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threadedComments/threadedComment4.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filterPrivacy="1" codeName="ThisWorkbook" defaultThemeVersion="166925"/>
  <xr:revisionPtr revIDLastSave="0" documentId="13_ncr:1_{DCF80C07-C4FA-40C3-8025-E2115FE2C96A}" xr6:coauthVersionLast="47" xr6:coauthVersionMax="47" xr10:uidLastSave="{00000000-0000-0000-0000-000000000000}"/>
  <bookViews>
    <workbookView xWindow="1416" yWindow="1128" windowWidth="21624" windowHeight="11112" activeTab="1" xr2:uid="{1B7E5460-D5B0-4AA0-81A2-8690A2ACC254}"/>
  </bookViews>
  <sheets>
    <sheet name="Read Me" sheetId="38" r:id="rId1"/>
    <sheet name="Genomes and temp DB" sheetId="26" r:id="rId2"/>
    <sheet name="Eukaryotes_df" sheetId="39" r:id="rId3"/>
    <sheet name="Temperature of growth model" sheetId="10" r:id="rId4"/>
    <sheet name="References" sheetId="36" r:id="rId5"/>
    <sheet name="Togashi complete" sheetId="37" r:id="rId6"/>
  </sheets>
  <definedNames>
    <definedName name="_xleta.AVERAGE" hidden="1" xlm="1">#NAME?</definedName>
    <definedName name="_xleta.CONCATENATE" hidden="1" xlm="1">#NAME?</definedName>
    <definedName name="_xleta.IF" hidden="1" xlm="1">#NAME?</definedName>
    <definedName name="help" localSheetId="1">'Genomes and temp DB'!#REF!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 i="10" l="1"/>
  <c r="D503" i="26"/>
  <c r="E360" i="26" l="1"/>
  <c r="D360" i="26"/>
  <c r="I15" i="10" l="1"/>
  <c r="I14" i="10"/>
  <c r="I13" i="10"/>
  <c r="I12" i="10"/>
  <c r="I11" i="10"/>
  <c r="I10" i="10"/>
  <c r="J10" i="10" l="1"/>
  <c r="K10" i="10"/>
  <c r="E683" i="26"/>
  <c r="D683" i="26"/>
  <c r="E588" i="26" l="1"/>
  <c r="D588" i="26"/>
  <c r="E553" i="26" l="1"/>
  <c r="D553" i="26"/>
  <c r="E527" i="26" l="1"/>
  <c r="F527" i="26"/>
  <c r="D527" i="26"/>
  <c r="E514" i="26"/>
  <c r="D514" i="26"/>
  <c r="E397" i="26"/>
  <c r="E380" i="26"/>
  <c r="D380" i="26"/>
  <c r="E265" i="26"/>
  <c r="D265" i="26"/>
  <c r="E262" i="26"/>
  <c r="D262" i="26"/>
  <c r="E232" i="26"/>
  <c r="F172" i="26"/>
  <c r="D172" i="26"/>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E135" i="26"/>
  <c r="D135" i="26"/>
  <c r="E91" i="26"/>
  <c r="D91" i="26"/>
  <c r="E49" i="26"/>
  <c r="D49" i="26"/>
  <c r="E47" i="26"/>
  <c r="D47" i="26"/>
  <c r="E43" i="26"/>
  <c r="D43" i="26"/>
  <c r="F581" i="26"/>
  <c r="E581" i="26"/>
  <c r="D581" i="26"/>
  <c r="E11" i="26"/>
  <c r="E491" i="26"/>
  <c r="D491" i="26"/>
  <c r="E525" i="26"/>
  <c r="K14" i="10"/>
  <c r="K13" i="10"/>
  <c r="K12" i="10"/>
  <c r="K11" i="10"/>
  <c r="K21" i="10"/>
  <c r="K20" i="10"/>
  <c r="K19" i="10"/>
  <c r="K18" i="10"/>
  <c r="K17" i="10"/>
  <c r="K16" i="10"/>
  <c r="K15" i="10"/>
  <c r="E644" i="26"/>
  <c r="D644" i="26"/>
  <c r="E286" i="26"/>
  <c r="D286" i="26"/>
  <c r="L10" i="10"/>
  <c r="M10" i="10" s="1"/>
  <c r="E66" i="26"/>
  <c r="D66" i="26"/>
  <c r="D16" i="26"/>
  <c r="E16" i="26"/>
  <c r="D26" i="26"/>
  <c r="E26" i="26"/>
  <c r="E733" i="26"/>
  <c r="D733" i="26"/>
  <c r="E729" i="26"/>
  <c r="D729" i="26"/>
  <c r="E719" i="26"/>
  <c r="D719" i="26"/>
  <c r="E716" i="26"/>
  <c r="D716" i="26"/>
  <c r="E691" i="26"/>
  <c r="D691" i="26"/>
  <c r="E690" i="26"/>
  <c r="D690" i="26"/>
  <c r="E688" i="26"/>
  <c r="D688" i="26"/>
  <c r="E689" i="26"/>
  <c r="D689" i="26"/>
  <c r="E684" i="26"/>
  <c r="D684" i="26"/>
  <c r="E670" i="26"/>
  <c r="D670" i="26"/>
  <c r="E618" i="26"/>
  <c r="D618" i="26"/>
  <c r="E608" i="26"/>
  <c r="D608" i="26"/>
  <c r="E594" i="26"/>
  <c r="D594" i="26"/>
  <c r="E589" i="26"/>
  <c r="D589" i="26"/>
  <c r="E587" i="26"/>
  <c r="D587" i="26"/>
  <c r="E575" i="26"/>
  <c r="D575" i="26"/>
  <c r="E564" i="26"/>
  <c r="D564" i="26"/>
  <c r="E556" i="26"/>
  <c r="D556" i="26"/>
  <c r="E558" i="26"/>
  <c r="D558" i="26"/>
  <c r="E554" i="26"/>
  <c r="D554" i="26"/>
  <c r="E686" i="26"/>
  <c r="D686" i="26"/>
  <c r="E542" i="26"/>
  <c r="D542" i="26"/>
  <c r="E541" i="26"/>
  <c r="D541" i="26"/>
  <c r="E539" i="26"/>
  <c r="D539" i="26"/>
  <c r="E607" i="26"/>
  <c r="D607" i="26"/>
  <c r="E335" i="26"/>
  <c r="D335" i="26"/>
  <c r="E511" i="26"/>
  <c r="D511" i="26"/>
  <c r="E506" i="26"/>
  <c r="D506" i="26"/>
  <c r="E503" i="26"/>
  <c r="D490" i="26"/>
  <c r="E485" i="26"/>
  <c r="D485" i="26"/>
  <c r="E484" i="26"/>
  <c r="D484" i="26"/>
  <c r="E482" i="26"/>
  <c r="D482" i="26"/>
  <c r="E479" i="26"/>
  <c r="D479" i="26"/>
  <c r="E477" i="26"/>
  <c r="D477" i="26"/>
  <c r="E475" i="26"/>
  <c r="D475" i="26"/>
  <c r="E470" i="26"/>
  <c r="D470" i="26"/>
  <c r="E453" i="26"/>
  <c r="D453" i="26"/>
  <c r="D438" i="26"/>
  <c r="E433" i="26"/>
  <c r="D433" i="26"/>
  <c r="E426" i="26"/>
  <c r="D426" i="26"/>
  <c r="E415" i="26"/>
  <c r="D415" i="26"/>
  <c r="E414" i="26"/>
  <c r="D414" i="26"/>
  <c r="E355" i="26"/>
  <c r="D355" i="26"/>
  <c r="E320" i="26"/>
  <c r="E460" i="26"/>
  <c r="E285" i="26"/>
  <c r="D285" i="26"/>
  <c r="E282" i="26"/>
  <c r="D282" i="26"/>
  <c r="E274" i="26"/>
  <c r="D274" i="26"/>
  <c r="E247" i="26"/>
  <c r="D247" i="26"/>
  <c r="E243" i="26"/>
  <c r="D243" i="26"/>
  <c r="E220" i="26"/>
  <c r="D220" i="26"/>
  <c r="E213" i="26"/>
  <c r="D213" i="26"/>
  <c r="E158" i="26"/>
  <c r="D158" i="26"/>
  <c r="E156" i="26"/>
  <c r="D156" i="26"/>
  <c r="E140" i="26"/>
  <c r="D140" i="26"/>
  <c r="E340" i="26"/>
  <c r="D340" i="26"/>
  <c r="E104" i="26"/>
  <c r="D104" i="26"/>
  <c r="E97" i="26"/>
  <c r="D97" i="26"/>
  <c r="E734" i="26"/>
  <c r="D734" i="26"/>
  <c r="E159" i="26"/>
  <c r="D159" i="26"/>
  <c r="E79" i="26"/>
  <c r="D79" i="26"/>
  <c r="E73" i="26"/>
  <c r="D73" i="26"/>
  <c r="C25" i="10"/>
  <c r="J15" i="10"/>
  <c r="J14" i="10"/>
  <c r="J13" i="10"/>
  <c r="J12" i="10"/>
  <c r="J11" i="10"/>
  <c r="R17" i="10"/>
  <c r="R16" i="10"/>
  <c r="R15" i="10"/>
  <c r="R22" i="10"/>
  <c r="O6" i="10"/>
  <c r="F6" i="10" s="1"/>
  <c r="O5" i="10"/>
  <c r="F5" i="10" s="1"/>
  <c r="O4" i="10"/>
  <c r="F4" i="10" s="1"/>
  <c r="O2" i="10"/>
  <c r="F2" i="10" s="1"/>
  <c r="J21" i="10"/>
  <c r="J20" i="10"/>
  <c r="J19" i="10"/>
  <c r="J18" i="10"/>
  <c r="J17" i="10"/>
  <c r="J16" i="10"/>
  <c r="I8" i="10"/>
  <c r="C10" i="10"/>
  <c r="L4" i="10"/>
  <c r="O3" i="10"/>
  <c r="F3" i="10" s="1"/>
  <c r="R21" i="10"/>
  <c r="R20" i="10"/>
  <c r="R19" i="10"/>
  <c r="R18" i="10"/>
  <c r="R14" i="10"/>
  <c r="R13" i="10"/>
  <c r="R12" i="10"/>
  <c r="R11" i="10"/>
  <c r="R10" i="10"/>
  <c r="B11" i="10"/>
  <c r="L11" i="10"/>
  <c r="N11" i="10" s="1"/>
  <c r="C11" i="10"/>
  <c r="B12" i="10"/>
  <c r="L12" i="10"/>
  <c r="N12" i="10" s="1"/>
  <c r="C12" i="10"/>
  <c r="B13" i="10"/>
  <c r="L13" i="10"/>
  <c r="M13" i="10" s="1"/>
  <c r="C13" i="10"/>
  <c r="B14" i="10"/>
  <c r="L14" i="10"/>
  <c r="M14" i="10" s="1"/>
  <c r="C14" i="10"/>
  <c r="B15" i="10"/>
  <c r="L15" i="10"/>
  <c r="M15" i="10" s="1"/>
  <c r="C15" i="10"/>
  <c r="B16" i="10"/>
  <c r="L16" i="10"/>
  <c r="M16" i="10" s="1"/>
  <c r="C16" i="10"/>
  <c r="B17" i="10"/>
  <c r="L17" i="10"/>
  <c r="M17" i="10" s="1"/>
  <c r="C17" i="10"/>
  <c r="B18" i="10"/>
  <c r="L18" i="10"/>
  <c r="M18" i="10" s="1"/>
  <c r="C18" i="10"/>
  <c r="B19" i="10"/>
  <c r="L19" i="10"/>
  <c r="M19" i="10" s="1"/>
  <c r="C19" i="10"/>
  <c r="B20" i="10"/>
  <c r="L20" i="10"/>
  <c r="M20" i="10" s="1"/>
  <c r="C20" i="10"/>
  <c r="B21" i="10"/>
  <c r="L21" i="10"/>
  <c r="M21" i="10" s="1"/>
  <c r="C21" i="10"/>
  <c r="B22" i="10"/>
  <c r="L22" i="10"/>
  <c r="M22" i="10" s="1"/>
  <c r="C22" i="10"/>
  <c r="B23" i="10"/>
  <c r="L23" i="10"/>
  <c r="M23" i="10" s="1"/>
  <c r="C23" i="10"/>
  <c r="B24" i="10"/>
  <c r="L24" i="10"/>
  <c r="C24" i="10"/>
  <c r="L25" i="10"/>
  <c r="M25" i="10" s="1"/>
  <c r="L26" i="10"/>
  <c r="N26" i="10" s="1"/>
  <c r="C26" i="10"/>
  <c r="L27" i="10"/>
  <c r="M27" i="10" s="1"/>
  <c r="C27" i="10"/>
  <c r="L28" i="10"/>
  <c r="M28" i="10" s="1"/>
  <c r="C28" i="10"/>
  <c r="L29" i="10"/>
  <c r="M29" i="10" s="1"/>
  <c r="C29" i="10"/>
  <c r="L30" i="10"/>
  <c r="M30" i="10" s="1"/>
  <c r="C30" i="10"/>
  <c r="L31" i="10"/>
  <c r="C31" i="10"/>
  <c r="L32" i="10"/>
  <c r="M32" i="10" s="1"/>
  <c r="C32" i="10"/>
  <c r="L33" i="10"/>
  <c r="C33" i="10"/>
  <c r="L34" i="10"/>
  <c r="C34" i="10"/>
  <c r="L35" i="10"/>
  <c r="C35" i="10"/>
  <c r="L36" i="10"/>
  <c r="M36" i="10" s="1"/>
  <c r="C36" i="10"/>
  <c r="L37" i="10"/>
  <c r="C37" i="10"/>
  <c r="L38" i="10"/>
  <c r="N38" i="10" s="1"/>
  <c r="C38" i="10"/>
  <c r="L39" i="10"/>
  <c r="C39" i="10"/>
  <c r="L40" i="10"/>
  <c r="M40" i="10" s="1"/>
  <c r="C40" i="10"/>
  <c r="L41" i="10"/>
  <c r="M41" i="10" s="1"/>
  <c r="C41" i="10"/>
  <c r="L42" i="10"/>
  <c r="N42" i="10" s="1"/>
  <c r="C42" i="10"/>
  <c r="L43" i="10"/>
  <c r="M43" i="10" s="1"/>
  <c r="C43" i="10"/>
  <c r="L44" i="10"/>
  <c r="C44" i="10"/>
  <c r="L45" i="10"/>
  <c r="M45" i="10" s="1"/>
  <c r="C45" i="10"/>
  <c r="L46" i="10"/>
  <c r="C46" i="10"/>
  <c r="L47" i="10"/>
  <c r="M47" i="10" s="1"/>
  <c r="C47" i="10"/>
  <c r="L48" i="10"/>
  <c r="M48" i="10" s="1"/>
  <c r="C48" i="10"/>
  <c r="L49" i="10"/>
  <c r="M49" i="10" s="1"/>
  <c r="C49" i="10"/>
  <c r="L50" i="10"/>
  <c r="N50" i="10" s="1"/>
  <c r="C50" i="10"/>
  <c r="L51" i="10"/>
  <c r="N51" i="10" s="1"/>
  <c r="C51" i="10"/>
  <c r="L52" i="10"/>
  <c r="M52" i="10" s="1"/>
  <c r="C52" i="10"/>
  <c r="L53" i="10"/>
  <c r="M53" i="10" s="1"/>
  <c r="C53" i="10"/>
  <c r="L54" i="10"/>
  <c r="M54" i="10" s="1"/>
  <c r="C54" i="10"/>
  <c r="L55" i="10"/>
  <c r="M55" i="10" s="1"/>
  <c r="C55" i="10"/>
  <c r="L56" i="10"/>
  <c r="M56" i="10" s="1"/>
  <c r="C56" i="10"/>
  <c r="L57" i="10"/>
  <c r="N57" i="10" s="1"/>
  <c r="C57" i="10"/>
  <c r="L58" i="10"/>
  <c r="M58" i="10" s="1"/>
  <c r="C58" i="10"/>
  <c r="L59" i="10"/>
  <c r="M59" i="10" s="1"/>
  <c r="C59" i="10"/>
  <c r="L60" i="10"/>
  <c r="N60" i="10" s="1"/>
  <c r="C60" i="10"/>
  <c r="L61" i="10"/>
  <c r="M61" i="10" s="1"/>
  <c r="C61" i="10"/>
  <c r="L62" i="10"/>
  <c r="M62" i="10" s="1"/>
  <c r="C62" i="10"/>
  <c r="L63" i="10"/>
  <c r="N63" i="10" s="1"/>
  <c r="C63" i="10"/>
  <c r="L64" i="10"/>
  <c r="M64" i="10" s="1"/>
  <c r="C64" i="10"/>
  <c r="L65" i="10"/>
  <c r="N65" i="10" s="1"/>
  <c r="C65" i="10"/>
  <c r="L66" i="10"/>
  <c r="N66" i="10" s="1"/>
  <c r="C66" i="10"/>
  <c r="L67" i="10"/>
  <c r="M67" i="10" s="1"/>
  <c r="C67" i="10"/>
  <c r="L68" i="10"/>
  <c r="N68" i="10" s="1"/>
  <c r="C68" i="10"/>
  <c r="L69" i="10"/>
  <c r="N69" i="10" s="1"/>
  <c r="C69" i="10"/>
  <c r="L70" i="10"/>
  <c r="N70" i="10" s="1"/>
  <c r="C70" i="10"/>
  <c r="L71" i="10"/>
  <c r="M71" i="10" s="1"/>
  <c r="C71" i="10"/>
  <c r="L72" i="10"/>
  <c r="N72" i="10" s="1"/>
  <c r="C72" i="10"/>
  <c r="L73" i="10"/>
  <c r="N73" i="10" s="1"/>
  <c r="C73" i="10"/>
  <c r="L74" i="10"/>
  <c r="M74" i="10" s="1"/>
  <c r="C74" i="10"/>
  <c r="L75" i="10"/>
  <c r="N75" i="10" s="1"/>
  <c r="C75" i="10"/>
  <c r="L76" i="10"/>
  <c r="M76" i="10" s="1"/>
  <c r="C76" i="10"/>
  <c r="L77" i="10"/>
  <c r="M77" i="10" s="1"/>
  <c r="C77" i="10"/>
  <c r="L78" i="10"/>
  <c r="N78" i="10" s="1"/>
  <c r="C78" i="10"/>
  <c r="L79" i="10"/>
  <c r="N79" i="10" s="1"/>
  <c r="C79" i="10"/>
  <c r="L80" i="10"/>
  <c r="N80" i="10" s="1"/>
  <c r="C80" i="10"/>
  <c r="L81" i="10"/>
  <c r="N81" i="10" s="1"/>
  <c r="C81" i="10"/>
  <c r="L82" i="10"/>
  <c r="M82" i="10" s="1"/>
  <c r="C82" i="10"/>
  <c r="L83" i="10"/>
  <c r="N83" i="10" s="1"/>
  <c r="C83" i="10"/>
  <c r="L84" i="10"/>
  <c r="M84" i="10" s="1"/>
  <c r="C84" i="10"/>
  <c r="L85" i="10"/>
  <c r="N85" i="10" s="1"/>
  <c r="C85" i="10"/>
  <c r="L86" i="10"/>
  <c r="M86" i="10" s="1"/>
  <c r="C86" i="10"/>
  <c r="L87" i="10"/>
  <c r="M87" i="10" s="1"/>
  <c r="C87" i="10"/>
  <c r="L88" i="10"/>
  <c r="M88" i="10" s="1"/>
  <c r="C88" i="10"/>
  <c r="L89" i="10"/>
  <c r="N89" i="10" s="1"/>
  <c r="C89" i="10"/>
  <c r="L90" i="10"/>
  <c r="N90" i="10" s="1"/>
  <c r="C90" i="10"/>
  <c r="B5" i="10"/>
  <c r="D37" i="10" s="1"/>
  <c r="N13" i="10"/>
  <c r="N45" i="10"/>
  <c r="D737" i="26" l="1"/>
  <c r="M33" i="10"/>
  <c r="M31" i="10"/>
  <c r="M24" i="10"/>
  <c r="N25" i="10"/>
  <c r="N36" i="10"/>
  <c r="M34" i="10"/>
  <c r="N23" i="10"/>
  <c r="M46" i="10"/>
  <c r="M39" i="10"/>
  <c r="D27" i="10"/>
  <c r="E27" i="10" s="1"/>
  <c r="D75" i="10"/>
  <c r="E75" i="10" s="1"/>
  <c r="D67" i="10"/>
  <c r="E67" i="10" s="1"/>
  <c r="M44" i="10"/>
  <c r="D72" i="10"/>
  <c r="E72" i="10" s="1"/>
  <c r="D43" i="10"/>
  <c r="E43" i="10" s="1"/>
  <c r="D22" i="10"/>
  <c r="E22" i="10" s="1"/>
  <c r="D44" i="10"/>
  <c r="E44" i="10" s="1"/>
  <c r="D46" i="10"/>
  <c r="E46" i="10" s="1"/>
  <c r="E37" i="10"/>
  <c r="D32" i="10"/>
  <c r="E32" i="10" s="1"/>
  <c r="D38" i="10"/>
  <c r="E38" i="10" s="1"/>
  <c r="D13" i="10"/>
  <c r="E13" i="10" s="1"/>
  <c r="D68" i="10"/>
  <c r="E68" i="10" s="1"/>
  <c r="D41" i="10"/>
  <c r="E41" i="10" s="1"/>
  <c r="D48" i="10"/>
  <c r="E48" i="10" s="1"/>
  <c r="D52" i="10"/>
  <c r="E52" i="10" s="1"/>
  <c r="D26" i="10"/>
  <c r="E26" i="10" s="1"/>
  <c r="D35" i="10"/>
  <c r="E35" i="10" s="1"/>
  <c r="D79" i="10"/>
  <c r="E79" i="10" s="1"/>
  <c r="D71" i="10"/>
  <c r="E71" i="10" s="1"/>
  <c r="D66" i="10"/>
  <c r="E66" i="10" s="1"/>
  <c r="D69" i="10"/>
  <c r="E69" i="10" s="1"/>
  <c r="D40" i="10"/>
  <c r="E40" i="10" s="1"/>
  <c r="D29" i="10"/>
  <c r="E29" i="10" s="1"/>
  <c r="D31" i="10"/>
  <c r="E31" i="10" s="1"/>
  <c r="D20" i="10"/>
  <c r="E20" i="10" s="1"/>
  <c r="D84" i="10"/>
  <c r="E84" i="10" s="1"/>
  <c r="D60" i="10"/>
  <c r="E60" i="10" s="1"/>
  <c r="D65" i="10"/>
  <c r="E65" i="10" s="1"/>
  <c r="D61" i="10"/>
  <c r="E61" i="10" s="1"/>
  <c r="D33" i="10"/>
  <c r="E33" i="10" s="1"/>
  <c r="D54" i="10"/>
  <c r="E54" i="10" s="1"/>
  <c r="D82" i="10"/>
  <c r="E82" i="10" s="1"/>
  <c r="D87" i="10"/>
  <c r="E87" i="10" s="1"/>
  <c r="D17" i="10"/>
  <c r="E17" i="10" s="1"/>
  <c r="D56" i="10"/>
  <c r="E56" i="10" s="1"/>
  <c r="D76" i="10"/>
  <c r="E76" i="10" s="1"/>
  <c r="D77" i="10"/>
  <c r="E77" i="10" s="1"/>
  <c r="D89" i="10"/>
  <c r="E89" i="10" s="1"/>
  <c r="D34" i="10"/>
  <c r="E34" i="10" s="1"/>
  <c r="D51" i="10"/>
  <c r="E51" i="10" s="1"/>
  <c r="D74" i="10"/>
  <c r="E74" i="10" s="1"/>
  <c r="D21" i="10"/>
  <c r="E21" i="10" s="1"/>
  <c r="D86" i="10"/>
  <c r="E86" i="10" s="1"/>
  <c r="D80" i="10"/>
  <c r="E80" i="10" s="1"/>
  <c r="D23" i="10"/>
  <c r="E23" i="10" s="1"/>
  <c r="D25" i="10"/>
  <c r="E25" i="10" s="1"/>
  <c r="D88" i="10"/>
  <c r="E88" i="10" s="1"/>
  <c r="D24" i="10"/>
  <c r="E24" i="10" s="1"/>
  <c r="D49" i="10"/>
  <c r="E49" i="10" s="1"/>
  <c r="D28" i="10"/>
  <c r="E28" i="10" s="1"/>
  <c r="D47" i="10"/>
  <c r="E47" i="10" s="1"/>
  <c r="D57" i="10"/>
  <c r="E57" i="10" s="1"/>
  <c r="D19" i="10"/>
  <c r="E19" i="10" s="1"/>
  <c r="D53" i="10"/>
  <c r="E53" i="10" s="1"/>
  <c r="D30" i="10"/>
  <c r="E30" i="10" s="1"/>
  <c r="D36" i="10"/>
  <c r="E36" i="10" s="1"/>
  <c r="D39" i="10"/>
  <c r="E39" i="10" s="1"/>
  <c r="D70" i="10"/>
  <c r="E70" i="10" s="1"/>
  <c r="D45" i="10"/>
  <c r="E45" i="10" s="1"/>
  <c r="D59" i="10"/>
  <c r="E59" i="10" s="1"/>
  <c r="D15" i="10"/>
  <c r="E15" i="10" s="1"/>
  <c r="D50" i="10"/>
  <c r="E50" i="10" s="1"/>
  <c r="D81" i="10"/>
  <c r="E81" i="10" s="1"/>
  <c r="D63" i="10"/>
  <c r="E63" i="10" s="1"/>
  <c r="D83" i="10"/>
  <c r="E83" i="10" s="1"/>
  <c r="D18" i="10"/>
  <c r="E18" i="10" s="1"/>
  <c r="D14" i="10"/>
  <c r="E14" i="10" s="1"/>
  <c r="D62" i="10"/>
  <c r="E62" i="10" s="1"/>
  <c r="D12" i="10"/>
  <c r="E12" i="10" s="1"/>
  <c r="D78" i="10"/>
  <c r="E78" i="10" s="1"/>
  <c r="D16" i="10"/>
  <c r="E16" i="10" s="1"/>
  <c r="D85" i="10"/>
  <c r="E85" i="10" s="1"/>
  <c r="D73" i="10"/>
  <c r="E73" i="10" s="1"/>
  <c r="D11" i="10"/>
  <c r="E11" i="10" s="1"/>
  <c r="D64" i="10"/>
  <c r="E64" i="10" s="1"/>
  <c r="D10" i="10"/>
  <c r="E10" i="10" s="1"/>
  <c r="D58" i="10"/>
  <c r="E58" i="10" s="1"/>
  <c r="D55" i="10"/>
  <c r="E55" i="10" s="1"/>
  <c r="D90" i="10"/>
  <c r="E90" i="10" s="1"/>
  <c r="D42" i="10"/>
  <c r="E42" i="10" s="1"/>
  <c r="N54" i="10"/>
  <c r="N52" i="10"/>
  <c r="N10" i="10"/>
  <c r="N19" i="10"/>
  <c r="N28" i="10"/>
  <c r="N55" i="10"/>
  <c r="M68" i="10"/>
  <c r="N15" i="10"/>
  <c r="N86" i="10"/>
  <c r="N30" i="10"/>
  <c r="M66" i="10"/>
  <c r="M73" i="10"/>
  <c r="N84" i="10"/>
  <c r="N62" i="10"/>
  <c r="N17" i="10"/>
  <c r="M89" i="10"/>
  <c r="M85" i="10"/>
  <c r="M57" i="10"/>
  <c r="M63" i="10"/>
  <c r="M60" i="10"/>
  <c r="M83" i="10"/>
  <c r="N58" i="10"/>
  <c r="N64" i="10"/>
  <c r="M79" i="10"/>
  <c r="M37" i="10"/>
  <c r="N87" i="10"/>
  <c r="N71" i="10"/>
  <c r="N22" i="10"/>
  <c r="M80" i="10"/>
  <c r="N77" i="10"/>
  <c r="N21" i="10"/>
  <c r="N82" i="10"/>
  <c r="N41" i="10"/>
  <c r="N56" i="10"/>
  <c r="N47" i="10"/>
  <c r="M90" i="10"/>
  <c r="N67" i="10"/>
  <c r="M65" i="10"/>
  <c r="N18" i="10"/>
  <c r="M81" i="10"/>
  <c r="M69" i="10"/>
  <c r="M38" i="10"/>
  <c r="N53" i="10"/>
  <c r="N88" i="10"/>
  <c r="N61" i="10"/>
  <c r="M75" i="10"/>
  <c r="M50" i="10"/>
  <c r="N27" i="10"/>
  <c r="M42" i="10"/>
  <c r="M26" i="10"/>
  <c r="N16" i="10"/>
  <c r="N20" i="10"/>
  <c r="N59" i="10"/>
  <c r="N43" i="10"/>
  <c r="M72" i="10"/>
  <c r="M70" i="10"/>
  <c r="M11" i="10"/>
  <c r="N74" i="10"/>
  <c r="N32" i="10"/>
  <c r="M78" i="10"/>
  <c r="N76" i="10"/>
  <c r="M51" i="10"/>
  <c r="M35" i="10"/>
  <c r="M12" i="10"/>
  <c r="N40" i="10"/>
  <c r="N48" i="10"/>
  <c r="F28" i="10" l="1"/>
  <c r="O28" i="10" s="1"/>
  <c r="F21" i="10"/>
  <c r="O21" i="10" s="1"/>
  <c r="F81" i="10"/>
  <c r="O81" i="10" s="1"/>
  <c r="F36" i="10"/>
  <c r="O36" i="10" s="1"/>
  <c r="F72" i="10"/>
  <c r="O72" i="10" s="1"/>
  <c r="F58" i="10"/>
  <c r="O58" i="10" s="1"/>
  <c r="F64" i="10"/>
  <c r="O64" i="10" s="1"/>
  <c r="F73" i="10"/>
  <c r="O73" i="10" s="1"/>
  <c r="F51" i="10"/>
  <c r="O51" i="10" s="1"/>
  <c r="F83" i="10"/>
  <c r="O83" i="10" s="1"/>
  <c r="F49" i="10"/>
  <c r="F66" i="10"/>
  <c r="O66" i="10" s="1"/>
  <c r="F14" i="10"/>
  <c r="F53" i="10"/>
  <c r="O53" i="10" s="1"/>
  <c r="F48" i="10"/>
  <c r="O48" i="10" s="1"/>
  <c r="F52" i="10"/>
  <c r="O52" i="10" s="1"/>
  <c r="F43" i="10"/>
  <c r="O43" i="10" s="1"/>
  <c r="F27" i="10"/>
  <c r="O27" i="10" s="1"/>
  <c r="F19" i="10"/>
  <c r="O19" i="10" s="1"/>
  <c r="F78" i="10"/>
  <c r="O78" i="10" s="1"/>
  <c r="F75" i="10"/>
  <c r="O75" i="10" s="1"/>
  <c r="F45" i="10"/>
  <c r="O45" i="10" s="1"/>
  <c r="F82" i="10"/>
  <c r="O82" i="10" s="1"/>
  <c r="F69" i="10"/>
  <c r="O69" i="10" s="1"/>
  <c r="F41" i="10"/>
  <c r="O41" i="10" s="1"/>
  <c r="F71" i="10"/>
  <c r="O71" i="10" s="1"/>
  <c r="F44" i="10"/>
  <c r="F90" i="10"/>
  <c r="O90" i="10" s="1"/>
  <c r="F88" i="10"/>
  <c r="O88" i="10" s="1"/>
  <c r="F31" i="10"/>
  <c r="F74" i="10"/>
  <c r="O74" i="10" s="1"/>
  <c r="F29" i="10"/>
  <c r="F80" i="10"/>
  <c r="O80" i="10" s="1"/>
  <c r="F62" i="10"/>
  <c r="O62" i="10" s="1"/>
  <c r="F89" i="10"/>
  <c r="O89" i="10" s="1"/>
  <c r="F30" i="10"/>
  <c r="O30" i="10" s="1"/>
  <c r="F79" i="10"/>
  <c r="O79" i="10" s="1"/>
  <c r="F34" i="10"/>
  <c r="F12" i="10"/>
  <c r="O12" i="10" s="1"/>
  <c r="F54" i="10"/>
  <c r="O54" i="10" s="1"/>
  <c r="F37" i="10"/>
  <c r="O37" i="10" s="1"/>
  <c r="F35" i="10"/>
  <c r="O35" i="10" s="1"/>
  <c r="F40" i="10"/>
  <c r="O40" i="10" s="1"/>
  <c r="F42" i="10"/>
  <c r="O42" i="10" s="1"/>
  <c r="F25" i="10"/>
  <c r="O25" i="10" s="1"/>
  <c r="F84" i="10"/>
  <c r="O84" i="10" s="1"/>
  <c r="F59" i="10"/>
  <c r="O59" i="10" s="1"/>
  <c r="F15" i="10"/>
  <c r="O15" i="10" s="1"/>
  <c r="F17" i="10"/>
  <c r="O17" i="10" s="1"/>
  <c r="F77" i="10"/>
  <c r="O77" i="10" s="1"/>
  <c r="F63" i="10"/>
  <c r="O63" i="10" s="1"/>
  <c r="F56" i="10"/>
  <c r="O56" i="10" s="1"/>
  <c r="F11" i="10"/>
  <c r="O11" i="10" s="1"/>
  <c r="F16" i="10"/>
  <c r="O16" i="10" s="1"/>
  <c r="F85" i="10"/>
  <c r="O85" i="10" s="1"/>
  <c r="F86" i="10"/>
  <c r="O86" i="10" s="1"/>
  <c r="F46" i="10"/>
  <c r="O46" i="10" s="1"/>
  <c r="F87" i="10"/>
  <c r="O87" i="10" s="1"/>
  <c r="F33" i="10"/>
  <c r="F61" i="10"/>
  <c r="O61" i="10" s="1"/>
  <c r="F24" i="10"/>
  <c r="F10" i="10"/>
  <c r="O10" i="10" s="1"/>
  <c r="F23" i="10"/>
  <c r="O23" i="10" s="1"/>
  <c r="F65" i="10"/>
  <c r="O65" i="10" s="1"/>
  <c r="F26" i="10"/>
  <c r="O26" i="10" s="1"/>
  <c r="F32" i="10"/>
  <c r="O32" i="10" s="1"/>
  <c r="F60" i="10"/>
  <c r="O60" i="10" s="1"/>
  <c r="F50" i="10"/>
  <c r="O50" i="10" s="1"/>
  <c r="F22" i="10"/>
  <c r="O22" i="10" s="1"/>
  <c r="F47" i="10"/>
  <c r="O47" i="10" s="1"/>
  <c r="F55" i="10"/>
  <c r="O55" i="10" s="1"/>
  <c r="F18" i="10"/>
  <c r="O18" i="10" s="1"/>
  <c r="F39" i="10"/>
  <c r="F68" i="10"/>
  <c r="O68" i="10" s="1"/>
  <c r="F38" i="10"/>
  <c r="O38" i="10" s="1"/>
  <c r="F76" i="10"/>
  <c r="O76" i="10" s="1"/>
  <c r="F67" i="10"/>
  <c r="O67" i="10" s="1"/>
  <c r="F20" i="10"/>
  <c r="O20" i="10" s="1"/>
  <c r="F13" i="10"/>
  <c r="O13" i="10" s="1"/>
  <c r="F57" i="10"/>
  <c r="O57" i="10" s="1"/>
  <c r="F70" i="10"/>
  <c r="O70" i="10" s="1"/>
  <c r="N46" i="10"/>
  <c r="O31" i="10" l="1"/>
  <c r="N31" i="10"/>
  <c r="O33" i="10"/>
  <c r="N33" i="10"/>
  <c r="O29" i="10"/>
  <c r="N29" i="10"/>
  <c r="N37" i="10"/>
  <c r="O24" i="10"/>
  <c r="N24" i="10"/>
  <c r="O14" i="10"/>
  <c r="N14" i="10"/>
  <c r="O34" i="10"/>
  <c r="N34" i="10"/>
  <c r="O49" i="10"/>
  <c r="N49" i="10"/>
  <c r="N35" i="10"/>
  <c r="O44" i="10"/>
  <c r="N44" i="10"/>
  <c r="O39" i="10"/>
  <c r="N39" i="10"/>
  <c r="I25" i="10" l="1"/>
  <c r="D7" i="10"/>
  <c r="J7" i="10" s="1"/>
  <c r="H25" i="10"/>
  <c r="J6" i="10" l="1"/>
  <c r="J2" i="10"/>
  <c r="J3" i="10"/>
  <c r="J5" i="10"/>
  <c r="J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tc={BD6D9E66-1531-4D22-9F52-577E8058486C}</author>
    <author>tc={D66D6165-54E6-4714-834E-11CA26D3F50D}</author>
    <author>tc={D3DF00D5-CFA2-44DD-8889-7ED219E3F067}</author>
    <author>tc={8BAF22F7-02C0-4C76-ADFF-F46BB02FF3E6}</author>
    <author>tc={A0D48725-EFA1-41FF-A5E4-11D6C9BFB5B8}</author>
  </authors>
  <commentList>
    <comment ref="D49" authorId="0" shapeId="0" xr:uid="{BD6D9E66-1531-4D22-9F52-577E8058486C}">
      <text>
        <t>[Threaded comment]
Your version of Excel allows you to read this threaded comment; however, any edits to it will get removed if the file is opened in a newer version of Excel. Learn more: https://go.microsoft.com/fwlink/?linkid=870924
Comment:
    Shouldn’t be H10 instead of H9. I suggest adding the name of the Sheet where thew Temperatures should be added.</t>
      </text>
    </comment>
    <comment ref="D51" authorId="1" shapeId="0" xr:uid="{D66D6165-54E6-4714-834E-11CA26D3F50D}">
      <text>
        <t>[Threaded comment]
Your version of Excel allows you to read this threaded comment; however, any edits to it will get removed if the file is opened in a newer version of Excel. Learn more: https://go.microsoft.com/fwlink/?linkid=870924
Comment:
    In I9-I94? Is that correct, in which Sheet?</t>
      </text>
    </comment>
    <comment ref="D53" authorId="2" shapeId="0" xr:uid="{D3DF00D5-CFA2-44DD-8889-7ED219E3F067}">
      <text>
        <t>[Threaded comment]
Your version of Excel allows you to read this threaded comment; however, any edits to it will get removed if the file is opened in a newer version of Excel. Learn more: https://go.microsoft.com/fwlink/?linkid=870924
Comment:
    Is the “Excel is dumb” necessary?</t>
      </text>
    </comment>
    <comment ref="E54" authorId="3" shapeId="0" xr:uid="{8BAF22F7-02C0-4C76-ADFF-F46BB02FF3E6}">
      <text>
        <t>[Threaded comment]
Your version of Excel allows you to read this threaded comment; however, any edits to it will get removed if the file is opened in a newer version of Excel. Learn more: https://go.microsoft.com/fwlink/?linkid=870924
Comment:
    Instead of of, should be is?</t>
      </text>
    </comment>
    <comment ref="E59" authorId="4" shapeId="0" xr:uid="{A0D48725-EFA1-41FF-A5E4-11D6C9BFB5B8}">
      <text>
        <t>[Threaded comment]
Your version of Excel allows you to read this threaded comment; however, any edits to it will get removed if the file is opened in a newer version of Excel. Learn more: https://go.microsoft.com/fwlink/?linkid=870924
Comment:
    Should be D7 instead of D6?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tc={8C5F7B28-F303-4635-8739-073A9E0360F3}</author>
    <author>tc={B5962D4A-603C-48CC-9581-44DADF98B307}</author>
    <author>tc={FFA8E8F4-B9C6-465C-BDEC-5CF64FC27B65}</author>
    <author>tc={B7586B2B-7429-459C-BA25-B270624BEF6B}</author>
  </authors>
  <commentList>
    <comment ref="B8" authorId="0" shapeId="0" xr:uid="{8C5F7B28-F303-4635-8739-073A9E0360F3}">
      <text>
        <t>[Threaded comment]
Your version of Excel allows you to read this threaded comment; however, any edits to it will get removed if the file is opened in a newer version of Excel. Learn more: https://go.microsoft.com/fwlink/?linkid=870924
Comment:
    Is this mistake, or was actually in the source written like that (not capitalised genus name). This can be observed in several cases</t>
      </text>
    </comment>
    <comment ref="B25" authorId="1" shapeId="0" xr:uid="{B5962D4A-603C-48CC-9581-44DADF98B307}">
      <text>
        <t>[Threaded comment]
Your version of Excel allows you to read this threaded comment; however, any edits to it will get removed if the file is opened in a newer version of Excel. Learn more: https://go.microsoft.com/fwlink/?linkid=870924
Comment:
    I did not highlight all, here are just some examples of names with not capitalised genome name</t>
      </text>
    </comment>
    <comment ref="D503" authorId="2" shapeId="0" xr:uid="{FFA8E8F4-B9C6-465C-BDEC-5CF64FC27B65}">
      <text>
        <t>[Threaded comment]
Your version of Excel allows you to read this threaded comment; however, any edits to it will get removed if the file is opened in a newer version of Excel. Learn more: https://go.microsoft.com/fwlink/?linkid=870924
Comment:
    Is there specific reason why this cell is highlighted?</t>
      </text>
    </comment>
    <comment ref="D737" authorId="3" shapeId="0" xr:uid="{B7586B2B-7429-459C-BA25-B270624BEF6B}">
      <text>
        <t>[Threaded comment]
Your version of Excel allows you to read this threaded comment; however, any edits to it will get removed if the file is opened in a newer version of Excel. Learn more: https://go.microsoft.com/fwlink/?linkid=870924
Comment:
    Is this needed here? If yes, maybe mark this cell somehow.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tc={608EFC99-A2BF-4C96-A21A-D0F9DF2F2C7D}</author>
    <author>tc={8CA90B6B-E210-4126-95ED-8C59F0A85312}</author>
  </authors>
  <commentList>
    <comment ref="R4" authorId="0" shapeId="0" xr:uid="{608EFC99-A2BF-4C96-A21A-D0F9DF2F2C7D}">
      <text>
        <t>[Threaded comment]
Your version of Excel allows you to read this threaded comment; however, any edits to it will get removed if the file is opened in a newer version of Excel. Learn more: https://go.microsoft.com/fwlink/?linkid=870924
Comment:
    Maybe mark this somehow</t>
      </text>
    </comment>
    <comment ref="R10" authorId="1" shapeId="0" xr:uid="{8CA90B6B-E210-4126-95ED-8C59F0A85312}">
      <text>
        <t>[Threaded comment]
Your version of Excel allows you to read this threaded comment; however, any edits to it will get removed if the file is opened in a newer version of Excel. Learn more: https://go.microsoft.com/fwlink/?linkid=870924
Comment:
    What are these numbers?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tc={86727B84-307F-404F-9A4E-97CA6F129CD9}</author>
  </authors>
  <commentList>
    <comment ref="A1" authorId="0" shapeId="0" xr:uid="{86727B84-307F-404F-9A4E-97CA6F129CD9}">
      <text>
        <t xml:space="preserve">[Threaded comment]
Your version of Excel allows you to read this threaded comment; however, any edits to it will get removed if the file is opened in a newer version of Excel. Learn more: https://go.microsoft.com/fwlink/?linkid=870924
Comment:
    All the names should be written with capital genome letter </t>
      </text>
    </comment>
  </commentList>
</comments>
</file>

<file path=xl/sharedStrings.xml><?xml version="1.0" encoding="utf-8"?>
<sst xmlns="http://schemas.openxmlformats.org/spreadsheetml/2006/main" count="93352" uniqueCount="61058">
  <si>
    <t>Genome length</t>
  </si>
  <si>
    <t>Thermomyces lanuginosus</t>
  </si>
  <si>
    <t>Rasamsonia emersonii</t>
  </si>
  <si>
    <t>Malbranchea cinnamomea</t>
  </si>
  <si>
    <t>Rhizomucor miehei</t>
  </si>
  <si>
    <t>Thermothelomyces thermophilus</t>
  </si>
  <si>
    <t>Grosmannia clavigera</t>
  </si>
  <si>
    <t>Paxillus involutus</t>
  </si>
  <si>
    <t>Ophiocordyceps sinensis</t>
  </si>
  <si>
    <t>Penicillium expansum</t>
  </si>
  <si>
    <t>Bipolaris maydis</t>
  </si>
  <si>
    <t>Thermoascus aurantiacus</t>
  </si>
  <si>
    <t>Kluyveromyces marxianus</t>
  </si>
  <si>
    <t>Thermomyces stellatus</t>
  </si>
  <si>
    <t>Thielavia australiensis</t>
  </si>
  <si>
    <t>Trichoderma atroviride</t>
  </si>
  <si>
    <t>Talaromyces stipitatus</t>
  </si>
  <si>
    <t>Ascosphaera apis</t>
  </si>
  <si>
    <t>Puccinia graminis</t>
  </si>
  <si>
    <t>Podospora anserina</t>
  </si>
  <si>
    <t>Heterobasidion irregulare</t>
  </si>
  <si>
    <t>Russula virescens</t>
  </si>
  <si>
    <t>Mortierella alpina</t>
  </si>
  <si>
    <t>Claviceps purpurea </t>
  </si>
  <si>
    <t>Serpula lacrymans</t>
  </si>
  <si>
    <t>Trichoderma virens</t>
  </si>
  <si>
    <t>Aspergillus clavatus</t>
  </si>
  <si>
    <t>Botrytis cinerea</t>
  </si>
  <si>
    <t>Chaetomium globosum</t>
  </si>
  <si>
    <t>Aspergillus terreus</t>
  </si>
  <si>
    <t>Phanerodontia chrysosporium</t>
  </si>
  <si>
    <t>Colletotrichum orbiculare</t>
  </si>
  <si>
    <t>Bipolaris zeicola</t>
  </si>
  <si>
    <t>Fulvia fulva</t>
  </si>
  <si>
    <t>Cladosporium sphaerospermum</t>
  </si>
  <si>
    <t>Fusarium solani</t>
  </si>
  <si>
    <t>Leptosphaeria maculans</t>
  </si>
  <si>
    <t>Penicillium decumbens</t>
  </si>
  <si>
    <t>Lentinula edodes</t>
  </si>
  <si>
    <t>Fusarium sporotrichioides</t>
  </si>
  <si>
    <t>Penicillium chrysogenum</t>
  </si>
  <si>
    <t>Cordyceps militaris</t>
  </si>
  <si>
    <t>Cronartium quercuum</t>
  </si>
  <si>
    <t>Gelatoporia subvermispora</t>
  </si>
  <si>
    <t>Fomitiporia mediterranea</t>
  </si>
  <si>
    <t>Trametes versicolor</t>
  </si>
  <si>
    <t>Coniophora puteana</t>
  </si>
  <si>
    <t>Stereum hirsutum</t>
  </si>
  <si>
    <t>Fusarium proliferatum</t>
  </si>
  <si>
    <t>Puccinia striiformis</t>
  </si>
  <si>
    <t>Pseudogymnoascus destructans</t>
  </si>
  <si>
    <t>Colletotrichum graminicola</t>
  </si>
  <si>
    <t>Puccinia triticina</t>
  </si>
  <si>
    <t>Aspergillus carbonarius</t>
  </si>
  <si>
    <t>Beauveria brongniartii</t>
  </si>
  <si>
    <t>Beauveria bassiana</t>
  </si>
  <si>
    <t>Trichophyton benhamiae</t>
  </si>
  <si>
    <t>Alternaria brassicicola</t>
  </si>
  <si>
    <t>Blumeria graminis</t>
  </si>
  <si>
    <t>Verticillium dahliae</t>
  </si>
  <si>
    <t>Podila verticillata</t>
  </si>
  <si>
    <t>Trichophyton rubrum</t>
  </si>
  <si>
    <t>Trichophyton equinum</t>
  </si>
  <si>
    <t>Microsporum canis</t>
  </si>
  <si>
    <t>Postia placenta</t>
  </si>
  <si>
    <t>Talaromyces marneffei</t>
  </si>
  <si>
    <t>Fusarium oxysporum</t>
  </si>
  <si>
    <t>Pyrenophora tritici-repentis</t>
  </si>
  <si>
    <t>Aspergillus oryzae</t>
  </si>
  <si>
    <t>Aspergillus fischeri</t>
  </si>
  <si>
    <t>Sclerotinia sclerotiorum</t>
  </si>
  <si>
    <t>Parastagonospora nodorum</t>
  </si>
  <si>
    <t>Schizophyllum commune</t>
  </si>
  <si>
    <t>Allomyces macrogynus</t>
  </si>
  <si>
    <t>Trichoderma reesei</t>
  </si>
  <si>
    <t>Lachancea thermotolerans</t>
  </si>
  <si>
    <t>Ogataea polymorpha</t>
  </si>
  <si>
    <t>Aspergillus nidulans</t>
  </si>
  <si>
    <t>Coccidioides immitis</t>
  </si>
  <si>
    <t>Blastomyces dermatitidis</t>
  </si>
  <si>
    <t>Histoplasma capsulatum</t>
  </si>
  <si>
    <t>Fusarium graminearum</t>
  </si>
  <si>
    <t>Candida albicans</t>
  </si>
  <si>
    <t>Pneumocystis carinii</t>
  </si>
  <si>
    <t>Pseudocercospora fijiensis</t>
  </si>
  <si>
    <t>Purpureocillium lilacinum</t>
  </si>
  <si>
    <t>Rhinocladiella mackenziei</t>
  </si>
  <si>
    <t>Verruconis gallopava</t>
  </si>
  <si>
    <t>Sclerotinia borealis</t>
  </si>
  <si>
    <t>Penicillium oxalicum</t>
  </si>
  <si>
    <t>Flammulina velutipes</t>
  </si>
  <si>
    <t>Eutypa lata</t>
  </si>
  <si>
    <t>Cladophialophora carrionii</t>
  </si>
  <si>
    <t>Metarhizium brunneum</t>
  </si>
  <si>
    <t>Pestalotiopsis fici</t>
  </si>
  <si>
    <t>Ganoderma sinense</t>
  </si>
  <si>
    <t>Fusarium pseudograminearum</t>
  </si>
  <si>
    <t>Dichomitus squalens</t>
  </si>
  <si>
    <t>Aureobasidium pullulans</t>
  </si>
  <si>
    <t>Coniosporium apollinis</t>
  </si>
  <si>
    <t>Metarhizium robertsii</t>
  </si>
  <si>
    <t>Hirsutella rhossiliensis</t>
  </si>
  <si>
    <t>Pyricularia grisea</t>
  </si>
  <si>
    <t>Hortaea werneckii</t>
  </si>
  <si>
    <t>Heterobasidion annosum</t>
  </si>
  <si>
    <t>Daldinia eschscholtzii</t>
  </si>
  <si>
    <t>Rozella allomycis</t>
  </si>
  <si>
    <t>Epicoccum nigrum</t>
  </si>
  <si>
    <t>Alternaria arborescens</t>
  </si>
  <si>
    <t>Brettanomyces bruxellensis</t>
  </si>
  <si>
    <t>Dothistroma septosporum</t>
  </si>
  <si>
    <t>Oidiodendron maius</t>
  </si>
  <si>
    <t>Tolypocladium inflatum</t>
  </si>
  <si>
    <t>Cordyceps fumosorosea</t>
  </si>
  <si>
    <t>Rhizoctonia solani</t>
  </si>
  <si>
    <t>Hirsutella minnesotensis</t>
  </si>
  <si>
    <t>Colletotrichum higginsianum</t>
  </si>
  <si>
    <t>Fusarium circinatum</t>
  </si>
  <si>
    <t>Pneumocystis jirovecii</t>
  </si>
  <si>
    <t>Sporobolomyces roseus</t>
  </si>
  <si>
    <t>Tuber borchii </t>
  </si>
  <si>
    <t>Moniliophthora roreri</t>
  </si>
  <si>
    <t>Catenaria anguillulae</t>
  </si>
  <si>
    <t>Gloeophyllum trabeum</t>
  </si>
  <si>
    <t>Ophiognomonia clavigignenti-juglandacearum</t>
  </si>
  <si>
    <t>Exophiala dermatitidis</t>
  </si>
  <si>
    <t>Metarhizium acridum</t>
  </si>
  <si>
    <t>Phanerochaete carnosa</t>
  </si>
  <si>
    <t>Metarhizium anisopliae</t>
  </si>
  <si>
    <t>Candida parapsilosis</t>
  </si>
  <si>
    <t>Rhodotorula graminis</t>
  </si>
  <si>
    <t>Verticillium albo-atrum</t>
  </si>
  <si>
    <t>Malassezia restricta</t>
  </si>
  <si>
    <t>Malassezia globosa</t>
  </si>
  <si>
    <t>Phycomyces blakesleeanus</t>
  </si>
  <si>
    <t>Schizosaccharomyces japonicus</t>
  </si>
  <si>
    <t>Aspergillus niger</t>
  </si>
  <si>
    <t>Phakopsora pachyrhizi</t>
  </si>
  <si>
    <t>Phytophthora infestans</t>
  </si>
  <si>
    <t>Debaryomyces hansenii</t>
  </si>
  <si>
    <t>Coccidioides posadasii</t>
  </si>
  <si>
    <t>Eremothecium gossypii</t>
  </si>
  <si>
    <t>Pyricularia oryzae</t>
  </si>
  <si>
    <t>Millerozyma farinosa</t>
  </si>
  <si>
    <t>Saccharomyces mikatae</t>
  </si>
  <si>
    <t>Saccharomyces bayanus</t>
  </si>
  <si>
    <t>Malassezia pachydermatis</t>
  </si>
  <si>
    <t>Pichia kudriavzevii</t>
  </si>
  <si>
    <t>Schizosaccharomyces octosporus</t>
  </si>
  <si>
    <t>Saccharomyces pastorianus</t>
  </si>
  <si>
    <t>Komagataella pastoris</t>
  </si>
  <si>
    <t>Clavispora lusitaniae</t>
  </si>
  <si>
    <t>Yarrowia lipolytica</t>
  </si>
  <si>
    <t>Kluyveromyces lactis</t>
  </si>
  <si>
    <t>Saccharomyces kudriavzevii</t>
  </si>
  <si>
    <t>Saccharomyces paradoxus</t>
  </si>
  <si>
    <t>Saccharomyces cerevisiae</t>
  </si>
  <si>
    <t>Torulaspora delbrueckii</t>
  </si>
  <si>
    <t>Pachysolen tannophilus</t>
  </si>
  <si>
    <t>Wickerhamomyces anomalus</t>
  </si>
  <si>
    <t>Schizosaccharomyces cryophilus</t>
  </si>
  <si>
    <t>Scheffersomyces stipitis</t>
  </si>
  <si>
    <t>Meyerozyma guilliermondii</t>
  </si>
  <si>
    <t>Candida tropicalis</t>
  </si>
  <si>
    <t>Zygosaccharomyces rouxii</t>
  </si>
  <si>
    <t>Schizosaccharomyces pombe </t>
  </si>
  <si>
    <t>Saccharomycopsis fibuligera</t>
  </si>
  <si>
    <t>Naganishia albida</t>
  </si>
  <si>
    <t>Saccharomyces eubayanus</t>
  </si>
  <si>
    <t>Cladophialophora immunda</t>
  </si>
  <si>
    <t>Hyphopichia burtonii</t>
  </si>
  <si>
    <t>Cladophialophora psammophila</t>
  </si>
  <si>
    <t>Candida maltosa</t>
  </si>
  <si>
    <t>Pichia membranifaciens</t>
  </si>
  <si>
    <t>Metschnikowia fructicola</t>
  </si>
  <si>
    <t>Cyberlindnera jadinii</t>
  </si>
  <si>
    <t>Exophiala aquamarina</t>
  </si>
  <si>
    <t>Cladophialophora yegresii</t>
  </si>
  <si>
    <t>Saccharomyces arboricola</t>
  </si>
  <si>
    <t>Lipomyces starkeyi</t>
  </si>
  <si>
    <t>Candida viswanathii</t>
  </si>
  <si>
    <t>Rasamsonia byssochlamydoides</t>
  </si>
  <si>
    <t>Chaetomium thermophilum</t>
  </si>
  <si>
    <t>Thielavia terrestris</t>
  </si>
  <si>
    <t>Myceliophthora hinnulea</t>
  </si>
  <si>
    <t>Myriococcum thermophilum</t>
  </si>
  <si>
    <t>Thermoascus crustaceus</t>
  </si>
  <si>
    <t>Calcarisporiella thermophila</t>
  </si>
  <si>
    <t>Phanerochaete chrysosporium</t>
  </si>
  <si>
    <t>Acremonium alcalophilum</t>
  </si>
  <si>
    <t>Amorphotheca resinae</t>
  </si>
  <si>
    <t>Pleurotus ostreatus</t>
  </si>
  <si>
    <t>Temp</t>
  </si>
  <si>
    <t>Fusarium langsethiae</t>
  </si>
  <si>
    <t>Fusarium phyllophilum</t>
  </si>
  <si>
    <t>Mucor lusitanicus</t>
  </si>
  <si>
    <t>Mucor plumbeus</t>
  </si>
  <si>
    <t>Penicillium antarcticum</t>
  </si>
  <si>
    <t>Penicillium polonicum</t>
  </si>
  <si>
    <t>Penicillium rubens</t>
  </si>
  <si>
    <t>https://www.tandfonline.com/doi/epdf/10.1080/09583159929767?needAccess=true</t>
  </si>
  <si>
    <t>Pisolithus tinctorius</t>
  </si>
  <si>
    <t>Rhizopus stolonifer</t>
  </si>
  <si>
    <t>Alternaria alternata</t>
  </si>
  <si>
    <t>Aspergillus glaucus</t>
  </si>
  <si>
    <t>Aspergillus chevalieri</t>
  </si>
  <si>
    <t>Mycothermus thermophilus</t>
  </si>
  <si>
    <t>Range</t>
  </si>
  <si>
    <t>Q10</t>
  </si>
  <si>
    <t>Activity</t>
  </si>
  <si>
    <t>Denaturation</t>
  </si>
  <si>
    <t>Product</t>
  </si>
  <si>
    <t>Normalized product</t>
  </si>
  <si>
    <t>Current</t>
  </si>
  <si>
    <t>New</t>
  </si>
  <si>
    <t>Best</t>
  </si>
  <si>
    <t>New best</t>
  </si>
  <si>
    <t>USE</t>
  </si>
  <si>
    <t>VALUE</t>
  </si>
  <si>
    <t>RMS</t>
  </si>
  <si>
    <t>LIMITS</t>
  </si>
  <si>
    <t>LOW</t>
  </si>
  <si>
    <t>HIGH</t>
  </si>
  <si>
    <t>THRESHHOLD</t>
  </si>
  <si>
    <t>STEP</t>
  </si>
  <si>
    <t>Basis</t>
  </si>
  <si>
    <t>Model</t>
  </si>
  <si>
    <t>Stated</t>
  </si>
  <si>
    <t>Graph</t>
  </si>
  <si>
    <t>Pseudocercosporella herpotrichoides</t>
  </si>
  <si>
    <t>Thermoascus thermophilus</t>
  </si>
  <si>
    <t>Min</t>
  </si>
  <si>
    <t>Max</t>
  </si>
  <si>
    <t>Candida auris</t>
  </si>
  <si>
    <t>Cryptococcus vishniacii</t>
  </si>
  <si>
    <t>Rhodotorula minuta</t>
  </si>
  <si>
    <t>stated</t>
  </si>
  <si>
    <t>model</t>
  </si>
  <si>
    <t>Rhodotorula aurantiaca</t>
  </si>
  <si>
    <t>Candida macedoniensis</t>
  </si>
  <si>
    <t>Nadsonia elongata</t>
  </si>
  <si>
    <t>Cyniclomyces guttulatus</t>
  </si>
  <si>
    <t>Saccharomyces mellis</t>
  </si>
  <si>
    <t>Torulopsis glabrata</t>
  </si>
  <si>
    <t>Saccharomyces jurei</t>
  </si>
  <si>
    <t>Lactarius controversus</t>
  </si>
  <si>
    <t>Hemileia vastatrix</t>
  </si>
  <si>
    <t>Puccinia allii</t>
  </si>
  <si>
    <t>Puccinia hordei</t>
  </si>
  <si>
    <t>Uromyces fabae</t>
  </si>
  <si>
    <t>Uromyces transversalis</t>
  </si>
  <si>
    <t>Cystobasidium ongulense</t>
  </si>
  <si>
    <t>Cystobasidium tubakii</t>
  </si>
  <si>
    <t>Glaciozyma martinii</t>
  </si>
  <si>
    <t>Glaciozyma Antarctica</t>
  </si>
  <si>
    <t>Mrakia gelida</t>
  </si>
  <si>
    <t>Mrakia hoshinonis</t>
  </si>
  <si>
    <t>Naganishia friedmannii</t>
  </si>
  <si>
    <t>Tausonia pullulans</t>
  </si>
  <si>
    <t>Vishniacozyma victoriae</t>
  </si>
  <si>
    <t>Melampsora larici-populina</t>
  </si>
  <si>
    <t>Penicillium pinophilum</t>
  </si>
  <si>
    <t>https://bmcmicrobiol.biomedcentral.com/articles/10.1186/s12866-019-1453-3</t>
  </si>
  <si>
    <t>Tolypocladium cylindrosporum</t>
  </si>
  <si>
    <t>graph</t>
  </si>
  <si>
    <t>Cronartium ribicola</t>
  </si>
  <si>
    <t>Rhizopus nigricans</t>
  </si>
  <si>
    <t>Mortierella antarctica</t>
  </si>
  <si>
    <t>Puccinia sorghi</t>
  </si>
  <si>
    <t>Alternaria solani</t>
  </si>
  <si>
    <t>Venturia inaequalis</t>
  </si>
  <si>
    <t>Armillaria mellea</t>
  </si>
  <si>
    <t>Rhizomucor pusillus</t>
  </si>
  <si>
    <t>Yamadazyma laniorum</t>
  </si>
  <si>
    <t>Candida tenuis</t>
  </si>
  <si>
    <t>Yamadazyma nakazawae</t>
  </si>
  <si>
    <t>Yamadazyma scolyti</t>
  </si>
  <si>
    <t>Fusarium incarnatum</t>
  </si>
  <si>
    <t>Candida shehatae</t>
  </si>
  <si>
    <t>Mrakia psychrophila</t>
  </si>
  <si>
    <t>Hansenula polymorpha</t>
  </si>
  <si>
    <t>Ophiostoma ulmi</t>
  </si>
  <si>
    <t>Bjerkandera adusta</t>
  </si>
  <si>
    <t>Exidia glandulosa</t>
  </si>
  <si>
    <t>Phlebia radiata</t>
  </si>
  <si>
    <t>Vuilleminia comedens</t>
  </si>
  <si>
    <t>Grifola frondosa</t>
  </si>
  <si>
    <t>Ganoderma lucidum</t>
  </si>
  <si>
    <t xml:space="preserve">aka Thermochaetoides thermophila </t>
  </si>
  <si>
    <t>Tremella aurantialba</t>
  </si>
  <si>
    <t>Trichoderma citrinoviride</t>
  </si>
  <si>
    <t>Thermomyces dupontii</t>
  </si>
  <si>
    <t>Humicola hyalothermophila</t>
  </si>
  <si>
    <t>Chaetomium olivicolor</t>
  </si>
  <si>
    <t>Pichia stipitis</t>
  </si>
  <si>
    <t>Kazachstania pintolopesii</t>
  </si>
  <si>
    <t>Yamadazyma tenuis</t>
  </si>
  <si>
    <t>Trichosporon cutaneum</t>
  </si>
  <si>
    <t>GC content</t>
  </si>
  <si>
    <t xml:space="preserve">Isaria fumosorosea </t>
  </si>
  <si>
    <t>Aschersonia aleyrodis</t>
  </si>
  <si>
    <t>Lecanicillium lecanii</t>
  </si>
  <si>
    <t>Aspergillus aculeatus</t>
  </si>
  <si>
    <t>Aspergillus brasiliensis</t>
  </si>
  <si>
    <t>Aspergillus sydowii</t>
  </si>
  <si>
    <t xml:space="preserve">Aspergillus tubingensis </t>
  </si>
  <si>
    <t xml:space="preserve">Aspergillus versicolor </t>
  </si>
  <si>
    <t>Aspergillus fumigatus</t>
  </si>
  <si>
    <t>Eurotium rubrum</t>
  </si>
  <si>
    <t>aspergillus ruber</t>
  </si>
  <si>
    <t>Penicillium digitatum</t>
  </si>
  <si>
    <t>Sodiomyces alcalophilus</t>
  </si>
  <si>
    <t>Coprinus comatus</t>
  </si>
  <si>
    <t>Agrocybe cylindracea</t>
  </si>
  <si>
    <t>Amanita pseudoporphyria</t>
  </si>
  <si>
    <t>Auricularia polytricha</t>
  </si>
  <si>
    <t>Cantharellus cibarius</t>
  </si>
  <si>
    <t>Hygrophorus russula</t>
  </si>
  <si>
    <t>Lactarius deliciosus</t>
  </si>
  <si>
    <t>Lactarius volemus</t>
  </si>
  <si>
    <t>Laetiporus sulphureus</t>
  </si>
  <si>
    <t>Morchella eximia</t>
  </si>
  <si>
    <t>Oudemansiella radicata</t>
  </si>
  <si>
    <t>Pleurotus citrinopileatus</t>
  </si>
  <si>
    <t>Pleurotus eryngii</t>
  </si>
  <si>
    <t>Sarcodon aspratus</t>
  </si>
  <si>
    <t>Stropharia rugosoannulata</t>
  </si>
  <si>
    <t>Tricholoma matsutake</t>
  </si>
  <si>
    <t>Tricholoma terreum</t>
  </si>
  <si>
    <t>Coriolus versicolor </t>
  </si>
  <si>
    <t>Naganishia vishniacii</t>
  </si>
  <si>
    <t>Atkinsonella texensis</t>
  </si>
  <si>
    <t>Epichloe typhina</t>
  </si>
  <si>
    <t>Goffeauzyma gilvescens</t>
  </si>
  <si>
    <t>Boletus edulis</t>
  </si>
  <si>
    <t>Thermothelomyces myriococcoides</t>
  </si>
  <si>
    <t>Thermothelomyces hinnuleus</t>
  </si>
  <si>
    <t>Scheffersomyces insectosa</t>
  </si>
  <si>
    <t>Nadsonia fulvescens var. elongata</t>
  </si>
  <si>
    <t>Talaromyces pinophilus</t>
  </si>
  <si>
    <t>NCBI</t>
  </si>
  <si>
    <t>Mycocosm</t>
  </si>
  <si>
    <t>Arxiozyma telluris</t>
  </si>
  <si>
    <t>Cochliobolus heterostrophus</t>
  </si>
  <si>
    <t>Cryphonectria parasitica</t>
  </si>
  <si>
    <t>Pichia pastoris, Komagataella phaffii</t>
  </si>
  <si>
    <t>Leucosporidium scottii</t>
  </si>
  <si>
    <t>Leucosporidiella creatinivora</t>
  </si>
  <si>
    <t>Mrakia blollopsis</t>
  </si>
  <si>
    <t>Stagonospora nodorum,</t>
  </si>
  <si>
    <t>Mycosphaerella fijiensis</t>
  </si>
  <si>
    <t>Tapesia yallundae , Oculimacula yallundae</t>
  </si>
  <si>
    <t>Rhizopus oryzae, Rhizopus delemar</t>
  </si>
  <si>
    <t>Buckleyzyma aurantiaca</t>
  </si>
  <si>
    <t>Cystobasidium minutum</t>
  </si>
  <si>
    <t>Rhodotorula glutinis</t>
  </si>
  <si>
    <t>Rhodotorula mucilaginosa</t>
  </si>
  <si>
    <t>Saccharomyces carlsbergensis</t>
  </si>
  <si>
    <t>Sporothrix variecibatus</t>
  </si>
  <si>
    <t>Guehomyces pullulans</t>
  </si>
  <si>
    <t>Talaromyces thermophilus</t>
  </si>
  <si>
    <t>Myceliophthora thermophila</t>
  </si>
  <si>
    <t>Hirsutella thompsonii</t>
  </si>
  <si>
    <t>Nakaseomyces glabratus, Candida glabrata</t>
  </si>
  <si>
    <t>Naematelia aurantialba</t>
  </si>
  <si>
    <t>Arthroderma benhamiae</t>
  </si>
  <si>
    <t>Cutaneotrichosporon cutaneum</t>
  </si>
  <si>
    <t>Verticillium alfalfae</t>
  </si>
  <si>
    <t>Zygosaccharomyces mellis</t>
  </si>
  <si>
    <t>Tricholoma bakamatsutake</t>
  </si>
  <si>
    <t>Macrolepiota dolichaula</t>
  </si>
  <si>
    <t>Armillaria ostoyae</t>
  </si>
  <si>
    <t>Aspergillus udagawae</t>
  </si>
  <si>
    <t>Neosartorya udagawae </t>
  </si>
  <si>
    <t>Auricularia subglabra</t>
  </si>
  <si>
    <t>Blastomyces parvus</t>
  </si>
  <si>
    <t>Blastomyces percursus</t>
  </si>
  <si>
    <t>Blastomyces silverae</t>
  </si>
  <si>
    <t>Botrytis elliptica</t>
  </si>
  <si>
    <t>Botrytis fragariae</t>
  </si>
  <si>
    <t>Morchella conica</t>
  </si>
  <si>
    <t>Peronospora tabacina</t>
  </si>
  <si>
    <t>Suillus luteus</t>
  </si>
  <si>
    <t/>
  </si>
  <si>
    <t>cellular organisms; Eukaryota; Opisthokonta; Fungi; Dikarya; Ascomycota; saccharomyceta; Pezizomycotina; leotiomyceta; sordariomyceta; Sordariomycetes; Hypocreomycetidae; Hypocreales; Clavicipitaceae; Claviceps</t>
  </si>
  <si>
    <t>cellular organisms; Eukaryota; Opisthokonta; Fungi; Dikarya; Ascomycota; saccharomyceta; Pezizomycotina; leotiomyceta; sordariomyceta; Sordariomycetes; Hypocreomycetidae; Hypocreales; Nectriaceae; Fusarium; Fusarium incarnatum-equiseti species complex</t>
  </si>
  <si>
    <t>cellular organisms; Eukaryota; Opisthokonta; Fungi; Dikarya; Ascomycota; saccharomyceta; Pezizomycotina; leotiomyceta; sordariomyceta; Sordariomycetes; Hypocreomycetidae; Hypocreales; Nectriaceae; Fusarium; Fusarium fujikuroi species complex</t>
  </si>
  <si>
    <t>cellular organisms; Eukaryota; Opisthokonta; Fungi; Dikarya; Ascomycota; saccharomyceta; Saccharomycotina; Saccharomycetes; Saccharomycetales; Saccharomycetaceae; Lachancea</t>
  </si>
  <si>
    <t>cellular organisms; Eukaryota; Opisthokonta; Fungi; Dikarya; Basidiomycota; Pucciniomycotina; Microbotryomycetes; Leucosporidiales; Leucosporidiaceae; Leucosporidium</t>
  </si>
  <si>
    <t>cellular organisms; Eukaryota; Opisthokonta; Fungi; Fungi incertae sedis; Mucoromycota; Mortierellomycotina; Mortierellomycetes; Mortierellales; Mortierellaceae; Mortierella</t>
  </si>
  <si>
    <t>cellular organisms; Eukaryota; Opisthokonta; Fungi; Dikarya; Basidiomycota; Agaricomycotina; Agaricomycetes; Agaricomycetes incertae sedis; Polyporales; Phanerochaetaceae; Phanerochaete</t>
  </si>
  <si>
    <t>cellular organisms; Eukaryota; Opisthokonta; Fungi; Dikarya; Basidiomycota; Agaricomycotina; Agaricomycetes; Agaricomycetidae; Agaricales; Agaricineae; Strophariaceae; Pholiota</t>
  </si>
  <si>
    <t>cellular organisms; Eukaryota; Opisthokonta; Fungi; Dikarya; Basidiomycota; Pucciniomycotina; Pucciniomycetes; Pucciniales; Pucciniaceae; Puccinia</t>
  </si>
  <si>
    <t>cellular organisms; Eukaryota; Opisthokonta; Fungi; Dikarya; Basidiomycota; Pucciniomycotina; Microbotryomycetes; Sporidiobolales; Sporidiobolaceae; Rhodotorula</t>
  </si>
  <si>
    <t>cellular organisms; Eukaryota; Opisthokonta; Fungi; Dikarya; Basidiomycota; Agaricomycotina; Agaricomycetes; Agaricomycetidae; Boletales; Suillineae; Suillaceae; Suillus</t>
  </si>
  <si>
    <t>cellular organisms; Eukaryota; Opisthokonta; Fungi; Dikarya; Ascomycota; saccharomyceta; Pezizomycotina; leotiomyceta; Eurotiomycetes; Eurotiomycetidae; Eurotiales; Trichocomaceae; Talaromyces; Talaromyces sect. Talaromyces</t>
  </si>
  <si>
    <t>cellular organisms; Eukaryota; Opisthokonta; Fungi; Dikarya; Ascomycota; saccharomyceta; Pezizomycotina; leotiomyceta; sordariomyceta; Sordariomycetes; Hypocreomycetidae; Hypocreales; Hypocreaceae; Trichoderma</t>
  </si>
  <si>
    <t>cellular organisms; Eukaryota; Opisthokonta; Fungi; Dikarya; Ascomycota; saccharomyceta; Pezizomycotina; Pezizomycetes; Pezizales; Tuberaceae; Tuber</t>
  </si>
  <si>
    <t>Rhizophlyctis rosea</t>
  </si>
  <si>
    <t>cellular organisms; Eukaryota; Opisthokonta; Fungi; Dikarya; Basidiomycota; Agaricomycotina; Agaricomycetes; Agaricomycetidae; Agaricales; Marasmiineae; Physalacriaceae; Armillaria</t>
  </si>
  <si>
    <t>cellular organisms; Eukaryota; Opisthokonta; Fungi; Dikarya; Ascomycota; saccharomyceta; Pezizomycotina; leotiomyceta; Eurotiomycetes; Eurotiomycetidae; Eurotiales; Aspergillaceae; Aspergillus</t>
  </si>
  <si>
    <t>Amanita muscaria</t>
  </si>
  <si>
    <t>Hypholoma fasciculare</t>
  </si>
  <si>
    <t>Daedalea quercina</t>
  </si>
  <si>
    <t>Lentinus lepideus</t>
  </si>
  <si>
    <t>Oligoporus placenta</t>
  </si>
  <si>
    <t>Penicillium funiculosum</t>
  </si>
  <si>
    <t>Aspergillus awamori</t>
  </si>
  <si>
    <t>Temp.</t>
  </si>
  <si>
    <t>Values</t>
  </si>
  <si>
    <t>https://onlinelibrary-wiley-com.libproxy.mit.edu/doi/epdf/10.1111/myc.12601</t>
  </si>
  <si>
    <t>Emmonsia parva </t>
  </si>
  <si>
    <t>Isaria farinosa</t>
  </si>
  <si>
    <t>https://nopr.niscpr.res.in/bitstream/123456789/11646/3/JSIR%2070(5)%20373-378.pdf</t>
  </si>
  <si>
    <t>Lachancea quebecansis</t>
  </si>
  <si>
    <t>Morchella importuna</t>
  </si>
  <si>
    <t>https://academic.oup.com/jambio/article-abstract/110/4/871/6720262</t>
  </si>
  <si>
    <t>Penicillium italicum</t>
  </si>
  <si>
    <t>Geotrichum candidum</t>
  </si>
  <si>
    <t>https://onlinelibrary.wiley.com/doi/epdf/10.1002/yea.3095</t>
  </si>
  <si>
    <t>Amanita rubescens</t>
  </si>
  <si>
    <t>Suillus punctipes</t>
  </si>
  <si>
    <t>Cenococcum graniforme</t>
  </si>
  <si>
    <t>Rhizopogon roseolus</t>
  </si>
  <si>
    <t>Russula emetica</t>
  </si>
  <si>
    <t>Tuber melanosporum</t>
  </si>
  <si>
    <t>Rhizopus oryzae</t>
  </si>
  <si>
    <t>Lichtheimia corymbifera</t>
  </si>
  <si>
    <t>Trichoderma viride</t>
  </si>
  <si>
    <t>Neurospora crassa</t>
  </si>
  <si>
    <t>Cenococcum geophilum</t>
  </si>
  <si>
    <t>Paecilomyces farinosus, Cordyceps farinosa</t>
  </si>
  <si>
    <t>TEMPERATURE RANGE</t>
  </si>
  <si>
    <t>Candida choctaworum</t>
  </si>
  <si>
    <t>Candida arcana</t>
  </si>
  <si>
    <t>Kodamaea arcana</t>
  </si>
  <si>
    <t>Candida asparagi</t>
  </si>
  <si>
    <t>Candida atbi</t>
  </si>
  <si>
    <t>Teunomyces atbi</t>
  </si>
  <si>
    <t>Candida blattae</t>
  </si>
  <si>
    <t>Candida blattariae</t>
  </si>
  <si>
    <t>Candida bohiensis</t>
  </si>
  <si>
    <t>Candida bokatorum</t>
  </si>
  <si>
    <t>Suhomyces bokatorum</t>
  </si>
  <si>
    <t>Candida bribrorum</t>
  </si>
  <si>
    <t>Suhomyces bribrorum</t>
  </si>
  <si>
    <t>Candida chickasaworum</t>
  </si>
  <si>
    <t>Suhomyces choctaworum</t>
  </si>
  <si>
    <t>Candida derodonti</t>
  </si>
  <si>
    <t>Kodamaea derodonti</t>
  </si>
  <si>
    <t>Candida diospyri</t>
  </si>
  <si>
    <t>Candida elateridarum</t>
  </si>
  <si>
    <t>Meyerozyma elateridarum</t>
  </si>
  <si>
    <t>Candida emberorum</t>
  </si>
  <si>
    <t>Suhomyces emberorum</t>
  </si>
  <si>
    <t>Candida fragi</t>
  </si>
  <si>
    <t>Kurtzmaniella fragi </t>
  </si>
  <si>
    <t>Candida gigantensis</t>
  </si>
  <si>
    <t>Candida guaymorum</t>
  </si>
  <si>
    <t>Suhomyces guaymorum</t>
  </si>
  <si>
    <t>Candida hungarica</t>
  </si>
  <si>
    <t>Kuraishia hungarica</t>
  </si>
  <si>
    <t>Candida kunorum</t>
  </si>
  <si>
    <t>Suhomyces kunorum</t>
  </si>
  <si>
    <t>Candida lycoperdinae</t>
  </si>
  <si>
    <t xml:space="preserve">Teunomyces lycoperdinae </t>
  </si>
  <si>
    <t>Candida michaelii</t>
  </si>
  <si>
    <t>Candida pallodes</t>
  </si>
  <si>
    <t>Teunomyces pallodes</t>
  </si>
  <si>
    <t>Candida panamensis</t>
  </si>
  <si>
    <t>Teunomyces panamensis</t>
  </si>
  <si>
    <t>Candida panamericana</t>
  </si>
  <si>
    <t>Suhomyces panamericanus</t>
  </si>
  <si>
    <t>Candida picachoensis</t>
  </si>
  <si>
    <t>Metschnikowia picachoensis</t>
  </si>
  <si>
    <t>Candida pimensis</t>
  </si>
  <si>
    <t>Metschnikowia pimensis</t>
  </si>
  <si>
    <t>Candida qinlingensis</t>
  </si>
  <si>
    <t>Candida suzukii</t>
  </si>
  <si>
    <t>Candida terraborum</t>
  </si>
  <si>
    <t>Suhomyces terraborum</t>
  </si>
  <si>
    <t>Candida tritomae</t>
  </si>
  <si>
    <t>Teunomyces tritomae</t>
  </si>
  <si>
    <t>Candida wounanorum</t>
  </si>
  <si>
    <t>Suhomyces wounanorum</t>
  </si>
  <si>
    <t>Candida yuchorum</t>
  </si>
  <si>
    <t>Suhomyces yuchorum</t>
  </si>
  <si>
    <t>Cryptococcus adeliensis</t>
  </si>
  <si>
    <t>cellular organisms; Eukaryota; Opisthokonta; Fungi; Dikarya; Basidiomycota; Agaricomycotina; Tremellomycetes; Filobasidiales; Filobasidiaceae; Naganishia</t>
  </si>
  <si>
    <t>Naganishia adeliensis</t>
  </si>
  <si>
    <t>Cryptococcus antarcticus</t>
  </si>
  <si>
    <t>Cryptococcus podzolicus</t>
  </si>
  <si>
    <t>cellular organisms; Eukaryota; Opisthokonta; Fungi; Dikarya; Basidiomycota; Agaricomycotina; Tremellomycetes; Tremellales; Trimorphomycetaceae; Saitozyma</t>
  </si>
  <si>
    <t>Saitozyma podzolica</t>
  </si>
  <si>
    <t>Geotrichum carabidarum</t>
  </si>
  <si>
    <t>Dipodascus carabidarus</t>
  </si>
  <si>
    <t>Geotrichum histeridarum</t>
  </si>
  <si>
    <t>Dipodascus histeridarus</t>
  </si>
  <si>
    <t>Kodamaea laetipori</t>
  </si>
  <si>
    <t>Lachancea meyersii</t>
  </si>
  <si>
    <t>Metschnikowia chrysoperlae</t>
  </si>
  <si>
    <t>Metschnikowia corniflorae</t>
  </si>
  <si>
    <t>Metschnikowia dekortorum</t>
  </si>
  <si>
    <t>Metschnikowia gruessii</t>
  </si>
  <si>
    <t>Metschnikowia koreensis</t>
  </si>
  <si>
    <t>Metschnikowia kunwiensis</t>
  </si>
  <si>
    <t>Metschnikowia similis</t>
  </si>
  <si>
    <t>Ogataea pilisensis</t>
  </si>
  <si>
    <t>Pichia sporocuriosa</t>
  </si>
  <si>
    <t>Yamadazyma paraphyllophila</t>
  </si>
  <si>
    <t>Fusarium chlamydosporum</t>
  </si>
  <si>
    <t>Penicillium glabrum</t>
  </si>
  <si>
    <t>Penicillium brevicompactum</t>
  </si>
  <si>
    <t>Penicillium citrinum</t>
  </si>
  <si>
    <t>Penicillium aurantiogriseum</t>
  </si>
  <si>
    <t>Paecilomyces variotii</t>
  </si>
  <si>
    <t>Hanseniaspora uvarum</t>
  </si>
  <si>
    <t>Penicillium islandicum</t>
  </si>
  <si>
    <t>Talaromyces islandicus</t>
  </si>
  <si>
    <t>Trichothecium roseum</t>
  </si>
  <si>
    <t>Trichoderma harzianum</t>
  </si>
  <si>
    <t>Fusarium equiseti</t>
  </si>
  <si>
    <t>Candida guilliermondii, Pichia guilliermondii</t>
  </si>
  <si>
    <t>Cryomyces antarcticus</t>
  </si>
  <si>
    <t>Friedmanniomyces endolithicus</t>
  </si>
  <si>
    <t>Friedmanniomyces simplex</t>
  </si>
  <si>
    <t>Cryomyces minteri</t>
  </si>
  <si>
    <t>Agaricus blazei</t>
  </si>
  <si>
    <t>Curvularia clavata</t>
  </si>
  <si>
    <t>Bipolaris hawaiiensis</t>
  </si>
  <si>
    <t> Curvularia hawaiiensis </t>
  </si>
  <si>
    <t>Candida atlantica</t>
  </si>
  <si>
    <t>Colletotrichum gloeosporioides</t>
  </si>
  <si>
    <t>Aspergillus japonicus</t>
  </si>
  <si>
    <t>Candida stellata</t>
  </si>
  <si>
    <t>Starmerella stellata</t>
  </si>
  <si>
    <t>Allomyces arbuscula</t>
  </si>
  <si>
    <t>Penicillium verrucosum</t>
  </si>
  <si>
    <t>Phlebiopsis gigantea</t>
  </si>
  <si>
    <t>Penicillium patulum</t>
  </si>
  <si>
    <t>Penicillium commune</t>
  </si>
  <si>
    <t>auricula delicata</t>
  </si>
  <si>
    <t>Emmonsia crescens</t>
  </si>
  <si>
    <t>emergomyces crescens</t>
  </si>
  <si>
    <t>Cladophialophora bantiana</t>
  </si>
  <si>
    <t>Suillus variegatus UH-Sva-Z1 v1.0</t>
  </si>
  <si>
    <t>boletus variegatus</t>
  </si>
  <si>
    <t>Cryptococcus albidus</t>
  </si>
  <si>
    <t>Naganishia kalamii</t>
  </si>
  <si>
    <t>Candida utilis</t>
  </si>
  <si>
    <t>Exophiala alcalophila</t>
  </si>
  <si>
    <t>Fomitiporia punctata</t>
  </si>
  <si>
    <t>Fusarium heterosporum</t>
  </si>
  <si>
    <t>Fusarium poae</t>
  </si>
  <si>
    <t>Fusarium tricinctum</t>
  </si>
  <si>
    <t>Obba rivulosa</t>
  </si>
  <si>
    <t>Ophiostoma montium</t>
  </si>
  <si>
    <t>Volvariella volvacea</t>
  </si>
  <si>
    <t>Agaricus bitorquis</t>
  </si>
  <si>
    <t>https://www.bioline.org.br/pdf?cc09012</t>
  </si>
  <si>
    <t>Hypsizygus marmoreus</t>
  </si>
  <si>
    <t>Pholiota adiposa</t>
  </si>
  <si>
    <t>Lichtheimia hyalospora</t>
  </si>
  <si>
    <t>https://www.mdpi.com/2309-608X/9/3/317</t>
  </si>
  <si>
    <t>Lichtheimia ornata</t>
  </si>
  <si>
    <t>Malassezia sympodia</t>
  </si>
  <si>
    <t>Metschnikowia persimmonesis</t>
  </si>
  <si>
    <t>Mortierella verticillata</t>
  </si>
  <si>
    <t>Absidia corymbifera</t>
  </si>
  <si>
    <t>Mortierella wolfii</t>
  </si>
  <si>
    <t>Corynascus sepedonium</t>
  </si>
  <si>
    <t>Geomyces pannorum</t>
  </si>
  <si>
    <t>Pseudogymnoascus pannorum</t>
  </si>
  <si>
    <t>Dactylomyces thermophilus</t>
  </si>
  <si>
    <t>Saccharomyces guttulata</t>
  </si>
  <si>
    <t>Tuber brumale</t>
  </si>
  <si>
    <t>Fusarium moniliforme</t>
  </si>
  <si>
    <t>Metarhizium ansiopliae var. acridum</t>
  </si>
  <si>
    <t>Phenoliferia glacialis </t>
  </si>
  <si>
    <t xml:space="preserve">Rhizomucor endophyticus </t>
  </si>
  <si>
    <t>Pichia anomola</t>
  </si>
  <si>
    <t>Mucor miehe</t>
  </si>
  <si>
    <t>Zygosaccharomyces lentus</t>
  </si>
  <si>
    <t>Leucosporidium yakuticum</t>
  </si>
  <si>
    <t>Tilletiopsis washingtonensis</t>
  </si>
  <si>
    <t>Bulleromyces albus</t>
  </si>
  <si>
    <t>Bullera alba</t>
  </si>
  <si>
    <t>Fomes fomentarius</t>
  </si>
  <si>
    <t xml:space="preserve"> Cochliobolus sativus</t>
  </si>
  <si>
    <t>cellular organisms; Eukaryota; Opisthokonta; Fungi; Fungi incertae sedis; Mucoromycota; Mucoromycotina; Mucoromycetes; Mucorales; Cunninghamellaceae; Absidia</t>
  </si>
  <si>
    <t>cellular organisms; Eukaryota; Opisthokonta; Fungi; Fungi incertae sedis; Mucoromycota; Mortierellomycotina; Mortierellomycetes; Mortierellales; Mortierellaceae; Actinomortierella</t>
  </si>
  <si>
    <t>cellular organisms; Eukaryota; Opisthokonta; Fungi; Dikarya; Ascomycota; saccharomyceta; Pezizomycotina; leotiomyceta; dothideomyceta; Dothideomycetes; Pleosporomycetidae; Pleosporales; Pleosporineae; Pleosporaceae; Alternaria; Alternaria sect. Alternaria</t>
  </si>
  <si>
    <t>cellular organisms; Eukaryota; Opisthokonta; Fungi; Dikarya; Ascomycota; saccharomyceta; Pezizomycotina; leotiomyceta; sordariomyceta; Leotiomycetes; Helotiales; Helotiales incertae sedis; Amylocarpus</t>
  </si>
  <si>
    <t>cellular organisms; Eukaryota; Opisthokonta; Fungi; Fungi incertae sedis; Mucoromycota; Mucoromycotina; Mucoromycetes; Mucorales; Mucorineae; Mucoraceae; Apophysomyces</t>
  </si>
  <si>
    <t>cellular organisms; Eukaryota; Opisthokonta; Fungi; Dikarya; Ascomycota; saccharomyceta; Pezizomycotina; leotiomyceta; dothideomyceta; Dothideomycetes; Pleosporomycetidae; Pleosporales; Pleosporineae; Didymellaceae; Ascochyta</t>
  </si>
  <si>
    <t>cellular organisms; Eukaryota; Opisthokonta; Fungi; Dikarya; Ascomycota; saccharomyceta; Pezizomycotina; leotiomyceta; Eurotiomycetes; Eurotiomycetidae; Eurotiales; Aspergillaceae; Aspergillus; Aspergillus subgen. Circumdati</t>
  </si>
  <si>
    <t>cellular organisms; Eukaryota; Opisthokonta; Fungi; Dikarya; Ascomycota; saccharomyceta; Pezizomycotina; leotiomyceta; Eurotiomycetes; Eurotiomycetidae; Eurotiales; Aspergillaceae; Aspergillus; Aspergillus subgen. Nidulantes</t>
  </si>
  <si>
    <t>cellular organisms; Eukaryota; Opisthokonta; Fungi; Dikarya; Ascomycota; saccharomyceta; Pezizomycotina; leotiomyceta; Eurotiomycetes; Eurotiomycetidae; Eurotiales; Aspergillaceae; Aspergillus; Aspergillus subgen. Aspergillus</t>
  </si>
  <si>
    <t>cellular organisms; Eukaryota; Opisthokonta; Fungi; Dikarya; Ascomycota; saccharomyceta; Pezizomycotina; leotiomyceta; Eurotiomycetes; Eurotiomycetidae; Eurotiales; Aspergillaceae; Aspergillus; Aspergillus subgen. Fumigati</t>
  </si>
  <si>
    <t>cellular organisms; Eukaryota; Opisthokonta; Fungi; Dikarya; Ascomycota; saccharomyceta; Pezizomycotina; leotiomyceta; Eurotiomycetes; Eurotiomycetidae; Eurotiales; Aspergillaceae; Aspergillus; Aspergillus subgen. Nidulantes; Aspergillus versicolor</t>
  </si>
  <si>
    <t>cellular organisms; Eukaryota; Opisthokonta; Fungi; Dikarya; Ascomycota; saccharomyceta; Pezizomycotina; leotiomyceta; dothideomyceta; Dothideomycetes; Dothideomycetidae; Dothideales; Saccotheciaceae; Aureobasidium</t>
  </si>
  <si>
    <t>cellular organisms; Eukaryota; Opisthokonta; Fungi; Dikarya; Ascomycota; saccharomyceta; Pezizomycotina; leotiomyceta; Eurotiomycetes; Eurotiomycetidae; Onygenales; Ajellomycetaceae; Blastomyces</t>
  </si>
  <si>
    <t>cellular organisms; Eukaryota; Opisthokonta; Fungi; Dikarya; Basidiomycota; Agaricomycotina; Agaricomycetes; Agaricomycetidae; Boletales; Boletineae; Boletaceae; Boletoideae; Boletus</t>
  </si>
  <si>
    <t>cellular organisms; Eukaryota; Opisthokonta; Fungi; Dikarya; Basidiomycota; Agaricomycotina; Agaricomycetes; Agaricomycetes incertae sedis; Russulales; Bondarzewiaceae; Bondarzewia</t>
  </si>
  <si>
    <t>cellular organisms; Eukaryota; Opisthokonta; Fungi; Dikarya; Ascomycota; saccharomyceta; Pezizomycotina; leotiomyceta; sordariomyceta; Leotiomycetes; Helotiales; Sclerotiniaceae; Botrytis</t>
  </si>
  <si>
    <t>cellular organisms; Eukaryota; Opisthokonta; Fungi; Dikarya; Ascomycota; saccharomyceta; Pezizomycotina; leotiomyceta; sordariomyceta; Sordariomycetes; Hypocreomycetidae; Microascales; Ceratocystidaceae; Ceratocystis</t>
  </si>
  <si>
    <t>cellular organisms; Eukaryota; Opisthokonta; Fungi; Dikarya; Ascomycota; saccharomyceta; Pezizomycotina; leotiomyceta; dothideomyceta; Dothideomycetes; Dothideomycetidae; Mycosphaerellales; Mycosphaerellaceae; Cercospora</t>
  </si>
  <si>
    <t>cellular organisms; Eukaryota; Opisthokonta; Fungi; Fungi incertae sedis; Mucoromycota; Mucoromycotina; Mucoromycetes; Mucorales; Mucorineae; Choanephoraceae; Choanephoroideae; Choanephora</t>
  </si>
  <si>
    <t>cellular organisms; Eukaryota; Opisthokonta; Fungi; Dikarya; Ascomycota; saccharomyceta; Pezizomycotina; leotiomyceta; Eurotiomycetes; Chaetothyriomycetidae; Chaetothyriales; Herpotrichiellaceae; Cladophialophora</t>
  </si>
  <si>
    <t>cellular organisms; Eukaryota; Opisthokonta; Fungi; Dikarya; Ascomycota; saccharomyceta; Pezizomycotina; leotiomyceta; sordariomyceta; Sordariomycetes; Hypocreomycetidae; Glomerellales; Glomerellaceae; Colletotrichum; Colletotrichum acutatum species complex</t>
  </si>
  <si>
    <t>cellular organisms; Eukaryota; Opisthokonta; Fungi; Dikarya; Ascomycota; saccharomyceta; Pezizomycotina; leotiomyceta; sordariomyceta; Sordariomycetes; Hypocreomycetidae; Glomerellales; Glomerellaceae; Colletotrichum; Colletotrichum gloeosporioides species complex</t>
  </si>
  <si>
    <t>cellular organisms; Eukaryota; Opisthokonta; Fungi; Dikarya; Ascomycota; saccharomyceta; Pezizomycotina; leotiomyceta; sordariomyceta; Sordariomycetes; Hypocreomycetidae; Glomerellales; Glomerellaceae; Colletotrichum</t>
  </si>
  <si>
    <t>cellular organisms; Eukaryota; Opisthokonta; Fungi; Dikarya; Ascomycota; saccharomyceta; Pezizomycotina; leotiomyceta; sordariomyceta; Sordariomycetes; Hypocreomycetidae; Glomerellales; Glomerellaceae; Colletotrichum; Colletotrichum spaethianum species complex</t>
  </si>
  <si>
    <t>cellular organisms; Eukaryota; Opisthokonta; Fungi; Dikarya; Ascomycota; saccharomyceta; Pezizomycotina; leotiomyceta; sordariomyceta; Sordariomycetes; Hypocreomycetidae; Glomerellales; Glomerellaceae; Colletotrichum; Colletotrichum destructivum species complex</t>
  </si>
  <si>
    <t>cellular organisms; Eukaryota; Opisthokonta; Fungi; Dikarya; Ascomycota; saccharomyceta; Pezizomycotina; leotiomyceta; sordariomyceta; Sordariomycetes; Hypocreomycetidae; Glomerellales; Glomerellaceae; Colletotrichum; Colletotrichum graminicola species complex</t>
  </si>
  <si>
    <t>cellular organisms; Eukaryota; Opisthokonta; Fungi; Dikarya; Ascomycota; saccharomyceta; Pezizomycotina; leotiomyceta; sordariomyceta; Sordariomycetes; Hypocreomycetidae; Glomerellales; Glomerellaceae; Colletotrichum; Colletotrichum orbiculare species complex</t>
  </si>
  <si>
    <t>cellular organisms; Eukaryota; Opisthokonta; Fungi; Dikarya; Ascomycota; saccharomyceta; Pezizomycotina; leotiomyceta; sordariomyceta; Sordariomycetes; Sordariomycetidae; Diaporthales; Schizoparmaceae; Coniella</t>
  </si>
  <si>
    <t>cellular organisms; Eukaryota; Opisthokonta; Fungi; Dikarya; Basidiomycota; Agaricomycotina; Agaricomycetes; Agaricomycetidae; Agaricales; Agaricineae; Psathyrellaceae; Coprinellus</t>
  </si>
  <si>
    <t>cellular organisms; Eukaryota; Opisthokonta; Fungi; Dikarya; Ascomycota; saccharomyceta; Pezizomycotina; leotiomyceta; sordariomyceta; Sordariomycetes; Hypocreomycetidae; Hypocreales; Cordycipitaceae; Cordyceps</t>
  </si>
  <si>
    <t>cellular organisms; Eukaryota; Opisthokonta; Fungi; Dikarya; Ascomycota; saccharomyceta; Pezizomycotina; leotiomyceta; dothideomyceta; Dothideomycetes; Dothideomycetes incertae sedis; Cryomyces</t>
  </si>
  <si>
    <t>cellular organisms; Eukaryota; Opisthokonta; Fungi; Dikarya; Ascomycota; saccharomyceta; Pezizomycotina; leotiomyceta; dothideomyceta; Dothideomycetes; Pleosporomycetidae; Pleosporales; Pleosporineae; Pleosporaceae; Curvularia</t>
  </si>
  <si>
    <t>cellular organisms; Eukaryota; Opisthokonta; Fungi; Dikarya; Basidiomycota; Agaricomycotina; Tremellomycetes; Trichosporonales; Trichosporonaceae; Cutaneotrichosporon</t>
  </si>
  <si>
    <t>cellular organisms; Eukaryota; Opisthokonta; Fungi; Dikarya; Basidiomycota; Agaricomycotina; Agaricomycetes; Agaricomycetidae; Agaricales; Agaricineae; Bolbitiaceae; Cyclocybe</t>
  </si>
  <si>
    <t>cellular organisms; Eukaryota; Opisthokonta; Fungi; Dikarya; Ascomycota; saccharomyceta; Pezizomycotina; leotiomyceta; sordariomyceta; Sordariomycetes; Sordariomycetidae; Diaporthales; Diaporthaceae; Diaporthe</t>
  </si>
  <si>
    <t>cellular organisms; Eukaryota; Opisthokonta; Fungi; Dikarya; Ascomycota; saccharomyceta; Pezizomycotina; leotiomyceta; dothideomyceta; Dothideomycetes; Pleosporomycetidae; Pleosporales; Pleosporineae; Didymellaceae; Didymella</t>
  </si>
  <si>
    <t>cellular organisms; Eukaryota; Opisthokonta; Fungi; Dikarya; Ascomycota; saccharomyceta; Pezizomycotina; leotiomyceta; dothideomyceta; Dothideomycetes; Dothideomycetes incertae sedis; Botryosphaeriales; Botryosphaeriaceae; Diplodia</t>
  </si>
  <si>
    <t>cellular organisms; Eukaryota; Opisthokonta; Fungi; Dikarya; Ascomycota; saccharomyceta; Pezizomycotina; leotiomyceta; dothideomyceta; Dothideomycetes; Dothideomycetidae; Myriangiales; Elsinoaceae; Elsinoe</t>
  </si>
  <si>
    <t>cellular organisms; Eukaryota; Opisthokonta; Fungi; Dikarya; Ascomycota; saccharomyceta; Pezizomycotina; leotiomyceta; Eurotiomycetes; Eurotiomycetidae; Onygenales; Ajellomycetaceae; Emergomyces</t>
  </si>
  <si>
    <t>cellular organisms; Eukaryota; Opisthokonta; Fungi; Dikarya; Ascomycota; saccharomyceta; Pezizomycotina; leotiomyceta; sordariomyceta; Leotiomycetes; Erysiphales; Erysiphaceae; Erysiphe</t>
  </si>
  <si>
    <t>cellular organisms; Eukaryota; Opisthokonta; Fungi; Dikarya; Ascomycota; saccharomyceta; Pezizomycotina; leotiomyceta; Eurotiomycetes; Chaetothyriomycetidae; Chaetothyriales; Herpotrichiellaceae; Exophiala</t>
  </si>
  <si>
    <t>cellular organisms; Eukaryota; Opisthokonta; Fungi; Dikarya; Basidiomycota; Agaricomycotina; Agaricomycetes; Agaricomycetes incertae sedis; Polyporales; Fomitopsidaceae; Fomitopsis</t>
  </si>
  <si>
    <t>cellular organisms; Eukaryota; Opisthokonta; Fungi; Dikarya; Ascomycota; saccharomyceta; Pezizomycotina; leotiomyceta; Eurotiomycetes; Chaetothyriomycetidae; Chaetothyriales; Herpotrichiellaceae; Fonsecaea</t>
  </si>
  <si>
    <t>cellular organisms; Eukaryota; Opisthokonta; Fungi; Dikarya; Ascomycota; saccharomyceta; Pezizomycotina; leotiomyceta; dothideomyceta; Dothideomycetes; Dothideomycetidae; Mycosphaerellales; Teratosphaeriaceae; Friedmanniomyces</t>
  </si>
  <si>
    <t>cellular organisms; Eukaryota; Opisthokonta; Fungi; Dikarya; Ascomycota; saccharomyceta; Pezizomycotina; leotiomyceta; sordariomyceta; Sordariomycetes; Hypocreomycetidae; Hypocreales; Nectriaceae; Fusarium; Fusarium concolor species complex</t>
  </si>
  <si>
    <t>cellular organisms; Eukaryota; Opisthokonta; Fungi; Dikarya; Ascomycota; saccharomyceta; Pezizomycotina; leotiomyceta; sordariomyceta; Sordariomycetes; Hypocreomycetidae; Hypocreales; Nectriaceae; Fusarium; Fusarium burgessii species complex</t>
  </si>
  <si>
    <t>cellular organisms; Eukaryota; Opisthokonta; Fungi; Dikarya; Ascomycota; saccharomyceta; Pezizomycotina; leotiomyceta; sordariomyceta; Sordariomycetes; Hypocreomycetidae; Hypocreales; Nectriaceae; Fusarium; Fusarium solani species complex</t>
  </si>
  <si>
    <t>cellular organisms; Eukaryota; Opisthokonta; Fungi; Dikarya; Ascomycota; saccharomyceta; Pezizomycotina; leotiomyceta; sordariomyceta; Sordariomycetes; Hypocreomycetidae; Hypocreales; Nectriaceae; Fusarium; Fusarium heterosporum species complex</t>
  </si>
  <si>
    <t>cellular organisms; Eukaryota; Opisthokonta; Fungi; Dikarya; Ascomycota; saccharomyceta; Pezizomycotina; leotiomyceta; sordariomyceta; Sordariomycetes; Hypocreomycetidae; Hypocreales; Nectriaceae; Fusarium; Fusarium sambucinum species complex</t>
  </si>
  <si>
    <t>cellular organisms; Eukaryota; Opisthokonta; Fungi; Dikarya; Ascomycota; saccharomyceta; Pezizomycotina; leotiomyceta; sordariomyceta; Sordariomycetes; Hypocreomycetidae; Hypocreales; Nectriaceae; Fusarium</t>
  </si>
  <si>
    <t>cellular organisms; Eukaryota; Opisthokonta; Fungi; Dikarya; Ascomycota; saccharomyceta; Pezizomycotina; leotiomyceta; sordariomyceta; Sordariomycetes; Hypocreomycetidae; Hypocreales; Nectriaceae; Fusarium; Fusarium lateritium species complex</t>
  </si>
  <si>
    <t>cellular organisms; Eukaryota; Opisthokonta; Fungi; Dikarya; Basidiomycota; Agaricomycotina; Agaricomycetes; Agaricomycetes incertae sedis; Polyporales; Grifolaceae; Grifola</t>
  </si>
  <si>
    <t>cellular organisms; Eukaryota; Opisthokonta; Fungi; Dikarya; Basidiomycota; Agaricomycotina; Agaricomycetes; Agaricomycetidae; Agaricales; Agaricineae; Hymenogastraceae; Gymnopilus</t>
  </si>
  <si>
    <t>cellular organisms; Eukaryota; Opisthokonta; Fungi; Dikarya; Basidiomycota; Agaricomycotina; Agaricomycetes; Agaricomycetes incertae sedis; Russulales; Hericiaceae; Hericium</t>
  </si>
  <si>
    <t>cellular organisms; Eukaryota; Opisthokonta; Fungi; Dikarya; Basidiomycota; Agaricomycotina; Agaricomycetes; Agaricomycetidae; Agaricales; Tricholomatineae; Lyophyllaceae; Hypsizygus</t>
  </si>
  <si>
    <t>cellular organisms; Eukaryota; Opisthokonta; Fungi; Dikarya; Basidiomycota; Agaricomycotina; Agaricomycetes; Agaricomycetidae; Agaricales; Marasmiineae; Omphalotaceae; Lentinula</t>
  </si>
  <si>
    <t>cellular organisms; Eukaryota; Opisthokonta; Fungi; Dikarya; Ascomycota; saccharomyceta; Pezizomycotina; leotiomyceta; sordariomyceta; Sordariomycetes; Sordariomycetidae; Sordariales; Sordariales incertae sedis; Madurella</t>
  </si>
  <si>
    <t>cellular organisms; Eukaryota; Opisthokonta; Fungi; Dikarya; Basidiomycota; Ustilaginomycotina; Malasseziomycetes; Malasseziales; Malasseziaceae; Malassezia</t>
  </si>
  <si>
    <t>cellular organisms; Eukaryota; Opisthokonta; Fungi; Dikarya; Ascomycota; saccharomyceta; Pezizomycotina; leotiomyceta; sordariomyceta; Sordariomycetes; Xylariomycetidae; Xylariales; Microdochiaceae; Microdochium</t>
  </si>
  <si>
    <t>cellular organisms; Eukaryota; Opisthokonta; Fungi; Dikarya; Ascomycota; saccharomyceta; Pezizomycotina; leotiomyceta; sordariomyceta; Leotiomycetes; Helotiales; Sclerotiniaceae; Monilinia</t>
  </si>
  <si>
    <t>cellular organisms; Eukaryota; Opisthokonta; Fungi; Fungi incertae sedis; Mucoromycota; Mucoromycotina; Mucoromycetes; Mucorales; Mucorineae; Mucoraceae; Mucor</t>
  </si>
  <si>
    <t>cellular organisms; Eukaryota; Opisthokonta; Fungi; Dikarya; Basidiomycota; Agaricomycotina; Tremellomycetes; Tremellales; Naemateliaceae; Naematelia</t>
  </si>
  <si>
    <t>cellular organisms; Eukaryota; Opisthokonta; Fungi; Dikarya; Ascomycota; saccharomyceta; Pezizomycotina; leotiomyceta; sordariomyceta; Sordariomycetes; Hypocreomycetidae; Hypocreales; Nectriaceae; Neonectria</t>
  </si>
  <si>
    <t>cellular organisms; Eukaryota; Opisthokonta; Fungi; Dikarya; Basidiomycota; Agaricomycotina; Agaricomycetes; Agaricomycetes incertae sedis; Polyporales; Gelatoporiaceae; Obba</t>
  </si>
  <si>
    <t>cellular organisms; Eukaryota; Opisthokonta; Fungi; Dikarya; Ascomycota; saccharomyceta; Pezizomycotina; leotiomyceta; sordariomyceta; Sordariomycetes; Hypocreomycetidae; Hypocreales; Ophiocordycipitaceae; Ophiocordyceps</t>
  </si>
  <si>
    <t>cellular organisms; Eukaryota; Opisthokonta; Fungi; Dikarya; Ascomycota; saccharomyceta; Pezizomycotina; leotiomyceta; Eurotiomycetes; Eurotiomycetidae; Eurotiales; Aspergillaceae; Penicillium</t>
  </si>
  <si>
    <t>cellular organisms; Eukaryota; Opisthokonta; Fungi; Dikarya; Ascomycota; Taphrinomycotina; Pneumocystomycetes; Pneumocystales; Pneumocystaceae; Pneumocystis</t>
  </si>
  <si>
    <t>cellular organisms; Eukaryota; Opisthokonta; Fungi; Fungi incertae sedis; Mucoromycota; Mortierellomycotina; Mortierellomycetes; Mortierellales; Mortierellaceae; Podila</t>
  </si>
  <si>
    <t>cellular organisms; Eukaryota; Opisthokonta; Fungi; Dikarya; Ascomycota; saccharomyceta; Pezizomycotina; leotiomyceta; dothideomyceta; Dothideomycetes; Dothideomycetidae; Mycosphaerellales; Mycosphaerellaceae; Pseudocercospora</t>
  </si>
  <si>
    <t>cellular organisms; Eukaryota; Opisthokonta; Fungi; Dikarya; Ascomycota; saccharomyceta; Pezizomycotina; leotiomyceta; sordariomyceta; Sordariomycetes; Hypocreomycetidae; Hypocreales; Ophiocordycipitaceae; Purpureocillium</t>
  </si>
  <si>
    <t>cellular organisms; Eukaryota; Opisthokonta; Fungi; Dikarya; Basidiomycota; Agaricomycotina; Agaricomycetes; Agaricomycetidae; Boletales; Suillineae; Rhizopogonaceae; Rhizopogon</t>
  </si>
  <si>
    <t>cellular organisms; Eukaryota; Opisthokonta; Fungi; Fungi incertae sedis; Mucoromycota; Mucoromycotina; Mucoromycetes; Mucorales; Mucorineae; Rhizopodaceae; Rhizopus</t>
  </si>
  <si>
    <t>cellular organisms; Eukaryota; Opisthokonta; Fungi; Dikarya; Basidiomycota; Agaricomycotina; Agaricomycetes; Agaricomycetes incertae sedis; Russulales; Russulaceae; Russula</t>
  </si>
  <si>
    <t>cellular organisms; Eukaryota; Opisthokonta; Fungi; Dikarya; Ascomycota; saccharomyceta; Pezizomycotina; leotiomyceta; sordariomyceta; Leotiomycetes; Helotiales; Sclerotiniaceae; Sclerotinia</t>
  </si>
  <si>
    <t>cellular organisms; Eukaryota; Opisthokonta; Fungi; Dikarya; Ascomycota; saccharomyceta; Pezizomycotina; leotiomyceta; dothideomyceta; Dothideomycetes; Dothideomycetidae; Mycosphaerellales; Mycosphaerellaceae; Septoria</t>
  </si>
  <si>
    <t>cellular organisms; Eukaryota; Opisthokonta; Fungi; Fungi incertae sedis; Chytridiomycota; Chytridiomycota incertae sedis; Chytridiomycetes; Synchytriales; Synchytriaceae; Synchytrium</t>
  </si>
  <si>
    <t>cellular organisms; Eukaryota; Opisthokonta; Fungi; Dikarya; Ascomycota; saccharomyceta; Pezizomycotina; leotiomyceta; Eurotiomycetes; Eurotiomycetidae; Eurotiales; Trichocomaceae; Talaromyces; Talaromyces sect. Islandici</t>
  </si>
  <si>
    <t>cellular organisms; Eukaryota; Opisthokonta; Fungi; Fungi incertae sedis; Mucoromycota; Mucoromycotina; Mucoromycetes; Mucorales; Mucorineae; Mucoraceae; Thamnidium</t>
  </si>
  <si>
    <t>cellular organisms; Eukaryota; Opisthokonta; Fungi; Dikarya; Basidiomycota; Agaricomycotina; Agaricomycetes; Agaricomycetes incertae sedis; Thelephorales; Thelephoraceae; Thelephora</t>
  </si>
  <si>
    <t>cellular organisms; Eukaryota; Opisthokonta; Fungi; Dikarya; Ascomycota; saccharomyceta; Pezizomycotina; leotiomyceta; sordariomyceta; Sordariomycetes; Hypocreomycetidae; Microascales; Ceratocystidaceae; Thielaviopsis</t>
  </si>
  <si>
    <t>cellular organisms; Eukaryota; Opisthokonta; Fungi; Dikarya; Basidiomycota; Ustilaginomycotina; Exobasidiomycetes; Tilletiales; Tilletiaceae; Tilletia</t>
  </si>
  <si>
    <t>cellular organisms; Eukaryota; Opisthokonta; Fungi; Dikarya; Basidiomycota; Ustilaginomycotina; Exobasidiomycetes; Entylomatales; Entylomatales incertae sedis; Tilletiopsis</t>
  </si>
  <si>
    <t>cellular organisms; Eukaryota; Opisthokonta; Fungi; Dikarya; Ascomycota; saccharomyceta; Pezizomycotina; leotiomyceta; sordariomyceta; Sordariomycetes; Hypocreomycetidae; Hypocreales; Ophiocordycipitaceae; Tolypocladium</t>
  </si>
  <si>
    <t>cellular organisms; Eukaryota; Opisthokonta; Fungi; Dikarya; Basidiomycota; Agaricomycotina; Agaricomycetes; Agaricomycetes incertae sedis; Polyporales; Polyporaceae; Trametes</t>
  </si>
  <si>
    <t>cellular organisms; Eukaryota; Opisthokonta; Fungi; Dikarya; Ascomycota; saccharomyceta; Pezizomycotina; leotiomyceta; sordariomyceta; Sordariomycetes; Hypocreomycetidae; Hypocreales; Clavicipitaceae; Ustilaginoidea</t>
  </si>
  <si>
    <t>cellular organisms; Eukaryota; Opisthokonta; Fungi; Dikarya; Basidiomycota; Ustilaginomycotina; Ustilaginomycetes; Ustilaginales; Ustilaginaceae; Ustilago</t>
  </si>
  <si>
    <t>cellular organisms; Eukaryota; Opisthokonta; Fungi; Dikarya; Ascomycota; saccharomyceta; Pezizomycotina; leotiomyceta; sordariomyceta; Sordariomycetes; Sordariomycetidae; Diaporthales; Valsaceae; Valsa</t>
  </si>
  <si>
    <t>cellular organisms; Eukaryota; Opisthokonta; Fungi; Dikarya; Ascomycota; saccharomyceta; Pezizomycotina; leotiomyceta; dothideomyceta; Dothideomycetes; Pleosporomycetidae; Venturiales; Venturiaceae; Venturia</t>
  </si>
  <si>
    <t>cellular organisms; Eukaryota; Opisthokonta; Fungi; Dikarya; Ascomycota; saccharomyceta; Pezizomycotina; leotiomyceta; dothideomyceta; Dothideomycetes; Pleosporomycetidae; Venturiales; Sympoventuriaceae; Verruconis</t>
  </si>
  <si>
    <t>cellular organisms; Eukaryota; Opisthokonta; Fungi; Dikarya; Ascomycota; saccharomyceta; Pezizomycotina; leotiomyceta; sordariomyceta; Sordariomycetes; Hypocreomycetidae; Glomerellales; Plectosphaerellaceae; Verticillium</t>
  </si>
  <si>
    <t>cellular organisms; Eukaryota; Opisthokonta; Fungi; Dikarya; Ascomycota; saccharomyceta; Pezizomycotina; leotiomyceta; sordariomyceta; Sordariomycetes; Xylariomycetidae; Xylariales; Xylariaceae; Xylaria</t>
  </si>
  <si>
    <t>cellular organisms; Eukaryota; Opisthokonta; Fungi; Dikarya; Ascomycota; saccharomyceta; Pezizomycotina; leotiomyceta; dothideomyceta; Dothideomycetes; Dothideomycetidae; Mycosphaerellales; Mycosphaerellaceae; Zymoseptoria</t>
  </si>
  <si>
    <t>Absidia glauca</t>
  </si>
  <si>
    <t>Amylocarpus encephaloides</t>
  </si>
  <si>
    <t>Apophysomyces ossiformis</t>
  </si>
  <si>
    <t xml:space="preserve">Arthrobotrys oligospora </t>
  </si>
  <si>
    <t>Ascochyta lentis</t>
  </si>
  <si>
    <t>Aspergillus calidoustus</t>
  </si>
  <si>
    <t>Aspergillus candidus</t>
  </si>
  <si>
    <t>Aspergillus coremiiformis</t>
  </si>
  <si>
    <t>Aspergillus felis</t>
  </si>
  <si>
    <t xml:space="preserve">Aspergillus sclerotioniger </t>
  </si>
  <si>
    <t>Aureobasidium melanogenum</t>
  </si>
  <si>
    <t xml:space="preserve">Aureobasidium subglaciale </t>
  </si>
  <si>
    <t>Bondarzewia mesenterica</t>
  </si>
  <si>
    <t>Botryosphaeria dothidea</t>
  </si>
  <si>
    <t xml:space="preserve">Botryosphaeria parva </t>
  </si>
  <si>
    <t>Byssochlamys spectabilis</t>
  </si>
  <si>
    <t>Candida boidinii</t>
  </si>
  <si>
    <t xml:space="preserve">Capronia coronata </t>
  </si>
  <si>
    <t xml:space="preserve">Colletotrichum fioriniae </t>
  </si>
  <si>
    <t xml:space="preserve">Colletotrichum fructicola </t>
  </si>
  <si>
    <t>Colletotrichum liriopes</t>
  </si>
  <si>
    <t>Colletotrichum lupini</t>
  </si>
  <si>
    <t>Coprinellus micaceus</t>
  </si>
  <si>
    <t xml:space="preserve">Macrophomina phaseolina </t>
  </si>
  <si>
    <t>Malassezia vespertilionis</t>
  </si>
  <si>
    <t xml:space="preserve">Marssonina brunnea </t>
  </si>
  <si>
    <t xml:space="preserve">Metarhizium majus </t>
  </si>
  <si>
    <t xml:space="preserve">Metschnikowia bicuspidata </t>
  </si>
  <si>
    <t>Metschnikowia pulcherrima</t>
  </si>
  <si>
    <t>Microdochium bolleyi</t>
  </si>
  <si>
    <t xml:space="preserve">Moelleriella libera </t>
  </si>
  <si>
    <t>Monascus purpureus</t>
  </si>
  <si>
    <t>Monilinia fructicola</t>
  </si>
  <si>
    <t>Monilinia laxa</t>
  </si>
  <si>
    <t>Mucor ambiguus</t>
  </si>
  <si>
    <t xml:space="preserve">Myriangium duriaei </t>
  </si>
  <si>
    <t>Naganishia liquefaciens</t>
  </si>
  <si>
    <t xml:space="preserve">Neurospora tetrasperma </t>
  </si>
  <si>
    <t>Penicillium angulare</t>
  </si>
  <si>
    <t>Penicillium capsulatum</t>
  </si>
  <si>
    <t>Penicillium olsonii</t>
  </si>
  <si>
    <t>Penicillium salamii</t>
  </si>
  <si>
    <t xml:space="preserve">Phaeoacremonium minimum </t>
  </si>
  <si>
    <t>Phaeomoniella chlamydospora</t>
  </si>
  <si>
    <t xml:space="preserve">Pochonia chlamydosporia </t>
  </si>
  <si>
    <t>Rhizopus microsporus</t>
  </si>
  <si>
    <t xml:space="preserve">Rhodosporidium toruloides </t>
  </si>
  <si>
    <t>Sclerotinia nivalis</t>
  </si>
  <si>
    <t xml:space="preserve">Sordaria macrospora </t>
  </si>
  <si>
    <t>Talaromyces amestolkiae</t>
  </si>
  <si>
    <t>Thamnidium elegans</t>
  </si>
  <si>
    <t>Thelephora terrestris</t>
  </si>
  <si>
    <t>Ustilaginoidea virens</t>
  </si>
  <si>
    <t xml:space="preserve">Valsa mali </t>
  </si>
  <si>
    <t>Valsa sordida</t>
  </si>
  <si>
    <t>Exophiala spinifera</t>
  </si>
  <si>
    <t xml:space="preserve">Fonsecaea multimorphosa </t>
  </si>
  <si>
    <t>Fusarium beomiforme</t>
  </si>
  <si>
    <t>Fusarium oligoseptatum</t>
  </si>
  <si>
    <t>Fusarium redolens</t>
  </si>
  <si>
    <t>Gymnopilus junonius</t>
  </si>
  <si>
    <t>Hericium alpestre</t>
  </si>
  <si>
    <t>Hymenoscyphus fraxineus</t>
  </si>
  <si>
    <t xml:space="preserve">Hypocrea atroviridis </t>
  </si>
  <si>
    <t>Lasiodiplodia theobromae</t>
  </si>
  <si>
    <t xml:space="preserve">Lentinus tigrinus </t>
  </si>
  <si>
    <t>Aspergillus japonicus Saito 1906</t>
  </si>
  <si>
    <t>Neolentinus lepideus, eolentinus lepideus</t>
  </si>
  <si>
    <t>Agaricus rodmani.</t>
  </si>
  <si>
    <t>Aspergillus parasiticus Speare 1912</t>
  </si>
  <si>
    <t>Passalora fulva </t>
  </si>
  <si>
    <t>Gibberella zeae</t>
  </si>
  <si>
    <t>poria subvermispora, Ceriporiopsis subvermispora</t>
  </si>
  <si>
    <t>Magnaporthe oryzae. Magnaporthe grisea</t>
  </si>
  <si>
    <t>Pichia sorbitophila</t>
  </si>
  <si>
    <t>Candida frigida, mrakia frigida</t>
  </si>
  <si>
    <t>Thermothielavioides terrestris</t>
  </si>
  <si>
    <t>Akanthomyces lecanii  Verticillium lecanii</t>
  </si>
  <si>
    <t>Madurella fahalii</t>
  </si>
  <si>
    <t>Apophysomyces variabilis</t>
  </si>
  <si>
    <t>Apophysomyces trapeziformis</t>
  </si>
  <si>
    <t>Apophysomyces elegans</t>
  </si>
  <si>
    <t>https://link.springer.com/article/10.1186/s43008-023-00120-x</t>
  </si>
  <si>
    <t>https://link.springer.com/article/10.1007/s00792-019-01146-z</t>
  </si>
  <si>
    <t>Aspergillus insuetus</t>
  </si>
  <si>
    <t>Aspergillus ochraceus</t>
  </si>
  <si>
    <t>Aspergillus campestris</t>
  </si>
  <si>
    <t>Aspergillus neotritici</t>
  </si>
  <si>
    <t>Aspergillus subalbidus</t>
  </si>
  <si>
    <t>Aspergillus taichungensis</t>
  </si>
  <si>
    <t>Aspergillus  fumigatiaffinis</t>
  </si>
  <si>
    <t>Aspergillus  caespitosus</t>
  </si>
  <si>
    <t>https://www.scielo.br/j/bjm/a/KP6N3FdpK3ytNSwHvQqDr3F/?lang=en#</t>
  </si>
  <si>
    <t>Blastomyces emzantsi</t>
  </si>
  <si>
    <t>Exophiala angulospora</t>
  </si>
  <si>
    <t>Colletotrichum nymphaeae</t>
  </si>
  <si>
    <t>Colletotrichum aenigma</t>
  </si>
  <si>
    <t>Colletotrichum godetiae</t>
  </si>
  <si>
    <t>Kabatiella zeae</t>
  </si>
  <si>
    <t>Cyclocybe cylindracea, Cyclocybe aegerita</t>
  </si>
  <si>
    <t>https://link.springer.com/chapter/10.1007/978-3-319-29137-6_5</t>
  </si>
  <si>
    <t>Exophiala viscosa</t>
  </si>
  <si>
    <t>https://www.jstage.jst.go.jp/article/jjmm1960/27/4/27_4_245/_pdf/-char/ja</t>
  </si>
  <si>
    <t>Aspergillus amstelodami</t>
  </si>
  <si>
    <t>Neocosmospora metavorans,</t>
  </si>
  <si>
    <t>Monascus ruber</t>
  </si>
  <si>
    <t>Mucor piriformis</t>
  </si>
  <si>
    <t>Penicillium citreonigrum</t>
  </si>
  <si>
    <t>Artomyces pyxidatus</t>
  </si>
  <si>
    <t>Gloeostereum incarnatum</t>
  </si>
  <si>
    <t>Hericium coralloides</t>
  </si>
  <si>
    <t>Hypholoma lateritium</t>
  </si>
  <si>
    <t>Oudemansiella mucida</t>
  </si>
  <si>
    <t>Hericium erinaceus</t>
  </si>
  <si>
    <t>Chalara fraxinea</t>
  </si>
  <si>
    <t>Incumbomyces delicatus</t>
  </si>
  <si>
    <t>Incumbomyces lentus</t>
  </si>
  <si>
    <t>Suillus grevillei</t>
  </si>
  <si>
    <t>Diplodia mutila</t>
  </si>
  <si>
    <t>Biatriospora mackinnonii</t>
  </si>
  <si>
    <t>Nigrograna mackinnonii</t>
  </si>
  <si>
    <t>Candida pulcherrima</t>
  </si>
  <si>
    <t>https://www.mdpi.com/1420-3049/27/6/1855</t>
  </si>
  <si>
    <t>Microdochium nivale</t>
  </si>
  <si>
    <t>https://www.sciencedirect.com/science/article/pii/S0944501319306159</t>
  </si>
  <si>
    <t>Mrakia aquatica</t>
  </si>
  <si>
    <t>Rhizopus chinensis, Rhizopus bovinus</t>
  </si>
  <si>
    <t>Paecilomyces fulvus</t>
  </si>
  <si>
    <t>Byssochlamys fulva</t>
  </si>
  <si>
    <t>Byssochlamys nivea</t>
  </si>
  <si>
    <t>Absidia hyalospora</t>
  </si>
  <si>
    <t>reciprocal</t>
  </si>
  <si>
    <t>Phaeoacremonium aleophilum</t>
  </si>
  <si>
    <t xml:space="preserve">Leiotrametes menziesii </t>
  </si>
  <si>
    <t>Trametes menziesii,</t>
  </si>
  <si>
    <t>Trametes cervina</t>
  </si>
  <si>
    <t>Trametes cingulata</t>
  </si>
  <si>
    <t>https://link.springer.com/article/10.1186/1471-2180-12-251</t>
  </si>
  <si>
    <t>Sarocladium terricola</t>
  </si>
  <si>
    <t>Penicillium roqueforti</t>
  </si>
  <si>
    <t>Recurvomyces mirabilis</t>
  </si>
  <si>
    <t>https://www.proquest.com/docview/2021101089?pq-origsite=gscholar&amp;fromopenview=true&amp;sourcetype=Dissertations%20&amp;%20Theses</t>
  </si>
  <si>
    <t>Trametes hirsuta</t>
  </si>
  <si>
    <t>Coriolus hirsutus</t>
  </si>
  <si>
    <t>Auricularia auricula-judae</t>
  </si>
  <si>
    <t>Hymenopellis radicata</t>
  </si>
  <si>
    <t>Neofusicoccum parvum</t>
  </si>
  <si>
    <t>Sodiomyces alcalophilus (G. Okada) Giraldo López &amp; Crous 2019</t>
  </si>
  <si>
    <t>Agaricus bisporus (J.E. Lange) Imbach 1946</t>
  </si>
  <si>
    <t>Agaricus bitorquis (Quél.) Sacc. 1887</t>
  </si>
  <si>
    <t>Agaricus blazei Murrill 1945</t>
  </si>
  <si>
    <t>Cyclocybe cylindracea (DC.) Vizzini &amp; Angelini 2014</t>
  </si>
  <si>
    <t>Allomyces arbusculus E.J. Butler 1911</t>
  </si>
  <si>
    <t>Allomyces macrogynus (R. Emers.) R. Emers. &amp; C.M. Wilson 1954</t>
  </si>
  <si>
    <t>Alternaria alternata (Fr.) Keissl. 1912</t>
  </si>
  <si>
    <t>Alternaria arborescens E.G. Simmons 1999</t>
  </si>
  <si>
    <t>Alternaria brassicicola (Schwein.) Wiltshire 1947</t>
  </si>
  <si>
    <t>Alternaria solani Sorauer 1896</t>
  </si>
  <si>
    <t>Amanita muscaria (L.) Lam. 1783</t>
  </si>
  <si>
    <t>Amanita pseudoporphyria Hongo 1957</t>
  </si>
  <si>
    <t>Amanita rubescens Pers. 1797</t>
  </si>
  <si>
    <t>Amorphotheca resinae Parbery 1969</t>
  </si>
  <si>
    <t>Armillaria mellea (Vahl) P. Kumm. 1871</t>
  </si>
  <si>
    <t>Kazachstania telluris (Van der Walt) Kurtzman 2003</t>
  </si>
  <si>
    <t>Ascosphaera apis (Maaßen ex Claussen) L.S. Olive &amp; Spiltoir 1955</t>
  </si>
  <si>
    <t>Aspergillus awamori Nakaz. 1907</t>
  </si>
  <si>
    <t>Aspergillus carbonarius (Bainier) Thom 1916</t>
  </si>
  <si>
    <t>Aspergillus chevalieri (L. Mangin) Thom &amp; Church 1926</t>
  </si>
  <si>
    <t>Neosartorya clavata (Desm.) Pitt &amp; A.D. Hocking 2022</t>
  </si>
  <si>
    <t>Aspergillus fischeri Wehmer 1907</t>
  </si>
  <si>
    <t>Aspergillus flavus Link 1809</t>
  </si>
  <si>
    <t>Aspergillus fumigatus Fresen. 1863</t>
  </si>
  <si>
    <t>Aspergillus glaucus (L.) Link 1809</t>
  </si>
  <si>
    <t>Aspergillus nidulans (Eidam) G. Winter 1884</t>
  </si>
  <si>
    <t>Aspergillus niger Tiegh. 1867</t>
  </si>
  <si>
    <t>Emericella sydowii (Bainier &amp; Sartory) Pitt &amp; A.D. Hocking 2022</t>
  </si>
  <si>
    <t>Aspergillus terreus Thom 1918</t>
  </si>
  <si>
    <t>Aspergillus tubingensis Mosseray 1934</t>
  </si>
  <si>
    <t>Aspergillus udagawae Y. Horie, Miyaji &amp; Nishim. 1995</t>
  </si>
  <si>
    <t>Emericella versicolor (Vuill.) Pitt &amp; A.D. Hocking 2022</t>
  </si>
  <si>
    <t>Atkinsonella texensis (Diehl) Leuchtm. &amp; Clay 1989</t>
  </si>
  <si>
    <t>Aureobasidium pullulans (de Bary &amp; Löwenthal) G. Arnaud 1918</t>
  </si>
  <si>
    <t>Auricularia nigricans (Sw.) Birkebak, Looney &amp; Sánchez-García 2013</t>
  </si>
  <si>
    <t>Auricularia subglabra Looney, Birkebak &amp; Matheny 2013</t>
  </si>
  <si>
    <t>Beauveria bassiana (Bals.-Criv.) Vuill. 1912</t>
  </si>
  <si>
    <t>Beauveria brongniartii (Sacc.) Petch 1926</t>
  </si>
  <si>
    <t>Curvularia hawaiiensis (Bugnic. ex M.B. Ellis) Manamgoda, L. Cai &amp; K.D. Hyde 2012</t>
  </si>
  <si>
    <t>Cochliobolus heterostrophus (Drechsler) Drechsler 1934</t>
  </si>
  <si>
    <t>Bipolaris zeicola (G.L. Stout) Shoemaker 1959</t>
  </si>
  <si>
    <t>Bjerkandera adusta (Willd.) P. Karst. 1879</t>
  </si>
  <si>
    <t>Zymonema dermatitidis (Gilchrist &amp; W.R. Stokes) C.W. Dodge 1935</t>
  </si>
  <si>
    <t>Blastomyces parvus (C.W. Emmons &amp; Ashburn) Y.P. Jiang, Sigler &amp; de Hoog 2018</t>
  </si>
  <si>
    <t>Blastomyces percusus Dukik, J.F. Muñoz, Sigler &amp; de Hoog 2017</t>
  </si>
  <si>
    <t>Blastomyces silverae Y.P. Jiang, Sigler &amp; de Hoog 2018</t>
  </si>
  <si>
    <t>Blumeria graminis (DC.) Speer 1975</t>
  </si>
  <si>
    <t>Boletus edulis Bull. 1782</t>
  </si>
  <si>
    <t>Botrytis cinerea Pers. 1801</t>
  </si>
  <si>
    <t>Botrytis elliptica (Berk.) Cooke 1901</t>
  </si>
  <si>
    <t>Botrytis fragariae C. Plesken, M. Hahn &amp; R.W.S. Weber 2017</t>
  </si>
  <si>
    <t>Dekkera bruxellensis Van der Walt 1964</t>
  </si>
  <si>
    <t>Bullera alba (W.F. Hanna) Derx 1930</t>
  </si>
  <si>
    <t>Cadophora malorum (Kidd &amp; Beaumont) W. Gams 2000</t>
  </si>
  <si>
    <t>Calcarisporiella thermophila (H.C. Evans) de Hoog 1974</t>
  </si>
  <si>
    <t>Candida albicans (C.P. Robin) Berkhout 1923</t>
  </si>
  <si>
    <t>Kodamaea arcana (S.O. Suh &amp; M. Blackw.) C.Y. Chai &amp; F.L. Hui 2022</t>
  </si>
  <si>
    <t>Candida asparagi F.Y. Bai &amp; H.Z. Lu 2004</t>
  </si>
  <si>
    <t>Teunomyces atbi (S.O. Suh, N.H. Nguyen &amp; M. Blackw.) Kurtzman &amp; M. Blackw. 2016</t>
  </si>
  <si>
    <t>Candida atlantica (Siepmann) S.A. Mey. &amp; Simione 1998</t>
  </si>
  <si>
    <t>Candida auris Satoh &amp; Makimura 2009</t>
  </si>
  <si>
    <t>Candida blattae N.H. Nguyen, S.O. Suh &amp; M. Blackw. 2008</t>
  </si>
  <si>
    <t>Candida blattariae S.O. Suh, N.H. Nguyen &amp; M. Blackw. 2005</t>
  </si>
  <si>
    <t>Candida bohioensis S.O. Suh, N.H. Nguyen &amp; M. Blackw. 2008</t>
  </si>
  <si>
    <t>Suhomyces bokatorum (S.O. Suh &amp; M. Blackw.) M. Blackw. &amp; Kurtzman 2016</t>
  </si>
  <si>
    <t>Suhomyces bribrorum (S.O. Suh &amp; M. Blackw.) M. Blackw. &amp; Kurtzman 2016</t>
  </si>
  <si>
    <t>Suhomyces chickasaworum (S.O. Suh &amp; M. Blackw.) M. Blackw. &amp; Kurtzman 2016</t>
  </si>
  <si>
    <t>Suhomyces choctaworum (S.O. Suh &amp; M. Blackw.) M. Blackw. &amp; Kurtzman 2016</t>
  </si>
  <si>
    <t>Kodamaea derodonti (S.O. Suh &amp; M. Blackw.) C.Y. Chai &amp; F.L. Hui 2022</t>
  </si>
  <si>
    <t>Candida diospyri F.Y. Bai &amp; H.Z. Lu 2004</t>
  </si>
  <si>
    <t>Meyerozyma elateridarum (S.O. Suh &amp; M. Blackw.) Yurkov &amp; G. Péter 2017</t>
  </si>
  <si>
    <t>Suhomyces emberorum (S.O. Suh &amp; M. Blackw.) M. Blackw. &amp; Kurtzman 2016</t>
  </si>
  <si>
    <t>Kurtzmaniella fragi (M. Suzuki, Nakase &amp; Fukaz.) C.A. Rosa, Casareg. &amp; Lachance 2019</t>
  </si>
  <si>
    <t>Candida gigantensis S.O. Suh, N.H. Nguyen &amp; M. Blackw. 2008</t>
  </si>
  <si>
    <t>Suhomyces guaymorum (S.O. Suh &amp; M. Blackw.) M. Blackw. &amp; Kurtzman 2016</t>
  </si>
  <si>
    <t>Kuraishia hungarica (G. Péter, Tornai-Leh., Fülöp &amp; Dlauchy) Kurtzman &amp; Robnett 2014</t>
  </si>
  <si>
    <t>Suhomyces kunorum (S.O. Suh &amp; M. Blackw.) M. Blackw. &amp; Kurtzman 2016</t>
  </si>
  <si>
    <t>Teunomyces lycoperdinae (S.O. Suh, N.H. Nguyen &amp; M. Blackw.) Kurtzman &amp; M. Blackw. 2016</t>
  </si>
  <si>
    <t>Kluyveromyces marxianus (E.C. Hansen) Van der Walt 1971</t>
  </si>
  <si>
    <t>Candida maltosa Komag., Nakase &amp; Katsuya 1964</t>
  </si>
  <si>
    <t>Candida michaelii S.O. Suh, N.H. Nguyen &amp; M. Blackw. 2005</t>
  </si>
  <si>
    <t>Teunomyces pallodes (S.O. Suh, N.H. Nguyen &amp; M. Blackw.) Kurtzman &amp; M. Blackw. 2016</t>
  </si>
  <si>
    <t>Teunomyces panamensis (S.O. Suh, N.H. Nguyen &amp; M. Blackw.) Kurtzman &amp; M. Blackw. 2016</t>
  </si>
  <si>
    <t>Suhomyces panamericanus (S.O. Suh &amp; M. Blackw.) M. Blackw. &amp; Kurtzman 2016</t>
  </si>
  <si>
    <t>Candida parapsilosis (Ashford) Langeron &amp; Talice 1932</t>
  </si>
  <si>
    <t>Metschnikowia picachoensis (S.O. Suh, C.M. Gibson &amp; M. Blackw.) Kurtzman, Robnett &amp; Basehoar 2018</t>
  </si>
  <si>
    <t>Metschnikowia pimensis (S.O. Suh, C.M. Gibson &amp; M. Blackw.) Kurtzman, Robnett &amp; Basehoar 2018</t>
  </si>
  <si>
    <t>Candida qinlingensis F.Y. Bai &amp; H.Z. Lu 2004</t>
  </si>
  <si>
    <t>Scheffersomyces shehatae (H.R. Buckley &amp; Uden) H. Urbina &amp; M. Blackw. 2012</t>
  </si>
  <si>
    <t>Starmerella stellata (Kroemer &amp; Krumbholz) C.A. Rosa &amp; Lachance 2018</t>
  </si>
  <si>
    <t>Candida suzukii G. Péter, Tornai-Leh., Fülöp &amp; Dlauchy 2003</t>
  </si>
  <si>
    <t>Yamadazyma tenuis (Diddens &amp; Lodder) M.A.B. Haase, Kominek, Q.K. Langdon, Kurtzman &amp; Hittinger 2017</t>
  </si>
  <si>
    <t>Suhomyces terraborum (S.O. Suh &amp; M. Blackw.) M. Blackw. &amp; Kurtzman 2016</t>
  </si>
  <si>
    <t>Teunomyces tritomae (S.O. Suh, N.H. Nguyen &amp; M. Blackw.) Kurtzman &amp; M. Blackw. 2016</t>
  </si>
  <si>
    <t>Candida tropicalis (Castell.) Berkhout 1923</t>
  </si>
  <si>
    <t>Candida viswanathii Sandu &amp; H.S. Randhawa 1962</t>
  </si>
  <si>
    <t>Suhomyces wounanorum (S.O. Suh &amp; M. Blackw.) M. Blackw. &amp; Kurtzman 2016</t>
  </si>
  <si>
    <t>Suhomyces yuchorum (S.O. Suh &amp; M. Blackw.) M. Blackw. &amp; Kurtzman 2016</t>
  </si>
  <si>
    <t>Cantharellus cibarius Fr. 1821</t>
  </si>
  <si>
    <t>Catenaria anguillulae Sorokin 1876</t>
  </si>
  <si>
    <t>Cenococcum graniforme (Sowerby) Ferd. &amp; Winge 1925</t>
  </si>
  <si>
    <t>Ceratocystis fimbriata Ellis &amp; Halst. 1890</t>
  </si>
  <si>
    <t>Chaetomium globosum Kunze 1817</t>
  </si>
  <si>
    <t>Chaetomium olivicolor K. Rodr., Stchigel &amp; Guarro 2002</t>
  </si>
  <si>
    <t>Thermochaetoides thermophila (La Touche) X. Wei Wang &amp; Houbraken 2022</t>
  </si>
  <si>
    <t>Cladophialophora bantiana (Sacc.) de Hoog, Kwon-Chung &amp; McGinnis 1995</t>
  </si>
  <si>
    <t>Cladophialophora carrionii (Trejos) de Hoog, Kwon-Chung &amp; McGinnis 1995</t>
  </si>
  <si>
    <t>Cladophialophora immunda Badali, M.M. Satow, Prenaf.-Boldú &amp; de Hoog 2008</t>
  </si>
  <si>
    <t>Cladophialophora psammophila Badali, Prenaf.-Boldú, Guarro &amp; de Hoog 2011</t>
  </si>
  <si>
    <t>Cladophialophora yegresii de Hoog 2007</t>
  </si>
  <si>
    <t>Cladosporium sphaerospermum Penz. 1882</t>
  </si>
  <si>
    <t>Claviceps purpurea (Fr.) Tul. 1853</t>
  </si>
  <si>
    <t>Clavispora lusitaniae Rodr. Mir. 1979</t>
  </si>
  <si>
    <t>Coccidioides immitis C.W. Stiles 1896</t>
  </si>
  <si>
    <t>Coccidioides posadasii M.C. Fisher, G.L. Koenig, T.J. White &amp; J.W. Taylor 2002</t>
  </si>
  <si>
    <t>Colletotrichum gloeosporioides (Penz.) Penz. &amp; Sacc. 1884</t>
  </si>
  <si>
    <t>Colletotrichum graminicola (Ces.) G.W. Wilson 1914</t>
  </si>
  <si>
    <t>Colletotrichum higginsianum Sacc. 1917</t>
  </si>
  <si>
    <t>Gloeosporium orbiculare (Berk.) Berk. 1876</t>
  </si>
  <si>
    <t>Coniophora puteana (Schumach.) P. Karst. 1868</t>
  </si>
  <si>
    <t>Coniosporium apollinis Sterfl. 1997</t>
  </si>
  <si>
    <t>Coprinus comatus (O.F. Müll.) Pers. 1797</t>
  </si>
  <si>
    <t>Cordyceps fumosorosea (Wize) Kepler, B. Shrestha &amp; Spatafora 2017</t>
  </si>
  <si>
    <t>Cordyceps militaris (L.) Fr. 1818</t>
  </si>
  <si>
    <t>Corynascus sepedonium (C.W. Emmons) Arx 1973</t>
  </si>
  <si>
    <t>Cronartium quercuum (Berk.) Miyabe ex Shirai 1899</t>
  </si>
  <si>
    <t>Cronartium ribicola J.C. Fisch. 1872</t>
  </si>
  <si>
    <t>Cryomyces antarcticus Selbmann, de Hoog, Mazzaglia, Friedmann &amp; Onofri 2005</t>
  </si>
  <si>
    <t>Cryomyces minteri Selbmann, de Hoog, Mazzaglia, Friedmann &amp; Onofri 2005</t>
  </si>
  <si>
    <t>Cryphonectria parasitica (Murrill) M.E. Barr 1978</t>
  </si>
  <si>
    <t>Naganishia adeliensis (Scorzetti, I. Petrescu, Yarrow &amp; Fell) Xin Zhan Liu, F.Y. Bai, M. Groenew. &amp; Boekhout 2015</t>
  </si>
  <si>
    <t>Naganishia antarctica (Vishniac &amp; Kurtzman) Xin Zhan Liu, F.Y. Bai, M. Groenew. &amp; Boekhout 2015</t>
  </si>
  <si>
    <t>Saitozyma podzolica (Babeva &amp; Reshetova) Xin Zhan Liu, F.Y. Bai, M. Groenew. &amp; Boekhout 2015</t>
  </si>
  <si>
    <t>Naganishia vishniacii (Vishniac &amp; Hempfling) Xin Zhan Liu, F.Y. Bai, M. Groenew. &amp; Boekhout 2015</t>
  </si>
  <si>
    <t>Curvularia clavata B.L. Jain 1962</t>
  </si>
  <si>
    <t>Cyberlindnera jadinii (Sartory, R. Sartory, J. Weill &amp; J. Mey.) Minter 2009</t>
  </si>
  <si>
    <t>Cyniclomyces guttulatus (C.P. Robin) Van der Walt &amp; D.B. Scott 1971</t>
  </si>
  <si>
    <t>Cystobasidium ongulense M. Tsuji, Tsujimoto &amp; S. Imura 2017</t>
  </si>
  <si>
    <t>Cystobasidium tubakii M. Tsuji, Tsujimoto &amp; S. Imura 2017</t>
  </si>
  <si>
    <t>Daedalea quercina (L.) Pers. 1801</t>
  </si>
  <si>
    <t>Daldinia eschscholtzii (Ehrenb.) Rehm 1904</t>
  </si>
  <si>
    <t>Debaryomyces hansenii (Zopf) Lodder &amp; Kreger-van Rij 1984</t>
  </si>
  <si>
    <t>Dichomitus squalens (P. Karst.) D.A. Reid 1965</t>
  </si>
  <si>
    <t>Dothistroma septosporum (Dorogin) M. Morelet 1968</t>
  </si>
  <si>
    <t>Emergomyces africanus Dukik, C. Kenyon, Govender, I.S. Schwartz &amp; de Hoog 2017</t>
  </si>
  <si>
    <t>Emergomyces orientalis P. Wang, Y.C. Xu &amp; H.W. Fan 2017</t>
  </si>
  <si>
    <t>Emergomyces pasteurianus (Drouhet, E. Guého &amp; Gori) Dukik, Sigler &amp; de Hoog 2017</t>
  </si>
  <si>
    <t>Epichloe typhina (Pers.) Brockm. 1863</t>
  </si>
  <si>
    <t>Epicoccum nigrum Link 1816</t>
  </si>
  <si>
    <t>Eremothecium gossypii (S.F. Ashby &amp; W. Nowell) Kurtzman 1995</t>
  </si>
  <si>
    <t>Aspergillus ruber (Jos. König, Spieck. &amp; W. Bremer) Thom &amp; Church 1926</t>
  </si>
  <si>
    <t>Eutypa lata (Pers.) Tul. &amp; C. Tul. 1863</t>
  </si>
  <si>
    <t>Exidia glandulosa (Bull.) Fr. 1822</t>
  </si>
  <si>
    <t>Exophiala alcalophila Goto &amp; Sugiy. 1982</t>
  </si>
  <si>
    <t>Exophiala aquamarina de Hoog, V.A. Vicente, Najafz., Harrak, Badali, Seyedm. &amp; Nyaoke 2011</t>
  </si>
  <si>
    <t>Exophiala dermatitidis (Kano) de Hoog 1977</t>
  </si>
  <si>
    <t>Flammulina velutipes (Curtis) Singer 1951</t>
  </si>
  <si>
    <t>Fomitiporia mediterranea M. Fisch. 2002</t>
  </si>
  <si>
    <t>Fomes fomentarius (L.) Fr. 1849</t>
  </si>
  <si>
    <t>Friedmanniomyces endolithicus Onofri 1999</t>
  </si>
  <si>
    <t>Friedmanniomyces simplex Selbmann, de Hoog, Mazzaglia, Friedmann &amp; Onofri 2005</t>
  </si>
  <si>
    <t>Fulvia fulva (Cooke) Cif. 1954</t>
  </si>
  <si>
    <t>Fusarium circinatum Nirenberg &amp; O'Donnell 1998</t>
  </si>
  <si>
    <t>Fusarium equiseti (Corda) Sacc. 1886</t>
  </si>
  <si>
    <t>Fusarium fujikuroi Nirenberg 1976</t>
  </si>
  <si>
    <t>Fusarium graminearum Schwabe 1839</t>
  </si>
  <si>
    <t>Fusarium heterosporum Nees &amp; T. Nees 1818</t>
  </si>
  <si>
    <t>Fusarium incarnatum (Desm.) Sacc. 1886</t>
  </si>
  <si>
    <t>Fusarium langsethiae Torp &amp; Nirenberg 2004</t>
  </si>
  <si>
    <t>Fusarium oxysporum Schltdl. 1824</t>
  </si>
  <si>
    <t>Fusarium phyllophilum Nirenberg &amp; O'Donnell 1998</t>
  </si>
  <si>
    <t>Fusarium poae (Peck) Wollenw. 1913</t>
  </si>
  <si>
    <t>Fusarium proliferatum (Matsush.) Nirenberg ex Gerlach &amp; Nirenberg 1982</t>
  </si>
  <si>
    <t>Fusarium pseudograminearum O'Donnell &amp; T. Aoki 1999</t>
  </si>
  <si>
    <t>Fusarium solani (Mart.) Sacc. 1881</t>
  </si>
  <si>
    <t>Fusarium sporotrichioides Sherb. 1915</t>
  </si>
  <si>
    <t>Fusarium tricinctum (Corda) Sacc. 1886</t>
  </si>
  <si>
    <t>Ganoderma lucidum (Curtis) P. Karst. 1881</t>
  </si>
  <si>
    <t>Ganoderma sinense J.D. Zhao, L.W. Hsu &amp; X.Q. Zhang 1979</t>
  </si>
  <si>
    <t>Ceriporiopsis subvermispora (Pilát) Gilb. &amp; Ryvarden 1985</t>
  </si>
  <si>
    <t>Pseudogymnoascus pannorum (Link) Minnis &amp; D.L. Lindner 2013</t>
  </si>
  <si>
    <t>Geotrichum candidum Link 1809</t>
  </si>
  <si>
    <t>Dipodascus carabidarus (S.O. Suh &amp; M. Blackw.) S.O. Suh &amp; M. Blackw. 2015</t>
  </si>
  <si>
    <t>Dipodascus histeridarus (S.O. Suh &amp; M. Blackw.) S.O. Suh &amp; M. Blackw. 2015</t>
  </si>
  <si>
    <t>Glaciozyma antarctica (Fell, Statzell, I.L. Hunter &amp; Phaff) M. Groenew. &amp; Q.M. Wang 2020</t>
  </si>
  <si>
    <t>Glaciozyma martinii Turchetti, Connell, Thomas-Hall &amp; Boekhout 2020</t>
  </si>
  <si>
    <t>Gloeophyllum trabeum (Pers.) Murrill 1908</t>
  </si>
  <si>
    <t>Goffeauzyma gilvescens (Chernov &amp; Babeva) Xin Zhan Liu, F.Y. Bai, M. Groenew. &amp; Boekhout 2015</t>
  </si>
  <si>
    <t>Grifola frondosa (Dicks.) Gray 1821</t>
  </si>
  <si>
    <t>Grosmannia clavigera (Rob.-Jeffr. &amp; R.W. Davidson) Zipfel, Z.W. de Beer &amp; M.J. Wingf. 2006</t>
  </si>
  <si>
    <t>Hanseniaspora uvarum (Niehaus) Shehata, Mrak &amp; Phaff ex M.T. Sm. 1984</t>
  </si>
  <si>
    <t>Ogataea polymorpha (Morais &amp; M.H. Maia) Y. Yamada, K. Maeda &amp; Mikata 1994</t>
  </si>
  <si>
    <t>Hemileia vastatrix Berk. &amp; Broome 1869</t>
  </si>
  <si>
    <t>Heterobasidion annosum (Fr.) Bref. 1888</t>
  </si>
  <si>
    <t>Hirsutella minnesotensis Sen Y. Chen, Xing Z. Liu &amp; F.J. Chen 2000</t>
  </si>
  <si>
    <t>Hirsutella rhossiliensis Minter &amp; B.L. Brady 1980</t>
  </si>
  <si>
    <t>Hirsutella thompsonii F.E. Fisher 1950</t>
  </si>
  <si>
    <t>Histoplasma capsulatum Darling 1906</t>
  </si>
  <si>
    <t>Hortaea werneckii (Horta) Nishim. &amp; Miyaji 1984</t>
  </si>
  <si>
    <t>Humicola hyalothermophila Moub., Mazen &amp; Abdel-Hafez 1979</t>
  </si>
  <si>
    <t>Hypholoma fasciculare (Huds.) P. Kumm. 1871</t>
  </si>
  <si>
    <t>Hyphopichia burtonii (Boidin, Pignal, Lehodey, Vey &amp; Abadie) Arx &amp; Van der Walt 1976</t>
  </si>
  <si>
    <t>Hypsizygus marmoreus (Peck) H.E. Bigelow 1976</t>
  </si>
  <si>
    <t>Cordyceps farinosa (Holmsk.) Kepler, B. Shrestha &amp; Spatafora 2017</t>
  </si>
  <si>
    <t>Kazachstania pintolopesii Kurtzman, Robnett, Jerr.M. Ward &amp; T.J. Walsh 2005</t>
  </si>
  <si>
    <t>Kluyveromyces lactis (Stell.-Dekk.) Van der Walt 1971</t>
  </si>
  <si>
    <t>Kodamaea laetipori S.O. Suh &amp; M. Blackw. 2005</t>
  </si>
  <si>
    <t>Komagataella pastoris (Guillierm.) Y. Yamada, M. Matsuda, K. Maeda &amp; Mikata 1995</t>
  </si>
  <si>
    <t>Lachancea meyersii Fell, Statzell &amp; Kurtzman 2004</t>
  </si>
  <si>
    <t>Lachancea thermotolerans (Filippov) Kurtzman 2003</t>
  </si>
  <si>
    <t>Lactarius controversus Pers. 1800</t>
  </si>
  <si>
    <t>Lactarius deliciosus (L.) Gray 1821</t>
  </si>
  <si>
    <t>Lactifluus volemus (Fr.) Kuntze 1891</t>
  </si>
  <si>
    <t>Laetiporus sulphureus (Bull.) Murrill 1920</t>
  </si>
  <si>
    <t>Akanthomyces lecanii (Zimm.) Spatafora, Kepler &amp; B. Shrestha 2017</t>
  </si>
  <si>
    <t>Lentinula edodes (Berk.) Pegler 1976</t>
  </si>
  <si>
    <t>Neolentinus lepideus (Fr.) Redhead &amp; Ginns 1985</t>
  </si>
  <si>
    <t>Leptosphaeria maculans Ces. &amp; De Not. 1863</t>
  </si>
  <si>
    <t>Leucosporidium creatinivorum (Golubev) M. Groenew. &amp; Q.M. Wang 2020</t>
  </si>
  <si>
    <t>Mrakia frigida (Fell, Statzell, I.L. Hunter &amp; Phaff) Y. Yamada &amp; Komag. 1987</t>
  </si>
  <si>
    <t>Leucosporidium scottii Fell, Statzell, I.L. Hunter &amp; Phaff 1970</t>
  </si>
  <si>
    <t>Leucosporidium yakuticum (Golubev) M. Groenew. &amp; Q.M. Wang 2020</t>
  </si>
  <si>
    <t>Lichtheimia corymbifera (Cohn) Vuill. 1903</t>
  </si>
  <si>
    <t>Lichtheimia hyalospora (Saito) Kerst. Hoffm., Walther &amp; K. Voigt 2009</t>
  </si>
  <si>
    <t>Lichtheimia ornata (A.K. Sarbhoy) Alastr.-Izq. &amp; Walther 2010</t>
  </si>
  <si>
    <t>Lipomyces starkeyi Lodder &amp; Kreger-van Rij 1952</t>
  </si>
  <si>
    <t>Macrolepiota dolichaula (Berk. &amp; Broome) Pegler &amp; R.W. Rayner 1969</t>
  </si>
  <si>
    <t>Malassezia globosa Midgley, E. Guého &amp; J. Guillot 1996</t>
  </si>
  <si>
    <t>Malassezia pachydermatis (Weidman) C.W. Dodge 1935</t>
  </si>
  <si>
    <t>Malassezia restricta E. Guého, J. Guillot &amp; Midgley 1996</t>
  </si>
  <si>
    <t>Malassezia sympodialis R.B. Simmons &amp; E. Guého 1990</t>
  </si>
  <si>
    <t>Malbranchea cinnamomea (Lib.) Oorschot &amp; de Hoog 1984</t>
  </si>
  <si>
    <t>Melampsora laricis-populina Kleb. 1902</t>
  </si>
  <si>
    <t>Metarhizium acridum (Driver &amp; Milner) J.F. Bisch., S.A. Rehner &amp; Humber 2009</t>
  </si>
  <si>
    <t>Metarhizium anisopliae (Metschn.) Sorokin 1883</t>
  </si>
  <si>
    <t>Metarhizium brunneum Petch 1935</t>
  </si>
  <si>
    <t>Metarhizium robertsii J.F. Bisch., S.A. Rehner &amp; Humber 2009</t>
  </si>
  <si>
    <t>Metschnikowia chrysoperlae S.O. Suh, C.M. Gibson &amp; M. Blackw. 2004</t>
  </si>
  <si>
    <t>Metschnikowia corniflorae N.H. Nguyen, S.O. Suh, Erbil &amp; M. Blackw. 2006</t>
  </si>
  <si>
    <t>Metschnikowia dekortorum Lachance &amp; J.M. Bowles 2002</t>
  </si>
  <si>
    <t>Metschnikowia fructicola Kurtzman &amp; Droby 2001</t>
  </si>
  <si>
    <t>Metschnikowia gruessii Gim.-Jurado 1992</t>
  </si>
  <si>
    <t>Metschnikowia kunwiensis (S.G. Hong, Bae, M. Herzberg, Titze &amp; Lachance) Brysch-Herzb. 2004</t>
  </si>
  <si>
    <t>Metschnikowia similis Lachance &amp; J.M. Bowles 2004</t>
  </si>
  <si>
    <t>Meyerozyma guilliermondii (Wick.) Kurtzman &amp; M. Suzuki 2010</t>
  </si>
  <si>
    <t>Microsporum canis E. Bodin ex Guég. 1902</t>
  </si>
  <si>
    <t>Millerozyma farinosa (Lindner) Kurtzman &amp; M. Suzuki 2010</t>
  </si>
  <si>
    <t>Moniliophthora roreri (Cif.) H.C. Evans, Stalpers, Samson &amp; Benny 1978</t>
  </si>
  <si>
    <t>Morchella esculenta (L.) Pers. 1794</t>
  </si>
  <si>
    <t>Morchella eximia Boud. 1910</t>
  </si>
  <si>
    <t>Morchella importuna M. Kuo, O'Donnell &amp; T.J. Volk 2012</t>
  </si>
  <si>
    <t>Mortierella alpina Peyronel 1913</t>
  </si>
  <si>
    <t>Actinomortierella wolfii (B.S. Mehrotra &amp; Baijal) Vandepol &amp; Bonito 2020</t>
  </si>
  <si>
    <t>Mrakia blollopsis Thomas-Hall 2010</t>
  </si>
  <si>
    <t>Mrakia hoshinonis M. Tsuji, Y. Tanabe, W.F. Vincent &amp; Mas. Uchida 2019</t>
  </si>
  <si>
    <t>Mrakia psychrophila M.X. Xin &amp; P.J. Zhou 2007</t>
  </si>
  <si>
    <t>Mucor circinelloides Tiegh. 1875</t>
  </si>
  <si>
    <t>Mucor lusitanicus Bruderl. 1916</t>
  </si>
  <si>
    <t>Thermothelomyces hinnuleus (Awao &amp; Udagawa) Y. Marín, Stchigel, Guarro &amp; Cano 2015</t>
  </si>
  <si>
    <t>Mycothermus thermophilus (Cooney &amp; R. Emers.) X. Wei Wang, Houbraken &amp; D.O. Natvig 2018</t>
  </si>
  <si>
    <t>Thermothelomyces myriococcoides X. Wei Wang &amp; Houbraken 2022</t>
  </si>
  <si>
    <t>Nadsonia fulvescens (Nadson &amp; Konok.) Syd. 1912</t>
  </si>
  <si>
    <t>Naganishia albida (Saito) Xin Zhan Liu, F.Y. Bai, M. Groenew. &amp; Boekhout 2015</t>
  </si>
  <si>
    <t>Naganishia friedmannii (Vishniac) Xin Zhan Liu, F.Y. Bai, M. Groenew. &amp; Boekhout 2015</t>
  </si>
  <si>
    <t>Neurospora crassa Shear &amp; B.O. Dodge 1927</t>
  </si>
  <si>
    <t>Ogataea pilisensis (G. Péter, Tornai-Leh., Fülöp &amp; Dlauchy) Kurtzman &amp; Robnett 2010</t>
  </si>
  <si>
    <t>Rhodonia placenta (Fr.) Niemelä, K.H. Larss. &amp; Schigel 2005</t>
  </si>
  <si>
    <t>Ophiocordyceps sinensis (Berk.) G.H. Sung, J.M. Sung, Hywel-Jones &amp; Spatafora 2007</t>
  </si>
  <si>
    <t>Ophiognomonia clavigignenti-juglandacearum (V.M.G. Nair, Kostichka &amp; J.E. Kuntz) Broders &amp; G.J. Boland 2011</t>
  </si>
  <si>
    <t>Ceratocystis montium (Rumbold) J. Hunt 1956</t>
  </si>
  <si>
    <t>Ophiostoma ulmi (Buisman) Nannf. 1934</t>
  </si>
  <si>
    <t>Hymenopellis radicata (Relhan) R.H. Petersen 2010</t>
  </si>
  <si>
    <t>Pachysolen tannophilus Boidin &amp; Adzet 1958</t>
  </si>
  <si>
    <t>Paecilomyces variotii Bainier 1907</t>
  </si>
  <si>
    <t>Parastagonospora nodorum (Berk.) Quaedvl., Verkley &amp; Crous 2013</t>
  </si>
  <si>
    <t>Paxillus involutus (Batsch) Fr. 1838</t>
  </si>
  <si>
    <t>Penicillium antarcticum A.D. Hocking &amp; C.F. McRae 1999</t>
  </si>
  <si>
    <t>Penicillium aurantiogriseum Dierckx 1901</t>
  </si>
  <si>
    <t>Penicillium brevicompactum Dierckx 1901</t>
  </si>
  <si>
    <t>Penicillium chrysogenum Thom 1910</t>
  </si>
  <si>
    <t>Penicillium citrinum Thom 1910</t>
  </si>
  <si>
    <t>Penicillium commune Thom 1910</t>
  </si>
  <si>
    <t>Penicillium decumbens Thom 1910</t>
  </si>
  <si>
    <t>Penicillium digitatum (Pers.) Sacc. 1881</t>
  </si>
  <si>
    <t>Penicillium expansum Link 1809</t>
  </si>
  <si>
    <t>Talaromyces funiculosus (Thom) Samson, N. Yilmaz, Frisvad &amp; Seifert 2011</t>
  </si>
  <si>
    <t>Penicillium glabrum (Wehmer) Westling 1911</t>
  </si>
  <si>
    <t>Talaromyces islandicus (Sopp) Samson, N. Yilmaz, Frisvad &amp; Seifert 2011</t>
  </si>
  <si>
    <t>Penicillium italicum Wehmer 1894</t>
  </si>
  <si>
    <t>Penicillium oxalicum Currie &amp; Thom 1915</t>
  </si>
  <si>
    <t>Penicillium solitum Westling 1911</t>
  </si>
  <si>
    <t>Talaromyces pinophilus (Hedgc.) Samson, N. Yilmaz, Frisvad &amp; Seifert 2011</t>
  </si>
  <si>
    <t>Penicillium polonicum K.W. Zaleski 1927</t>
  </si>
  <si>
    <t>Penicillium rubens Biourge 1923</t>
  </si>
  <si>
    <t>Penicillium verrucosum Dierckx 1901</t>
  </si>
  <si>
    <t>Peronospora hyoscyami de Bary 1863</t>
  </si>
  <si>
    <t>Pestalotiopsis fici Steyaert 1949</t>
  </si>
  <si>
    <t>Phakopsora pachyrhizi Syd. &amp; P. Syd. 1914</t>
  </si>
  <si>
    <t>Phanerochaete carnosa (Burt) Parmasto 1967</t>
  </si>
  <si>
    <t>Phanerodontia chrysosporium (Burds.) Hjortstam &amp; Ryvarden 2010</t>
  </si>
  <si>
    <t>Phenoliferia glacialis (Margesin &amp; J.P. Samp.) Q.M. Wang, F.Y. Bai, M. Groenew. &amp; Boekhout 2015</t>
  </si>
  <si>
    <t>Phlebia radiata Fr. 1821</t>
  </si>
  <si>
    <t>Phlebiopsis gigantea (Fr.) Jülich 1978</t>
  </si>
  <si>
    <t>Pholiota adiposa (Batsch) P. Kumm. 1871</t>
  </si>
  <si>
    <t>Phycomyces blakesleeanus Burgeff 1925</t>
  </si>
  <si>
    <t>Issatchenkia orientalis Kudryavtsev 1960</t>
  </si>
  <si>
    <t>Pichia membranifaciens (E.C. Hansen) E.C. Hansen 1904</t>
  </si>
  <si>
    <t>Pichia sporocuriosa G. Péter, Tornai-Leh., Dlauchy &amp; Vitányi 2000</t>
  </si>
  <si>
    <t>Scheffersomyces stipitis (Pignal) Kurtzman &amp; M. Suzuki 2010</t>
  </si>
  <si>
    <t>Pisolithus arhizus (Scop.) Rauschert 1959</t>
  </si>
  <si>
    <t>Pleurotus citrinopileatus Singer 1943</t>
  </si>
  <si>
    <t>Pleurotus eryngii (DC.) Quél. 1872</t>
  </si>
  <si>
    <t>Pleurotus ostreatus (Jacq.) P. Kumm. 1871</t>
  </si>
  <si>
    <t>Pneumocystis carinii P. Delanoë &amp; Delanoë 1912</t>
  </si>
  <si>
    <t>Pneumocystis jirovecii Frenkel 1976</t>
  </si>
  <si>
    <t>Podila verticillata (Linnem.) Vandepol &amp; Bonito 2020</t>
  </si>
  <si>
    <t>Triangularia anserina (Rabenh.) X. Wei Wang &amp; Houbraken 2019</t>
  </si>
  <si>
    <t>Obba rivulosa (Berk. &amp; M.A. Curtis) Miettinen &amp; Rajchenb. 2012</t>
  </si>
  <si>
    <t>Pseudocercospora fijiensis (M. Morelet) Deighton 1976</t>
  </si>
  <si>
    <t>Oculimacula yallundae (Wallwork &amp; Spooner) Crous &amp; W. Gams 2003</t>
  </si>
  <si>
    <t>Pseudogymnoascus destructans (Blehert &amp; Gargas) Minnis &amp; D.L. Lindner 2013</t>
  </si>
  <si>
    <t>Puccinia allii (DC.) F. Rudolphi 1829</t>
  </si>
  <si>
    <t>Puccinia coronata</t>
  </si>
  <si>
    <t>Puccinia coronata Corda 1837</t>
  </si>
  <si>
    <t>Puccinia graminis Pers. 1794</t>
  </si>
  <si>
    <t>Puccinia hordei G.H. Otth 1871</t>
  </si>
  <si>
    <t>Puccinia sorghi Schwein. 1832</t>
  </si>
  <si>
    <t>Puccinia striiformis Westend. 1854</t>
  </si>
  <si>
    <t>Puccinia recondita Roberge ex Desm. 1857</t>
  </si>
  <si>
    <t>Purpureocillium lilacinum (Thom) Luangsa-ard, Houbraken, Hywel-Jones &amp; Samson 2011</t>
  </si>
  <si>
    <t>Pyrenophora tritici-repentis (Died.) Drechsler 1923</t>
  </si>
  <si>
    <t>Pyricularia grisea Cooke ex Sacc. 1886</t>
  </si>
  <si>
    <t>Pyricularia oryzae Cavara 1892</t>
  </si>
  <si>
    <t>Rasamsonia byssochlamydoides (Stolk &amp; Samson) Houbraken &amp; Frisvad 2011</t>
  </si>
  <si>
    <t>Rasamsonia emersonii (Stolk) Houbraken &amp; Frisvad 2011</t>
  </si>
  <si>
    <t>Rhinocladiella mackenziei (C.K. Campb. &amp; Al-Hedaithy) Arzanlou &amp; Crous 2007</t>
  </si>
  <si>
    <t>Rhizoctonia solani J.G. Kühn 1858</t>
  </si>
  <si>
    <t>Mucor endophyticus (R.Y. Zheng &amp; H. Jiang) J. Pawlowska &amp; Walther 2013</t>
  </si>
  <si>
    <t>Rhizomucor miehei (Cooney &amp; R. Emers.) Schipper 1978</t>
  </si>
  <si>
    <t>Rhizomucor pusillus (Lindt) Schipper 1978</t>
  </si>
  <si>
    <t>Rhizophlyctis rosea (de Bary &amp; Woronin) A. Fisch. 1892</t>
  </si>
  <si>
    <t>Rhizopogon roseolus (Corda) Th. Fr. 1909</t>
  </si>
  <si>
    <t>Rhizopus arrhizus A. Fisch. 1892</t>
  </si>
  <si>
    <t>Rhizopus stolonifer (Ehrenb.) Vuill. 1902</t>
  </si>
  <si>
    <t>Buckleyzyma aurantiaca (Saito) Q.M. Wang, F.Y. Bai, M. Groenew. &amp; Boekhout 2015</t>
  </si>
  <si>
    <t>Rhodotorula glutinis (Fresen.) F.C. Harrison 1927</t>
  </si>
  <si>
    <t>Rhodotorula graminis Di Menna 1958</t>
  </si>
  <si>
    <t>Cystobasidium minutum (Cif. &amp; Redaelli) Yurkov, Kachalkin, H.M. Daniel, M. Groenew., Libkind, V. de García, Zalar, Gouliam., Boekhout &amp; Begerow 2014</t>
  </si>
  <si>
    <t>Rhodotorula mucilaginosa (A. Jörg.) F.C. Harrison 1927</t>
  </si>
  <si>
    <t>Rozella allomycetis Foust 1937</t>
  </si>
  <si>
    <t>Russula emetica (Schaeff.) Pers. 1796</t>
  </si>
  <si>
    <t>Russula virescens (Schaeff.) Fr. 1836</t>
  </si>
  <si>
    <t>Saccharomyces arboricola F.Y. Bai &amp; S.A. Wang 2008</t>
  </si>
  <si>
    <t>Saccharomyces bayanus Sacc. 1895</t>
  </si>
  <si>
    <t>Saccharomyces cerevisiae (Desm.) Meyen 1838</t>
  </si>
  <si>
    <t>Saccharomyces eubayanus J.P. Samp., Libkind, Hittinger, P. Gonç., E. Valério, C. Gonç., Dover &amp; M. Johnst. 2011</t>
  </si>
  <si>
    <t>Saccharomyces jurei S. Naseeb, S.A. James, H. Alsammar, C. Michaels, B. Gini, C. Nueno-Palop, C.J. Bond, H. McGhie, I.N. Roberts &amp; D. Delneri 2017</t>
  </si>
  <si>
    <t>Saccharomyces kudriavzevii G.I. Naumov, S.A. James, E.S. Naumova, E.J. Louis &amp; I.N. Roberts 2000</t>
  </si>
  <si>
    <t>Zygosaccharomyces mellis Fabian &amp; Quinet 1928</t>
  </si>
  <si>
    <t>Saccharomyces mikatae G.I. Naumov, S.A. James, E.S. Naumova, E.J. Louis &amp; I.N. Roberts 2000</t>
  </si>
  <si>
    <t>Saccharomyces paradoxus Bach.-Raich. 1914</t>
  </si>
  <si>
    <t>Saccharomyces pastorianus Reess 1870</t>
  </si>
  <si>
    <t>Saccharomycopsis fibuligera (Lindner) Klöcker 1924</t>
  </si>
  <si>
    <t>Sarcodon imbricatus (L.) P. Karst. 1881</t>
  </si>
  <si>
    <t>Schizophyllum commune Fr. 1815</t>
  </si>
  <si>
    <t>Schizosaccharomyces cryophilus Helston, J.A. Box, Wen Tang &amp; Peter Baumann 2010</t>
  </si>
  <si>
    <t>Hasegawaea japonica (Yukawa &amp; Maki) Y. Yamada &amp; I. Banno 1987</t>
  </si>
  <si>
    <t>Schizosaccharomyces octosporus Beij. 1897</t>
  </si>
  <si>
    <t>Schizosaccharomyces pombe Lindner 1893</t>
  </si>
  <si>
    <t>Sclerotinia borealis Bubák &amp; Vleugel 1917</t>
  </si>
  <si>
    <t>Sclerotinia sclerotiorum (Lib.) de Bary 1884</t>
  </si>
  <si>
    <t>Serpula lacrymans (Wulfen) J. Schröt. 1888</t>
  </si>
  <si>
    <t>Sporobolomyces roseus Kluyver &amp; C.B. Niel 1924</t>
  </si>
  <si>
    <t>Sporothrix variecibata Roets, Z.W. de Beer &amp; Crous 2008</t>
  </si>
  <si>
    <t>Stereum hirsutum (Willd.) Pers. 1800</t>
  </si>
  <si>
    <t>Stropharia rugosoannulata Farl. ex Murrill 1922</t>
  </si>
  <si>
    <t>Suillus punctipes (Peck) Singer 1945</t>
  </si>
  <si>
    <t>Talaromyces marneffei (Segretain, Capponi &amp; Sureau) Samson, N. Yilmaz, Frisvad &amp; Seifert 2011</t>
  </si>
  <si>
    <t>Talaromyces stipitatus (Thom ex C.W. Emmons) C.R. Benj. 1955</t>
  </si>
  <si>
    <t>Tausonia pullulans (Lindner) Xin Zhan Liu, F.Y. Bai, M. Groenew. &amp; Boekhout 2015</t>
  </si>
  <si>
    <t>Thamnidium elegans Link 1809</t>
  </si>
  <si>
    <t>Thermoascus aurantiacus Miehe 1907</t>
  </si>
  <si>
    <t>Thermoascus crustaceus (Apinis &amp; Chesters) Stolk 1965</t>
  </si>
  <si>
    <t>Thermoascus thermophilus (Sopp) Arx 1970</t>
  </si>
  <si>
    <t>Thermomyces dupontii (Griffon &amp; Maubl.) Houbraken &amp; Samson 2014</t>
  </si>
  <si>
    <t>Thermomyces lanuginosus Tsikl. 1899</t>
  </si>
  <si>
    <t>Thermomyces stellatus (Bunce) Apinis 1963</t>
  </si>
  <si>
    <t>Thermothelomyces thermophilus (Apinis) Y. Marín, Stchigel, Guarro &amp; Cano 2015</t>
  </si>
  <si>
    <t>Thermocarpiscus australiensis (Tansey &amp; M.A. Jack) X. Wei Wang &amp; Houbraken 2022</t>
  </si>
  <si>
    <t>Thermothielavioides terrestris (Apinis) X. Wei Wang &amp; Houbraken 2019</t>
  </si>
  <si>
    <t>Tilletiopsis washingtonensis Nyland 1950</t>
  </si>
  <si>
    <t>Tolypocladium cylindrosporum W. Gams 1971</t>
  </si>
  <si>
    <t>Tolypocladium inflatum W. Gams 1971</t>
  </si>
  <si>
    <t>Debaryomyces delbrueckii (Lindner) Kudryavtsev 1954</t>
  </si>
  <si>
    <t>Nakaseomyces glabratus (H.W. Anderson) Sugita &amp; M. Takash. 2022</t>
  </si>
  <si>
    <t>Trametes versicolor (L.) Lloyd 1921</t>
  </si>
  <si>
    <t>Naematelia aurantialba (Bandoni &amp; M. Zang) Millanes &amp; Wedin 2015</t>
  </si>
  <si>
    <t>Trichoderma parceramosum Bissett 1992</t>
  </si>
  <si>
    <t>Trichoderma citrinoviride Bissett 1984</t>
  </si>
  <si>
    <t>Trichoderma harzianum Rifai 1969</t>
  </si>
  <si>
    <t>Trichoderma reesei E.G. Simmons 1977</t>
  </si>
  <si>
    <t>Trichoderma virens (J.H. Mill., Giddens &amp; A.A. Foster) Arx 1987</t>
  </si>
  <si>
    <t>Trichoderma viride Pers. 1794</t>
  </si>
  <si>
    <t>Tricholoma bakamatsutake Hongo 1974</t>
  </si>
  <si>
    <t>Tricholoma terreum (Schaeff.) P. Kumm. 1871</t>
  </si>
  <si>
    <t>Trichophyton benhamiae (Ajello &amp; S.L. Cheng) Y. Gräser &amp; de Hoog 2018</t>
  </si>
  <si>
    <t>Trichophyton equinum Gedoelst 1902</t>
  </si>
  <si>
    <t>Trichophyton rubrum (Castell.) Sabour. 1911</t>
  </si>
  <si>
    <t>Cutaneotrichosporon cutaneum (Beurm., Gougerot &amp; Vaucher bis) Xin Zhan Liu, F.Y. Bai, M. Groenew. &amp; Boekhout 2015</t>
  </si>
  <si>
    <t>Trichothecium roseum (Pers.) Link 1809</t>
  </si>
  <si>
    <t>Tuber borchii Vittad. 1831</t>
  </si>
  <si>
    <t>Tuber brumale Vittad. 1831</t>
  </si>
  <si>
    <t>Tuber melanosporum Vittad. 1831</t>
  </si>
  <si>
    <t>Uromyces viciae-fabae (Pers.) J. Schröt. 1875</t>
  </si>
  <si>
    <t>Uromyces transversalis (Thüm.) G. Winter 1884</t>
  </si>
  <si>
    <t>Venturia inaequalis (Cooke) G. Winter 1875</t>
  </si>
  <si>
    <t>Verruconis gallopava (W.B. Cooke) Samerp. &amp; de Hoog 2013</t>
  </si>
  <si>
    <t>Verticillium alboatrum Reinke &amp; Berthold 1879</t>
  </si>
  <si>
    <t>Verticillium dahliae Kleb. 1913</t>
  </si>
  <si>
    <t>Vishniacozyma victoriae (M.J. Montes, Belloch, Galiana, M.D. García, C. Andrés, S. Ferrer, Torr.-Rodr. &amp; J. Guinea) Xin Zhan Liu, F.Y. Bai, M. Groenew. &amp; Boekhout 2015</t>
  </si>
  <si>
    <t>Volvariella volvacea (Bull.) Singer 1951</t>
  </si>
  <si>
    <t>Vuilleminia comedens (Nees) Maire 1902</t>
  </si>
  <si>
    <t>Wickerhamomyces anomalus (E.C. Hansen) Kurtzman, Robnett &amp; Bas.-Powers 2008</t>
  </si>
  <si>
    <t>Yamadazyma laniorum M.A.B. Haase, Kominek, Q.K. Langdon, Kurtzman &amp; Hittinger 2017</t>
  </si>
  <si>
    <t>Yamadazyma nakazawae (K. Kodama) Billon-Grand 1989</t>
  </si>
  <si>
    <t>Yamadazyma scolyti (Phaff &amp; Yoney.) Billon-Grand 1989</t>
  </si>
  <si>
    <t>Yarrowia lipolytica (Wick., Kurtzman &amp; Herman) Van der Walt &amp; Arx 1981</t>
  </si>
  <si>
    <t>Zygosaccharomyces lentus Steels, C.J. Bond, M.D. Collins, I.N. Roberts, Stratford &amp; S.A. James 1999</t>
  </si>
  <si>
    <t>Zygosaccharomyces rouxii (Boutroux) Yarrow 1977</t>
  </si>
  <si>
    <t>Madurella fahalii de Hoog, Van Diepen., Maghoub &amp; Sande 2012</t>
  </si>
  <si>
    <t>Apophysomyces variabilis E. Álvarez, Stchigel, Cano, Deanna A. Sutton &amp; Guarro 2010</t>
  </si>
  <si>
    <t>Apophysomyces trapeziformis E. Álvarez, Stchigel, Cano, Deanna A. Sutton &amp; Guarro 2010</t>
  </si>
  <si>
    <t>Apophysomyces elegans P.C. Misra, K.J. Srivast. &amp; Lata 1979</t>
  </si>
  <si>
    <t>Aspergillus insuetus (Bainier) Thom &amp; Church 1929</t>
  </si>
  <si>
    <t>Aspergillus ochraceus G. Wilh. 1877</t>
  </si>
  <si>
    <t>Aspergillus campestris M. Chr. 1982</t>
  </si>
  <si>
    <t>Aspergillus neotritici Glässnerová &amp; Hubka 2022</t>
  </si>
  <si>
    <t>Aspergillus subalbidus Visagie, Hirooka &amp; Samson 2014</t>
  </si>
  <si>
    <t>Aspergillus taichungensis Yaguchi, Someya &amp; Udagawa 1995</t>
  </si>
  <si>
    <t>Aspergillus fumigatiaffinis S.B. Hong, Frisvad &amp; Samson 2006</t>
  </si>
  <si>
    <t>Aspergillus caespitosus Raper &amp; Thom 1944</t>
  </si>
  <si>
    <t>Aureobasidium mangrovei S. Nasr 2018</t>
  </si>
  <si>
    <t>Blastomyces emzantsi Maphanga, Govender, Birkhead &amp; Frean 2020</t>
  </si>
  <si>
    <t>Lasiodiplodia theobromae (Pat.) Griffon &amp; Maubl. 1909</t>
  </si>
  <si>
    <t>Corynespora cassiicola (Berk. &amp; M.A. Curtis) C.T. Wei 1950</t>
  </si>
  <si>
    <t>Colletotrichum nymphaeae (Pass.) Aa 1978</t>
  </si>
  <si>
    <t>Colletotrichum aenigma B.S. Weir &amp; P.R. Johnst. 2012</t>
  </si>
  <si>
    <t>Colletotrichum godetiae Neerg. 1950</t>
  </si>
  <si>
    <t>Kabatiella zeae Narita &amp; Y. Hirats. 1959</t>
  </si>
  <si>
    <t>Aspergillus amstelodami (L. Mangin) Thom &amp; Church 1926</t>
  </si>
  <si>
    <t>Monascus ruber Tiegh. 1884</t>
  </si>
  <si>
    <t>Mucor piriformis A. Fisch. 1892</t>
  </si>
  <si>
    <t>Penicillium citreonigrum Dierckx 1901</t>
  </si>
  <si>
    <t>Artomyces pyxidatus (Pers.) Jülich 1982</t>
  </si>
  <si>
    <t>Gloeostereum incarnatum S. Ito &amp; S. Imai 1933</t>
  </si>
  <si>
    <t>Hericium coralloides (Scop.) Pers. 1794</t>
  </si>
  <si>
    <t>Hypholoma lateritium (Schaeff.) P. Kumm. 1871</t>
  </si>
  <si>
    <t>Mucidula mucida (Schrad.) Pat. 1887</t>
  </si>
  <si>
    <t>Hericium erinaceus (Bull.) Pers. 1797</t>
  </si>
  <si>
    <t>Incumbomyces delicatus Y. Quan, D. Shi, S.A. Ahmed, Al-Hatmi &amp; de Hoog 2021</t>
  </si>
  <si>
    <t>Incumbomyces lentus Y. Quan, D. Shi, S.A. Ahmed, Al-Hatmi &amp; de Hoog 2021</t>
  </si>
  <si>
    <t>Papiliotrema laurentii (Kuff.) Xin Zhan Liu, F.Y. Bai, M. Groenew. &amp; Boekhout 2015</t>
  </si>
  <si>
    <t>Lachancea quebecensis K.C. Freel, G. Charron, J.B. Leducq, C.R. Landry &amp; J. Schacherer 2015</t>
  </si>
  <si>
    <t>Hygrophorus russula (Schaeff. ex Fr.) Kauffman 1918</t>
  </si>
  <si>
    <t>Suillus luteus (L.) Roussel 1796</t>
  </si>
  <si>
    <t>Tricholoma matsutake (S. Ito &amp; S. Imai) Singer 1943</t>
  </si>
  <si>
    <t>Suillus grevillei (Klotzsch) Singer 1945</t>
  </si>
  <si>
    <t>Neonectria ditissima (Tul. &amp; C. Tul.) Samuels &amp; Rossman 2006</t>
  </si>
  <si>
    <t>Diplodia mutila (Fr.) Mont. 1849</t>
  </si>
  <si>
    <t>Nigrograna mackinnonii (Borelli) Gruyter, Verkley &amp; Crous 2012</t>
  </si>
  <si>
    <t>Microdochium nivale (Fr.) Samuels &amp; I.C. Hallett 1983</t>
  </si>
  <si>
    <t>Mrakia aquatica (E.B.G. Jones &amp; Slooff) Xin Zhan Liu, F.Y. Bai, M. Groenew. &amp; Boekhout 2015</t>
  </si>
  <si>
    <t>Paecilomyces fulvus Stolk &amp; Samson 1971</t>
  </si>
  <si>
    <t>Paecilomyces niveus Stolk &amp; Samson 1971</t>
  </si>
  <si>
    <t>Trametopsis cervina (Schwein.) Tomšovský 2008</t>
  </si>
  <si>
    <t>Trametes cingulata Berk. 1854</t>
  </si>
  <si>
    <t>Phytophthora infestans (Mont.) de Bary 1876</t>
  </si>
  <si>
    <t>Sarocladium terricola (J.H. Mill., Giddens &amp; A.A. Foster) A. Giraldo, Gené &amp; Guarro 2014</t>
  </si>
  <si>
    <t>Penicillium roqueforti Thom 1906</t>
  </si>
  <si>
    <t>Recurvomyces mirabilis Selbmann &amp; de Hoog 2008</t>
  </si>
  <si>
    <t>Trametes hirsuta (Wulfen) Lloyd 1924</t>
  </si>
  <si>
    <t>Auricularia auricula-judae (Bull.) Quél. 1886</t>
  </si>
  <si>
    <t>Absidia glauca Hagem 1908</t>
  </si>
  <si>
    <t>Amylocarpus encephaloides Curr. 1859</t>
  </si>
  <si>
    <t>Apophysomyces ossiformis E. Álvarez, Stchigel, Cano, Deanna A. Sutton &amp; Guarro 2010</t>
  </si>
  <si>
    <t>Armillaria ostoyae (Romagn.) Herink 1973</t>
  </si>
  <si>
    <t>Arthrobotrys oligosporus Fresen. 1850</t>
  </si>
  <si>
    <t>Didymella lentis W.J. Kaiser, B.C. Wang &amp; J.D. Rogers 1997</t>
  </si>
  <si>
    <t>Aspergillus calidoustus Varga, Houbraken &amp; Samson 2008</t>
  </si>
  <si>
    <t>Aspergillus candidus Link 1809</t>
  </si>
  <si>
    <t>Aspergillus coremiiformis Bartoli &amp; Maggi 1979</t>
  </si>
  <si>
    <t>Aspergillus felis Barrs, van Doorn, Varga &amp; Samson 2013</t>
  </si>
  <si>
    <t>Aspergillus sclerotioniger Samson &amp; Frisvad 2004</t>
  </si>
  <si>
    <t>Aspergillus wentii Wehmer 1896</t>
  </si>
  <si>
    <t>Aureobasidium melanogenum (Herm.-Nijh.) Zalar, Gostincar &amp; Gunde-Cim. 2014</t>
  </si>
  <si>
    <t>Aureobasidium subglaciale (Zalar, de Hoog &amp; Gunde-Cim.) Zalar, de Hoog &amp; Gunde-Cim. 2014</t>
  </si>
  <si>
    <t>Bondarzewia mesenterica (Schaeff.) Kreisel 1984</t>
  </si>
  <si>
    <t>Botryosphaeria dothidea (Moug.) Ces. &amp; De Not. 1863</t>
  </si>
  <si>
    <t>Neofusicoccum parvum (Pennycook &amp; Samuels) Crous, Slippers &amp; A.J.L. Phillips 2006</t>
  </si>
  <si>
    <t>Candida boidinii C. Ramírez 1953</t>
  </si>
  <si>
    <t>Capronia coronata Samuels 1987</t>
  </si>
  <si>
    <t>Choanephora cucurbitarum (Berk. &amp; Ravenel) Thaxt. 1903</t>
  </si>
  <si>
    <t>Bipolaris sorokiniana Shoemaker 1959</t>
  </si>
  <si>
    <t>Colletotrichum fioriniae (Marcelino &amp; Gouli) Pennycook 2017</t>
  </si>
  <si>
    <t>Colletotrichum fructicola Prihast., L. Cai &amp; K.D. Hyde 2009</t>
  </si>
  <si>
    <t>Colletotrichum liriopes Damm, P.F. Cannon &amp; Crous 2009</t>
  </si>
  <si>
    <t>Colletotrichum lupini (Bondar) Damm, P.F. Cannon &amp; Crous 2012</t>
  </si>
  <si>
    <t>Colletotrichum trifolii Bain 1906</t>
  </si>
  <si>
    <t>Coprinellus micaceus (Bull.) Vilgalys, Hopple &amp; Jacq. Johnson 2001</t>
  </si>
  <si>
    <t>Curvularia kusanoi (Y. Nisik.) Manamgoda, Rossman &amp; K.D. Hyde 2014</t>
  </si>
  <si>
    <t>Cytospora leucostoma (Pers.) Sacc. 1881</t>
  </si>
  <si>
    <t>Exophiala spinifera (H.S. Nielsen &amp; Conant) McGinnis 1977</t>
  </si>
  <si>
    <t>Exserohilum turcicum (Pass.) K.J. Leonard &amp; Suggs 1974</t>
  </si>
  <si>
    <t>Fonsecaea multimorphosa Najafz., V.A. Vicente, J. Sun bis, Meis &amp; de Hoog 2011</t>
  </si>
  <si>
    <t>Fusarium beomiforme P.E. Nelson, Toussoun &amp; L.W. Burgess 1988</t>
  </si>
  <si>
    <t>Fusarium culmorum (Wm.G. Sm.) Sacc. 1892</t>
  </si>
  <si>
    <t>Fusarium longipes Wollenw. &amp; Reinking 1925</t>
  </si>
  <si>
    <t>Fusarium oligoseptatum T. Aoki, M.T. Kasson, S. Freeman, D.M. Geiser &amp; K. O’Donnell 2018</t>
  </si>
  <si>
    <t>Fusarium redolens Wollenw. 1913</t>
  </si>
  <si>
    <t>Fusarium vanettenii O'Donnell, Geiser, Kasson &amp; T. Aoki 2020</t>
  </si>
  <si>
    <t>Gymnopilus junonius (Fr.) P.D. Orton 1960</t>
  </si>
  <si>
    <t>Hericium flagellum (Scop.) Pers. 1797</t>
  </si>
  <si>
    <t>Hymenoscyphus fraxineus (T. Kowalski) Baral, Queloz &amp; Hosoya 2014</t>
  </si>
  <si>
    <t>Lentinus tigrinus (Bull.) Fr. 1825</t>
  </si>
  <si>
    <t>Macrophomina phaseolina (Tassi) Goid. 1947</t>
  </si>
  <si>
    <t>Malassezia vespertilionis J.M. Lorch &amp; Vanderwolf 2018</t>
  </si>
  <si>
    <t>Drepanopeziza brunnea (Ellis &amp; Everh.) Rossman &amp; W.C. Allen 2017</t>
  </si>
  <si>
    <t>Metarhizium majus (J.R. Johnst.) J.F. Bisch., S.A. Rehner &amp; Humber 2009</t>
  </si>
  <si>
    <t>Metschnikowia bicuspidata (Metschn.) T. Kamienski 1900</t>
  </si>
  <si>
    <t>Metschnikowia pulcherrima Pitt &amp; M.W. Mill. 1968</t>
  </si>
  <si>
    <t>Microdochium bolleyi (R. Sprague) de Hoog &amp; Herm.-Nijh. 1977</t>
  </si>
  <si>
    <t>Moelleriella libera (Syd. &amp; P. Syd.) P. Chaverri &amp; M. Liu 2008</t>
  </si>
  <si>
    <t>Monascus olei Piedallu 1910</t>
  </si>
  <si>
    <t>Monilinia fructicola (G. Winter) Honey 1928</t>
  </si>
  <si>
    <t>Monilinia fructigena (Pers.) Honey 1936</t>
  </si>
  <si>
    <t>Monilinia laxa (Aderh. &amp; Ruhland) Honey 1945</t>
  </si>
  <si>
    <t>Mucor plumbeus Bonord. 1864</t>
  </si>
  <si>
    <t>Myriangium duriaei Mont. &amp; Berk. 1845</t>
  </si>
  <si>
    <t>Naganishia liquefaciens (Saito &amp; M. Ota) Xin Zhan Liu, F.Y. Bai, M. Groenew. &amp; Boekhout 2015</t>
  </si>
  <si>
    <t>Neurospora tetrasperma Shear &amp; B.O. Dodge 1927</t>
  </si>
  <si>
    <t>Oidiodendron majus G.L. Barron 1962</t>
  </si>
  <si>
    <t>Ceratocystis piceae (Münch) B.K. Bakshi 1950</t>
  </si>
  <si>
    <t>Penicillium angulare S.W. Peterson, E.M. Bayer &amp; Wicklow 2004</t>
  </si>
  <si>
    <t>Penicillium capsulatum Raper &amp; Fennell 1948</t>
  </si>
  <si>
    <t>Penicillium olsonii Bainier &amp; Sartory 1912</t>
  </si>
  <si>
    <t>Penicillium salamii G. Perrone, Frisvad, Samson &amp; Houbraken 2014</t>
  </si>
  <si>
    <t>Aspergillus alliaceus Thom &amp; Church 1945</t>
  </si>
  <si>
    <t>Phaeoacremonium minimum (Tul. &amp; C. Tul.) Gramaje, L. Mostert &amp; Crous 2015</t>
  </si>
  <si>
    <t>Phaeomoniella chlamydospora (W. Gams, Crous, M.J. Wingf. &amp; Mugnai) Crous &amp; W. Gams 2000</t>
  </si>
  <si>
    <t>Plenodomus tracheiphilus (Petri) Gruyter, Aveskamp &amp; Verkley 2012</t>
  </si>
  <si>
    <t>Metacordyceps chlamydosporia (H.C. Evans) G.H. Sung, J.M. Sung, Hywel-Jones &amp; Spatafora 2007</t>
  </si>
  <si>
    <t>Pseudocercospora musae (Zimm.) Deighton 1976</t>
  </si>
  <si>
    <t>Pyrenophora teres Drechsler 1923</t>
  </si>
  <si>
    <t>Rhizopus microsporus Tiegh. 1875</t>
  </si>
  <si>
    <t>Rhodotorula toruloides (I. Banno) Q.M. Wang, F.Y. Bai, M. Groenew. &amp; Boekhout 2015</t>
  </si>
  <si>
    <t>Sclerotinia nivalis I. Saito 1997</t>
  </si>
  <si>
    <t>Mycosphaerella linicola Naumov 1926</t>
  </si>
  <si>
    <t>Sordaria macrospora Auersw. 1866</t>
  </si>
  <si>
    <t>Synchytrium endobioticum (Schilb.) Percival 1909</t>
  </si>
  <si>
    <t>Talaromyces amestolkiae N. Yilmaz, Houbraken, Frisvad &amp; Samson 2012</t>
  </si>
  <si>
    <t>Taphrina deformans (Berk.) Tul. 1866</t>
  </si>
  <si>
    <t>Thelephora terrestris Ehrh. ex Fr. 1821</t>
  </si>
  <si>
    <t>Erysiphe necator Schwein. 1832</t>
  </si>
  <si>
    <t>Ustilaginoidea virens (Cooke) Takah. 1896</t>
  </si>
  <si>
    <t>Mycosarcoma maydis Bref. 1912</t>
  </si>
  <si>
    <t>Cytospora mali Grove 1935</t>
  </si>
  <si>
    <t>Cytospora chrysosperma (Pers.) Fr. 1823</t>
  </si>
  <si>
    <t>Venturia effusa (G. Winter) Rossman &amp; W.C. Allen 2016</t>
  </si>
  <si>
    <t>Xylaria arbuscula Sacc. 1878</t>
  </si>
  <si>
    <t>Xylaria hypoxylon (L.) Grev. 1824</t>
  </si>
  <si>
    <t>Zymoseptoria tritici (Roberge ex Desm.) Quaedvl. &amp; Crous 2011</t>
  </si>
  <si>
    <t>Ophiostoma piceae</t>
  </si>
  <si>
    <t>albugo candida</t>
  </si>
  <si>
    <t>Albugo candida (Pers. ex J.F. Gmel.) Roussel 1806</t>
  </si>
  <si>
    <t>alternaria brassicae</t>
  </si>
  <si>
    <t>Alternaria brassicae (Berk.) Sacc. 1880</t>
  </si>
  <si>
    <t>alternaria gaisen</t>
  </si>
  <si>
    <t>Alternaria gaisen Nagano ex Bokura 1924</t>
  </si>
  <si>
    <t>alternaria longipes</t>
  </si>
  <si>
    <t>Alternaria longipes (Ellis &amp; Everh.) E.W. Mason 1928</t>
  </si>
  <si>
    <t>alternaria porri</t>
  </si>
  <si>
    <t>Alternaria porri (Ellis) Cif. 1930</t>
  </si>
  <si>
    <t>alternaria radicina</t>
  </si>
  <si>
    <t>Alternaria radicina Meier, Drechsler &amp; E.D. Eddy 1922</t>
  </si>
  <si>
    <t>alternaria tomato</t>
  </si>
  <si>
    <t>Alternaria tomato (Cooke) L.R. Jones 1896</t>
  </si>
  <si>
    <t>annulohypoxylon annulatum</t>
  </si>
  <si>
    <t>Annulohypoxylon annulatum (Schwein.) Y.M. Ju, J.D. Rogers &amp; H.M. Hsieh 2005</t>
  </si>
  <si>
    <t>aphanomyces euteiches</t>
  </si>
  <si>
    <t>Aphanomyces euteiches Drechsler 1925</t>
  </si>
  <si>
    <t>aspergillus alliaceus</t>
  </si>
  <si>
    <t>aspergillus elegans</t>
  </si>
  <si>
    <t>Aspergillus elegans Gasperini 1887</t>
  </si>
  <si>
    <t>aspergillus flavipes</t>
  </si>
  <si>
    <t>Aspergillus flavipes (Bainier &amp; R. Sartory) Thom &amp; Church 1926</t>
  </si>
  <si>
    <t>aspergillus varians</t>
  </si>
  <si>
    <t>Aspergillus varians Wehmer 1899</t>
  </si>
  <si>
    <t>aspergillus wentii</t>
  </si>
  <si>
    <t>athelia rolfsii</t>
  </si>
  <si>
    <t>Agroathelia rolfsii (Sacc.) Redhead &amp; Mullineux 2023</t>
  </si>
  <si>
    <t>berkeleyomyces basicola</t>
  </si>
  <si>
    <t>Berkeleyomyces basicola (Berk. &amp; Broome) W.J. Nel, Z.W. de Beer, T.A. Duong &amp; M.J. Wingf. 2017</t>
  </si>
  <si>
    <t>bipolaris oryzae</t>
  </si>
  <si>
    <t>Bipolaris oryzae (Breda de Haan) Shoemaker 1959</t>
  </si>
  <si>
    <t>bipolaris sorokiniana</t>
  </si>
  <si>
    <t>biscogniauxia marginata</t>
  </si>
  <si>
    <t>Biscogniauxia marginata (Fr.) Pouzar 1979</t>
  </si>
  <si>
    <t>bisifusarium dimerum</t>
  </si>
  <si>
    <t>Bisifusarium dimerum (Penz.) L. Lombard &amp; Crous 2015</t>
  </si>
  <si>
    <t>blumeriella jaapii</t>
  </si>
  <si>
    <t>Blumeriella jaapii (Rehm) Arx 1961</t>
  </si>
  <si>
    <t>boeremia exigua</t>
  </si>
  <si>
    <t>Boeremia exigua (Desm.) Aveskamp, Gruyter &amp; Verkley 2010</t>
  </si>
  <si>
    <t>ceratocystis fimbriata</t>
  </si>
  <si>
    <t>ceratocystis paradoxa</t>
  </si>
  <si>
    <t>Ceratocystis paradoxa (Dade) C. Moreau 1952</t>
  </si>
  <si>
    <t>cercospora apii</t>
  </si>
  <si>
    <t>Cercospora apii Fresen. 1863</t>
  </si>
  <si>
    <t>cercospora beticola</t>
  </si>
  <si>
    <t>Cercospora beticola Sacc. 1876</t>
  </si>
  <si>
    <t>choanephora cucurbitarum</t>
  </si>
  <si>
    <t>chondrostereum purpureum</t>
  </si>
  <si>
    <t>Chondrostereum purpureum (Pers.) Pouzar 1959</t>
  </si>
  <si>
    <t>cladosporium cladosporioides</t>
  </si>
  <si>
    <t>Cladosporium cladosporioides (Fresen.) G.A. de Vries 1952</t>
  </si>
  <si>
    <t>cladosporium cucumerinum</t>
  </si>
  <si>
    <t>Cladosporium cucumerinum Ellis &amp; Arthur 1889</t>
  </si>
  <si>
    <t>cladosporium phlei</t>
  </si>
  <si>
    <t>Cladosporium phlei (C.T. Greg.) G.A. de Vries 1952</t>
  </si>
  <si>
    <t>colletotrichum coccodes</t>
  </si>
  <si>
    <t>Colletotrichum coccodes (Wallr.) S. Hughes 1958</t>
  </si>
  <si>
    <t>colletotrichum dematium</t>
  </si>
  <si>
    <t>Colletotrichum dematium (Pers.) Grove 1918</t>
  </si>
  <si>
    <t>colletotrichum falcatum</t>
  </si>
  <si>
    <t>Colletotrichum falcatum Went 1893</t>
  </si>
  <si>
    <t>colletotrichum fructi</t>
  </si>
  <si>
    <t>colletotrichum horii</t>
  </si>
  <si>
    <t>Colletotrichum horii B.S. Weir &amp; P.R. Johnst. 2010</t>
  </si>
  <si>
    <t>colletotrichum lindemuthianum</t>
  </si>
  <si>
    <t>Colletotrichum lindemuthianum (Sacc. &amp; Magnus) Briosi &amp; Cavara 1889</t>
  </si>
  <si>
    <t>colletotrichum linicola</t>
  </si>
  <si>
    <t>Colletotrichum linicola Pethybr. &amp; Laff. 1918</t>
  </si>
  <si>
    <t>colletotrichum musae</t>
  </si>
  <si>
    <t>Colletotrichum musae (Berk. &amp; M.A. Curtis) Arx 1957</t>
  </si>
  <si>
    <t>colletotrichum trifolii</t>
  </si>
  <si>
    <t>coniella diplodiella</t>
  </si>
  <si>
    <t>Coniella diplodiella (Speg.) Petr. &amp; Syd. 1927</t>
  </si>
  <si>
    <t>curvularia kusanoi</t>
  </si>
  <si>
    <t>curvularia trifolii</t>
  </si>
  <si>
    <t>Curvularia trifolii (Kauffman) Boedijn 1933</t>
  </si>
  <si>
    <t>cytospora chrysosperma</t>
  </si>
  <si>
    <t>cytospora leucostoma</t>
  </si>
  <si>
    <t>diaporthe citri</t>
  </si>
  <si>
    <t>Diaporthe citri (H.S. Fawc.) F.A. Wolf 1926</t>
  </si>
  <si>
    <t>diaporthe destruens</t>
  </si>
  <si>
    <t>Diaporthe destruens (Harter) Hirooka, Minosh. &amp; Rossman 2020</t>
  </si>
  <si>
    <t>didymella pinodella</t>
  </si>
  <si>
    <t>Didymella pinodella (L.K. Jones) Qian Chen &amp; L. Cai 2015</t>
  </si>
  <si>
    <t>didymella pinodes</t>
  </si>
  <si>
    <t>Didymella pinodes (Berk. &amp; A. Bloxam) Petr. 1924</t>
  </si>
  <si>
    <t>didymella pisi</t>
  </si>
  <si>
    <t>Didymella pisi Chilvers, J.D. Rogers &amp; Peever 2009</t>
  </si>
  <si>
    <t>dothiorella sarmentorum</t>
  </si>
  <si>
    <t>Dothiorella sarmentorum (Fr.) A.J.L. Phillips, A. Alves &amp; J. Luque 2005</t>
  </si>
  <si>
    <t>earliella scabrosa</t>
  </si>
  <si>
    <t>Earliella scabrosa (Pers.) Gilb. &amp; Ryvarden 1985</t>
  </si>
  <si>
    <t>elsinoe fawcettii</t>
  </si>
  <si>
    <t>Elsinoe fawcettii Bitanc. &amp; Jenkins 1936</t>
  </si>
  <si>
    <t>endothia radicalis</t>
  </si>
  <si>
    <t>Cryphonectria radicalis (Schwein. ex Fr.) M.E. Barr 1978</t>
  </si>
  <si>
    <t>epicoccum sorghinum</t>
  </si>
  <si>
    <t>Epicoccum sorghinum (Sacc.) Aveskamp, Gruyter &amp; Verkley 2010</t>
  </si>
  <si>
    <t>eremothecium coryli</t>
  </si>
  <si>
    <t>Eremothecium coryli (Peglion) Kurtzman 1995</t>
  </si>
  <si>
    <t>erysiphe necator</t>
  </si>
  <si>
    <t>exserohilum turcicum</t>
  </si>
  <si>
    <t>fomitopsis pinicola</t>
  </si>
  <si>
    <t>Fomitopsis pinicola (Sw.) P. Karst. 1881</t>
  </si>
  <si>
    <t>fusarium acuminatum</t>
  </si>
  <si>
    <t>Fusarium acuminatum Ellis &amp; Everh. 1895</t>
  </si>
  <si>
    <t>fusarium anguioides</t>
  </si>
  <si>
    <t>Fusarium anguioides Sherb. 1915</t>
  </si>
  <si>
    <t>fusarium anthophilum</t>
  </si>
  <si>
    <t>Fusarium anthophilum (A. Braun) Wollenw. 1916</t>
  </si>
  <si>
    <t>fusarium avenaceum</t>
  </si>
  <si>
    <t>Fusarium avenaceum (Fr.) Sacc. 1886</t>
  </si>
  <si>
    <t>fusarium camptoceras</t>
  </si>
  <si>
    <t>Fusarium camptoceras Wollenw. &amp; Reinking 1925</t>
  </si>
  <si>
    <t>fusarium chlamydosporum</t>
  </si>
  <si>
    <t>Fusarium chlamydosporum Wollenw. &amp; Reinking 1925</t>
  </si>
  <si>
    <t>fusarium culmorum</t>
  </si>
  <si>
    <t>fusarium flocciferum</t>
  </si>
  <si>
    <t>Fusarium flocciferum Corda 1828</t>
  </si>
  <si>
    <t>fusarium graminum</t>
  </si>
  <si>
    <t>Fusarium graminum Corda 1837</t>
  </si>
  <si>
    <t>fusarium lateritium</t>
  </si>
  <si>
    <t>Fusarium lateritium Nees 1816</t>
  </si>
  <si>
    <t>fusarium longipes</t>
  </si>
  <si>
    <t>fusarium roseum</t>
  </si>
  <si>
    <t>Fusarium sambucinum Fuckel 1870</t>
  </si>
  <si>
    <t>gaeumannomyces graminis</t>
  </si>
  <si>
    <t>Gaeumannomyces graminis (Sacc.) Arx &amp; D.L. Olivier 1952</t>
  </si>
  <si>
    <t>globisporangium debaryanum</t>
  </si>
  <si>
    <t>Globisporangium debaryanum (R. Hesse) Uzuhashi, Tojo &amp; Kakish. 2010</t>
  </si>
  <si>
    <t>globisporangium splendens</t>
  </si>
  <si>
    <t>Globisporangium splendens (Hans Braun) Uzuhashi, Tojo &amp; Kakish. 2010</t>
  </si>
  <si>
    <t>globisporangium ultimum</t>
  </si>
  <si>
    <t>Globisporangium ultimum (Trow) Uzuhashi, Tojo &amp; Kakish. 2010</t>
  </si>
  <si>
    <t>helminthosporium solani</t>
  </si>
  <si>
    <t>Helminthosporium solani Durieu &amp; Mont. 1849</t>
  </si>
  <si>
    <t>hypomyces perniciosus</t>
  </si>
  <si>
    <t>Mycogone perniciosa (Magnus) Delacr. 1900</t>
  </si>
  <si>
    <t>ilyonectria mors-panacis</t>
  </si>
  <si>
    <t>Ilyonectria mors-panacis (A.A. Hildebr.) A. Cabral &amp; Crous 2012</t>
  </si>
  <si>
    <t>ilyonectria robusta</t>
  </si>
  <si>
    <t>Ilyonectria robusta (A.A. Hildebr.) A. Cabral &amp; Crous 2012</t>
  </si>
  <si>
    <t>lenzites betulina</t>
  </si>
  <si>
    <t>Lenzites betulinus (L.) Fr. 1838</t>
  </si>
  <si>
    <t>leptosphaeria avenaria</t>
  </si>
  <si>
    <t>Leptosphaeria avenaria G.F. Weber 1922</t>
  </si>
  <si>
    <t>melampsora lini</t>
  </si>
  <si>
    <t>Melampsora lini (Ehrenb.) Thüm. 1878</t>
  </si>
  <si>
    <t>monilinia fructigena</t>
  </si>
  <si>
    <t>mucor racemosus</t>
  </si>
  <si>
    <t>Mucor racemosus Fresen. 1850</t>
  </si>
  <si>
    <t>mycosphaerella linicola</t>
  </si>
  <si>
    <t>mycosphaerella musicola</t>
  </si>
  <si>
    <t>nakataea oryzae</t>
  </si>
  <si>
    <t>Nakataea oryzae (Catt.) J. Luo &amp; N. Zhang 2013</t>
  </si>
  <si>
    <t>neoantrodia serialis</t>
  </si>
  <si>
    <t>Neoantrodia serialis (Fr.) Audet 2017</t>
  </si>
  <si>
    <t>neocosmospora phaseoli</t>
  </si>
  <si>
    <t>Fusarium phaseoli (Burkh.) T. Aoki &amp; O'Donnell 2003</t>
  </si>
  <si>
    <t>neocosmospora pisi</t>
  </si>
  <si>
    <t>neofusicoccum ribis</t>
  </si>
  <si>
    <t>Neofusicoccum ribis (Slippers, Crous &amp; M.J. Wingf.) Crous, Slippers &amp; A.J.L. Phillips 2006</t>
  </si>
  <si>
    <t>nigrospora oryzae</t>
  </si>
  <si>
    <t>Nigrospora oryzae (Berk. &amp; Broome) Petch 1924</t>
  </si>
  <si>
    <t>ophiosphaerella herpotricha</t>
  </si>
  <si>
    <t>Ophiosphaerella herpotricha (Fr.) J. Walker 1980</t>
  </si>
  <si>
    <t>paraconiothyrium fuckelii</t>
  </si>
  <si>
    <t>Coniothyrium fuckelii Sacc. 1876</t>
  </si>
  <si>
    <t>penicillium glaucum</t>
  </si>
  <si>
    <t>perenniporia fraxinea</t>
  </si>
  <si>
    <t>Vanderbylia fraxinea (Bull.) D.A. Reid 1973</t>
  </si>
  <si>
    <t>peronosclerospora sorghi</t>
  </si>
  <si>
    <t>Peronosclerospora sorghi (W. Weston &amp; Uppal) C.G. Shaw 1978</t>
  </si>
  <si>
    <t>peronospora destructor</t>
  </si>
  <si>
    <t>Peronospora destructor (Berk.) Casp. ex Berk. 1860</t>
  </si>
  <si>
    <t>peronospora farinosa</t>
  </si>
  <si>
    <t>phellinus pini</t>
  </si>
  <si>
    <t>Porodaedalea pini (Brot.) Murrill 1905</t>
  </si>
  <si>
    <t>phomopsis phaseoli</t>
  </si>
  <si>
    <t>phycomyces nitens</t>
  </si>
  <si>
    <t>Phycomyces nitens (C. Agardh) Kunze 1823</t>
  </si>
  <si>
    <t>phyllosticta ampelicida</t>
  </si>
  <si>
    <t>Phyllosticta ampelicida (Engelm.) Aa 1973</t>
  </si>
  <si>
    <t>phyllosticta citricarpa</t>
  </si>
  <si>
    <t>Phyllosticta citricarpa (McAlpine) Aa 1973</t>
  </si>
  <si>
    <t>phytophthora boehmeriae</t>
  </si>
  <si>
    <t>Phytophthora boehmeriae Sawada 1927</t>
  </si>
  <si>
    <t>phytophthora cactorum</t>
  </si>
  <si>
    <t>Phytophthora cactorum (Lebert &amp; Cohn) J. Schröt. 1886</t>
  </si>
  <si>
    <t>phytophthora cambivora</t>
  </si>
  <si>
    <t>Phytophthora cambivora (Petri) Buisman 1927</t>
  </si>
  <si>
    <t>phytophthora capsici</t>
  </si>
  <si>
    <t>Phytophthora capsici Leonian 1922</t>
  </si>
  <si>
    <t>phytophthora cinnamomi</t>
  </si>
  <si>
    <t>Phytophthora cinnamomi Rands 1922</t>
  </si>
  <si>
    <t>phytophthora citricola</t>
  </si>
  <si>
    <t>Phytophthora citricola Sawada 1927</t>
  </si>
  <si>
    <t>phytophthora citrophthora</t>
  </si>
  <si>
    <t>Phytophthora citrophthora (R.E. Sm. &amp; E.H. Sm.) Leonian 1925</t>
  </si>
  <si>
    <t>phytophthora colocasiae</t>
  </si>
  <si>
    <t>Phytophthora colocasiae Racib. 1900</t>
  </si>
  <si>
    <t>phytophthora cryptogea</t>
  </si>
  <si>
    <t>Phytophthora cryptogea Pethybr. &amp; Laff. 1919</t>
  </si>
  <si>
    <t>phytophthora hibernalis</t>
  </si>
  <si>
    <t>Phytophthora hibernalis Carne 1925</t>
  </si>
  <si>
    <t>phytophthora meadii</t>
  </si>
  <si>
    <t>Phytophthora meadii McRae 1918</t>
  </si>
  <si>
    <t>phytophthora nicotianae</t>
  </si>
  <si>
    <t>phytophthora pini</t>
  </si>
  <si>
    <t>Phytophthora pini Leonian 1925</t>
  </si>
  <si>
    <t>phytopythium vexans</t>
  </si>
  <si>
    <t>Phytopythium vexans (de Bary) Abad, de Cock, Bala, Robideau, A.M. Lodhi &amp; Lévesque 2014</t>
  </si>
  <si>
    <t>plasmopara viticola</t>
  </si>
  <si>
    <t>Plasmopara viticola (Berk. &amp; M.A. Curtis) Berl. &amp; De Toni 1888</t>
  </si>
  <si>
    <t>plenodomus tracheiphilus</t>
  </si>
  <si>
    <t>pleospora lycopersici</t>
  </si>
  <si>
    <t>Pleospora lycopersici Marchal &amp; É.J. Marchal 1921</t>
  </si>
  <si>
    <t>podosphaera leucotricha</t>
  </si>
  <si>
    <t>Podosphaera leucotricha (Ellis &amp; Everh.) E.S. Salmon 1900</t>
  </si>
  <si>
    <t>porostereum spadiceum</t>
  </si>
  <si>
    <t>Porostereum spadiceum (Pers.) Hjortstam &amp; Ryvarden 1990</t>
  </si>
  <si>
    <t>pseudoperonospora cubensis</t>
  </si>
  <si>
    <t>Pseudoperonospora cubensis (Berk. &amp; M.A. Curtis) Rostovzev 1903</t>
  </si>
  <si>
    <t>pseudopestalotiopsis theae</t>
  </si>
  <si>
    <t>Pseudopestalotiopsis theae (Sawada) Maharachch., K.D. Hyde &amp; Crous 2014</t>
  </si>
  <si>
    <t>pycnoporus sanguineus</t>
  </si>
  <si>
    <t>Fabisporus sanguineus (L.) Zmitr. 2001</t>
  </si>
  <si>
    <t>pyrenophora graminea</t>
  </si>
  <si>
    <t>Pyrenophora graminea S. Ito &amp; Kurib. 1930</t>
  </si>
  <si>
    <t>pyrenophora teres</t>
  </si>
  <si>
    <t>pythium aphanidermatum</t>
  </si>
  <si>
    <t>Pythium aphanidermatum (Edson) Fitzp. 1923</t>
  </si>
  <si>
    <t>pythium arrhenomanes</t>
  </si>
  <si>
    <t>Pythium arrhenomanes Drechsler 1928</t>
  </si>
  <si>
    <t>pythium monospermum</t>
  </si>
  <si>
    <t>Pythium monospermum Pringsh. 1858</t>
  </si>
  <si>
    <t>pythium scleroteichum</t>
  </si>
  <si>
    <t>Pythium scleroteichum Drechsler 1934</t>
  </si>
  <si>
    <t>rectifusarium ventricosum</t>
  </si>
  <si>
    <t>Rectifusarium ventricosum (Appel &amp; Wollenw.) L. Lombard &amp; Crous 2015</t>
  </si>
  <si>
    <t>rhizoctonia oryzae-sativae</t>
  </si>
  <si>
    <t>Rhizoctonia oryzae-sativae (Sawada) Mordue 1974</t>
  </si>
  <si>
    <t>sclerospora graminicola</t>
  </si>
  <si>
    <t>Sclerospora graminicola (Sacc.) J. Schröt. 1886</t>
  </si>
  <si>
    <t>sclerotinia minor</t>
  </si>
  <si>
    <t>Sclerotinia minor Jagger 1920</t>
  </si>
  <si>
    <t>serpula himantioides</t>
  </si>
  <si>
    <t>Serpula himantioides (Fr.) P. Karst. 1884</t>
  </si>
  <si>
    <t>sporisorium reilianum</t>
  </si>
  <si>
    <t>Sporisorium reilianum (J.G. Kühn) Langdon &amp; Full. 1978</t>
  </si>
  <si>
    <t>sporisorium sorghi</t>
  </si>
  <si>
    <t>Sporisorium sorghi Ehrenb. ex Link 1825</t>
  </si>
  <si>
    <t>stemphylium vesicarium</t>
  </si>
  <si>
    <t>Stemphylium vesicarium (Wallr.) E.G. Simmons 1969</t>
  </si>
  <si>
    <t>stenocarpella maydis</t>
  </si>
  <si>
    <t>Stenocarpella maydis (Berk.) B. Sutton 1980</t>
  </si>
  <si>
    <t>stigmina carpophila</t>
  </si>
  <si>
    <t>Stigmina carpophila (Lév.) M.B. Ellis 1959</t>
  </si>
  <si>
    <t>stromatinia cepivora</t>
  </si>
  <si>
    <t>Stromatinia cepivora (Berk.) Whetzel 1945</t>
  </si>
  <si>
    <t>synchytrium endobioticum</t>
  </si>
  <si>
    <t>syzygites megalocarpus</t>
  </si>
  <si>
    <t>Syzygites megalocarpus Ehrenb. 1818</t>
  </si>
  <si>
    <t>talaromyces purpureogenus</t>
  </si>
  <si>
    <t>Talaromyces purpureogenus Samson, N. Yilmaz, Houbraken, Spierenb., Seifert, Peterson, Varga &amp; Frisvad 2011</t>
  </si>
  <si>
    <t>taphrina deformans</t>
  </si>
  <si>
    <t>tilletia laevis</t>
  </si>
  <si>
    <t>Tilletia laevis J.G. Kühn 1873</t>
  </si>
  <si>
    <t>tilletia tritici</t>
  </si>
  <si>
    <t>Ustilago tritici (Bjerk.) Rostr. 1890</t>
  </si>
  <si>
    <t>trametes gibbosa</t>
  </si>
  <si>
    <t>Trametes gibbosa (Pers.) Fr. 1838</t>
  </si>
  <si>
    <t>ustilago hordei</t>
  </si>
  <si>
    <t>Ustilago hordei (Pers.) Lagerh. 1889</t>
  </si>
  <si>
    <t>ustilago maydis</t>
  </si>
  <si>
    <t>ustilago nuda</t>
  </si>
  <si>
    <t>Ustilago nuda (C.N. Jensen) Kellerm. &amp; Swingle 1890</t>
  </si>
  <si>
    <t>venturia carpophila</t>
  </si>
  <si>
    <t>Venturia carpophila E.E. Fisher 1961</t>
  </si>
  <si>
    <t>venturia effusa</t>
  </si>
  <si>
    <t>verpa bohemica</t>
  </si>
  <si>
    <t>Verpa bohemica (Krombh.) J. Schröt. 1893</t>
  </si>
  <si>
    <t>xylaria arbuscula</t>
  </si>
  <si>
    <t>xylaria hypoxylon</t>
  </si>
  <si>
    <t>xylaria polymorpha</t>
  </si>
  <si>
    <t>Xylaria polymorpha (Pers.) Grev. 1824</t>
  </si>
  <si>
    <t>zymoseptoria tritici</t>
  </si>
  <si>
    <t>Number of entries in Togashi db</t>
  </si>
  <si>
    <t>Togashi</t>
  </si>
  <si>
    <t>TOGASHI TEMPERATURE RANGE</t>
  </si>
  <si>
    <t xml:space="preserve">Aspergillus thermomutatus, Neosartorya pseudofischeri </t>
  </si>
  <si>
    <t>Kazachstania pintolopesii , Kazachstania slooffiae, Kazachstania telluris, Candida bovina, Kazachstania bovina, Arxiozyma telluris, Candida pintolopesii, Candida slooffiae, Saccharomyces telluris, Torulopsis bovina</t>
  </si>
  <si>
    <t>Naganishia antarctica, Naganishia friedmannii</t>
  </si>
  <si>
    <t>Paecilomyces niveus, Byssochlamys spectabilis</t>
  </si>
  <si>
    <t>Cercospora zeae-maydis Tehon &amp; E.Y. Daniels 1925</t>
  </si>
  <si>
    <t>Cryptococcus neoformans (San Felice) Vuill. 1901</t>
  </si>
  <si>
    <t>Zasmidium cellare (Pers.) Fr. 1849</t>
  </si>
  <si>
    <t>Sclerotium rolfsii</t>
  </si>
  <si>
    <t>Alternaria tomatophila</t>
  </si>
  <si>
    <t>Aureobasidium pullulans var. subglaciale</t>
  </si>
  <si>
    <t>Cochliobolus miyabeanus</t>
  </si>
  <si>
    <t>fusarium dimerum</t>
  </si>
  <si>
    <t>colletotrichum lini</t>
  </si>
  <si>
    <t xml:space="preserve"> Ascochyta pisi</t>
  </si>
  <si>
    <t>Pycnoporus sanguineus</t>
  </si>
  <si>
    <t>Pythium ultimum</t>
  </si>
  <si>
    <t>Trametes betulina</t>
  </si>
  <si>
    <t>Parastagonospora avenae</t>
  </si>
  <si>
    <t>septoria linicola</t>
  </si>
  <si>
    <t>Khuskia oryzae</t>
  </si>
  <si>
    <t>Neocosmospora metavorans</t>
  </si>
  <si>
    <t>Hypholoma sublateritium</t>
  </si>
  <si>
    <t>Diaporthe phaseolorum (Cooke &amp; Ellis) Sacc. 1882</t>
  </si>
  <si>
    <t>Diaporthe caulivora</t>
  </si>
  <si>
    <t>Melampsora allii­-populina</t>
  </si>
  <si>
    <t>Ceratorhiza oryzae-sativae</t>
  </si>
  <si>
    <t>Wilsonomyces Carpophilus</t>
  </si>
  <si>
    <t>Suillus clintonianus</t>
  </si>
  <si>
    <t>Cubamyces menziesii (Berk.) Lücking 2020</t>
  </si>
  <si>
    <t>Protein number</t>
  </si>
  <si>
    <t>Saxispiralis lemnorum</t>
  </si>
  <si>
    <t>Trametes trogii</t>
  </si>
  <si>
    <t>Coriolopsis trogii</t>
  </si>
  <si>
    <t>Cryptococcus neoformans</t>
  </si>
  <si>
    <t>Leucoagaricus gongylophorus</t>
  </si>
  <si>
    <t>Cochliobolus lunatus</t>
  </si>
  <si>
    <t>Cercospora zeae-maydis</t>
  </si>
  <si>
    <t>Cladosporium halotolerans</t>
  </si>
  <si>
    <t>Cladosporium velox</t>
  </si>
  <si>
    <t>Zasmidium cellare</t>
  </si>
  <si>
    <t>Rhodotorula frigidialcoholis</t>
  </si>
  <si>
    <t>Rhodotorula JG1b</t>
  </si>
  <si>
    <t>Humicola lanuginosa, Humicola insolens</t>
  </si>
  <si>
    <t>Scytalidium thermophilum</t>
  </si>
  <si>
    <t>Pleurotus giganteus</t>
  </si>
  <si>
    <t>Saxispiralis lemnorum D.S. Paiva &amp; A. Portugal 2023</t>
  </si>
  <si>
    <t>Trametes trogii Berk. 1850</t>
  </si>
  <si>
    <t>Leucoagaricus gongylophorus (Möller) Singer 1986</t>
  </si>
  <si>
    <t>Curvularia lunata (Wakker) Boedijn 1933</t>
  </si>
  <si>
    <t>Cladosporium halotolerans Zalar, de Hoog &amp; Gunde-Cim. 2007</t>
  </si>
  <si>
    <t>Cladosporium velox Zalar, de Hoog &amp; Gunde-Cim. 2007</t>
  </si>
  <si>
    <t>Rhodotorula frigidialcoholis Touchette &amp; Zalar 2021</t>
  </si>
  <si>
    <t>Pleurotus giganteus (Berk.) Karun. &amp; K.D. Hyde 2011</t>
  </si>
  <si>
    <t>Uniprot</t>
  </si>
  <si>
    <t xml:space="preserve"> Cochliobolus carbonum</t>
  </si>
  <si>
    <t>number of proteins</t>
  </si>
  <si>
    <t>total number of amino acids</t>
  </si>
  <si>
    <t>Corynespora cassiicola </t>
  </si>
  <si>
    <t>Antrodia serialis, 
Fomitopsis serialis</t>
  </si>
  <si>
    <t>Fusarium ventricosum</t>
  </si>
  <si>
    <t>cellular organisms; Eukaryota; Opisthokonta; Fungi; Dikarya; Basidiomycota; Agaricomycotina; Agaricomycetes; Agaricomycetidae; Agaricales; Agaricineae; Agaricaceae; Agaricus</t>
  </si>
  <si>
    <t>cellular organisms; Eukaryota; Opisthokonta; Fungi; Dikarya; Basidiomycota; Agaricomycotina; Agaricomycetes; Agaricomycetidae; Amylocorticiales; Amylocorticiaceae; Agroathelia</t>
  </si>
  <si>
    <t>cellular organisms; Eukaryota; Opisthokonta; Fungi; Dikarya; Ascomycota; saccharomyceta; Pezizomycotina; leotiomyceta; sordariomyceta; Sordariomycetes; Hypocreomycetidae; Hypocreales; Cordycipitaceae; Akanthomyces</t>
  </si>
  <si>
    <t>cellular organisms; Eukaryota; Sar; Stramenopiles; Oomycota; Albuginales; Albuginaceae; Albugo</t>
  </si>
  <si>
    <t>cellular organisms; Eukaryota; Opisthokonta; Fungi; Fungi incertae sedis; Blastocladiomycota; Blastocladiomycetes; Blastocladiales; Blastocladiaceae; Allomyces</t>
  </si>
  <si>
    <t>cellular organisms; Eukaryota; Opisthokonta; Fungi; Dikarya; Ascomycota; saccharomyceta; Pezizomycotina; leotiomyceta; dothideomyceta; Dothideomycetes; Pleosporomycetidae; Pleosporales; Pleosporineae; Pleosporaceae; Alternaria; Alternaria sect. Alternaria; Alternaria alternata complex</t>
  </si>
  <si>
    <t>cellular organisms; Eukaryota; Opisthokonta; Fungi; Dikarya; Ascomycota; saccharomyceta; Pezizomycotina; leotiomyceta; dothideomyceta; Dothideomycetes; Pleosporomycetidae; Pleosporales; Pleosporineae; Pleosporaceae; Alternaria</t>
  </si>
  <si>
    <t>cellular organisms; Eukaryota; Opisthokonta; Fungi; Dikarya; Ascomycota; saccharomyceta; Pezizomycotina; leotiomyceta; dothideomyceta; Dothideomycetes; Pleosporomycetidae; Pleosporales; Pleosporineae; Pleosporaceae; Alternaria; Alternaria sect. Brassicicola</t>
  </si>
  <si>
    <t>cellular organisms; Eukaryota; Opisthokonta; Fungi; Dikarya; Ascomycota; saccharomyceta; Pezizomycotina; leotiomyceta; dothideomyceta; Dothideomycetes; Pleosporomycetidae; Pleosporales; Pleosporineae; Pleosporaceae; Alternaria; Alternaria sect. Porri</t>
  </si>
  <si>
    <t>cellular organisms; Eukaryota; Opisthokonta; Fungi; Dikarya; Ascomycota; saccharomyceta; Pezizomycotina; leotiomyceta; dothideomyceta; Dothideomycetes; Pleosporomycetidae; Pleosporales; Pleosporineae; Pleosporaceae; Alternaria; Alternaria sect. Radicina</t>
  </si>
  <si>
    <t>cellular organisms; Eukaryota; Opisthokonta; Fungi; Dikarya; Basidiomycota; Agaricomycotina; Agaricomycetes; Agaricomycetidae; Agaricales; Pluteineae; Amanitaceae; Amanita</t>
  </si>
  <si>
    <t>cellular organisms; Eukaryota; Opisthokonta; Fungi; Dikarya; Ascomycota; saccharomyceta; Pezizomycotina; leotiomyceta; sordariomyceta; Leotiomycetes; Helotiales; Amorphothecaceae; Amorphotheca</t>
  </si>
  <si>
    <t>cellular organisms; Eukaryota; Opisthokonta; Fungi; Dikarya; Ascomycota; saccharomyceta; Pezizomycotina; leotiomyceta; sordariomyceta; Sordariomycetes; Xylariomycetidae; Xylariales; Hypoxylaceae; Annulohypoxylon</t>
  </si>
  <si>
    <t>cellular organisms; Eukaryota; Sar; Stramenopiles; Oomycota; Saprolegniales; Saprolegniaceae; Aphanomyces</t>
  </si>
  <si>
    <t>cellular organisms; Eukaryota; Opisthokonta; Fungi; Dikarya; Ascomycota; saccharomyceta; Pezizomycotina; Orbiliomycetes; Orbiliales; Orbiliaceae; Orbilia</t>
  </si>
  <si>
    <t>cellular organisms; Eukaryota; Opisthokonta; Fungi; Dikarya; Basidiomycota; Agaricomycotina; Agaricomycetes; Agaricomycetes incertae sedis; Russulales; Auriscalpiaceae; Artomyces</t>
  </si>
  <si>
    <t>cellular organisms; Eukaryota; Opisthokonta; Fungi; Dikarya; Ascomycota; saccharomyceta; Pezizomycotina; leotiomyceta; Eurotiomycetes; Eurotiomycetidae; Onygenales; Ascosphaeraceae; Ascosphaera</t>
  </si>
  <si>
    <t>cellular organisms; Eukaryota; Opisthokonta; Fungi; Dikarya; Ascomycota; saccharomyceta; Pezizomycotina; leotiomyceta; Eurotiomycetes; Eurotiomycetidae; Eurotiales; Aspergillaceae; Aspergillus; Aspergillus subgen. Cremei</t>
  </si>
  <si>
    <t>cellular organisms; Eukaryota; Opisthokonta; Fungi; Dikarya; Ascomycota; saccharomyceta; Pezizomycotina; leotiomyceta; sordariomyceta; Sordariomycetes; Hypocreomycetidae; Hypocreales; Clavicipitaceae; Atkinsonella</t>
  </si>
  <si>
    <t>cellular organisms; Eukaryota; Opisthokonta; Fungi; Dikarya; Basidiomycota; Agaricomycotina; Agaricomycetes; Agaricomycetes incertae sedis; Auriculariales; Auriculariaceae; Auricularia</t>
  </si>
  <si>
    <t>cellular organisms; Eukaryota; Opisthokonta; Fungi; Dikarya; Ascomycota; saccharomyceta; Pezizomycotina; leotiomyceta; sordariomyceta; Sordariomycetes; Hypocreomycetidae; Hypocreales; Cordycipitaceae; Beauveria</t>
  </si>
  <si>
    <t>cellular organisms; Eukaryota; Opisthokonta; Fungi; Dikarya; Ascomycota; saccharomyceta; Pezizomycotina; leotiomyceta; sordariomyceta; Sordariomycetes; Hypocreomycetidae; Microascales; Ceratocystidaceae; Berkeleyomyces</t>
  </si>
  <si>
    <t>cellular organisms; Eukaryota; Opisthokonta; Fungi; Dikarya; Ascomycota; saccharomyceta; Pezizomycotina; leotiomyceta; dothideomyceta; Dothideomycetes; Pleosporomycetidae; Pleosporales; Pleosporineae; Pleosporaceae; Bipolaris</t>
  </si>
  <si>
    <t>cellular organisms; Eukaryota; Opisthokonta; Fungi; Dikarya; Ascomycota; saccharomyceta; Pezizomycotina; leotiomyceta; sordariomyceta; Sordariomycetes; Xylariomycetidae; Xylariales; Xylariaceae; Biscogniauxia</t>
  </si>
  <si>
    <t>cellular organisms; Eukaryota; Opisthokonta; Fungi; Dikarya; Ascomycota; saccharomyceta; Pezizomycotina; leotiomyceta; sordariomyceta; Sordariomycetes; Hypocreomycetidae; Hypocreales; Nectriaceae; Fusarium; Fusarium dimerum species complex</t>
  </si>
  <si>
    <t>cellular organisms; Eukaryota; Opisthokonta; Fungi; Dikarya; Basidiomycota; Agaricomycotina; Agaricomycetes; Agaricomycetes incertae sedis; Polyporales; Phanerochaetaceae; Bjerkandera</t>
  </si>
  <si>
    <t>cellular organisms; Eukaryota; Opisthokonta; Fungi; Dikarya; Ascomycota; saccharomyceta; Pezizomycotina; leotiomyceta; sordariomyceta; Leotiomycetes; Erysiphales; Erysiphaceae; Blumeria</t>
  </si>
  <si>
    <t>cellular organisms; Eukaryota; Opisthokonta; Fungi; Dikarya; Ascomycota; saccharomyceta; Pezizomycotina; leotiomyceta; sordariomyceta; Leotiomycetes; Helotiales; Drepanopezizaceae; Blumeriella</t>
  </si>
  <si>
    <t>cellular organisms; Eukaryota; Opisthokonta; Fungi; Dikarya; Ascomycota; saccharomyceta; Pezizomycotina; leotiomyceta; dothideomyceta; Dothideomycetes; Pleosporomycetidae; Pleosporales; Pleosporineae; Didymellaceae; Boeremia</t>
  </si>
  <si>
    <t>cellular organisms; Eukaryota; Opisthokonta; Fungi; Dikarya; Ascomycota; saccharomyceta; Pezizomycotina; leotiomyceta; dothideomyceta; Dothideomycetes; Dothideomycetes incertae sedis; Botryosphaeriales; Botryosphaeriaceae; Botryosphaeria</t>
  </si>
  <si>
    <t>cellular organisms; Eukaryota; Opisthokonta; Fungi; Dikarya; Basidiomycota; Pucciniomycotina; Cystobasidiomycetes; Cystobasidiomycetes incertae sedis; Buckleyzyma</t>
  </si>
  <si>
    <t>cellular organisms; Eukaryota; Opisthokonta; Fungi; Dikarya; Basidiomycota; Agaricomycotina; Tremellomycetes; Tremellales; Bulleraceae; Bullera</t>
  </si>
  <si>
    <t>cellular organisms; Eukaryota; Opisthokonta; Fungi; Dikarya; Ascomycota; saccharomyceta; Pezizomycotina; leotiomyceta; sordariomyceta; Leotiomycetes; Helotiales; Ploettnerulaceae; Cadophora</t>
  </si>
  <si>
    <t>cellular organisms; Eukaryota; Opisthokonta; Fungi; Fungi incertae sedis; Mucoromycota; Mucoromycota incertae sedis; Calcarisporiellales; Calcarisporiellaceae; Calcarisporiella</t>
  </si>
  <si>
    <t>cellular organisms; Eukaryota; Opisthokonta; Fungi; Dikarya; Ascomycota; saccharomyceta; Saccharomycotina; Pichiomycetes; Serinales; Debaryomycetaceae; Candida/Lodderomyces clade; Candida</t>
  </si>
  <si>
    <t>cellular organisms; Eukaryota; Opisthokonta; Fungi; Dikarya; Ascomycota; saccharomyceta; Saccharomycotina; Pichiomycetes; Serinales; Metschnikowiaceae; Clavispora</t>
  </si>
  <si>
    <t>cellular organisms; Eukaryota; Opisthokonta; Fungi; Dikarya; Ascomycota; saccharomyceta; Saccharomycotina; Pichiomycetes; Serinales; Debaryomycetaceae; Yamadazyma</t>
  </si>
  <si>
    <t>cellular organisms; Eukaryota; Opisthokonta; Fungi; Dikarya; Ascomycota; saccharomyceta; Saccharomycotina; Pichiomycetes; Serinales; Metschnikowiaceae; Candidozyma</t>
  </si>
  <si>
    <t>cellular organisms; Eukaryota; Opisthokonta; Fungi; Dikarya; Ascomycota; saccharomyceta; Saccharomycotina; Pichiomycetes; Serinales; Metschnikowiaceae; Sungouiella</t>
  </si>
  <si>
    <t>cellular organisms; Eukaryota; Opisthokonta; Fungi; Dikarya; Ascomycota; saccharomyceta; Saccharomycotina; Pichiomycetes; Pichiales; Pichiaceae; Ogataea; Ogataea/Candida clade</t>
  </si>
  <si>
    <t>cellular organisms; Eukaryota; Opisthokonta; Fungi; Dikarya; Ascomycota; saccharomyceta; Saccharomycotina; Saccharomycetes; Phaffomycetales; Phaffomycetaceae; Barnettozyma; Barnettozyma/Candida clade</t>
  </si>
  <si>
    <t>cellular organisms; Eukaryota; Opisthokonta; Fungi; Dikarya; Basidiomycota; Agaricomycotina; Agaricomycetes; Agaricomycetes incertae sedis; Cantharellales; Cantharellaceae; Cantharellus</t>
  </si>
  <si>
    <t>cellular organisms; Eukaryota; Opisthokonta; Fungi; Dikarya; Ascomycota; saccharomyceta; Pezizomycotina; leotiomyceta; Eurotiomycetes; Chaetothyriomycetidae; Chaetothyriales; Herpotrichiellaceae; Capronia</t>
  </si>
  <si>
    <t>cellular organisms; Eukaryota; Opisthokonta; Fungi; Fungi incertae sedis; Blastocladiomycota; Blastocladiomycetes; Blastocladiales; Catenariaceae; Catenaria</t>
  </si>
  <si>
    <t>cellular organisms; Eukaryota; Opisthokonta; Fungi; Dikarya; Ascomycota; saccharomyceta; Pezizomycotina; leotiomyceta; sordariomyceta; Sordariomycetes; Sordariomycetidae; Ophiostomatales; Ophiostomataceae; Ophiostoma</t>
  </si>
  <si>
    <t>cellular organisms; Eukaryota; Opisthokonta; Fungi; Dikarya; Basidiomycota; Agaricomycotina; Agaricomycetes; Agaricomycetes incertae sedis; Polyporales; Gelatoporiaceae; Gelatoporia</t>
  </si>
  <si>
    <t>cellular organisms; Eukaryota; Opisthokonta; Fungi; Dikarya; Ascomycota; saccharomyceta; Pezizomycotina; leotiomyceta; sordariomyceta; Sordariomycetes; Sordariomycetidae; Sordariales; Chaetomiaceae; Chaetomium</t>
  </si>
  <si>
    <t>cellular organisms; Eukaryota; Opisthokonta; Fungi; Dikarya; Basidiomycota; Agaricomycotina; Agaricomycetes; Agaricomycetidae; Agaricales; Marasmiineae; Cyphellaceae; Chondrostereum</t>
  </si>
  <si>
    <t>cellular organisms; Eukaryota; Opisthokonta; Fungi; Dikarya; Ascomycota; saccharomyceta; Pezizomycotina; leotiomyceta; dothideomyceta; Dothideomycetes; Dothideomycetidae; Cladosporiales; Cladosporiaceae; Cladosporium</t>
  </si>
  <si>
    <t>cellular organisms; Eukaryota; Opisthokonta; Fungi; Dikarya; Ascomycota; saccharomyceta; Pezizomycotina; leotiomyceta; Eurotiomycetes; Eurotiomycetidae; Onygenales; Onygenaceae; Coccidioides</t>
  </si>
  <si>
    <t>cellular organisms; Eukaryota; Opisthokonta; Fungi; Dikarya; Ascomycota; saccharomyceta; Pezizomycotina; leotiomyceta; sordariomyceta; Sordariomycetes; Hypocreomycetidae; Glomerellales; Glomerellaceae; Colletotrichum; Colletotrichum dematium species complex</t>
  </si>
  <si>
    <t>cellular organisms; Eukaryota; Opisthokonta; Fungi; Dikarya; Basidiomycota; Agaricomycotina; Agaricomycetes; Agaricomycetidae; Boletales; Coniophorineae; Coniophoraceae; Coniophora</t>
  </si>
  <si>
    <t>cellular organisms; Eukaryota; Opisthokonta; Fungi; Dikarya; Ascomycota; saccharomyceta; Pezizomycotina; leotiomyceta; dothideomyceta; Dothideomycetes; Dothideomycetes incertae sedis; Coniosporium</t>
  </si>
  <si>
    <t>cellular organisms; Eukaryota; Opisthokonta; Fungi; Dikarya; Ascomycota; saccharomyceta; Pezizomycotina; leotiomyceta; dothideomyceta; Dothideomycetes; Pleosporomycetidae; Pleosporales; Massarineae; Didymosphaeriaceae; Paraconiothyrium</t>
  </si>
  <si>
    <t>cellular organisms; Eukaryota; Opisthokonta; Fungi; Dikarya; Basidiomycota; Agaricomycotina; Agaricomycetes; Agaricomycetidae; Agaricales; Agaricineae; Agaricaceae; Coprinus</t>
  </si>
  <si>
    <t>cellular organisms; Eukaryota; Opisthokonta; Fungi; Dikarya; Ascomycota; saccharomyceta; Pezizomycotina; leotiomyceta; sordariomyceta; Sordariomycetes; Sordariomycetidae; Sordariales; Chaetomiaceae; Corynascus</t>
  </si>
  <si>
    <t>cellular organisms; Eukaryota; Opisthokonta; Fungi; Dikarya; Ascomycota; saccharomyceta; Pezizomycotina; leotiomyceta; dothideomyceta; Dothideomycetes; Pleosporomycetidae; Pleosporales; Corynesporascaceae; Corynespora</t>
  </si>
  <si>
    <t>cellular organisms; Eukaryota; Opisthokonta; Fungi; Dikarya; Basidiomycota; Pucciniomycotina; Pucciniomycetes; Pucciniales; Coleosporiaceae; Cronartium</t>
  </si>
  <si>
    <t>cellular organisms; Eukaryota; Opisthokonta; Fungi; Dikarya; Ascomycota; saccharomyceta; Pezizomycotina; leotiomyceta; sordariomyceta; Sordariomycetes; Sordariomycetidae; Diaporthales; Cryphonectriaceae; Cryphonectria-Endothia species complex; Cryphonectria</t>
  </si>
  <si>
    <t>cellular organisms; Eukaryota; Opisthokonta; Fungi; Dikarya; Basidiomycota; Agaricomycotina; Tremellomycetes; Tremellales; Cryptococcaceae; Cryptococcus; Cryptococcus neoformans species complex</t>
  </si>
  <si>
    <t>cellular organisms; Eukaryota; Opisthokonta; Fungi; Dikarya; Ascomycota; saccharomyceta; Saccharomycotina; Saccharomycetes; Phaffomycetales; Phaffomycetaceae; Cyberlindnera</t>
  </si>
  <si>
    <t>cellular organisms; Eukaryota; Opisthokonta; Fungi; Dikarya; Ascomycota; saccharomyceta; Saccharomycotina; Saccharomycetes; Saccharomycetales; Saccharomycetaceae; Cyniclomyces</t>
  </si>
  <si>
    <t>cellular organisms; Eukaryota; Opisthokonta; Fungi; Dikarya; Basidiomycota; Pucciniomycotina; Cystobasidiomycetes; Cystobasidiales; Cystobasidiaceae; Cystobasidium</t>
  </si>
  <si>
    <t>cellular organisms; Eukaryota; Opisthokonta; Fungi; Dikarya; Ascomycota; saccharomyceta; Pezizomycotina; leotiomyceta; sordariomyceta; Sordariomycetes; Sordariomycetidae; Diaporthales; Valsaceae; Cytospora</t>
  </si>
  <si>
    <t>cellular organisms; Eukaryota; Opisthokonta; Fungi; Dikarya; Ascomycota; saccharomyceta; Pezizomycotina; leotiomyceta; sordariomyceta; Sordariomycetes; Xylariomycetidae; Xylariales; Hypoxylaceae; Daldinia</t>
  </si>
  <si>
    <t>cellular organisms; Eukaryota; Opisthokonta; Fungi; Dikarya; Ascomycota; saccharomyceta; Saccharomycotina; Pichiomycetes; Serinales; Debaryomycetaceae; Debaryomyces</t>
  </si>
  <si>
    <t>cellular organisms; Eukaryota; Opisthokonta; Fungi; Dikarya; Ascomycota; saccharomyceta; Saccharomycotina; Pichiomycetes; Pichiales; Pichiaceae; Brettanomyces</t>
  </si>
  <si>
    <t>cellular organisms; Eukaryota; Opisthokonta; Fungi; Dikarya; Basidiomycota; Agaricomycotina; Agaricomycetes; Agaricomycetes incertae sedis; Polyporales; Polyporaceae; Dichomitus</t>
  </si>
  <si>
    <t>cellular organisms; Eukaryota; Opisthokonta; Fungi; Dikarya; Ascomycota; saccharomyceta; Saccharomycotina; Dipodascomycetes; Dipodascales; Dipodascaceae; Geotrichum</t>
  </si>
  <si>
    <t>cellular organisms; Eukaryota; Opisthokonta; Fungi; Dikarya; Ascomycota; saccharomyceta; Pezizomycotina; leotiomyceta; dothideomyceta; Dothideomycetes; Dothideomycetes incertae sedis; Botryosphaeriales; Botryosphaeriaceae; Dothiorella</t>
  </si>
  <si>
    <t>cellular organisms; Eukaryota; Opisthokonta; Fungi; Dikarya; Ascomycota; saccharomyceta; Pezizomycotina; leotiomyceta; dothideomyceta; Dothideomycetes; Dothideomycetidae; Mycosphaerellales; Mycosphaerellaceae; Dothistroma</t>
  </si>
  <si>
    <t>cellular organisms; Eukaryota; Opisthokonta; Fungi; Dikarya; Ascomycota; saccharomyceta; Pezizomycotina; leotiomyceta; sordariomyceta; Leotiomycetes; Helotiales; Drepanopezizaceae; Drepanopeziza</t>
  </si>
  <si>
    <t>cellular organisms; Eukaryota; Opisthokonta; Fungi; Dikarya; Basidiomycota; Agaricomycotina; Agaricomycetes; Agaricomycetes incertae sedis; Polyporales; Polyporaceae; Earliella</t>
  </si>
  <si>
    <t>cellular organisms; Eukaryota; Opisthokonta; Fungi; Dikarya; Ascomycota; saccharomyceta; Pezizomycotina; leotiomyceta; sordariomyceta; Sordariomycetes; Hypocreomycetidae; Hypocreales; Clavicipitaceae; Epichloe</t>
  </si>
  <si>
    <t>cellular organisms; Eukaryota; Opisthokonta; Fungi; Dikarya; Ascomycota; saccharomyceta; Pezizomycotina; leotiomyceta; dothideomyceta; Dothideomycetes; Pleosporomycetidae; Pleosporales; Pleosporineae; Didymellaceae; Epicoccum</t>
  </si>
  <si>
    <t>cellular organisms; Eukaryota; Opisthokonta; Fungi; Dikarya; Ascomycota; saccharomyceta; Saccharomycotina; Saccharomycetes; Saccharomycetales; Saccharomycetaceae; Eremothecium</t>
  </si>
  <si>
    <t>cellular organisms; Eukaryota; Opisthokonta; Fungi; Dikarya; Ascomycota; saccharomyceta; Pezizomycotina; leotiomyceta; sordariomyceta; Sordariomycetes; Xylariomycetidae; Xylariales; Diatrypaceae; Eutypa</t>
  </si>
  <si>
    <t>cellular organisms; Eukaryota; Opisthokonta; Fungi; Dikarya; Basidiomycota; Agaricomycotina; Agaricomycetes; Agaricomycetes incertae sedis; Auriculariales; Exidiaceae; Exidia</t>
  </si>
  <si>
    <t>cellular organisms; Eukaryota; Opisthokonta; Fungi; Dikarya; Ascomycota; saccharomyceta; Pezizomycotina; leotiomyceta; dothideomyceta; Dothideomycetes; Pleosporomycetidae; Pleosporales; Pleosporineae; Pleosporaceae; Exserohilum</t>
  </si>
  <si>
    <t>cellular organisms; Eukaryota; Opisthokonta; Fungi; Dikarya; Basidiomycota; Agaricomycotina; Agaricomycetes; Agaricomycetidae; Agaricales; Marasmiineae; Physalacriaceae; Flammulina</t>
  </si>
  <si>
    <t>cellular organisms; Eukaryota; Opisthokonta; Fungi; Dikarya; Basidiomycota; Agaricomycotina; Agaricomycetes; Agaricomycetes incertae sedis; Polyporales; Polyporaceae; Fomes</t>
  </si>
  <si>
    <t>cellular organisms; Eukaryota; Opisthokonta; Fungi; Dikarya; Basidiomycota; Agaricomycotina; Agaricomycetes; Agaricomycetes incertae sedis; Hymenochaetales; Hymenochaetaceae; Fomitiporia</t>
  </si>
  <si>
    <t>cellular organisms; Eukaryota; Opisthokonta; Fungi; Dikarya; Ascomycota; saccharomyceta; Pezizomycotina; leotiomyceta; dothideomyceta; Dothideomycetes; Dothideomycetidae; Mycosphaerellales; Mycosphaerellaceae; Fulvia</t>
  </si>
  <si>
    <t>cellular organisms; Eukaryota; Opisthokonta; Fungi; Dikarya; Ascomycota; saccharomyceta; Pezizomycotina; leotiomyceta; sordariomyceta; Sordariomycetes; Hypocreomycetidae; Hypocreales; Nectriaceae; Fusarium; Fusarium tricinctum species complex</t>
  </si>
  <si>
    <t>cellular organisms; Eukaryota; Opisthokonta; Fungi; Dikarya; Ascomycota; saccharomyceta; Pezizomycotina; leotiomyceta; sordariomyceta; Sordariomycetes; Hypocreomycetidae; Hypocreales; Nectriaceae; Fusarium; Fusarium chlamydosporum species complex</t>
  </si>
  <si>
    <t>cellular organisms; Eukaryota; Opisthokonta; Fungi; Dikarya; Ascomycota; saccharomyceta; Pezizomycotina; leotiomyceta; sordariomyceta; Sordariomycetes; Hypocreomycetidae; Hypocreales; Nectriaceae; Fusarium; Fusarium oxysporum species complex</t>
  </si>
  <si>
    <t>cellular organisms; Eukaryota; Opisthokonta; Fungi; Dikarya; Ascomycota; saccharomyceta; Pezizomycotina; leotiomyceta; sordariomyceta; Sordariomycetes; Hypocreomycetidae; Hypocreales; Nectriaceae; Fusarium; Fusarium redolens species complex</t>
  </si>
  <si>
    <t>cellular organisms; Eukaryota; Opisthokonta; Fungi; Dikarya; Ascomycota; saccharomyceta; Pezizomycotina; leotiomyceta; sordariomyceta; Sordariomycetes; Sordariomycetidae; Magnaporthales; Magnaporthaceae; Gaeumannomyces</t>
  </si>
  <si>
    <t>cellular organisms; Eukaryota; Opisthokonta; Fungi; Dikarya; Basidiomycota; Agaricomycotina; Agaricomycetes; Agaricomycetes incertae sedis; Polyporales; Polyporaceae; Ganoderma</t>
  </si>
  <si>
    <t>cellular organisms; Eukaryota; Opisthokonta; Fungi; Dikarya; Basidiomycota; Pucciniomycotina; Microbotryomycetes; Kriegeriales; Camptobasidiaceae; Glaciozyma</t>
  </si>
  <si>
    <t>cellular organisms; Eukaryota; Sar; Stramenopiles; Oomycota; Pythiales; Pythiaceae; Globisporangium</t>
  </si>
  <si>
    <t>cellular organisms; Eukaryota; Opisthokonta; Fungi; Dikarya; Basidiomycota; Agaricomycotina; Agaricomycetes; Agaricomycetes incertae sedis; Gloeophyllales; Gloeophyllaceae; Gloeophyllum</t>
  </si>
  <si>
    <t>cellular organisms; Eukaryota; Opisthokonta; Fungi; Dikarya; Ascomycota; saccharomyceta; Pezizomycotina; Pezizomycotina incertae sedis; Gloeosporium</t>
  </si>
  <si>
    <t>cellular organisms; Eukaryota; Opisthokonta; Fungi; Dikarya; Basidiomycota; Agaricomycotina; Agaricomycetes; Agaricomycetidae; Agaricales; Marasmiineae; Cyphellaceae; Gloeostereum</t>
  </si>
  <si>
    <t>cellular organisms; Eukaryota; Opisthokonta; Fungi; Dikarya; Basidiomycota; Agaricomycotina; Tremellomycetes; Filobasidiales; Filobasidiaceae; Goffeauzyma</t>
  </si>
  <si>
    <t>cellular organisms; Eukaryota; Opisthokonta; Fungi; Dikarya; Ascomycota; saccharomyceta; Pezizomycotina; leotiomyceta; sordariomyceta; Sordariomycetes; Sordariomycetidae; Ophiostomatales; Ophiostomataceae; Leptographium</t>
  </si>
  <si>
    <t>cellular organisms; Eukaryota; Opisthokonta; Fungi; Dikarya; Ascomycota; saccharomyceta; Saccharomycotina; Saccharomycetes; Saccharomycodales; Saccharomycodaceae; Hanseniaspora</t>
  </si>
  <si>
    <t>cellular organisms; Eukaryota; Opisthokonta; Fungi; Dikarya; Ascomycota; Taphrinomycotina; Schizosaccharomycetes; Schizosaccharomycetales; Schizosaccharomycetaceae; Schizosaccharomyces</t>
  </si>
  <si>
    <t>cellular organisms; Eukaryota; Opisthokonta; Fungi; Dikarya; Ascomycota; saccharomyceta; Pezizomycotina; leotiomyceta; dothideomyceta; Dothideomycetes; Pleosporomycetidae; Pleosporales; Massarineae; Massarinaceae; Helminthosporium</t>
  </si>
  <si>
    <t>cellular organisms; Eukaryota; Opisthokonta; Fungi; Dikarya; Basidiomycota; Pucciniomycotina; Pucciniomycetes; Pucciniales; Zaghouaniaceae; Hemileia</t>
  </si>
  <si>
    <t>cellular organisms; Eukaryota; Opisthokonta; Fungi; Dikarya; Basidiomycota; Agaricomycotina; Agaricomycetes; Agaricomycetes incertae sedis; Russulales; Bondarzewiaceae; Heterobasidion; Heterobasidion annosum species complex</t>
  </si>
  <si>
    <t>cellular organisms; Eukaryota; Opisthokonta; Fungi; Dikarya; Ascomycota; saccharomyceta; Pezizomycotina; leotiomyceta; sordariomyceta; Sordariomycetes; Hypocreomycetidae; Hypocreales; Ophiocordycipitaceae; Hirsutella</t>
  </si>
  <si>
    <t>cellular organisms; Eukaryota; Opisthokonta; Fungi; Dikarya; Ascomycota; saccharomyceta; Pezizomycotina; leotiomyceta; Eurotiomycetes; Eurotiomycetidae; Onygenales; Ajellomycetaceae; Histoplasma</t>
  </si>
  <si>
    <t>cellular organisms; Eukaryota; Opisthokonta; Fungi; Dikarya; Ascomycota; saccharomyceta; Pezizomycotina; leotiomyceta; dothideomyceta; Dothideomycetes; Dothideomycetidae; Mycosphaerellales; Teratosphaeriaceae; Hortaea</t>
  </si>
  <si>
    <t>cellular organisms; Eukaryota; Opisthokonta; Fungi; Dikarya; Ascomycota; saccharomyceta; Pezizomycotina; leotiomyceta; sordariomyceta; Sordariomycetes; Sordariomycetidae; Sordariales; Chaetomiaceae; Humicola</t>
  </si>
  <si>
    <t>cellular organisms; Eukaryota; Opisthokonta; Fungi; Dikarya; Basidiomycota; Agaricomycotina; Agaricomycetes; Agaricomycetidae; Agaricales; Hygrophorineae; Hygrophoraceae; Hygrophorus</t>
  </si>
  <si>
    <t>cellular organisms; Eukaryota; Opisthokonta; Fungi; Dikarya; Basidiomycota; Agaricomycotina; Agaricomycetes; Agaricomycetidae; Agaricales; Marasmiineae; Physalacriaceae; Hymenopellis</t>
  </si>
  <si>
    <t>cellular organisms; Eukaryota; Opisthokonta; Fungi; Dikarya; Ascomycota; saccharomyceta; Pezizomycotina; leotiomyceta; sordariomyceta; Leotiomycetes; Helotiales; Helotiaceae; Hymenoscyphus</t>
  </si>
  <si>
    <t>cellular organisms; Eukaryota; Opisthokonta; Fungi; Dikarya; Basidiomycota; Agaricomycotina; Agaricomycetes; Agaricomycetidae; Agaricales; Agaricineae; Strophariaceae; Hypholoma</t>
  </si>
  <si>
    <t>cellular organisms; Eukaryota; Opisthokonta; Fungi; Dikarya; Ascomycota; saccharomyceta; Saccharomycotina; Pichiomycetes; Serinales; Debaryomycetaceae; Hyphopichia</t>
  </si>
  <si>
    <t>cellular organisms; Eukaryota; Opisthokonta; Fungi; Dikarya; Ascomycota; saccharomyceta; Pezizomycotina; leotiomyceta; sordariomyceta; Sordariomycetes; Hypocreomycetidae; Hypocreales; Nectriaceae; Ilyonectria</t>
  </si>
  <si>
    <t>cellular organisms; Eukaryota; Opisthokonta; Fungi; Dikarya; Ascomycota; saccharomyceta; Pezizomycotina; leotiomyceta; Eurotiomycetes; Chaetothyriomycetidae; Chaetothyriales; Trichomeriaceae; Incumbomyces</t>
  </si>
  <si>
    <t>cellular organisms; Eukaryota; Opisthokonta; Fungi; Dikarya; Ascomycota; saccharomyceta; Saccharomycotina; Pichiomycetes; Pichiales; Pichiaceae; Pichia</t>
  </si>
  <si>
    <t>cellular organisms; Eukaryota; Opisthokonta; Fungi; Dikarya; Ascomycota; saccharomyceta; Saccharomycotina; Saccharomycetes; Saccharomycetales; Saccharomycetaceae; Arxiozyma</t>
  </si>
  <si>
    <t>cellular organisms; Eukaryota; Opisthokonta; Fungi; Dikarya; Ascomycota; saccharomyceta; Saccharomycotina; Saccharomycetes; Saccharomycetales; Saccharomycetaceae; Kluyveromyces</t>
  </si>
  <si>
    <t>cellular organisms; Eukaryota; Opisthokonta; Fungi; Dikarya; Ascomycota; saccharomyceta; Saccharomycotina; Pichiomycetes; Serinales; Debaryomycetaceae; Kodamaea</t>
  </si>
  <si>
    <t>cellular organisms; Eukaryota; Opisthokonta; Fungi; Dikarya; Ascomycota; saccharomyceta; Saccharomycotina; Pichiomycetes; Pichiales; Pichiaceae; Komagataella</t>
  </si>
  <si>
    <t>cellular organisms; Eukaryota; Opisthokonta; Fungi; Dikarya; Ascomycota; saccharomyceta; Saccharomycotina; Pichiomycetes; Pichiales; Pichiaceae; Kuraishia</t>
  </si>
  <si>
    <t>cellular organisms; Eukaryota; Opisthokonta; Fungi; Dikarya; Ascomycota; saccharomyceta; Saccharomycotina; Pichiomycetes; Serinales; Debaryomycetaceae; Kurtzmaniella</t>
  </si>
  <si>
    <t>cellular organisms; Eukaryota; Opisthokonta; Fungi; Dikarya; Basidiomycota; Agaricomycotina; Agaricomycetes; Agaricomycetes incertae sedis; Russulales; Russulaceae; Lactarius</t>
  </si>
  <si>
    <t>cellular organisms; Eukaryota; Opisthokonta; Fungi; Dikarya; Basidiomycota; Agaricomycotina; Agaricomycetes; Agaricomycetes incertae sedis; Russulales; Russulaceae; Lactifluus</t>
  </si>
  <si>
    <t>cellular organisms; Eukaryota; Opisthokonta; Fungi; Dikarya; Basidiomycota; Agaricomycotina; Agaricomycetes; Agaricomycetes incertae sedis; Polyporales; Laetiporaceae; Laetiporus</t>
  </si>
  <si>
    <t>cellular organisms; Eukaryota; Opisthokonta; Fungi; Dikarya; Ascomycota; saccharomyceta; Pezizomycotina; leotiomyceta; dothideomyceta; Dothideomycetes; Dothideomycetes incertae sedis; Botryosphaeriales; Botryosphaeriaceae; Lasiodiplodia</t>
  </si>
  <si>
    <t>cellular organisms; Eukaryota; Opisthokonta; Fungi; Dikarya; Basidiomycota; Agaricomycotina; Agaricomycetes; Agaricomycetes incertae sedis; Polyporales; Polyporaceae; Lentinus</t>
  </si>
  <si>
    <t>cellular organisms; Eukaryota; Opisthokonta; Fungi; Dikarya; Basidiomycota; Agaricomycotina; Agaricomycetes; Agaricomycetes incertae sedis; Polyporales; Polyporaceae; Lenzites</t>
  </si>
  <si>
    <t>cellular organisms; Eukaryota; Opisthokonta; Fungi; Dikarya; Ascomycota; saccharomyceta; Pezizomycotina; leotiomyceta; dothideomyceta; Dothideomycetes; Pleosporomycetidae; Pleosporales; Pleosporineae; Phaeosphaeriaceae; Parastagonospora</t>
  </si>
  <si>
    <t>cellular organisms; Eukaryota; Opisthokonta; Fungi; Dikarya; Ascomycota; saccharomyceta; Pezizomycotina; leotiomyceta; dothideomyceta; Dothideomycetes; Pleosporomycetidae; Pleosporales; Pleosporineae; Leptosphaeriaceae; Plenodomus; Plenodomus lingam/Leptosphaeria maculans species complex</t>
  </si>
  <si>
    <t>cellular organisms; Eukaryota; Opisthokonta; Fungi; Dikarya; Basidiomycota; Agaricomycotina; Agaricomycetes; Agaricomycetidae; Agaricales; Agaricineae; Agaricaceae; Leucoagaricus</t>
  </si>
  <si>
    <t>cellular organisms; Eukaryota; Opisthokonta; Fungi; Fungi incertae sedis; Mucoromycota; Mucoromycotina; Mucoromycetes; Mucorales; Lichtheimiaceae; Lichtheimia</t>
  </si>
  <si>
    <t>cellular organisms; Eukaryota; Opisthokonta; Fungi; Dikarya; Ascomycota; saccharomyceta; Saccharomycotina; Lipomycetes; Lipomycetales; Lipomycetaceae; Lipomyces</t>
  </si>
  <si>
    <t>cellular organisms; Eukaryota; Opisthokonta; Fungi; Dikarya; Basidiomycota; Agaricomycotina; Agaricomycetes; Agaricomycetidae; Agaricales; Agaricineae; Agaricaceae; Macrolepiota</t>
  </si>
  <si>
    <t>cellular organisms; Eukaryota; Opisthokonta; Fungi; Dikarya; Ascomycota; saccharomyceta; Pezizomycotina; leotiomyceta; dothideomyceta; Dothideomycetes; Dothideomycetes incertae sedis; Botryosphaeriales; Botryosphaeriaceae; Macrophomina</t>
  </si>
  <si>
    <t>cellular organisms; Eukaryota; Opisthokonta; Fungi; Dikarya; Ascomycota; saccharomyceta; Pezizomycotina; leotiomyceta; Eurotiomycetes; Eurotiomycetidae; Onygenales; Malbrancheaceae; Malbranchea</t>
  </si>
  <si>
    <t>cellular organisms; Eukaryota; Opisthokonta; Fungi; Dikarya; Basidiomycota; Pucciniomycotina; Pucciniomycetes; Pucciniales; Melampsoraceae; Melampsora</t>
  </si>
  <si>
    <t>cellular organisms; Eukaryota; Opisthokonta; Fungi; Dikarya; Ascomycota; saccharomyceta; Pezizomycotina; leotiomyceta; sordariomyceta; Sordariomycetes; Hypocreomycetidae; Hypocreales; Clavicipitaceae; Pochonia</t>
  </si>
  <si>
    <t>cellular organisms; Eukaryota; Opisthokonta; Fungi; Dikarya; Ascomycota; saccharomyceta; Pezizomycotina; leotiomyceta; sordariomyceta; Sordariomycetes; Hypocreomycetidae; Hypocreales; Clavicipitaceae; Metarhizium</t>
  </si>
  <si>
    <t>cellular organisms; Eukaryota; Opisthokonta; Fungi; Dikarya; Ascomycota; saccharomyceta; Saccharomycotina; Pichiomycetes; Serinales; Metschnikowiaceae; Metschnikowia</t>
  </si>
  <si>
    <t>cellular organisms; Eukaryota; Opisthokonta; Fungi; Dikarya; Ascomycota; saccharomyceta; Saccharomycotina; Pichiomycetes; Serinales; Debaryomycetaceae; Meyerozyma</t>
  </si>
  <si>
    <t>cellular organisms; Eukaryota; Opisthokonta; Fungi; Dikarya; Ascomycota; saccharomyceta; Pezizomycotina; leotiomyceta; Eurotiomycetes; Eurotiomycetidae; Onygenales; Arthrodermataceae; Microsporum</t>
  </si>
  <si>
    <t>cellular organisms; Eukaryota; Opisthokonta; Fungi; Dikarya; Ascomycota; saccharomyceta; Saccharomycotina; Pichiomycetes; Serinales; Debaryomycetaceae; Millerozyma</t>
  </si>
  <si>
    <t>cellular organisms; Eukaryota; Opisthokonta; Fungi; Dikarya; Ascomycota; saccharomyceta; Pezizomycotina; leotiomyceta; sordariomyceta; Sordariomycetes; Hypocreomycetidae; Hypocreales; Clavicipitaceae; Moelleriella</t>
  </si>
  <si>
    <t>cellular organisms; Eukaryota; Opisthokonta; Fungi; Dikarya; Ascomycota; saccharomyceta; Pezizomycotina; leotiomyceta; Eurotiomycetes; Eurotiomycetidae; Eurotiales; Aspergillaceae; Monascus</t>
  </si>
  <si>
    <t>cellular organisms; Eukaryota; Opisthokonta; Fungi; Dikarya; Basidiomycota; Agaricomycotina; Agaricomycetes; Agaricomycetidae; Agaricales; Marasmiineae; Marasmiaceae; Moniliophthora</t>
  </si>
  <si>
    <t>cellular organisms; Eukaryota; Opisthokonta; Fungi; Dikarya; Ascomycota; saccharomyceta; Pezizomycotina; Pezizomycetes; Pezizales; Morchellaceae; Morchella; Morchella sect. Morchella</t>
  </si>
  <si>
    <t>cellular organisms; Eukaryota; Opisthokonta; Fungi; Dikarya; Ascomycota; saccharomyceta; Pezizomycotina; Pezizomycetes; Pezizales; Morchellaceae; Morchella; Morchella sect. Distantes</t>
  </si>
  <si>
    <t>cellular organisms; Eukaryota; Opisthokonta; Fungi; Dikarya; Basidiomycota; Agaricomycotina; Tremellomycetes; Cystofilobasidiales; Mrakiaceae; Mrakia</t>
  </si>
  <si>
    <t>cellular organisms; Eukaryota; Opisthokonta; Fungi; Dikarya; Basidiomycota; Agaricomycotina; Agaricomycetes; Agaricomycetidae; Agaricales; Marasmiineae; Physalacriaceae; Mucidula</t>
  </si>
  <si>
    <t>cellular organisms; Eukaryota; Opisthokonta; Fungi; Dikarya; Ascomycota; saccharomyceta; Pezizomycotina; leotiomyceta; sordariomyceta; Sordariomycetes; Hypocreomycetidae; Hypocreales; Hypocreaceae; Mycogone</t>
  </si>
  <si>
    <t>cellular organisms; Eukaryota; Opisthokonta; Fungi; Dikarya; Basidiomycota; Ustilaginomycotina; Ustilaginomycetes; Ustilaginales; Ustilaginaceae; Mycosarcoma</t>
  </si>
  <si>
    <t>cellular organisms; Eukaryota; Opisthokonta; Fungi; Dikarya; Ascomycota; saccharomyceta; Pezizomycotina; leotiomyceta; sordariomyceta; Sordariomycetes; Sordariomycetidae; Sordariales; Chaetomiaceae; Mycothermus</t>
  </si>
  <si>
    <t>cellular organisms; Eukaryota; Opisthokonta; Fungi; Dikarya; Ascomycota; saccharomyceta; Pezizomycotina; leotiomyceta; dothideomyceta; Dothideomycetes; Dothideomycetidae; Myriangiales; Myriangiaceae; Myriangium</t>
  </si>
  <si>
    <t>cellular organisms; Eukaryota; Opisthokonta; Fungi; Dikarya; Ascomycota; saccharomyceta; Saccharomycotina; Dipodascomycetes; Dipodascales; Dipodascales incertae sedis; Nadsonia</t>
  </si>
  <si>
    <t>cellular organisms; Eukaryota; Opisthokonta; Fungi; Dikarya; Ascomycota; saccharomyceta; Saccharomycotina; Saccharomycetes; Saccharomycetales; Saccharomycetaceae; Nakaseomyces</t>
  </si>
  <si>
    <t>cellular organisms; Eukaryota; Opisthokonta; Fungi; Dikarya; Ascomycota; saccharomyceta; Pezizomycotina; leotiomyceta; sordariomyceta; Sordariomycetes; Sordariomycetidae; Magnaporthales; Magnaporthaceae; Nakataea</t>
  </si>
  <si>
    <t>cellular organisms; Eukaryota; Opisthokonta; Fungi; Dikarya; Ascomycota; saccharomyceta; Pezizomycotina; leotiomyceta; dothideomyceta; Dothideomycetes; Dothideomycetes incertae sedis; Botryosphaeriales; Botryosphaeriaceae; Neofusicoccum</t>
  </si>
  <si>
    <t>cellular organisms; Eukaryota; Opisthokonta; Fungi; Dikarya; Basidiomycota; Agaricomycotina; Agaricomycetes; Agaricomycetes incertae sedis; Gloeophyllales; Gloeophyllaceae; Neolentinus</t>
  </si>
  <si>
    <t>cellular organisms; Eukaryota; Opisthokonta; Fungi; Dikarya; Ascomycota; saccharomyceta; Pezizomycotina; leotiomyceta; sordariomyceta; Sordariomycetes; Sordariomycetidae; Sordariales; Sordariaceae; Neurospora</t>
  </si>
  <si>
    <t>cellular organisms; Eukaryota; Opisthokonta; Fungi; Dikarya; Ascomycota; saccharomyceta; Pezizomycotina; leotiomyceta; dothideomyceta; Dothideomycetes; Pleosporomycetidae; Pleosporales; Nigrogranaceae; Nigrograna</t>
  </si>
  <si>
    <t>cellular organisms; Eukaryota; Opisthokonta; Fungi; Dikarya; Ascomycota; saccharomyceta; Pezizomycotina; leotiomyceta; sordariomyceta; Sordariomycetes; Xylariomycetidae; Xylariales; Apiosporaceae; Nigrospora</t>
  </si>
  <si>
    <t>cellular organisms; Eukaryota; Opisthokonta; Fungi; Dikarya; Ascomycota; saccharomyceta; Pezizomycotina; leotiomyceta; sordariomyceta; Leotiomycetes; Helotiales; Ploettnerulaceae; Oculimacula</t>
  </si>
  <si>
    <t>cellular organisms; Eukaryota; Opisthokonta; Fungi; Dikarya; Ascomycota; saccharomyceta; Saccharomycotina; Pichiomycetes; Pichiales; Pichiaceae; Ogataea</t>
  </si>
  <si>
    <t>cellular organisms; Eukaryota; Opisthokonta; Fungi; Dikarya; Ascomycota; saccharomyceta; Pezizomycotina; leotiomyceta; sordariomyceta; Leotiomycetes; Leotiomycetes incertae sedis; Myxotrichaceae; Oidiodendron</t>
  </si>
  <si>
    <t>cellular organisms; Eukaryota; Opisthokonta; Fungi; Dikarya; Ascomycota; saccharomyceta; Pezizomycotina; leotiomyceta; sordariomyceta; Sordariomycetes; Sordariomycetidae; Diaporthales; Gnomoniaceae; Ophiognomonia</t>
  </si>
  <si>
    <t>cellular organisms; Eukaryota; Opisthokonta; Fungi; Dikarya; Ascomycota; saccharomyceta; Pezizomycotina; leotiomyceta; dothideomyceta; Dothideomycetes; Pleosporomycetidae; Pleosporales; Pleosporineae; Phaeosphaeriaceae; Ophiosphaerella</t>
  </si>
  <si>
    <t>cellular organisms; Eukaryota; Opisthokonta; Fungi; Dikarya; Ascomycota; saccharomyceta; Saccharomycotina; Pichiomycetes; Alaninales; Pachysolenaceae; Pachysolen</t>
  </si>
  <si>
    <t>cellular organisms; Eukaryota; Opisthokonta; Fungi; Dikarya; Ascomycota; saccharomyceta; Pezizomycotina; leotiomyceta; Eurotiomycetes; Eurotiomycetidae; Eurotiales; Thermoascaceae; Paecilomyces</t>
  </si>
  <si>
    <t>cellular organisms; Eukaryota; Opisthokonta; Fungi; Dikarya; Basidiomycota; Agaricomycotina; Tremellomycetes; Tremellales; Rhynchogastremaceae; Papiliotrema</t>
  </si>
  <si>
    <t>cellular organisms; Eukaryota; Opisthokonta; Fungi; Dikarya; Basidiomycota; Agaricomycotina; Agaricomycetes; Agaricomycetidae; Boletales; Paxilineae; Paxillaceae; Paxillus</t>
  </si>
  <si>
    <t>cellular organisms; Eukaryota; Opisthokonta; Fungi; Dikarya; Ascomycota; saccharomyceta; Pezizomycotina; leotiomyceta; Eurotiomycetes; Eurotiomycetidae; Eurotiales; Aspergillaceae; Penicillium; Penicillium chrysogenum species complex</t>
  </si>
  <si>
    <t>cellular organisms; Eukaryota; Sar; Stramenopiles; Oomycota; Peronosporales; Peronosporaceae; Peronosclerospora</t>
  </si>
  <si>
    <t>cellular organisms; Eukaryota; Sar; Stramenopiles; Oomycota; Peronosporales; Peronosporaceae; Peronospora</t>
  </si>
  <si>
    <t>cellular organisms; Eukaryota; Opisthokonta; Fungi; Dikarya; Ascomycota; saccharomyceta; Pezizomycotina; leotiomyceta; sordariomyceta; Sordariomycetes; Xylariomycetidae; Xylariales; Sporocadaceae; Pestalotiopsis</t>
  </si>
  <si>
    <t>cellular organisms; Eukaryota; Opisthokonta; Fungi; Dikarya; Ascomycota; saccharomyceta; Pezizomycotina; leotiomyceta; sordariomyceta; Sordariomycetes; Sordariomycetidae; Togniniales; Togniniaceae; Phaeoacremonium</t>
  </si>
  <si>
    <t>cellular organisms; Eukaryota; Opisthokonta; Fungi; Dikarya; Ascomycota; saccharomyceta; Pezizomycotina; leotiomyceta; Eurotiomycetes; Chaetothyriomycetidae; Phaeomoniellales; Phaeomoniellaceae; Phaeomoniella</t>
  </si>
  <si>
    <t>cellular organisms; Eukaryota; Opisthokonta; Fungi; Dikarya; Basidiomycota; Pucciniomycotina; Pucciniomycetes; Pucciniales; Phakopsoraceae; Phakopsora</t>
  </si>
  <si>
    <t>cellular organisms; Eukaryota; Opisthokonta; Fungi; Dikarya; Basidiomycota; Agaricomycotina; Agaricomycetes; Agaricomycetes incertae sedis; Polyporales; Phanerochaetaceae; Phanerodontia</t>
  </si>
  <si>
    <t>cellular organisms; Eukaryota; Opisthokonta; Fungi; Dikarya; Basidiomycota; Pucciniomycotina; Microbotryomycetes; Kriegeriales; Kriegeriaceae; Phenoliferia</t>
  </si>
  <si>
    <t>cellular organisms; Eukaryota; Opisthokonta; Fungi; Dikarya; Basidiomycota; Agaricomycotina; Agaricomycetes; Agaricomycetes incertae sedis; Polyporales; Meruliaceae; Phlebia</t>
  </si>
  <si>
    <t>cellular organisms; Eukaryota; Opisthokonta; Fungi; Dikarya; Basidiomycota; Agaricomycotina; Agaricomycetes; Agaricomycetes incertae sedis; Polyporales; Phanerochaetaceae; Phlebiopsis</t>
  </si>
  <si>
    <t>cellular organisms; Eukaryota; Opisthokonta; Fungi; Fungi incertae sedis; Mucoromycota; Mucoromycotina; Mucoromycetes; Mucorales; Phycomycetaceae; Phycomyces</t>
  </si>
  <si>
    <t>cellular organisms; Eukaryota; Opisthokonta; Fungi; Dikarya; Ascomycota; saccharomyceta; Pezizomycotina; leotiomyceta; dothideomyceta; Dothideomycetes; Dothideomycetes incertae sedis; Botryosphaeriales; Phyllostictaceae; Phyllosticta</t>
  </si>
  <si>
    <t>cellular organisms; Eukaryota; Sar; Stramenopiles; Oomycota; Peronosporales; Peronosporaceae; Phytophthora</t>
  </si>
  <si>
    <t>cellular organisms; Eukaryota; Sar; Stramenopiles; Oomycota; Pythiales; Pythiaceae; Phytopythium</t>
  </si>
  <si>
    <t>cellular organisms; Eukaryota; Opisthokonta; Fungi; Dikarya; Basidiomycota; Agaricomycotina; Agaricomycetes; Agaricomycetidae; Boletales; Sclerodermatineae; Pisolithaceae; Pisolithus</t>
  </si>
  <si>
    <t>cellular organisms; Eukaryota; Sar; Stramenopiles; Oomycota; Peronosporales; Peronosporaceae; Plasmopara</t>
  </si>
  <si>
    <t>cellular organisms; Eukaryota; Opisthokonta; Fungi; Dikarya; Ascomycota; saccharomyceta; Pezizomycotina; leotiomyceta; dothideomyceta; Dothideomycetes; Pleosporomycetidae; Pleosporales; Pleosporineae; Leptosphaeriaceae; Plenodomus</t>
  </si>
  <si>
    <t>cellular organisms; Eukaryota; Opisthokonta; Fungi; Dikarya; Basidiomycota; Agaricomycotina; Agaricomycetes; Agaricomycetidae; Agaricales; Pleurotineae; Pleurotaceae; Pleurotus</t>
  </si>
  <si>
    <t>cellular organisms; Eukaryota; Opisthokonta; Fungi; Dikarya; Ascomycota; saccharomyceta; Pezizomycotina; leotiomyceta; sordariomyceta; Leotiomycetes; Erysiphales; Erysiphaceae; Podosphaera</t>
  </si>
  <si>
    <t>cellular organisms; Eukaryota; Opisthokonta; Fungi; Dikarya; Basidiomycota; Agaricomycotina; Agaricomycetes; Agaricomycetes incertae sedis; Hymenochaetales; Hymenochaetaceae; Porodaedalea</t>
  </si>
  <si>
    <t>cellular organisms; Eukaryota; Opisthokonta; Fungi; Dikarya; Basidiomycota; Agaricomycotina; Agaricomycetes; Agaricomycetes incertae sedis; Polyporales; Phanerochaetaceae; Porostereum</t>
  </si>
  <si>
    <t>cellular organisms; Eukaryota; Opisthokonta; Fungi; Dikarya; Ascomycota; saccharomyceta; Pezizomycotina; leotiomyceta; sordariomyceta; Leotiomycetes; Thelebolales; Thelebolaceae; Pseudogymnoascus</t>
  </si>
  <si>
    <t>cellular organisms; Eukaryota; Sar; Stramenopiles; Oomycota; Peronosporales; Peronosporaceae; Pseudoperonospora</t>
  </si>
  <si>
    <t>cellular organisms; Eukaryota; Opisthokonta; Fungi; Dikarya; Ascomycota; saccharomyceta; Pezizomycotina; leotiomyceta; sordariomyceta; Sordariomycetes; Xylariomycetidae; Xylariales; Sporocadaceae; Pseudopestalotiopsis</t>
  </si>
  <si>
    <t>cellular organisms; Eukaryota; Opisthokonta; Fungi; Dikarya; Ascomycota; saccharomyceta; Pezizomycotina; leotiomyceta; dothideomyceta; Dothideomycetes; Pleosporomycetidae; Pleosporales; Pleosporineae; Pleosporaceae; Pyrenophora</t>
  </si>
  <si>
    <t>cellular organisms; Eukaryota; Opisthokonta; Fungi; Dikarya; Ascomycota; saccharomyceta; Pezizomycotina; leotiomyceta; sordariomyceta; Sordariomycetes; Sordariomycetidae; Magnaporthales; Pyriculariaceae; Pyricularia</t>
  </si>
  <si>
    <t>cellular organisms; Eukaryota; Sar; Stramenopiles; Oomycota; Pythiales; Pythiaceae; Pythium</t>
  </si>
  <si>
    <t>cellular organisms; Eukaryota; Opisthokonta; Fungi; Dikarya; Ascomycota; saccharomyceta; Pezizomycotina; leotiomyceta; Eurotiomycetes; Eurotiomycetidae; Eurotiales; Trichocomaceae; Rasamsonia</t>
  </si>
  <si>
    <t>cellular organisms; Eukaryota; Opisthokonta; Fungi; Dikarya; Ascomycota; saccharomyceta; Pezizomycotina; leotiomyceta; sordariomyceta; Sordariomycetes; Hypocreomycetidae; Hypocreales; Nectriaceae; Fusarium; Fusarium ventricosum species complex</t>
  </si>
  <si>
    <t>cellular organisms; Eukaryota; Opisthokonta; Fungi; Dikarya; Ascomycota; saccharomyceta; Pezizomycotina; leotiomyceta; dothideomyceta; Dothideomycetes; Dothideomycetidae; Mycosphaerellales; Teratosphaeriaceae; Recurvomyces</t>
  </si>
  <si>
    <t>cellular organisms; Eukaryota; Opisthokonta; Fungi; Dikarya; Ascomycota; saccharomyceta; Pezizomycotina; leotiomyceta; Eurotiomycetes; Chaetothyriomycetidae; Chaetothyriales; Herpotrichiellaceae; Rhinocladiella</t>
  </si>
  <si>
    <t>cellular organisms; Eukaryota; Opisthokonta; Fungi; Dikarya; Basidiomycota; Agaricomycotina; Agaricomycetes; Agaricomycetes incertae sedis; Cantharellales; Ceratobasidiaceae; Ceratorhiza</t>
  </si>
  <si>
    <t>cellular organisms; Eukaryota; Opisthokonta; Fungi; Dikarya; Basidiomycota; Agaricomycotina; Agaricomycetes; Agaricomycetes incertae sedis; Cantharellales; Ceratobasidiaceae; Rhizoctonia</t>
  </si>
  <si>
    <t>cellular organisms; Eukaryota; Opisthokonta; Fungi; Fungi incertae sedis; Mucoromycota; Mucoromycotina; Mucoromycetes; Mucorales; Lichtheimiaceae; Rhizomucor</t>
  </si>
  <si>
    <t>cellular organisms; Eukaryota; Opisthokonta; Fungi; Fungi incertae sedis; Chytridiomycota; Chytridiomycota incertae sedis; Chytridiomycetes; Rhizophlyctidales; Rhizophlyctidaceae; Rhizophlyctis</t>
  </si>
  <si>
    <t>cellular organisms; Eukaryota; Opisthokonta; Fungi; Dikarya; Basidiomycota; Agaricomycotina; Agaricomycetes; Agaricomycetes incertae sedis; Polyporales; Postiaceae; Postia</t>
  </si>
  <si>
    <t>cellular organisms; Eukaryota; Opisthokonta; Fungi; Dikarya; Ascomycota; saccharomyceta; Saccharomycotina; Saccharomycetes; Saccharomycetales; Saccharomycetaceae; Saccharomyces</t>
  </si>
  <si>
    <t>cellular organisms; Eukaryota; Opisthokonta; Fungi; Dikarya; Ascomycota; saccharomyceta; Saccharomycotina; Saccharomycetes; Ascoideales; Saccharomycopsidaceae; Saccharomycopsis</t>
  </si>
  <si>
    <t>cellular organisms; Eukaryota; Opisthokonta; Fungi; Dikarya; Basidiomycota; Agaricomycotina; Agaricomycetes; Agaricomycetes incertae sedis; Thelephorales; Thelephoraceae; Sarcodon</t>
  </si>
  <si>
    <t>cellular organisms; Eukaryota; Opisthokonta; Fungi; Dikarya; Ascomycota; saccharomyceta; Pezizomycotina; leotiomyceta; sordariomyceta; Sordariomycetes; Hypocreomycetidae; Hypocreales; Sarocladiaceae; Sarocladium</t>
  </si>
  <si>
    <t>cellular organisms; Eukaryota; Opisthokonta; Fungi; Dikarya; Ascomycota; saccharomyceta; Pezizomycotina; leotiomyceta; dothideomyceta; Dothideomycetes; Dothideomycetidae; Mycosphaerellales; Aeminiaceae; Saxispiralis</t>
  </si>
  <si>
    <t>cellular organisms; Eukaryota; Opisthokonta; Fungi; Dikarya; Ascomycota; saccharomyceta; Saccharomycotina; Pichiomycetes; Serinales; Debaryomycetaceae; Scheffersomyces</t>
  </si>
  <si>
    <t>cellular organisms; Eukaryota; Opisthokonta; Fungi; Dikarya; Basidiomycota; Agaricomycotina; Agaricomycetes; Agaricomycetidae; Agaricales; Schizophyllineae; Schizophyllaceae; Schizophyllum</t>
  </si>
  <si>
    <t>cellular organisms; Eukaryota; Sar; Stramenopiles; Oomycota; Peronosporales; Peronosporaceae; Sclerospora</t>
  </si>
  <si>
    <t>cellular organisms; Eukaryota; Opisthokonta; Fungi; Dikarya; Basidiomycota; Agaricomycotina; Agaricomycetes; Agaricomycetidae; Boletales; Coniophorineae; Serpulaceae; Serpula</t>
  </si>
  <si>
    <t>cellular organisms; Eukaryota; Opisthokonta; Fungi; Dikarya; Ascomycota; saccharomyceta; Pezizomycotina; leotiomyceta; sordariomyceta; Sordariomycetes; Hypocreomycetidae; Glomerellales; Plectosphaerellaceae; Sodiomyces</t>
  </si>
  <si>
    <t>cellular organisms; Eukaryota; Opisthokonta; Fungi; Dikarya; Ascomycota; saccharomyceta; Pezizomycotina; leotiomyceta; sordariomyceta; Sordariomycetes; Sordariomycetidae; Sordariales; Sordariaceae; Sordaria</t>
  </si>
  <si>
    <t>cellular organisms; Eukaryota; Opisthokonta; Fungi; Dikarya; Basidiomycota; Ustilaginomycotina; Ustilaginomycetes; Ustilaginales; Ustilaginaceae; Sporisorium</t>
  </si>
  <si>
    <t>cellular organisms; Eukaryota; Opisthokonta; Fungi; Dikarya; Basidiomycota; Pucciniomycotina; Microbotryomycetes; Sporidiobolales; Sporidiobolaceae; Sporobolomyces</t>
  </si>
  <si>
    <t>cellular organisms; Eukaryota; Opisthokonta; Fungi; Dikarya; Ascomycota; saccharomyceta; Pezizomycotina; leotiomyceta; sordariomyceta; Sordariomycetes; Sordariomycetidae; Ophiostomatales; Ophiostomataceae; Sporothrix</t>
  </si>
  <si>
    <t>cellular organisms; Eukaryota; Opisthokonta; Fungi; Dikarya; Ascomycota; saccharomyceta; Saccharomycotina; Dipodascomycetes; Dipodascales; Trichomonascaceae; Starmerella</t>
  </si>
  <si>
    <t>cellular organisms; Eukaryota; Opisthokonta; Fungi; Dikarya; Ascomycota; saccharomyceta; Pezizomycotina; leotiomyceta; sordariomyceta; Sordariomycetes; Sordariomycetidae; Diaporthales; Diaporthaceae; Stenocarpella</t>
  </si>
  <si>
    <t>cellular organisms; Eukaryota; Opisthokonta; Fungi; Dikarya; Basidiomycota; Agaricomycotina; Agaricomycetes; Agaricomycetes incertae sedis; Russulales; Stereaceae; Stereum</t>
  </si>
  <si>
    <t>cellular organisms; Eukaryota; Opisthokonta; Fungi; Dikarya; Ascomycota; saccharomyceta; Pezizomycotina; leotiomyceta; dothideomyceta; Dothideomycetes; Dothideomycetes incertae sedis; Wilsonomyces</t>
  </si>
  <si>
    <t>cellular organisms; Eukaryota; Opisthokonta; Fungi; Dikarya; Ascomycota; saccharomyceta; Pezizomycotina; leotiomyceta; sordariomyceta; Leotiomycetes; Helotiales; Sclerotiniaceae; Stromatinia</t>
  </si>
  <si>
    <t>cellular organisms; Eukaryota; Opisthokonta; Fungi; Dikarya; Basidiomycota; Agaricomycotina; Agaricomycetes; Agaricomycetidae; Agaricales; Agaricineae; Strophariaceae; Stropharia</t>
  </si>
  <si>
    <t>cellular organisms; Eukaryota; Opisthokonta; Fungi; Dikarya; Ascomycota; saccharomyceta; Saccharomycotina; Pichiomycetes; Serinales; Debaryomycetaceae; Suhomyces</t>
  </si>
  <si>
    <t>cellular organisms; Eukaryota; Opisthokonta; Fungi; Fungi incertae sedis; Mucoromycota; Mucoromycotina; Mucoromycetes; Mucorales; Mucorineae; Rhizopodaceae; Syzygites</t>
  </si>
  <si>
    <t>cellular organisms; Eukaryota; Opisthokonta; Fungi; Dikarya; Ascomycota; Taphrinomycotina; Taphrinomycetes; Taphrinales; Taphrinaceae; Taphrina</t>
  </si>
  <si>
    <t>cellular organisms; Eukaryota; Opisthokonta; Fungi; Dikarya; Basidiomycota; Agaricomycotina; Tremellomycetes; Cystofilobasidiales; Mrakiaceae; Tausonia</t>
  </si>
  <si>
    <t>cellular organisms; Eukaryota; Opisthokonta; Fungi; Dikarya; Ascomycota; saccharomyceta; Saccharomycotina; Pichiomycetes; Serinales; Debaryomycetaceae; Teunomyces</t>
  </si>
  <si>
    <t>cellular organisms; Eukaryota; Opisthokonta; Fungi; Dikarya; Ascomycota; saccharomyceta; Pezizomycotina; leotiomyceta; Eurotiomycetes; Eurotiomycetidae; Eurotiales; Thermoascaceae; Thermoascus</t>
  </si>
  <si>
    <t>cellular organisms; Eukaryota; Opisthokonta; Fungi; Dikarya; Ascomycota; saccharomyceta; Pezizomycotina; leotiomyceta; sordariomyceta; Sordariomycetes; Sordariomycetidae; Sordariales; Chaetomiaceae; Thermocarpiscus</t>
  </si>
  <si>
    <t>cellular organisms; Eukaryota; Opisthokonta; Fungi; Dikarya; Ascomycota; saccharomyceta; Pezizomycotina; leotiomyceta; sordariomyceta; Sordariomycetes; Sordariomycetidae; Sordariales; Chaetomiaceae; Thermochaetoides</t>
  </si>
  <si>
    <t>cellular organisms; Eukaryota; Opisthokonta; Fungi; Dikarya; Ascomycota; saccharomyceta; Pezizomycotina; leotiomyceta; Eurotiomycetes; Eurotiomycetidae; Eurotiales; Trichocomaceae; Thermomyces</t>
  </si>
  <si>
    <t>cellular organisms; Eukaryota; Opisthokonta; Fungi; Dikarya; Ascomycota; saccharomyceta; Pezizomycotina; leotiomyceta; sordariomyceta; Sordariomycetes; Sordariomycetidae; Sordariales; Chaetomiaceae; Thermothelomyces</t>
  </si>
  <si>
    <t>cellular organisms; Eukaryota; Opisthokonta; Fungi; Dikarya; Ascomycota; saccharomyceta; Pezizomycotina; leotiomyceta; sordariomyceta; Sordariomycetes; Sordariomycetidae; Sordariales; Chaetomiaceae; Thermothielavioides</t>
  </si>
  <si>
    <t>cellular organisms; Eukaryota; Opisthokonta; Fungi; Dikarya; Basidiomycota; Agaricomycotina; Agaricomycetes; Agaricomycetes incertae sedis; Polyporales; Polyporaceae; Coriolopsis</t>
  </si>
  <si>
    <t>cellular organisms; Eukaryota; Opisthokonta; Fungi; Dikarya; Basidiomycota; Agaricomycotina; Agaricomycetes; Agaricomycetes incertae sedis; Polyporales; Irpicaceae; Trametopsis</t>
  </si>
  <si>
    <t>cellular organisms; Eukaryota; Opisthokonta; Fungi; Dikarya; Ascomycota; saccharomyceta; Pezizomycotina; leotiomyceta; sordariomyceta; Sordariomycetes; Sordariomycetidae; Sordariales; Podosporaceae; Podospora</t>
  </si>
  <si>
    <t>cellular organisms; Eukaryota; Opisthokonta; Fungi; Dikarya; Basidiomycota; Agaricomycotina; Agaricomycetes; Agaricomycetidae; Agaricales; Tricholomatineae; Tricholomataceae; Tricholoma</t>
  </si>
  <si>
    <t>cellular organisms; Eukaryota; Opisthokonta; Fungi; Dikarya; Ascomycota; saccharomyceta; Pezizomycotina; leotiomyceta; Eurotiomycetes; Eurotiomycetidae; Onygenales; Arthrodermataceae; Trichophyton</t>
  </si>
  <si>
    <t>cellular organisms; Eukaryota; Opisthokonta; Fungi; Dikarya; Ascomycota; saccharomyceta; Pezizomycotina; leotiomyceta; sordariomyceta; Sordariomycetes; Hypocreomycetidae; Hypocreales; Hypocreales incertae sedis; Trichothecium</t>
  </si>
  <si>
    <t>cellular organisms; Eukaryota; Opisthokonta; Fungi; Dikarya; Basidiomycota; Pucciniomycotina; Pucciniomycetes; Pucciniales; Pucciniaceae; Uromyces</t>
  </si>
  <si>
    <t>cellular organisms; Eukaryota; Opisthokonta; Fungi; Dikarya; Basidiomycota; Agaricomycotina; Agaricomycetes; Agaricomycetes incertae sedis; Polyporales; Polyporaceae; Perenniporia</t>
  </si>
  <si>
    <t>cellular organisms; Eukaryota; Opisthokonta; Fungi; Dikarya; Ascomycota; saccharomyceta; Pezizomycotina; Pezizomycetes; Pezizales; Morchellaceae; Verpa</t>
  </si>
  <si>
    <t>cellular organisms; Eukaryota; Opisthokonta; Fungi; Dikarya; Basidiomycota; Agaricomycotina; Tremellomycetes; Tremellales; Bulleribasidiaceae; Vishniacozyma</t>
  </si>
  <si>
    <t>cellular organisms; Eukaryota; Opisthokonta; Fungi; Dikarya; Basidiomycota; Agaricomycotina; Agaricomycetes; Agaricomycetidae; Agaricales; Pluteineae; Pluteaceae; Volvariella</t>
  </si>
  <si>
    <t>cellular organisms; Eukaryota; Opisthokonta; Fungi; Dikarya; Basidiomycota; Agaricomycotina; Agaricomycetes; Agaricomycetes incertae sedis; Corticiales; Vuilleminiaceae; Vuilleminia</t>
  </si>
  <si>
    <t>cellular organisms; Eukaryota; Opisthokonta; Fungi; Dikarya; Ascomycota; saccharomyceta; Saccharomycotina; Saccharomycetes; Phaffomycetales; Wickerhamomycetaceae; Wickerhamomyces</t>
  </si>
  <si>
    <t>cellular organisms; Eukaryota; Opisthokonta; Fungi; Dikarya; Ascomycota; saccharomyceta; Saccharomycotina; Dipodascomycetes; Dipodascales; Dipodascales incertae sedis; Yarrowia</t>
  </si>
  <si>
    <t>cellular organisms; Eukaryota; Opisthokonta; Fungi; Dikarya; Ascomycota; saccharomyceta; Pezizomycotina; leotiomyceta; dothideomyceta; Dothideomycetes; Dothideomycetidae; Mycosphaerellales; Mycosphaerellaceae; Zasmidium</t>
  </si>
  <si>
    <t>cellular organisms; Eukaryota; Opisthokonta; Fungi; Dikarya; Ascomycota; saccharomyceta; Saccharomycotina; Saccharomycetes; Saccharomycetales; Saccharomycetaceae; Zygosaccharomyces</t>
  </si>
  <si>
    <t>cellular organisms; Eukaryota; Opisthokonta; Fungi; Dikarya; Ascomycota; Hypocreales; Clavicipitaceae; Aschersonia</t>
  </si>
  <si>
    <t>cellular organisms; Eukaryota; Opisthokonta; Fungi; Dikarya; Ascomycota; saccharomyceta; Pezizomycotina; leotiomyceta; dothideomyceta; Dothideomycetes; Pleosporomycetidae; Pleosporomycetidae incertae sedis; Gloniaceae; Cenococcum; Cenococcum geophilum</t>
  </si>
  <si>
    <t>Proteome file source</t>
  </si>
  <si>
    <t>Clade</t>
  </si>
  <si>
    <t>Opisthokont</t>
  </si>
  <si>
    <t>SAR</t>
  </si>
  <si>
    <t>Kindom</t>
  </si>
  <si>
    <t>Division</t>
  </si>
  <si>
    <t>Subkingdom</t>
  </si>
  <si>
    <t xml:space="preserve"> Mucoromycota</t>
  </si>
  <si>
    <t xml:space="preserve"> Basidiomycota</t>
  </si>
  <si>
    <t xml:space="preserve"> Ascomycota</t>
  </si>
  <si>
    <t xml:space="preserve"> Albuginales</t>
  </si>
  <si>
    <t xml:space="preserve"> Blastocladiomycota</t>
  </si>
  <si>
    <t xml:space="preserve"> Saprolegniales</t>
  </si>
  <si>
    <t xml:space="preserve"> Pythiales</t>
  </si>
  <si>
    <t xml:space="preserve"> Peronosporales</t>
  </si>
  <si>
    <t xml:space="preserve"> Chytridiomycota</t>
  </si>
  <si>
    <t xml:space="preserve"> Fungi incertae sedis</t>
  </si>
  <si>
    <t xml:space="preserve"> Dikarya</t>
  </si>
  <si>
    <t xml:space="preserve"> Oomycota</t>
  </si>
  <si>
    <t>cellular organisms; Eukaryota; Opisthokonta; Fungi; Dikarya; Basidiomycota; Agaricomycotina; Agaricomycetes; Agaricomycetes incertae sedis; Polyporales; Polyporaceae; Cubamyces</t>
  </si>
  <si>
    <t>Madurella mycetomatis </t>
  </si>
  <si>
    <t>cellular organisms; Eukaryota; Opisthokonta; Fungi; Dikarya; Ascomycota; saccharomyceta; Pezizomycotina; leotiomyceta; Eurotiomycetes; Eurotiomycetidae; Eurotiales; Aspergillaceae; Monascus; Monascus purpureus</t>
  </si>
  <si>
    <t>Septoria lycopersici</t>
  </si>
  <si>
    <t>cellular organisms; Eukaryota; Opisthokonta; Fungi; Fungi incertae sedis; Cryptomycota; Cryptomycota incertae sedis; Rozella</t>
  </si>
  <si>
    <t>Cryptomycota</t>
  </si>
  <si>
    <t>Helminthosporium vesicarium</t>
  </si>
  <si>
    <t>cellular organisms; Eukaryota; Opisthokonta; Fungi; Dikarya; Ascomycota; saccharomyceta; Pezizomycotina; leotiomyceta; dothideomyceta; Dothideomycetes; Pleosporomycetidae; Pleosporales; Pleosporineae; Pleosporaceae; Stemphylium</t>
  </si>
  <si>
    <t>Order</t>
  </si>
  <si>
    <t>MIN</t>
  </si>
  <si>
    <t>MAX</t>
  </si>
  <si>
    <t>GENOMES</t>
  </si>
  <si>
    <t>PROTEOMES</t>
  </si>
  <si>
    <t xml:space="preserve"> Pezizomycotina</t>
  </si>
  <si>
    <t>Phallus Impudicus</t>
  </si>
  <si>
    <t>Source name</t>
  </si>
  <si>
    <t>Name from Fungal Names</t>
  </si>
  <si>
    <t> Fusarium verticillioides</t>
  </si>
  <si>
    <t xml:space="preserve">mucor endophyticus </t>
  </si>
  <si>
    <t>Penicillium griseofulvum </t>
  </si>
  <si>
    <t>Fusarium metavorans Al-Hatmi</t>
  </si>
  <si>
    <t>Other name(s)</t>
  </si>
  <si>
    <t>(Zhao et al. 2023a)</t>
  </si>
  <si>
    <t>(Lu et al. 2020)</t>
  </si>
  <si>
    <t>(Yan et al. 2021)</t>
  </si>
  <si>
    <t>(Shang et al. 2016)</t>
  </si>
  <si>
    <t>(Links et al. 2011)</t>
  </si>
  <si>
    <t>(Rajarammohan et al. 2019)</t>
  </si>
  <si>
    <t>(Belmas et al. 2018)</t>
  </si>
  <si>
    <t>(Feng et al. 2022)</t>
  </si>
  <si>
    <t>(Zhao et al. 2023b)</t>
  </si>
  <si>
    <t>(Zhang et al. 2018a)</t>
  </si>
  <si>
    <t>(Li et al. 2018)</t>
  </si>
  <si>
    <t>(Oh et al. 2021)</t>
  </si>
  <si>
    <t>(Chibucos et al. 2016)</t>
  </si>
  <si>
    <t>(Prakash et al. 2017)</t>
  </si>
  <si>
    <t>(Collins et al. 2013)</t>
  </si>
  <si>
    <t>(Kadooka et al. 2021)</t>
  </si>
  <si>
    <t>(Nierman et al. 2005)</t>
  </si>
  <si>
    <t>(de Vries et al. 2017)</t>
  </si>
  <si>
    <t>(Kis-Papo et al. 2014)</t>
  </si>
  <si>
    <t>(Choque et al. 2018)</t>
  </si>
  <si>
    <t>(Schardl et al. 2014)</t>
  </si>
  <si>
    <t>(Wingfield et al. 2018)</t>
  </si>
  <si>
    <t>(Binder et al. 2013, Sugawara and Sugano 2023)</t>
  </si>
  <si>
    <t>(Peng et al. 2020)</t>
  </si>
  <si>
    <t>(Goordial et al. 2016)</t>
  </si>
  <si>
    <t>(Chávez-Tinoco et al. 2024)</t>
  </si>
  <si>
    <t>(Santos 2020)</t>
  </si>
  <si>
    <t>(Niu et al. 2022)</t>
  </si>
  <si>
    <t>(Yang et al. 2023)</t>
  </si>
  <si>
    <t>(Reina et al. 2019)</t>
  </si>
  <si>
    <t>(Khojasteh et al. 2022)</t>
  </si>
  <si>
    <t>(Kang et al. 2019)</t>
  </si>
  <si>
    <t>(Ng Kee et al. 2012)</t>
  </si>
  <si>
    <t>(Li et al. 2023a)</t>
  </si>
  <si>
    <t>(Rogério et al. 2020)</t>
  </si>
  <si>
    <t>(Baroncelli et al. 2014)</t>
  </si>
  <si>
    <t>(Fan et al. 2022)</t>
  </si>
  <si>
    <t>(da Silva et al. 2024)</t>
  </si>
  <si>
    <t>(Dvorianinova et al. 2024)</t>
  </si>
  <si>
    <t>(Silva Junior et al. 2018)</t>
  </si>
  <si>
    <t>(Liu et al. 2021)</t>
  </si>
  <si>
    <t>(Wang et al. 2016)</t>
  </si>
  <si>
    <t>(Hongchao et al. 2022)</t>
  </si>
  <si>
    <t>(Tsuji et al. 2022)</t>
  </si>
  <si>
    <t>(Huang et al. 2021)</t>
  </si>
  <si>
    <t>(Mena et al. 2022)</t>
  </si>
  <si>
    <t>(Kessie 2013)</t>
  </si>
  <si>
    <t>(Liu et al. 2023)</t>
  </si>
  <si>
    <t>(Garcia et al. 2021)</t>
  </si>
  <si>
    <t>(Shanmugam et al. 2019)</t>
  </si>
  <si>
    <t>(Wendland and Walther 2014)</t>
  </si>
  <si>
    <t>(Kurata et al. 2016)</t>
  </si>
  <si>
    <t>(Kancherla et al. 2017)</t>
  </si>
  <si>
    <t>(Firdaus-Raih et al. 2018)</t>
  </si>
  <si>
    <t>(Lévesque et al. 2010)</t>
  </si>
  <si>
    <t>(Wang et al. 2019)</t>
  </si>
  <si>
    <t>(Turchetti et al. 2022)</t>
  </si>
  <si>
    <t>(Mattupalli et al. 2014)</t>
  </si>
  <si>
    <t>(Porto et al. 2019)</t>
  </si>
  <si>
    <t>(Gong et al. 2020)</t>
  </si>
  <si>
    <t>(Agrawal et al. 2015)</t>
  </si>
  <si>
    <t>(Al-Salihi et al. 2019)</t>
  </si>
  <si>
    <t>(Min et al. 2018)</t>
  </si>
  <si>
    <t>(Zhu et al. 2019)</t>
  </si>
  <si>
    <t>(Quan et al. 2021)</t>
  </si>
  <si>
    <t>(James et al. 2023)</t>
  </si>
  <si>
    <t>(Morio et al. 2020)</t>
  </si>
  <si>
    <t>(Schwartze et al. 2014)</t>
  </si>
  <si>
    <t>(Shea et al. 2023)</t>
  </si>
  <si>
    <t>(Konings et al. 2024)</t>
  </si>
  <si>
    <t>(Tavares et al. 2014)</t>
  </si>
  <si>
    <t>(Nemri et al. 2014)</t>
  </si>
  <si>
    <t>(Piombo et al. 2018)</t>
  </si>
  <si>
    <t>(Rahmat et al. 2021)</t>
  </si>
  <si>
    <t>(Yoon et al. 2022)</t>
  </si>
  <si>
    <t>(Tsuji et al. 2015)</t>
  </si>
  <si>
    <t>(Fujikawa et al. 2024)</t>
  </si>
  <si>
    <t>(Su et al. 2016)</t>
  </si>
  <si>
    <t>(Sun et al. 2022)</t>
  </si>
  <si>
    <t>(Leo et al. 2023)</t>
  </si>
  <si>
    <t>(Zhang et al. 2018b)</t>
  </si>
  <si>
    <t>(Brandt et al. 2021)</t>
  </si>
  <si>
    <t>(Wu et al. 2020)</t>
  </si>
  <si>
    <t>(Derevnina et al. 2015)</t>
  </si>
  <si>
    <t>(Eichmeier et al. 2022)</t>
  </si>
  <si>
    <t>(Mandal et al. 2022)</t>
  </si>
  <si>
    <t>(Srivastava et al. 2021)</t>
  </si>
  <si>
    <t>(Wang et al. 2021)</t>
  </si>
  <si>
    <t>(Lee et al. 2020)</t>
  </si>
  <si>
    <t>(Zhou et al. 2022)</t>
  </si>
  <si>
    <t>(Yin et al. 2017)</t>
  </si>
  <si>
    <t>(Yu et al. 2022)</t>
  </si>
  <si>
    <t>(Stringer and Cushion 1998)</t>
  </si>
  <si>
    <t>(Gañán et al. 2020)</t>
  </si>
  <si>
    <t>(Chen et al. 2019)</t>
  </si>
  <si>
    <t>(Rochi et al. 2018)</t>
  </si>
  <si>
    <t>(Adhikari et al. 2013)</t>
  </si>
  <si>
    <t>(Nguyen et al. 2022)</t>
  </si>
  <si>
    <t>(Choo et al. 2016)</t>
  </si>
  <si>
    <t>(Tian et al. 2022)</t>
  </si>
  <si>
    <t>(Paiva et al. 2024)</t>
  </si>
  <si>
    <t>(Srivastava et al. 2024)</t>
  </si>
  <si>
    <t>(Yang et al. 2022)</t>
  </si>
  <si>
    <t>(Steins et al. 2023)</t>
  </si>
  <si>
    <t>(Huang et al. 2020a)</t>
  </si>
  <si>
    <t>(Gazzetti et al. 2019)</t>
  </si>
  <si>
    <t>(Concia et al. 2009)</t>
  </si>
  <si>
    <t>(Tian et al. 2021)</t>
  </si>
  <si>
    <t>(Berka et al. 2011)</t>
  </si>
  <si>
    <t>(Pavlov Andrey et al. 2015)</t>
  </si>
  <si>
    <t>(Link et al. 2014)</t>
  </si>
  <si>
    <t>(Matsumoto et al. 2023)</t>
  </si>
  <si>
    <t>(Chen et al. 2017)</t>
  </si>
  <si>
    <t>(Baeza et al. 2021)</t>
  </si>
  <si>
    <t>(Haase et al. 2017)</t>
  </si>
  <si>
    <t>(Nguyen et al. 2016a)</t>
  </si>
  <si>
    <t>(Mouchacca 2000)</t>
  </si>
  <si>
    <t>(Imtiaj et al. 2009, Ma et al. 2014)</t>
  </si>
  <si>
    <t>(Furlan et al. 1997)</t>
  </si>
  <si>
    <t>(Shu et al. 2007)</t>
  </si>
  <si>
    <t>(Bebber et al. 2020)</t>
  </si>
  <si>
    <t>(Vu et al. 2007, Aiuchi et al. 2008)</t>
  </si>
  <si>
    <t>(Nielsen 1982)</t>
  </si>
  <si>
    <t>(Sardella et al. 2018)</t>
  </si>
  <si>
    <t>(Vaquera et al. 2014)</t>
  </si>
  <si>
    <t>(Hempherson-Jones and Phelps 1989)</t>
  </si>
  <si>
    <t>(Doran 1922)</t>
  </si>
  <si>
    <t>(Guo et al. 2008)</t>
  </si>
  <si>
    <t>(Hacskaylo et al. 1965)</t>
  </si>
  <si>
    <t>(Morgenstern et al. 2012)</t>
  </si>
  <si>
    <t>(Panebianco 1994)</t>
  </si>
  <si>
    <t>(Alvarez et al. 2010)</t>
  </si>
  <si>
    <t>(Phillips and Burdekin 1982, Desprez-Loustau et al. 2010)</t>
  </si>
  <si>
    <t>(Desprez-Loustau et al. 2010)</t>
  </si>
  <si>
    <t>(Suresh et al. 2024)</t>
  </si>
  <si>
    <t>(Jeon and Ka 2014)</t>
  </si>
  <si>
    <t>(Osborne and Landa 1992)</t>
  </si>
  <si>
    <t>(Mráz et al. 2021)</t>
  </si>
  <si>
    <t>(Pratibha and Pal 2021)</t>
  </si>
  <si>
    <t>(Astoreca et al. 2007)</t>
  </si>
  <si>
    <t>(Benassi et al. 2014)</t>
  </si>
  <si>
    <t>(Figueredo et al. 2020)</t>
  </si>
  <si>
    <t>(Glässnerová et al. 2022)</t>
  </si>
  <si>
    <t>(Mannaa and Kim 2017, Glässnerová et al. 2022)</t>
  </si>
  <si>
    <t>(Mastrodimos et al. 2019)</t>
  </si>
  <si>
    <t>(Famurewa and Olutiola 1991)</t>
  </si>
  <si>
    <t>(Barrs et al. 2013)</t>
  </si>
  <si>
    <t>(McEvoy and Stuart 1970, Benassi et al. 2014)</t>
  </si>
  <si>
    <t>(Schindler et al. 1967, Gomi 2014)</t>
  </si>
  <si>
    <t>(Samadi et al. 2015)</t>
  </si>
  <si>
    <t>(Mouchacca 2000, Barrs et al. 2013, Benassi et al. 2014)</t>
  </si>
  <si>
    <t>(Kostadinova et al. 2017)</t>
  </si>
  <si>
    <t>(Heath and Eggins 1965, Ito et al. 2001)</t>
  </si>
  <si>
    <t>(Kaminskyj 2001)</t>
  </si>
  <si>
    <t>(Alborch et al. 2011a, Figueredo et al. 2020)</t>
  </si>
  <si>
    <t>(Benassi et al. 2014, Figueredo et al. 2020)</t>
  </si>
  <si>
    <t>(Gock et al. 2003)</t>
  </si>
  <si>
    <t>(Alborch et al. 2011b)</t>
  </si>
  <si>
    <t>(Miller and Srinivasan 1983, Benassi et al. 2014)</t>
  </si>
  <si>
    <t>(Selouane et al. 2009)</t>
  </si>
  <si>
    <t>(Sugui et al. 2010)</t>
  </si>
  <si>
    <t>(Leuchtmann and Clay 1989)</t>
  </si>
  <si>
    <t>(Nasr et al. 2018)</t>
  </si>
  <si>
    <t>(Abu-Mejdad et al. 2019)</t>
  </si>
  <si>
    <t>(McNeil and Kristiansen 1990)</t>
  </si>
  <si>
    <t>(Shen et al. 2020)</t>
  </si>
  <si>
    <t>(Jo et al. 2014)</t>
  </si>
  <si>
    <t>(Hassan and Medany 2012)</t>
  </si>
  <si>
    <t>(Xing-Hong et al. 2016)</t>
  </si>
  <si>
    <t>(Ekesi et al. 1999, Rubin 2001)</t>
  </si>
  <si>
    <t>(Zimmermann 2007)</t>
  </si>
  <si>
    <t>(Zhang XiaoFei et al. 2013)</t>
  </si>
  <si>
    <t>(Wang et al. 2001)</t>
  </si>
  <si>
    <t>(Maphanga Tsidiso et al. 2020)</t>
  </si>
  <si>
    <t>(Jiang et al. 2018)</t>
  </si>
  <si>
    <t>(Stanoeva and Ilıev 2014)</t>
  </si>
  <si>
    <t>(Xu et al. 2008b)</t>
  </si>
  <si>
    <t>(Pugh and MacDonald 1980)</t>
  </si>
  <si>
    <t>(Kiyashko 2017)</t>
  </si>
  <si>
    <t>(Zhuang et al. 2021)</t>
  </si>
  <si>
    <t>(Furukawa et al. 2005)</t>
  </si>
  <si>
    <t>(Garfinkel et al. 2019)</t>
  </si>
  <si>
    <t>(Sabri et al. 2000)</t>
  </si>
  <si>
    <t>(Thomas 2016)</t>
  </si>
  <si>
    <t>(Duncan et al. 2006)</t>
  </si>
  <si>
    <t>(Fell and Meyer 1967)</t>
  </si>
  <si>
    <t>(Robert et al. 2015)</t>
  </si>
  <si>
    <t>(Farias et al. 2022)</t>
  </si>
  <si>
    <t>(Du et al. 2021)</t>
  </si>
  <si>
    <t>(Kuvshinnikov et al. 1977)</t>
  </si>
  <si>
    <t>(Valík et al. 2017)</t>
  </si>
  <si>
    <t>(Casagrande Pierantoni et al. 2021)</t>
  </si>
  <si>
    <t>(Deshaware et al. 2021)</t>
  </si>
  <si>
    <t>(de Hoog et al. 2011)</t>
  </si>
  <si>
    <t>(Gleason and McGee 2008)</t>
  </si>
  <si>
    <t>(Moore and Six 2015)</t>
  </si>
  <si>
    <t>(Brasier and Stephens 1993)</t>
  </si>
  <si>
    <t>(Kilaru et al. 2022)</t>
  </si>
  <si>
    <t>(Nakasone 1981)</t>
  </si>
  <si>
    <t>(Anandi et al. 1989, Morgenstern et al. 2012)</t>
  </si>
  <si>
    <t>(Rodríguez et al. 2002)</t>
  </si>
  <si>
    <t>(Badali et al. 2011)</t>
  </si>
  <si>
    <t>(De Hoog et al. 2007, Govindaraju et al. 2020)</t>
  </si>
  <si>
    <t>(Badali et al. 2008)</t>
  </si>
  <si>
    <t>(Zalar et al. 2007)</t>
  </si>
  <si>
    <t>(Aihara et al. 2002)</t>
  </si>
  <si>
    <t>(Mitchell and Cooke 1968)</t>
  </si>
  <si>
    <t>(Berardi and Fatichenti 1988)</t>
  </si>
  <si>
    <t>(Egeberg et al. 1964)</t>
  </si>
  <si>
    <t>(Cordeiro et al. 2006)</t>
  </si>
  <si>
    <t>(Leonard 1977)</t>
  </si>
  <si>
    <t>(Han et al. 2016)</t>
  </si>
  <si>
    <t>(Tashiro et al. 2018)</t>
  </si>
  <si>
    <t>(Poltronieri et al. 2013, Han et al. 2016)</t>
  </si>
  <si>
    <t>(López-Moral et al. 2017)</t>
  </si>
  <si>
    <t>(Skoropad 1967)</t>
  </si>
  <si>
    <t>(Erxun et al. 2002)</t>
  </si>
  <si>
    <t>(Feng et al. 2024a)</t>
  </si>
  <si>
    <t>(Dubrulle et al. 2020)</t>
  </si>
  <si>
    <t>(Korpi et al. 1998)</t>
  </si>
  <si>
    <t>(Sterflinger 1998)</t>
  </si>
  <si>
    <t>(Badalyan et al. 2011)</t>
  </si>
  <si>
    <t>(Hallsworth and Magan 1999)</t>
  </si>
  <si>
    <t>(Zimmermann 2008)</t>
  </si>
  <si>
    <t>(Jiaojiao et al. 2018)</t>
  </si>
  <si>
    <t>(Feng et al. 2024b)</t>
  </si>
  <si>
    <t>(Kuhlman and Pepper 1994)</t>
  </si>
  <si>
    <t>(Gottlieb 1950)</t>
  </si>
  <si>
    <t>(Selbmann et al. 2005)</t>
  </si>
  <si>
    <t>(Anagnostakis and Aylor 1984)</t>
  </si>
  <si>
    <t>(Schwiesow et al. 2024)</t>
  </si>
  <si>
    <t>(Mswaka and Magan 1999)</t>
  </si>
  <si>
    <t>(Almaguer et al. 2013)</t>
  </si>
  <si>
    <t>(Almaguer Chávez 2022)</t>
  </si>
  <si>
    <t>(Chen et al. 2013)</t>
  </si>
  <si>
    <t>(Sousa-Silva et al. 2021)</t>
  </si>
  <si>
    <t>(Kim et al. 2005a)</t>
  </si>
  <si>
    <t>(Travassos and Cury 1971)</t>
  </si>
  <si>
    <t>(Ekendahl et al. 2003)</t>
  </si>
  <si>
    <t>(Tsuji 2023)</t>
  </si>
  <si>
    <t>(Shi XiangPeng et al. 2015)</t>
  </si>
  <si>
    <t>(Schmidt 2006)</t>
  </si>
  <si>
    <t>(Yuyama et al. 2013)</t>
  </si>
  <si>
    <t>(Salvadó et al. 2011)</t>
  </si>
  <si>
    <t>(Van Uden 1985)</t>
  </si>
  <si>
    <t>(Brandam et al. 2008)</t>
  </si>
  <si>
    <t>(Zadražil and Brunnert 1982)</t>
  </si>
  <si>
    <t>(Infantino et al. 2016)</t>
  </si>
  <si>
    <t>(Desprez-Loustau et al. 2010, Kowalski et al. 2016)</t>
  </si>
  <si>
    <t>(Simpson and Hayes 1978)</t>
  </si>
  <si>
    <t>(Dukik et al. 2017)</t>
  </si>
  <si>
    <t>(Alker et al. 2001)</t>
  </si>
  <si>
    <t>(Mold Busters 2024)</t>
  </si>
  <si>
    <t>(Alderman 2013)</t>
  </si>
  <si>
    <t>(Christova and Slavov 2021)</t>
  </si>
  <si>
    <t>(Aguiar 2013)</t>
  </si>
  <si>
    <t>(Li et al. 2023b)</t>
  </si>
  <si>
    <t>(Boddy 1983)</t>
  </si>
  <si>
    <t>(Yazdanparast et al. 2017)</t>
  </si>
  <si>
    <t>(Song et al. 2017)</t>
  </si>
  <si>
    <t>(Carr et al. 2023)</t>
  </si>
  <si>
    <t>(Tonomura 1978)</t>
  </si>
  <si>
    <t>(Torii et al. 2021)</t>
  </si>
  <si>
    <t>(Najafzadeh et al. 2011)</t>
  </si>
  <si>
    <t>(Ru et al. 2002)</t>
  </si>
  <si>
    <t>(Elvira-Recuenco et al. 2021)</t>
  </si>
  <si>
    <t>(Tajuddin 2018)</t>
  </si>
  <si>
    <t>(Devi and Singh 1994, Moussa et al. 2017)</t>
  </si>
  <si>
    <t>(Ali et al. 1996)</t>
  </si>
  <si>
    <t>(Ritika et al. 2023)</t>
  </si>
  <si>
    <t>(Torp and Nirenberg 2004)</t>
  </si>
  <si>
    <t>(Aoki et al. 2018)</t>
  </si>
  <si>
    <t>(Cruz et al. 2019, López-Moral et al. 2024)</t>
  </si>
  <si>
    <t>(Kishi et al. 1999)</t>
  </si>
  <si>
    <t>(López-Moral et al. 2024)</t>
  </si>
  <si>
    <t>(Sabburg 2015)</t>
  </si>
  <si>
    <t>(Yan and Nelson Jr 2020)</t>
  </si>
  <si>
    <t>(Kapoor and Sharma 2014)</t>
  </si>
  <si>
    <t>(Nguyen et al. 2023a)</t>
  </si>
  <si>
    <t>(Plaza et al. 2003)</t>
  </si>
  <si>
    <t>(Lee et al. 2004)</t>
  </si>
  <si>
    <t>(Pitt and Hocking 2022)</t>
  </si>
  <si>
    <t>(Helston et al. 2010)</t>
  </si>
  <si>
    <t>(Nutman et al. 1963)</t>
  </si>
  <si>
    <t>(Ko et al. 2005)</t>
  </si>
  <si>
    <t>(Scirè et al. 2011)</t>
  </si>
  <si>
    <t>(Xiang et al. 2010)</t>
  </si>
  <si>
    <t>(Tedford et al. 1995)</t>
  </si>
  <si>
    <t>(Edgington et al. 2008)</t>
  </si>
  <si>
    <t>(Howell 1940)</t>
  </si>
  <si>
    <t>(Zohri et al.)</t>
  </si>
  <si>
    <t>(Jeon et al. 2012)</t>
  </si>
  <si>
    <t>(Kim et al. 2005b)</t>
  </si>
  <si>
    <t>(Kowalski and Bartnik 2010)</t>
  </si>
  <si>
    <t>(Hiscox et al. 2016)</t>
  </si>
  <si>
    <t>(Burgain et al. 2015)</t>
  </si>
  <si>
    <t>(Imtiaj et al. 2009)</t>
  </si>
  <si>
    <t>(Nieto-Sarabia et al. 2022)</t>
  </si>
  <si>
    <t>(Yu et al. 2024)</t>
  </si>
  <si>
    <t>(Deak , Travassos and Cury 1971, Van Uden 1985)</t>
  </si>
  <si>
    <t>(Tanji et al. 2004)</t>
  </si>
  <si>
    <t>(Noseda et al. 2013)</t>
  </si>
  <si>
    <t>(Freel et al. 2015)</t>
  </si>
  <si>
    <t>(Kogan Helen et al. 2023)</t>
  </si>
  <si>
    <t>(Kibar and Peksen 2011a)</t>
  </si>
  <si>
    <t>(Hou et al. 2015)</t>
  </si>
  <si>
    <t>(Luangharn et al. 2014)</t>
  </si>
  <si>
    <t>(Lee et al. 2008)</t>
  </si>
  <si>
    <t>(Kalaw et al. 2016)</t>
  </si>
  <si>
    <t>(Ghanbarnia et al. 2009)</t>
  </si>
  <si>
    <t>(Hess et al. 2024)</t>
  </si>
  <si>
    <t>(Margesin 2009)</t>
  </si>
  <si>
    <t>(Arthur and Watson 1976)</t>
  </si>
  <si>
    <t>(Hoffmann et al. 2007)</t>
  </si>
  <si>
    <t>(Nguyen et al. 2023b)</t>
  </si>
  <si>
    <t>(Naganuma et al. 1985)</t>
  </si>
  <si>
    <t>(Rizal et al. 2016)</t>
  </si>
  <si>
    <t>(Viejobueno et al. 2022)</t>
  </si>
  <si>
    <t>(de Hoog et al. 2020)</t>
  </si>
  <si>
    <t>(Kim et al. 2009)</t>
  </si>
  <si>
    <t>(Guillot and Bond 1999)</t>
  </si>
  <si>
    <t>(Akaza et al. 2012)</t>
  </si>
  <si>
    <t>(Lorch et al. 2018)</t>
  </si>
  <si>
    <t>(Chandrashekar and Heather 1981)</t>
  </si>
  <si>
    <t>(Vieira et al. 2020)</t>
  </si>
  <si>
    <t>(Kamga et al. 2022)</t>
  </si>
  <si>
    <t>(Ito et al. 2001)</t>
  </si>
  <si>
    <t>(Seib et al. 2023)</t>
  </si>
  <si>
    <t>(Rangel et al. 2010)</t>
  </si>
  <si>
    <t>(Wei et al. 2021, Hansali et al. 2023)</t>
  </si>
  <si>
    <t>(Kang et al. 2017)</t>
  </si>
  <si>
    <t>(Mažeika et al. 2021)</t>
  </si>
  <si>
    <t>(da Silveira et al. 2020)</t>
  </si>
  <si>
    <t>(Ernst et al. 2011)</t>
  </si>
  <si>
    <t>(Johnstone and La Touche 1956)</t>
  </si>
  <si>
    <t>(Cheng et al. 2020)</t>
  </si>
  <si>
    <t>(Campos-Esquivel et al. 2022)</t>
  </si>
  <si>
    <t>(Rasheva et al. 1998)</t>
  </si>
  <si>
    <t>(Derić et al. 2019)</t>
  </si>
  <si>
    <t>(Evans 2016)</t>
  </si>
  <si>
    <t>(Gilbert 1960, Xu et al. 2008a)</t>
  </si>
  <si>
    <t>(Sanz-Rocha et al. 2023)</t>
  </si>
  <si>
    <t>(Melo et al. 2014)</t>
  </si>
  <si>
    <t>(Ozimek et al. 2018)</t>
  </si>
  <si>
    <t>(Tapia-Vázquez et al. 2020)</t>
  </si>
  <si>
    <t>(Arthur and Watson 1976, Tsuji 2023)</t>
  </si>
  <si>
    <t>(Tsuji et al. 2019)</t>
  </si>
  <si>
    <t>(Xin and Zhou 2007)</t>
  </si>
  <si>
    <t>(Álvarez et al. 2011, Xia et al. 2011)</t>
  </si>
  <si>
    <t>(Mouchacca 1997)</t>
  </si>
  <si>
    <t>(Szebenyi et al. 2023)</t>
  </si>
  <si>
    <t>(Álvarez et al. 2011)</t>
  </si>
  <si>
    <t>(Scarcella et al. 2021)</t>
  </si>
  <si>
    <t>(Selbmann et al. 2013)</t>
  </si>
  <si>
    <t>(Sun et al. 2020)</t>
  </si>
  <si>
    <t>(Turchetti et al. 2020)</t>
  </si>
  <si>
    <t>(Robert et al. 2015, Turchetti et al. 2022)</t>
  </si>
  <si>
    <t>(Vishniac and Hempfling 1979)</t>
  </si>
  <si>
    <t>(Jiang et al. 2022)</t>
  </si>
  <si>
    <t>(Carro-Huerga et al. 2021)</t>
  </si>
  <si>
    <t>(Lovett and Thompson 1978)</t>
  </si>
  <si>
    <t>(Ryan et al. 1943)</t>
  </si>
  <si>
    <t>(Viswanath-Reddy and Turian 1975)</t>
  </si>
  <si>
    <t>(Ahmed et al. 2014)</t>
  </si>
  <si>
    <t>(Vilich-Meller 1992)</t>
  </si>
  <si>
    <t>(Lehnen et al. 2019)</t>
  </si>
  <si>
    <t>(Kiladze and Bitsadze 2024)</t>
  </si>
  <si>
    <t>(Dong and Yao 2011)</t>
  </si>
  <si>
    <t>(Moore and Ostry 2015)</t>
  </si>
  <si>
    <t>(Domir et al. 1991)</t>
  </si>
  <si>
    <t>(Sánchez et al. 2004)</t>
  </si>
  <si>
    <t>(Mouchacca 2007)</t>
  </si>
  <si>
    <t>(Raaman et al. 2010)</t>
  </si>
  <si>
    <t>(Kreusch 2022)</t>
  </si>
  <si>
    <t>(Mehra et al. 2018)</t>
  </si>
  <si>
    <t>(Peterson et al. 2004)</t>
  </si>
  <si>
    <t>(McRae et al. 1999)</t>
  </si>
  <si>
    <t>(Saccomori et al. 2015, Pitt and Hocking 2022)</t>
  </si>
  <si>
    <t>(Kotun 2017)</t>
  </si>
  <si>
    <t>(Miles and Trinci 1983)</t>
  </si>
  <si>
    <t>(Famurewa and Olutiola 1991, Pitt and Hocking 2022)</t>
  </si>
  <si>
    <t>(Polizzi et al. 2011)</t>
  </si>
  <si>
    <t>(Baert et al. 2007)</t>
  </si>
  <si>
    <t>(Perrone et al. 2015)</t>
  </si>
  <si>
    <t>(Pascual et al. 1997)</t>
  </si>
  <si>
    <t>(Polizzi et al. 2012)</t>
  </si>
  <si>
    <t>(Nguyen Van Long et al. 2021)</t>
  </si>
  <si>
    <t>(Segers 2017)</t>
  </si>
  <si>
    <t>(Colhoun 1973)</t>
  </si>
  <si>
    <t>(El-Gali 2017)</t>
  </si>
  <si>
    <t>(Whiting et al. 2001)</t>
  </si>
  <si>
    <t>(Bonde et al. 2012)</t>
  </si>
  <si>
    <t>(Mahajan 2011)</t>
  </si>
  <si>
    <t>(Margesin 2009, Turchetti et al. 2022)</t>
  </si>
  <si>
    <t>(Ianutsevich et al. 2023)</t>
  </si>
  <si>
    <t>(Burkholder and McVeigh 1940)</t>
  </si>
  <si>
    <t>(Lurwanu et al. 2020)</t>
  </si>
  <si>
    <t>(Deak)</t>
  </si>
  <si>
    <t>(Suh and Crawford 1991)</t>
  </si>
  <si>
    <t>(Wang et al. 2005)</t>
  </si>
  <si>
    <t>(Alam et al. 2009)</t>
  </si>
  <si>
    <t>(Yan et al. 2024)</t>
  </si>
  <si>
    <t>(Morgenstern et al. 2012, Huang and Nie 2015)</t>
  </si>
  <si>
    <t>(Sloand et al. 1993)</t>
  </si>
  <si>
    <t>(Riebold et al. 2023)</t>
  </si>
  <si>
    <t>(Yonow et al. 2019)</t>
  </si>
  <si>
    <t>(Campbell et al. 2019)</t>
  </si>
  <si>
    <t>(Finotti et al. 1993)</t>
  </si>
  <si>
    <t>(Gilles and Kennedy 2003)</t>
  </si>
  <si>
    <t>(Burrage 1970)</t>
  </si>
  <si>
    <t>(Simkin and Wheeler 1974)</t>
  </si>
  <si>
    <t>(Nxumalo 2018)</t>
  </si>
  <si>
    <t>(Özketen 2013)</t>
  </si>
  <si>
    <t>(Perdomo et al. 2013)</t>
  </si>
  <si>
    <t>(Hýsek et al. 2019)</t>
  </si>
  <si>
    <t>(Cardoso et al. 2008)</t>
  </si>
  <si>
    <t>(Shanmugapackiam et al. 2019, Kovaleski et al. 2020)</t>
  </si>
  <si>
    <t>(Chadha et al. 2019)</t>
  </si>
  <si>
    <t>(Selbmann et al. 2008)</t>
  </si>
  <si>
    <t>(Badali et al. 2010)</t>
  </si>
  <si>
    <t>(Grosch and Kofoet 2003, Orozoco-Avitia et al. 2013)</t>
  </si>
  <si>
    <t>(Zhou et al. 2014)</t>
  </si>
  <si>
    <t>(Silva Tony et al. 2005)</t>
  </si>
  <si>
    <t>(Stanier 1942)</t>
  </si>
  <si>
    <t>(Mouchacca 2000, Huang et al. 2005, Tasar et al. 2016)</t>
  </si>
  <si>
    <t>(Han and Nout 2000, Mouchacca 2007)</t>
  </si>
  <si>
    <t>(Touchette et al. 2021)</t>
  </si>
  <si>
    <t>(He et al. 2015)</t>
  </si>
  <si>
    <t>(Myint et al. 2020)</t>
  </si>
  <si>
    <t>(Lario et al. 2020)</t>
  </si>
  <si>
    <t>(Banno 1967)</t>
  </si>
  <si>
    <t>(Perry 1967)</t>
  </si>
  <si>
    <t>(Saensuk and Suntararak 2018)</t>
  </si>
  <si>
    <t>(Winans et al. 2020)</t>
  </si>
  <si>
    <t>(Hebly et al. 2015)</t>
  </si>
  <si>
    <t>(Naseeb et al. 2018)</t>
  </si>
  <si>
    <t>(Chen et al. 2022)</t>
  </si>
  <si>
    <t>(Joo et al. 2004)</t>
  </si>
  <si>
    <t>(Giraldo et al. 2015)</t>
  </si>
  <si>
    <t>(Paiva et al. 2023)</t>
  </si>
  <si>
    <t>(Tanimura et al. 2012)</t>
  </si>
  <si>
    <t>(du Preez et al. 1986)</t>
  </si>
  <si>
    <t>(Imtiaj et al. 2008)</t>
  </si>
  <si>
    <t>(Ward 1966)</t>
  </si>
  <si>
    <t>(Saito 1997)</t>
  </si>
  <si>
    <t>(Clarkson et al. 2014)</t>
  </si>
  <si>
    <t>(Traeger and Nowrousian 2015)</t>
  </si>
  <si>
    <t>(Białkowska et al. 2018)</t>
  </si>
  <si>
    <t>(Roets et al. 2008)</t>
  </si>
  <si>
    <t>(Furlan et al. 1997, Jeon and Ka 2014)</t>
  </si>
  <si>
    <t>(Furlan et al. 1997, Robert et al. 2015)</t>
  </si>
  <si>
    <t>(Nguyen et al. 2016b)</t>
  </si>
  <si>
    <t>(Wang et al. 2023)</t>
  </si>
  <si>
    <t>(Dhakar et al. 2014)</t>
  </si>
  <si>
    <t>(Bharti et al. 2018)</t>
  </si>
  <si>
    <t>(Plummer 1984)</t>
  </si>
  <si>
    <t>(Deploey 1990)</t>
  </si>
  <si>
    <t>(Huang et al. 2020b)</t>
  </si>
  <si>
    <t>(Lee et al. 2014)</t>
  </si>
  <si>
    <t>(Kumar and Edla Sujatha 2013, Siebecker 2021)</t>
  </si>
  <si>
    <t>(Wang et al. 2022)</t>
  </si>
  <si>
    <t>(Ramana Murthy et al. 1999)</t>
  </si>
  <si>
    <t>(Emelyanova 2005)</t>
  </si>
  <si>
    <t>(Yan et al. 2015)</t>
  </si>
  <si>
    <t>(Silar 2020)</t>
  </si>
  <si>
    <t>(Gezgin et al. 2020)</t>
  </si>
  <si>
    <t>(Gupta and Sharma 2013, Pitt and Hocking 2022)</t>
  </si>
  <si>
    <t>(Brown et al. 1990)</t>
  </si>
  <si>
    <t>(Cross and Kenerley 2004, Hamzah et al. 2012)</t>
  </si>
  <si>
    <t>(Al-Taweil et al. 2009)</t>
  </si>
  <si>
    <t>(Terashima 1994)</t>
  </si>
  <si>
    <t>(Kibar and Peksen 2011b)</t>
  </si>
  <si>
    <t>(Čmoková et al. 2020)</t>
  </si>
  <si>
    <t>(Singh and Agrawal 1982)</t>
  </si>
  <si>
    <t>(Kadhim et al. 2015)</t>
  </si>
  <si>
    <t>(Leonardi et al. 2017)</t>
  </si>
  <si>
    <t>(Salehi et al. 2023)</t>
  </si>
  <si>
    <t>(Bustan et al. 2006)</t>
  </si>
  <si>
    <t>(Garibaldi and Aloj 1980)</t>
  </si>
  <si>
    <t>(Hiratsuka 1934)</t>
  </si>
  <si>
    <t>(Cheng YanHui et al. 2011)</t>
  </si>
  <si>
    <t>(Samerpitak et al. 2017)</t>
  </si>
  <si>
    <t>(Chaudhuri 1923)</t>
  </si>
  <si>
    <t>(Soesanto and Termorshuizen 2001)</t>
  </si>
  <si>
    <t>(Margesin and Schinner 1997)</t>
  </si>
  <si>
    <t>(Orwa et al. 2020)</t>
  </si>
  <si>
    <t>(Steels et al. 1999)</t>
  </si>
  <si>
    <t>(Jermini and Schmidt-Lorenz 1987, Kobayashi and Hayashi 1998)</t>
  </si>
  <si>
    <t>Reference</t>
  </si>
  <si>
    <t>Abu-Mejdad, N., A. I. Al-Badran and A. H. Al-Saadoon (2019). "New record of ascomycetous yeasts strains from soil in Basrah, Iraq." Drug Invent. Today 11: 3073-3080.</t>
  </si>
  <si>
    <t>Adhikari, B. N., J. P. Hamilton, M. M. Zerillo, N. Tisserat, C. A. Lévesque and C. R. Buell (2013). "Comparative genomics reveals insight into virulence strategies of plant pathogenic oomycetes." PloS one 8(10): e75072.</t>
  </si>
  <si>
    <t>Agrawal, Y., I. Khatri, S. Subramanian and B. D. Shenoy (2015). "Genome Sequence, Comparative Analysis, and Evolutionary Insights into Chitinases of Entomopathogenic Fungus Hirsutella thompsonii." Genome Biology and Evolution 7(3): 916-930.</t>
  </si>
  <si>
    <t>Aguiar, T. S. d. Q. V. (2013). Understanding the biotechnological potential of Ashbya gossypii, Universidade do Minho (Portugal).</t>
  </si>
  <si>
    <t>Ahmed, S. A., W. W. J. van de Sande, D. A. Stevens, A. Fahal, A. D. van Diepeningen, S. B. J. Menken and G. S. de Hoog (2014). "Revision of agents of black-grain eumycetoma in the order Pleosporales." Persoonia - Molecular Phylogeny and Evolution of Fungi 33(1): 141-154.</t>
  </si>
  <si>
    <t>Aihara, M., T. Tanaka, T. Ohta and K. Takatori (2002). "Effect of temperature and water activity on the growth of Cladosporium sphaerospermum and Cladosporium cladosporioides." Biocontrol Science 7(3): 193-196.</t>
  </si>
  <si>
    <t>Aiuchi, D., Y. Baba, K. Inami, R. Shinya, M. Tani and M. Koike (2008). "Variation in growth at different temperatures and production and size of conidia in hybrid strains of Verticillium lecanii (Lecanicillium spp.)(Deuteromycotina: Hyphomycetes)." Applied entomology and zoology 43(3): 427-436.</t>
  </si>
  <si>
    <t>Akaza, N., H. Akamatsu, S. Takeoka, Y. Sasaki, H. Mizutani, S. Nakata and K. Matsunaga (2012). "Malassezia globosa tends to grow actively in summer conditions more than other cutaneous Malassezia species." The Journal of Dermatology 39(7): 613-616.</t>
  </si>
  <si>
    <t>Al-Salihi, S. A. A., T. T. Dao, K. Williams, A. M. Bailey and G. D. Foster (2019). "The Biogenetic Origin of the Biologically Active Naematolin of Hypholoma Species Involves an Unusual Sesquiterpene Synthase." Molecular Biotechnology 61(10): 754-762.</t>
  </si>
  <si>
    <t>Al-Taweil, H. I., M. B. Osman, A. Aidil and W. M. Yussof (2009). "Optimizing of Trichoderma viride cultivation in submerged state fermentation." American Journal of Applied Sciences 6(7): 1284.</t>
  </si>
  <si>
    <t>Alam, N., M. J. Shim, M. W. Lee, P. G. Shin, Y. B. Yoo and T. S. Lee (2009). "Vegetative Growth and Phylogenetic Relationship of Commercially Cultivated Strains of Pleurotus eryngii based on ITS sequence and RAPD." Mycobiology 37(4): 258-266.</t>
  </si>
  <si>
    <t>Alborch, L., M. R. Bragulat, M. L. Abarca and F. J. Cabañes (2011a). "Effect of water activity, temperature and incubation time on growth and ochratoxin A production by Aspergillus niger and Aspergillus carbonarius on maize kernels." International Journal of Food Microbiology 147(1): 53-57.</t>
  </si>
  <si>
    <t>Alborch, L., M. R. Bragulat, M. L. Abarca and F. J. Cabañes (2011b). "Temperature and incubation time effects on growth and ochratoxin A production by Aspergillus sclerotioniger and Aspergillus lacticoffeatus on culture media." Letters in Applied Microbiology 52(3): 208-212.</t>
  </si>
  <si>
    <t>Alderman, S. C. (2013). "Survival, germination, and growth of Epichloë typhina and significance of leaf wounds and insects in infection of orchardgrass." Plant disease 97(3): 323-328.</t>
  </si>
  <si>
    <t>Ali, H., D. Backhouse and L. W. Burgess (1996). "Fusarium heterosporum associated with paspalum ergot in eastern Australia." Australasian Plant Pathology 25(2): 120-125.</t>
  </si>
  <si>
    <t>Alker, A. P., G. W. Smith and K. Kim (2001). "Characterization of Aspergillus sydowii (Thom et Church), a fungal pathogen of Caribbean sea fan corals." Hydrobiologia 460(1): 105-111.</t>
  </si>
  <si>
    <t>Almaguer Chávez, M. (2022). Thermotolerance and Adaptation to Climate Change. The Impact of Climate Change on Fungal Diseases. M. G. Frías-De-León, C. Brunner-Mendoza, M. d. R. Reyes-Montes and E. Duarte-Escalante. Cham, Springer International Publishing: 37-71.</t>
  </si>
  <si>
    <t>Almaguer, M., T. I. Rojas, V. Dobal, A. Batista and M. J. Aira (2013). "Effect of temperature on growth and germination of conidia in Curvularia and Bipolaris species isolated from the air." Aerobiologia 29(1): 13-20.</t>
  </si>
  <si>
    <t>Álvarez, E., J. Cano, A. M. Stchigel, D. A. Sutton, A. W. Fothergill, V. Salas, M. G. Rinaldi and J. Guarro (2011). "Two new species of Mucor from clinical samples." Medical Mycology 49(1): 62-72.</t>
  </si>
  <si>
    <t>Alvarez, E., A. M. Stchigel, J. Cano, D. A. Sutton, A. W. Fothergill, J. Chander, V. Salas, M. G. Rinaldi and J. Guarro (2010). "Molecular phylogenetic diversity of the emerging mucoralean fungus Apophysomyces: Proposal of three new species." Revista Iberoamericana de Micología 27(2): 80-89.</t>
  </si>
  <si>
    <t>Anagnostakis, S. L. and D. E. Aylor (1984). "The Effect of Temperature on Growth of Endothia (Cryphonectria) Parasitica in Vitro and in Vivo." Mycologia 76(3): 387-397.</t>
  </si>
  <si>
    <t>Anandi, V., T. J. John, A. Walter, J. Shastry, M. Lalitha, A. A. Padhye, L. Ajello and F. W. Chandler (1989). "Cerebral phaeohyphomycosis caused by Chaetomium globosum in a renal transplant recipient." Journal of Clinical Microbiology 27(10): 2226-2229.</t>
  </si>
  <si>
    <t>Aoki, T., M. T. Kasson, M. C. Berger, S. Freeman, D. M. Geiser and K. O'Donnell (2018). "Fusarium oligoseptatum sp. nov., a mycosymbiont of the ambrosia beetle Euwallacea validus in the Eastern U.S. and typification of F. ambrosium." Fungal Systematics and Evolution 1(1): 23-39.</t>
  </si>
  <si>
    <t>Arthur, H. and K. Watson (1976). "Thermal adaptation in yeast: growth temperatures, membrane lipid, and cytochrome composition of psychrophilic, mesophilic, and thermophilic yeasts." Journal of Bacteriology 128(1): 56-68.</t>
  </si>
  <si>
    <t>Astoreca, A., C. Magnoli, M. L. Ramirez, M. Combina and A. Dalcero (2007). "Water activity and temperature effects on growth of Aspergillus niger, A. awamori and A. carbonarius isolated from different substrates in Argentina." International Journal of Food Microbiology 119(3): 314-318.</t>
  </si>
  <si>
    <t>Badali, H., J. Chander, S. Bansal, A. Aher, S. Borkar Surendra, F. Meis Jacques and G. S. De Hoog (2010). "First Autochthonous Case of Rhinocladiella mackenziei Cerebral Abscess Outside the Middle East." Journal of Clinical Microbiology 48(2): 646-649.</t>
  </si>
  <si>
    <t>Badali, H., C. Gueidan, M. Najafzadeh, A. Bonifaz, A. G. van den Ende and G. De Hoog (2008). "Biodiversity of the genus Cladophialophora." Studies in Mycology 61(1): 175-191.</t>
  </si>
  <si>
    <t>Badali, H., F. X. Prenafeta-Boldu, J. Guarro, C. H. Klaassen, J. F. Meis and G. S. de Hoog (2011). "Cladophialophora psammophila, a novel species of Chaetothyriales with a potential use in the bioremediation of volatile aromatic hydrocarbons." Fungal Biology 115(10): 1019-1029.</t>
  </si>
  <si>
    <t>Badalyan, S. M., K. Szafranski, P. J. Hoegger, M. Navarro-González, A. Majcherczyk and U. Kües (2011) "New Armenian Wood-Associated Coprinoid Mushrooms: Coprinopsis strossmayeri and Coprinellus aff. radians." Diversity 3, 136-154 DOI: 10.3390/d3010136.</t>
  </si>
  <si>
    <t>Baert, K., A. Valero, B. De Meulenaer, S. Samapundo, M. M. Ahmed, L. Bo, J. Debevere and F. Devlieghere (2007). "Modeling the effect of temperature on the growth rate and lag phase of Penicillium expansum in apples." International Journal of Food Microbiology 118(2): 139-150.</t>
  </si>
  <si>
    <t>Baeza, M., S. Zúñiga, V. Peragallo, S. Barahona, J. Alcaino and V. Cifuentes (2021). "Identification of Stress-Related Genes and a Comparative Analysis of the Amino Acid Compositions of Translated Coding Sequences Based on Draft Genome Sequences of Antarctic Yeasts." Frontiers in Microbiology 12.</t>
  </si>
  <si>
    <t>Banno, I. (1967). "Studies on the sexuality of Rhodotorula." The Journal of General and Applied Microbiology 13(2): 167-196.</t>
  </si>
  <si>
    <t>Baroncelli, R., S. Sreenivasaprasad, A. Sukno Serenella, R. Thon Michael and E. Holub (2014). "Draft Genome Sequence of Colletotrichum acutatum Sensu Lato (Colletotrichum fioriniae)." Genome Announcements 2(2): 10.1128/genomea.00112-00114.</t>
  </si>
  <si>
    <t>Barrs, V. R., T. M. van Doorn, J. Houbraken, S. E. Kidd, P. Martin, M. D. Pinheiro, M. Richardson, J. Varga and R. A. Samson (2013). "Aspergillus felis sp. nov., an emerging agent of invasive aspergillosis in humans, cats, and dogs." PLoS One 8(6): e64871.</t>
  </si>
  <si>
    <t>Bebber, D., T. Chaloner and S. Gurr (2020). Fungal and Oomycete cardinal temperatures (the Togashi dataset). Dryad. Dryad. The World.</t>
  </si>
  <si>
    <t>Belmas, E., M. Briand, A. Kwasiborski, J. Colou, G. N’Guyen, B. Iacomi, P. Grappin, C. Campion, P. Simoneau, M. Barret and T. Guillemette (2018). "Genome Sequence of the Necrotrophic Plant Pathogen Alternaria brassicicola Abra43." Genome Announcements 6(6): 10.1128/genomea.01559-01517.</t>
  </si>
  <si>
    <t>Benassi, V. M., R. C. d. Lucas, J. A. Jorge and M. d. L. T. d. M. Polizeli (2014). "Screening of thermotolerant and thermophilic fungi aiming β-xylosidase and arabinanase production." Brazilian Journal of Microbiology 45: 1459-1467.</t>
  </si>
  <si>
    <t>Berardi, E. and F. Fatichenti (1988). "Temperature profile ofClavispora lusitaniae SS-43." Biotechnology Letters 10(11): 829-830.</t>
  </si>
  <si>
    <t>Berka, R. M., I. V. Grigoriev, R. Otillar, A. Salamov, J. Grimwood, I. Reid, N. Ishmael, T. John, C. Darmond, M.-C. Moisan, B. Henrissat, P. M. Coutinho, V. Lombard, D. O. Natvig, E. Lindquist, J. Schmutz, S. Lucas, P. Harris, J. Powlowski, A. Bellemare, D. Taylor, G. Butler, R. P. de Vries, I. E. Allijn, J. van den Brink, S. Ushinsky, R. Storms, A. J. Powell, I. T. Paulsen, L. D. H. Elbourne, S. E. Baker, J. Magnuson, S. LaBoissiere, A. J. Clutterbuck, D. Martinez, M. Wogulis, A. L. de Leon, M. W. Rey and A. Tsang (2011). "Comparative genomic analysis of the thermophilic biomass-degrading fungi Myceliophthora thermophila and Thielavia terrestris." Nature Biotechnology 29(10): 922-927.</t>
  </si>
  <si>
    <t>Bharti, A. K., A. Kumar, A. Kumar and D. Dutt (2018). "Exploitation of Parthenium hysterophorous biomass as low-cost substrate for cellulase and xylanase production under solid-state fermentation using Talaromyces stipitatus MTCC 12687." Journal of Radiation Research and Applied Sciences 11(4): 271-280.</t>
  </si>
  <si>
    <t>Białkowska, A. M., J. Krysiak, T. Florczak, K. M. Szulczewska, M. Wanarska and M. Turkiewicz (2018). "The psychrotrophic yeast Sporobolomyces roseus LOCK 1119 as a source of a highly active aspartic protease for the in vitro production of antioxidant peptides." Biotechnology and Applied Biochemistry 65(5): 726-738.</t>
  </si>
  <si>
    <t>Binder, M., A. Justo, R. Riley, A. Salamov, F. Lopez-Giraldez, E. Sjökvist, A. Copeland, B. Foster, H. Sun, E. Larsson, K.-H. Larsson, J. Townsend, I. V. Grigoriev and D. S. Hibbett (2013). "Phylogenetic and phylogenomic overview of the Polyporales." Mycologia 105(6): 1350-1373.</t>
  </si>
  <si>
    <t>Boddy, L. (1983). "Effect of temperature and water potential on growth rate of wood-rotting basidiomycetes." Transactions of the British Mycological Society 80(1): 141-149.</t>
  </si>
  <si>
    <t>Bonde, M. R., S. E. Nester and D. K. Berner (2012). "Effects of Daily Temperature Highs on Development of Phakopsora pachyrhizi on Soybean." Phytopathology® 102(8): 761-768.</t>
  </si>
  <si>
    <t>Brandam, C., C. Castro-Martínez, M.-L. Delia, F. Ramon-Portugal and P. Strehaiano (2008). "Effect of temperature on Brettanomyces bruxellensis: metabolic and kinetic aspects." Canadian journal of microbiology 54(1): 11-18.</t>
  </si>
  <si>
    <t>Brandt, S. C., H. Brognaro, A. Ali, B. Ellinger, K. Maibach, M. Rühl, C. Wrenger, H. Schlüter, W. Schäfer, C. Betzel, S. Janssen and M. Gand (2021). "Insights into the genome and secretome of Fusarium metavorans DSM105788 by cultivation on agro-residual biomass and synthetic nutrient sources." Biotechnology for Biofuels 14(1): 74.</t>
  </si>
  <si>
    <t>Brasier, C. M. and T. M. Stephens (1993). "Temperature-growth responses distinguish the OPC and OPH sibling species within ‘Ophiostoma piceae’." Mycological Research 97(12): 1416-1418.</t>
  </si>
  <si>
    <t>Brown, D. E., M. Hasan, M. Lepe-Casillas and A. J. Thornton (1990). "Effect of temperature and pH on lipid accumulation by Trichoderma reesei." Applied Microbiology and Biotechnology 34(3): 335-339.</t>
  </si>
  <si>
    <t>Burgain, A., M. Bensoussan and P. Dantigny (2015). "Validation of a predictive model for the growth of chalk yeasts on bread." International Journal of Food Microbiology 204: 47-54.</t>
  </si>
  <si>
    <t>Burkholder, P. and I. McVeigh (1940). "Growth of Phycomyces blakesleeanus in relation to varied environmental conditions." American Journal of Botany: 634-640.</t>
  </si>
  <si>
    <t>Burrage, S. W. (1970). "Environmental factors influencing the infection of wheat by Puccinia graminis." Annals of Applied Biology 66(3): 429-440.</t>
  </si>
  <si>
    <t>Bustan, A., Y. Ventura, V. Kagan-Zur and N. Roth-Bejerano (2006). "Optimized conditions for mycorrhiza formation between the pink rockrose (Cistus incanus) and the black Périgord truffle (Tuber melanosporum)." Israel Journal of Plant Sciences 54(2): 87-96.</t>
  </si>
  <si>
    <t>Campbell, L. J., D. P. Walsh, D. S. Blehert and J. M. Lorch (2019). "LONG-TERM SURVIVAL OF PSEUDOGYMNOASCUS DESTRUCTANS AT ELEVATED TEMPERATURES." Journal of Wildlife Diseases 56(2): 278-287.</t>
  </si>
  <si>
    <t>Campos-Esquivel, L., P. E. Hanson, E. Escudero-Leyva and P. Chaverri (2022). "Virulence of native isolates of entomopathogenic fungi (Hypocreales) against the “sweetpotato whitefly” Bemisia tabaci (Hemiptera: Aleyrodidae), including the effects of temperature and fungicides." Journal of Invertebrate Pathology 192: 107787.</t>
  </si>
  <si>
    <t>Cardoso, C. A. d. A., E. M. Reis and E. N. Moreira (2008). "Development of a warning system for wheat blast caused by Pyricularia grisea." Summa Phytopathologica 34: 216-221.</t>
  </si>
  <si>
    <t>Carr, E. C., Q. Barton, S. Grambo, M. Sullivan, C. M. Renfro, A. Kuo, J. Pangilinan, A. Lipzen, K. Keymanesh, E. Savage, K. Barry, I. V. Grigoriev, W. R. Riekhof and S. D. Harris (2023). "Characterization of a novel polyextremotolerant fungus, Exophiala viscosa, with insights into its melanin regulation and ecological niche." G3 Genes|Genomes|Genetics 13(8).</t>
  </si>
  <si>
    <t>Carro-Huerga, G., S. Mayo-Prieto, Á. Rodríguez-González, S. Álvarez-García, S. Gutiérrez and P. A. Casquero (2021). "The Influence of Temperature on the Growth, Sporulation, Colonization, and Survival of Trichoderma spp. in Grapevine Pruning Wounds." Agronomy 11(9): 1771.</t>
  </si>
  <si>
    <r>
      <t>Casagrande Pierantoni, D., L. Corte, A. Casadevall, V. Robert, G. Cardinali and C. Tascini (2021). "How does temperature trigger biofilm adhesion and growth in Candida albicans and two non</t>
    </r>
    <r>
      <rPr>
        <sz val="11"/>
        <color theme="1"/>
        <rFont val="Cambria Math"/>
        <family val="1"/>
      </rPr>
      <t>‐</t>
    </r>
    <r>
      <rPr>
        <sz val="11"/>
        <color theme="1"/>
        <rFont val="Aptos"/>
        <family val="2"/>
      </rPr>
      <t>Candida albicans Candida species?" Mycoses 64(11): 1412-1421.</t>
    </r>
  </si>
  <si>
    <t>Chadha, B. S., B. Kaur, N. Basotra, A. Tsang and A. Pandey (2019). "Thermostable xylanases from thermophilic fungi and bacteria: Current perspective." Bioresource Technology 277: 195-203.</t>
  </si>
  <si>
    <t>Chandrashekar, M. and W. Heather (1981). "Temperature sensitivity of reactions of Populus spp. to races of Melampsora larici-populina." Phytopathology 71(4): 421-424.</t>
  </si>
  <si>
    <t>Chaudhuri, H. (1923). "A Study of the Growth in Culture of Verticillium albo-atrum, B. et Br." Annals of Botany 37(147): 519-539.</t>
  </si>
  <si>
    <t>Chávez-Tinoco, M., L. F. García-Ortega and E. Mancera (2024). "Genetic modification of Candida maltosa, a non-pathogenic CTG species, reveals EFG1 function." Microbiology 170(3).</t>
  </si>
  <si>
    <t>Chen, C., C. H. Bock and B. W. Wood (2017). "Draft genome sequence of Venturia carpophila, the causal agent of peach scab." Standards in Genomic Sciences 12(1): 68.</t>
  </si>
  <si>
    <t>Chen, H., J. Wang, Q. Li, X. Xu, C. Niu, F. Zheng and C. Liu (2022). "Fed-Batch Fermentation of Saccharomyces pastorianus with High Ribonucleic Acid Yield." Foods 11(18): 2742.</t>
  </si>
  <si>
    <t>Chen, J., J. Wu, P. Zhang, C. Dong, N. M. Upadhyaya, Q. Zhou, P. Dodds and R. F. Park (2019). "De Novo Genome Assembly and Comparative Genomics of the Barley Leaf Rust Pathogen Puccinia hordei Identifies Candidates for Three Avirulence Genes." G3 Genes|Genomes|Genetics 9(10): 3263-3271.</t>
  </si>
  <si>
    <t>Chen, X.-F., C. Huang, X.-Y. Yang, L. Xiong, X.-D. Chen and L.-L. Ma (2013). "Evaluating the effect of medium composition and fermentation condition on the microbial oil production by Trichosporon cutaneum on corncob acid hydrolysate." Bioresource Technology 143: 18-24.</t>
  </si>
  <si>
    <t>Cheng, S., Y. Xu and X. Lan (2020). "Isolation, characterization, and application of biogenic amines-degrading strains from fermented food." Journal of Food Safety 40(1): e12716.</t>
  </si>
  <si>
    <t>Cheng YanHui, C. Y., C. Y. Cao YuanYin, Z. J. Zhang Jing and C. W. Chen WenShu (2011). "Optimization on the culture conditions of Ustilaginoidea virens (Cooke) Tak."</t>
  </si>
  <si>
    <t>Chibucos, M. C., S. Soliman, T. Gebremariam, H. Lee, S. Daugherty, J. Orvis, A. C. Shetty, J. Crabtree, T. H. Hazen, K. A. Etienne, P. Kumari, T. D. O’Connor, D. A. Rasko, S. G. Filler, C. M. Fraser, S. R. Lockhart, C. D. Skory, A. S. Ibrahim and V. M. Bruno (2016). "An integrated genomic and transcriptomic survey of mucormycosis-causing fungi." Nature Communications 7(1): 12218.</t>
  </si>
  <si>
    <t>Choo, J. H., C. P. Hong, J. Y. Lim, J.-A. Seo, Y.-S. Kim, D. W. Lee, S.-G. Park, G. W. Lee, E. Carroll, Y.-W. Lee and H. A. Kang (2016). "Whole-genome de novo sequencing, combined with RNA-Seq analysis, reveals unique genome and physiological features of the amylolytic yeast Saccharomycopsis fibuligera and its interspecies hybrid." Biotechnology for Biofuels 9(1): 246.</t>
  </si>
  <si>
    <t>Choque, E., C. Klopp, S. Valiere, J. Raynal and F. Mathieu (2018). "Whole-genome sequencing of Aspergillus tubingensis G131 and overview of its secondary metabolism potential." BMC Genomics 19(1): 200.</t>
  </si>
  <si>
    <t>Christova, P. K. and S. B. Slavov (2021). "Epicoccum nigrum-isolation, characterization and potential for biological control of Botrytis cinerea."</t>
  </si>
  <si>
    <t>Clarkson, J. P., L. Fawcett, S. G. Anthony and C. Young (2014). "A model for Sclerotinia sclerotiorum infection and disease development in lettuce, based on the effects of temperature, relative humidity and ascospore density." PLoS One 9(4): e94049.</t>
  </si>
  <si>
    <t>Čmoková, A., M. Kolařík, R. Dobiáš, L. L. Hoyer, H. Janouškovcová, R. Kano, I. Kuklová, P. Lysková, L. Machová, T. Maier, N. Mallátová, M. Man, K. Mencl, P. Nenoff, A. Peano, H. Prausová, D. Stubbe, S. Uhrlaß, T. Větrovský, C. Wiegand and V. Hubka (2020). "Resolving the taxonomy of emerging zoonotic pathogens in the Trichophyton benhamiae complex." Fungal Diversity 104(1): 333-387.</t>
  </si>
  <si>
    <t>Colhoun, J. (1973). "Effects of environmental factors on plant diseases." Annu. Rev. Phytopathol.;(United States) 11.</t>
  </si>
  <si>
    <t>Collins, C., T. M. Keane, D. J. Turner, G. O’Keeffe, D. A. Fitzpatrick and S. Doyle (2013). "Genomic and Proteomic Dissection of the Ubiquitous Plant Pathogen, Armillaria mellea: Toward a New Infection Model System." Journal of Proteome Research 12(6): 2552-2570.</t>
  </si>
  <si>
    <t>Concia, E., A. M. Azzini and M. Conti (2009). "Epidemiology Incidence and Risk Factors for Invasive Candidiasis in High-Risk Patients." Drugs 69(1): 5-14.</t>
  </si>
  <si>
    <t>Cordeiro, R. A., R. S. N. Brilhante, M. F. G. Rocha, M. A. B. Fechine, L. M. C. Camara, Z. P. Camargo and J. J. C. Sidrim (2006). "Phenotypic characterization and ecological features of Coccidioides spp. from Northeast Brazil." Medical Mycology 44(7): 631-639.</t>
  </si>
  <si>
    <t>Cross, D. and C. M. Kenerley (2004). "Modelling the growth of Trichoderma virens with limited sampling of digital images." Journal of Applied Microbiology 97(3): 486-494.</t>
  </si>
  <si>
    <t>Cruz, D. R., L. F. Leandro and G. P. Munkvold (2019). "Effects of temperature and pH on Fusarium oxysporum and soybean seedling disease." Plant disease 103(12): 3234-3243.</t>
  </si>
  <si>
    <t>da Silva, L. L., H. L. N. Correia, O. S. Gonçalves, P. M. P. Vidigal, R. O. Rosa, M. F. Santana and M. V. de Queiroz (2024). "What lies behind the large genome of Colletotrichum lindemuthianum." Frontiers in Fungal Biology 5.</t>
  </si>
  <si>
    <t>da Silveira, F. A., T. A. R. Fernandes, C. R. S. Bragança, T. R. Balbino, R. H. S. Diniz, F. M. L. Passos and W. B. da Silveira (2020). "Isolation of xylose-assimilating yeasts and optimization of xylitol production by a new Meyerozyma guilliermondii strain." International Microbiology 23(2): 325-334.</t>
  </si>
  <si>
    <t>De Hoog, G., A. S. Nishikaku, G. Fernandez-Zeppenfeldt, C. Padín-González, E. Burger, H. Badali, N. Richard-Yegres and A. van den Ende (2007). "Molecular analysis and pathogenicity of the Cladophialophora carrionii complex, with the description of a novel species." Studies in Mycology 58(1): 219-234.</t>
  </si>
  <si>
    <t>de Hoog, G. S., D. van Diepeningen Anne, E.-S. Mahgoub and W. J. van de Sande Wendy (2020). "New Species of Madurella, Causative Agents of Black-Grain Mycetoma." Journal of Clinical Microbiology 50(3): 988-994.</t>
  </si>
  <si>
    <t>de Hoog, G. S., V. A. Vicente, M. J. Najafzadeh, M. J. Harrak, H. Badali and S. Seyedmousavi (2011). "Waterborne Exophiala species causing disease in cold-blooded animals." Persoonia - Molecular Phylogeny and Evolution of Fungi 27(1): 46-72.</t>
  </si>
  <si>
    <t>de Vries, R. P., R. Riley, A. Wiebenga, G. Aguilar-Osorio, S. Amillis, C. A. Uchima, G. Anderluh, M. Asadollahi, M. Askin, K. Barry, E. Battaglia, Ö. Bayram, T. Benocci, S. A. Braus-Stromeyer, C. Caldana, D. Cánovas, G. C. Cerqueira, F. Chen, W. Chen, C. Choi, A. Clum, R. A. C. dos Santos, A. R. d. L. Damásio, G. Diallinas, T. Emri, E. Fekete, M. Flipphi, S. Freyberg, A. Gallo, C. Gournas, R. Habgood, M. Hainaut, M. L. Harispe, B. Henrissat, K. S. Hildén, R. Hope, A. Hossain, E. Karabika, L. Karaffa, Z. Karányi, N. Kraševec, A. Kuo, H. Kusch, K. LaButti, E. L. Lagendijk, A. Lapidus, A. Levasseur, E. Lindquist, A. Lipzen, A. F. Logrieco, A. MacCabe, M. R. Mäkelä, I. Malavazi, P. Melin, V. Meyer, N. Mielnichuk, M. Miskei, Á. P. Molnár, G. Mulé, C. Y. Ngan, M. Orejas, E. Orosz, J. P. Ouedraogo, K. M. Overkamp, H.-S. Park, G. Perrone, F. Piumi, P. J. Punt, A. F. J. Ram, A. Ramón, S. Rauscher, E. Record, D. M. Riaño-Pachón, V. Robert, J. Röhrig, R. Ruller, A. Salamov, N. S. Salih, R. A. Samson, E. Sándor, M. Sanguinetti, T. Schütze, K. Sepčić, E. Shelest, G. Sherlock, V. Sophianopoulou, F. M. Squina, H. Sun, A. Susca, R. B. Todd, A. Tsang, S. E. Unkles, N. van de Wiele, D. van Rossen-Uffink, J. V. d. C. Oliveira, T. C. Vesth, J. Visser, J.-H. Yu, M. Zhou, M. R. Andersen, D. B. Archer, S. E. Baker, I. Benoit, A. A. Brakhage, G. H. Braus, R. Fischer, J. C. Frisvad, G. H. Goldman, J. Houbraken, B. Oakley, I. Pócsi, C. Scazzocchio, B. Seiboth, P. A. vanKuyk, J. Wortman, P. S. Dyer and I. V. Grigoriev (2017). "Comparative genomics reveals high biological diversity and specific adaptations in the industrially and medically important fungal genus Aspergillus." Genome Biology 18(1): 28.</t>
  </si>
  <si>
    <t>Deak, T. environmental factors influencing yeasts. Biodiversity and Ecophysiology of Yeasts. C. Rosa and G. Péter. Heidelberg, Germany, Springer-Verlag: 155 - 174.</t>
  </si>
  <si>
    <t>Deploey, J. J. (1990). The Effects of Temperature, Nutrients, and Spore Concentration on the Germination of Conidia from Dactylomyces thermophilus. Biodeterioration Research: Mycotoxins, Biotoxins, Wood Decay, Air Quality, Cultural Properties, General Biodeterioration, and Degradation. G. C. Llewellyn and C. E. O’Rear. Boston, MA, Springer US: 617-626.</t>
  </si>
  <si>
    <t>Derevnina, L., S. Chin-Wo-Reyes, F. Martin, K. Wood, L. Froenicke, O. Spring and R. Michelmore (2015). "Genome Sequence and Architecture of the Tobacco Downy Mildew Pathogen Peronospora tabacina." Molecular Plant-Microbe Interactions® 28(11): 1198-1215.</t>
  </si>
  <si>
    <t>Derić, M., J. Latinović, A. Odalović and N. Latinović (2019). "Influence of temperature and light conditions to colony growth of brown rot fungi of stone fruits in Montenegro." Agriculture &amp; Forestry/Poljoprivreda i Sumarstvo 65(3).</t>
  </si>
  <si>
    <t>Deshaware, S., S. J. Marathe, D. Bedade, J. Deska and S. Shamekh (2021). "Investigation on mycelial growth requirements of Cantharellus cibarius under laboratory conditions." Archives of Microbiology 203(4): 1539-1545.</t>
  </si>
  <si>
    <t>Desprez-Loustau, M.-L., V. Belrose, M. Bergot, G. Capron, E. Cloppet, C. Husson and D. Piou (2010). "Simulating the effects of climate change on geographical distribution and impact of forest pathogenic fungi." Forests, Carbon Cycle and Climate Change: 253.</t>
  </si>
  <si>
    <t>Devi, R. and N. Singh (1994). "Effect of temperature and light on growth and sporulation of Fusarium rice sheath rot."</t>
  </si>
  <si>
    <t>Dhakar, K., R. Jain, S. Tamta and A. Pandey (2014). "Prolonged Laccase Production by a Cold and pH Tolerant Strain of Penicillium pinophilum (MCC 1049) Isolated from a Low Temperature Environment." Enzyme Research 2014(1): 120708.</t>
  </si>
  <si>
    <t>Domir, S. C., L. R. Schreiber and J. M. Ichida (1991). "Factors Affecting Growth of Ophiostoma ulmi on Elm Callus Tissue." Journal of Environmental Horticulture 9(4): 211-215.</t>
  </si>
  <si>
    <t>Dong, C. H. and Y. J. Yao (2011). "On the reliability of fungal materials used in studies on Ophiocordyceps sinensis." Journal of Industrial Microbiology and Biotechnology 38(8): 1027-1035.</t>
  </si>
  <si>
    <t>Doran, W. L. (1922). "Effect of external and internal factors on the germination of fungous spores." Bulletin of the Torrey Botanical Club: 313-340.</t>
  </si>
  <si>
    <t>Du, M., W. Hu, T. Tamura, M. M. Alshahni, K. Satoh, C. Yamanishi, T. Naito and K. Makimura (2021). "Investigation of the physiological, biochemical and antifungal susceptibility properties of Candida auris." Mycopathologia 186: 189-198.</t>
  </si>
  <si>
    <t>du Preez, J. C., M. Bosch and B. A. Prior (1986). "Xylose fermentation by Candida shehatae and Pichia stipitis: effects of pH, temperature and substrate concentration." Enzyme and Microbial Technology 8(6): 360-364.</t>
  </si>
  <si>
    <t>Dubrulle, G., F. Pensec, A. Picot, K. Rigalma, A. Pawtowski, S. Nicolleau, N. Harzic, P. Nodet, R. Baroncelli and G. Le Floch (2020). "Phylogenetic Diversity and Effect of Temperature on Pathogenicity of Colletotrichum lupini." Plant Disease 104(3): 938-950.</t>
  </si>
  <si>
    <t>Dukik, K., J. F. Muñoz, Y. Jiang, P. Feng, L. Sigler, J. B. Stielow, J. Freeke, A. Jamalian, B. Gerrits van den Ende, J. G. McEwen, O. K. Clay, I. S. Schwartz, N. P. Govender, T. G. Maphanga, C. A. Cuomo, L. F. Moreno, C. Kenyon, A. M. Borman and S. de Hoog (2017). "Novel taxa of thermally dimorphic systemic pathogens in the Ajellomycetaceae (Onygenales)." Mycoses 60(5): 296-309.</t>
  </si>
  <si>
    <t>Duncan, S. M., R. L. Farrell, J. M. Thwaites, B. W. Held, B. E. Arenz, J. A. Jurgens and R. A. Blanchette (2006). "Endoglucanase-producing fungi isolated from Cape Evans historic expedition hut on Ross Island, Antarctica." Environmental Microbiology 8(7): 1212-1219.</t>
  </si>
  <si>
    <t>Dvorianinova, E. M., E. A. Sigova, T. D. Mollaev, T. A. Rozhmina, L. P. Kudryavtseva, R. O. Novakovskiy, A. A. Turba, D. A. Zhernova, E. V. Borkhert, E. N. Pushkova, N. V. Melnikova and A. A. Dmitriev (2024). "Comparative Genomic Analysis of Colletotrichum lini Strains with Different Virulence on Flax." Journal of Fungi 10(1): 32.</t>
  </si>
  <si>
    <t>Edgington, S., L. C. Priyanthie Fernando and K. Jones (2008). "Natural incidence and environmental profiling of the mite-pathogenic fungus Hirsutella thompsonii Fisher for control of the coconut mite in Sri Lanka." International Journal of Pest Management 54(2): 123-127.</t>
  </si>
  <si>
    <t>Egeberg, R. O., A. E. Elconin and M. C. Egeberg (1964). "Effect of salinity and temperature on Coccidioides immitis and three antagonistic soil saprophytes." Journal of bacteriology 88(2): 473-476.</t>
  </si>
  <si>
    <t>Eichmeier, A., D.-L. Emilia, E. Hakalova, J. Pecenka, K. Stuskova, S. Ojeda and D. Gramaje (2022). "Draft genome sequence of Phyllosticta ampelicida, the cause of grapevine black rot." Phytopathologia Mediterranea 61(2): 279-282.</t>
  </si>
  <si>
    <t>Ekendahl, S., A. H. O’Neill, E. Thomsson and K. Pedersen (2003). "Characterisation of Yeasts Isolated from Deep Igneous Rock Aquifers of the Fennoscandian Shield." Microbial Ecology 46(4): 416-428.</t>
  </si>
  <si>
    <t>Ekesi, S., N. K. Maniania and K. Ampong-Nyarko (1999). "Effect of Temperature on Germination, Radial Growth and Virulence of Metarhizium anisopliae and Beauveria bassiana on Megalurothrips sjostedti." Biocontrol Science and Technology 9(2): 177-185.</t>
  </si>
  <si>
    <t>El-Gali, Z. I. (2017). "Effect of some ecological factors on growth of Pestalotiopsis spp. isolated from mastic shrubs leaves." Journal of Advanced Botany and Zoology 5(3): 1-5.</t>
  </si>
  <si>
    <t>Elvira-Recuenco, M., V. Pando, M. Berbegal, A. Manzano Muñoz, E. Iturritxa and R. Raposo (2021). "Influence of temperature and moisture duration on pathogenic life history traits of predominant haplotypes of Fusarium circinatum on Pinus spp. in Spain." Phytopathology® 111(11): 2002-2009.</t>
  </si>
  <si>
    <t>Emelyanova, E. V. (2005). "Effects of cultivation conditions on the growth of the basidiomycete Coriolus hirsutus in a medium with pentose wood hydrolyzate." Process Biochemistry 40(3): 1119-1124.</t>
  </si>
  <si>
    <t>Ernst, M., K. Neubert, K. W. Mendgen and S. G. R. Wirsel (2011). "Niche differentiation of two sympatric species of Microdochium colonizing the roots of common reed." BMC Microbiology 11(1): 242.</t>
  </si>
  <si>
    <t>Erxun, Z., Y. Mei, Z. Hua and L. Zizhu (2002). "Factors affecting the mycelial growth, sporulation and conidial germination of Colletotrichum higginsianum Sacc." Journal of Nanjing Agricultural University 25(2): 47-51.</t>
  </si>
  <si>
    <t>Evans, H. C. (2016). Frosty pod rot (Moniliophthora roreri). Cacao Diseases: A History of Old Enemies and New Encounters. B. A. Bailey and L. W. Meinhardt. Heidelberg, Germany, Springer: 63-96.</t>
  </si>
  <si>
    <t>Famurewa, O. and P. O. Olutiola (1991). "Comparison of growth and cellulolytic enzyme production inAspergillus chevalieri andPenicillium steckii from mouldy cacao beans." Folia Microbiologica 36(4): 347-352.</t>
  </si>
  <si>
    <t>Fan, H., Y. Li, S. Chachar, Y. Yang and C. Guan (2022). "Genome Sequence Resource of Colletotrichum horii, an Important Pathogenic Fungus Threatening Persimmon Production." Plant Disease 106(3): 1052-1055.</t>
  </si>
  <si>
    <t>Farias, G. S., J. A. Santos, P. Giovanella and L. D. Sette (2022). "Antarctic-derived yeasts: taxonomic identification and resistance to adverse conditions." Anais da Academia Brasileira de Ciências 94: e20210592.</t>
  </si>
  <si>
    <t>Fell, J. W. and S. A. Meyer (1967). "Systematics of yeast species in the Candida parapsilosis group." Mycopathologia et mycologia applicata 32(3): 177-193.</t>
  </si>
  <si>
    <t>Feng, L., Z. Anwaier, L. Kemei and T. Biyahong (2024a). "Identification of new pathogens of alfalfa anthracnose (Colletotrichum liriopes) and preliminary study on biological characteristics." Xinjiang Agricultural Sciences 61(3): 690.</t>
  </si>
  <si>
    <t>Feng, R., H. Wang, X. Zhang, T. Li, C. Huang, S. Zhang, M. Sun, C. Shi, J. Hu and J. Gou (2024b). "Characteristics of Corynespora cassiicola, the causal agent of tobacco Corynespora leaf spot, revealed by genomic and metabolic phenomic analysis." Scientific Reports 14(1): 18326.</t>
  </si>
  <si>
    <t>Feng, Z., Y. Li, X. Ma, Y. Duan, R. Zhang, T. Hsiang, Y. Niu and G. Sun (2022). "Draft Genome Sequence of Alternaria longipes Causing Tobacco Brown Spot." Plant Disease 106(2): 734-736.</t>
  </si>
  <si>
    <t>Figueredo, H. M., V. N. Gonçalves, V. M. Godinho, D. V. Lopes, F. S. Oliveira and L. H. Rosa (2020). "Diversity and ecology of cultivable fungi isolated from the thermal soil gradients in Deception Island, Antarctica." Extremophiles 24(2): 219-225.</t>
  </si>
  <si>
    <t>Finotti, E., D. Moretto, R. Marsella and R. Mercantini (1993). "Temperature effects and fatty acid patterns in Geomyces species isolated from Antarctic soil." Polar Biology 13(2): 127-130.</t>
  </si>
  <si>
    <t>Firdaus-Raih, M., N. H. F. Hashim, I. Bharudin, M. F. Abu Bakar, K. K. Huang, H. Alias, B. K. Lee, M. N. Mat Isa, S. Mat-Sharani and S. Sulaiman (2018). "The Glaciozyma antarctica genome reveals an array of systems that provide sustained responses towards temperature variations in a persistently cold habitat." PLoS One 13(1): e0189947.</t>
  </si>
  <si>
    <t>Freel, K. C., G. Charron, J.-B. Leducq, C. R. Landry and J. Schacherer (2015). "Lachancea quebecensis sp. nov., a yeast species consistently isolated from tree bark in the Canadian province of Québec." International Journal of Systematic and Evolutionary Microbiology 65(Pt_10): 3392-3399.</t>
  </si>
  <si>
    <t>Fujikawa, T., J.-i. Ishihara, F. Vincent Warwick, M. Uchida and M. Tsuji (2024). "Draft genome sequence of the basidiomycetous yeast Mrakia hoshinonis JCM 32575T isolated from Ellesmere Island, Canadian High Arctic." Microbiology Resource Announcements 13(2): e00820-00823.</t>
  </si>
  <si>
    <t>Furlan, S. A., L. J. Virmond, D. A. Miers, M. Bonatti, R. M. M. Gern and R. Jonas (1997). "Mushroom strains able to grow at high temperatures and low pH values." World Journal of Microbiology and Biotechnology 13(6): 689-692.</t>
  </si>
  <si>
    <t>Furukawa, T., K. Ushiyama and K. Kishi (2005). "Botrytis blight of Taiwanese toad lily caused by Botrytis elliptica (Berkeley) Cooke." Journal of General Plant Pathology 71(1): 95-97.</t>
  </si>
  <si>
    <t>Gañán, L., R. A. White, M. L. Friesen, T. L. Peever and A. Amiri (2020). "A Genome Resource for the Apple Powdery Mildew Pathogen Podosphaera leucotricha." Phytopathology® 110(11): 1756-1758.</t>
  </si>
  <si>
    <t>Garcia, J. F., D. P. Lawrence, A. Morales-Cruz, R. Travadon, A. Minio, R. Hernandez-Martinez, P. E. Rolshausen, K. Baumgartner and D. Cantu (2021). "Phylogenomics of Plant-Associated Botryosphaeriaceae Species." Frontiers in Microbiology 12.</t>
  </si>
  <si>
    <t>Garfinkel, A. R., K. P. Coats, D. L. Sherry and G. A. Chastagner (2019). "Genetic analysis reveals unprecedented diversity of a globally-important plant pathogenic genus." Scientific Reports 9(1): 6671.</t>
  </si>
  <si>
    <t>Garibaldi, A. and B. Aloj (1980). Observations on biology and control of Uromyces transversalis (Thum) Winter on Gladiolus in Southern Italy. III International Symposium on Flower Bulbs 109, Nyborg, Denmark ISHS.</t>
  </si>
  <si>
    <t>Gazzetti, K., E. L. Diaconu, I. M. Nanni, A. Ciriani and M. Collina (2019). "Genome Sequence Resource for Stemphylium vesicarium, Causing Brown Spot Disease of Pear." Molecular Plant-Microbe Interactions® 32(8): 935-938.</t>
  </si>
  <si>
    <t>Gezgin, Y., D. M. Gül, S. S. Şenşatar, C. U. Kara, S. Sargın, F. V. Sukan and R. Eltem (2020). "Evaluation ofTrichoderma atroviride and Trichoderma citrinoviride growth profiles and their potentials as biocontrol agent and biofertilizer." Turkish Journal of Biochemistry 45(2): 163-175.</t>
  </si>
  <si>
    <t>Ghanbarnia, K., W. Dilantha Fernando and G. Crow (2009). "Developing rainfall-and temperature-based models to describe infection of canola under field conditions caused by pycnidiospores of Leptosphaeria maculans." Phytopathology 99(7): 879-886.</t>
  </si>
  <si>
    <t>Gilbert, F. A. (1960). "The submerged culture of Morchella." Mycologia 52(2): 201-209.</t>
  </si>
  <si>
    <t>Gilles, T. and R. Kennedy (2003). "Effects of an Interaction Between Inoculum Density and Temperature on Germination of Puccinia allii Urediniospores and Leek Rust Progress." Phytopathology® 93(4): 413-420.</t>
  </si>
  <si>
    <t>Giraldo, A., J. Gené, D. A. Sutton, H. Madrid, G. S. de Hoog, J. Cano, C. Decock, P. W. Crous and J. Guarro (2015). "Phylogeny of Sarocladium (Hypocreales)." Persoonia - Molecular Phylogeny and Evolution of Fungi 34(1): 10-24.</t>
  </si>
  <si>
    <t>Glässnerová, K., F. Sklenář, Ž. Jurjević, J. Houbraken, T. Yaguchi, C. M. Visagie, J. Gené, J. P. Z. Siqueira, A. Kubátová, M. Kolařík and V. Hubka (2022). "A monograph of Aspergillus section Candidi." Studies in Mycology 102(1): 1-51.</t>
  </si>
  <si>
    <t>Gleason, F. H. and P. A. McGee (2008). "Chytrids cannot survive at high temperatures in liquid growth media: implications for soil ecosystems." Fungal Ecology 1(2): 99-101.</t>
  </si>
  <si>
    <t>Gock, M. A., A. D. Hocking, J. I. Pitt and P. G. Poulos (2003). "Influence of temperature, water activity and pH on growth of some xerophilic fungi." International Journal of Food Microbiology 81(1): 11-19.</t>
  </si>
  <si>
    <t>Gomi, K. (2014). ASPERGILLUS | Aspergillus oryzae. Encyclopedia of Food Microbiology (Second Edition). C. A. Batt and M. L. Tortorello. Oxford, Academic Press: 92-96.</t>
  </si>
  <si>
    <t>Gong, W., Y. Wang, C. Xie, Y. Zhou, Z. Zhu and Y. Peng (2020). "Whole genome sequence of an edible and medicinal mushroom, Hericium erinaceus (Basidiomycota, Fungi)." Genomics 112(3): 2393-2399.</t>
  </si>
  <si>
    <t>Goordial, J., I. Raymond-Bouchard, R. Riley, J. Ronholm, N. Shapiro, T. Woyke, M. LaButti Kurt, H. Tice, M. Amirebrahimi, V. Grigoriev Igor, C. Greer, C. Bakermans and L. Whyte (2016). "Improved High-Quality Draft Genome Sequence of the Eurypsychrophile Rhodotorula sp. JG1b, Isolated from Permafrost in the Hyperarid Upper-Elevation McMurdo Dry Valleys, Antarctica." Genome Announcements 4(2): 10.1128/genomea.00069-00016.</t>
  </si>
  <si>
    <t>Gottlieb, D. (1950). "The physiology of spore germination in fungi." The Botanical Review 16(5): 229-257.</t>
  </si>
  <si>
    <t>Govindaraju, C., S. Patil, K. Chandrasekar, S. Ganesh, G. Kulasekaran, S. Chemate and M. Balamurugan (2020). "Cerebral phaeohyphomycosis: Importance of early diagnosis and management." Indonesian Journal of Neurosurgery 3(1).</t>
  </si>
  <si>
    <t>Grosch, R. and A. Kofoet (2003). "Influence of temperature, pH and inoculum density on bottom rot on lettuce caused by Rhizoctonia solani/Einfluss von Temperatur, pH und Inokulumdichte auf die Salatfäule verursacht durch Rhizoctonia solani." Zeitschrift für Pflanzenkrankheiten und Pflanzenschutz/Journal of Plant Diseases and Protection: 366-378.</t>
  </si>
  <si>
    <t>Guillot, J. and R. Bond (1999). "Malassezia pachydermatis: a review." Medical Mycology 37(5): 295-306.</t>
  </si>
  <si>
    <t>Guo, X., G. Wang, J. Gong and D. Xiao (2008). "Comparisons of culture conditions and peptide toxins in three Amanita species." Mycosystema 27(5): 745-756.</t>
  </si>
  <si>
    <t>Gupta, V. and A. Sharma (2013). "Assessment of optimum temperature of Trichoderma harzianum by monitoring radial growth and population dynamics in different compost manures under different temperature." Octa journal of biosciences 1(2).</t>
  </si>
  <si>
    <t>Haase, M. A. B., J. Kominek, Q. K. Langdon, C. P. Kurtzman and C. T. Hittinger (2017). "Genome sequence and physiological analysis of Yamadazyma laniorum f.a. sp. nov. and a reevaluation of the apocryphal xylose fermentation of its sister species, Candida tenuis." FEMS Yeast Research 17(3): fox019.</t>
  </si>
  <si>
    <t>Hacskaylo, E., J. G. Palmer and J. Vozzo (1965). "Effect of temperature on growth and respiration of ectotrophic mycorrhizal fungi." Mycologia 57(5): 748-756.</t>
  </si>
  <si>
    <t>Hallsworth, J. E. and N. Magan (1999). "Water and Temperature Relations of Growth of the Entomogenous Fungi Beauveria bassiana, Metarhizium anisopliae, and Paecilomyces farinosus." Journal of Invertebrate Pathology 74(3): 261-266.</t>
  </si>
  <si>
    <t>Hamzah, A., M. A. Zarin, A. A. Hamid, O. Omar and S. Senafi (2012). "Optimal physical and nutrient parameters for growth of Trichoderma virens UKMP-1M for heavy crude oil degradation." Sains Malaysiana 41(1): 71-79.</t>
  </si>
  <si>
    <t>Han, B.-Z. and R. M. J. Nout (2000). "Effects of temperature, water activity and gas atmosphere on mycelial growth of tempe fungi Rhizopus microsporus var. microsporus and R. microsporus var. oligosporus." World Journal of Microbiology and Biotechnology 16(8): 853-858.</t>
  </si>
  <si>
    <t>Han, Y. C., X. G. Zeng, F. Y. Xiang, L. Ren, F. Y. Chen and Y. C. Gu (2016). "Distribution and Characteristics of Colletotrichum spp. Associated with Anthracnose of Strawberry in Hubei, China." Plant Disease 100(5): 996-1006.</t>
  </si>
  <si>
    <t>Hansali, K., Z.-R. Zhang, G.-L. Liu, Z. Chi and Z.-M. Chi (2023). "The Pathogenic Yeast Metschnikowia bicuspidata var. bicuspidata in the Aquacultured Ecosystem and Its Biocontrol." Journal of Fungi 9(10): 1024.</t>
  </si>
  <si>
    <t>Hassan, F. and G. M. Medany (2012). "Studies on submerged culture conditions for mycelial biomass production of wood ears mushroom (Auricularia polytricha)." Middle East Journal of Agriculture Research 1(1): 33-39.</t>
  </si>
  <si>
    <t>He, J., Z. Yang, B. Hu, X. Ji, Y. Wei, L. Lin and Q. Zhang (2015). "Correlation of polyunsaturated fatty acids with the cold adaptation of Rhodotorula glutinis." Yeast 32(11): 683-690.</t>
  </si>
  <si>
    <t>Heath, L. A. F. and H. O. W. Eggins (1965). "Effects of light, temperature and nutrients on the production of conidia and sclerotia by forms ofAspergillus japonicus." Experientia 21(7): 385-386.</t>
  </si>
  <si>
    <t>Hebly, M., A. Brickwedde, I. Bolat, M. R. M. Driessen, E. A. F. de Hulster, M. van den Broek, J. T. Pronk, J.-M. Geertman, J.-M. Daran and P. Daran-Lapujade (2015). "S. cerevisiae × S. eubayanus interspecific hybrid, the best of both worlds and beyond." FEMS Yeast Research 15(3).</t>
  </si>
  <si>
    <t>Helston, R. M., J. A. Box, W. Tang and P. Baumann (2010). "Schizosaccharomyces cryophilus sp. nov., a new species of fission yeast." FEMS Yeast Research 10(6): 779-786.</t>
  </si>
  <si>
    <t>Hempherson-Jones, F. M. and K. Phelps (1989). "Climatic factors influencing spore production in Alternaria brassicae and Alternaria brassicicola." Annals of Applied Biology 114(3): 449-458.</t>
  </si>
  <si>
    <t>Hess, O. C. J., T. van der Deure, M. Bolander, C. A. Leal Dutra and J. Z. Shik (2024). "The evolution of thermal performance curves in fungi farmed by attine ant mutualists in above-ground or below-ground microclimates." Journal of Evolutionary Biology 38(1): 83-93.</t>
  </si>
  <si>
    <t>Hiratsuka, N. (1934). "Physiological Studies on Uromyces Fabae, f. sp. Viciae-Fabae." Shokubutsugaku Zasshi 48(569): 309-325.</t>
  </si>
  <si>
    <t>Hiscox, J., G. Clarkson, M. Savoury, G. Powell, I. Savva, M. Lloyd, J. Shipcott, A. Choimes, X. Amargant Cumbriu and L. Boddy (2016). "Effects of pre-colonisation and temperature on interspecific fungal interactions in wood." Fungal Ecology 21: 32-42.</t>
  </si>
  <si>
    <t>Hoffmann, K., S. Discher and K. Voigt (2007). "Revision of the genus Absidia (Mucorales, Zygomycetes) based on physiological, phylogenetic, and morphological characters; thermotolerant Absidia spp. form a coherent group, Mycocladiaceae fam. nov." Mycological Research 111(10): 1169-1183.</t>
  </si>
  <si>
    <t>Hongchao, S., F. Yuan, M. Wei and S. Tuanyuan (2022). "Genome sequencing and comparative analysis of the gastrointestinal yeast Cyniclomyces guttulatus isolated from rabbit." Mycosystema 41(2).</t>
  </si>
  <si>
    <r>
      <t xml:space="preserve">Hou, Z., R. Yao, Y. Cheng, Q. He, S. Qi, Z. Wang and Z. Xu (2015). "Preliminary study on the biological characteristics of Lactarius volemus mycelia." </t>
    </r>
    <r>
      <rPr>
        <sz val="11"/>
        <color theme="1"/>
        <rFont val="MS Gothic"/>
        <family val="3"/>
      </rPr>
      <t>食用菌学</t>
    </r>
    <r>
      <rPr>
        <sz val="11"/>
        <color theme="1"/>
        <rFont val="Microsoft JhengHei"/>
        <family val="2"/>
      </rPr>
      <t>报</t>
    </r>
    <r>
      <rPr>
        <sz val="11"/>
        <color theme="1"/>
        <rFont val="Aptos"/>
        <family val="2"/>
      </rPr>
      <t xml:space="preserve"> (Journal of Edible Fungi) 22(34 - 37).</t>
    </r>
  </si>
  <si>
    <t>Howell, A. (1940). "Studies on Histoplasma capsulatum and Similar Form-Species. II. Effect of Temperature." Mycologia 32(5): 671-680.</t>
  </si>
  <si>
    <t>Huang, L., X. Zhang, Y. Yang, H. Zou, B. Fang and W. Liu (2021). "High-Quality Genome Resource of Diaporthe destruens Causing Foot Rot Disease of Sweet Potato." Plant Disease 105(10): 3279-3281.</t>
  </si>
  <si>
    <t>Huang, L. P., B. Jin, P. Lant and J. Zhou (2005). "Simultaneous saccharification and fermentation of potato starch wastewater to lactic acid by Rhizopus oryzae and Rhizopus arrhizus." Biochemical Engineering Journal 23(3): 265-276.</t>
  </si>
  <si>
    <t>Huang, M., Z. Ma and X. Zhou (2020a). "Comparative Genomic Data Provide New Insight on the Evolution of Pathogenicity in Sporothrix Species." Frontiers in Microbiology 11.</t>
  </si>
  <si>
    <t>Huang, W.-P., Y.-J. Du, Y. Yang, J.-N. He, Q. Lei, X.-Y. Yang, K.-Q. Zhang and X.-M. Niu (2020b). "Two CRISPR/Cas9 Systems Developed in Thermomyces dupontii and Characterization of Key Gene Functions in Thermolide Biosynthesis and Fungal Adaptation." Applied and Environmental Microbiology 86(20): e01486-01420.</t>
  </si>
  <si>
    <t>Huang, X. and S. Nie (2015). "The structure of mushroom polysaccharides and their beneficial role in health." Food &amp; Function 6(10): 3205-3217.</t>
  </si>
  <si>
    <t>Hýsek, J., R. Vavera and P. Růžek (2019). "Cultivation Intensity in Combination with Other Ecological Factors as Limiting Ones for the Abundance of Phytopathogenic Fungi on Wheat." Microbial Ecology 78(3): 565-574.</t>
  </si>
  <si>
    <t>Ianutsevich, E. A., O. A. Danilova, O. A. Grum-Grzhimaylo and V. M. Tereshina (2023). "The Role of Osmolytes and Membrane Lipids in the Adaptation of Acidophilic Fungi." Microorganisms 11(7): 1733.</t>
  </si>
  <si>
    <t>Imtiaj, A., C. Jayasinghe, G. W. Lee, H. Y. Kim, M. J. Shim, H.-S. Rho, H. S. Lee, H. Hur, M. W. Lee and U.-Y. Lee (2008). "Physicochemical requirement for the vegetative growth of Schizophyllum commune collected from different ecological origins." Mycobiology 36(1): 34-39.</t>
  </si>
  <si>
    <t>Imtiaj, A., C. Jayasinghe, G. W. Lee and T.-S. Lee (2009). "Comparative study of environmental and nutritional factors on the mycelial growth of edible mushrooms." Journal of Culture collections 6(1): 97-105.</t>
  </si>
  <si>
    <t>Infantino, A., M. Zaccardelli, C. Costa, H. Ozkilinc, A. Habibi and T. Peever (2016). "A new disease of grasspea (Lathyrus sativus) caused by Ascochyta lentis var. lathyri." Journal of Plant Pathology: 541-548.</t>
  </si>
  <si>
    <t>Ito, T., A. Nakagiri, M. Tanticharoen and L. Manoch (2001). "Mycobiota of mangrove forest soil in Thailand." IFO Research Communications 20: 50-60.</t>
  </si>
  <si>
    <t>James, S. A., A. Parker, C. Purse, A. Telatin, D. Baker, R. Evans, S. Holmes, S. G. P. Funnell and S. R. Carding (2023). "Draft Genome Sequence of a Primate Isolate of Kazachstania pintolopesii." Mycopathologia 188(5): 821-823.</t>
  </si>
  <si>
    <t>Jeon, S.-M. and K.-H. Ka (2014). "Mycelial growth and extracellular enzyme activities of wood-decaying mushroom strains on solid media." The Korean Journal of Mycology 42(1): 40-49.</t>
  </si>
  <si>
    <t>Jeon, S.-M., M.-S. Kim and K.-H. Ka (2012). "Effects of medium, temperature and pH on mycelial growth and cellulase activity of ectomycorrhizal fungi from Korean forests." The Korean Journal of Mycology 40(4): 191-203.</t>
  </si>
  <si>
    <t>Jermini, M. F. G. and W. Schmidt-Lorenz (1987). "Cardinal Temperatures for Growth of Osmotolerant Yeasts in Broths at Different Water Activity Values." Journal of Food Protection 50(6): 473-478.</t>
  </si>
  <si>
    <t>Jiang, Y., K. Dukik, J. F. Muñoz, L. Sigler, I. S. Schwartz, N. P. Govender, C. Kenyon, P. Feng, B. G. van den Ende, J. B. Stielow, A. M. Stchigel, H. Lu and S. de Hoog (2018). "Phylogeny, ecology and taxonomy of systemic pathogens and their relatives in Ajellomycetaceae (Onygenales): Blastomyces, Emergomyces, Emmonsia, Emmonsiellopsis." Fungal Diversity 90(1): 245-291.</t>
  </si>
  <si>
    <t>Jiang, Z.-R., H. Masuya and H. Kajimura (2022). "Fungal Flora in Adult Females of the Rearing Population of Ambrosia Beetle Euwallacea interjectus (Blandford) (Coleoptera: Curculionidae: Scolytinae): Does It Differ from the Wild Population?" Diversity 14(7): 535.</t>
  </si>
  <si>
    <t>Jiaojiao, Z., W. Fen, L. Kuanbo, L. Qing, Y. Ying and D. Caihong (2018). "Heat and light stresses affect metabolite production in the fruit body of the medicinal mushroom Cordyceps militaris." Applied Microbiology and Biotechnology 102(10): 4523-4533.</t>
  </si>
  <si>
    <t>Jo, W.-S., D.-G. Kim, S.-J. Seok, H.-Y. Jung and S.-C. Park (2014). "The culture conditions for the mycelial growth of Auricularia auricula-judae." Journal of Mushroom 12(2): 88-95.</t>
  </si>
  <si>
    <t>Johnstone, K. I. and C. J. La Touche (1956). "Cultural characteristics of dysgonic strains of Microsporum canis bodin." Transactions of the British Mycological Society 39(4): 442-IN444.</t>
  </si>
  <si>
    <t>Joo, J. H., J. M. Lim, H. O. Kim, S. W. Kim, H. J. Hwang, J. W. Choi and J. W. Yun (2004). "Optimization of submerged culture conditions for exopolysaccharide production in Sarcodon aspratus (Berk) S.lto TG-3." World Journal of Microbiology and Biotechnology 20(7): 767-773.</t>
  </si>
  <si>
    <t>Kadhim, S. K., J. K. Al-Janabi and A. H. Al-Hamadani (2015). "In vitro, determination of optimal conditions of growth and proteolytic activity of clinical isolates of Trichophyton rubrum." Journal of contemporary medical sciences 1(03).</t>
  </si>
  <si>
    <t>Kadooka, C., K. Mori, K. Okutsu, Y. Yoshizaki, K. Takamine, K. Tashiro, H. Tamaki and T. Futagami (2021). "Chromosome-Level Genome Sequence of Aspergillus chevalieri M1, Isolated from Katsuobushi." Microbiology Resource Announcements 10(37): 10.1128/mra.00385-00321.</t>
  </si>
  <si>
    <t>Kalaw, S., D. Alfonso, R. Dulay, A. De Leon, J. Undan, J. Undan and R. Reyes (2016). "Optimization of culture conditions for secondary mycelial growth of wild macrofungi from selected areas in Central Luzon, Philippines." Current research in environmental &amp; applied mycology 6(4): 277-287.</t>
  </si>
  <si>
    <t>Kamga, S. F., F. T. Ndjomatchoua, R. A. Guimapi, I. Klingen, C. Tchawoua, A.-G. R. Hjelkrem, K. H. Thunes and F. M. Kakmeni (2022). "The effect of climate variability in the efficacy of the entomopathogenic fungus Metarhizium acridum against the desert locust Schistocerca gregaria." Scientific Reports 12(1): 7535.</t>
  </si>
  <si>
    <t>Kaminskyj, S. G. (2001). "Fundamentals of growth, storage, genetics and microscopy of Aspergillus nidulans." Fungal Genetics Reports 48(1): 25-31.</t>
  </si>
  <si>
    <t>Kancherla, R. P., M. B. Durling, J. Stenlid and N. Högberg (2017). "Draft genome of the brown-rot fungus Fomitopsis pinicola GR9-4." Data in brief 15: 496.</t>
  </si>
  <si>
    <t>Kang, Y.-N., K.-K. So, D.-W. Kim, D.-H. Kim and T.-H. Lee (2019). "Draft Genome Sequencing of the Pathogenic Fungus Cladosporium phlei ATCC 36193 Identifies Candidates of Novel Polyketide Synthase Genes Involved in Perylenequinone-Group Pigment Production." Evolutionary Bioinformatics 15: 1176934319831306.</t>
  </si>
  <si>
    <t>Kang, Y. M., J. E. Choi, R. Komakech, J. H. Park, D. W. Kim, K. M. Cho, S. M. Kang, S. H. Choi, K. C. Song, C. M. Ryu, K. C. Lee and J.-S. Lee (2017). "Characterization of a novel yeast species Metschnikowia persimmonesis KCTC 12991BP (KIOM G15050 type strain) isolated from a medicinal plant, Korean persimmon calyx (Diospyros kaki Thumb)." AMB Express 7(1): 199.</t>
  </si>
  <si>
    <t>Kapoor, P. and B. Sharma (2014). "Studies on different growth parameters of Ganoderma lucidum." Int J Sci Environ Tech 3: 1515-1524.</t>
  </si>
  <si>
    <t>Kessie, F. (2013). Insights into the genome and secretome of Didymella pinodes, the causal agent of Ascochyta blight of pea. PhD, Murdoch University.</t>
  </si>
  <si>
    <t>Khojasteh, M., L. Chen, L. Shen, F. Chen, S. M. A. Shah, J. Luo and G. Chen (2022). "Genome Resource of Cladosporium cucumerinum Strain CCNX2 Causing Cucumber Scab in China." Plant Disease 106(5): 1510-1512.</t>
  </si>
  <si>
    <t>Kibar, B. and A. Peksen (2011a). "Mycelial growth requirements of Lactarius pyrogalus and Lactarius controversus." Afr. J. Microbiol. Res 5(28): 5107-5114.</t>
  </si>
  <si>
    <t>Kibar, B. and A. Peksen (2011b). "Nutritional and environmental requirements for vegetative growth of edible ectomycorrhizal mushroom Tricholoma terreum." Agriculture 98(4): 409-414.</t>
  </si>
  <si>
    <t>Kiladze, E. and N. Bitsadze (2024). "The Biological peculiarities of selected species of Ericoid Mycorrhizal Fungi associated with blueberry (Vaccinium corymbosum L.)." The Journal of Nature Studies-Annals of Agrarian Science 22(1).</t>
  </si>
  <si>
    <t>Kilaru, S., E. Fantozzi, S. Cannon, M. Schuster, T. M. Chaloner, C. Guiu-Aragones, S. J. Gurr and G. Steinberg (2022). "Zymoseptoria tritici white-collar complex integrates light, temperature and plant cues to initiate dimorphism and pathogenesis." Nature Communications 13(1): 5625.</t>
  </si>
  <si>
    <t>Kim, B. J., E. C. Lee, Y. Y. Lim, D. Kim and Y.-J. Chun (2009). "Optimal culture condition for antifungal susceptibility tests of Malassezia globosa." Kor J Med Mycol 14(4): 182-189.</t>
  </si>
  <si>
    <t>Kim, H. O., J. M. Lim, J. H. Joo, S. W. Kim, H. J. Hwang, J. W. Choi and J. W. Yun (2005a). "Optimization of submerged culture condition for the production of mycelial biomass and exopolysaccharides by Agrocybe cylindracea." Bioresource Technology 96(10): 1175-1182.</t>
  </si>
  <si>
    <t>Kim, S.-B., S.-H. Kim, K.-R. Lee, J.-O. Shim, M.-W. Lee, M.-J. Shim, U. Y. Lee and T.-S. Lee (2005b). "The Optimal Culture Conditions for the Mycelial Growth of Oudemansiella radicata." Mycobiology 33(4): 230-234.</t>
  </si>
  <si>
    <t>Kis-Papo, T., A. R. Weig, R. Riley, D. Peršoh, A. Salamov, H. Sun, A. Lipzen, S. P. Wasser, G. Rambold, I. V. Grigoriev and E. Nevo (2014). "Genomic adaptations of the halophilic Dead Sea filamentous fungus Eurotium rubrum." Nature Communications 5(1): 3745.</t>
  </si>
  <si>
    <t>Kishi, K., T. Furukawa and T. Aoki (1999). "Purple spot of Aloe (Aloe arborescens Mill.) caused by Fusarium phyllophilum Nirenberg et O'Donnell (new disease)." Japanese Journal of Phytopathology 65(6): 576-587.</t>
  </si>
  <si>
    <t>Kiyashko, A. (2017). "GROWTH SPECIFICS OF THE RARE POLYPORE BONDARZEWIA MESENTERICA (RUSSULALES, BASIDIOMYCOTA) UNDER SELECTIVE ABIOTIC AND BIOTIC FACTORS." Микология и фитопатология 51(4): 220-228.</t>
  </si>
  <si>
    <t>Ko, H. G., H. G. Park, S. H. Park, C. W. Choi, S. H. Kim and W. M. Park (2005). "Comparative study of mycelial growth and basidiomata formation in seven different species of the edible mushroom genus Hericium." Bioresource Technology 96(13): 1439-1444.</t>
  </si>
  <si>
    <t>Kobayashi, M. and S. Hayashi (1998). "Modeling combined effects of temperature and pH on the growth of Zygosaccharomyces rouxii in soy sauce mash." Journal of Fermentation and Bioengineering 85(6): 638-641.</t>
  </si>
  <si>
    <t>Kogan Helen, V., B. Elikan Annabelle, F. Glaser Kimberly, M. Bergmann Jenna, M. Raymond Laure, R. Prado-Irwin Sofia and W. Snow Jonathan (2023). "Colonization of Honey Bee Digestive Tracts by Environmental Yeast Lachancea thermotolerans Is Naturally Occurring, Temperature Dependent, and Impacts the Microbiome of Newly Emerged Bees." Microbiology Spectrum 11(2): e05194-05122.</t>
  </si>
  <si>
    <t>Konings, M., B. Gerrits van den Ende, M. W. J. Raats, A. H. Fahal, W. W. J. van de Sande and F. Hagen (2024). "Complete Genome Sequence of the Itraconazole Decreased Susceptible Madurella fahalii Type-Strain CBS 129176." Mycopathologia 189(1): 6.</t>
  </si>
  <si>
    <t>Korpi, A., A.-L. Pasanen and H. Viitanen (1998). "Volatile metabolites of Serpula lacrymans, Coniophora puteana, Poria placenta, Stachybotrys chartarum and Chaetomium globosum." Building and Environment 34(2): 205-211.</t>
  </si>
  <si>
    <t>Kostadinova, N., S. Tosi, B. Spassova and M. Angelova (2017). "Comparison of the oxidative stress response of two Antarctic fungi to different growth temperatures." Polish Polar Research: 393-408-393-408.</t>
  </si>
  <si>
    <t>Kotun, B. C. (2017). Mycotoxin production and molecular characterization of Penicillium species isolated from millet grains (Pennisetum glaucum)(L.) R. Br.) in Southwestern Nigeria PhD, University of Ibadan.</t>
  </si>
  <si>
    <t>Kovaleski, M., J. L. N. Maciel, G. B. d. Santos, A. N. d. Silva and C. C. Deuner (2020). "Conidia sporulation of Pyricularia oryzae in segments of wheat plants under six different temperatures." Ciência Rural 50(4): e20190573.</t>
  </si>
  <si>
    <t>Kowalski, T. and C. Bartnik (2010). "Morphologial variation in colonies of Chalara fraxinea isolated from ash (Fraxinus excelsior L.) stems with symptoms of dieback and effects of temperature on colony growth and structure." Acta Agrobotanica 63(1).</t>
  </si>
  <si>
    <t>Kowalski, T., K. Nawrot-Chorabik, B. Grad and K. Leszczyński (2016). "Influence of culture conditions on medium discoloration and mycelial growth of Dothistroma septosporum." Forest Pathology 46(5): 507-514.</t>
  </si>
  <si>
    <t>Kreusch, M. G. (2022). Physiological assessment of non-pigmented extremophilic yeasts from the Atacama Desert as models for space exploration (https://repositorio.ufsc.br/bitstream/handle/123456789/240997/PBTC0341-T.pdf). Florianópolis, Brazil, Federal University of Santa Catarina.</t>
  </si>
  <si>
    <t>Kuhlman, E. G. and W. D. Pepper (1994). "Temperature effects on basidiospore germination and on infection of Slash Pine seedlings by Cronartium quercuum f. sp. fusiforme." Phytopathology 84(7): 735-739.</t>
  </si>
  <si>
    <t>Kumar, S. S. and E. S. Edla Sujatha (2013). "Isolation and incidence of thermophilic fungi from various thermogenic habitats in Andhra Pradesh."</t>
  </si>
  <si>
    <t>Kurata, A., Y. Fukuta, M. Mori, N. Kishimoto and N. Shirasaka (2016). "Draft Genome Sequence of the Basidiomycetous Fungus Flammulina velutipes TR19." Genome Announcements 4(3): 10.1128/genomea.00505-00516.</t>
  </si>
  <si>
    <t>Kuvshinnikov, V., M. Sobotka, I. Minkevtch and V. Eroshin (1977). "Dependence of cell yield and specific growth rate of Candida boidinii on temperature during continuous cultivation." Folia microbiologica 22: 189-197.</t>
  </si>
  <si>
    <t>Lario, L. D., O. S. Pillaca-Pullo, L. Durães Sette, A. Converti, P. Casati, C. Spampinato and A. Pessoa (2020). "Optimization of protease production and sequence analysis of the purified enzyme from the cold adapted yeast Rhodotorula mucilaginosa CBMAI 1528." Biotechnology Reports 28: e00546.</t>
  </si>
  <si>
    <t>Lee, B. C., J. T. Bae, H. B. Pyo, T. B. Choe, S. W. Kim, H. J. Hwang and J. W. Yun (2004). "Submerged culture conditions for the production of mycelial biomass and exopolysaccharides by the edible Basidiomycete Grifola frondosa." Enzyme and Microbial Technology 35(5): 369-376.</t>
  </si>
  <si>
    <t>Lee, H., Y. M. Lee, Y. Jang, S. Lee, H. Lee, B. J. Ahn, G.-H. Kim and J.-J. Kim (2014). "Isolation and Analysis of the Enzymatic Properties of Thermophilic Fungi from Compost." Mycobiology 42(2): 181-184.</t>
  </si>
  <si>
    <t>Lee, S., H. Bae, N. Kim and S. Hwang (2008). "Optimization of Growth Conditions of Lentinus edodes Mycelium on Corn Processing Waste Using Response Surface Analysis." Journal of Bioscience and Bioengineering 105(2): 161-163.</t>
  </si>
  <si>
    <t>Lee, Y., K.-S. Cho, J.-H. Seo, K. H. Sohn and M. Prokchorchik (2020). "Improved Genome Sequence and Gene Annotation Resource for the Potato Late Blight Pathogen Phytophthora infestans." Molecular Plant-Microbe Interactions® 33(8): 1025-1028.</t>
  </si>
  <si>
    <t>Lehnen, M., B. E. Ebert and L. M. Blank (2019). "Elevated temperatures do not trigger a conserved metabolic network response among thermotolerant yeasts." BMC Microbiology 19(1): 100.</t>
  </si>
  <si>
    <t>Leo, P., M. de Melo Texeira, A. M. Chander, N. K. Singh, A. C. Simpson, A. Yurkov, F. Karouia, J. E. Stajich, C. E. Mason and K. Venkateswaran (2023). "Genomic characterization and radiation tolerance of Naganishia kalamii sp. nov. and Cystobasidium onofrii sp. nov. from Mars 2020 mission assembly facilities." IMA Fungus 14(1): 15.</t>
  </si>
  <si>
    <t>Leonard, K. (1977). "Virulence, temperature optima, and competitive abilities of isolines of races T and O of Bipolaris maydis." Phytopathology 67(10): 1273-1279.</t>
  </si>
  <si>
    <t>Leonardi, P., M. Iotti, S. Donati Zeppa, E. Lancellotti, A. Amicucci and A. Zambonelli (2017). "Morphological and functional changes in mycelium and mycorrhizas of Tuber borchii due to heat stress." Fungal Ecology 29: 20-29.</t>
  </si>
  <si>
    <t>Leuchtmann, A. and K. Clay (1989). "Morphological, Cultural and Mating Studies on Atkinsonella, Including A. Texensis." Mycologia 81(5): 692-701.</t>
  </si>
  <si>
    <t>Lévesque, C. A., H. Brouwer, L. Cano, J. P. Hamilton, C. Holt, E. Huitema, S. Raffaele, G. P. Robideau, M. Thines, J. Win, M. M. Zerillo, G. W. Beakes, J. L. Boore, D. Busam, B. Dumas, S. Ferriera, S. I. Fuerstenberg, C. M. M. Gachon, E. Gaulin, F. Govers, L. Grenville-Briggs, N. Horner, J. Hostetler, R. H. Y. Jiang, J. Johnson, T. Krajaejun, H. Lin, H. J. G. Meijer, B. Moore, P. Morris, V. Phuntmart, D. Puiu, J. Shetty, J. E. Stajich, S. Tripathy, S. Wawra, P. van West, B. R. Whitty, P. M. Coutinho, B. Henrissat, F. Martin, P. D. Thomas, B. M. Tyler, R. P. De Vries, S. Kamoun, M. Yandell, N. Tisserat and C. R. Buell (2010). "Genome sequence of the necrotrophic plant pathogen Pythium ultimum reveals original pathogenicity mechanisms and effector repertoire." Genome Biology 11(7): R73.</t>
  </si>
  <si>
    <t>Li, H., S. Wu, X. Ma, W. Chen, J. Zhang, S. Duan, Y. Gao, L. Kui, W. Huang, P. Wu, R. Shi, Y. Li, Y. Wang, J. Li, X. Guo, X. Luo, Q. Li, C. Xiong, H. Liu, M. Gui, J. Sheng and Y. Dong (2018). "The Genome Sequences of 90 Mushrooms." Scientific Reports 8(1): 9982.</t>
  </si>
  <si>
    <t>Li, J., D. Zhang, Y. Du, J. Song, R. Li, X. Dai, J. Chen, G. Li and Z. Liu (2023a). "Genome Sequence Resource of Cladosporium velox Strain C4 Causing Cotton Boll Disease in Xinjiang, China." Plant Disease 107(12): 4010-4015.</t>
  </si>
  <si>
    <t>Li, S., R. Travadon and F. P. Trouillas (2023b). "Effects of temperature on spore germination and mycelial growth of Calosphaeria pulchella, Cytospora sorbicola, and Eutypa lata isolates associated with sweet cherry canker diseases." Plant Disease 107(11): 3448-3456.</t>
  </si>
  <si>
    <t>Link, T., C. Seibel and R. T. Voegele (2014). "Early insights into the genome sequence of Uromyces fabae." Frontiers in Plant Science 5.</t>
  </si>
  <si>
    <t>Links, M. G., E. Holub, R. H. Y. Jiang, A. G. Sharpe, D. Hegedus, E. Beynon, D. Sillito, W. E. Clarke, S. Uzuhashi and M. H. Borhan (2011). "De novo sequence assembly of Albugo candida reveals a small genome relative to other biotrophic oomycetes." BMC Genomics 12(1): 503.</t>
  </si>
  <si>
    <t>Liu, N., C. Liu, Y. Song, X. Han, G. Zhang, Z. Feng, B. Wang, Y. Bu, J. Ou and Y. Gong (2023). "Genome and Transcriptome Analysis of Ascochyta pisi Provides Insights into the Pathogenesis of Ascochyta Blight of Pea." Microbiology Spectrum 11(1): e04488-04422.</t>
  </si>
  <si>
    <t>Liu, R., Y. Wang, P. Li, L. Sun, J. Jiang, X. Fan, C. Liu and Y. Zhang (2021). "Genome assembly and transcriptome analysis of the fungus Coniella diplodiella during infection on grapevine (Vitis vinifera L.)." Frontiers in Microbiology 11: 599150.</t>
  </si>
  <si>
    <t>López-Moral, A., B. I. Antón-Domínguez, M. Lovera, O. Arquero, A. Trapero and C. Agustí-Brisach (2024). "Identification and pathogenicity of Fusarium species associated with wilting and crown rot in almond (Prunus dulcis)." Scientific Reports 14(1): 5720.</t>
  </si>
  <si>
    <t>López-Moral, A., M. C. Raya-Ortega, C. Agustí-Brisach, L. F. Roca, M. Lovera, F. Luque, O. Arquero and A. Trapero (2017). "Morphological, pathogenic, and molecular characterization of Colletotrichum acutatum isolates causing almond anthracnose in Spain." Plant disease 101(12): 2034-2045.</t>
  </si>
  <si>
    <t>Lorch, J. M., J. M. Palmer, K. J. Vanderwolf, K. Z. Schmidt, M. L. Verant, T. J. Weller and D. S. Blehert (2018). "Malassezia vespertilionis sp. nov.: a new cold-tolerant species of yeast isolated from bats." Persoonia-Molecular Phylogeny and Evolution of Fungi 41(1): 56-70.</t>
  </si>
  <si>
    <t>Lovett, J. and R. G. Thompson (1978). "Patulin Production by Species of Aspergillus and Penicillium at 1.7, 7.2, and 12.8 C." Journal of Food Protection 41(3): 195-197.</t>
  </si>
  <si>
    <t>Lu, Y.-P., J.-H. Liao, Z.-J. Guo, Z.-X. Cai and M.-Y. Chen (2020). "Genome Survey and Transcriptome Analysis on Mycelia and Primordia of Agaricus blazei." BioMed Research International 2020(1): 1824183.</t>
  </si>
  <si>
    <t>Luangharn, T., S. C. Karunarathna, K. D. Hyde and E. Chukeatirote (2014). "Optimal conditions of mycelia growth of Laetiporus sulphureus sensu lato." Mycology 5(4): 221-227.</t>
  </si>
  <si>
    <t>Lurwanu, Y., Y.-P. Wang, W. Abdul, J. Zhan and L.-N. Yang (2020). "Temperature-Mediated Plasticity Regulates the Adaptation of Phytophthora infestans to Azoxystrobin Fungicide." Sustainability 12(3): 1188.</t>
  </si>
  <si>
    <t>Ma, Y., C. Y. Guan and X. J. Meng (2014). "Biological characteristics for mycelial growth of Agaricus bisporus." Applied Mechanics and Materials 508: 297-302.</t>
  </si>
  <si>
    <t>Mahajan, S. (2011). Characterization of the White-rot Fungus, Phanerochaete carnosa, through Proteomic Methods and Compositional Analysis of Decayed Wood Fibre. PhD, University of Toronto.</t>
  </si>
  <si>
    <t>Mandal, K., S. Dutta, A. Upadhyay, A. Panda and S. Tripathy (2022). "Comparative Genome Analysis Across 128 Phytophthora Isolates Reveal Species-Specific Microsatellite Distribution and Localized Evolution of Compartmentalized Genomes." Frontiers in Microbiology 13.</t>
  </si>
  <si>
    <t>Mannaa, M. and K. D. Kim (2017). "Influence of temperature and water activity on deleterious fungi and mycotoxin production during grain storage." Mycobiology 45(4): 240-254.</t>
  </si>
  <si>
    <t>Maphanga Tsidiso, G., M. Birkhead, F. Muñoz José, M. Allam, G. Zulu Thokozile, A. Cuomo Christina, S. Schwartz Ilan, A. Ismail, D. Naicker Serisha, S. Mpembe Ruth, C. Corcoran, S. de Hoog, C. Kenyon, M. Borman Andrew, A. Frean John and P. Govender Nelesh (2020). "Human Blastomycosis in South Africa Caused by Blastomyces percursus and Blastomyces emzantsi sp. nov., 1967 to 2014." Journal of Clinical Microbiology 58(3): 10.1128/jcm.01661-01619.</t>
  </si>
  <si>
    <t>Margesin, R. (2009). "Effect of temperature on growth parameters of psychrophilic bacteria and yeasts." Extremophiles 13(2): 257-262.</t>
  </si>
  <si>
    <t>Margesin, R. and F. Schinner (1997). "Effect of temperature on oil degradation by a psychrotrophic yeast in liquid culture and in soil." FEMS Microbiology Ecology 24(3): 243-249.</t>
  </si>
  <si>
    <t>Mastrodimos, N., D. Lentzou, C. Templalexis, D. I. Tsitsigiannis and G. Xanthopoulos (2019). "Development of thermography methodology for early diagnosis of fungal infection in table grapes: The case of Aspergillus carbonarius." Computers and Electronics in Agriculture 165: 104972.</t>
  </si>
  <si>
    <t>Matsumoto, R., J. Mehjabin Jakia, H. Noguchi, T. Miyamoto, E. Takasuka Taichi and C. Hori (2023). "Genomic and Secretomic Analyses of the Newly Isolated Fungus Perenniporia fraxinea SS3 Identified CAZymes Potentially Related to a Serious Pathogenesis of Hardwood Trees." Applied and Environmental Microbiology 89(5): e00272-00223.</t>
  </si>
  <si>
    <t>Mattupalli, C., J. D. Glasner and A. O. Charkowski (2014). "A Draft Genome Sequence Reveals the Helminthosporium solani Arsenal for Cell Wall Degradation." American Journal of Potato Research 91(5): 517-524.</t>
  </si>
  <si>
    <t>Mažeika, K., L. Šiliauskas, G. Skridlaitė, A. Matelis, R. Garjonytė, A. Paškevičius and V. Melvydas (2021). "Features of iron accumulation at high concentration in pulcherrimin-producing Metschnikowia yeast biomass." JBIC Journal of Biological Inorganic Chemistry 26(2): 299-311.</t>
  </si>
  <si>
    <t>McEvoy, I. and M. R. Stuart (1970). "Temperature tolerance of Aspergillus fischeri var. glaber in canned strawberries." Irish Journal of Agricultural Research: 59-67.</t>
  </si>
  <si>
    <t>McNeil, B. and B. Kristiansen (1990). "Temperature effects on polysaccharide formation by Aureobasidium pullulans in stirred tanks." Enzyme and Microbial Technology 12(7): 521-526.</t>
  </si>
  <si>
    <t>McRae, C. F., A. D. Hocking and R. D. Seppelt (1999). "Penicillium species from terrestrial habitats in the Windmill Islands, East Antarctica, including a new species, Penicillium antarcticum." Polar Biology 21(2): 97-111.</t>
  </si>
  <si>
    <t>Mehra, L., U. Adhikari, C. Cowger and P. S. Ojiambo (2018). Septoria nodorum blotch of wheat, PeerJ Preprints.</t>
  </si>
  <si>
    <t>Melo, I. S., S. N. Santos, L. H. Rosa, M. M. Parma, L. J. Silva, S. C. N. Queiroz and V. H. Pellizari (2014). "Isolation and biological activities of an endophytic Mortierella alpina strain from the Antarctic moss Schistidium antarctici." Extremophiles 18(1): 15-23.</t>
  </si>
  <si>
    <t>Mena, E., S. Garaycochea, S. Stewart, M. Montesano and I. Ponce De León (2022). "Comparative genomics of plant pathogenic Diaporthe species and transcriptomics of Diaporthe caulivora during host infection reveal insights into pathogenic strategies of the genus." BMC Genomics 23(1): 175.</t>
  </si>
  <si>
    <t>Miles, E. A. and A. P. J. Trinci (1983). "Effect of pH and temperature on morphology of batch and chemostat cultures of Penicillium chrysogenum." Transactions of the British Mycological Society 81(2): 193-200.</t>
  </si>
  <si>
    <t>Miller, T. F. and V. R. Srinivasan (1983). "Producton of single-cell protein from cellulose by Aspergillus terreus." Biotechnology and Bioengineering 25(6): 1509-1519.</t>
  </si>
  <si>
    <t>Min, B., S. Kim, Y.-L. Oh, W.-S. Kong, H. Park, H. Cho, K.-Y. Jang, J.-G. Kim and I.-G. Choi (2018). "Genomic discovery of the hypsin gene and biosynthetic pathways for terpenoids in Hypsizygus marmoreus." BMC Genomics 19(1): 789.</t>
  </si>
  <si>
    <t>Mitchell, D. T. and R. C. Cooke (1968). "Some effects of temperature on germination and longevity of sclerotia in Claviceps purpurea." Transactions of the British Mycological Society 51(5): 721-729.</t>
  </si>
  <si>
    <t>Mold Busters. (2024). " Aspergillus versicolor (https://library.bustmold.com/aspergillus/aspergillus-versicolor/)."</t>
  </si>
  <si>
    <t>Moore, M. J. and M. E. Ostry (2015). "Influence of Temperature and Humidity on the Viability of Ophiognomonia clavigignenti-juglandacearum Conidia." Plant Disease 99(12): 1841-1846.</t>
  </si>
  <si>
    <t>Moore, M. L. and D. L. Six (2015). "Effects of Temperature on Growth, Sporulation, and Competition of Mountain Pine Beetle Fungal Symbionts." Microbial Ecology 70(2): 336-347.</t>
  </si>
  <si>
    <t>Morgenstern, I., J. Powlowski, N. Ishmael, C. Darmond, S. Marqueteau, M.-C. Moisan, G. Quenneville and A. Tsang (2012). "A molecular phylogeny of thermophilic fungi." Fungal Biology 116(4): 489-502.</t>
  </si>
  <si>
    <t>Morio, F., C. E. O’Brien and G. Butler (2020). "Draft Genome Sequence of the Yeast Kazachstania telluris CBS 16338 Isolated from Forest Soil in Ireland." Mycopathologia 185(3): 587-590.</t>
  </si>
  <si>
    <t>Mouchacca, J. (1997). "Thermophilic fungi: biodiversity and taxonomic status." Cryptogamie Mycologie 18: 19-70.</t>
  </si>
  <si>
    <t>Mouchacca, J. (2000). "Thermotolerant fungi erroneously reported in applied research work as possessing thermophilic attributes." World Journal of Microbiology and Biotechnology 16(8): 869-880.</t>
  </si>
  <si>
    <t>Mouchacca, J. (2007). "Heat tolerant fungi and applied research: Addition to the previously treated group of strictly thermotolerant species." World Journal of Microbiology and Biotechnology 23(12): 1755-1770.</t>
  </si>
  <si>
    <t>Moussa, T. A. A., H. S. Al-Zahrani, N. M. S. Kadasa, S. A. Ahmed, G. S. de Hoog and A. M. S. Al-Hatmi (2017). "Two new species of the Fusarium fujikuroi species complex isolated from the natural environment." Antonie van Leeuwenhoek 110(6): 819-832.</t>
  </si>
  <si>
    <t>Mráz, P., M. Hýbl, M. Kopecký, A. Bohatá, J. Konopická, I. Hoštičková, P. Konvalina, J. Šipoš, M. Rost and V. Čurn (2021) "The Effect of Artificial Media and Temperature on the Growth and Development of the Honey Bee Brood Pathogen Ascosphaera apis." Biology 10 DOI: 10.3390/biology10050431.</t>
  </si>
  <si>
    <t>Mswaka, A. Y. and N. Magan (1999). "Temperature and water potential relations of tropical Trametes and other wood-decay fungi from the indigenous forests of Zimbabwe." Mycological Research 103(10): 1309-1317.</t>
  </si>
  <si>
    <t>Myint, K. T., M. Otsuka, A. Okubo, R. Mitsuhashi, A. Oguro, H. Maeda, T. Shigeno, K. Sato and T. Nakajima-Kambe (2020). "Isolation and identification of flower yeasts for the development of mixed culture to produce single-cell protein from waste milk." Bioresource Technology Reports 10: 100401.</t>
  </si>
  <si>
    <t>Naganuma, T., Y. Uzuka and K. Tanaka (1985). "Physiological factors affecting total cell number and lipid content of the yeast, Lipomyces starkeyi." The Journal of General and Applied Microbiology 31(1): 29-37.</t>
  </si>
  <si>
    <t>Najafzadeh, M. J., V. A. Vicente, J. Sun, J. F. Meis and G. S. de Hoog (2011). "Fonsecaea multimorphosa sp. nov, a new species of Chaetothyriales isolated from a feline cerebral abscess." Fungal Biology 115(10): 1066-1076.</t>
  </si>
  <si>
    <t>Nakasone, K. K. (1981). "Cultural studies on Poria cinerascens, P. rivulosa, and P. subvermispora (Aphyllophorales, Basidiomycotina)." Mycotaxon 13(1): 105 - 111.</t>
  </si>
  <si>
    <t>Naseeb, S., H. Alsammar, T. Burgis, I. Donaldson, N. Knyazev, C. Knight and D. Delneri (2018). "Whole Genome Sequencing, de Novo Assembly and Phenotypic Profiling for the New Budding Yeast Species Saccharomyces jurei." G3 Genes|Genomes|Genetics 8(9): 2967-2977.</t>
  </si>
  <si>
    <t>Nasr, S., M. Mohammadimehr, M. Geranpayeh Vaghei, M. A. Amoozegar and S. A. Shahzadeh Fazeli (2018). "Aureobasidium mangrovei sp. nov., an ascomycetous species recovered from Hara protected forests in the Persian Gulf, Iran." Antonie van Leeuwenhoek 111(9): 1697-1705.</t>
  </si>
  <si>
    <t>Nemri, A., D. G. Saunders, C. Anderson, N. M. Upadhyaya, J. Win, G. J. Lawrence, D. A. Jones, S. Kamoun, J. G. Ellis and P. N. Dodds (2014). "The genome sequence and effector complement of the flax rust pathogen Melampsora lini." Frontiers in plant science 5: 98.</t>
  </si>
  <si>
    <t>Ng Kee, P., M. Yew Su, L. Chan Chai, S. Soo-Hoo Tuck, L. Na Shiang, H. Hassan, F. Ngeow Yun, C.-C. Hoh, K.-W. Lee and W.-Y. Yee (2012). "Sequencing of Cladosporium sphaerospermum, a Dematiaceous Fungus Isolated from Blood Culture." Eukaryotic Cell 11(5): 705-706.</t>
  </si>
  <si>
    <t>Nguyen, H. D. T., A. Dodge, K. Dadej, T. L. Rintoul, E. Ponomareva, F. N. Martin, A. W. A. M. de Cock, C. A. Lévesque, S. A. Redhead and C. F. J. Spies (2022). "Whole genome sequencing and phylogenomic analysis show support for the splitting of genus Pythium." Mycologia 114(3): 501-515.</t>
  </si>
  <si>
    <t>Nguyen, L. T., V. Van Le, B. T. T. Nguyen, H. T. T. Nguyen, A. D. Tran and N. X. Ngo (2023a). "Optimization of mycelial growth and cultivation of wild Ganoderma sinense." BioTechnologia (Pozn) 104(1): 65-74.</t>
  </si>
  <si>
    <t>Nguyen, T. T. T., S. H. Lee, S. Bae, S. J. Jeon, H. Y. Mun and H. B. Lee (2016a). "Characterization of Two New Records of Zygomycete Species Belonging to Undiscovered Taxa in Korea." Mycobiology 44(1): 29-37.</t>
  </si>
  <si>
    <t>Nguyen, T. T. T., N. C. Paul and H. B. Lee (2016b). "Characterization of Paecilomyces variotii and Talaromyces amestolkiae in Korea based on the morphological characteristics and multigene phylogenetic analyses." Mycobiology 44(4): 248-259.</t>
  </si>
  <si>
    <t>Nguyen, T. T. T., A. L. C. M. d. A. Santiago, P. M. Kirk and H. B. Lee (2023b). "Discovery of a New Lichtheimia (Lichtheimiaceae, Mucorales) from Invertebrate Niche and Its Phylogenetic Status and Physiological Characteristics." Journal of Fungi 9(3): 317.</t>
  </si>
  <si>
    <t>Nguyen Van Long, N., K. Rigalma, J.-L. Jany, J. Mounier and V. Vasseur (2021). "Intraspecific variability in cardinal growth temperatures and water activities within a large diversity of Penicillium roqueforti strains." Food Research International 148: 110610.</t>
  </si>
  <si>
    <t>Nielsen, T. A. B. (1982). "Comparative studies of the Physiology of Allomyces species." Transactions of the British Mycological Society 78(1): 83-88.</t>
  </si>
  <si>
    <t>Nierman, W. C., A. Pain, M. J. Anderson, J. R. Wortman, H. S. Kim, J. Arroyo, M. Berriman, K. Abe, D. B. Archer, C. Bermejo, J. Bennett, P. Bowyer, D. Chen, M. Collins, R. Coulsen, R. Davies, P. S. Dyer, M. Farman, N. Fedorova, N. Fedorova, T. V. Feldblyum, R. Fischer, N. Fosker, A. Fraser, J. L. García, M. J. García, A. Goble, G. H. Goldman, K. Gomi, S. Griffith-Jones, R. Gwilliam, B. Haas, H. Haas, D. Harris, H. Horiuchi, J. Huang, S. Humphray, J. Jiménez, N. Keller, H. Khouri, K. Kitamoto, T. Kobayashi, S. Konzack, R. Kulkarni, T. Kumagai, A. Lafton, J.-P. Latgé, W. Li, A. Lord, C. Lu, W. H. Majoros, G. S. May, B. L. Miller, Y. Mohamoud, M. Molina, M. Monod, I. Mouyna, S. Mulligan, L. Murphy, S. O'Neil, I. Paulsen, M. A. Peñalva, M. Pertea, C. Price, B. L. Pritchard, M. A. Quail, E. Rabbinowitsch, N. Rawlins, M.-A. Rajandream, U. Reichard, H. Renauld, G. D. Robson, S. R. de Córdoba, J. M. Rodríguez-Peña, C. M. Ronning, S. Rutter, S. L. Salzberg, M. Sanchez, J. C. Sánchez-Ferrero, D. Saunders, K. Seeger, R. Squares, S. Squares, M. Takeuchi, F. Tekaia, G. Turner, C. R. V. de Aldana, J. Weidman, O. White, J. Woodward, J.-H. Yu, C. Fraser, J. E. Galagan, K. Asai, M. Machida, N. Hall, B. Barrell and D. W. Denning (2005). "Genomic sequence of the pathogenic and allergenic filamentous fungus Aspergillus fumigatus." Nature 438(7071): 1151-1156.</t>
  </si>
  <si>
    <t>Nieto-Sarabia, V. L., C. B. Ballinas-Cesatti, G. Melgar-Lalanne, E. Cristiani-Urbina and L. Morales-Barrera (2022). "Isolation, identification, and kinetic and thermodynamic characterization of a Pichia kudriavzevii yeast strain capable of fermentation." Food and Bioproducts Processing 131: 109-124.</t>
  </si>
  <si>
    <t>Niu, X., F. Yu, H. Zhu, X. Meng, D. Yang, W. Qin and G. Lu (2022). "High-Quality Genome Sequence Resource of Thielaviopsis paradoxa Strain X-3314, Causing Coconut Stem Bleeding." Plant Disease 106(9): 2514-2517.</t>
  </si>
  <si>
    <t>Noseda, D. G., M. N. Recúpero, M. Blasco, G. E. Ortiz and M. A. Galvagno (2013). "Cloning, expression and optimized production in a bioreactor of bovine chymosin B in Pichia (Komagataella) pastoris under AOX1 promoter." Protein Expression and Purification 92(2): 235-244.</t>
  </si>
  <si>
    <t>Nutman, F. J., F. M. Roberts and R. T. Clarke (1963). "Studies on the biology of Hemileia vastatrix Berk. &amp; Br." Transactions of the British Mycological Society 46(1): 27-44.</t>
  </si>
  <si>
    <t>Nxumalo, T. (2018). Development of a biocontrol agent, Lecanicillium attenuatum (Zare &amp; Gams), of wheat leaf rust (Puccinia triticina Eriks.). MSc, University of KwaZulu-Natal.</t>
  </si>
  <si>
    <t>Oh, J.-J., Y. J. Kim, J. Y. Kim, S. L. Kwon, C. Lee, M.-E. Lee, J. W. Kim and G.-H. Kim (2021). "Genomic Analysis and Assessment of Melanin Synthesis in Amorphotheca resinae KUC3009." Journal of Fungi 7(4): 289.</t>
  </si>
  <si>
    <t>Orozoco-Avitia, A., M. Esqueda, A. Meza, M. Tiznado, A. Guitierrez and A. Gardea (2013). "Temperature effect on Rhizoctonia solani analyzed by microcalorimetry." American Journal of Agricultural and Biological Sciences 8(2): 162-166.</t>
  </si>
  <si>
    <t>Orwa, P., G. Mugambi, V. Wekesa and R. Mwirichia (2020). "Isolation of haloalkaliphilic fungi from Lake Magadi in Kenya." Heliyon 6(1).</t>
  </si>
  <si>
    <t>Osborne, L. and Z. Landa (1992). "Biological control of whiteflies with entomopathogenic fungi." Florida entomologist: 456-471.</t>
  </si>
  <si>
    <t>Ozimek, E., J. Jaroszuk-Ściseł, J. Bohacz, T. Korniłłowicz-Kowalska, R. Tyśkiewicz, A. Słomka, A. Nowak and A. Hanaka (2018). "Synthesis of Indoleacetic Acid, Gibberellic Acid and ACC-Deaminase by Mortierella Strains Promote Winter Wheat Seedlings Growth under Different Conditions." International Journal of Molecular Sciences 19(10): 3218.</t>
  </si>
  <si>
    <t>Özketen, A. Ç. (2013). Cloning, transformation and wheat infiltration assay of a puccinia striiformis f. sp. tritici effector candidate. MSc, Middle East Technical University.</t>
  </si>
  <si>
    <t>Paiva, D. S., L. Fernandes, A. Portugal and J. Trovão (2024). "First Genome Sequence of the Microcolonial Black Fungus Saxispiralis lemnorum MUM 23.14: Insights into the Unique Genomic Traits of the Aeminiaceae Family." Microorganisms 12(1): 104.</t>
  </si>
  <si>
    <t>Paiva, D. S., J. Trovão, L. Fernandes, N. Mesquita, I. Tiago and A. Portugal (2023). "Expanding the Microcolonial Black Fungi Aeminiaceae Family: Saxispiralis lemnorum gen. et sp. nov. (Mycosphaerellales), Isolated from Deteriorated Limestone in the Lemos Pantheon, Portugal." Journal of Fungi 9(9): 916.</t>
  </si>
  <si>
    <t>Panebianco, C. (1994). "Temperature Requirements of Selected Marine Fungi." Botanica Marina 37(2): 157-162.</t>
  </si>
  <si>
    <t>Pascual, S., J. R. Rico, A. De Cal and P. Melgarejo (1997). "Ecophysiological factors affecting growth, sporulation and survival of the biocontrol agent Penicillium oxalicum." Mycopathologia 139(1): 43-50.</t>
  </si>
  <si>
    <t>Pavlov Andrey, R., V. Tyazhelova Tatiana, V. Moiseenko Konstantin, V. Vasina Daria, V. Mosunova Olga, V. Fedorova Tatiana, G. Maloshenok Lilya, O. Landesman Elena, A. Bruskin Sergei, V. Psurtseva Nadezhda, I. Slesarev Alexei, A. Kozyavkin Sergei and V. Koroleva Olga (2015). "Draft Genome Sequence of the Fungus Trametes hirsuta 072." Genome Announcements 3(6): 10.1128/genomea.01287-01215.</t>
  </si>
  <si>
    <t>Peng, J., J. A. Rojas, H. Sang, T. J. Proffer, C. A. Outwater, R. Vilgalys and G. W. Sundin (2020). "Draft Genome Sequence Resource for Blumeriella jaapii, the Cherry Leaf Spot Pathogen." Phytopathology® 110(9): 1507-1510.</t>
  </si>
  <si>
    <t>Perdomo, H., J. Cano, J. Gené, D. García, M. Hernández and J. Guarro (2013). "Polyphasic analysis of Purpureocillium lilacinum isolates from different origins and proposal of the new species Purpureocillium lavendulum." Mycologia 105(1): 151-161.</t>
  </si>
  <si>
    <t>Perrone, G., R. A. Samson, J. C. Frisvad, A. Susca, N. Gunde-Cimerman, F. Epifani and J. Houbraken (2015). "Penicillium salamii, a new species occurring during seasoning of dry-cured meat." International Journal of Food Microbiology 193: 91-98.</t>
  </si>
  <si>
    <t>Perry, E. A. (1967). Host-parasite interactions between Rozella allomycis and Allomyces, Indiana University.</t>
  </si>
  <si>
    <t>Peterson, S. W., E. M. Bayer and D. T. Wicklow (2004). "Penicillium thiersii, Penicillium angulare and Penicillium decaturense, new species isolated from wood-decay fungi in North America and their phylogenetic placement from multilocus DNA sequence analysis." Mycologia 96(6): 1280-1293.</t>
  </si>
  <si>
    <t>Phillips, D. H. and D. A. Burdekin (1982). Diseases of minor forest conifers: Abies, Cupressus and Chamaecyparis, Thuja and Tsuga. Diseases of Forest and Ornamental Trees. D. H. Phillips and D. A. Burdekin. London, Palgrave Macmillan UK: 180-195.</t>
  </si>
  <si>
    <t>Piombo, E., N. Sela, M. Wisniewski, M. Hoffmann, M. L. Gullino, M. W. Allard, E. Levin, D. Spadaro and S. Droby (2018). "Genome sequence, assembly and characterization of two Metschnikowia fructicola strains used as biocontrol agents of postharvest diseases." Frontiers in microbiology 9: 593.</t>
  </si>
  <si>
    <t>Pitt, J. I. and A. D. Hocking (2022). Ecology of fungal food spoilage, Springer.</t>
  </si>
  <si>
    <t>Plaza, P., J. Usall, N. Teixidó and I. Viñas (2003). "Effect of water activity and temperature on germination and growth of Penicillium digitatum, P. italicum and Geotrichum candidum." Journal of Applied Microbiology 94(4): 549-554.</t>
  </si>
  <si>
    <t>Plummer, N. T. (1984). The physiology and large scale cultivation of ectomycorrhizal fungi. PhD, University of Surrey</t>
  </si>
  <si>
    <t>Polizzi, V., A. Adams, S. De Saeger, C. Van Peteghem, A. Moretti and N. De Kimpe (2012). "Influence of various growth parameters on fungal growth and volatile metabolite production by indoor molds." Science of The Total Environment 414: 277-286.</t>
  </si>
  <si>
    <t>Polizzi, V., L. Fazzini, A. Adams, A. M. Picco, S. De Saeger, C. Van Peteghem and N. De Kimpe (2011). "Autoregulatory Properties of (+)-Thujopsene and Influence of Environmental Conditions on Its Production by Penicillium decumbens." Microbial Ecology 62(4): 838-852.</t>
  </si>
  <si>
    <t>Poltronieri, T. P. d. S., L. A. S. d. Azevedo and D. E. M. d. Silva (2013). "Effect of temperature on mycelial growth and conidial production and germination for Colletotrichum gloeosporioides isolated from juçara palm fruits (Euterpe edulis Mart)." Summa Phytopathologica 39: 281-285.</t>
  </si>
  <si>
    <t>Porto, B. N., E. T. Caixeta, S. M. Mathioni, P. M. P. Vidigal, L. Zambolim, E. M. Zambolim, N. Donofrio, S. W. Polson, T. A. Maia and C. Chen (2019). "Genome sequencing and transcript analysis of Hemileia vastatrix reveal expression dynamics of candidate effectors dependent on host compatibility." PLoS One 14(4): e0215598.</t>
  </si>
  <si>
    <t>Prakash, H., S. M. Rudramurthy, P. S. Gandham, A. K. Ghosh, M. M. Kumar, C. Badapanda and A. Chakrabarti (2017). "Apophysomyces variabilis: draft genome sequence and comparison of predictive virulence determinants with other medically important Mucorales." BMC Genomics 18(1): 736.</t>
  </si>
  <si>
    <t>Pratibha, J. and S. Pal (2021). "Influence of temperature and humidity on conidial germination and colony growth of entomopathogenic fungi." Journal of Entomology and Zoology Studies 9(4): 201-206.</t>
  </si>
  <si>
    <t>Pugh, G. J. F. and M. J. MacDonald (1980). Growth of basidiomycetes in the presence of agrochemicals. Soil Biology as Related to Land Use Practices : Proceedings of the Seventh International Soil Zoology Colloquium of the International Society of Soil Science (ISSS) Environmental Protection Agency (USA).</t>
  </si>
  <si>
    <t>Quan, Y., S. A. Ahmed, N. Menezes da Silva, A. M. S. Al-Hatmi, V. E. Mayer, S. Deng, Y. Kang, G. Sybren de Hoog and D. Shi (2021). "Novel black yeast-like species in chaetothyriales with ant-associated life styles." Fungal Biology 125(4): 276-284.</t>
  </si>
  <si>
    <t>Raaman, N., B. Mahendran, C. Jaganathan, S. Sukumar and V. Chandrasekaran (2010). "Optimisation of extracellular tannase production from Paecilomyces variotii." World Journal of Microbiology and Biotechnology 26(6): 1033-1039.</t>
  </si>
  <si>
    <t>Rahmat, E., I. Park and Y. Kang (2021). "The whole-genome sequence of the novel yeast species Metschnikowia persimmonesis isolated from medicinal plant Diospyros kaki Thunb." G3 Genes|Genomes|Genetics 11(11): jkab246.</t>
  </si>
  <si>
    <t>Rajarammohan, S., K. Paritosh, D. Pental and J. Kaur (2019). "Comparative genomics of Alternaria species provides insights into the pathogenic lifestyle of Alternaria brassicae – a pathogen of the Brassicaceae family." BMC Genomics 20(1): 1036.</t>
  </si>
  <si>
    <t>Ramana Murthy, M. V., E. V. S. Mohan and A. K. Sadhukhan (1999). "Cyclosporin-A production by Tolypocladium inflatum using solid state fermentation." Process Biochemistry 34(3): 269-280.</t>
  </si>
  <si>
    <t>Rangel, D. E. N., É. K. K. Fernandes, S. J. Dettenmaier and D. W. Roberts (2010). "Thermotolerance of germlings and mycelium of the insect-pathogenic fungus Metarhizium spp. and mycelial recovery after heat stress." Journal of Basic Microbiology 50(4): 344-350.</t>
  </si>
  <si>
    <t>Rasheva, T., J. N. Hallet and A. Kujumdzieva (1998). "Taxonomic investigation of Monascus purpureus 94-25 strain." J. Cult. Collect 2: 51-59.</t>
  </si>
  <si>
    <t>Reina, R., H. Kellner, J. Hess, N. Jehmlich, I. Garcia-Romera, E. Aranda, M. Hofrichter and C. Liers (2019). "Genome and secretome of Chondrostereum purpureum correspond to saprotrophic and phytopathogenic life styles." PLoS One 14(3): e0212769.</t>
  </si>
  <si>
    <t>Riebold, D., M. Mahnkopf, K. Wicht, C. Zubiria-Barrera, J. Heise, M. Frank, D. Misch, T. Bauer, H. Stocker and H. Slevogt (2023). "Axenic Long-Term Cultivation of Pneumocystis jirovecii." Journal of Fungi 9(9): 903.</t>
  </si>
  <si>
    <t>Ritika, S. Pant, A. Komesu, E. D. Penteado, A. A. R. Diniz, M. A. Rahman, R. K. Bhunia and A. Kuila (2023). "Simultaneous fermentation of glucose and xylose by using co-culture of S. cerevisiae and a potential robust pentose fermenting fungi (Fusarium incarnatum)." Biomass Conversion and Biorefinery 13(9): 8089-8100.</t>
  </si>
  <si>
    <t>Rizal, L. M., K. D. Hyde, E. Chukeatirote, S. C. Karunarathna, P. Kakumyan and S. Chamyuang (2016). "First successful cultivation of the edible mushroom Macrolepiota dolichaula in Thailand." Chiang Mai Journal of Science 43(5): 959-971.</t>
  </si>
  <si>
    <t>Robert, V., G. Cardinali and A. Casadevall (2015). "Distribution and impact of yeast thermal tolerance permissive for mammalian infection." BMC Biology 13(1): 18.</t>
  </si>
  <si>
    <t>Rochi, L., M. J. Diéguez, G. Burguener, M. A. Darino, M. F. Pergolesi, L. R. Ingala, A. R. Cuyeu, A. Turjanski, E. D. Kreff and F. Sacco (2018). "Characterization and comparative analysis of the genome of Puccinia sorghi Schwein, the causal agent of maize common rust." Fungal Genetics and Biology 112: 31-39.</t>
  </si>
  <si>
    <t>Rodríguez, K., A. Stchigel and J. Guarro (2002). "Three new species of Chaetomium from soil." Mycologia 94(1): 116-126.</t>
  </si>
  <si>
    <t>Roets, F., Z. W. de Beer, M. J. Wingfield, P. W. Crous and L. L. Dreyer (2008). "Ophiostoma gemellus and Sporothrix variecibatus from mites infesting Protea infructescences in South Africa." Mycologia 100(3): 496-510.</t>
  </si>
  <si>
    <t>Rogério, F., T. R. Boufleur, M. Ciampi-Guillardi, S. A. Sukno, M. R. Thon, N. S. Massola Júnior and R. Baroncelli (2020). "Genome Sequence Resources of Colletotrichum truncatum, C. plurivorum, C. musicola, and C. sojae: Four Species Pathogenic to Soybean (Glycine max)." Phytopathology® 110(9): 1497-1499.</t>
  </si>
  <si>
    <t>Ru, S., X. Chen, D. Dai, H. Wang, G. Ning and P. Zhao (2002). "Study on the biological characteristics of Fulvia fulva (Cooke) Ciferri." Acta Agriculturae Zhejiangensis 14(1): 38-41.</t>
  </si>
  <si>
    <t>Rubin, A. L. (2001). CHAPTER 40 - Mammalian Toxicity of Microbial Pest Control Agents. Handbook of Pesticide Toxicology (Second Edition). R. I. Krieger and W. C. Krieger. San Diego, Academic Press: 859-871.</t>
  </si>
  <si>
    <t>Ryan, F. J., G. Beadle and E. Tatum (1943). "The tube method of measuring the growth rate of Neurospora." American Journal of Botany: 784-799.</t>
  </si>
  <si>
    <t>Sá-Correia, I. and N. Van Uden (1983). "Temperature profiles of ethanol tolerance: effects of ethanol on the minimum and the maximum temperatures for growth of the yeasts Saccharomyces cerevisiae and Kluyveromyces fragilis." Biotechnol. Bioeng.;(United States) 25(6).</t>
  </si>
  <si>
    <t>Sabburg, R. M. (2015). "Impact of increasing temperature on the fitness of Fusarium pseudograminearum causing crown rot in wheat."</t>
  </si>
  <si>
    <t>Sabri, A., P. Jacques, F. Weekers, G. Baré, S. Hiligsmann, M. Moussaïf and P. Thonart (2000). Effect of Temperature on Growth of Psychrophilic and Psychrotrophic Members of Rhodotorula aurantiaca. Twenty-First Symposium on Biotechnology for Fuels and Chemicals: Proceedings of the Twenty-First Symposium on Biotechnology for Fuels and Chemicals Held May 2–6, 1999, in Fort Collins, Colorado. M. Finkelstein and B. H. Davison. Totowa, NJ, Humana Press: 391-399.</t>
  </si>
  <si>
    <t>Saccomori, F., É. F. Wigmann, A. O. Bernardi, M. d. J. Alcano-González and M. V. Copetti (2015). "Influence of storage temperature on growth of Penicillium polonicum and Penicillium glabrum and potential for deterioration of frozen chicken nuggets." International Journal of Food Microbiology 200: 1-4.</t>
  </si>
  <si>
    <t>Saensuk, T. and S. Suntararak (2018). "Mycelial Cultivation of 4 Edible Mushrooms from Khao Kra-Dong Volcano Forest Park, Thailand." Naresuan University Journal: Science and Technology (NUJST) 26(2): 38-45.</t>
  </si>
  <si>
    <t>Saito, I. (1997). "Sclerotinia nivalis, sp. nov., the pathogen of snow mold of herbaceous dicots in northern Japan." Mycoscience 38(2): 227-236.</t>
  </si>
  <si>
    <t>Salehi, M. R., G. Bonito, K. Ghasemi, M. A. T. Ghanbary and F. F. Raouf (2023). "Optimising in vitro culture conditions for the truffle Tuber brumale." Botanica Serbica 47(2): 259-269.</t>
  </si>
  <si>
    <t>Salvadó, Z., F. N. Arroyo-López, J. M. Guillamón, G. Salazar, A. Querol and E. Barrio (2011). "Temperature adaptation markedly determines evolution within the genus Saccharomyces." Applied and environmental microbiology 77(7): 2292-2302.</t>
  </si>
  <si>
    <t>Samadi, R., M. Arzanlou, Y. Ghosta, A. Babai-Ahari and A. Samadi (2015). "Biodiversity of Aspergillus species in soils of the National Park of Urmia Lake (NW Iran)." Rostaniha 16(2): 135-145.</t>
  </si>
  <si>
    <t>Samerpitak, K., A. H. G. Gerrits van den Ende and G. S. de Hoog (2017). Increasing growth rate of Verruconis gallopava, could it be one of the factors supporting its pathogenicity in warm blooded-animals? Amsterdam, The Netherlands, Morressier.</t>
  </si>
  <si>
    <t>Sánchez, S., V. Bravo, A. J. Moya, E. Castro and F. Camacho (2004). "Influence of temperature on the fermentation of d-xylose by Pachysolen tannophilus to produce ethanol and xylitol." Process Biochemistry 39(6): 673-679.</t>
  </si>
  <si>
    <t>Santos, S. A. d. (2020). Genomic and transcriptomic analyses of Austropuccinia psidii and Ceratocystis fimbriata, the causal agents of myrtle rust and ceratocystis wilt, respectively. D.Sc, Universidade Federal de Viçosa.</t>
  </si>
  <si>
    <t>Sanz-Rocha, M., M. Gerding, T. Quezada, M. Vargas, D. Chávez and Á. Machuca (2023). "Molecular and cultural characterization of Morchella spp. from disturbed environments of central-southern Chile." Fungal Biology 127(3): 938-948.</t>
  </si>
  <si>
    <t>Sardella, D., R. Gatt and V. P. Valdramidis (2018). "Modelling the growth of pear postharvest fungal isolates at different temperatures." Food Microbiology 76: 450-456.</t>
  </si>
  <si>
    <t>Scarcella, A. S. d. A., T. M. Pasin, T. B. de Oliveira, R. C. de Lucas, M. S. Ferreira-Nozawa, E. N. d. Freitas, A. C. Vici, M. S. Buckeridge, M. Michelin and M. d. L. T. d. M. Polizeli (2021). "Saccharification of different sugarcane bagasse varieties by enzymatic cocktails produced by Mycothermus thermophilus and Trichoderma reesei RP698 cultures in agro-industrial residues." Energy 226: 120360.</t>
  </si>
  <si>
    <t>Schardl, C. L., C. A. Young, N. Moore, N. Krom, P.-Y. Dupont, J. Pan, S. Florea, J. S. Webb, J. Jaromczyk, J. W. Jaromczyk, M. P. Cox and M. L. Farman (2014). Chapter Ten - Genomes of Plant-Associated Clavicipitaceae. Advances in Botanical Research. F. M. Martin, Academic Press. 70: 291-327.</t>
  </si>
  <si>
    <t>Schindler, A., J. G. Palmer and W. Eisenberg (1967). "Aflatoxin production by Aspergillus flavus as related to various temperatures." Applied Microbiology 15(5): 1006-1009.</t>
  </si>
  <si>
    <t>Schmidt, O. (2006). Wood and Tree Fungi: biology, damage, protection and use. Berlin, Germany, Springer.</t>
  </si>
  <si>
    <t>Schwartze, V. U., S. Winter, E. Shelest, M. Marcet-Houben, F. Horn, S. Wehner, J. Linde, V. Valiante, M. Sammeth and K. Riege (2014). "Gene expansion shapes genome architecture in the human pathogen Lichtheimia corymbifera: an evolutionary genomics analysis in the ancient terrestrial mucorales (Mucoromycotina)." PLoS genetics 10(8): e1004496.</t>
  </si>
  <si>
    <t>Schwiesow, M. J., N. C. Elde and Z. A. Hilbert (2024). "Distinct routes to thermotolerance in the fungal pathogen Cryptococcus neoformans." bioRxiv: 2024.2004. 2008.588590.</t>
  </si>
  <si>
    <t>Scirè, M., E. Motta and L. D’Amico (2011). "Behaviour of Heterobasidion annosum and Heterobasidion irregulare isolates from central Italy in inoculated Pinus pinea seedlings." Mycological Progress 10(1): 85-91.</t>
  </si>
  <si>
    <t>Segers, F. (2017). Growth of indoor fungi under changing water conditions. PhD, Utrecht University,.</t>
  </si>
  <si>
    <t>Seib, T., K. Fischer, A. M. Sturm and D. Stephan (2023). "Investigation on the Influence of Production and Incubation Temperature on the Growth, Virulence, Germination, and Conidial Size of Metarhizium brunneum for Granule Development." Journal of Fungi 9(6): 668.</t>
  </si>
  <si>
    <t>Selbmann, L., G. De Hoog, A. Mazzaglia, E. I. Friedmann and S. Onofri (2005). "Fungi at the edge of life: cryptoendolithic black fungi from Antarctic desert." Stud Mycol 51(1): 1-32.</t>
  </si>
  <si>
    <t>Selbmann, L., G. De Hoog, L. Zucconi, D. Isola, S. Ruisi, A. Van Den Ende, C. Ruibal, F. De Leo, C. Urzì and S. Onofri (2008). "Drought meets acid: three new genera in a dothidealean clade of extremotolerant fungi." Studies in mycology 61(1): 1-20.</t>
  </si>
  <si>
    <t>Selbmann, L., M. Grube, S. Onofri, D. Isola and L. Zucconi (2013). "Antarctic Epilithic Lichens as Niches for Black Meristematic Fungi." Biology 2(2): 784-797.</t>
  </si>
  <si>
    <t>Selouane, A., D. Bouya, A. Lebrihi, C. Decock and A. Bouseta (2009). "Impact of some environmental factors on growth and production of ochratoxin A of/by Aspergillus tubingensis, A. niger, and A. carbonarius isolated from Moroccan grapes." The Journal of Microbiology 47: 411-419.</t>
  </si>
  <si>
    <t>Shang, Y., G. Xiao, P. Zheng, K. Cen, S. Zhan and C. Wang (2016). "Divergent and Convergent Evolution of Fungal Pathogenicity." Genome Biology and Evolution 8(5): 1374-1387.</t>
  </si>
  <si>
    <t>Shanmugam, G., J. Jeon and J.-W. Hyun (2019). "Draft Genome Sequences of Elsinoë fawcettii and Elsinoë australis Causing Scab Diseases on Citrus." Molecular Plant-Microbe Interactions® 33(2): 135-137.</t>
  </si>
  <si>
    <t>Shanmugapackiam, S., S. Irulandi, P. M. Sankar, A. Nagaraja and T. Raguchander (2019). "Cultural, morphological, physiological and biochemical characteristics of Magnaporthe grisea isolates of finger millet." Int. J. Curr. Microbiol. App. Sci 8(8): 1830-1845.</t>
  </si>
  <si>
    <t>Shea, T., T. Mohabir Jason, T. Kurbessoian, B. Berdy, J. Fontaine, A. Gnirke, J. Livny, E. Stajich Jason and A. Cuomo Christina (2023). "Genome Sequence of Lichtheimia ornata, an Emerging Opportunistic Mucorales Pathogen." Microbiology Resource Announcements 12(7): e00338-00323.</t>
  </si>
  <si>
    <t>Shen, L., R. Cang, G. Yang, A. Zeng, H. Huang and Z. Zhang (2020). "Aureobasidium subglaciale F134 is a bifunctional whole-cell biocatalyst for Baeyer–Villiger oxidation or selective carbonyl reduction controllable by temperature." Chinese Journal of Chemical Engineering 28(12): 3044-3051.</t>
  </si>
  <si>
    <t>Shi XiangPeng, S. X., X. L. Xu Liu, L. T. Liu Tao, L. B. Li BaoHua, L. W. Liang WenXing and W. C. Wang CaiXia (2015). "Influences of temperature on growth, lesion expansion and toxin production of Valsa mali var. pyri."</t>
  </si>
  <si>
    <t>Shu, C.-H., K.-J. Lin and B.-J. Wen (2007). "Effects of culture temperature on the production of bioactive polysaccharides by Agaricus blazei in batch cultures." Journal of Chemical Technology &amp; Biotechnology 82(9): 831-836.</t>
  </si>
  <si>
    <t>Siebecker, B. (2021). Characterization and optimization of Thermothelomyces thermophilus as fungal production host. Dr.Ing., Technische Universitaet Berlin</t>
  </si>
  <si>
    <t>Silar, P. (2020). Podospora anserina. Paris, France, HAL Open Science.</t>
  </si>
  <si>
    <t>Silva Junior, W. J. d., R. M. Falcão, L. C. d. Sousa-Paula, N. Sbaraini, W. A. d. S. Vieira, W. G. Lima, S. d. S. L. Paiva Junior, C. C. Staats, A. Schrank, A. M. Benko-Iseppon, V. d. Q. Balbino and M. P. S. Câmara (2018). "Draft genome assembly of Colletotrichum musae, the pathogen of banana fruit." Data in Brief 17: 256-260.</t>
  </si>
  <si>
    <t>Silva Tony, M., A.-A. Derlene, C. A. F. Azevedo, S. R. Da, B. Mauricio and G. Eleni (2005). "Production of saccharogenic and dextrinogenic amylases by Rhizomucor pusillus A 13.36." Journal of Microbiology 43(6): 561-568.</t>
  </si>
  <si>
    <t>Simkin, M. B. and B. E. J. Wheeler (1974). "The development of Puccinia hordei on barley cv. Zephyr." Annals of Applied Biology 78(3): 225-235.</t>
  </si>
  <si>
    <t>Simpson, B. and A. J. Hayes (1978). "Growth of Marssonina brunnea." Transactions of the British Mycological Society 70(2): 249-255.</t>
  </si>
  <si>
    <t>Singh, K. V. and S. C. Agrawal (1982). "Nutritional requirements of keratinophilic fungi and dermatophytes for conidial germination." Mycopathologia 80(1): 27-32.</t>
  </si>
  <si>
    <t>Skoropad, W. (1967). "Effect of temperature on the ability of Colletotrichum graminicola to form appressoria and penetrate barley leaves." Canadian Journal of Plant Science 47(4): 431-434.</t>
  </si>
  <si>
    <t>Sloand, E., B. Laughton, M. Armstrong, M. S. Bartlett, W. Blumenfeld, M. Cushion, A. Kalica, J. A. Kovacs, W. Martin and E. Pitt (1993). "The Challenge of Pneumocystis carinii Culture 1." Journal of Eukaryotic Microbiology 40(2): 188-195.</t>
  </si>
  <si>
    <t>Soesanto, L. and A. J. Termorshuizen (2001). "Effect of Temperature on the Formation of Microsclerotia of Verticillium dahliae." Journal of Phytopathology 149(11-12): 685-691.</t>
  </si>
  <si>
    <t>Song, Y., W. W. Laureijssen-Van De Sande, L. F. Moreno, B. Gerrits van den Ende, R. Li and S. De Hoog (2017). "Comparative ecology of capsular Exophiala species causing disseminated infection in humans." Frontiers in Microbiology 8: 2514.</t>
  </si>
  <si>
    <t>Sousa-Silva, M., D. Vieira, P. Soares, M. Casal and I. Soares-Silva (2021). "Expanding the Knowledge on the Skillful Yeast Cyberlindnera jadinii." Journal of Fungi 7(1): 36.</t>
  </si>
  <si>
    <t>Srivastava, R. K., C. S, S. S. HS, R. B. Singh, R. Sharma, T. S. C, S. Bollam and V. R. Lachagari (2024). "Decoding the genome of the pearl millet pathogen Sclerospora graminicola unveils the molecular strategies underlying its pathogenesis and evolution." Access Microbiology.</t>
  </si>
  <si>
    <t>Srivastava, S. K., L. M. Knight, M. Nakhla and Z. G. Abad (2021). "Genome Resources for the Ex-Type of Phytophthora citricola, and Well-Authenticated Isolates of P. hibernalis, P. nicotianae, and P. syringae." Phytopathology® 112(4): 953-955.</t>
  </si>
  <si>
    <t>Stanier, R. (1942). "The cultivation and nutrient requirements of a chytridiaceous fungus, Rhizophlyctis rosea." Journal of Bacteriology 43(4): 499-520.</t>
  </si>
  <si>
    <t>Stanoeva, Y. and I. Ilıev (2014). "Dynamics of distribution of the cause agent of powdery mildew Blumeria graminis tritici on wheat during 2005-2009." Türk Tarım ve Doğa Bilimleri Dergisi 1(Özel Sayı-2): 1863-1869.</t>
  </si>
  <si>
    <r>
      <t>Steels, H., S. A. James, I. N. Roberts and M. Stratford (1999). "Zygosaccharomyces lentus: a significant new osmophilic, preservative</t>
    </r>
    <r>
      <rPr>
        <sz val="11"/>
        <color theme="1"/>
        <rFont val="Cambria Math"/>
        <family val="1"/>
      </rPr>
      <t>‐</t>
    </r>
    <r>
      <rPr>
        <sz val="11"/>
        <color theme="1"/>
        <rFont val="Aptos"/>
        <family val="2"/>
      </rPr>
      <t>resistant spoilage yeast, capable of growth at low temperature." Journal of Applied Microbiology 87(4): 520-527.</t>
    </r>
  </si>
  <si>
    <t>Steins, L., M. A. Guerreiro, M. Duhamel, F. Liu, Q.-M. Wang, T. Boekhout and D. Begerow (2023). "Comparative genomics of smut fungi suggest the ability of meiosis and mating in asexual species of the genus Pseudozyma (Ustilaginales)." BMC Genomics 24(1): 321.</t>
  </si>
  <si>
    <t>Sterflinger, K. (1998). "Temperature and NaCl- tolerance of rock-inhabiting meristematic fungi." Antonie van Leeuwenhoek 74(4): 271-281.</t>
  </si>
  <si>
    <t>Stringer, J. R. and M. T. Cushion (1998). "II. The genome of Pneumocystis carinii." FEMS Immunology &amp; Medical Microbiology 22(1-2): 15-26.</t>
  </si>
  <si>
    <t>Su, Y., X. Jiang, W. Wu, M. Wang, M. I. Hamid, M. Xiang and X. Liu (2016). "Genomic, Transcriptomic, and Proteomic Analysis Provide Insights Into the Cold Adaptation Mechanism of the Obligate Psychrophilic Fungus Mrakia psychrophila." G3 Genes|Genomes|Genetics 6(11): 3603-3613.</t>
  </si>
  <si>
    <t>Sugawara, K. and Y. Sugano (2023). "Genome Sequence of Bjerkandera adusta Strain Dec 1, a Basidiomycete Secreting DyP-Type Peroxidase." Microbiology Resource Announcements 12(1): e01049-01022.</t>
  </si>
  <si>
    <t>Sugui, J. A., D. C. Vinh, G. Nardone, Y. R. Shea, Y. C. Chang, A. M. Zelazny, K. A. Marr, S. M. Holland and K. J. Kwon-Chung (2010). "Neosartorya udagawae (Aspergillus udagawae), an Emerging Agent of Aspergillosis: How Different Is It from Aspergillus fumigatus?" Journal of Clinical Microbiology 48(1): 220-228.</t>
  </si>
  <si>
    <t>Suh, H.-W. and D. L. Crawford (1991). "Effects of Varying Nutritional and Cultural Conditions on Growth of the Ectomycorrhizal Fungus Pisolithus tinctorius SMF." Journal of Microbiology and Biotechnology 1(2): 121-125.</t>
  </si>
  <si>
    <t>Sun, T., R. Wang, D. Sun, S. Li, H. Xu, Y. Qiu, P. Lei, L. Sun, X. Xu and Y. Zhu (2020). "High-efficiency production of Tremella aurantialba polysaccharide through basidiospore fermentation." Bioresource Technology 318: 124268.</t>
  </si>
  <si>
    <t>Sun, T., Y. Zhang, H. Jiang, K. Yang, S. Wang, R. Wang, S. Li, P. Lei, H. Xu, Y. Qiu and D. Sun (2022). "Whole Genome Sequencing and Annotation of Naematelia aurantialba (Basidiomycota, Edible-Medicinal Fungi)." Journal of Fungi 8(1): 6.</t>
  </si>
  <si>
    <t>Suresh, S., S. Annaiyan, C. Subramanian Shobana, A. Mohamed AlGarawi, A. Atef Hatamleh and S. Arokiyaraj (2024). "Isolation, characterization, and predatory activity of nematode-trapping fungus, Arthrobotrys oligospora PSGSS01." Journal of King Saud University - Science 36(8): 103297.</t>
  </si>
  <si>
    <t>Szebenyi, C., Y. Gu, T. Gebremariam, S. Kocsubé, S. Kiss-Vetráb, O. Jáger, R. Patai, K. Spisák, R. Sinka, U. Binder, M. Homa, C. Vágvölgyi, S. Ibrahim Ashraf, G. Nagy and T. Papp (2023). "cotH Genes Are Necessary for Normal Spore Formation and Virulence in Mucor lusitanicus." mBio 14(1): e03386-03322.</t>
  </si>
  <si>
    <t>Tajuddin, N. F. N. (2018). Temperature-dependent growth rates and relative activity of extracellular hydrolytic enzymes in a tropical fungal strain of Fusarium equiseti and polar strains of Pseudogymnoascus spp, University of Malaya (Malaysia).</t>
  </si>
  <si>
    <t>Tanimura, A., T. Nakamura, I. Watanabe, J. Ogawa and J. Shima (2012). "Isolation of a novel strain of Candida shehatae for ethanol production at elevated temperature." SpringerPlus 1(1): 27.</t>
  </si>
  <si>
    <t>Tanji, M., M. Kinoshita, H. Yada, M. YAMANE, Y. KAKUTA, H. MOTOSHIMA, Y. ODA and M. OHNISHI (2004). "Effects of growth temperature on cerebroside content and chemical composition in Kluyveromyces lactis." Journal of Oleo Science 53(3): 127-133.</t>
  </si>
  <si>
    <t>Tapia-Vázquez, I., R. Sánchez-Cruz, M. Arroyo-Domínguez, V. Lira-Ruan, A. Sánchez-Reyes, M. del Rayo Sánchez-Carbente, D. Padilla-Chacón, R. A. Batista-García and J. L. Folch-Mallol (2020). "Isolation and characterization of psychrophilic and psychrotolerant plant-growth promoting microorganisms from a high-altitude volcano crater in Mexico." Microbiological Research 232: 126394.</t>
  </si>
  <si>
    <t>Tasar, O. C., S. Erdal and M. Taskin (2016). "Chitosan production by psychrotolerant Rhizopus oryzae in non-sterile open fermentation conditions." International Journal of Biological Macromolecules 89: 428-433.</t>
  </si>
  <si>
    <t>Tashiro, N., A. Urakawa, K. Shoji, Y. Matsuo and T. Sato (2018). "Postharvest anthracnose on Satsuma mandarin orange caused by Colletotrichum fioriniae." Journal of General Plant Pathology 84(5): 381-385.</t>
  </si>
  <si>
    <t>Tavares, S., A. P. Ramos, A. S. Pires, H. G. Azinheira, P. Caldeirinha, T. Link, R. Abranches, M. d. C. Silva, R. T. Voegele and J. Loureiro (2014). "Genome size analyses of Pucciniales reveal the largest fungal genomes." Frontiers in plant science 5: 422.</t>
  </si>
  <si>
    <t>Tedford, E. C., B. A. Jaffee and A. E. Muldoon (1995). "Effect of Temperature on Infection of the Cyst Nematode Heterodera schachtii by the Nematophagous Fungus Hirsutella rhossiliensis." Journal of Invertebrate Pathology 66(1): 6-10.</t>
  </si>
  <si>
    <t>Terashima, Y. (1994). "Change in medium components and colony morphology due to mycelial growth of ectomycorrhizal fungusTricholoma bakamatsutake." Mycoscience 35(2): 153-159.</t>
  </si>
  <si>
    <t>Thomas, A. (2016). Microorganisms in sea ice melt pools as a source of ultra-violet radiation absorbing metabolites. Master of Science, University of Prince Edward Island.</t>
  </si>
  <si>
    <t>Tian, X., T. Sun, R. Lin, R. Liu, Y. Yang, B. Xie and Z. Mao (2022). "Genome Sequence Resource of Sarocladium terricola TR, an Endophytic Fungus as a Potential Biocontrol Agent Against Meloidogyne incognita." Molecular Plant-Microbe Interactions® 35(6): 505-508.</t>
  </si>
  <si>
    <t>Tian, Y., Y. Zhao, X. Fu, C. Yu, K. Gao and H. Liu (2021). "Isolation and Identification of Talaromyces sp. Strain Q2 and Its Biocontrol Mechanisms Involved in the Control of Fusarium Wilt." Frontiers in Microbiology 12.</t>
  </si>
  <si>
    <t>Tonomura, H. (1978). Flammulina velutipes. The Biology and Cultivation of Edible Mushrooms. S. T. Chang and W. A. Hayes. Tierra del Fuego, Academic Press</t>
  </si>
  <si>
    <t>Torii, M., H. Masuya and T. Hattori (2021). "Temperature Characteristics of Two Fomitiporia Fungi Determine Their Geographical Distributions in Japan." Forests 12(11): 1580.</t>
  </si>
  <si>
    <t>Torp, M. and H. I. Nirenberg (2004). "Fusarium langsethiae sp. nov. on cereals in Europe." International Journal of Food Microbiology 95(3): 247-256.</t>
  </si>
  <si>
    <t>Touchette, D., I. Altshuler, C. Gostinčar, P. Zalar, I. Raymond-Bouchard, J. Zajc, C. P. McKay, N. Gunde-Cimerman and L. G. Whyte (2021). "Novel Antarctic yeast adapts to cold by switching energy metabolism and increasing small RNA synthesis." The ISME Journal 16(1): 221-232.</t>
  </si>
  <si>
    <t>Traeger, S. and M. Nowrousian (2015). "Functional Analysis of Developmentally Regulated Genes chs7 and sec22 in the Ascomycete Sordaria macrospora." G3 Genes|Genomes|Genetics 5(6): 1233-1245.</t>
  </si>
  <si>
    <t>Travassos, L. R. R. G. and A. Cury (1971). "Thermophilic Enteric Yeasts." Annual Review of Microbiology 25(Volume 25): 49-74.</t>
  </si>
  <si>
    <t>Tsuji, M. (2023). "Survey on Fungi in Antarctica and High Arctic Regions, and Their Impact on Climate Change." Climate 11(9): 195.</t>
  </si>
  <si>
    <t>Tsuji, M., J.-i. Ishihara, Y. Gotoh, T. Hayashi and H. Takahashi (2022). "Draft Genome Sequences of Five Cystobasidium ongulense Strains Isolated from Areas near Syowa Station, East Antarctica." Microbiology Resource Announcements 11(7): e00224-00222.</t>
  </si>
  <si>
    <t>Tsuji, M., S. Kudoh and T. Hoshino (2015). "Draft Genome Sequence of Cryophilic Basidiomycetous Yeast Mrakia blollopis SK-4, Isolated from an Algal Mat of Naga-ike Lake in the Skarvsnes Ice-Free Area, East Antarctica." Genome Announcements 3(1): e01454-01414.</t>
  </si>
  <si>
    <t>Tsuji, M., Y. Tanabe, W. F. Vincent and M. Uchida (2019). "Mrakia hoshinonis sp. nov., a novel psychrophilic yeast isolated from a retreating glacier on Ellesmere Island in the Canadian High Arctic." International Journal of Systematic and Evolutionary Microbiology 69(4): 944-948.</t>
  </si>
  <si>
    <t>Turchetti, B., P. Buzzini and M. Baeza (2022). "A genomic approach to analyze the cold adaptation of yeasts isolated from Italian Alps." Frontiers in Microbiology 13: 1026102.</t>
  </si>
  <si>
    <t>Turchetti, B., G. Marconi, C. Sannino, P. Buzzini and E. Albertini (2020). "DNA Methylation Changes Induced by Cold in Psychrophilic and Psychrotolerant Naganishia Yeast Species." Microorganisms 8(2): 296.</t>
  </si>
  <si>
    <t>Valík, Ľ., P. Ačai and D. Liptáková (2017). "Modelling the effects of lactic acid, sodium benzoate and temperature on the growth of Candida maltosa." Letters in Applied Microbiology 65(5): 453-460.</t>
  </si>
  <si>
    <t>Van Uden, N. (1985). Temperature Profiles of Yeasts. Advances in Microbial Physiology. A. H. Rose and D. W. Tempest, Academic Press. 25: 195-251.</t>
  </si>
  <si>
    <t>Vaquera, S., A. Patriarca and V. Fernández Pinto (2014). "Water activity and temperature effects on growth of Alternaria arborescens on tomato medium." International Journal of Food Microbiology 185: 136-139.</t>
  </si>
  <si>
    <t>Vieira, Í. S., I. d. C. Oliveira, A. K. Campos and J. V. d. Araújo (2020). "In vitro biological control of bovine parasitic nematodes by Arthrobotrys cladodes, Duddingtonia flagrans and Pochonia chlamydosporia under different temperature conditions." Journal of Helminthology 94: e194.</t>
  </si>
  <si>
    <t>Viejobueno, J., B. de los Santos, M. Camacho-Sanchez, A. Aguado, M. Camacho and S. M. Salazar (2022). "Phenotypic Variability and Genetic Diversity of the Pathogenic Fungus Macrophomina phaseolina from Several Hosts and Host Specialization in Strawberry." Current Microbiology 79(7): 189.</t>
  </si>
  <si>
    <t>Vilich-Meller, V. (1992). "Pseudocercosporella herpotrichoides, Fusarium spp. and Rhizoctonia cerealis stem rot in pure stands and interspecific mixtures of cereals." Crop Protection 11(1): 45-50.</t>
  </si>
  <si>
    <t>Vishniac, H. S. and W. P. Hempfling (1979). "Cryptococcus vishniacii sp. nov., an Antarctic Yeast." International Journal of Systematic and Evolutionary Microbiology 29(2): 153-158.</t>
  </si>
  <si>
    <t>Viswanath-Reddy, M. and G. Turian (1975). "Physiological Changes during Protoperithecial Differentiation in Neurospora tetrasperma." Physiologia Plantarum 35(2): 166-174.</t>
  </si>
  <si>
    <t>Vu, V. H., S. I. Hong and K. Kim (2007). "Selection of Entomopathogenic Fungi for Aphid Control." Journal of Bioscience and Bioengineering 104(6): 498-505.</t>
  </si>
  <si>
    <t>Wang, F., R. Han and S. Chen (2023). "An Overlooked and Underrated Endemic Mycosis—Talaromycosis and the Pathogenic Fungus Talaromyces marneffei." Clinical Microbiology Reviews 36(1): e00051-00022.</t>
  </si>
  <si>
    <t>Wang, J.-C., S.-H. Hu, Z.-C. Liang and C.-J. Yeh (2005). "Optimization for the production of water-soluble polysaccharide from Pleurotus citrinopileatus in submerged culture and its antitumor effect." Applied Microbiology and Biotechnology 67(6): 759-766.</t>
  </si>
  <si>
    <t>Wang, J., Q. Gao and J. Bao (2016). "Genome sequence of Trichosporon cutaneum ACCC 20271: An oleaginous yeast with excellent lignocellulose derived inhibitor tolerance." Journal of Biotechnology 228: 50-51.</t>
  </si>
  <si>
    <t>Wang, X., J. Peng, L. Sun, G. Bonito, J. Wang, W. Cui, Y. Fu and Y. Li (2019). "Genome Sequencing Illustrates the Genetic Basis of the Pharmacological Properties of Gloeostereum incarnatum." Genes 10(3): 188.</t>
  </si>
  <si>
    <t>Wang, Y., Y.-F. Liu, D.-X. Tang, Y.-B. Wang, A. E. M. Adams and H. Yu (2022). "Tolypocladium reniformisporum sp. nov. and Tolypocladium cylindrosporum (Ophiocordycipitaceae, Hypocreales) co-occurring on Ophiocordyceps sinensis." Mycological Progress 21(1): 199-214.</t>
  </si>
  <si>
    <t>Wang, Y., R. Vazquez-Duhalt and M. A. Pickard (2001). "Effect of growth conditions on the production of manganese peroxidase by three strains of Bjerkandera adusta." Canadian journal of microbiology 47(4): 277-282.</t>
  </si>
  <si>
    <t>Wang, Z., J. Bao, L. Lv, L. Lin, Z. Li, M. Shi, Y. Huang, R. Wang, B. Li, P. Liu and Q. Chen (2021). "Genome Sequence Resource of Phytophthora colocasiae from China Using Nanopore Sequencing Technology." Plant Disease 105(12): 4141-4145.</t>
  </si>
  <si>
    <t>Ward, E. W. B. (1966). "Preliminary studies of the physiology of Sclerotinia borealis, a highly psychrophilic fungus." Canadian Journal of Botany 44(3): 237-246.</t>
  </si>
  <si>
    <t>Wei, X., Z. Chi, G.-L. Liu, Z. Hu and Z.-M. Chi (2021). "The Genome-Wide Mutation Shows the Importance of Cell Wall Integrity in Growth of the Psychrophilic Yeast Metschnikowia australis W7-5 at Different Temperatures." Microbial Ecology 81(1): 52-66.</t>
  </si>
  <si>
    <t>Wendland, J. and A. Walther (2014). "Chromosome Number Reduction in Eremothecium coryli by Two Telomere-to-Telomere Fusions." Genome Biology and Evolution 6(5): 1186-1198.</t>
  </si>
  <si>
    <t>Whiting, E., A. Khan and W. Gubler (2001). "Effect of temperature and water potential on survival and mycelial growth of Phaeomoniella chlamydospora and Phaeoacremonium spp." Plant Disease 85(2): 195-201.</t>
  </si>
  <si>
    <t>Winans, M. J., Y. Yamamoto, Y. Fujimaru, Y. Kusaba, J. E. G. Gallagher and H. Kitagaki (2020). "Saccharomyces arboricola and Its Hybrids’ Propensity for Sake Production: Interspecific Hybrids Reveal Increased Fermentation Abilities and a Mosaic Metabolic Profile." Fermentation 6(1): 14.</t>
  </si>
  <si>
    <t>Wingfield, B. D., G. F. Bills, Y. Dong, W. Huang, W. J. Nel, B. S. Swalarsk-Parry, N. Vaghefi, P. M. Wilken, Z. An, Z. W. de Beer, L. De Vos, L. Chen, T. A. Duong, Y. Gao, A. Hammerbacher, J. R. Kikkert, Y. Li, H. Li, K. Li, Q. Li, X. Liu, X. Ma, K. Naidoo, S. J. Pethybridge, J. Sun, E. T. Steenkamp, M. A. van der Nest, S. van Wyk, M. J. Wingfield, C. Xiong, Q. Yue and X. Zhang (2018). "Draft genome sequence of Annulohypoxylon stygium, Aspergillus mulundensis, Berkeleyomyces basicola (syn. Thielaviopsis basicola), Ceratocystis smalleyi, two Cercospora beticola strains, Coleophoma cylindrospora, Fusarium fracticaudum, Phialophora cf. hyalina, and Morchella septimelata." IMA Fungus 9(1): 199-223.</t>
  </si>
  <si>
    <t>Wu, G., T. A. Schuelke, G. Iriarte and K. Broders (2020). "The genome of the butternut canker pathogen, Ophiognomonia clavigignenti-juglandacearum shows an elevated number of genes associated with secondary metabolism and protection from host resistance responses." PeerJ 8: e9265.</t>
  </si>
  <si>
    <t>Xia, C., J. Zhang, W. Zhang and B. Hu (2011). "A new cultivation method for microbial oil production: cell pelletization and lipid accumulation by Mucor circinelloides." Biotechnology for Biofuels 4(1): 15.</t>
  </si>
  <si>
    <t>Xiang, M., P. a. Xiang, X. Liu and L. Zhang (2010). "Effect of environment on the abundance and activity of the nematophagous fungus Hirsutella minnesotensis in soil." FEMS Microbiology Ecology 71(3): 413-417.</t>
  </si>
  <si>
    <t>Xin, M.-x. and P.-j. Zhou (2007). "Mrakia psychrophila sp. nov., a new species isolated from Antarctic soil." Journal of Zhejiang University SCIENCE B 8(4): 260-265.</t>
  </si>
  <si>
    <t>Xing-Hong, W., Z. Chaobin, F. Pedro and Z. Changhe (2016). "Screening and characterization of Auricularia delicata strain for mushroom production under tropical temperature conditions to make use of rubberwood sawdust." Research Journal of Biotechnology Vol 11: 11.</t>
  </si>
  <si>
    <t>Xu, H., L.-P. Sun, Y.-Z. Shi, Y.-H. Wu, B. Zhang and D.-Q. Zhao (2008a). "Optimization of cultivation conditions for extracellular polysaccharide and mycelium biomass by Morchella esculenta As51620." Biochemical Engineering Journal 39(1): 66-73.</t>
  </si>
  <si>
    <t>Xu, M.-l., J.-j. Zhu, H.-z. Kang, A.-h. Xu, J.-x. Zhang and F.-q. Li (2008b). "Optimum conditions for pure culture of major ectomycorrhizal fungi obtained from Pinus sylvestris var. mongolica plantations in southeastern Keerqin sandy lands, China." Journal of Forestry Research 19(2): 113-118.</t>
  </si>
  <si>
    <t>Yan, H. and B. Nelson Jr (2020). "Effect of temperature on Fusarium solani and F. tricinctum growth and disease development in soybean." Canadian Journal of Plant Pathology 42(4): 527-537.</t>
  </si>
  <si>
    <t>Yan, J., Y. Chen, J. Niu, D. Chen and I. Chagan (2015). "Laccase produced by a thermotolerant strain of Trametes trogii LK13." Brazilian journal of microbiology 46(1): 59-65.</t>
  </si>
  <si>
    <t>Yan, L., Z. Wang, W. Song, P. Fan, Y. Kang, Y. Lei, L. Wan, D. Huai, Y. Chen, X. Wang, H. Sudini and B. Liao (2021). "Genome sequencing and comparative genomic analysis of highly and weakly aggressive strains of Sclerotium rolfsii, the causal agent of peanut stem rot." BMC Genomics 22(1): 276.</t>
  </si>
  <si>
    <t>Yan, M., D. Zhai, Q. Li, M. Zhang, N. Jiang, J. Liu, C. Song, X. Shang, H. Chen and H. Yu (2024). "Comparative Analysis of Main Agronomic Traits of Different Pleurotus giganteus Germplasm Resources." Life 14(2): 238.</t>
  </si>
  <si>
    <t>Yang, D., T. Luo, J. Wei, C. Cao, G. Li and L. Yang (2022). "High-Quality Genome Resource of the Phytopathogenic Fungus Sclerotinia minor LC41, the Causal Agent of Sclerotinia Blight on Lettuce in China." Plant Disease 106(3): 1042-1044.</t>
  </si>
  <si>
    <t>Yang, L., G. Gao, W. Gao, C. Zhang, F. Wu, J. Huo and Y. Wang (2023). "Complete Genome Sequence Resource for Cercospora apii Causing Leaf Spot of Celery." Molecular Plant-Microbe Interactions® 36(10): 670-673.</t>
  </si>
  <si>
    <t>Yazdanparast, S. A., S. Mohseni, G. S. De Hoog, N. Aslani, A. Sadeh and H. Badali (2017). "Consistent high prevalence of Exophiala dermatitidis, a neurotropic opportunist, on railway sleepers." Journal de Mycologie Médicale 27(2): 180-187.</t>
  </si>
  <si>
    <t>Yin, L., Y. An, J. Qu, X. Li, Y. Zhang, I. Dry, H. Wu and J. Lu (2017). "Genome sequence of Plasmopara viticola and insight into the pathogenic mechanism." Scientific Reports 7(1): 46553.</t>
  </si>
  <si>
    <t>Yonow, T., J. Ramirez-Villegas, C. Abadie, R. E. Darnell, N. Ota and D. J. Kriticos (2019). "Black Sigatoka in bananas: Ecoclimatic suitability and disease pressure assessments." PLoS One 14(8): e0220601.</t>
  </si>
  <si>
    <t>Yoon, J.-A., Y.-J. Lee, E.-H. Park, H.-J. Kwon and M.-D. Kim (2022). "Draft genome sequence data of multi-stress tolerant yeast Millerozyma farinosa KCTC27753 isolated from nuruk." Data in Brief 42: 108030.</t>
  </si>
  <si>
    <t>Yu, H., M. Zhang, Y. Sun, Q. Li, J. Liu, C. Song, X. Shang, Q. Tan, L. Zhang and H. Yu (2022). "Whole-genome sequence of a high-temperature edible mushroom Pleurotus giganteus (zhudugu)." Frontiers in Microbiology 13.</t>
  </si>
  <si>
    <t>Yu, W., Y. Wang, L. Hu, J. Xu, J. Yan, P. Cao, C. Liu, X. Shi, C. Liu, Y. Jiang and Y. Zhou (2024) "The Identification of Kabatiella zeae as a Causal Agent of Northern Anthracnose of Sorghum in China and Estimation of Host Resistance." Plants 13 DOI: 10.3390/plants13131857.</t>
  </si>
  <si>
    <t>Yuyama, K. T., J. Pereira, C. S. Maki and N. K. Ishikawa (2013). "Daldinia eschscholtzii (Ascomycota, Xylariaceae) isolated from the Brazilian Amazon: taxonomic features and mycelial growth conditions." Acta Amazonica 43: 1-8.</t>
  </si>
  <si>
    <t>Zadražil, F. and H. Brunnert (1982). "Solid state fermentation of lignocellulose containing plant residues withSporotrichum pulverulentum Nov. andDichomitus squalens (Karst.) Reid." European journal of applied microbiology and biotechnology 16(1): 45-51.</t>
  </si>
  <si>
    <t>Zalar, P. d., G. De Hoog, H.-J. Schroers, P. Crous, J. Groenewald and N. Gunde-Cimerman (2007). "Phylogeny and ecology of the ubiquitous saprobe Cladosporium sphaerospermum, with descriptions of seven new species from hypersaline environments." Studies in mycology 58(1): 157-183.</t>
  </si>
  <si>
    <t>Zhang, D., J.-Y. He, P. Haddadi, J.-H. Zhu, Z.-H. Yang and L. Ma (2018a). "Genome sequence of the potato pathogenic fungus Alternaria solani HWC-168 reveals clues for its conidiation and virulence." BMC Microbiology 18(1): 176.</t>
  </si>
  <si>
    <t>Zhang, N., G. Cai, D. C. Price, J. A. Crouch, P. Gladieux, B. Hillman, C. H. Khang, M.-H. LeBrun, Y.-H. Lee, J. Luo, H. Qiu, D. Veltri, J. H. Wisecaver, J. Zhu and D. Bhattacharya (2018b). "Genome wide analysis of the transition to pathogenic lifestyles in Magnaporthales fungi." Scientific Reports 8(1): 5862.</t>
  </si>
  <si>
    <t>Zhang XiaoFei, Z. X., C. L. Cui LiNa, L. X. Li Xiao, Z. C. Zou ChengJia and Y. X. Yang XiaoRong (2013). "Biological characters and resistance study of maize leaf spot caused by Bipolaris zeicola in Southwest China."</t>
  </si>
  <si>
    <t>Zhao, C., X.-l. Feng, Z.-x. Wang and J. Qi (2023a). "The First Whole Genome Sequencing of Agaricus bitorquis and Its Metabolite Profiling." Journal of Fungi 9(4): 485.</t>
  </si>
  <si>
    <t>Zhao, D., F. Zhuang, C. Ou, Y. Zhang and X. Liu (2023b). "Complete genome sequence of the carrot black rot pathogen Alternaria radicina isolate CBR2." Microbial Pathogenesis 185: 106421.</t>
  </si>
  <si>
    <t>Zhou, P., G. Zhang, S. Chen, Z. Jiang, Y. Tang, B. Henrissat, Q. Yan, S. Yang, C.-F. Chen, B. Zhang and Z. Du (2014). "Genome sequence and transcriptome analyses of the thermophilic zygomycete fungus Rhizomucor miehei." BMC Genomics 15(1): 294.</t>
  </si>
  <si>
    <t>Zhou, Z., X. Yang, C. Wu, Z. Chen and T. Dai (2022). "Whole-Genome Sequence Resource of Phytophthora pini, the Causal Pathogen of Foliage Blight and Shoot Dieback of Rhododendron pulchrum." Molecular Plant-Microbe Interactions® 35(10): 944-948.</t>
  </si>
  <si>
    <t>Zhu, B., S. Wang, C.-Y. Mi, R.-H. Yang, G.-H. Zen and X.-F. Hu (2019). "Genome Sequence Resource for Ilyonectria mors-panacis, Causing Rusty Root Rot of Panax notoginseng." Molecular Plant-Microbe Interactions® 32(11): 1468-1471.</t>
  </si>
  <si>
    <t>Zhuang, C. J., Q. W. Wang, Q. Q. Wu, Z. L. Qiu, B. C. Xu and C. Q. Zhang (2021). "Diversity of Botryosphaeriaceae Species Associated with Chinese Hickory Tree (Carya cathayensis) Trunk Cankers." Plant Disease 105(12): 3869-3879.</t>
  </si>
  <si>
    <t>Zimmermann, G. (2007). "Review on safety of the entomopathogenic fungi Beauveria bassiana and Beauveria brongniartii." Biocontrol Science and Technology 17(6): 553-596.</t>
  </si>
  <si>
    <t>Zimmermann, G. (2008). "The entomopathogenic fungi Isaria farinosa (formerly Paecilomyces farinosus) and the Isaria fumosorosea species complex (formerly Paecilomyces fumosoroseus): biology, ecology and use in biological control." Biocontrol Science and Technology 18(9): 865-901.</t>
  </si>
  <si>
    <t>Zohri, A., I. El-Kady and M. Abdel-Galil "Some nutritional and environmental factors affecting progesterone transformation by using Humicola hyalothermophila IMI 204250."</t>
  </si>
  <si>
    <t>COMBINED TEMPERATURES</t>
  </si>
  <si>
    <t>TAXONOMY</t>
  </si>
  <si>
    <t>Complete taxonomy</t>
  </si>
  <si>
    <t>SPECIES</t>
  </si>
  <si>
    <t>Phallus impudicus L. 1753</t>
  </si>
  <si>
    <t>cellular organisms; Eukaryota; Opisthokonta; Fungi; Dikarya; Basidiomycota; Agaricomycotina; Agaricomycetes; Phallomycetidae; Phallales; Phallaceae; Phallus; Phallus impudicus</t>
  </si>
  <si>
    <t xml:space="preserve"> Mucoromycetes</t>
  </si>
  <si>
    <t xml:space="preserve"> Mortierellomycetes</t>
  </si>
  <si>
    <t xml:space="preserve"> Agaricomycetes</t>
  </si>
  <si>
    <t xml:space="preserve"> Blastocladiales</t>
  </si>
  <si>
    <t xml:space="preserve"> Clavicipitaceae</t>
  </si>
  <si>
    <t xml:space="preserve"> Cystobasidiomycetes</t>
  </si>
  <si>
    <t xml:space="preserve"> Tremellomycetes</t>
  </si>
  <si>
    <t xml:space="preserve"> Calcarisporiellales</t>
  </si>
  <si>
    <t xml:space="preserve"> Saccharomycotina</t>
  </si>
  <si>
    <t xml:space="preserve"> Pucciniomycetes</t>
  </si>
  <si>
    <t xml:space="preserve"> Microbotryomycetes</t>
  </si>
  <si>
    <t xml:space="preserve"> Schizosaccharomycetes</t>
  </si>
  <si>
    <t xml:space="preserve"> Malasseziomycetes</t>
  </si>
  <si>
    <t xml:space="preserve"> Ustilaginomycetes</t>
  </si>
  <si>
    <t xml:space="preserve"> Pneumocystomycetes</t>
  </si>
  <si>
    <t xml:space="preserve"> Taphrinomycetes</t>
  </si>
  <si>
    <t xml:space="preserve"> Exobasidiomycetes</t>
  </si>
  <si>
    <t>Current Name</t>
  </si>
  <si>
    <t>Minimum</t>
  </si>
  <si>
    <t>Maximum</t>
  </si>
  <si>
    <t>Number</t>
  </si>
  <si>
    <t>albonectria rigidiuscula</t>
  </si>
  <si>
    <t>Albonectria rigidiuscula (Berk. &amp; Broome) Rossman &amp; Samuels 1999</t>
  </si>
  <si>
    <t>albugo ipomoeae-panduratae</t>
  </si>
  <si>
    <t>Albugo ipomoeae-panduratae (Schwein.) Swingle 1892</t>
  </si>
  <si>
    <t>alternaria alternata</t>
  </si>
  <si>
    <t>alternaria brassicicola</t>
  </si>
  <si>
    <t>alternaria cucumerina</t>
  </si>
  <si>
    <t>Alternaria cucumerina (Ellis &amp; Everh.) J.A. Elliott 1917</t>
  </si>
  <si>
    <t>alternaria humicola</t>
  </si>
  <si>
    <t>Alternaria humicola Oudem. 1902</t>
  </si>
  <si>
    <t>alternaria nelumbii</t>
  </si>
  <si>
    <t>Alternaria nelumbii Enlows &amp; F.V. Rand 1921</t>
  </si>
  <si>
    <t>alternaria nobilis</t>
  </si>
  <si>
    <t>Alternaria nobilis (Vize) E.G. Simmons 2002</t>
  </si>
  <si>
    <t>alternaria panax</t>
  </si>
  <si>
    <t>Alternaria panax Whetzel 1912</t>
  </si>
  <si>
    <t>alternaria peglionii</t>
  </si>
  <si>
    <t>Alternaria peglionii Curzi 1926</t>
  </si>
  <si>
    <t>alternaria solani</t>
  </si>
  <si>
    <t>anthracocystis ehrenbergii</t>
  </si>
  <si>
    <t>Anthracocystis ehrenbergii (J.G. Kühn) McTaggart &amp; R.G. Shivas 2012</t>
  </si>
  <si>
    <t>antrodia heteromorpha</t>
  </si>
  <si>
    <t>Antrodia heteromorpha (Fr.) Donk 1966</t>
  </si>
  <si>
    <t>aphanomyces raphani</t>
  </si>
  <si>
    <t>Aphanomyces raphani J.B. Kendr. 1927</t>
  </si>
  <si>
    <t>armillaria mellea</t>
  </si>
  <si>
    <t>arthuriomyces peckianus</t>
  </si>
  <si>
    <t>Arthuriomyces peckianus (Howe) Cummins &amp; Y. Hirats. 1983</t>
  </si>
  <si>
    <t>ascochyta boehmeriae</t>
  </si>
  <si>
    <t>Ascochyta boehmeriae Woron. 1924</t>
  </si>
  <si>
    <t>ascochyta fagopyri</t>
  </si>
  <si>
    <t>ascochyta gossypiicola</t>
  </si>
  <si>
    <t>Ascochyta gossypiicola Bedlan 2016</t>
  </si>
  <si>
    <t>aspergillus awamori</t>
  </si>
  <si>
    <t>aspergillus carbonarius</t>
  </si>
  <si>
    <t>aspergillus clavatus</t>
  </si>
  <si>
    <t>aspergillus conicus</t>
  </si>
  <si>
    <t>Aspergillus conicus Blochwitz 1914</t>
  </si>
  <si>
    <t>aspergillus fumigatus</t>
  </si>
  <si>
    <t>aspergillus glaucus</t>
  </si>
  <si>
    <t>aspergillus japonicus</t>
  </si>
  <si>
    <t>aspergillus malignus</t>
  </si>
  <si>
    <t>Aspergillus malignus Gedoelst ex Lindt 1889</t>
  </si>
  <si>
    <t>aspergillus neoniveus</t>
  </si>
  <si>
    <t>Aspergillus neoniveus Samson, S.W. Peterson, Frisvad &amp; Varga 2011</t>
  </si>
  <si>
    <t>aspergillus nidulans</t>
  </si>
  <si>
    <t>aspergillus niger</t>
  </si>
  <si>
    <t>aspergillus ochraceus</t>
  </si>
  <si>
    <t>aspergillus terreus</t>
  </si>
  <si>
    <t>aspergillus versicolor</t>
  </si>
  <si>
    <t>asteroma caryae</t>
  </si>
  <si>
    <t>Asteroma caryae (Peck) B. Sutton 1980</t>
  </si>
  <si>
    <t>athelia epiphylla</t>
  </si>
  <si>
    <t>Athelia epiphylla Pers. 1818</t>
  </si>
  <si>
    <t>aureobasidium pullulans</t>
  </si>
  <si>
    <t>bipolaris coicis</t>
  </si>
  <si>
    <t>Bipolaris coicis (Y. Nisik.) Shoemaker 1959</t>
  </si>
  <si>
    <t>bipolaris leersiae</t>
  </si>
  <si>
    <t>Bipolaris leersiae (G.F. Atk.) Shoemaker 1959</t>
  </si>
  <si>
    <t>bipolaris maydis</t>
  </si>
  <si>
    <t>bipolaris panici-miliacei</t>
  </si>
  <si>
    <t>Bipolaris panici-miliacei (Y. Nisik.) Shoemaker 1959</t>
  </si>
  <si>
    <t>bipolaris stenospila</t>
  </si>
  <si>
    <t>Bipolaris stenospila (Drechsler ex Faris) Shoemaker 2018</t>
  </si>
  <si>
    <t>bjerkandera adusta</t>
  </si>
  <si>
    <t>bjerkandera fumosa</t>
  </si>
  <si>
    <t>Bjerkandera fumosa (Pers.) P. Karst. 1879</t>
  </si>
  <si>
    <t>botryobasidium vagum</t>
  </si>
  <si>
    <t>Botryobasidium vagum (Berk. &amp; M.A. Curtis) D.P. Rogers 1935</t>
  </si>
  <si>
    <t>botryosphaeria quercuum</t>
  </si>
  <si>
    <t>Botryosphaeria quercuum (Schwein.) Sacc. 1882</t>
  </si>
  <si>
    <t>botryotinia squamosa</t>
  </si>
  <si>
    <t>Botryotinia squamosa Vienn.-Bourg. 1953</t>
  </si>
  <si>
    <t>botrytis allii</t>
  </si>
  <si>
    <t>Botrytis allii Munn 1917</t>
  </si>
  <si>
    <t>botrytis arachidis</t>
  </si>
  <si>
    <t>Botrytis arachidis (Hanzawa) Seifert &amp; L.M. Kohn 2014</t>
  </si>
  <si>
    <t>botrytis cinerea</t>
  </si>
  <si>
    <t>calonectria morganii</t>
  </si>
  <si>
    <t>Calonectria morganii Crous, Alfenas &amp; M.J. Wingf. 1993</t>
  </si>
  <si>
    <t>ceratocystis ips</t>
  </si>
  <si>
    <t>Ceratocystis ips (Rumbold) C. Moreau 1952</t>
  </si>
  <si>
    <t>ceratocystis minor</t>
  </si>
  <si>
    <t>Ceratocystis minor (Hedgc.) J. Hunt 1956</t>
  </si>
  <si>
    <t>ceratocystis pilifera</t>
  </si>
  <si>
    <t>Ceratocystis pilifera (Fr.) C. Moreau 1952</t>
  </si>
  <si>
    <t>cercospora fusca</t>
  </si>
  <si>
    <t>Cercospora fusca F.V. Rand 1914</t>
  </si>
  <si>
    <t>cercospora nicotianae</t>
  </si>
  <si>
    <t>Cercospora nicotianae Ellis &amp; Everh. 1893</t>
  </si>
  <si>
    <t>cercospora zebrina</t>
  </si>
  <si>
    <t>Cercospora zebrina Pass. 1877</t>
  </si>
  <si>
    <t>ciborinia allii</t>
  </si>
  <si>
    <t>Ciborinia allii (Sawada) L.M. Kohn 1979</t>
  </si>
  <si>
    <t>cladosporium citri</t>
  </si>
  <si>
    <t>Cladosporium citri Massee 1899</t>
  </si>
  <si>
    <t>cladosporium herbarum</t>
  </si>
  <si>
    <t>Cladosporium herbarum (Pers.) Link 1816</t>
  </si>
  <si>
    <t>cochliobolus setariae</t>
  </si>
  <si>
    <t>Cochliobolus setariae (S. Ito &amp; Kurib.) Drechsler ex Dastur 1942</t>
  </si>
  <si>
    <t>colletotrichum carthami</t>
  </si>
  <si>
    <t>Colletotrichum carthami (Fukui) S. Uematsu, Kageyama, Moriwaki &amp; Toy. Sato 2012</t>
  </si>
  <si>
    <t>colletotrichum circinans</t>
  </si>
  <si>
    <t>Colletotrichum circinans (Berk.) Voglino 1907</t>
  </si>
  <si>
    <t>Colletotrichum fructi (F. Stevens &amp; J.G. Hall) Sacc. 1913</t>
  </si>
  <si>
    <t>colletotrichum gloeosporioides</t>
  </si>
  <si>
    <t>colletotrichum glycines</t>
  </si>
  <si>
    <t>Colletotrichum glycines Hori ex Hemmi 1920</t>
  </si>
  <si>
    <t>colletotrichum gossypii</t>
  </si>
  <si>
    <t>Colletotrichum gossypii Southw. 1891</t>
  </si>
  <si>
    <t>colletotrichum japonicum</t>
  </si>
  <si>
    <t>Colletotrichum japonicum (Hemmi) Bedlan 2012</t>
  </si>
  <si>
    <t>colletotrichum orbiculare</t>
  </si>
  <si>
    <t>colletotrichum panacicola</t>
  </si>
  <si>
    <t>Colletotrichum panacicola Uyeda &amp; S. Takim. 1919</t>
  </si>
  <si>
    <t>colletotrichum phaseolorum</t>
  </si>
  <si>
    <t>Colletotrichum phaseolorum S. Takim. 1934</t>
  </si>
  <si>
    <t>coniophora puteana</t>
  </si>
  <si>
    <t>coniothyrium caryogenum</t>
  </si>
  <si>
    <t>Coniothyrium caryogenum F.V. Rand 1914</t>
  </si>
  <si>
    <t>coniothyrium rosarum</t>
  </si>
  <si>
    <t>Coniothyrium rosarum Cooke &amp; Harkn. 1882</t>
  </si>
  <si>
    <t>coniothyrium wernsdorffiae</t>
  </si>
  <si>
    <t>Coniothyrium wernsdorffiae Laubert 1905</t>
  </si>
  <si>
    <t>corynespora cassiicola</t>
  </si>
  <si>
    <t>cronartium ribicola</t>
  </si>
  <si>
    <t>cryphonectria parasitica</t>
  </si>
  <si>
    <t>cryptosporiopsis corticola</t>
  </si>
  <si>
    <t>Cryptosporiopsis corticola (Edgerton) Nannf. 1932</t>
  </si>
  <si>
    <t>cumminsiella mirabilissima</t>
  </si>
  <si>
    <t>Cumminsiella sanguinea (Peck) Arthur 1933</t>
  </si>
  <si>
    <t>curvularia nodulosa</t>
  </si>
  <si>
    <t>Curvularia nodulosa (Sacc.) Manamgoda, Rossman &amp; K.D. Hyde 2014</t>
  </si>
  <si>
    <t>curvularia senegalensis</t>
  </si>
  <si>
    <t>Curvularia senegalensis (Speg.) Subram. 1956</t>
  </si>
  <si>
    <t>curvularia tomato</t>
  </si>
  <si>
    <t>Curvularia tomato (Ellis &amp; Barthol.) Munt.-Cvetk. 1957</t>
  </si>
  <si>
    <t>cytospora japonica</t>
  </si>
  <si>
    <t>Cytospora japonica (Miyabe &amp; Hemmi) X.L. Fan 2019</t>
  </si>
  <si>
    <t>cytospora mali</t>
  </si>
  <si>
    <t>cytospora nivea</t>
  </si>
  <si>
    <t>Cytospora nivea Fuckel 1860</t>
  </si>
  <si>
    <t>dactylaria parasitans</t>
  </si>
  <si>
    <t>daedalea quercina</t>
  </si>
  <si>
    <t>daedaleopsis styracina</t>
  </si>
  <si>
    <t>Lenzites styracinus (Henn. &amp; Shirai) Lloyd 1919</t>
  </si>
  <si>
    <t>diaporthe fukushii</t>
  </si>
  <si>
    <t>Diaporthe fukushii (Tanaka &amp; S. Endô) Dissan., A.J.L. Phillips &amp; K.D. Hyde 2017</t>
  </si>
  <si>
    <t>dichostereum induratum</t>
  </si>
  <si>
    <t>Dichostereum induratum (Berk.) Pilát 1926</t>
  </si>
  <si>
    <t>dichotomophthoropsis nymphaearum</t>
  </si>
  <si>
    <t>Dichotomophthoropsis nymphaearum (F.V. Rand) M.B. Ellis 1971</t>
  </si>
  <si>
    <t>didymella applanata</t>
  </si>
  <si>
    <t>Xenodidymella applanata (Niessl) Qian Chen &amp; L. Cai 2015</t>
  </si>
  <si>
    <t>didymella curtisii</t>
  </si>
  <si>
    <t>Didymella curtisii (Berk.) Qian Chen &amp; L. Cai 2015</t>
  </si>
  <si>
    <t>didymella lycopersici</t>
  </si>
  <si>
    <t>Didymella lycopersici Kleb. 1921</t>
  </si>
  <si>
    <t>dilophospora alopecuri</t>
  </si>
  <si>
    <t>Dilophospora alopecuri (Fr.) Fr. 1849</t>
  </si>
  <si>
    <t>diplocarpon earlianum</t>
  </si>
  <si>
    <t>Diplocarpon fragariae (Lib.) Rossman 2014</t>
  </si>
  <si>
    <t>dipodascus geotrichum</t>
  </si>
  <si>
    <t>dothiora sphaeroides</t>
  </si>
  <si>
    <t>Dothiora sphaeroides (Pers.) Fr. 1849</t>
  </si>
  <si>
    <t>drechslera ocella</t>
  </si>
  <si>
    <t>Drechslera ocella (Faris) Subram. &amp; B.L. Jain 1966</t>
  </si>
  <si>
    <t>drechslera poae</t>
  </si>
  <si>
    <t>Pyrenophora poae (Baudyš) Y. Marín &amp; Crous 2019</t>
  </si>
  <si>
    <t>drechslera yamadae</t>
  </si>
  <si>
    <t>Drechslera yamadae (Y. Nisik.) Subram. &amp; B.L. Jain 1966</t>
  </si>
  <si>
    <t>drepanopeziza ribis</t>
  </si>
  <si>
    <t>Drepanopeziza ribis (Rehm ex Kleb.) Höhn. 1917</t>
  </si>
  <si>
    <t>eballistra oryzae</t>
  </si>
  <si>
    <t>Eballistra oryzae (Syd. &amp; P. Syd.) R. Bauer, Begerow, A. Nagler &amp; Oberw. 2001</t>
  </si>
  <si>
    <t>elsinoe violae</t>
  </si>
  <si>
    <t>Elsinoe violae (Massey &amp; Jenkins) X.L. Fan &amp; Crous 2017</t>
  </si>
  <si>
    <t>endothia fluens</t>
  </si>
  <si>
    <t>Endothia fluens (Sowerby) Shear &amp; N.E. Stevens 1917</t>
  </si>
  <si>
    <t>endothiella singularis</t>
  </si>
  <si>
    <t>Endothiella singularis (Syd. &amp; P. Syd.) Roane 1986</t>
  </si>
  <si>
    <t>entyloma calendulae</t>
  </si>
  <si>
    <t>Entyloma calendulae (Oudem.) de Bary 1874</t>
  </si>
  <si>
    <t>erysiphe polygoni</t>
  </si>
  <si>
    <t>Erysiphe polygoni DC. 1805</t>
  </si>
  <si>
    <t>exserohilum monoceras</t>
  </si>
  <si>
    <t>Exserohilum monoceras (Drechsler) K.J. Leonard &amp; Suggs 1974</t>
  </si>
  <si>
    <t>fibroporia vaillantii</t>
  </si>
  <si>
    <t>Fibroporia vaillantii (DC.) Parmasto 1968</t>
  </si>
  <si>
    <t>fomes fomentarius</t>
  </si>
  <si>
    <t>fomitiporia robusta</t>
  </si>
  <si>
    <t>Fomitiporia robusta (P. Karst.) Fiasson &amp; Niemelä 1984</t>
  </si>
  <si>
    <t>fulvia fulva</t>
  </si>
  <si>
    <t>fusarium alluviale</t>
  </si>
  <si>
    <t>fusarium annuum</t>
  </si>
  <si>
    <t>fusarium arthrosporioides</t>
  </si>
  <si>
    <t>Fusarium arthrosporioides Sherb. 1915</t>
  </si>
  <si>
    <t>fusarium caeruleum</t>
  </si>
  <si>
    <t>Fusarium caeruleum Lib. ex Sacc. 1886</t>
  </si>
  <si>
    <t>fusarium callistephi</t>
  </si>
  <si>
    <t>Fusarium callistephi L. Lombard &amp; Crous 2018</t>
  </si>
  <si>
    <t>fusarium commutatum</t>
  </si>
  <si>
    <t>fusarium diversisporum</t>
  </si>
  <si>
    <t>Fusarium diversisporum Sherb. 1915</t>
  </si>
  <si>
    <t>fusarium ensiforme</t>
  </si>
  <si>
    <t>fusarium equiseti</t>
  </si>
  <si>
    <t>fusarium filiferum</t>
  </si>
  <si>
    <t>Fusarium filiferum (Preuss) Wollenw. 1916</t>
  </si>
  <si>
    <t>fusarium fujikuroi</t>
  </si>
  <si>
    <t>fusarium gemmiperda</t>
  </si>
  <si>
    <t>fusarium gibbosum</t>
  </si>
  <si>
    <t>Fusarium gibbosum Appel &amp; Wollenw. 1910</t>
  </si>
  <si>
    <t>fusarium graminearum</t>
  </si>
  <si>
    <t>fusarium hyperoxysporum</t>
  </si>
  <si>
    <t>fusarium incarnatum</t>
  </si>
  <si>
    <t>fusarium lolii</t>
  </si>
  <si>
    <t>fusarium luteum</t>
  </si>
  <si>
    <t>fusarium macroceras</t>
  </si>
  <si>
    <t>Fusarium macroceras Wollenw. &amp; Reinking 1925</t>
  </si>
  <si>
    <t>fusarium neoceras</t>
  </si>
  <si>
    <t>Fusarium neoceras Wollenw. &amp; Reinking 1925</t>
  </si>
  <si>
    <t>fusarium oxysporum</t>
  </si>
  <si>
    <t>fusarium pallidoroseum</t>
  </si>
  <si>
    <t>Fusarium pallidoroseum (Cooke) Sacc. 1886</t>
  </si>
  <si>
    <t>fusarium poae</t>
  </si>
  <si>
    <t>fusarium polymorphum</t>
  </si>
  <si>
    <t>fusarium redolens</t>
  </si>
  <si>
    <t>fusarium rubrum</t>
  </si>
  <si>
    <t>fusarium sporotrichioides</t>
  </si>
  <si>
    <t>fusarium sulphureum</t>
  </si>
  <si>
    <t>fusarium trichothecioides</t>
  </si>
  <si>
    <t>Fusarium trichothecioides Wollenw. 1912</t>
  </si>
  <si>
    <t>fusarium tricinctum</t>
  </si>
  <si>
    <t>fusicolla aquaeductuum</t>
  </si>
  <si>
    <t>Fusicolla aquaeductuum (Radlk. &amp; Rabenh.) Gräfenhan, Seifert &amp; Schroers 2011</t>
  </si>
  <si>
    <t>ganoderma applanatum</t>
  </si>
  <si>
    <t>Ganoderma applanatum (Pers.) Pat. 1887</t>
  </si>
  <si>
    <t>ganoderma lucidum</t>
  </si>
  <si>
    <t>gloeodes pomigena</t>
  </si>
  <si>
    <t>Gloeodes pomigena (Schwein.) Colby 1920</t>
  </si>
  <si>
    <t>gloeophyllum abietinum</t>
  </si>
  <si>
    <t>Gloeophyllum abietinum (Bull.) P. Karst. 1882</t>
  </si>
  <si>
    <t>gloeophyllum protractum</t>
  </si>
  <si>
    <t>Gloeophyllum protractum (Fr.) Imazeki 1943</t>
  </si>
  <si>
    <t>gloeophyllum sepiarium</t>
  </si>
  <si>
    <t>Gloeophyllum sepiarium (Wulfen) P. Karst. 1882</t>
  </si>
  <si>
    <t>gloeophyllum subferrugineum</t>
  </si>
  <si>
    <t>Gloeophyllum subferrugineum (Berk.) Bondartsev &amp; Singer 1941</t>
  </si>
  <si>
    <t>gloeophyllum trabeum</t>
  </si>
  <si>
    <t>gloeosporium aracearum</t>
  </si>
  <si>
    <t>Gloeosporium aracearum Henn. 1902</t>
  </si>
  <si>
    <t>gloeosporium euonymicola</t>
  </si>
  <si>
    <t>Gloeosporium euonymicola Hemmi 1918</t>
  </si>
  <si>
    <t>gloeosporium foliicolum</t>
  </si>
  <si>
    <t>Gloeosporium foliicola Nishida 1924</t>
  </si>
  <si>
    <t>gloeosporium kawakamii</t>
  </si>
  <si>
    <t>Gloeosporium kawakamii Miyabe 1905</t>
  </si>
  <si>
    <t>gloeosporium laeticolor</t>
  </si>
  <si>
    <t>gloeosporium venetum</t>
  </si>
  <si>
    <t>Gloeosporium venetum Speg. 1879</t>
  </si>
  <si>
    <t>glomerella cinnamomi</t>
  </si>
  <si>
    <t>glomerella mume</t>
  </si>
  <si>
    <t>granulodiplodia megalospora</t>
  </si>
  <si>
    <t>Granulodiplodia megalospora (Berk. &amp; M.A. Curtis) Zambett. 1955</t>
  </si>
  <si>
    <t>gymnosporangium clavipes</t>
  </si>
  <si>
    <t>Gymnosporangium clavipes Cooke &amp; Peck 1873</t>
  </si>
  <si>
    <t>gymnosporangium globosum</t>
  </si>
  <si>
    <t>Gymnosporangium globosum (Farl.) Farl. 1886</t>
  </si>
  <si>
    <t>gymnosporangium juniperi-virginianae</t>
  </si>
  <si>
    <t>Gymnosporangium juniperi-virginianae Schwein. 1822</t>
  </si>
  <si>
    <t>gymnosporangium yamadae</t>
  </si>
  <si>
    <t>Gymnosporangium yamadae Miyabe ex G. Yamada 1904</t>
  </si>
  <si>
    <t>helminthosporium gibberosporum</t>
  </si>
  <si>
    <t>Helminthosporium gibberosporum Curzi 1931</t>
  </si>
  <si>
    <t>hendersonia herpotricha</t>
  </si>
  <si>
    <t>Hendersonia herpotricha Sacc. 1883</t>
  </si>
  <si>
    <t>herpotrichia nigra</t>
  </si>
  <si>
    <t>Herpotrichia nigra R. Hartig 1888</t>
  </si>
  <si>
    <t>heterobasidion annosum</t>
  </si>
  <si>
    <t>heterophoma poolensis</t>
  </si>
  <si>
    <t>Heterophoma poolensis (Taubenh.) Qian Chen &amp; L. Cai 2015</t>
  </si>
  <si>
    <t>hydropisphaera arenula</t>
  </si>
  <si>
    <t>Hydropisphaera arenula (Berk. &amp; Broome) Rossman &amp; Samuels 1999</t>
  </si>
  <si>
    <t>hymenula cerealis</t>
  </si>
  <si>
    <t>Hymenula cerealis Ellis &amp; Everh. 1894</t>
  </si>
  <si>
    <t>inonotus mikadoi</t>
  </si>
  <si>
    <t>Inocutis mikadoi (Lloyd) Y.C. Dai &amp; F. Wu 2022</t>
  </si>
  <si>
    <t>inonotus patouillardii</t>
  </si>
  <si>
    <t>Inonotus patouillardii (Rick) Imazeki 1943</t>
  </si>
  <si>
    <t>inonotus tabacinus</t>
  </si>
  <si>
    <t>Hymenochaete microcycla (Zipp. ex Lév.) Spirin &amp; Miettinen 2019</t>
  </si>
  <si>
    <t>irpex consors</t>
  </si>
  <si>
    <t>Irpex consors Berk. 1878</t>
  </si>
  <si>
    <t>isaria clonostachoides</t>
  </si>
  <si>
    <t>Isaria clonostachoides F.J. Pritch. &amp; Porte 1922</t>
  </si>
  <si>
    <t>kabatiella caulivora</t>
  </si>
  <si>
    <t>Kabatiella caulivora (Kirchn.) Karak. 1923</t>
  </si>
  <si>
    <t>laetiporus sulphureus</t>
  </si>
  <si>
    <t>lasiodiplodia theobromae</t>
  </si>
  <si>
    <t>leiotrametes menziesii</t>
  </si>
  <si>
    <t>Cubamyces menziesii (Berk.) Lücking 2020</t>
  </si>
  <si>
    <t>lentinus tigrinus</t>
  </si>
  <si>
    <t>lenzites tigrinus</t>
  </si>
  <si>
    <t>lenzites yoshinagae</t>
  </si>
  <si>
    <t>Lenzites yoshinagae Lloyd 1922</t>
  </si>
  <si>
    <t>leptotrochila medicaginis</t>
  </si>
  <si>
    <t>Leptotrochila medicaginis (Fuckel) Schüepp 1959</t>
  </si>
  <si>
    <t>macrophomina phaseolina</t>
  </si>
  <si>
    <t>marssonina graminicola</t>
  </si>
  <si>
    <t>Marssonina graminicola (Ellis &amp; Everh.) Magnus 1906</t>
  </si>
  <si>
    <t>melogramma gyrosum</t>
  </si>
  <si>
    <t>Melogramma gyrosum (Schwein.) Tul. &amp; C. Tul. 1863</t>
  </si>
  <si>
    <t>microdochium nivale</t>
  </si>
  <si>
    <t>microdochium panattonianum</t>
  </si>
  <si>
    <t>Microdochium panattonianum (Berl.) B. Sutton, Galea &amp; T.V. Price 1986</t>
  </si>
  <si>
    <t>monilinia fructicola</t>
  </si>
  <si>
    <t>monilinia laxa</t>
  </si>
  <si>
    <t>monilochaetes infuscans</t>
  </si>
  <si>
    <t>Monilochaetes infuscans Harter 1916</t>
  </si>
  <si>
    <t>mycosphaerella brassicicola</t>
  </si>
  <si>
    <t>Mycosphaerella brassicicola (Duby) Lindau 1897</t>
  </si>
  <si>
    <t>mycosphaerella iridis</t>
  </si>
  <si>
    <t>Rachicladosporium iridis (Auersw.) Crous 2020</t>
  </si>
  <si>
    <t>mycosphaerella rabiei</t>
  </si>
  <si>
    <t>Mycosphaerella rabiei Kovatsch. ex Gruyter 2002</t>
  </si>
  <si>
    <t>mycosphaerella rubi</t>
  </si>
  <si>
    <t>Mycosphaerella rubi Roark 1921</t>
  </si>
  <si>
    <t>nectria cinnabarina</t>
  </si>
  <si>
    <t>Nectria cinnabarina (Tode) Fr. 1849</t>
  </si>
  <si>
    <t>nectria pseudotrichia</t>
  </si>
  <si>
    <t>Nectria pseudotrichia Berk. &amp; M.A. Curtis 1854</t>
  </si>
  <si>
    <t>nematogonum ferrugineum</t>
  </si>
  <si>
    <t>Nematogonum ferrugineum (Pers.) S. Hughes 1958</t>
  </si>
  <si>
    <t>neocosmospora solani</t>
  </si>
  <si>
    <t>neocosmospora theobromae</t>
  </si>
  <si>
    <t>Fusarium theobromae Appel &amp; Strunk 1904</t>
  </si>
  <si>
    <t>neofabraea malicorticis</t>
  </si>
  <si>
    <t>Neofabraea malicorticis (Cordley) H.S. Jacks. 1913</t>
  </si>
  <si>
    <t>neolentinus lepideus</t>
  </si>
  <si>
    <t>neonectria ditissima</t>
  </si>
  <si>
    <t>neurospora sitophila</t>
  </si>
  <si>
    <t>Neurospora sitophila Shear &amp; B.O. Dodge 1927</t>
  </si>
  <si>
    <t>nigrospora canescens</t>
  </si>
  <si>
    <t>Nigrospora canescens McLennan &amp; Hoëtte 1933</t>
  </si>
  <si>
    <t>nigrospora musae</t>
  </si>
  <si>
    <t>Nigrospora musae McLennan &amp; Hoëtte 1933</t>
  </si>
  <si>
    <t>oculimacula yallundae</t>
  </si>
  <si>
    <t>olpidiaster brassicae</t>
  </si>
  <si>
    <t>Olpidiaster brassicae (Woronin) Doweld 2014</t>
  </si>
  <si>
    <t>onnia orientalis</t>
  </si>
  <si>
    <t>Onnia orientalis (Lloyd) Imazeki 1943</t>
  </si>
  <si>
    <t>ophiostoma ulmi</t>
  </si>
  <si>
    <t>parastagonospora nodorum</t>
  </si>
  <si>
    <t>passalora cajani</t>
  </si>
  <si>
    <t>Passalora cajani (Henn.) U. Braun &amp; Crous 2003</t>
  </si>
  <si>
    <t>passalora koepkei</t>
  </si>
  <si>
    <t>Passalora koepkei (W. Krüger) U. Braun &amp; Crous 2003</t>
  </si>
  <si>
    <t>penicillium chrysogenum</t>
  </si>
  <si>
    <t>penicillium commune</t>
  </si>
  <si>
    <t>penicillium digitatum</t>
  </si>
  <si>
    <t>penicillium expansum</t>
  </si>
  <si>
    <t>penicillium fructigenum</t>
  </si>
  <si>
    <t>Penicillium fructigenum Takeuchi 1929</t>
  </si>
  <si>
    <t>penicillium gladioli</t>
  </si>
  <si>
    <t>Penicillium gladioli Machacek 1927</t>
  </si>
  <si>
    <t>penicillium italicum</t>
  </si>
  <si>
    <t>peronosclerospora philippinensis</t>
  </si>
  <si>
    <t>Peronosclerospora philippinensis (W. Weston) C.G. Shaw 1978</t>
  </si>
  <si>
    <t>peronospora arborescens</t>
  </si>
  <si>
    <t>Peronospora arborescens (Berk.) de Bary 1855</t>
  </si>
  <si>
    <t>peronospora hyoscyami</t>
  </si>
  <si>
    <t>peronospora trifoliorum</t>
  </si>
  <si>
    <t>Peronospora trifoliorum de Bary 1863</t>
  </si>
  <si>
    <t>pesotum piceae</t>
  </si>
  <si>
    <t>pestalotia diospyri</t>
  </si>
  <si>
    <t>Pestalotia diospyri Syd. &amp; P. Syd. 1913</t>
  </si>
  <si>
    <t>phaeolus schweinitzii</t>
  </si>
  <si>
    <t>Phaeolus schweinitzii (Fr.) Pat. 1900</t>
  </si>
  <si>
    <t>phaeosphaeria herpotrichoides</t>
  </si>
  <si>
    <t>Phaeosphaeria herpotrichoides (De Not.) L. Holm 1957</t>
  </si>
  <si>
    <t>phellinus gilvus</t>
  </si>
  <si>
    <t>Fuscoporia gilva (Schwein.) T. Wagner &amp; M. Fisch. 2002</t>
  </si>
  <si>
    <t>phialophora cinerescens</t>
  </si>
  <si>
    <t>Phialophora cinerescens (Wollenw.) J.F.H. Beyma 1940</t>
  </si>
  <si>
    <t>phoma panacicola</t>
  </si>
  <si>
    <t>Phoma panacicola Nakata &amp; S. Takim. 1922</t>
  </si>
  <si>
    <t>phomopsis kalmiae</t>
  </si>
  <si>
    <t>Diaporthe kalmiae F.A. Wolf &amp; A.R. Caval. 1965</t>
  </si>
  <si>
    <t>phyllactinia guttata</t>
  </si>
  <si>
    <t>Phyllactinia guttata (Wallr.) Lév. 1851</t>
  </si>
  <si>
    <t>phyllosticta nicotianae</t>
  </si>
  <si>
    <t>Phyllosticta nicotianae Ellis &amp; Everh. 1893</t>
  </si>
  <si>
    <t>phyllosticta solitaria</t>
  </si>
  <si>
    <t>Phyllosticta solitaria Ellis &amp; Everh. 1895</t>
  </si>
  <si>
    <t>phyllostictina vaccinii</t>
  </si>
  <si>
    <t>Phyllostictina vaccinii (Shear) Shear 1923</t>
  </si>
  <si>
    <t>physoderma maydis</t>
  </si>
  <si>
    <t>Physoderma maydis (Miyabe) Miyabe 1909</t>
  </si>
  <si>
    <t>phytophthora drechsleri</t>
  </si>
  <si>
    <t>Phytophthora drechsleri Tucker 1931</t>
  </si>
  <si>
    <t>phytophthora erythroseptica</t>
  </si>
  <si>
    <t>Phytophthora erythroseptica Pethybr. 1913</t>
  </si>
  <si>
    <t>phytophthora fagopyri</t>
  </si>
  <si>
    <t>Phytophthora fagopyri S. Takim. ex S. Ito &amp; Tokun. 1935</t>
  </si>
  <si>
    <t>phytophthora infestans</t>
  </si>
  <si>
    <t>phytophthora japonica</t>
  </si>
  <si>
    <t>Phytophthora japonica G.M. Waterh. 1974</t>
  </si>
  <si>
    <t>phytophthora megasperma</t>
  </si>
  <si>
    <t>Phytophthora megasperma Drechsler 1931</t>
  </si>
  <si>
    <t>phytophthora mexicana</t>
  </si>
  <si>
    <t>Phytophthora mexicana Hotson &amp; Hartge 1923</t>
  </si>
  <si>
    <t>phytophthora palmivora</t>
  </si>
  <si>
    <t>Peronophythora palmivora (E.J. Butler) Thines 2023</t>
  </si>
  <si>
    <t>phytophthora porri</t>
  </si>
  <si>
    <t>Phytophthora porri Foister 1931</t>
  </si>
  <si>
    <t>phytophthora richardiae</t>
  </si>
  <si>
    <t>Phytophthora richardiae Buisman 1927</t>
  </si>
  <si>
    <t>plenodomus fuscomaculans</t>
  </si>
  <si>
    <t>Paraconiothyrium fuscomaculans (Sacc.) Verkley &amp; Gruyter 2012</t>
  </si>
  <si>
    <t>plenodomus meliloti</t>
  </si>
  <si>
    <t>proxipyricularia zingiberis</t>
  </si>
  <si>
    <t>Proxipyricularia zingiberis (Y. Nisik.) Klaubauf, M.-H. Lebrun &amp; Crous 2014</t>
  </si>
  <si>
    <t>puccinia antirrhini</t>
  </si>
  <si>
    <t>Puccinia antirrhini Dietel &amp; Holw. 1897</t>
  </si>
  <si>
    <t>puccinia chrysanthemi</t>
  </si>
  <si>
    <t>Puccinia chrysanthemi Roze 1900</t>
  </si>
  <si>
    <t>puccinia coronata</t>
  </si>
  <si>
    <t>puccinia coronifera</t>
  </si>
  <si>
    <t>puccinia graminis</t>
  </si>
  <si>
    <t>puccinia helianthi</t>
  </si>
  <si>
    <t>Puccinia helianthi-mollis (Schwein.) H.S. Jacks. 1918</t>
  </si>
  <si>
    <t>puccinia hordei</t>
  </si>
  <si>
    <t>puccinia malvacearum</t>
  </si>
  <si>
    <t>Puccinia malvacearum Bertero ex Mont. 1852</t>
  </si>
  <si>
    <t>puccinia recondita</t>
  </si>
  <si>
    <t>puccinia sorghi</t>
  </si>
  <si>
    <t>puccinia striiformis</t>
  </si>
  <si>
    <t>pyrenophora catenaria</t>
  </si>
  <si>
    <t>Pyrenophora catenaria (Drechsler) Rossman &amp; K.D. Hyde 2015</t>
  </si>
  <si>
    <t>pyrenophora chaetomioides</t>
  </si>
  <si>
    <t>Pyrenophora chaetomioides Speg. 1898</t>
  </si>
  <si>
    <t>pyrenophora nisikadoi</t>
  </si>
  <si>
    <t>Pyrenophora nisikadoi Y. Marín &amp; Crous 2019</t>
  </si>
  <si>
    <t>pyrenophora tritici-repentis</t>
  </si>
  <si>
    <t>pyricularia grisea</t>
  </si>
  <si>
    <t>pyricularia oryzae</t>
  </si>
  <si>
    <t>pyricularia setariae</t>
  </si>
  <si>
    <t>Pyricularia setariae Y. Nisik. 1917</t>
  </si>
  <si>
    <t>pythium butleri</t>
  </si>
  <si>
    <t>Pythium butleri Subraman. 1919</t>
  </si>
  <si>
    <t>pythium epigynum</t>
  </si>
  <si>
    <t>Pythium epigynum Höhnk 1932</t>
  </si>
  <si>
    <t>ramularia grevilleana</t>
  </si>
  <si>
    <t>Ramularia grevilleana (Tul. &amp; C. Tul. ex Oudem.) Jørst. 1945</t>
  </si>
  <si>
    <t>ramularia panacicola</t>
  </si>
  <si>
    <t>remotididymella destructiva</t>
  </si>
  <si>
    <t>Remotididymella destructiva (Plowr.) Valenz.-Lopez, Cano, Crous, Guarro &amp; Stchigel 2017</t>
  </si>
  <si>
    <t>rhabdocline laricis</t>
  </si>
  <si>
    <t>Rhabdocline laricis (Vuill.) J.K. Stone 2014</t>
  </si>
  <si>
    <t>rhipidium interruptum</t>
  </si>
  <si>
    <t>Rhipidium interruptum Cornu 1872</t>
  </si>
  <si>
    <t>rhizoctonia solani</t>
  </si>
  <si>
    <t>rhizomucor pusillus</t>
  </si>
  <si>
    <t>rhizopus acidus</t>
  </si>
  <si>
    <t>rhizopus arrhizus</t>
  </si>
  <si>
    <t>rhizopus lyococcus</t>
  </si>
  <si>
    <t>Rhizopus lyococcus (Ehrenb.) G.Y. Liou, F.L. Lee, G.F. Yuan &amp; Stalpers 2007</t>
  </si>
  <si>
    <t>rhizopus microsporus</t>
  </si>
  <si>
    <t>rhizopus niveus</t>
  </si>
  <si>
    <t>Rhizopus niveus M. Yamaz. 1919</t>
  </si>
  <si>
    <t>rhizopus stolonifer</t>
  </si>
  <si>
    <t>rhodofomitopsis feei</t>
  </si>
  <si>
    <t>Rhodofomitopsis feei (Fr.) B.K. Cui, M.L. Han &amp; Y.C. Dai 2016</t>
  </si>
  <si>
    <t>rigidoporus ulmarius</t>
  </si>
  <si>
    <t>Rigidoporus ulmarius (Sowerby) Imazeki 1952</t>
  </si>
  <si>
    <t>saccharicola taiwanensis</t>
  </si>
  <si>
    <t>Saccharicola taiwanensis (W.Y. Yen &amp; C.C. Chi) O.E. Erikss. &amp; D. Hawksw. 2003</t>
  </si>
  <si>
    <t>saprolegnia glomerata</t>
  </si>
  <si>
    <t>saprolegnia mixta</t>
  </si>
  <si>
    <t>Saprolegnia mixta de Bary 1883</t>
  </si>
  <si>
    <t>schizophyllum commune</t>
  </si>
  <si>
    <t>sclerotinia miyabeana</t>
  </si>
  <si>
    <t>Sclerotinia miyabeana Hanzawa 1911</t>
  </si>
  <si>
    <t>sclerotinia ricini</t>
  </si>
  <si>
    <t>Sclerotinia ricini G.H. Godfrey 1919</t>
  </si>
  <si>
    <t>sclerotinia sclerotiorum</t>
  </si>
  <si>
    <t>sclerotium perniciosum</t>
  </si>
  <si>
    <t>septoria apiicola</t>
  </si>
  <si>
    <t>Septoria apiicola Speg. 1887</t>
  </si>
  <si>
    <t>septoria callistephi</t>
  </si>
  <si>
    <t>septoria cannabis</t>
  </si>
  <si>
    <t>Septoria cannabis (Lasch) Sacc. 1884</t>
  </si>
  <si>
    <t>septoria chrysanthemella</t>
  </si>
  <si>
    <t>Septoria chrysanthemella Sacc. 1895</t>
  </si>
  <si>
    <t>septoria lilii</t>
  </si>
  <si>
    <t>septoria lycopersici</t>
  </si>
  <si>
    <t>Septoria lycopersici Speg. 1882</t>
  </si>
  <si>
    <t>septoria menthae</t>
  </si>
  <si>
    <t>Septoria menthae (Thüm.) Oudem. 1875</t>
  </si>
  <si>
    <t>septoria obesa</t>
  </si>
  <si>
    <t>Septoria obesa Syd. &amp; P. Syd. 1914</t>
  </si>
  <si>
    <t>serpula lacrymans</t>
  </si>
  <si>
    <t>sorosporium paspali</t>
  </si>
  <si>
    <t>Sorosporium paspali McAlpine 1910</t>
  </si>
  <si>
    <t>sphaeropsis tumefaciens</t>
  </si>
  <si>
    <t>Cophinforma tumefaciens (Hedges) F. Liu, Crous &amp; L. Cai 2021</t>
  </si>
  <si>
    <t>sphaerulina azaleae</t>
  </si>
  <si>
    <t>Sphaerulina azaleae (Voglino) Quaedvl., Verkley &amp; Crous 2013</t>
  </si>
  <si>
    <t>sphaerulina myriadea</t>
  </si>
  <si>
    <t>Sphaerulina myriadea (DC.) Sacc. 1878</t>
  </si>
  <si>
    <t>sphaerulina oryzina</t>
  </si>
  <si>
    <t>Sphaerulina oryzina Hara 1918</t>
  </si>
  <si>
    <t>sporisorium cruentum</t>
  </si>
  <si>
    <t>Sporisorium cruentum (J.G. Kühn) Vánky 1985</t>
  </si>
  <si>
    <t>sporisorium destruens</t>
  </si>
  <si>
    <t>Sporisorium destruens (Schltdl.) Vánky 1985</t>
  </si>
  <si>
    <t>stemphylium cucurbitacearum</t>
  </si>
  <si>
    <t>Stemphylium cucurbitacearum Osner 1918</t>
  </si>
  <si>
    <t>stemphylium solani</t>
  </si>
  <si>
    <t>Stemphylium solani G.F. Weber 1930</t>
  </si>
  <si>
    <t>stenocarpella macrospora</t>
  </si>
  <si>
    <t>Stenocarpella macrospora (Earle) B. Sutton 1977</t>
  </si>
  <si>
    <t>stereum hirsutum</t>
  </si>
  <si>
    <t>sterigmatocystis basidiosepta</t>
  </si>
  <si>
    <t>strionemadiplodia frumenti</t>
  </si>
  <si>
    <t>Strionemadiplodia frumenti (Ellis &amp; Everh.) Zambett. 1955</t>
  </si>
  <si>
    <t>stromatinia gladioli</t>
  </si>
  <si>
    <t>Stromatinia gladioli (Drayton) Whetzel 1945</t>
  </si>
  <si>
    <t>subplenodomus apiicola</t>
  </si>
  <si>
    <t>Subplenodomus apiicola (Kleb.) Gruyter, Aveskamp &amp; Verkley 2012</t>
  </si>
  <si>
    <t>synchytrium fulgens</t>
  </si>
  <si>
    <t>Synchytrium fulgens J. Schröt. 1873</t>
  </si>
  <si>
    <t>taphridium umbelliferarum</t>
  </si>
  <si>
    <t>Taphridium umbelliferarum (Rostr.) Lagerh. &amp; Juel 1902</t>
  </si>
  <si>
    <t>taphrina mirabilis</t>
  </si>
  <si>
    <t>Taphrina mirabilis (G.F. Atk.) Giesenh. 1895</t>
  </si>
  <si>
    <t>tapinella panuoides</t>
  </si>
  <si>
    <t>Tapinella panuoides (Fr.) E.-J. Gilbert 1931</t>
  </si>
  <si>
    <t>tilletia barclayana</t>
  </si>
  <si>
    <t>Tilletia barclayana (Bref.) Sacc. &amp; P. Syd. 1899</t>
  </si>
  <si>
    <t>trametes hirsuta</t>
  </si>
  <si>
    <t>trametes versicolor</t>
  </si>
  <si>
    <t>tranzschelia pruni-spinosae</t>
  </si>
  <si>
    <t>Tranzschelia pruni-spinosae (Pers.) Dietel 1922</t>
  </si>
  <si>
    <t>trichoderma viride</t>
  </si>
  <si>
    <t>tricholoma matsutake</t>
  </si>
  <si>
    <t>trichothecium plasmoparae</t>
  </si>
  <si>
    <t>Trichothecium plasmoparae Viala 1932</t>
  </si>
  <si>
    <t>trichothecium roseum</t>
  </si>
  <si>
    <t>urocystis cepulae</t>
  </si>
  <si>
    <t>Urocystis magica Pass. 1875</t>
  </si>
  <si>
    <t>urocystis tritici</t>
  </si>
  <si>
    <t>Urocystis tritici Körn. 1877</t>
  </si>
  <si>
    <t>uromyces dianthi</t>
  </si>
  <si>
    <t>Uromyces dianthi (Pers.) Niessl 1872</t>
  </si>
  <si>
    <t>uromyces fallens</t>
  </si>
  <si>
    <t>Uromyces fallens (Desm.) Barthol. 1928</t>
  </si>
  <si>
    <t>uromyces hybridi</t>
  </si>
  <si>
    <t>Uromyces hybridi W.H. Davis 1924</t>
  </si>
  <si>
    <t>uromyces phaseoli</t>
  </si>
  <si>
    <t>Uromyces appendiculatus (Pers.) Link 1824</t>
  </si>
  <si>
    <t>uromyces trifolii-repentis</t>
  </si>
  <si>
    <t>Uromyces trifolii-repentis Liro 1906</t>
  </si>
  <si>
    <t>uromyces viciae-fabae</t>
  </si>
  <si>
    <t>ustilago avenae</t>
  </si>
  <si>
    <t>Ustilago avenae (Pers.) Rostr. 1890</t>
  </si>
  <si>
    <t>ustilago bullata</t>
  </si>
  <si>
    <t>Microbotryum bistortarum (DC.) Vánky 1998</t>
  </si>
  <si>
    <t>ustilago striaeformis</t>
  </si>
  <si>
    <t>Ustilago striiformis (Westend.) Niessl 1876</t>
  </si>
  <si>
    <t>ustilago tritici</t>
  </si>
  <si>
    <t>valsa paulowniae</t>
  </si>
  <si>
    <t>Valsa paulowniae Miyabe &amp; Hemmi 1916</t>
  </si>
  <si>
    <t>venturia cerasi</t>
  </si>
  <si>
    <t>Venturia cerasi Aderh. 1900</t>
  </si>
  <si>
    <t>venturia inaequalis</t>
  </si>
  <si>
    <t>venturia saliciperda</t>
  </si>
  <si>
    <t>Venturia saliciperda Nüesch 1960</t>
  </si>
  <si>
    <t>verticillium albo-atrum</t>
  </si>
  <si>
    <t>verticillium dahliae</t>
  </si>
  <si>
    <t>waitea circinata</t>
  </si>
  <si>
    <t>Waitea circinata Warcup &amp; P.H.B. Talbot 1962</t>
  </si>
  <si>
    <t>xylobolus frustulatus</t>
  </si>
  <si>
    <t>Xylobolus frustulatus (Pers.) P. Karst. 1881</t>
  </si>
  <si>
    <t>Included in Main database</t>
  </si>
  <si>
    <t>No</t>
  </si>
  <si>
    <t>Yes</t>
  </si>
  <si>
    <t>(c) William Bains 2025. All rights reserved.</t>
  </si>
  <si>
    <t>Dataset made available for non-commercial use under Creative Commons Licence CC-BY-NC-SA</t>
  </si>
  <si>
    <t>If you use this dataset, please cite  it as follows:</t>
  </si>
  <si>
    <t>William Bains (2025) "A dataset of genomic and growth temperature data for fungi" . Data: X (X): XX-XX</t>
  </si>
  <si>
    <t>Fungal growth temperature limits dataset</t>
  </si>
  <si>
    <t>Contents:</t>
  </si>
  <si>
    <t>Read Me</t>
  </si>
  <si>
    <t>This screen</t>
  </si>
  <si>
    <t>Genomes and temp DB</t>
  </si>
  <si>
    <t xml:space="preserve">Dataset of fungal species for which the maximum AND minimum growth temperatures are known, and for which a complete genome sequence has been published. </t>
  </si>
  <si>
    <t>The columns are as follows</t>
  </si>
  <si>
    <t>Group</t>
  </si>
  <si>
    <t>Column</t>
  </si>
  <si>
    <t>Description</t>
  </si>
  <si>
    <t>Uniform name from www.fungalnames.com</t>
  </si>
  <si>
    <t>Text</t>
  </si>
  <si>
    <t>Name of species as described in the source material</t>
  </si>
  <si>
    <t>Other names by which this species is referred to in relevant literature, if any</t>
  </si>
  <si>
    <t>Reported length of the genome, in megabases</t>
  </si>
  <si>
    <t>Real number</t>
  </si>
  <si>
    <t>Reported number of proteins in the geome annotation</t>
  </si>
  <si>
    <t>Integer</t>
  </si>
  <si>
    <t>G+C percentage of the genome</t>
  </si>
  <si>
    <t>Percentage number</t>
  </si>
  <si>
    <t>Literature reference for additional genome data, if not included in NCBI or Mycocosm databases</t>
  </si>
  <si>
    <t>Source of the full proteome file, if one is available</t>
  </si>
  <si>
    <t>Number of proteins in the proteome file</t>
  </si>
  <si>
    <t>Total number of amino acids in the proteins in the proteome file</t>
  </si>
  <si>
    <t>Minimum growth temperature as reported in the literature</t>
  </si>
  <si>
    <t>Maximum growth temperature as reported in the literature</t>
  </si>
  <si>
    <t>Basis for estimating minimum and maximum temperature (see section XX)</t>
  </si>
  <si>
    <t>Reference for source of minimum and maximum growth temperature</t>
  </si>
  <si>
    <t>Minimum growth temperature as reported in the Togashi database</t>
  </si>
  <si>
    <t>Maximum growth temperature as reported in the Togashi database</t>
  </si>
  <si>
    <t>Number of entries in the Togashi database from which minimum and maximum growth temperatures were educed</t>
  </si>
  <si>
    <t>Combined minimum growth temperature estimate</t>
  </si>
  <si>
    <t>Combined maximum growth temperature estimate</t>
  </si>
  <si>
    <t>Complete taxonomic description as listed in NBCI Taxonomy database</t>
  </si>
  <si>
    <t>Top level clade</t>
  </si>
  <si>
    <t>Subkingdom (for fungi)</t>
  </si>
  <si>
    <t>Division (for fungi)</t>
  </si>
  <si>
    <t>Order where specified (for fungi)</t>
  </si>
  <si>
    <t>See the paper in Data for more on how the various datasets were generated</t>
  </si>
  <si>
    <t>Temperature Growth Model</t>
  </si>
  <si>
    <t>This is the model as described in section 3.4 of the paper. The algorithm matches a set of measrured growth rates to a biphasic growth_vs_temperature curve</t>
  </si>
  <si>
    <t>To use:</t>
  </si>
  <si>
    <r>
      <t xml:space="preserve">cells you are not using are empty. Temperatures must be </t>
    </r>
    <r>
      <rPr>
        <b/>
        <sz val="11"/>
        <color theme="1"/>
        <rFont val="Calibri"/>
        <family val="2"/>
        <scheme val="minor"/>
      </rPr>
      <t>integral</t>
    </r>
    <r>
      <rPr>
        <sz val="11"/>
        <color theme="1"/>
        <rFont val="Calibri"/>
        <family val="2"/>
        <scheme val="minor"/>
      </rPr>
      <t xml:space="preserve"> - if you have fractional temperatures, rund up or down</t>
    </r>
  </si>
  <si>
    <t>providing the numbers represent a growth rate (i.e. an amount of growth in a standard time) any units will do</t>
  </si>
  <si>
    <t>If the match between the graph and the points is not too bad, the minimum  and maximum temperatures are in cells H25 and I25</t>
  </si>
  <si>
    <t>If the match looks poor, you can</t>
  </si>
  <si>
    <t>Continue searching, by clicking 'continue running'. (If you click 'Run' again you will probably just get the same result</t>
  </si>
  <si>
    <t>OR</t>
  </si>
  <si>
    <t>References</t>
  </si>
  <si>
    <t>This is the reference list for the references in the Genomes and temp DB sheet</t>
  </si>
  <si>
    <t>Togashi complete</t>
  </si>
  <si>
    <t>This is the complete list of species from the Togashi database for which maximum and minimum temperatures are known. Columns are:</t>
  </si>
  <si>
    <t>Name - name from the database</t>
  </si>
  <si>
    <t>Current Name - current name for that species as per fungalnames.com</t>
  </si>
  <si>
    <t>Minimum minimum growth temperatures</t>
  </si>
  <si>
    <t>Maximum - maximum growth temperature</t>
  </si>
  <si>
    <t>Number number of entries in the Togathis database that refer to that species. The minimum is two (one for the minimum and one for the maximum)</t>
  </si>
  <si>
    <t xml:space="preserve">Included in Main database - 'Yes' if this is included in the 'Genomes and temp DB' sheet, 'No' if it is not because I could not find genome data for this species. </t>
  </si>
  <si>
    <t>JGI</t>
  </si>
  <si>
    <r>
      <t xml:space="preserve">enter the temperatures into cells </t>
    </r>
    <r>
      <rPr>
        <sz val="11"/>
        <color rgb="FFFF0000"/>
        <rFont val="Calibri"/>
        <family val="2"/>
        <scheme val="minor"/>
      </rPr>
      <t>H9:H21</t>
    </r>
    <r>
      <rPr>
        <sz val="11"/>
        <color theme="1"/>
        <rFont val="Calibri"/>
        <family val="2"/>
        <scheme val="minor"/>
      </rPr>
      <t xml:space="preserve">. Note that you do not have to fill all the cells, but make sure that </t>
    </r>
  </si>
  <si>
    <r>
      <t>enter the growth rates in cells</t>
    </r>
    <r>
      <rPr>
        <sz val="11"/>
        <color rgb="FFFF0000"/>
        <rFont val="Calibri"/>
        <family val="2"/>
        <scheme val="minor"/>
      </rPr>
      <t xml:space="preserve"> I9:I94</t>
    </r>
    <r>
      <rPr>
        <sz val="11"/>
        <color theme="1"/>
        <rFont val="Calibri"/>
        <family val="2"/>
        <scheme val="minor"/>
      </rPr>
      <t xml:space="preserve">, to correspond to the temperatures. Note that the units </t>
    </r>
    <r>
      <rPr>
        <b/>
        <sz val="11"/>
        <color theme="1"/>
        <rFont val="Calibri"/>
        <family val="2"/>
        <scheme val="minor"/>
      </rPr>
      <t>do not matter:</t>
    </r>
  </si>
  <si>
    <t>the macro can be interrupted by pressing 'esc', usually several times. When the run finished the graph will update</t>
  </si>
  <si>
    <t>Click 'run'. Wait. Excel will probably produce a few error messages, ignore them.  If you think it is all going horrible wrong,</t>
  </si>
  <si>
    <r>
      <t xml:space="preserve">Manually messing with the parameters in cells </t>
    </r>
    <r>
      <rPr>
        <sz val="11"/>
        <color rgb="FFFF0000"/>
        <rFont val="Calibri"/>
        <family val="2"/>
        <scheme val="minor"/>
      </rPr>
      <t>D2:D6</t>
    </r>
    <r>
      <rPr>
        <sz val="11"/>
        <color theme="1"/>
        <rFont val="Calibri"/>
        <family val="2"/>
        <scheme val="minor"/>
      </rPr>
      <t xml:space="preserve"> to get an improved match</t>
    </r>
  </si>
  <si>
    <t>Manually mess with the parameters to get near, then clock 'Continue running' to optimize</t>
  </si>
  <si>
    <t>Agaricus bisporus</t>
  </si>
  <si>
    <t>Athelia rolfsii</t>
  </si>
  <si>
    <t>Albugo candida</t>
  </si>
  <si>
    <t>Alternaria brassicae</t>
  </si>
  <si>
    <t>Alternaria gaisen</t>
  </si>
  <si>
    <t>Alternaria longipes</t>
  </si>
  <si>
    <t>Alternaria porri</t>
  </si>
  <si>
    <t>Alternaria radicina</t>
  </si>
  <si>
    <t>Alternaria tomato</t>
  </si>
  <si>
    <t>Annulohypoxylon annulatum</t>
  </si>
  <si>
    <t>Aphanomyces euteiches</t>
  </si>
  <si>
    <t>Aspergillus alliaceus</t>
  </si>
  <si>
    <t>Aspergillus flavipes</t>
  </si>
  <si>
    <t>Name (as in Dryad database)</t>
  </si>
  <si>
    <t>Aspergillus varians</t>
  </si>
  <si>
    <t>Aspergillus wentii</t>
  </si>
  <si>
    <t>Aureobasidium mangrovei</t>
  </si>
  <si>
    <t>Berkeleyomyces basicola</t>
  </si>
  <si>
    <t>Aspergillus elegans</t>
  </si>
  <si>
    <t>Bipolaris oryzae</t>
  </si>
  <si>
    <t>Bipolaris sorokiniana</t>
  </si>
  <si>
    <t>Biscogniauxia marginata</t>
  </si>
  <si>
    <t>Bisifusarium dimerum</t>
  </si>
  <si>
    <t>Blumeriella jaapii</t>
  </si>
  <si>
    <t>Boeremia exigua</t>
  </si>
  <si>
    <t>Boletus variegatus</t>
  </si>
  <si>
    <t>Cadophora malorum</t>
  </si>
  <si>
    <t>Ceratocystis fimbriata</t>
  </si>
  <si>
    <t>Ceratocystis paradoxa</t>
  </si>
  <si>
    <t>Cercospora apii</t>
  </si>
  <si>
    <t>Cercospora beticola</t>
  </si>
  <si>
    <t>Choanephora cucurbitarum</t>
  </si>
  <si>
    <t>Chondrostereum purpureum</t>
  </si>
  <si>
    <t>Cladosporium cladosporioides</t>
  </si>
  <si>
    <t>Cladosporium cucumerinum</t>
  </si>
  <si>
    <t>Cladosporium phlei</t>
  </si>
  <si>
    <t>Colletotrichum coccodes</t>
  </si>
  <si>
    <t>Colletotrichum dematium</t>
  </si>
  <si>
    <t>Colletotrichum falcatum</t>
  </si>
  <si>
    <t>Colletotrichum horii</t>
  </si>
  <si>
    <t>Colletotrichum lindemuthianum</t>
  </si>
  <si>
    <t>Colletotrichum linicola</t>
  </si>
  <si>
    <t>Colletotrichum musae</t>
  </si>
  <si>
    <t>Colletotrichum trifolii</t>
  </si>
  <si>
    <t>Coniella diplodiella</t>
  </si>
  <si>
    <t>Paraconiothyrium fuckelii</t>
  </si>
  <si>
    <t>Endothia radicalis</t>
  </si>
  <si>
    <t>Curvularia kusanoi</t>
  </si>
  <si>
    <t>Curvularia lunata</t>
  </si>
  <si>
    <t>Curvularia trifolii</t>
  </si>
  <si>
    <t>Cytospora chrysosperma</t>
  </si>
  <si>
    <t>Cytospora leucostoma</t>
  </si>
  <si>
    <t>Diaporthe citri</t>
  </si>
  <si>
    <t>Diaporthe destruens</t>
  </si>
  <si>
    <t>Phomopsis phaseoli</t>
  </si>
  <si>
    <t>Didymella pinodella</t>
  </si>
  <si>
    <t>Didymella pinodes</t>
  </si>
  <si>
    <t>Didymella pisi</t>
  </si>
  <si>
    <t>Dothiorella sarmentorum</t>
  </si>
  <si>
    <t>Earliella scabrosa</t>
  </si>
  <si>
    <t>Elsinoe fawcettii</t>
  </si>
  <si>
    <t>Emergomyces africanus</t>
  </si>
  <si>
    <t>Emergomyces crescens</t>
  </si>
  <si>
    <t>Emergomyces orientalis</t>
  </si>
  <si>
    <t>Emergomyces pasteurianus</t>
  </si>
  <si>
    <t>Epicoccum sorghinum</t>
  </si>
  <si>
    <t>Eremothecium coryli</t>
  </si>
  <si>
    <t>Erysiphe necator</t>
  </si>
  <si>
    <t>Exserohilum turcicum</t>
  </si>
  <si>
    <t>Fomitopsis pinicola</t>
  </si>
  <si>
    <t>Fusarium acuminatum</t>
  </si>
  <si>
    <t>Fusarium anguioides</t>
  </si>
  <si>
    <t>Fusarium anthophilum</t>
  </si>
  <si>
    <t>Fusarium avenaceum</t>
  </si>
  <si>
    <t>Fusarium camptoceras</t>
  </si>
  <si>
    <t>Fusarium culmorum</t>
  </si>
  <si>
    <t>Fusarium flocciferum</t>
  </si>
  <si>
    <t>Fusarium graminum</t>
  </si>
  <si>
    <t>Fusarium lateritium</t>
  </si>
  <si>
    <t>Fusarium longipes</t>
  </si>
  <si>
    <t>Neocosmospora phaseoli</t>
  </si>
  <si>
    <t>Fusarium roseum</t>
  </si>
  <si>
    <t>Neocosmospora pisi</t>
  </si>
  <si>
    <t>Gaeumannomyces graminis</t>
  </si>
  <si>
    <t>Globisporangium debaryanum</t>
  </si>
  <si>
    <t>Globisporangium splendens</t>
  </si>
  <si>
    <t>Globisporangium ultimum</t>
  </si>
  <si>
    <t>Helminthosporium solani</t>
  </si>
  <si>
    <t>Ilyonectria mors-panacis</t>
  </si>
  <si>
    <t>Ilyonectria robusta</t>
  </si>
  <si>
    <t>Aureobasidium zeae</t>
  </si>
  <si>
    <t>Lenzites betulina</t>
  </si>
  <si>
    <t>Leptosphaeria avenaria</t>
  </si>
  <si>
    <t>Melampsora lini</t>
  </si>
  <si>
    <t>Monilinia fructigena</t>
  </si>
  <si>
    <t>Mucor racemosus</t>
  </si>
  <si>
    <t>Hypomyces perniciosus</t>
  </si>
  <si>
    <t>Ustilago maydis</t>
  </si>
  <si>
    <t>Mycosphaerella linicola</t>
  </si>
  <si>
    <t>Nakataea oryzae</t>
  </si>
  <si>
    <t>Neoantrodia serialis</t>
  </si>
  <si>
    <t>Neofusicoccum ribis</t>
  </si>
  <si>
    <t>Nectria ditissima</t>
  </si>
  <si>
    <t>Nigrospora oryzae</t>
  </si>
  <si>
    <t>Poria rivulosa</t>
  </si>
  <si>
    <t>Ophiosphaerella herpotricha</t>
  </si>
  <si>
    <t>Papiliotrema laurentii</t>
  </si>
  <si>
    <t>Peronosclerospora sorghi</t>
  </si>
  <si>
    <t>Peronospora destructor</t>
  </si>
  <si>
    <t>Peronospora farinosa</t>
  </si>
  <si>
    <t>Phycomyces nitens</t>
  </si>
  <si>
    <t>Phyllosticta ampelicida</t>
  </si>
  <si>
    <t>Phyllosticta citricarpa</t>
  </si>
  <si>
    <t>Phytophthora boehmeriae</t>
  </si>
  <si>
    <t>Phytophthora cactorum</t>
  </si>
  <si>
    <t>Phytophthora cambivora</t>
  </si>
  <si>
    <t>Phytophthora capsici</t>
  </si>
  <si>
    <t>Phytophthora cinnamomi</t>
  </si>
  <si>
    <t>Phytophthora citricola</t>
  </si>
  <si>
    <t>Phytophthora citrophthora</t>
  </si>
  <si>
    <t>Phytophthora colocasiae</t>
  </si>
  <si>
    <t>Phytophthora cryptogea</t>
  </si>
  <si>
    <t>Phytophthora hibernalis</t>
  </si>
  <si>
    <t>Phytophthora meadii</t>
  </si>
  <si>
    <t>Phytophthora nicotianae</t>
  </si>
  <si>
    <t>Phytophthora pini</t>
  </si>
  <si>
    <t>Phytopythium vexans</t>
  </si>
  <si>
    <t>Plasmopara viticola</t>
  </si>
  <si>
    <t>Plenodomus tracheiphilus</t>
  </si>
  <si>
    <t>Pleospora lycopersici</t>
  </si>
  <si>
    <t>Podosphaera leucotricha</t>
  </si>
  <si>
    <t>Phellinus pini</t>
  </si>
  <si>
    <t>Porostereum spadiceum</t>
  </si>
  <si>
    <t>Mycosphaerella musicola</t>
  </si>
  <si>
    <t>Pseudoperonospora cubensis</t>
  </si>
  <si>
    <t>Pseudopestalotiopsis theae</t>
  </si>
  <si>
    <t>Pyrenophora graminea</t>
  </si>
  <si>
    <t>Pyrenophora teres</t>
  </si>
  <si>
    <t>Pythium aphanidermatum</t>
  </si>
  <si>
    <t>Pythium arrhenomanes</t>
  </si>
  <si>
    <t>Pythium monospermum</t>
  </si>
  <si>
    <t>Pythium scleroteichum</t>
  </si>
  <si>
    <t>Rectifusarium ventricosum</t>
  </si>
  <si>
    <t>Rhizoctonia oryzae-sativae</t>
  </si>
  <si>
    <t>Sclerospora graminicola</t>
  </si>
  <si>
    <t>Sclerotinia minor</t>
  </si>
  <si>
    <t>Serpula himantioides</t>
  </si>
  <si>
    <t>Sporisorium reilianum</t>
  </si>
  <si>
    <t>Sporisorium sorghi</t>
  </si>
  <si>
    <t>Stemphylium vesicarium</t>
  </si>
  <si>
    <t>Stenocarpella maydis</t>
  </si>
  <si>
    <t>Stigmina carpophila</t>
  </si>
  <si>
    <t>Stromatinia cepivora</t>
  </si>
  <si>
    <t>Synchytrium endobioticum</t>
  </si>
  <si>
    <t>Syzygites megalocarpus</t>
  </si>
  <si>
    <t>Talaromyces purpureogenus</t>
  </si>
  <si>
    <t>Taphrina deformans</t>
  </si>
  <si>
    <t>Tilletia laevis</t>
  </si>
  <si>
    <t>Trametes gibbosa</t>
  </si>
  <si>
    <t>Ustilago hordei</t>
  </si>
  <si>
    <t>Ustilago nuda</t>
  </si>
  <si>
    <t>Tilletia tritici</t>
  </si>
  <si>
    <t>Perenniporia fraxinea</t>
  </si>
  <si>
    <t>Venturia carpophila</t>
  </si>
  <si>
    <t>Venturia effusa</t>
  </si>
  <si>
    <t>Verpa bohemica</t>
  </si>
  <si>
    <t>Xylaria arbuscula</t>
  </si>
  <si>
    <t>Xylaria hypoxylon</t>
  </si>
  <si>
    <t>Xylaria polymorpha</t>
  </si>
  <si>
    <t>Zymoseptoria tritici</t>
  </si>
  <si>
    <t>#Organism Name</t>
  </si>
  <si>
    <t>Organism Groups</t>
  </si>
  <si>
    <t>Strain</t>
  </si>
  <si>
    <t>BioSample</t>
  </si>
  <si>
    <t>BioProject</t>
  </si>
  <si>
    <t>Assembly</t>
  </si>
  <si>
    <t>Level</t>
  </si>
  <si>
    <t>Size(Mb)</t>
  </si>
  <si>
    <t>GC%</t>
  </si>
  <si>
    <t>Replicons</t>
  </si>
  <si>
    <t>WGS</t>
  </si>
  <si>
    <t>Scaffolds</t>
  </si>
  <si>
    <t>CDS</t>
  </si>
  <si>
    <t>Release Date</t>
  </si>
  <si>
    <t>GenBank FTP</t>
  </si>
  <si>
    <t>RefSeq FTP</t>
  </si>
  <si>
    <t>Temperature (Â°C)</t>
  </si>
  <si>
    <t>Neopyropia yezoensis</t>
  </si>
  <si>
    <t>Eukaryota;Other;Other</t>
  </si>
  <si>
    <t>SAMN13316713</t>
  </si>
  <si>
    <t>PRJNA589917</t>
  </si>
  <si>
    <t>GCA_009829735.1</t>
  </si>
  <si>
    <t xml:space="preserve"> Chromosome</t>
  </si>
  <si>
    <t>chromosome 1:CM020618.1; chromosome 2:CM020619.1; chromosome 3:CM020620.1</t>
  </si>
  <si>
    <t>WMLA01</t>
  </si>
  <si>
    <t>2020-01-03T00:00:00Z</t>
  </si>
  <si>
    <t>ftp://ftp.ncbi.nlm.nih.gov/genomes/all/GCA/009/829/735/GCA_009829735.1_ASM982973v1</t>
  </si>
  <si>
    <t>Emiliania huxleyi CCMP1516</t>
  </si>
  <si>
    <t>Eukaryota;Protists;Other Protists</t>
  </si>
  <si>
    <t>CCMP1516</t>
  </si>
  <si>
    <t>SAMN02744062</t>
  </si>
  <si>
    <t>PRJNA77753</t>
  </si>
  <si>
    <t>GCA_000372725.1</t>
  </si>
  <si>
    <t>Scaffold</t>
  </si>
  <si>
    <t>AHAL01</t>
  </si>
  <si>
    <t>2013-04-19T00:00:00Z</t>
  </si>
  <si>
    <t>ftp://ftp.ncbi.nlm.nih.gov/genomes/all/GCA/000/372/725/GCA_000372725.1_Emiliana_huxleyi_CCMP1516_main_genome_assembly_v1.0</t>
  </si>
  <si>
    <t>ftp://ftp.ncbi.nlm.nih.gov/genomes/all/GCF/000/372/725/GCF_000372725.1_Emiliana_huxleyi_CCMP1516_main_genome_assembly_v1.0</t>
  </si>
  <si>
    <t>Glycine max</t>
  </si>
  <si>
    <t>Eukaryota;Plants;Land Plants</t>
  </si>
  <si>
    <t>SAMN00002965</t>
  </si>
  <si>
    <t>PRJNA19861</t>
  </si>
  <si>
    <t>GCA_000004515.5</t>
  </si>
  <si>
    <t>chromosome 1:NC_016088.4/CM000834.4; chromosome 2:NC_016089.4/CM000835.4; chromosome 3:NC_016090.4/CM000836.4; chromosome 4:NC_016091.4/CM000837.4; chromosome 5:NC_038241.2/CM000838.3; chromosome 6:NC_038242.2/CM000839.4; chromosome 7:NC_038243.2/CM000840.4; chromosome 8:NC_038244.2/CM000841.4; chromosome 9:NC_038245.2/CM000842.4; chromosome 10:NC_038246.2/CM000843.4; chromosome 11:NC_038247.2/CM000844.4; chromosome 12:NC_038248.2/CM000845.3; chromosome 13:NC_038249.2/CM000846.3; chromosome 14:NC_038250.2/CM000847.3; chromosome 15:NC_038251.2/CM000848.3; chromosome 16:NC_038252.2/CM000849.3; chromosome 17:NC_038253.2/CM000850.4; chromosome 18:NC_038254.2/CM000851.4; chromosome 19:NC_038255.2/CM000852.4; chromosome 20:NC_038256.2/CM000853.4; chloroplast Pltd:NC_007942.1/; mitochondrion MT:NC_020455.1/</t>
  </si>
  <si>
    <t>ACUP04</t>
  </si>
  <si>
    <t>2010-01-05T00:00:00Z</t>
  </si>
  <si>
    <t>ftp://ftp.ncbi.nlm.nih.gov/genomes/all/GCA/000/004/515/GCA_000004515.5_Glycine_max_v4.0</t>
  </si>
  <si>
    <t>ftp://ftp.ncbi.nlm.nih.gov/genomes/all/GCF/000/004/515/GCF_000004515.6_Glycine_max_v4.0</t>
  </si>
  <si>
    <t>Medicago truncatula</t>
  </si>
  <si>
    <t>SAMN08400029</t>
  </si>
  <si>
    <t>PRJNA702529</t>
  </si>
  <si>
    <t>GCA_003473485.2</t>
  </si>
  <si>
    <t>chromosome 1:NC_053042.1/CM010648.1; chromosome 2:NC_053043.1/CM010649.1; chromosome 3:NC_053044.1/CM010650.1; chromosome 4:NC_053045.1/CM010651.1; chromosome 5:NC_053046.1/CM010652.1; chromosome 6:NC_053047.1/CM010653.1; chromosome 7:NC_053048.1/CM010654.1; chromosome 8:NC_053049.1/CM010655.1; chloroplast Pltd:NC_003119.8/; mitochondrion MT:NC_029641.1/</t>
  </si>
  <si>
    <t>PSQE01</t>
  </si>
  <si>
    <t>2018-09-06T00:00:00Z</t>
  </si>
  <si>
    <t>ftp://ftp.ncbi.nlm.nih.gov/genomes/all/GCA/003/473/485/GCA_003473485.2_MtrunA17r5.0-ANR</t>
  </si>
  <si>
    <t>ftp://ftp.ncbi.nlm.nih.gov/genomes/all/GCF/003/473/485/GCF_003473485.1_MtrunA17r5.0-ANR</t>
  </si>
  <si>
    <t>Solanum lycopersicum</t>
  </si>
  <si>
    <t>SAMN02981290</t>
  </si>
  <si>
    <t>PRJNA119</t>
  </si>
  <si>
    <t>GCA_000188115.3</t>
  </si>
  <si>
    <t>chromosome 1:NC_015438.3/CM001064.3; chromosome 2:NC_015439.3/CM001065.3; chromosome 3:NC_015440.3/CM001066.3; chromosome 4:NC_015441.3/CM001067.3; chromosome 5:NC_015442.3/CM001068.3; chromosome 6:NC_015443.3/CM001069.3; chromosome 7:NC_015444.3/CM001070.3; chromosome 8:NC_015445.3/CM001071.3; chromosome 9:NC_015446.3/CM001072.3; chromosome 10:NC_015447.3/CM001073.3; chromosome 11:NC_015448.3/CM001074.3; chromosome 12:NC_015449.3/CM001075.3; mitochondrion MT:NC_035963.1/; chloroplast Pltd:NC_007898.3/</t>
  </si>
  <si>
    <t>AEKE03</t>
  </si>
  <si>
    <t>2010-12-10T00:00:00Z</t>
  </si>
  <si>
    <t>ftp://ftp.ncbi.nlm.nih.gov/genomes/all/GCA/000/188/115/GCA_000188115.3_SL3.0</t>
  </si>
  <si>
    <t>ftp://ftp.ncbi.nlm.nih.gov/genomes/all/GCF/000/188/115/GCF_000188115.4_SL3.0</t>
  </si>
  <si>
    <t>Hordeum vulgare subsp. vulgare</t>
  </si>
  <si>
    <t>SAMEA7384724</t>
  </si>
  <si>
    <t>PRJEB40589</t>
  </si>
  <si>
    <t>GCA_904849725.1</t>
  </si>
  <si>
    <t>chromosome 1H:LR890096.1; chromosome 2H:LR890097.1; chromosome 3H:LR890098.1; chromosome 4H:LR890099.1; chromosome 5H:LR890100.1; chromosome 6H:LR890101.1; chromosome 7H:LR890102.1</t>
  </si>
  <si>
    <t>CAJHDD01</t>
  </si>
  <si>
    <t>2021-02-04T00:00:00Z</t>
  </si>
  <si>
    <t>ftp://ftp.ncbi.nlm.nih.gov/genomes/all/GCA/904/849/725/GCA_904849725.1_MorexV3_pseudomolecules_assembly</t>
  </si>
  <si>
    <t>Oryza sativa Japonica Group</t>
  </si>
  <si>
    <t>SAMD00000397</t>
  </si>
  <si>
    <t>PRJNA12269</t>
  </si>
  <si>
    <t>GCA_001433935.1</t>
  </si>
  <si>
    <t>chromosome 1:NC_029256.1/AP014957.1; chromosome 2:NC_029257.1/AP014958.1; chromosome 3:NC_029258.1/AP014959.1; chromosome 4:NC_029259.1/AP014960.1; chromosome 5:NC_029260.1/AP014961.1; chromosome 6:NC_029261.1/AP014962.1; chromosome 7:NC_029262.1/AP014963.1; chromosome 8:NC_029263.1/AP014964.1; chromosome 9:NC_029264.1/AP014965.1; chromosome 10:NC_029265.1/AP014966.1; chromosome 11:NC_029266.1/AP014967.1; chromosome 12:NC_029267.1/AP014968.1; mitochondrion MT:NC_011033.1/; plastid Pltd:NC_001320.1/</t>
  </si>
  <si>
    <t>2015-10-10T00:00:00Z</t>
  </si>
  <si>
    <t>ftp://ftp.ncbi.nlm.nih.gov/genomes/all/GCA/001/433/935/GCA_001433935.1_IRGSP-1.0</t>
  </si>
  <si>
    <t>ftp://ftp.ncbi.nlm.nih.gov/genomes/all/GCF/001/433/935/GCF_001433935.1_IRGSP-1.0</t>
  </si>
  <si>
    <t>Triticum aestivum</t>
  </si>
  <si>
    <t>SAMEA8666907</t>
  </si>
  <si>
    <t>PRJEB44721</t>
  </si>
  <si>
    <t>GCA_907166925.1</t>
  </si>
  <si>
    <t>chromosome 1A:OU015721.1; chromosome 1B:OU015722.1; chromosome 1D:OU015723.1; chromosome 2A:OU015724.1; chromosome 2B:OU015725.1; chromosome 2D:OU015726.1; chromosome 3A:OU015727.1; chromosome 3B:OU015728.1; chromosome 3D:OU015729.1; chromosome 4A:OU015730.1; chromosome 4B:OU015731.1; chromosome 4D:OU015732.1; chromosome 5A:OU015733.1; chromosome 5B:OU015734.1; chromosome 5D:OU015735.1; chromosome 6A:OU015736.1; chromosome 6B:OU015737.1; chromosome 6D:OU015738.1; chromosome 7A:OU015739.1; chromosome 7B:OU015740.1; chromosome 7D:OU015741.1</t>
  </si>
  <si>
    <t>CAJRHR01</t>
  </si>
  <si>
    <t>2021-07-08T00:00:00Z</t>
  </si>
  <si>
    <t>ftp://ftp.ncbi.nlm.nih.gov/genomes/all/GCA/907/166/925/GCA_907166925.1_wheat_cv_fielder_v1_assembly</t>
  </si>
  <si>
    <t>Zea mays</t>
  </si>
  <si>
    <t>SAMEA5569141</t>
  </si>
  <si>
    <t>PRJEB32225</t>
  </si>
  <si>
    <t>GCA_902167145.1</t>
  </si>
  <si>
    <t>chromosome 1:NC_050096.1/LR618874.1; chromosome 2:NC_050097.1/LR618875.1; chromosome 3:NC_050098.1/LR618876.1; chromosome 4:NC_050099.1/LR618877.1; chromosome 5:NC_050100.1/LR618878.1; chromosome 6:NC_050101.1/LR618879.1; chromosome 7:NC_050102.1/LR618880.1; chromosome 8:NC_050103.1/LR618881.1; chromosome 9:NC_050104.1/LR618882.1; chromosome 10:NC_050105.1/LR618883.1; mitochondrion MT:NC_007982.1/; chloroplast Pltd:NC_001666.2/</t>
  </si>
  <si>
    <t>CABHLF01</t>
  </si>
  <si>
    <t>2020-01-10T00:00:00Z</t>
  </si>
  <si>
    <t>ftp://ftp.ncbi.nlm.nih.gov/genomes/all/GCA/902/167/145/GCA_902167145.1_Zm-B73-REFERENCE-NAM-5.0</t>
  </si>
  <si>
    <t>ftp://ftp.ncbi.nlm.nih.gov/genomes/all/GCF/902/167/145/GCF_902167145.1_Zm-B73-REFERENCE-NAM-5.0</t>
  </si>
  <si>
    <t>Pneumocystis carinii B80</t>
  </si>
  <si>
    <t>Eukaryota;Fungi;Ascomycetes</t>
  </si>
  <si>
    <t>B80</t>
  </si>
  <si>
    <t>SAMN02380717</t>
  </si>
  <si>
    <t>PRJNA223511</t>
  </si>
  <si>
    <t>GCA_001477545.1</t>
  </si>
  <si>
    <t>Contig</t>
  </si>
  <si>
    <t>LFVZ01</t>
  </si>
  <si>
    <t>2015-12-22T00:00:00Z</t>
  </si>
  <si>
    <t>ftp://ftp.ncbi.nlm.nih.gov/genomes/all/GCA/001/477/545/GCA_001477545.1_Pneu_cari_B80_V3</t>
  </si>
  <si>
    <t>ftp://ftp.ncbi.nlm.nih.gov/genomes/all/GCF/001/477/545/GCF_001477545.1_Pneu_cari_B80_V3</t>
  </si>
  <si>
    <t>Schizosaccharomyces pombe</t>
  </si>
  <si>
    <t>972h-</t>
  </si>
  <si>
    <t>SAMEA3138176</t>
  </si>
  <si>
    <t>PRJNA13836</t>
  </si>
  <si>
    <t>GCA_000002945.2</t>
  </si>
  <si>
    <t>chromosome I:NC_003424.3/CU329670.1; chromosome II:NC_003423.3/CU329671.1; chromosome III:NC_003421.2/CU329672.1; mitochondrion MT:NC_001326.1/X54421.1</t>
  </si>
  <si>
    <t>2002-02-28T00:00:00Z</t>
  </si>
  <si>
    <t>ftp://ftp.ncbi.nlm.nih.gov/genomes/all/GCA/000/002/945/GCA_000002945.2_ASM294v2</t>
  </si>
  <si>
    <t>ftp://ftp.ncbi.nlm.nih.gov/genomes/all/GCF/000/002/945/GCF_000002945.1_ASM294v2</t>
  </si>
  <si>
    <t>Aspergillus nidulans FGSC A4</t>
  </si>
  <si>
    <t>FGSC A4</t>
  </si>
  <si>
    <t>SAMN02953587</t>
  </si>
  <si>
    <t>PRJNA130</t>
  </si>
  <si>
    <t>GCA_000149205.2</t>
  </si>
  <si>
    <t>mitochondrion MT:NC_017896.1/JQ435097.1</t>
  </si>
  <si>
    <t>AACD01</t>
  </si>
  <si>
    <t>2003-04-07T00:00:00Z</t>
  </si>
  <si>
    <t>ftp://ftp.ncbi.nlm.nih.gov/genomes/all/GCA/000/149/205/GCA_000149205.2_ASM14920v2</t>
  </si>
  <si>
    <t>ftp://ftp.ncbi.nlm.nih.gov/genomes/all/GCF/000/149/205/GCF_000149205.2_ASM14920v2</t>
  </si>
  <si>
    <t>Aspergillus fumigatus Af293</t>
  </si>
  <si>
    <t>Af293</t>
  </si>
  <si>
    <t>SAMN00115746</t>
  </si>
  <si>
    <t>PRJNA131</t>
  </si>
  <si>
    <t>GCA_000002655.1</t>
  </si>
  <si>
    <t>chromosome 1:NC_007194.1/CM000169.1; chromosome 2:NC_007195.1/CM000170.1; chromosome 3:NC_007196.1/CM000171.1; chromosome 4:NC_007197.1/CM000172.1; chromosome 5:NC_007198.1/CM000173.1; chromosome 6:NC_007199.1/CM000174.1; chromosome 7:NC_007200.1/CM000175.1; chromosome 8:NC_007201.1/CM000176.1</t>
  </si>
  <si>
    <t>AAHF01</t>
  </si>
  <si>
    <t>2005-06-01T00:00:00Z</t>
  </si>
  <si>
    <t>ftp://ftp.ncbi.nlm.nih.gov/genomes/all/GCA/000/002/655/GCA_000002655.1_ASM265v1</t>
  </si>
  <si>
    <t>ftp://ftp.ncbi.nlm.nih.gov/genomes/all/GCF/000/002/655/GCF_000002655.1_ASM265v1</t>
  </si>
  <si>
    <t>Neurospora crassa OR74A</t>
  </si>
  <si>
    <t>OR74A</t>
  </si>
  <si>
    <t>SAMN02953583</t>
  </si>
  <si>
    <t>PRJNA13841</t>
  </si>
  <si>
    <t>GCA_000182925.2</t>
  </si>
  <si>
    <t>linkage group I:NC_026501.1/CM002236.1; linkage group II:NC_026502.1/CM002237.1; linkage group III:NC_026503.1/CM002238.1; linkage group IV:NC_026504.1/CM002239.1; linkage group V:NC_026505.1/CM002240.1; linkage group VI:NC_026506.1/CM002241.1; linkage group VII:NC_026507.1/CM002242.1; mitochondrion MT:NC_026614.1/KC683708.1</t>
  </si>
  <si>
    <t>AABX03</t>
  </si>
  <si>
    <t>2003-03-12T00:00:00Z</t>
  </si>
  <si>
    <t>ftp://ftp.ncbi.nlm.nih.gov/genomes/all/GCA/000/182/925/GCA_000182925.2_NC12</t>
  </si>
  <si>
    <t>ftp://ftp.ncbi.nlm.nih.gov/genomes/all/GCF/000/182/925/GCF_000182925.2_NC12</t>
  </si>
  <si>
    <t>Candida albicans SC5314</t>
  </si>
  <si>
    <t>SC5314</t>
  </si>
  <si>
    <t>SAMN02953594</t>
  </si>
  <si>
    <t>PRJNA10701</t>
  </si>
  <si>
    <t>GCA_000182965.3</t>
  </si>
  <si>
    <t>chromosome 1:NC_032089.1/CP017623.1; chromosome 2:NC_032090.1/CP017624.1; chromosome 3:NC_032091.1/CP017625.1; chromosome 4:NC_032092.1/CP017626.1; chromosome 5:NC_032093.1/CP017627.1; chromosome 6:NC_032094.1/CP017628.1; chromosome 7:NC_032095.1/CP017629.1; chromosome R:NC_032096.1/CP017630.1</t>
  </si>
  <si>
    <t>2016-10-12T00:00:00Z</t>
  </si>
  <si>
    <t>ftp://ftp.ncbi.nlm.nih.gov/genomes/all/GCA/000/182/965/GCA_000182965.3_ASM18296v3</t>
  </si>
  <si>
    <t>ftp://ftp.ncbi.nlm.nih.gov/genomes/all/GCF/000/182/965/GCF_000182965.3_ASM18296v3</t>
  </si>
  <si>
    <t>Leishmania major strain Friedlin</t>
  </si>
  <si>
    <t>Eukaryota;Protists;Kinetoplasts</t>
  </si>
  <si>
    <t>Friedlin</t>
  </si>
  <si>
    <t>SAMEA3138173</t>
  </si>
  <si>
    <t>PRJNA10724</t>
  </si>
  <si>
    <t>GCA_000002725.2</t>
  </si>
  <si>
    <t>Complete</t>
  </si>
  <si>
    <t>chromosome 1:NC_001905.3/FR796397.1; chromosome 2:NC_007244.2/FR796398.1; chromosome 3:NC_004916.2/FR796399.1; chromosome 4:NC_007245.2/FR796400.1; chromosome 5:NC_007246.2/FR796401.1; chromosome 6:NC_007247.2/FR796402.1; chromosome 7:NC_007248.2/FR796403.1; chromosome 8:NC_007249.2/FR796404.1; chromosome 9:NC_007250.2/FR796405.1; chromosome 10:NC_007251.2/FR796406.1; chromosome 11:NC_007252.2/FR796407.1; chromosome 12:NC_007253.2/FR796408.1; chromosome 13:NC_007254.2/FR796409.1; chromosome 14:NC_007255.2/FR796410.1; chromosome 15:NC_007256.2/FR796411.1; chromosome 16:NC_007257.2/FR796412.1; chromosome 17:NC_007258.2/FR796413.1; chromosome 18:NC_007259.2/FR796414.1; chromosome 19:NC_007260.2/FR796415.1; chromosome 20:NC_007261.2/FR796416.1; chromosome 21:NC_007262.2/FR796417.1; chromosome 22:NC_007263.2/FR796418.1; chromosome 23:NC_007264.2/FR796419.1; chromosome 24:NC_007265.2/FR796420.1; chromosome 25:NC_007266.2/FR796421.1; chromosome 26:NC_007267.2/FR796422.1; chromosome 27:NC_007268.2/FR796423.1; chromosome 28:NC_007269.2/FR796424.1; chromosome 29:NC_007270.2/FR796425.1; chromosome 30:NC_007271.2/FR796426.1; chromosome 31:NC_007272.2/FR796427.1; chromosome 32:NC_007273.2/FR796428.1; chromosome 33:NC_007285.2/FR796429.1; chromosome 34:NC_007286.2/FR796430.1; chromosome 35:NC_007284.2/FR796431.1; chromosome 36:NC_007287.2/FR796432.1</t>
  </si>
  <si>
    <t>1998-06-29T00:00:00Z</t>
  </si>
  <si>
    <t>ftp://ftp.ncbi.nlm.nih.gov/genomes/all/GCA/000/002/725/GCA_000002725.2_ASM272v2</t>
  </si>
  <si>
    <t>ftp://ftp.ncbi.nlm.nih.gov/genomes/all/GCF/000/002/725/GCF_000002725.2_ASM272v2</t>
  </si>
  <si>
    <t>Trypanosoma brucei brucei TREU927</t>
  </si>
  <si>
    <t>927/4 GUTat10.1</t>
  </si>
  <si>
    <t>SAMN02953625</t>
  </si>
  <si>
    <t>PRJNA11756</t>
  </si>
  <si>
    <t>GCA_000002445.1</t>
  </si>
  <si>
    <t>chromosome 1:NC_008409.1/AL929603.2; chromosome 2:NC_005063.2/AE017150.2; chromosome 3:NC_007276.1/CP000066.1; chromosome 4:NC_007277.1/CP000067.1; chromosome 5:NC_007278.1/CP000068.1; chromosome 6:NC_007279.1/CP000069.1; chromosome 7:NC_007280.1/CP000070.1; chromosome 8:NC_007281.1/CP000071.1; chromosome 9:NC_007282.1/CM000207.1; chromosome 10:NC_007283.1/CM000208.1</t>
  </si>
  <si>
    <t>2002-10-07T00:00:00Z</t>
  </si>
  <si>
    <t>ftp://ftp.ncbi.nlm.nih.gov/genomes/all/GCA/000/002/445/GCA_000002445.1_ASM244v1</t>
  </si>
  <si>
    <t>ftp://ftp.ncbi.nlm.nih.gov/genomes/all/GCF/000/002/445/GCF_000002445.2_ASM244v1</t>
  </si>
  <si>
    <t>Trypanosoma cruzi strain CL Brener</t>
  </si>
  <si>
    <t>CL Brener</t>
  </si>
  <si>
    <t>SAMN02953627</t>
  </si>
  <si>
    <t>PRJNA11755</t>
  </si>
  <si>
    <t>GCA_000209065.1</t>
  </si>
  <si>
    <t>AAHK01</t>
  </si>
  <si>
    <t>2005-07-14T00:00:00Z</t>
  </si>
  <si>
    <t>ftp://ftp.ncbi.nlm.nih.gov/genomes/all/GCA/000/209/065/GCA_000209065.1_ASM20906v1</t>
  </si>
  <si>
    <t>ftp://ftp.ncbi.nlm.nih.gov/genomes/all/GCF/000/209/065/GCF_000209065.1_ASM20906v1</t>
  </si>
  <si>
    <t>Giardia intestinalis</t>
  </si>
  <si>
    <t>WB C6</t>
  </si>
  <si>
    <t>SAMN02952905</t>
  </si>
  <si>
    <t>PRJNA1439</t>
  </si>
  <si>
    <t>GCA_000002435.2</t>
  </si>
  <si>
    <t>chromosome 1:NC_051856.1/CM018789.1; chromosome 2:NC_051857.1/CM018790.1; chromosome 3:NC_051858.1/CM018791.1; chromosome 4:NC_051859.1/CM018792.1; chromosome 5:NC_051860.1/CM018793.1</t>
  </si>
  <si>
    <t>AACB03</t>
  </si>
  <si>
    <t>2003-03-26T00:00:00Z</t>
  </si>
  <si>
    <t>ftp://ftp.ncbi.nlm.nih.gov/genomes/all/GCA/000/002/435/GCA_000002435.2_UU_WB_2.1</t>
  </si>
  <si>
    <t>ftp://ftp.ncbi.nlm.nih.gov/genomes/all/GCF/000/002/435/GCF_000002435.2_UU_WB_2.1</t>
  </si>
  <si>
    <t>Entamoeba histolytica HM-1:IMSS</t>
  </si>
  <si>
    <t>HM-1:IMSS</t>
  </si>
  <si>
    <t>SAMN02953605</t>
  </si>
  <si>
    <t>PRJNA142</t>
  </si>
  <si>
    <t>GCA_000208925.2</t>
  </si>
  <si>
    <t>AAFB02</t>
  </si>
  <si>
    <t>2004-12-09T00:00:00Z</t>
  </si>
  <si>
    <t>ftp://ftp.ncbi.nlm.nih.gov/genomes/all/GCA/000/208/925/GCA_000208925.2_JCVI_ESG2_1.0</t>
  </si>
  <si>
    <t>ftp://ftp.ncbi.nlm.nih.gov/genomes/all/GCF/000/208/925/GCF_000208925.1_JCVI_ESG2_1.0</t>
  </si>
  <si>
    <t>Eimeria tenella</t>
  </si>
  <si>
    <t>Eukaryota;Protists;Apicomplexans</t>
  </si>
  <si>
    <t>Houghton</t>
  </si>
  <si>
    <t>SAMEA3138819</t>
  </si>
  <si>
    <t>PRJEB4863</t>
  </si>
  <si>
    <t>GCA_000499545.1</t>
  </si>
  <si>
    <t>apicoplast Pltd:NC_004823.1/</t>
  </si>
  <si>
    <t>CBUW01</t>
  </si>
  <si>
    <t>2013-10-30T00:00:00Z</t>
  </si>
  <si>
    <t>ftp://ftp.ncbi.nlm.nih.gov/genomes/all/GCA/000/499/545/GCA_000499545.1_ETH001</t>
  </si>
  <si>
    <t>ftp://ftp.ncbi.nlm.nih.gov/genomes/all/GCF/000/499/545/GCF_000499545.2_ETH001</t>
  </si>
  <si>
    <t>Cryptosporidium parvum Iowa II</t>
  </si>
  <si>
    <t>Iowa type II</t>
  </si>
  <si>
    <t>SAMN02952908</t>
  </si>
  <si>
    <t>PRJNA144</t>
  </si>
  <si>
    <t>GCA_000165345.1</t>
  </si>
  <si>
    <t>chromosome 1:NC_006980.1/CM000429.1; chromosome 2:NC_006981.1/CM000430.1; chromosome 3:NC_006982.1/CM000431.1; chromosome 4:NC_006983.1/CM000432.1; chromosome 5:NC_006984.1/CM000433.1; chromosome 6:NC_006985.1/CM000434.1; chromosome 7:NC_006986.1/CM000435.1; chromosome 8:NC_006987.1/CM000436.1</t>
  </si>
  <si>
    <t>AAEE01</t>
  </si>
  <si>
    <t>2004-04-05T00:00:00Z</t>
  </si>
  <si>
    <t>ftp://ftp.ncbi.nlm.nih.gov/genomes/all/GCA/000/165/345/GCA_000165345.1_ASM16534v1</t>
  </si>
  <si>
    <t>ftp://ftp.ncbi.nlm.nih.gov/genomes/all/GCF/000/165/345/GCF_000165345.1_ASM16534v1</t>
  </si>
  <si>
    <t>Toxoplasma gondii ME49</t>
  </si>
  <si>
    <t>ME49</t>
  </si>
  <si>
    <t>SAMN00255192</t>
  </si>
  <si>
    <t>PRJNA28893</t>
  </si>
  <si>
    <t>GCA_000006565.2</t>
  </si>
  <si>
    <t>chromosome Ia:NC_031467.1/CM002034.1; chromosome Ib:NC_031468.1/CM002035.1; chromosome II:NC_031469.1/CM002036.1; chromosome III:NC_031470.1/CM002037.1; chromosome IV:NC_031471.1/CM002038.1; chromosome V:NC_031472.1/CM002039.1; chromosome VI:NC_031473.1/CM002040.1; chromosome VIIa:NC_031474.1/CM002041.1; chromosome VIIb:NC_031475.1/CM002042.1; chromosome VIII:NC_031476.1/CM002043.1; chromosome IX:NC_031477.1/CM002044.1; chromosome X:NC_031478.1/CM002045.1; chromosome XI:NC_031479.1/CM002046.1; chromosome XII:NC_031480.1/CM002047.1; apicoplast Pltd:NC_001799.1/</t>
  </si>
  <si>
    <t>ABPA02</t>
  </si>
  <si>
    <t>2008-05-20T00:00:00Z</t>
  </si>
  <si>
    <t>ftp://ftp.ncbi.nlm.nih.gov/genomes/all/GCA/000/006/565/GCA_000006565.2_TGA4</t>
  </si>
  <si>
    <t>ftp://ftp.ncbi.nlm.nih.gov/genomes/all/GCF/000/006/565/GCF_000006565.2_TGA4</t>
  </si>
  <si>
    <t>Plasmodium berghei ANKA</t>
  </si>
  <si>
    <t>ANKA</t>
  </si>
  <si>
    <t>SAMEA736069</t>
  </si>
  <si>
    <t>PRJEB5710</t>
  </si>
  <si>
    <t>GCA_900002375.2</t>
  </si>
  <si>
    <t>chromosome 1:NC_036159.2/LK023116.2; chromosome MIT:LK023131.1; chromosome 2:NC_036160.2/LK023117.2; chromosome API:LK023130.2; chromosome 3:NC_036161.2/LK023118.2; chromosome 4:NC_036162.2/LK023119.2; chromosome 5:NC_036163.2/LK023120.2; chromosome 6:NC_036164.2/LK023121.2; chromosome 7:NC_036165.2/LK023122.2; chromosome 8:NC_036166.2/LK023123.2; chromosome 9:NC_036167.2/LK023124.2; chromosome 10:NC_036168.2/LK023125.2; chromosome 11:NC_036169.2/LK023126.2; chromosome 12:NC_036170.2/LK023127.2; chromosome 13:NC_036171.2/LK023128.2; chromosome 14:NC_036172.2/LK023129.2; mitochondrion MT:NC_015303.1/</t>
  </si>
  <si>
    <t>CABFNT01</t>
  </si>
  <si>
    <t>2014-08-27T00:00:00Z</t>
  </si>
  <si>
    <t>ftp://ftp.ncbi.nlm.nih.gov/genomes/all/GCA/900/002/375/GCA_900002375.2_GCA_900002375</t>
  </si>
  <si>
    <t>ftp://ftp.ncbi.nlm.nih.gov/genomes/all/GCF/900/002/375/GCF_900002375.2_GCA_900002375</t>
  </si>
  <si>
    <t>Plasmodium chabaudi chabaudi</t>
  </si>
  <si>
    <t>AS</t>
  </si>
  <si>
    <t>SAMEA768774</t>
  </si>
  <si>
    <t>PRJNA317457</t>
  </si>
  <si>
    <t>GCA_900002335.1</t>
  </si>
  <si>
    <t>chromosome 1:NC_030101.1/LK022878.1; chromosome 2:NC_030102.1/LK022879.1; chromosome 3:NC_030103.1/LK022880.1; chromosome 4:NC_030104.1/LK022881.1; chromosome 5:NC_030105.1/LK022882.1; chromosome 6:NC_030106.1/LK022883.1; chromosome 7:NC_030107.1/LK022884.1; chromosome 8:NC_030108.1/LK022885.1; chromosome 9:NC_030109.1/LK022886.1; chromosome 10:NC_030110.1/LK022887.1; chromosome 11:NC_030111.1/LK022888.1; chromosome 12:NC_030112.1/LK022889.1; chromosome 13:NC_030113.1/LK022890.1; chromosome 14:NC_030114.1/LK022891.1; mitochondrion MIT:NW_015971901.1/LK022893.1; apicoplast Pltd:NC_023293.1/</t>
  </si>
  <si>
    <t>ftp://ftp.ncbi.nlm.nih.gov/genomes/all/GCA/900/002/335/GCA_900002335.1_PCHAS01</t>
  </si>
  <si>
    <t>ftp://ftp.ncbi.nlm.nih.gov/genomes/all/GCF/900/002/335/GCF_900002335.2_PCHAS01</t>
  </si>
  <si>
    <t>Plasmodium falciparum 3D7</t>
  </si>
  <si>
    <t>3D7</t>
  </si>
  <si>
    <t>SAMN00102897</t>
  </si>
  <si>
    <t>PRJNA13173</t>
  </si>
  <si>
    <t>GCA_000002765.3</t>
  </si>
  <si>
    <t>chromosome 1:NC_004325.2/AL844501.2; chromosome API:LR605956.1; chromosome MIT:LR605957.1; chromosome 2:NC_037280.1/LN999943.1; chromosome 3:NC_000521.4/AL844502.2; chromosome 4:NC_004318.2/AL844503.2; chromosome 5:NC_004326.2/AL844504.2; chromosome 6:NC_004327.3/AL844505.2; chromosome 7:NC_004328.3/AL844506.3; chromosome 8:NC_004329.3/AL844507.3; chromosome 9:NC_004330.2/AL844508.2; chromosome 10:NC_037281.1/LN999944.1; chromosome 11:NC_037282.1/LN999945.1; chromosome 12:NC_037284.1/LN999947.1; chromosome 13:NC_004331.3/AL844509.3; chromosome 14:NC_037283.1/LN999946.1</t>
  </si>
  <si>
    <t>1998-12-17T00:00:00Z</t>
  </si>
  <si>
    <t>ftp://ftp.ncbi.nlm.nih.gov/genomes/all/GCA/000/002/765/GCA_000002765.3_GCA_000002765</t>
  </si>
  <si>
    <t>ftp://ftp.ncbi.nlm.nih.gov/genomes/all/GCF/000/002/765/GCF_000002765.5_GCA_000002765</t>
  </si>
  <si>
    <t>Plasmodium knowlesi strain H</t>
  </si>
  <si>
    <t>H</t>
  </si>
  <si>
    <t>SAMEA2272753</t>
  </si>
  <si>
    <t>PRJEA28803</t>
  </si>
  <si>
    <t>GCA_000006355.3</t>
  </si>
  <si>
    <t>chromosome 1:NC_011902.2/AM910983.2; chromosome 2:NC_011903.2/AM910984.2; chromosome 3:NC_011904.2/AM910985.2; chromosome 4:NC_011905.2/AM910986.2; chromosome 5:NC_011906.2/AM910987.2; chromosome 6:NC_011907.2/AM910988.3; chromosome 7:NC_011908.2/AM910989.2; chromosome 8:NC_011909.2/AM910990.2; chromosome 9:NC_011910.2/AM910991.2; chromosome 10:NC_011911.2/AM910992.2; chromosome 11:NC_011912.2/AM910993.2; chromosome 12:NC_011913.2/AM910994.2; chromosome 13:NC_011914.2/AM910995.2; chromosome 14:NC_011915.2/AM910996.3; apicoplast API:NC_051845.1/LR761315.1; mitochondrion MIT:LR761316.1; mitochondrion MT:NC_007232.1/</t>
  </si>
  <si>
    <t>CADCXE01</t>
  </si>
  <si>
    <t>2008-07-04T00:00:00Z</t>
  </si>
  <si>
    <t>ftp://ftp.ncbi.nlm.nih.gov/genomes/all/GCA/000/006/355/GCA_000006355.3_GCA_000006355.2</t>
  </si>
  <si>
    <t>ftp://ftp.ncbi.nlm.nih.gov/genomes/all/GCF/000/006/355/GCF_000006355.2_GCA_000006355.2</t>
  </si>
  <si>
    <t>Plasmodium vivax</t>
  </si>
  <si>
    <t>Salvador I</t>
  </si>
  <si>
    <t>SAMN02953638</t>
  </si>
  <si>
    <t>PRJNA150</t>
  </si>
  <si>
    <t>GCA_000002415.2</t>
  </si>
  <si>
    <t>chromosome 1:NC_009906.1/CM000442.1; chromosome 2:NC_009907.1/CM000443.1; chromosome 3:NC_009908.2/CM000444.2; chromosome 4:NC_009909.1/CM000445.1; chromosome 5:NC_009910.1/CM000446.1; chromosome 6:NC_009911.1/CM000447.1; chromosome 7:NC_009912.1/CM000448.1; chromosome 8:NC_009913.1/CM000449.1; chromosome 9:NC_009914.1/CM000450.1; chromosome 10:NC_009915.1/CM000451.1; chromosome 11:NC_009916.1/CM000452.1; chromosome 12:NC_009917.1/CM000453.1; chromosome 13:NC_009918.1/CM000454.1; chromosome 14:NC_009919.1/CM000455.1; mitochondrion MT:NC_007243.1/</t>
  </si>
  <si>
    <t>AAKM01</t>
  </si>
  <si>
    <t>2005-09-20T00:00:00Z</t>
  </si>
  <si>
    <t>ftp://ftp.ncbi.nlm.nih.gov/genomes/all/GCA/000/002/415/GCA_000002415.2_ASM241v2</t>
  </si>
  <si>
    <t>ftp://ftp.ncbi.nlm.nih.gov/genomes/all/GCF/000/002/415/GCF_000002415.2_ASM241v2</t>
  </si>
  <si>
    <t>Babesia bovis T2Bo</t>
  </si>
  <si>
    <t>T2Bo</t>
  </si>
  <si>
    <t>SAMN02953679</t>
  </si>
  <si>
    <t>PRJNA18731</t>
  </si>
  <si>
    <t>GCA_000165395.1</t>
  </si>
  <si>
    <t>chromosome 2:NC_010574.1/; chromosome 3:NC_010575.1/; mitochondrion MT:NC_009902.1/EU075182.1</t>
  </si>
  <si>
    <t>AAXT01</t>
  </si>
  <si>
    <t>2007-08-06T00:00:00Z</t>
  </si>
  <si>
    <t>ftp://ftp.ncbi.nlm.nih.gov/genomes/all/GCA/000/165/395/GCA_000165395.1_ASM16539v1</t>
  </si>
  <si>
    <t>ftp://ftp.ncbi.nlm.nih.gov/genomes/all/GCF/000/165/395/GCF_000165395.1_ASM16539v1</t>
  </si>
  <si>
    <t>Theileria annulata</t>
  </si>
  <si>
    <t>Ankara isolate clone C9</t>
  </si>
  <si>
    <t>SAMEA3138180</t>
  </si>
  <si>
    <t>PRJNA153</t>
  </si>
  <si>
    <t>GCA_000003225.1</t>
  </si>
  <si>
    <t>chromosome 1:NC_011129.2/CR940347.1; chromosome 2:NC_011099.1/CR940348.1; chromosome 3:NC_011100.1/CR940352.2; chromosome 4:NC_011098.1/CR940353.1</t>
  </si>
  <si>
    <t>2005-05-15T00:00:00Z</t>
  </si>
  <si>
    <t>ftp://ftp.ncbi.nlm.nih.gov/genomes/all/GCA/000/003/225/GCA_000003225.1_ASM322v1</t>
  </si>
  <si>
    <t>ftp://ftp.ncbi.nlm.nih.gov/genomes/all/GCF/000/003/225/GCF_000003225.4_ASM322v1</t>
  </si>
  <si>
    <t>Theileria parva strain Muguga</t>
  </si>
  <si>
    <t>Muguga</t>
  </si>
  <si>
    <t>SAMN02953620</t>
  </si>
  <si>
    <t>PRJNA16138</t>
  </si>
  <si>
    <t>GCA_000165365.1</t>
  </si>
  <si>
    <t>chromosome 1:NC_007344.1/AAGK01000001.1; chromosome 2:NC_007345.1/AAGK01000002.1; apicoplast Pltd:NC_007758.1/AAGK01000009.1</t>
  </si>
  <si>
    <t>AAGK01</t>
  </si>
  <si>
    <t>2005-06-30T00:00:00Z</t>
  </si>
  <si>
    <t>ftp://ftp.ncbi.nlm.nih.gov/genomes/all/GCA/000/165/365/GCA_000165365.1_ASM16536v1</t>
  </si>
  <si>
    <t>ftp://ftp.ncbi.nlm.nih.gov/genomes/all/GCF/000/165/365/GCF_000165365.1_ASM16536v1</t>
  </si>
  <si>
    <t>Encephalitozoon cuniculi GB-M1</t>
  </si>
  <si>
    <t>Eukaryota;Fungi;Other Fungi</t>
  </si>
  <si>
    <t>GB-M1</t>
  </si>
  <si>
    <t>SAMEA3138295</t>
  </si>
  <si>
    <t>PRJNA13833</t>
  </si>
  <si>
    <t>GCA_000091225.1</t>
  </si>
  <si>
    <t>chromosome I:NC_003242.2/AL391737.2; chromosome II:NC_003229.1/AL590442.1; chromosome III:NC_003230.1/AL590443.1; chromosome IV:NC_003231.1/AL590444.1; chromosome V:NC_003232.1/AL590445.1; chromosome VI:NC_003233.1/AL590446.1; chromosome VII:NC_003234.1/AL590447.1; chromosome VIII:NC_003235.1/AL590448.1; chromosome IX:NC_003238.2/AL590451.2; chromosome X:NC_003236.1/AL590449.1; chromosome XI:NC_003237.1/AL590450.1</t>
  </si>
  <si>
    <t>2001-02-05T00:00:00Z</t>
  </si>
  <si>
    <t>ftp://ftp.ncbi.nlm.nih.gov/genomes/all/GCA/000/091/225/GCA_000091225.1_ASM9122v1</t>
  </si>
  <si>
    <t>ftp://ftp.ncbi.nlm.nih.gov/genomes/all/GCF/000/091/225/GCF_000091225.1_ASM9122v1</t>
  </si>
  <si>
    <t>Caenorhabditis briggsae</t>
  </si>
  <si>
    <t>Eukaryota;Animals;Roundworms</t>
  </si>
  <si>
    <t>AF16</t>
  </si>
  <si>
    <t>PRJNA10731</t>
  </si>
  <si>
    <t>GCA_000004555.1</t>
  </si>
  <si>
    <t>chromosome I:NC_013489.1/CU538964.1; chromosome II:NC_013486.1/CU538965.1; chromosome III:NC_013490.1/CU538966.1; chromosome IV:NC_013487.1/CU538967.1; chromosome V:NC_013488.1/CU538968.1; chromosome X:NC_013491.1/CU538969.1</t>
  </si>
  <si>
    <t>CAAC02</t>
  </si>
  <si>
    <t>2002-08-22T00:00:00Z</t>
  </si>
  <si>
    <t>ftp://ftp.ncbi.nlm.nih.gov/genomes/all/GCF/000/004/555/GCF_000004555.1_ASM455v1</t>
  </si>
  <si>
    <t>Brugia malayi</t>
  </si>
  <si>
    <t>FR3</t>
  </si>
  <si>
    <t>SAMEA3146321</t>
  </si>
  <si>
    <t>PRJNA10729</t>
  </si>
  <si>
    <t>GCA_000002995.5</t>
  </si>
  <si>
    <t>CAAKNF01</t>
  </si>
  <si>
    <t>2019-05-08T00:00:00Z</t>
  </si>
  <si>
    <t>ftp://ftp.ncbi.nlm.nih.gov/genomes/all/GCA/000/002/995/GCA_000002995.5_B_malayi-4.0</t>
  </si>
  <si>
    <t>ftp://ftp.ncbi.nlm.nih.gov/genomes/all/GCF/000/002/995/GCF_000002995.4_B_malayi-4.0</t>
  </si>
  <si>
    <t>Aedes aegypti</t>
  </si>
  <si>
    <t>Eukaryota;Animals;Insects</t>
  </si>
  <si>
    <t>LVP_AGWG</t>
  </si>
  <si>
    <t>SAMN07177802</t>
  </si>
  <si>
    <t>PRJNA392114</t>
  </si>
  <si>
    <t>GCA_002204515.1</t>
  </si>
  <si>
    <t>chromosome 1:NC_035107.1/CM008043.1; chromosome 2:NC_035108.1/CM008044.1; chromosome 3:NC_035109.1/CM008045.1; mitochondrion MT:NC_035159.1/MF194022.1</t>
  </si>
  <si>
    <t>NIGP01</t>
  </si>
  <si>
    <t>2017-06-15T00:00:00Z</t>
  </si>
  <si>
    <t>ftp://ftp.ncbi.nlm.nih.gov/genomes/all/GCA/002/204/515/GCA_002204515.1_AaegL5.0</t>
  </si>
  <si>
    <t>ftp://ftp.ncbi.nlm.nih.gov/genomes/all/GCF/002/204/515/GCF_002204515.2_AaegL5.0</t>
  </si>
  <si>
    <t>Aedes albopictus</t>
  </si>
  <si>
    <t>FPA</t>
  </si>
  <si>
    <t>SAMN11317331</t>
  </si>
  <si>
    <t>PRJNA552090</t>
  </si>
  <si>
    <t>GCA_006496715.1</t>
  </si>
  <si>
    <t>mitochondrion MT:NC_006817.1/</t>
  </si>
  <si>
    <t>SWKY01</t>
  </si>
  <si>
    <t>2019-06-28T00:00:00Z</t>
  </si>
  <si>
    <t>ftp://ftp.ncbi.nlm.nih.gov/genomes/all/GCA/006/496/715/GCA_006496715.1_Aalbo_primary.1</t>
  </si>
  <si>
    <t>ftp://ftp.ncbi.nlm.nih.gov/genomes/all/GCF/006/496/715/GCF_006496715.1_Aalbo_primary.1</t>
  </si>
  <si>
    <t>Anopheles gambiae str. PEST</t>
  </si>
  <si>
    <t>PEST</t>
  </si>
  <si>
    <t>SAMN02952903</t>
  </si>
  <si>
    <t>PRJNA1438</t>
  </si>
  <si>
    <t>GCA_000005575.1</t>
  </si>
  <si>
    <t>chromosome X:NC_004818.2/CM000360.1; chromosome 2R:NT_078266.2/CM000357.1; chromosome 3R:NT_078268.4/CM000359.1; chromosome 2L:NT_078265.2/CM000356.1; chromosome 3L:NT_078267.5/CM000358.1; mitochondrion MT:NC_002084.1/</t>
  </si>
  <si>
    <t>AAAB01</t>
  </si>
  <si>
    <t>2002-03-22T00:00:00Z</t>
  </si>
  <si>
    <t>ftp://ftp.ncbi.nlm.nih.gov/genomes/all/GCA/000/005/575/GCA_000005575.1_AgamP3</t>
  </si>
  <si>
    <t>ftp://ftp.ncbi.nlm.nih.gov/genomes/all/GCF/000/005/575/GCF_000005575.2_AgamP3</t>
  </si>
  <si>
    <t>Apis mellifera</t>
  </si>
  <si>
    <t>DH4</t>
  </si>
  <si>
    <t>SAMN09259743</t>
  </si>
  <si>
    <t>PRJNA477511</t>
  </si>
  <si>
    <t>GCA_003254395.2</t>
  </si>
  <si>
    <t>linkage group LG1:NC_037638.1/CM009931.2; linkage group LG2:NC_037639.1/CM009932.2; linkage group LG3:NC_037640.1/CM009933.2; linkage group LG4:NC_037641.1/CM009934.2; linkage group LG5:NC_037642.1/CM009935.2; linkage group LG6:NC_037643.1/CM009936.2; linkage group LG7:NC_037644.1/CM009937.2; linkage group LG8:NC_037645.1/CM009938.2; linkage group LG9:NC_037646.1/CM009939.2; linkage group LG10:NC_037647.1/CM009940.2; linkage group LG11:NC_037648.1/CM009941.2; linkage group LG12:NC_037649.1/CM009942.2; linkage group LG13:NC_037650.1/CM009943.2; linkage group LG14:NC_037651.1/CM009944.2; linkage group LG15:NC_037652.1/CM009945.2; linkage group LG16:NC_037653.1/CM009946.2; mitochondrion MT:NC_001566.1/CM009947.2</t>
  </si>
  <si>
    <t>QIUM02</t>
  </si>
  <si>
    <t>2018-06-19T00:00:00Z</t>
  </si>
  <si>
    <t>ftp://ftp.ncbi.nlm.nih.gov/genomes/all/GCA/003/254/395/GCA_003254395.2_Amel_HAv3.1</t>
  </si>
  <si>
    <t>ftp://ftp.ncbi.nlm.nih.gov/genomes/all/GCF/003/254/395/GCF_003254395.2_Amel_HAv3.1</t>
  </si>
  <si>
    <t>Ciona intestinalis</t>
  </si>
  <si>
    <t>Eukaryota;Animals;Other Animals</t>
  </si>
  <si>
    <t>PRJDA65419</t>
  </si>
  <si>
    <t>GCA_000224145.2</t>
  </si>
  <si>
    <t>chromosome 1:NC_020166.2/HT000001.2; chromosome 2:NC_020167.2/HT000007.2; chromosome 3:NC_020168.2/HT000008.2; chromosome 4:NC_020169.2/HT000009.2; chromosome 5:NC_020170.2/HT000010.2; chromosome 6:NC_020171.2/HT000011.2; chromosome 7:NC_020172.2/HT000012.2; chromosome 8:NC_020173.2/HT000013.2; chromosome 9:NC_020174.2/HT000014.2; chromosome 10:NC_020175.2/HT000002.2; chromosome 11:NC_020176.2/HT000003.2; chromosome 12:NC_020177.2/HT000004.2; chromosome 13:NC_020178.2/HT000005.2; chromosome 14:NC_020179.2/HT000006.2; mitochondrion MT:NC_017929.1/HT000188.1</t>
  </si>
  <si>
    <t>EAAA01</t>
  </si>
  <si>
    <t>2011-04-27T00:00:00Z</t>
  </si>
  <si>
    <t>ftp://ftp.ncbi.nlm.nih.gov/genomes/all/GCA/000/224/145/GCA_000224145.2_KH</t>
  </si>
  <si>
    <t>ftp://ftp.ncbi.nlm.nih.gov/genomes/all/GCF/000/224/145/GCF_000224145.3_KH</t>
  </si>
  <si>
    <t>Aspergillus terreus NIH2624</t>
  </si>
  <si>
    <t>NIH2624</t>
  </si>
  <si>
    <t>SAMN02953635</t>
  </si>
  <si>
    <t>PRJNA15631</t>
  </si>
  <si>
    <t>GCA_000149615.1</t>
  </si>
  <si>
    <t>AAJN01</t>
  </si>
  <si>
    <t>2005-09-09T00:00:00Z</t>
  </si>
  <si>
    <t>ftp://ftp.ncbi.nlm.nih.gov/genomes/all/GCA/000/149/615/GCA_000149615.1_ASM14961v1</t>
  </si>
  <si>
    <t>ftp://ftp.ncbi.nlm.nih.gov/genomes/all/GCF/000/149/615/GCF_000149615.1_ASM14961v1</t>
  </si>
  <si>
    <t>Thalassiosira pseudonana CCMP1335</t>
  </si>
  <si>
    <t>CCMP1335</t>
  </si>
  <si>
    <t>SAMN02744045</t>
  </si>
  <si>
    <t>PRJNA191</t>
  </si>
  <si>
    <t>GCA_000149405.2</t>
  </si>
  <si>
    <t>chromosome 1:NC_012064.1/CM000638.1; chromosome 2:NC_012065.1/CM000639.1; chromosome 3:NC_012066.1/CM000640.1; chromosome 4:NC_012067.1/CM000641.1; chromosome 5:NC_012068.1/CM000642.1; chromosome 6:NC_012069.1/CM000643.1; chromosome 7:NC_012070.1/CP001160.1; chromosome 8:NC_012071.1/CM000644.1; chromosome 9:NC_012072.1/CM000645.1; chromosome 10:NC_012073.1/CM000646.1; chromosome 12:NC_012075.1/CM000647.1; chromosome 13:NC_012076.1/CM000648.1; chromosome 14:NC_012077.1/CM000649.1; chromosome 15:NC_012078.1/CM000650.1; chromosome 17:NC_012080.1/CM000651.1; chromosome 18:NC_012081.1/CP001159.1; chromosome 20:NC_012083.1/CM000652.1; chromosome 22:NC_012085.1/CM000653.1; chromosome 23:NC_012086.1/CM000654.1; chromosome 24:NC_012087.1/CM000655.1</t>
  </si>
  <si>
    <t>AAFD02</t>
  </si>
  <si>
    <t>2004-10-07T00:00:00Z</t>
  </si>
  <si>
    <t>ftp://ftp.ncbi.nlm.nih.gov/genomes/all/GCA/000/149/405/GCA_000149405.2_ASM14940v2</t>
  </si>
  <si>
    <t>ftp://ftp.ncbi.nlm.nih.gov/genomes/all/GCF/000/149/405/GCF_000149405.2_ASM14940v2</t>
  </si>
  <si>
    <t>Glossina morsitans morsitans</t>
  </si>
  <si>
    <t>Yale</t>
  </si>
  <si>
    <t>SAMEA3146294</t>
  </si>
  <si>
    <t>PRJEA59499</t>
  </si>
  <si>
    <t>GCA_001077435.1</t>
  </si>
  <si>
    <t>CCAG01</t>
  </si>
  <si>
    <t>2014-03-12T00:00:00Z</t>
  </si>
  <si>
    <t>ftp://ftp.ncbi.nlm.nih.gov/genomes/all/GCA/001/077/435/GCA_001077435.1_ASM107743v1</t>
  </si>
  <si>
    <t>Dictyostelium discoideum AX4</t>
  </si>
  <si>
    <t>AX4</t>
  </si>
  <si>
    <t>SAMN02953606</t>
  </si>
  <si>
    <t>PRJNA201</t>
  </si>
  <si>
    <t>GCA_000004695.1</t>
  </si>
  <si>
    <t>chromosome 1:NC_007087.3/CM000150.2; chromosome 2:NC_007088.5/CM000151.3; chromosome 3:NC_007089.4/CM000152.2; chromosome 4:NC_007090.3/CM000153.2; chromosome 5:NC_007091.3/CM000154.2; chromosome 6:NC_007092.3/CM000155.2; plasmid Ddp5:NC_001889.1/; mitochondrion MT:NC_000895.1/</t>
  </si>
  <si>
    <t>AAFI02</t>
  </si>
  <si>
    <t>2005-03-03T00:00:00Z</t>
  </si>
  <si>
    <t>ftp://ftp.ncbi.nlm.nih.gov/genomes/all/GCA/000/004/695/GCA_000004695.1_dicty_2.7</t>
  </si>
  <si>
    <t>ftp://ftp.ncbi.nlm.nih.gov/genomes/all/GCF/000/004/695/GCF_000004695.1_dicty_2.7</t>
  </si>
  <si>
    <t>Guillardia theta CCMP2712</t>
  </si>
  <si>
    <t>CCMP2712</t>
  </si>
  <si>
    <t>SAMN00116900</t>
  </si>
  <si>
    <t>PRJNA53577</t>
  </si>
  <si>
    <t>GCA_000315625.1</t>
  </si>
  <si>
    <t>AEIE01</t>
  </si>
  <si>
    <t>2012-11-02T00:00:00Z</t>
  </si>
  <si>
    <t>ftp://ftp.ncbi.nlm.nih.gov/genomes/all/GCA/000/315/625/GCA_000315625.1_Guith1</t>
  </si>
  <si>
    <t>ftp://ftp.ncbi.nlm.nih.gov/genomes/all/GCF/000/315/625/GCF_000315625.1_Guith1</t>
  </si>
  <si>
    <t>Fusarium graminearum PH-1</t>
  </si>
  <si>
    <t>PH-1; NRRL 31084</t>
  </si>
  <si>
    <t>SAMN02953593</t>
  </si>
  <si>
    <t>PRJNA13839</t>
  </si>
  <si>
    <t>GCA_000240135.3</t>
  </si>
  <si>
    <t>chromosome 1:NC_026474.1/CM000574.1; chromosome 2:NC_026475.1/CM000575.1; chromosome 3:NC_026476.1/CM000576.1; chromosome 4:NC_026477.1/CM000577.1</t>
  </si>
  <si>
    <t>AACM02</t>
  </si>
  <si>
    <t>2003-05-09T00:00:00Z</t>
  </si>
  <si>
    <t>ftp://ftp.ncbi.nlm.nih.gov/genomes/all/GCA/000/240/135/GCA_000240135.3_ASM24013v3</t>
  </si>
  <si>
    <t>ftp://ftp.ncbi.nlm.nih.gov/genomes/all/GCF/000/240/135/GCF_000240135.3_ASM24013v3</t>
  </si>
  <si>
    <t>FM677</t>
  </si>
  <si>
    <t>SAMN19865370</t>
  </si>
  <si>
    <t>PRJNA741321</t>
  </si>
  <si>
    <t>GCA_019431265.1</t>
  </si>
  <si>
    <t>chromosome I:CP080204.1; chromosome II:CP080205.1; chromosome III:CP080206.1; chromosome IV:CP080207.1; chromosome V:CP080208.1; chromosome VI:CP080209.1; chromosome VII:CP080210.1; chromosome VIII:CP080211.1; chromosome IX:CP080212.1; chromosome X:CP080213.1; chromosome XI:CP080214.1; chromosome XII:CP080215.1; chromosome XIII:CP080216.1; chromosome XIV:CP080217.1; chromosome XV:CP080218.1; chromosome XVI:CP080219.1; chromosome XVII:CP080220.1; mitochondrion MT:CP080221.1</t>
  </si>
  <si>
    <t>2021-08-01T00:00:00Z</t>
  </si>
  <si>
    <t>ftp://ftp.ncbi.nlm.nih.gov/genomes/all/GCA/019/431/265/GCA_019431265.1_ASM1943126v1</t>
  </si>
  <si>
    <t>Saccharomyces mikatae IFO 1815</t>
  </si>
  <si>
    <t>IFO 1815</t>
  </si>
  <si>
    <t>SAMN02953585</t>
  </si>
  <si>
    <t>PRJNA374</t>
  </si>
  <si>
    <t>GCA_000166975.1</t>
  </si>
  <si>
    <t>AABZ01</t>
  </si>
  <si>
    <t>2003-03-28T00:00:00Z</t>
  </si>
  <si>
    <t>ftp://ftp.ncbi.nlm.nih.gov/genomes/all/GCA/000/166/975/GCA_000166975.1_ASM16697v1</t>
  </si>
  <si>
    <t>Cryptococcus neoformans var. neoformans JEC21</t>
  </si>
  <si>
    <t>Eukaryota;Fungi;Basidiomycetes</t>
  </si>
  <si>
    <t>JEC21</t>
  </si>
  <si>
    <t>SAMN03081418</t>
  </si>
  <si>
    <t>PRJNA13856</t>
  </si>
  <si>
    <t>GCA_000091045.1</t>
  </si>
  <si>
    <t>chromosome 1:NC_006670.1/AE017341.1; chromosome 2:NC_006684.1/AE017342.1; chromosome 3:NC_006685.1/AE017343.1; chromosome 4:NC_006686.1/AE017344.1; chromosome 5:NC_006687.1/AE017345.1; chromosome 6:NC_006691.1/AE017346.1; chromosome 7:NC_006692.1/AE017347.1; chromosome 8:NC_006693.1/AE017348.1; chromosome 9:NC_006694.1/AE017349.1; chromosome 10:NC_006679.1/AE017350.1; chromosome 11:NC_006680.1/AE017351.1; chromosome 12:NC_006681.1/AE017352.1; chromosome 13:NC_006682.1/AE017353.1; chromosome 14:NC_006683.1/AE017356.1</t>
  </si>
  <si>
    <t>2005-01-07T00:00:00Z</t>
  </si>
  <si>
    <t>ftp://ftp.ncbi.nlm.nih.gov/genomes/all/GCA/000/091/045/GCA_000091045.1_ASM9104v1</t>
  </si>
  <si>
    <t>ftp://ftp.ncbi.nlm.nih.gov/genomes/all/GCF/000/091/045/GCF_000091045.1_ASM9104v1</t>
  </si>
  <si>
    <t>Pyricularia oryzae 70-15</t>
  </si>
  <si>
    <t>70-15</t>
  </si>
  <si>
    <t>SAMN02953596</t>
  </si>
  <si>
    <t>PRJNA13840</t>
  </si>
  <si>
    <t>GCA_000002495.2</t>
  </si>
  <si>
    <t>chromosome 1:NC_017844.1/CM001231.1; chromosome 2:NC_017850.1/CM001232.1; chromosome 3:NC_017849.1/CM001233.1; chromosome 4:NC_017851.1/CM001234.1; chromosome 5:NC_017852.1/CM001235.1; chromosome 6:NC_017853.1/CM001236.1; chromosome 7:NC_017854.1/CM001237.1</t>
  </si>
  <si>
    <t>AACU03</t>
  </si>
  <si>
    <t>2003-10-31T00:00:00Z</t>
  </si>
  <si>
    <t>ftp://ftp.ncbi.nlm.nih.gov/genomes/all/GCA/000/002/495/GCA_000002495.2_MG8</t>
  </si>
  <si>
    <t>ftp://ftp.ncbi.nlm.nih.gov/genomes/all/GCF/000/002/495/GCF_000002495.2_MG8</t>
  </si>
  <si>
    <t>Takifugu rubripes</t>
  </si>
  <si>
    <t>Eukaryota;Animals;Fishes</t>
  </si>
  <si>
    <t>SAMEA104384834</t>
  </si>
  <si>
    <t>PRJEB31988</t>
  </si>
  <si>
    <t>GCA_901000725.2</t>
  </si>
  <si>
    <t>chromosome 1:NC_042285.1/LR584231.2; chromosome 2:NC_042286.1/LR584245.2; chromosome 3:NC_042287.1/LR584237.1; chromosome 4:NC_042288.1/LR584242.2; chromosome 5:NC_042289.1/LR584247.1; chromosome 6:NC_042290.1/LR584250.1; chromosome 7:NC_042291.1/LR584238.1; chromosome 8:NC_042292.1/LR584234.2; chromosome 9:NC_042293.1/LR584246.2; chromosome 10:NC_042294.1/LR584251.2; chromosome 11:NC_042295.1/LR584241.1; chromosome 12:NC_042296.1/LR584248.2; chromosome 13:NC_042297.1/LR584232.1; chromosome 14:NC_042298.1/LR584244.1; chromosome 15:NC_042299.1/LR584240.2; chromosome 16:NC_042300.1/LR584249.2; chromosome 17:NC_042301.1/LR584239.2; chromosome 18:NC_042302.1/LR584252.2; chromosome 19:NC_042303.1/LR584235.1; chromosome 20:NC_042304.1/LR584236.2; chromosome 21:NC_042305.1/LR584233.2; chromosome 22:NC_042306.1/LR584243.1; mitochondrion MT:NC_004299.1/</t>
  </si>
  <si>
    <t>CAAJGN02</t>
  </si>
  <si>
    <t>2019-04-09T00:00:00Z</t>
  </si>
  <si>
    <t>ftp://ftp.ncbi.nlm.nih.gov/genomes/all/GCA/901/000/725/GCA_901000725.2_fTakRub1.2</t>
  </si>
  <si>
    <t>ftp://ftp.ncbi.nlm.nih.gov/genomes/all/GCF/901/000/725/GCF_901000725.2_fTakRub1.2</t>
  </si>
  <si>
    <t>Ciona savignyi</t>
  </si>
  <si>
    <t>SAMN02952906</t>
  </si>
  <si>
    <t>PRJNA1435</t>
  </si>
  <si>
    <t>GCA_000149265.1</t>
  </si>
  <si>
    <t>AACT01</t>
  </si>
  <si>
    <t>2003-10-24T00:00:00Z</t>
  </si>
  <si>
    <t>ftp://ftp.ncbi.nlm.nih.gov/genomes/all/GCA/000/149/265/GCA_000149265.1_ASM14926v1</t>
  </si>
  <si>
    <t>Plasmodium yoelii</t>
  </si>
  <si>
    <t>17X</t>
  </si>
  <si>
    <t>SAMEA1032065</t>
  </si>
  <si>
    <t>PRJNA317465</t>
  </si>
  <si>
    <t>GCA_900002385.2</t>
  </si>
  <si>
    <t>chromosome 1:NC_036173.2/LM993655.2; chromosome 2:NC_036174.2/LM993656.2; chromosome 3:NC_036175.2/LM993657.2; chromosome 4:NC_036176.2/LM993658.2; chromosome 5:NC_036177.2/LM993659.2; chromosome 6:NC_036178.2/LM993660.2; chromosome 7:NC_036179.2/LM993661.2; chromosome 8:NC_036180.2/LM993662.2; chromosome 9:NC_036181.2/LM993663.2; chromosome 10:NC_036182.2/LM993664.2; chromosome 11:NC_036183.2/LM993665.2; chromosome 12:NC_036184.2/LM993666.2; chromosome 13:NC_036185.2/LM993667.2; chromosome 14:NC_036186.2/LM993668.2; mitochondrion MIT:NW_019223694.1/LM993670.2; apicoplast API:NW_019223693.1/LM993669.2</t>
  </si>
  <si>
    <t>ftp://ftp.ncbi.nlm.nih.gov/genomes/all/GCA/900/002/385/GCA_900002385.2_GCA_900002385</t>
  </si>
  <si>
    <t>ftp://ftp.ncbi.nlm.nih.gov/genomes/all/GCF/900/002/385/GCF_900002385.2_GCA_900002385</t>
  </si>
  <si>
    <t>CBS432</t>
  </si>
  <si>
    <t>SAMEA2757769</t>
  </si>
  <si>
    <t>PRJNA625777</t>
  </si>
  <si>
    <t>GCA_002079055.1</t>
  </si>
  <si>
    <t>chromosome I:NC_047487.1/CP020242.1; chromosome II:NC_047488.1/CP020243.1; chromosome III:NC_047489.1/CP020244.1; chromosome IV:NC_047490.1/CP020245.1; chromosome V:NC_047491.1/CP020246.1; chromosome VI:NC_047492.1/CP020247.1; chromosome VII:NC_047493.1/CP020248.1; chromosome VIII:NC_047494.1/CP020249.1; chromosome IX:NC_047495.1/CP020250.1; chromosome X:NC_047496.1/CP020251.1; chromosome XI:NC_047497.1/CP020252.1; chromosome XII:NC_047498.1/CP020253.1; chromosome XIII:NC_047499.1/CP020254.1; chromosome XIV:NC_047500.1/CP020255.1; chromosome XV:NC_047501.1/CP020256.1; chromosome XVI:NC_047502.1/CP020257.1; mitochondrion MT:NC_018044.1/CP020258.1</t>
  </si>
  <si>
    <t>2017-03-21T00:00:00Z</t>
  </si>
  <si>
    <t>ftp://ftp.ncbi.nlm.nih.gov/genomes/all/GCA/002/079/055/GCA_002079055.1_ASM207905v1</t>
  </si>
  <si>
    <t>ftp://ftp.ncbi.nlm.nih.gov/genomes/all/GCF/002/079/055/GCF_002079055.1_ASM207905v1</t>
  </si>
  <si>
    <t>CR85</t>
  </si>
  <si>
    <t>SAMN09650452</t>
  </si>
  <si>
    <t>PRJNA480800</t>
  </si>
  <si>
    <t>GCA_003327635.1</t>
  </si>
  <si>
    <t>chromosome I:CP030962.1; chromosome II:CP030963.1; chromosome III:CP030964.1; chromosome IV:CP030965.1; chromosome V:CP030966.1; chromosome VI:CP030967.1; chromosome VII:CP030968.1; chromosome VIII:CP030969.1; chromosome IX:CP030970.1; chromosome X:CP030971.1; chromosome XI:CP030972.1; chromosome XII:CP030973.1; chromosome XIII:CP030974.1; chromosome XIV:CP030975.1; chromosome XV:CP030976.1; chromosome XVI:CP030977.1; mitochondrion MT:CP030978.1</t>
  </si>
  <si>
    <t>2018-07-19T00:00:00Z</t>
  </si>
  <si>
    <t>ftp://ftp.ncbi.nlm.nih.gov/genomes/all/GCA/003/327/635/GCA_003327635.1_ASM332763v1</t>
  </si>
  <si>
    <t>Naumovozyma castellii CBS 4309</t>
  </si>
  <si>
    <t>type strain:CBS 4309</t>
  </si>
  <si>
    <t>SAMEA2271985</t>
  </si>
  <si>
    <t>PRJEA70625</t>
  </si>
  <si>
    <t>GCA_000237345.1</t>
  </si>
  <si>
    <t>chromosome 1:NC_016491.1/HE576752.1; chromosome 2:NC_016492.1/HE576753.1; chromosome 3:NC_016493.1/HE576754.1; chromosome 4:NC_016494.1/HE576755.1; chromosome 5:NC_016495.1/HE576756.1; chromosome 6:NC_016496.1/HE576757.1; chromosome 7:NC_016497.1/HE576758.1; chromosome 8:NC_016498.1/HE576759.1; chromosome 9:NC_016499.1/HE576760.1; chromosome 10:NC_016500.1/HE576761.1</t>
  </si>
  <si>
    <t>2011-08-01T00:00:00Z</t>
  </si>
  <si>
    <t>ftp://ftp.ncbi.nlm.nih.gov/genomes/all/GCA/000/237/345/GCA_000237345.1_ASM23734v1</t>
  </si>
  <si>
    <t>ftp://ftp.ncbi.nlm.nih.gov/genomes/all/GCF/000/237/345/GCF_000237345.1_ASM23734v1</t>
  </si>
  <si>
    <t>Lachancea kluyveri NRRL Y-12651</t>
  </si>
  <si>
    <t>NRRL Y-12651</t>
  </si>
  <si>
    <t>SAMN02953588</t>
  </si>
  <si>
    <t>PRJNA1445</t>
  </si>
  <si>
    <t>GCA_000149225.2</t>
  </si>
  <si>
    <t>chromosome A:CM000687.1; chromosome B:CM000688.1; chromosome C:CM000689.1; chromosome D:CM000690.1; chromosome E:CM000691.1; chromosome F:CM000692.1; chromosome G:CM000693.1; chromosome H:CM000694.1</t>
  </si>
  <si>
    <t>AACE03</t>
  </si>
  <si>
    <t>2003-05-22T00:00:00Z</t>
  </si>
  <si>
    <t>ftp://ftp.ncbi.nlm.nih.gov/genomes/all/GCA/000/149/225/GCA_000149225.2_ASM14922v2</t>
  </si>
  <si>
    <t>Ustilago maydis 521</t>
  </si>
  <si>
    <t>SAMN02900459</t>
  </si>
  <si>
    <t>PRJNA1446</t>
  </si>
  <si>
    <t>GCA_000328475.2</t>
  </si>
  <si>
    <t>chromosome 1:NC_026478.1/CM003140.1; chromosome 2:NC_026479.1/CM003141.1; chromosome 3:NC_026480.1/CM003142.1; chromosome 4:NC_026481.1/CM003143.1; chromosome 5:NC_026482.1/CM003144.1; chromosome 6:NC_026483.1/CM003145.1; chromosome 7:NC_026484.1/CM003146.1; chromosome 8:NC_026485.1/CM003147.1; chromosome 9:NC_026486.1/CM003148.1; chromosome 10:NC_026487.1/CM003149.1; chromosome 11:NC_026488.1/CM003150.1; chromosome 12:NC_026489.1/CM003151.1; chromosome 13:NC_026490.1/CM003152.1; chromosome 14:NC_026491.1/CM003153.1; chromosome 15:NC_026492.1/CM003154.1; chromosome 16:NC_026493.1/CM003155.1; chromosome 17:NC_026494.1/CM003156.1; chromosome 18:NC_026495.1/CM003157.1; chromosome 19:NC_026496.1/CM003158.1; chromosome 20:NC_026497.1/CM003159.1; chromosome 21:NC_026498.1/CM003160.1; chromosome 22:NC_026499.1/CM003161.1; chromosome 23:NC_026500.1/CM003162.1</t>
  </si>
  <si>
    <t>AACP02</t>
  </si>
  <si>
    <t>2003-07-29T00:00:00Z</t>
  </si>
  <si>
    <t>ftp://ftp.ncbi.nlm.nih.gov/genomes/all/GCA/000/328/475/GCA_000328475.2_Umaydis521_2.0</t>
  </si>
  <si>
    <t>ftp://ftp.ncbi.nlm.nih.gov/genomes/all/GCF/000/328/475/GCF_000328475.2_Umaydis521_2.0</t>
  </si>
  <si>
    <t>Coprinopsis cinerea okayama7#130</t>
  </si>
  <si>
    <t>okayama7#130</t>
  </si>
  <si>
    <t>SAMN02953595</t>
  </si>
  <si>
    <t>PRJNA1447</t>
  </si>
  <si>
    <t>GCA_000182895.1</t>
  </si>
  <si>
    <t>AACS02</t>
  </si>
  <si>
    <t>2003-07-30T00:00:00Z</t>
  </si>
  <si>
    <t>ftp://ftp.ncbi.nlm.nih.gov/genomes/all/GCA/000/182/895/GCA_000182895.1_CC3</t>
  </si>
  <si>
    <t>ftp://ftp.ncbi.nlm.nih.gov/genomes/all/GCF/000/182/895/GCF_000182895.1_CC3</t>
  </si>
  <si>
    <t>Rattus norvegicus</t>
  </si>
  <si>
    <t>Eukaryota;Animals;Mammals</t>
  </si>
  <si>
    <t>BN/NHsdMcwi</t>
  </si>
  <si>
    <t>SAMN16261960</t>
  </si>
  <si>
    <t>PRJNA677964</t>
  </si>
  <si>
    <t>GCA_015227675.2</t>
  </si>
  <si>
    <t>chromosome 1:NC_051336.1/CM026974.1; chromosome 2:NC_051337.1/CM026975.1; chromosome 3:NC_051338.1/CM026976.1; chromosome 4:NC_051339.1/CM026977.1; chromosome 5:NC_051340.1/CM026978.1; chromosome 6:NC_051341.1/CM026979.1; chromosome 7:NC_051342.1/CM026980.1; chromosome 8:NC_051343.1/CM026981.1; chromosome 9:NC_051344.1/CM026982.1; chromosome 10:NC_051345.1/CM026983.1; chromosome 11:NC_051346.1/CM026984.1; chromosome 12:NC_051347.1/CM026985.1; chromosome 13:NC_051348.1/CM026986.1; chromosome 14:NC_051349.1/CM026987.1; chromosome 15:NC_051350.1/CM026988.1; chromosome 16:NC_051351.1/CM026989.1; chromosome 17:NC_051352.1/CM026990.1; chromosome 18:NC_051353.1/CM026991.1; chromosome 19:NC_051354.1/CM026992.1; chromosome 20:NC_051355.1/CM026993.1; chromosome X:NC_051356.1/CM026994.1; chromosome Y:NC_051357.1/CM026995.1; mitochondrion MT:AY172581.1</t>
  </si>
  <si>
    <t>JACYVU01</t>
  </si>
  <si>
    <t>2020-11-04T00:00:00Z</t>
  </si>
  <si>
    <t>ftp://ftp.ncbi.nlm.nih.gov/genomes/all/GCA/015/227/675/GCA_015227675.2_mRatBN7.2</t>
  </si>
  <si>
    <t>ftp://ftp.ncbi.nlm.nih.gov/genomes/all/GCF/015/227/675/GCF_015227675.2_mRatBN7.2</t>
  </si>
  <si>
    <t>Eremothecium gossypii ATCC 10895</t>
  </si>
  <si>
    <t>ATCC 10895</t>
  </si>
  <si>
    <t>SAMN03081415</t>
  </si>
  <si>
    <t>PRJNA13834</t>
  </si>
  <si>
    <t>GCA_000091025.4</t>
  </si>
  <si>
    <t>chromosome I:NC_005782.2/AE016814.2; chromosome II:NC_005783.5/AE016815.5; chromosome III:NC_005784.3/AE016816.3; chromosome IV:NC_005785.6/AE016817.6; chromosome V:NC_005786.2/AE016818.2; chromosome VI:NC_005787.5/AE016819.5; chromosome VII:NC_005788.4/AE016820.4; mitochondrion MT:NC_005789.1/AE016821.1</t>
  </si>
  <si>
    <t>2004-03-04T00:00:00Z</t>
  </si>
  <si>
    <t>ftp://ftp.ncbi.nlm.nih.gov/genomes/all/GCA/000/091/025/GCA_000091025.4_ASM9102v4</t>
  </si>
  <si>
    <t>ftp://ftp.ncbi.nlm.nih.gov/genomes/all/GCF/000/091/025/GCF_000091025.4_ASM9102v4</t>
  </si>
  <si>
    <t>Branchiostoma floridae</t>
  </si>
  <si>
    <t>S238N-H82</t>
  </si>
  <si>
    <t>SAMN02953694</t>
  </si>
  <si>
    <t>PRJNA20249</t>
  </si>
  <si>
    <t>GCA_000003815.2</t>
  </si>
  <si>
    <t>chromosome 1:NC_049979.1/CM022886.1; chromosome 2:NC_049980.1/CM022887.1; chromosome 3:NC_049981.1/CM022888.1; chromosome 4:NC_049982.1/CM022889.1; chromosome 5:NC_049983.1/CM022890.1; chromosome 6:NC_049984.1/CM022891.1; chromosome 7:NC_049985.1/CM022892.1; chromosome 8:NC_049986.1/CM022893.1; chromosome 9:NC_049987.1/CM022894.1; chromosome 10:NC_049988.1/CM022895.1; chromosome 11:NC_049989.1/CM022896.1; chromosome 12:NC_049990.1/CM022897.1; chromosome 13:NC_049991.1/CM022898.1; chromosome 14:NC_049992.1/CM022899.1; chromosome 15:NC_049993.1/CM022900.1; chromosome 16:NC_049994.1/CM022901.1; chromosome 17:NC_049995.1/CM022902.1; chromosome 18:NC_049996.1/CM022903.1; chromosome 19:NC_049997.1/CM022904.1; mitochondrion MT:NC_000834.1/</t>
  </si>
  <si>
    <t>ABEP03</t>
  </si>
  <si>
    <t>2008-04-24T00:00:00Z</t>
  </si>
  <si>
    <t>ftp://ftp.ncbi.nlm.nih.gov/genomes/all/GCA/000/003/815/GCA_000003815.2_Bfl_VNyyK</t>
  </si>
  <si>
    <t>ftp://ftp.ncbi.nlm.nih.gov/genomes/all/GCF/000/003/815/GCF_000003815.2_Bfl_VNyyK</t>
  </si>
  <si>
    <t>Bombyx mori</t>
  </si>
  <si>
    <t>p50T</t>
  </si>
  <si>
    <t>SAMD00054089</t>
  </si>
  <si>
    <t>PRJDB4947</t>
  </si>
  <si>
    <t>GCA_014905235.2</t>
  </si>
  <si>
    <t>chromosome 1:NC_051358.1/BHWX01000001.1; chromosome 2:NC_051359.1/BHWX01000002.1; chromosome 3:NC_051360.1/BHWX01000003.1; chromosome 4:NC_051361.1/BHWX01000004.1; chromosome 5:NC_051362.1/BHWX01000005.1; chromosome 6:NC_051363.1/BHWX01000006.1; chromosome 7:NC_051364.1/BHWX01000007.1; chromosome 8:NC_051365.1/BHWX01000008.1; chromosome 9:NC_051366.1/BHWX01000009.1; chromosome 10:NC_051367.1/BHWX01000010.1; chromosome 11:NC_051368.1/BHWX01000011.1; chromosome 12:NC_051369.1/BHWX01000012.1; chromosome 13:NC_051370.1/BHWX01000013.1; chromosome 14:NC_051371.1/BHWX01000014.1; chromosome 15:NC_051372.1/BHWX01000015.1; chromosome 16:NC_051373.1/BHWX01000016.1; chromosome 17:NC_051374.1/BHWX01000017.1; chromosome 18:NC_051375.1/BHWX01000018.1; chromosome 19:NC_051376.1/BHWX01000019.1; chromosome 20:NC_051377.1/BHWX01000020.1; chromosome 21:NC_051378.1/BHWX01000021.1; chromosome 22:NC_051379.1/BHWX01000022.1; chromosome 23:NC_051380.1/BHWX01000023.1; chromosome 24:NC_051381.1/BHWX01000024.1; chromosome 25:NC_051382.1/BHWX01000025.1; chromosome 26:NC_051383.1/BHWX01000026.1; chromosome 27:NC_051384.1/BHWX01000027.1; chromosome 28:NC_051385.1/BHWX01000028.1; mitochondrion MT:NC_002355.1/</t>
  </si>
  <si>
    <t>BHWX01</t>
  </si>
  <si>
    <t>2020-10-13T21:24:00Z</t>
  </si>
  <si>
    <t>ftp://ftp.ncbi.nlm.nih.gov/genomes/all/GCA/014/905/235/GCA_014905235.2_Bmori_2016v1.0</t>
  </si>
  <si>
    <t>ftp://ftp.ncbi.nlm.nih.gov/genomes/all/GCF/014/905/235/GCF_014905235.1_Bmori_2016v1.0</t>
  </si>
  <si>
    <t>Coffea arabica</t>
  </si>
  <si>
    <t>CCC135-36</t>
  </si>
  <si>
    <t>SAMN10272287</t>
  </si>
  <si>
    <t>PRJNA506972</t>
  </si>
  <si>
    <t>GCA_003713225.1</t>
  </si>
  <si>
    <t>chromosome 1c:NC_039898.1/CM011106.1; chromosome 1e:NC_039899.1/CM011107.1; chromosome 2c:NC_039900.1/CM011108.1; chromosome 2e:NC_039901.1/CM011109.1; chromosome 3c:NC_039902.1/CM011110.1; chromosome 3e:NC_039903.1/CM011111.1; chromosome 4c:NC_039904.1/CM011112.1; chromosome 4e:NC_039905.1/CM011113.1; chromosome 5e:NC_039906.1/CM011115.1; chromosome 5c:NC_039907.1/CM011114.1; chromosome 6c:NC_039908.1/CM011116.1; chromosome 6e:NC_039909.1/CM011117.1; chromosome 7c:NC_039910.1/CM011118.1; chromosome 7e:NC_039911.1/CM011119.1; chromosome 8e:NC_039912.1/CM011121.1; chromosome 8c:NC_039913.1/CM011120.1; chromosome 9c:NC_039914.1/CM011122.1; chromosome 9e:NC_039915.1/CM011123.1; chromosome 10e:NC_039916.1/CM011103.1; chromosome 10c:NC_039917.1/CM011102.1; chromosome 11c:NC_039918.1/CM011104.1; chromosome 11e:NC_039919.1/CM011105.1; chloroplast Pltd:NC_008535.1/</t>
  </si>
  <si>
    <t>RHJU01</t>
  </si>
  <si>
    <t>2018-11-06T00:00:00Z</t>
  </si>
  <si>
    <t>ftp://ftp.ncbi.nlm.nih.gov/genomes/all/GCA/003/713/225/GCA_003713225.1_Cara_1.0</t>
  </si>
  <si>
    <t>ftp://ftp.ncbi.nlm.nih.gov/genomes/all/GCF/003/713/225/GCF_003713225.1_Cara_1.0</t>
  </si>
  <si>
    <t>Felis catus</t>
  </si>
  <si>
    <t>Cinnamon</t>
  </si>
  <si>
    <t>SAMN02953640</t>
  </si>
  <si>
    <t>PRJNA16726</t>
  </si>
  <si>
    <t>GCA_000181335.4</t>
  </si>
  <si>
    <t>chromosome A1:NC_018723.3/CM001378.3; chromosome A2:NC_018724.3/CM001379.3; chromosome A3:NC_018725.3/CM001380.3; chromosome B1:NC_018726.3/CM001381.3; chromosome B2:NC_018727.3/CM001382.3; chromosome B3:NC_018728.3/CM001383.3; chromosome B4:NC_018729.3/CM001384.3; chromosome C1:NC_018730.3/CM001385.3; chromosome C2:NC_018731.3/CM001386.3; chromosome D1:NC_018732.3/CM001387.3; chromosome D2:NC_018733.3/CM001388.3; chromosome D3:NC_018734.3/CM001389.3; chromosome D4:NC_018735.3/CM001390.3; chromosome E1:NC_018736.3/CM001391.3; chromosome E2:NC_018737.3/CM001392.3; chromosome E3:NC_018738.3/CM001393.3; chromosome F1:NC_018739.3/CM001394.3; chromosome F2:NC_018740.3/CM001395.3; chromosome X:NC_018741.3/CM001396.3; mitochondrion MT:NC_001700.1/</t>
  </si>
  <si>
    <t>AANG04</t>
  </si>
  <si>
    <t>2006-04-27T00:00:00Z</t>
  </si>
  <si>
    <t>ftp://ftp.ncbi.nlm.nih.gov/genomes/all/GCA/000/181/335/GCA_000181335.4_Felis_catus_9.0</t>
  </si>
  <si>
    <t>ftp://ftp.ncbi.nlm.nih.gov/genomes/all/GCF/000/181/335/GCF_000181335.3_Felis_catus_9.0</t>
  </si>
  <si>
    <t>Cyanidioschyzon merolae strain 10D</t>
  </si>
  <si>
    <t>10D</t>
  </si>
  <si>
    <t>PRJNA10792</t>
  </si>
  <si>
    <t>GCA_000091205.1</t>
  </si>
  <si>
    <t>chromosome 1:NC_010127.1/AP006483.2; chromosome 2:NC_010128.1/AP006484.2; chromosome 3:NC_010129.1/AP006485.2; chromosome 4:NC_010130.1/AP006486.2; chromosome 5:NC_010131.1/AP006487.2; chromosome 6:NC_010132.1/AP006488.2; chromosome 7:NC_010133.1/AP006489.2; chromosome 8:NC_010134.1/AP006490.2; chromosome 9:NC_010135.1/AP006491.2; chromosome 10:NC_010136.1/AP006492.2; chromosome 11:NC_010137.1/AP006493.2; chromosome 12:NC_010138.1/AP006494.2; chromosome 13:NC_010139.1/AP006495.2; chromosome 14:NC_010140.1/AP006496.2; chromosome 15:NC_010141.1/AP006497.2; chromosome 16:NC_010142.1/AP006498.2; chromosome 17:NC_010143.1/AP006499.2; chromosome 18:NC_010144.1/AP006500.2; chromosome 19:NC_010145.1/AP006501.2; chromosome 20:NC_010146.1/AP006502.2</t>
  </si>
  <si>
    <t>2004-04-09T00:00:00Z</t>
  </si>
  <si>
    <t>ftp://ftp.ncbi.nlm.nih.gov/genomes/all/GCA/000/091/205/GCA_000091205.1_ASM9120v1</t>
  </si>
  <si>
    <t>ftp://ftp.ncbi.nlm.nih.gov/genomes/all/GCF/000/091/205/GCF_000091205.1_ASM9120v1</t>
  </si>
  <si>
    <t>Xenopus tropicalis</t>
  </si>
  <si>
    <t>Eukaryota;Animals;Amphibians</t>
  </si>
  <si>
    <t>Nigerian</t>
  </si>
  <si>
    <t>SAMN13041969</t>
  </si>
  <si>
    <t>PRJNA577946</t>
  </si>
  <si>
    <t>GCA_000004195.4</t>
  </si>
  <si>
    <t>chromosome 1:NC_030677.2/CM004443.2; chromosome 2:NC_030678.2/CM004444.2; chromosome 3:NC_030679.2/CM004445.2; chromosome 4:NC_030680.2/CM004446.2; chromosome 5:NC_030681.2/CM004447.2; chromosome 6:NC_030682.2/CM004448.2; chromosome 7:NC_030683.2/CM004449.2; chromosome 8:NC_030684.2/CM004450.2; chromosome 9:NC_030685.2/CM004451.2; chromosome 10:NC_030686.2/CM004452.2; mitochondrion MT:NC_006839.1/</t>
  </si>
  <si>
    <t>AAMC04</t>
  </si>
  <si>
    <t>2009-11-13T00:00:00Z</t>
  </si>
  <si>
    <t>ftp://ftp.ncbi.nlm.nih.gov/genomes/all/GCA/000/004/195/GCA_000004195.4_UCB_Xtro_10.0</t>
  </si>
  <si>
    <t>ftp://ftp.ncbi.nlm.nih.gov/genomes/all/GCF/000/004/195/GCF_000004195.4_UCB_Xtro_10.0</t>
  </si>
  <si>
    <t>Xenopus laevis</t>
  </si>
  <si>
    <t>J_2021</t>
  </si>
  <si>
    <t>SAMN18035302</t>
  </si>
  <si>
    <t>PRJNA338693</t>
  </si>
  <si>
    <t>GCA_017654675.1</t>
  </si>
  <si>
    <t>chromosome 1L:NC_054371.1/CM030340.1; chromosome 1S:NC_054372.1/CM030341.1; chromosome 2L:NC_054373.1/CM030342.1; chromosome 2S:NC_054374.1/CM030343.1; chromosome 3L:NC_054375.1/CM030344.1; chromosome 3S:NC_054376.1/CM030345.1; chromosome 4L:NC_054377.1/CM030346.1; chromosome 4S:NC_054378.1/CM030347.1; chromosome 5L:NC_054379.1/CM030348.1; chromosome 5S:NC_054380.1/CM030349.1; chromosome 6L:NC_054381.1/CM030350.1; chromosome 6S:NC_054382.1/CM030351.1; chromosome 7L:NC_054383.1/CM030352.1; chromosome 7S:NC_054384.1/CM030353.1; chromosome 8L:NC_054385.1/CM030354.1; chromosome 8S:NC_054386.1/CM030355.1; chromosome 9_10L:NC_054387.1/CM030356.1; chromosome 9_10S:NC_054388.1/CM030357.1; mitochondrion MT:NC_001573.1/</t>
  </si>
  <si>
    <t>JAGEVR01</t>
  </si>
  <si>
    <t>2021-03-31T00:00:00Z</t>
  </si>
  <si>
    <t>ftp://ftp.ncbi.nlm.nih.gov/genomes/all/GCA/017/654/675/GCA_017654675.1_Xenopus_laevis_v10.1</t>
  </si>
  <si>
    <t>ftp://ftp.ncbi.nlm.nih.gov/genomes/all/GCF/017/654/675/GCF_017654675.1_Xenopus_laevis_v10.1</t>
  </si>
  <si>
    <t>Bos taurus</t>
  </si>
  <si>
    <t>L1 Dominette 01449 registration number 42190680</t>
  </si>
  <si>
    <t>SAMN03145444</t>
  </si>
  <si>
    <t>PRJNA450837</t>
  </si>
  <si>
    <t>GCA_002263795.2</t>
  </si>
  <si>
    <t>chromosome 1:NC_037328.1/CM008168.2; chromosome 2:NC_037329.1/CM008169.2; chromosome 3:NC_037330.1/CM008170.2; chromosome 4:NC_037331.1/CM008171.2; chromosome 5:NC_037332.1/CM008172.2; chromosome 6:NC_037333.1/CM008173.2; chromosome 7:NC_037334.1/CM008174.2; chromosome 8:NC_037335.1/CM008175.2; chromosome 9:NC_037336.1/CM008176.2; chromosome 10:NC_037337.1/CM008177.2; chromosome 11:NC_037338.1/CM008178.2; chromosome 12:NC_037339.1/CM008179.2; chromosome 13:NC_037340.1/CM008180.2; chromosome 14:NC_037341.1/CM008181.2; chromosome 15:NC_037342.1/CM008182.2; chromosome 16:NC_037343.1/CM008183.2; chromosome 17:NC_037344.1/CM008184.2; chromosome 18:NC_037345.1/CM008185.2; chromosome 19:NC_037346.1/CM008186.2; chromosome 20:NC_037347.1/CM008187.2; chromosome 21:NC_037348.1/CM008188.2; chromosome 22:NC_037349.1/CM008189.2; chromosome 23:NC_037350.1/CM008190.2; chromosome 24:NC_037351.1/CM008191.2; chromosome 25:NC_037352.1/CM008192.2; chromosome 26:NC_037353.1/CM008193.2; chromosome 27:NC_037354.1/CM008194.2; chromosome 28:NC_037355.1/CM008195.2; chromosome 29:NC_037356.1/CM008196.2; chromosome X:NC_037357.1/CM008197.2; mitochondrion MT:NC_006853.1/CM008198.1</t>
  </si>
  <si>
    <t>NKLS02</t>
  </si>
  <si>
    <t>2017-08-21T00:00:00Z</t>
  </si>
  <si>
    <t>ftp://ftp.ncbi.nlm.nih.gov/genomes/all/GCA/002/263/795/GCA_002263795.2_ARS-UCD1.2</t>
  </si>
  <si>
    <t>ftp://ftp.ncbi.nlm.nih.gov/genomes/all/GCF/002/263/795/GCF_002263795.1_ARS-UCD1.2</t>
  </si>
  <si>
    <t>Ovis aries</t>
  </si>
  <si>
    <t>OAR_USU_Benz2616</t>
  </si>
  <si>
    <t>SAMN17575729</t>
  </si>
  <si>
    <t>PRJNA739192</t>
  </si>
  <si>
    <t>GCA_016772045.1</t>
  </si>
  <si>
    <t>chromosome 1:NC_056054.1/CM028704.1; chromosome 2:NC_056055.1/CM028705.1; chromosome 3:NC_056056.1/CM028706.1; chromosome 4:NC_056057.1/CM028707.1; chromosome 5:NC_056058.1/CM028708.1; chromosome 6:NC_056059.1/CM028709.1; chromosome 7:NC_056060.1/CM028710.1; chromosome 8:NC_056061.1/CM028711.1; chromosome 9:NC_056062.1/CM028712.1; chromosome 10:NC_056063.1/CM028713.1; chromosome 11:NC_056064.1/CM028714.1; chromosome 12:NC_056065.1/CM028715.1; chromosome 13:NC_056066.1/CM028716.1; chromosome 14:NC_056067.1/CM028717.1; chromosome 15:NC_056068.1/CM028718.1; chromosome 16:NC_056069.1/CM028719.1; chromosome 17:NC_056070.1/CM028720.1; chromosome 18:NC_056071.1/CM028721.1; chromosome 19:NC_056072.1/CM028722.1; chromosome 20:NC_056073.1/CM028723.1; chromosome 21:NC_056074.1/CM028724.1; chromosome 22:NC_056075.1/CM028725.1; chromosome 23:NC_056076.1/CM028726.1; chromosome 24:NC_056077.1/CM028727.1; chromosome 25:NC_056078.1/CM028728.1; chromosome 26:NC_056079.1/CM028729.1; chromosome X:NC_056080.1/CM028730.1; mitochondrion MT:NC_001941.1/CM028731.1</t>
  </si>
  <si>
    <t>JAEVFA01</t>
  </si>
  <si>
    <t>2021-01-29T00:00:00Z</t>
  </si>
  <si>
    <t>ftp://ftp.ncbi.nlm.nih.gov/genomes/all/GCA/016/772/045/GCA_016772045.1_ARS-UI_Ramb_v2.0</t>
  </si>
  <si>
    <t>ftp://ftp.ncbi.nlm.nih.gov/genomes/all/GCF/016/772/045/GCF_016772045.1_ARS-UI_Ramb_v2.0</t>
  </si>
  <si>
    <t>Sus scrofa</t>
  </si>
  <si>
    <t>TJ Tabasco</t>
  </si>
  <si>
    <t>SAMN02953785</t>
  </si>
  <si>
    <t>PRJNA13421</t>
  </si>
  <si>
    <t>GCA_000003025.6</t>
  </si>
  <si>
    <t>chromosome 1:NC_010443.5/CM000812.5; chromosome 2:NC_010444.4/CM000813.5; chromosome 3:NC_010445.4/CM000814.5; chromosome 4:NC_010446.5/CM000815.5; chromosome 5:NC_010447.5/CM000816.5; chromosome 6:NC_010448.4/CM000817.5; chromosome 7:NC_010449.5/CM000818.5; chromosome 8:NC_010450.4/CM000819.5; chromosome 9:NC_010451.4/CM000820.5; chromosome 10:NC_010452.4/CM000821.5; chromosome 11:NC_010453.5/CM000822.5; chromosome 12:NC_010454.4/CM000823.5; chromosome 13:NC_010455.5/CM000824.5; chromosome 14:NC_010456.5/CM000825.5; chromosome 15:NC_010457.5/CM000826.5; chromosome 16:NC_010458.4/CM000827.5; chromosome 17:NC_010459.5/CM000828.5; chromosome 18:NC_010460.4/CM000829.5; chromosome X:NC_010461.5/CM000830.5; chromosome Y:NC_010462.3/LT634572.1; mitochondrion MT:NC_000845.1/</t>
  </si>
  <si>
    <t>AEMK02</t>
  </si>
  <si>
    <t>2008-07-11T00:00:00Z</t>
  </si>
  <si>
    <t>ftp://ftp.ncbi.nlm.nih.gov/genomes/all/GCA/000/003/025/GCA_000003025.6_Sscrofa11.1</t>
  </si>
  <si>
    <t>ftp://ftp.ncbi.nlm.nih.gov/genomes/all/GCF/000/003/025/GCF_000003025.6_Sscrofa11.1</t>
  </si>
  <si>
    <t>Canis lupus familiaris</t>
  </si>
  <si>
    <t>SID07034</t>
  </si>
  <si>
    <t>SAMN14478636</t>
  </si>
  <si>
    <t>PRJNA681562</t>
  </si>
  <si>
    <t>GCA_014441545.1</t>
  </si>
  <si>
    <t>chromosome 1:NC_051805.1/CM025100.1; chromosome 2:NC_051806.1/CM025101.1; chromosome 3:NC_051807.1/CM025102.1; chromosome 4:NC_051808.1/CM025103.1; chromosome 5:NC_051809.1/CM025104.1; chromosome 6:NC_051810.1/CM025105.1; chromosome 7:NC_051811.1/CM025106.1; chromosome 8:NC_051812.1/CM025107.1; chromosome 9:NC_051813.1/CM025108.1; chromosome 10:NC_051814.1/CM025109.1; chromosome 11:NC_051815.1/CM025110.1; chromosome 12:NC_051816.1/CM025111.1; chromosome 13:NC_051817.1/CM025112.1; chromosome 14:NC_051818.1/CM025113.1; chromosome 15:NC_051819.1/CM025114.1; chromosome 16:NC_051820.1/CM025115.1; chromosome 17:NC_051821.1/CM025116.1; chromosome 18:NC_051822.1/CM025117.1; chromosome 19:NC_051823.1/CM025118.1; chromosome 20:NC_051824.1/CM025119.1; chromosome 21:NC_051825.1/CM025120.1; chromosome 22:NC_051826.1/CM025121.1; chromosome 23:NC_051827.1/CM025122.1; chromosome 24:NC_051828.1/CM025123.1; chromosome 25:NC_051829.1/CM025124.1; chromosome 26:NC_051830.1/CM025125.1; chromosome 27:NC_051831.1/CM025126.1; chromosome 28:NC_051832.1/CM025127.1; chromosome 29:NC_051833.1/CM025128.1; chromosome 30:NC_051834.1/CM025129.1; chromosome 31:NC_051835.1/CM025130.1; chromosome 32:NC_051836.1/CM025131.1; chromosome 33:NC_051837.1/CM025132.1; chromosome 34:NC_051838.1/CM025133.1; chromosome 35:NC_051839.1/CM025134.1; chromosome 36:NC_051840.1/CM025135.1; chromosome 37:NC_051841.1/CM025136.1; chromosome 38:NC_051842.1/CM025137.1; chromosome X:NC_051843.1/CM025138.1; chromosome Y:NC_051844.1/CM025139.1; mitochondrion MT:CM025140.1</t>
  </si>
  <si>
    <t>JAAUVH01</t>
  </si>
  <si>
    <t>2020-09-02T00:00:00Z</t>
  </si>
  <si>
    <t>ftp://ftp.ncbi.nlm.nih.gov/genomes/all/GCA/014/441/545/GCA_014441545.1_ROS_Cfam_1.0</t>
  </si>
  <si>
    <t>ftp://ftp.ncbi.nlm.nih.gov/genomes/all/GCF/014/441/545/GCF_014441545.1_ROS_Cfam_1.0</t>
  </si>
  <si>
    <t>Strongylocentrotus purpuratus</t>
  </si>
  <si>
    <t>Spur 01</t>
  </si>
  <si>
    <t>SAMN00829422</t>
  </si>
  <si>
    <t>PRJNA10736</t>
  </si>
  <si>
    <t>GCA_000002235.4</t>
  </si>
  <si>
    <t>mitochondrion MT:NC_001453.1/</t>
  </si>
  <si>
    <t>AAGJ06</t>
  </si>
  <si>
    <t>2005-03-11T00:00:00Z</t>
  </si>
  <si>
    <t>ftp://ftp.ncbi.nlm.nih.gov/genomes/all/GCA/000/002/235/GCA_000002235.4_Spur_5.0</t>
  </si>
  <si>
    <t>ftp://ftp.ncbi.nlm.nih.gov/genomes/all/GCF/000/002/235/GCF_000002235.5_Spur_5.0</t>
  </si>
  <si>
    <t>Lachancea waltii NCYC 2644</t>
  </si>
  <si>
    <t>NCYC 2644</t>
  </si>
  <si>
    <t>SAMN02953599</t>
  </si>
  <si>
    <t>PRJNA10734</t>
  </si>
  <si>
    <t>GCA_000167115.1</t>
  </si>
  <si>
    <t>AADM01</t>
  </si>
  <si>
    <t>2004-03-15T00:00:00Z</t>
  </si>
  <si>
    <t>ftp://ftp.ncbi.nlm.nih.gov/genomes/all/GCA/000/167/115/GCA_000167115.1_ASM16711v1</t>
  </si>
  <si>
    <t>Coccidioides posadasii C735 delta SOWgp</t>
  </si>
  <si>
    <t>C735 delta SOWgp</t>
  </si>
  <si>
    <t>SAMN02953748</t>
  </si>
  <si>
    <t>PRJNA9616</t>
  </si>
  <si>
    <t>GCA_000151335.1</t>
  </si>
  <si>
    <t>ACFW01</t>
  </si>
  <si>
    <t>2009-06-17T00:00:00Z</t>
  </si>
  <si>
    <t>ftp://ftp.ncbi.nlm.nih.gov/genomes/all/GCA/000/151/335/GCA_000151335.1_JCVI-cpa1-1.0</t>
  </si>
  <si>
    <t>ftp://ftp.ncbi.nlm.nih.gov/genomes/all/GCF/000/151/335/GCF_000151335.2_JCVI-cpa1-1.0</t>
  </si>
  <si>
    <t>Lotus japonicus</t>
  </si>
  <si>
    <t>SAMD00011082</t>
  </si>
  <si>
    <t>PRJDA28941</t>
  </si>
  <si>
    <t>GCA_000181115.2</t>
  </si>
  <si>
    <t>BABK02</t>
  </si>
  <si>
    <t>2008-05-28T00:00:00Z</t>
  </si>
  <si>
    <t>ftp://ftp.ncbi.nlm.nih.gov/genomes/all/GCA/000/181/115/GCA_000181115.2_Lj3.0</t>
  </si>
  <si>
    <t>Populus trichocarpa</t>
  </si>
  <si>
    <t>Nisqually-1</t>
  </si>
  <si>
    <t>SAMN02953657</t>
  </si>
  <si>
    <t>PRJNA10772</t>
  </si>
  <si>
    <t>GCA_000002775.3</t>
  </si>
  <si>
    <t>chromosome 1:NC_037285.1/CM009290.1; chromosome 2:NC_037286.1/CM009291.1; chromosome 3:NC_037287.1/CM009292.1; chromosome 4:NC_037288.1/CM009293.1; chromosome 5:NC_037289.1/CM009294.1; chromosome 6:NC_037290.1/CM009295.1; chromosome 7:NC_037291.1/CM009296.1; chromosome 8:NC_037292.1/CM009297.1; chromosome 9:NC_037293.1/CM009298.1; chromosome 10:NC_037294.1/CM009299.1; chromosome 11:NC_037295.1/CM009300.1; chromosome 12:NC_037296.1/CM009301.1; chromosome 13:NC_037297.1/CM009302.1; chromosome 14:NC_037298.1/CM009303.1; chromosome 15:NC_037299.1/CM009304.1; chromosome 16:NC_037300.1/CM009305.1; chromosome 17:NC_037301.1/CM009306.1; chromosome 18:NC_037302.1/CM009307.1; chromosome 19:NC_037303.1/CM009308.1; chloroplast Pltd:NC_009143.1/</t>
  </si>
  <si>
    <t>AARH03</t>
  </si>
  <si>
    <t>2006-09-14T00:00:00Z</t>
  </si>
  <si>
    <t>ftp://ftp.ncbi.nlm.nih.gov/genomes/all/GCA/000/002/775/GCA_000002775.3_Pop_tri_v3</t>
  </si>
  <si>
    <t>ftp://ftp.ncbi.nlm.nih.gov/genomes/all/GCF/000/002/775/GCF_000002775.4_Pop_tri_v3</t>
  </si>
  <si>
    <t>Sorghum bicolor</t>
  </si>
  <si>
    <t>SAMN02953738</t>
  </si>
  <si>
    <t>PRJNA13876</t>
  </si>
  <si>
    <t>GCA_000003195.3</t>
  </si>
  <si>
    <t>chromosome 1:NC_012870.2/CM000760.3; chromosome 2:NC_012871.2/CM000761.3; chromosome 3:NC_012872.2/CM000762.3; chromosome 4:NC_012873.2/CM000763.3; chromosome 5:NC_012874.2/CM000764.3; chromosome 6:NC_012875.2/CM000765.3; chromosome 7:NC_012876.2/CM000766.3; chromosome 8:NC_012877.2/CM000767.3; chromosome 9:NC_012878.2/CM000768.3; chromosome 10:NC_012879.2/CM000769.3; mitochondrion MT:NC_008360.1/; chloroplast Pltd:NC_008602.1/</t>
  </si>
  <si>
    <t>ABXC03</t>
  </si>
  <si>
    <t>2009-05-22T00:00:00Z</t>
  </si>
  <si>
    <t>ftp://ftp.ncbi.nlm.nih.gov/genomes/all/GCA/000/003/195/GCA_000003195.3_Sorghum_bicolor_NCBIv3</t>
  </si>
  <si>
    <t>ftp://ftp.ncbi.nlm.nih.gov/genomes/all/GCF/000/003/195/GCF_000003195.3_Sorghum_bicolor_NCBIv3</t>
  </si>
  <si>
    <t>Ornithorhynchus anatinus</t>
  </si>
  <si>
    <t>Pmale09</t>
  </si>
  <si>
    <t>SAMN08537700</t>
  </si>
  <si>
    <t>PRJNA534073</t>
  </si>
  <si>
    <t>GCA_004115215.4</t>
  </si>
  <si>
    <t>chromosome 1:NC_041728.1/CM014200.1; chromosome 2:NC_041729.1/CM014201.1; chromosome 3:NC_041730.1/CM014202.1; chromosome 4:NC_041731.1/CM014203.1; chromosome 5:NC_041732.1/CM014204.1; chromosome 6:NC_041733.1/CM014205.1; chromosome 7:NC_041734.1/CM014206.1; chromosome 8:NC_041735.1/CM014207.1; chromosome 9:NC_041736.1/CM014208.1; chromosome 10:NC_041737.1/CM014209.1; chromosome 11:NC_041738.1/CM014210.1; chromosome 12:NC_041739.1/CM014211.1; chromosome 13:NC_041740.1/CM014212.1; chromosome 14:NC_041741.1/CM014213.1; chromosome 15:NC_041742.1/CM014214.1; chromosome 16:NC_041743.1/CM014215.1; chromosome 17:NC_041744.1/CM014216.1; chromosome 18:NC_041745.1/CM014217.1; chromosome 19:NC_041746.1/CM014218.1; chromosome 20:NC_041747.1/CM014219.1; chromosome 21:NC_041748.1/CM014220.1; chromosome X1:NC_041749.1/CM014221.1; chromosome X2:NC_041750.1/CM014222.1; chromosome X3:NC_041751.1/CM014223.1; chromosome X4:NC_041752.1/CM014224.1; chromosome X5:NC_041753.1/CM014225.1; chromosome Y1:NC_053175.1/CM022557.1; chromosome Y2:NC_053176.1/CM026824.1; chromosome Y3:NC_053177.1/CM026825.1; chromosome Y4:NC_053178.1/CM022558.1; chromosome Y5:NC_053179.1/CM026826.1; mitochondrion MT:NC_000891.1/CM016609.2</t>
  </si>
  <si>
    <t>RZJT02</t>
  </si>
  <si>
    <t>2019-01-28T00:00:00Z</t>
  </si>
  <si>
    <t>ftp://ftp.ncbi.nlm.nih.gov/genomes/all/GCA/004/115/215/GCA_004115215.4_mOrnAna1.pri.v4</t>
  </si>
  <si>
    <t>ftp://ftp.ncbi.nlm.nih.gov/genomes/all/GCF/004/115/215/GCF_004115215.2_mOrnAna1.pri.v4</t>
  </si>
  <si>
    <t>Gallus gallus</t>
  </si>
  <si>
    <t>Eukaryota;Animals;Birds</t>
  </si>
  <si>
    <t>bGalGal1</t>
  </si>
  <si>
    <t>SAMN15960293</t>
  </si>
  <si>
    <t>PRJNA698609</t>
  </si>
  <si>
    <t>GCA_016699485.1</t>
  </si>
  <si>
    <t>chromosome 1:NC_052532.1/CM028482.1; chromosome 2:NC_052533.1/CM028483.1; chromosome 3:NC_052534.1/CM028484.1; chromosome 4:NC_052535.1/CM028485.1; chromosome 5:NC_052536.1/CM028486.1; chromosome 6:NC_052537.1/CM028487.1; chromosome 7:NC_052538.1/CM028488.1; chromosome 8:NC_052539.1/CM028489.1; chromosome 9:NC_052540.1/CM028490.1; chromosome 10:NC_052541.1/CM028491.1; chromosome 11:NC_052542.1/CM028492.1; chromosome 12:NC_052543.1/CM028493.1; chromosome 13:NC_052544.1/CM028494.1; chromosome 14:NC_052545.1/CM028495.1; chromosome 15:NC_052546.1/CM028496.1; chromosome 16:NC_052547.1/CM028497.1; chromosome 17:NC_052548.1/CM028498.1; chromosome 18:NC_052549.1/CM028499.1; chromosome 19:NC_052550.1/CM028500.1; chromosome 20:NC_052551.1/CM028501.1; chromosome 21:NC_052552.1/CM028502.1; chromosome 22:NC_052553.1/CM028503.1; chromosome 23:NC_052554.1/CM028504.1; chromosome 24:NC_052555.1/CM028505.1; chromosome 25:NC_052556.1/CM028506.1; chromosome 26:NC_052557.1/CM028507.1; chromosome 27:NC_052558.1/CM028508.1; chromosome 28:NC_052559.1/CM028509.1; chromosome 29:NC_052560.1/CM028510.1; chromosome 30:NC_052561.1/CM028511.1; chromosome 31:NC_052562.1/CM028512.1; chromosome 32:NC_052563.1/CM028513.1; chromosome 33:NC_052564.1/CM028514.1; chromosome 34:NC_052565.1/CM028515.1; chromosome 35:NC_052566.1/CM028516.1; chromosome 36:NC_052567.1/CM028517.1; chromosome 37:NC_052568.1/CM028518.1; chromosome 38:NC_052569.1/CM028519.1; chromosome 39:NC_052570.1/CM028520.1; chromosome W:NC_052571.1/CM028521.1; chromosome Z:NC_052572.1/CM028522.1; mitochondrion MT:NC_053523.1/CM028585.1</t>
  </si>
  <si>
    <t>JAENSK01</t>
  </si>
  <si>
    <t>2021-01-13T00:00:00Z</t>
  </si>
  <si>
    <t>ftp://ftp.ncbi.nlm.nih.gov/genomes/all/GCA/016/699/485/GCA_016699485.1_bGalGal1.mat.broiler.GRCg7b</t>
  </si>
  <si>
    <t>ftp://ftp.ncbi.nlm.nih.gov/genomes/all/GCF/016/699/485/GCF_016699485.2_bGalGal1.mat.broiler.GRCg7b</t>
  </si>
  <si>
    <t>Meleagris gallopavo</t>
  </si>
  <si>
    <t>NT-WF06-2002-E0010</t>
  </si>
  <si>
    <t>SAMN02981253</t>
  </si>
  <si>
    <t>PRJNA42129</t>
  </si>
  <si>
    <t>GCA_000146605.4</t>
  </si>
  <si>
    <t>chromosome 1:NC_015011.2/CM000962.2; chromosome 2:NC_015012.2/CM000963.2; chromosome 3:NC_015013.2/CM000964.2; chromosome 4:NC_015014.2/CM000965.2; chromosome 5:NC_015015.2/CM000966.2; chromosome 6:NC_015016.2/CM000967.2; chromosome 7:NC_015017.2/CM000968.2; chromosome 8:NC_015018.2/CM000969.2; chromosome 9:NC_015019.2/CM000970.2; chromosome 10:NC_015020.2/CM000971.2; chromosome 11:NC_015021.2/CM000972.2; chromosome 12:NC_015022.2/CM000973.2; chromosome 13:NC_015023.2/CM000974.2; chromosome 14:NC_015024.2/CM000975.2; chromosome 15:NC_015025.2/CM000976.2; chromosome 16:NC_015026.2/CM000977.2; chromosome 17:NC_015027.2/CM000978.2; chromosome 18:NC_015028.2/CM000979.2; chromosome 19:NC_015029.2/CM000980.2; chromosome 20:NC_015030.2/CM000981.2; chromosome 21:NC_015031.2/CM000982.2; chromosome 22:NC_015032.2/CM000983.2; chromosome 23:NC_015033.2/CM000984.2; chromosome 24:NC_015034.2/CM000985.2; chromosome 25:NC_015035.2/CM000986.2; chromosome 26:NC_015036.2/CM000987.2; chromosome 27:NC_015037.2/CM000988.2; chromosome 28:NC_015038.2/CM000989.2; chromosome 29:NC_015039.2/CM000990.2; chromosome 30:NC_015040.2/CM000991.2; chromosome Z:NC_015041.2/CM000993.2; chromosome W:NC_015042.2/CM000992.2; mitochondrion MT:NC_010195.2/JF275060.1</t>
  </si>
  <si>
    <t>ADDD02</t>
  </si>
  <si>
    <t>2010-09-07T00:00:00Z</t>
  </si>
  <si>
    <t>ftp://ftp.ncbi.nlm.nih.gov/genomes/all/GCA/000/146/605/GCA_000146605.4_Turkey_5.1</t>
  </si>
  <si>
    <t>ftp://ftp.ncbi.nlm.nih.gov/genomes/all/GCF/000/146/605/GCF_000146605.3_Turkey_5.1</t>
  </si>
  <si>
    <t>Apteryx haastii</t>
  </si>
  <si>
    <t>R29945</t>
  </si>
  <si>
    <t>SAMN08476452</t>
  </si>
  <si>
    <t>PRJNA433110</t>
  </si>
  <si>
    <t>GCA_003342985.1</t>
  </si>
  <si>
    <t>PTFD01</t>
  </si>
  <si>
    <t>2018-07-26T00:00:00Z</t>
  </si>
  <si>
    <t>ftp://ftp.ncbi.nlm.nih.gov/genomes/all/GCA/003/342/985/GCA_003342985.1_aptHaa1</t>
  </si>
  <si>
    <t>Rhea pennata</t>
  </si>
  <si>
    <t>SAMN08476461</t>
  </si>
  <si>
    <t>GCA_003342835.1</t>
  </si>
  <si>
    <t>PTJI01</t>
  </si>
  <si>
    <t>ftp://ftp.ncbi.nlm.nih.gov/genomes/all/GCA/003/342/835/GCA_003342835.1_rhePen1</t>
  </si>
  <si>
    <t>Arenaria interpres</t>
  </si>
  <si>
    <t>B10K-DU-005-73</t>
  </si>
  <si>
    <t>SAMN12253884</t>
  </si>
  <si>
    <t>PRJNA545868</t>
  </si>
  <si>
    <t>GCA_013399435.1</t>
  </si>
  <si>
    <t>VXAK01</t>
  </si>
  <si>
    <t>2020-07-10T00:00:00Z</t>
  </si>
  <si>
    <t>ftp://ftp.ncbi.nlm.nih.gov/genomes/all/GCA/013/399/435/GCA_013399435.1_ASM1339943v1</t>
  </si>
  <si>
    <t>Struthio camelus australis</t>
  </si>
  <si>
    <t>BGI_N308</t>
  </si>
  <si>
    <t>SAMN02316164</t>
  </si>
  <si>
    <t>PRJNA263340</t>
  </si>
  <si>
    <t>GCA_000698965.1</t>
  </si>
  <si>
    <t>mitochondrion MT:NC_002785.1/</t>
  </si>
  <si>
    <t>JJRT01</t>
  </si>
  <si>
    <t>2014-05-06T00:00:00Z</t>
  </si>
  <si>
    <t>ftp://ftp.ncbi.nlm.nih.gov/genomes/all/GCA/000/698/965/GCA_000698965.1_ASM69896v1</t>
  </si>
  <si>
    <t>ftp://ftp.ncbi.nlm.nih.gov/genomes/all/GCF/000/698/965/GCF_000698965.1_ASM69896v1</t>
  </si>
  <si>
    <t>Dromaius novaehollandiae</t>
  </si>
  <si>
    <t>SAMN08476457</t>
  </si>
  <si>
    <t>PRJNA484763</t>
  </si>
  <si>
    <t>GCA_003342905.1</t>
  </si>
  <si>
    <t>mitochondrion MT:NC_002784.1/</t>
  </si>
  <si>
    <t>PTEY01</t>
  </si>
  <si>
    <t>ftp://ftp.ncbi.nlm.nih.gov/genomes/all/GCA/003/342/905/GCA_003342905.1_droNov1</t>
  </si>
  <si>
    <t>ftp://ftp.ncbi.nlm.nih.gov/genomes/all/GCF/003/342/905/GCF_003342905.1_droNov1</t>
  </si>
  <si>
    <t>Coturnix japonica</t>
  </si>
  <si>
    <t>SAMN03989050</t>
  </si>
  <si>
    <t>PRJNA314147</t>
  </si>
  <si>
    <t>GCA_001577835.2</t>
  </si>
  <si>
    <t>chromosome 1:NC_029516.1/CM003781.1; chromosome 2:NC_029517.1/CM003782.1; chromosome 3:NC_029518.1/CM003783.1; chromosome 4:NC_029519.1/CM003784.1; chromosome 5:NC_029520.1/CM003785.1; chromosome 6:NC_029521.1/CM003786.1; chromosome 7:NC_029522.1/CM003787.1; chromosome 8:NC_029523.1/CM003788.1; chromosome 9:NC_029524.1/CM003789.1; chromosome 10:NC_029525.1/CM003790.1; chromosome 11:NC_029526.1/CM003791.1; chromosome 12:NC_029527.1/CM003792.1; chromosome 13:NC_029528.1/CM003793.1; chromosome 14:NC_029529.1/CM003794.1; chromosome 15:NC_029530.1/CM003795.1; chromosome 16:NC_029531.1/CM003796.1; chromosome 17:NC_029532.1/CM003797.1; chromosome 18:NC_029533.1/CM003798.1; chromosome 19:NC_029534.1/CM003799.1; chromosome 20:NC_029535.1/CM003800.1; chromosome 21:NC_029536.1/CM003801.1; chromosome 22:NC_029537.1/CM003802.1; chromosome 23:NC_029538.1/CM003803.1; chromosome 24:NC_029539.1/CM003804.1; chromosome 25:NC_029540.1/CM003805.1; chromosome 26:NC_029541.1/CM003806.1; chromosome 27:NC_029542.1/CM003807.1; chromosome 28:NC_029543.1/CM003808.1; chromosome Z:NC_029547.1/CM003812.1; linkage group LGE22C19W28_E50C23:NC_029544.1/CM003809.1; linkage group LGE64:NC_029545.1/CM003810.1; mitochondrion MT:NC_003408.1/</t>
  </si>
  <si>
    <t>LSZS01</t>
  </si>
  <si>
    <t>2016-02-24T00:00:00Z</t>
  </si>
  <si>
    <t>ftp://ftp.ncbi.nlm.nih.gov/genomes/all/GCA/001/577/835/GCA_001577835.2_Coturnix_japonica_2.1</t>
  </si>
  <si>
    <t>ftp://ftp.ncbi.nlm.nih.gov/genomes/all/GCF/001/577/835/GCF_001577835.2_Coturnix_japonica_2.1</t>
  </si>
  <si>
    <t>Eudromia elegans</t>
  </si>
  <si>
    <t>SAMN08476458</t>
  </si>
  <si>
    <t>GCA_003342815.1</t>
  </si>
  <si>
    <t>PTEX01</t>
  </si>
  <si>
    <t>ftp://ftp.ncbi.nlm.nih.gov/genomes/all/GCA/003/342/815/GCA_003342815.1_eudEle1</t>
  </si>
  <si>
    <t>Anomalopteryx didiformis</t>
  </si>
  <si>
    <t>TW95</t>
  </si>
  <si>
    <t>SAMN08482543</t>
  </si>
  <si>
    <t>PRJNA433423</t>
  </si>
  <si>
    <t>GCA_006937325.1</t>
  </si>
  <si>
    <t>SZQC01</t>
  </si>
  <si>
    <t>2019-07-12T00:00:00Z</t>
  </si>
  <si>
    <t>ftp://ftp.ncbi.nlm.nih.gov/genomes/all/GCA/006/937/325/GCA_006937325.1_anoDid_nucDNA_orig</t>
  </si>
  <si>
    <t>Ciconia boyciana</t>
  </si>
  <si>
    <t>2881A</t>
  </si>
  <si>
    <t>SAMD00050841</t>
  </si>
  <si>
    <t>PRJDB4709</t>
  </si>
  <si>
    <t>GCA_002002965.1</t>
  </si>
  <si>
    <t>BDFF01</t>
  </si>
  <si>
    <t>2016-07-01T00:00:00Z</t>
  </si>
  <si>
    <t>ftp://ftp.ncbi.nlm.nih.gov/genomes/all/GCA/002/002/965/GCA_002002965.1_Ciconia_boyciana_ver1.0</t>
  </si>
  <si>
    <t>Vidua chalybeata</t>
  </si>
  <si>
    <t>OUT-0048</t>
  </si>
  <si>
    <t>SAMN12254000</t>
  </si>
  <si>
    <t>GCA_013398495.1</t>
  </si>
  <si>
    <t>WBNB01</t>
  </si>
  <si>
    <t>ftp://ftp.ncbi.nlm.nih.gov/genomes/all/GCA/013/398/495/GCA_013398495.1_ASM1339849v1</t>
  </si>
  <si>
    <t>Falco peregrinus</t>
  </si>
  <si>
    <t>SAMN02981425</t>
  </si>
  <si>
    <t>PRJNA198010</t>
  </si>
  <si>
    <t>GCA_000337955.1</t>
  </si>
  <si>
    <t>mitochondrion MT:NC_000878.1/</t>
  </si>
  <si>
    <t>AKMT01</t>
  </si>
  <si>
    <t>2013-02-05T00:00:00Z</t>
  </si>
  <si>
    <t>ftp://ftp.ncbi.nlm.nih.gov/genomes/all/GCA/000/337/955/GCA_000337955.1_F_peregrinus_v1.0</t>
  </si>
  <si>
    <t>ftp://ftp.ncbi.nlm.nih.gov/genomes/all/GCF/000/337/955/GCF_000337955.1_F_peregrinus_v1.0</t>
  </si>
  <si>
    <t>Casuarius casuarius</t>
  </si>
  <si>
    <t>B32419</t>
  </si>
  <si>
    <t>SAMN08476455</t>
  </si>
  <si>
    <t>GCA_003342895.1</t>
  </si>
  <si>
    <t>PTFA01</t>
  </si>
  <si>
    <t>ftp://ftp.ncbi.nlm.nih.gov/genomes/all/GCA/003/342/895/GCA_003342895.1_casCas1</t>
  </si>
  <si>
    <t>Rhea americana</t>
  </si>
  <si>
    <t>MKP2758</t>
  </si>
  <si>
    <t>SAMN08476460</t>
  </si>
  <si>
    <t>GCA_003343005.1</t>
  </si>
  <si>
    <t>PTEV01</t>
  </si>
  <si>
    <t>ftp://ftp.ncbi.nlm.nih.gov/genomes/all/GCA/003/343/005/GCA_003343005.1_rheAme1</t>
  </si>
  <si>
    <t>Equus caballus</t>
  </si>
  <si>
    <t>Twilight</t>
  </si>
  <si>
    <t>SAMN02953672</t>
  </si>
  <si>
    <t>PRJNA421018</t>
  </si>
  <si>
    <t>GCA_002863925.1</t>
  </si>
  <si>
    <t>chromosome 1:NC_009144.3/CM009148.1; chromosome 2:NC_009145.3/CM009149.1; chromosome 3:NC_009146.3/CM009150.1; chromosome 4:NC_009147.3/CM009151.1; chromosome 5:NC_009148.3/CM009152.1; chromosome 6:NC_009149.3/CM009153.1; chromosome 7:NC_009150.3/CM009154.1; chromosome 8:NC_009151.3/CM009155.1; chromosome 9:NC_009152.3/CM009156.1; chromosome 10:NC_009153.3/CM009157.1; chromosome 11:NC_009154.3/CM009158.1; chromosome 12:NC_009155.3/CM009159.1; chromosome 13:NC_009156.3/CM009160.1; chromosome 14:NC_009157.3/CM009161.1; chromosome 15:NC_009158.3/CM009162.1; chromosome 16:NC_009159.3/CM009163.1; chromosome 17:NC_009160.3/CM009164.1; chromosome 18:NC_009161.3/CM009165.1; chromosome 19:NC_009162.3/CM009166.1; chromosome 20:NC_009163.3/CM009167.1; chromosome 21:NC_009164.3/CM009168.1; chromosome 22:NC_009165.3/CM009169.1; chromosome 23:NC_009166.3/CM009170.1; chromosome 24:NC_009167.3/CM009171.1; chromosome 25:NC_009168.3/CM009172.1; chromosome 26:NC_009169.3/CM009173.1; chromosome 27:NC_009170.3/CM009174.1; chromosome 28:NC_009171.3/CM009175.1; chromosome 29:NC_009172.3/CM009176.1; chromosome 30:NC_009173.3/CM009177.1; chromosome 31:NC_009174.3/CM009178.1; chromosome X:NC_009175.3/CM009179.1; mitochondrion MT:NC_001640.1/</t>
  </si>
  <si>
    <t>PJAA01</t>
  </si>
  <si>
    <t>2007-06-26T00:00:00Z</t>
  </si>
  <si>
    <t>ftp://ftp.ncbi.nlm.nih.gov/genomes/all/GCA/002/863/925/GCA_002863925.1_EquCab3.0</t>
  </si>
  <si>
    <t>ftp://ftp.ncbi.nlm.nih.gov/genomes/all/GCF/002/863/925/GCF_002863925.1_EquCab3.0</t>
  </si>
  <si>
    <t>Gasterosteus aculeatus aculeatus</t>
  </si>
  <si>
    <t>Lake Benthic</t>
  </si>
  <si>
    <t>SAMN15223905</t>
  </si>
  <si>
    <t>PRJNA707557</t>
  </si>
  <si>
    <t>GCA_016920845.1</t>
  </si>
  <si>
    <t>chromosome 1:NC_053212.1/; chromosome I:CM029282.1; chromosome 2:NC_053213.1/; chromosome II:CM029283.1; chromosome 3:NC_053214.1/; chromosome III:CM029284.1; chromosome 4:NC_053215.1/; chromosome IV:CM029285.1; chromosome 5:NC_053216.1/; chromosome V:CM029286.1; chromosome 6:NC_053217.1/; chromosome VI:CM029287.1; chromosome 7:NC_053218.1/; chromosome VII:CM029288.1; chromosome 8:NC_053219.1/; chromosome VIII:CM029289.1; chromosome 9:NC_053220.1/; chromosome IX:CM029290.1; chromosome 10:NC_053221.1/; chromosome Y:NC_053233.1/CM029297.1; chromosome 11:NC_053222.1/; chromosome X:CM029291.1; chromosome 12:NC_053223.1/; chromosome XI:CM029292.1; chromosome 13:NC_053224.1/; chromosome XII:CM029293.1; chromosome 14:NC_053225.1/; chromosome XIII:CM029294.1; chromosome 15:NC_053226.1/; chromosome XIV:CM029295.1; chromosome 16:NC_053227.1/; chromosome XV:CM029296.1; chromosome 17:NC_053228.1/; chromosome XVI:CM029298.1; chromosome 18:NC_053229.1/; chromosome XVII:CM029299.1; chromosome 19:NC_053230.1/; chromosome XVIII:CM029300.1; chromosome 20:NC_053231.1/; chromosome XIX:CM029301.1; chromosome 21:NC_053232.1/; chromosome XX:CM029302.1; chromosome XXI:CM029303.1; mitochondrion MT:NC_041244.1/</t>
  </si>
  <si>
    <t>JACDQR01</t>
  </si>
  <si>
    <t>2021-02-23T00:00:00Z</t>
  </si>
  <si>
    <t>ftp://ftp.ncbi.nlm.nih.gov/genomes/all/GCA/016/920/845/GCA_016920845.1_GAculeatus_UGA_version5</t>
  </si>
  <si>
    <t>ftp://ftp.ncbi.nlm.nih.gov/genomes/all/GCF/016/920/845/GCF_016920845.1_GAculeatus_UGA_version5</t>
  </si>
  <si>
    <t>Chlamydomonas reinhardtii</t>
  </si>
  <si>
    <t>Eukaryota;Plants;Green Algae</t>
  </si>
  <si>
    <t>CC-503 cw92 mt+</t>
  </si>
  <si>
    <t>SAMN02953692</t>
  </si>
  <si>
    <t>PRJNA12260</t>
  </si>
  <si>
    <t>GCA_000002595.3</t>
  </si>
  <si>
    <t>chromosome 1:NC_057004.1/CM008962.1; chromosome 2:NC_057005.1/CM008963.1; chromosome 3:NC_057006.1/CM008964.1; chromosome 4:NC_057007.1/CM008965.1; chromosome 5:NC_057008.1/CM008966.1; chromosome 6:NC_057009.1/CM008967.1; chromosome 7:NC_057010.1/CM008968.1; chromosome 8:NC_057011.1/CM008969.1; chromosome 9:NC_057012.1/CM008970.1; chromosome 10:NC_057013.1/CM008971.1; chromosome 11:NC_057014.1/CM008972.1; chromosome 12:NC_057015.1/CM008973.1; chromosome 13:NC_057016.1/CM008974.1; chromosome 14:NC_057017.1/CM008975.1; chromosome 15:NC_057018.1/CM008976.1; chromosome 16:NC_057019.1/CM008977.1; chromosome 17:NC_057020.1/CM008978.1</t>
  </si>
  <si>
    <t>ABCN02</t>
  </si>
  <si>
    <t>2007-08-03T00:00:00Z</t>
  </si>
  <si>
    <t>ftp://ftp.ncbi.nlm.nih.gov/genomes/all/GCA/000/002/595/GCA_000002595.3_Chlamydomonas_reinhardtii_v5.5</t>
  </si>
  <si>
    <t>ftp://ftp.ncbi.nlm.nih.gov/genomes/all/GCF/000/002/595/GCF_000002595.2_Chlamydomonas_reinhardtii_v5.5</t>
  </si>
  <si>
    <t>Drosophila yakuba</t>
  </si>
  <si>
    <t>Tai18E2</t>
  </si>
  <si>
    <t>SAMN15573791</t>
  </si>
  <si>
    <t>PRJNA695779</t>
  </si>
  <si>
    <t>GCA_016746365.2</t>
  </si>
  <si>
    <t>chromosome X:NC_052526.2/CM028598.2; chromosome 2L:NC_052527.2/CM028599.2; chromosome 2R:NC_052528.2/CM028600.2; chromosome 3L:NC_052529.2/CM028601.2; chromosome 3R:NC_052530.2/CM028602.2; chromosome 4:NC_052531.2/CM028603.2; mitochondrion MT:NC_001322.1/CM028612.2</t>
  </si>
  <si>
    <t>JAEDAC02</t>
  </si>
  <si>
    <t>2021-01-25T00:00:00Z</t>
  </si>
  <si>
    <t>ftp://ftp.ncbi.nlm.nih.gov/genomes/all/GCA/016/746/365/GCA_016746365.2_Prin_Dyak_Tai18E2_2.1</t>
  </si>
  <si>
    <t>ftp://ftp.ncbi.nlm.nih.gov/genomes/all/GCF/016/746/365/GCF_016746365.2_Prin_Dyak_Tai18E2_2.1</t>
  </si>
  <si>
    <t>Tetraodon nigroviridis</t>
  </si>
  <si>
    <t>SAMEA3138311</t>
  </si>
  <si>
    <t>PRJNA12350</t>
  </si>
  <si>
    <t>GCA_000180735.1</t>
  </si>
  <si>
    <t>CAAE01</t>
  </si>
  <si>
    <t>2004-05-14T00:00:00Z</t>
  </si>
  <si>
    <t>ftp://ftp.ncbi.nlm.nih.gov/genomes/all/GCA/000/180/735/GCA_000180735.1_ASM18073v1</t>
  </si>
  <si>
    <t>[Candida] glabrata</t>
  </si>
  <si>
    <t>CBS 138</t>
  </si>
  <si>
    <t>SAMEA3138172</t>
  </si>
  <si>
    <t>PRJNA13831</t>
  </si>
  <si>
    <t>GCA_000002545.2</t>
  </si>
  <si>
    <t>chromosome A:NC_005967.2/CR380947.2; chromosome B:NC_005968.1/CR380948.1; chromosome C:NC_006026.1/CR380949.1; chromosome D:NC_006027.1/CR380950.1; chromosome E:NC_006028.2/CR380951.2; chromosome F:NC_006029.1/CR380952.1; chromosome G:NC_006030.1/CR380953.1; chromosome H:NC_006031.1/CR380954.1; chromosome I:NC_006032.2/CR380955.2; chromosome J:NC_006033.2/CR380956.2; chromosome K:NC_006034.2/CR380957.2; chromosome L:NC_006035.2/CR380958.2; chromosome M:NC_006036.2/CR380959.2; mitochondrion MT:NC_004691.1/</t>
  </si>
  <si>
    <t>2004-06-30T00:00:00Z</t>
  </si>
  <si>
    <t>ftp://ftp.ncbi.nlm.nih.gov/genomes/all/GCA/000/002/545/GCA_000002545.2_ASM254v2</t>
  </si>
  <si>
    <t>ftp://ftp.ncbi.nlm.nih.gov/genomes/all/GCF/000/002/545/GCF_000002545.3_ASM254v2</t>
  </si>
  <si>
    <t>NRRL Y-1140</t>
  </si>
  <si>
    <t>SAMEA3138170</t>
  </si>
  <si>
    <t>PRJNA13835</t>
  </si>
  <si>
    <t>GCA_000002515.1</t>
  </si>
  <si>
    <t>chromosome A:NC_006037.1/CR382121.1; chromosome B:NC_006038.1/CR382122.1; chromosome C:NC_006039.1/CR382123.1; chromosome D:NC_006040.1/CR382124.1; chromosome E:NC_006041.1/CR382125.1; chromosome F:NC_006042.1/CR382126.1; mitochondrion MT:NC_006077.1/</t>
  </si>
  <si>
    <t>2004-07-02T23:06:00Z</t>
  </si>
  <si>
    <t>ftp://ftp.ncbi.nlm.nih.gov/genomes/all/GCA/000/002/515/GCA_000002515.1_ASM251v1</t>
  </si>
  <si>
    <t>ftp://ftp.ncbi.nlm.nih.gov/genomes/all/GCF/000/002/515/GCF_000002515.2_ASM251v1</t>
  </si>
  <si>
    <t>Yarrowia lipolytica CLIB122</t>
  </si>
  <si>
    <t>CLIB122</t>
  </si>
  <si>
    <t>SAMEA3138171</t>
  </si>
  <si>
    <t>PRJNA13837</t>
  </si>
  <si>
    <t>GCA_000002525.1</t>
  </si>
  <si>
    <t>chromosome A:NC_006067.1/CR382127.1; chromosome B:NC_006068.1/CR382128.1; chromosome C:NC_006069.1/CR382129.1; chromosome D:NC_006070.1/CR382130.1; chromosome E:NC_006071.1/CR382131.1; chromosome F:NC_006072.1/CR382132.1; mitochondrion MT:NC_002659.1/</t>
  </si>
  <si>
    <t>2004-07-02T23:11:00Z</t>
  </si>
  <si>
    <t>ftp://ftp.ncbi.nlm.nih.gov/genomes/all/GCA/000/002/525/GCA_000002525.1_ASM252v1</t>
  </si>
  <si>
    <t>ftp://ftp.ncbi.nlm.nih.gov/genomes/all/GCF/000/002/525/GCF_000002525.2_ASM252v1</t>
  </si>
  <si>
    <t>Debaryomyces hansenii CBS767</t>
  </si>
  <si>
    <t>CBS767</t>
  </si>
  <si>
    <t>SAMEA3138183</t>
  </si>
  <si>
    <t>PRJNA13832</t>
  </si>
  <si>
    <t>GCA_000006445.2</t>
  </si>
  <si>
    <t>chromosome A:NC_006043.2/CR382133.2; chromosome B:NC_006044.2/CR382134.2; chromosome C:NC_006045.2/CR382135.2; chromosome D:NC_006046.2/CR382136.2; chromosome E:NC_006047.2/CR382137.2; chromosome F:NC_006048.2/CR382138.2; chromosome G:NC_006049.2/CR382139.2; mitochondrion MT:NC_010166.1/</t>
  </si>
  <si>
    <t>2004-07-03T00:00:00Z</t>
  </si>
  <si>
    <t>ftp://ftp.ncbi.nlm.nih.gov/genomes/all/GCA/000/006/445/GCA_000006445.2_ASM644v2</t>
  </si>
  <si>
    <t>ftp://ftp.ncbi.nlm.nih.gov/genomes/all/GCF/000/006/445/GCF_000006445.2_ASM644v2</t>
  </si>
  <si>
    <t>Oncorhynchus mykiss</t>
  </si>
  <si>
    <t>Arlee</t>
  </si>
  <si>
    <t>SAMN14537335</t>
  </si>
  <si>
    <t>PRJNA639144</t>
  </si>
  <si>
    <t>GCA_013265735.3</t>
  </si>
  <si>
    <t>chromosome 1:NC_048565.1/CM023219.2; chromosome 2:NC_048566.1/CM023220.2; chromosome 3:NC_048567.1/CM023221.2; chromosome 4:NC_048568.1/CM023222.3; chromosome 5:NC_048569.1/CM023223.2; chromosome 6:NC_048570.1/CM023224.2; chromosome 7:NC_048571.1/CM023225.2; chromosome 8:NC_048572.1/CM023226.2; chromosome 9:NC_048573.1/CM023227.2; chromosome 10:NC_048574.1/CM023228.2; chromosome 11:NC_048575.1/CM023229.2; chromosome 12:NC_048576.1/CM023230.2; chromosome 13:NC_048577.1/CM023231.2; chromosome 14:NC_048578.1/CM023232.3; chromosome 15:NC_048579.1/CM023233.2; chromosome 16:NC_048580.1/CM023234.2; chromosome 17:NC_048581.1/CM023235.2; chromosome 18:NC_048582.1/CM023236.2; chromosome 19:NC_048583.1/CM023237.2; chromosome 20:NC_048584.1/CM023238.2; chromosome 21:NC_048585.1/CM023239.2; chromosome 22:NC_048586.1/CM023240.2; chromosome 23:NC_048587.1/CM023241.2; chromosome 24:NC_048588.1/CM023242.2; chromosome 25:NC_048589.1/CM023243.3; chromosome 26:NC_048590.1/CM023244.2; chromosome 27:NC_048591.1/CM023245.2; chromosome 28:NC_048592.1/CM023246.2; chromosome 30:NC_050570.1/CM025857.1; chromosome 31:NC_050571.1/CM025858.1; chromosome 32:NC_050572.1/CM025859.1; chromosome Y:NC_048593.1/CM023247.2; mitochondrion MT:NC_001717.1/</t>
  </si>
  <si>
    <t>JAAXML02</t>
  </si>
  <si>
    <t>2020-06-03T00:00:00Z</t>
  </si>
  <si>
    <t>ftp://ftp.ncbi.nlm.nih.gov/genomes/all/GCA/013/265/735/GCA_013265735.3_USDA_OmykA_1.1</t>
  </si>
  <si>
    <t>ftp://ftp.ncbi.nlm.nih.gov/genomes/all/GCF/013/265/735/GCF_013265735.2_USDA_OmykA_1.1</t>
  </si>
  <si>
    <t>Oreochromis niloticus</t>
  </si>
  <si>
    <t>F11D_XX</t>
  </si>
  <si>
    <t>SAMN05859795</t>
  </si>
  <si>
    <t>PRJNA354796</t>
  </si>
  <si>
    <t>GCA_001858045.3</t>
  </si>
  <si>
    <t>linkage group LG1:NC_031965.2/CM007481.2; linkage group LG2:NC_031966.2/CM007482.2; linkage group LG4:NC_031969.2/CM007485.2; linkage group LG5:NC_031970.2/CM007486.2; linkage group LG6:NC_031971.2/CM007487.2; linkage group LG7:NC_031972.2/CM007488.2; linkage group LG8:NC_031973.2/CM007489.2; linkage group LG9:NC_031974.2/CM007490.2; linkage group LG10:NC_031975.2/CM007491.2; linkage group LG11:NC_031976.2/CM007492.2; linkage group LG12:NC_031977.2/CM007493.2; linkage group LG13:NC_031978.2/CM007494.2; linkage group LG14:NC_031979.2/CM007495.2; linkage group LG15:NC_031980.2/CM007496.2; linkage group LG16:NC_031987.2/CM007497.2; linkage group LG17:NC_031981.2/CM007498.2; linkage group LG18:NC_031982.2/CM007499.2; linkage group LG19:NC_031983.2/CM007500.2; linkage group LG20:NC_031984.2/CM007501.2; linkage group LG22:NC_031985.2/CM007502.2; linkage group LG23:NC_031986.2/CM007503.2; linkage group LG3:NC_031967.2/CM007483.2; mitochondrion MT:NC_013663.1/</t>
  </si>
  <si>
    <t>MKQE02</t>
  </si>
  <si>
    <t>2016-10-31T00:00:00Z</t>
  </si>
  <si>
    <t>ftp://ftp.ncbi.nlm.nih.gov/genomes/all/GCA/001/858/045/GCA_001858045.3_O_niloticus_UMD_NMBU</t>
  </si>
  <si>
    <t>ftp://ftp.ncbi.nlm.nih.gov/genomes/all/GCF/001/858/045/GCF_001858045.2_O_niloticus_UMD_NMBU</t>
  </si>
  <si>
    <t>Drosophila simulans</t>
  </si>
  <si>
    <t>w501</t>
  </si>
  <si>
    <t>SAMN06473875</t>
  </si>
  <si>
    <t>PRJNA695671</t>
  </si>
  <si>
    <t>GCA_016746395.1</t>
  </si>
  <si>
    <t>chromosome 2L:NC_052520.1/CM028640.1; chromosome 2R:NC_052521.1/CM028641.1; chromosome 3L:NC_052522.1/CM028642.1; chromosome 3R:NC_052523.1/CM028643.1; chromosome 4:NC_052524.1/CM028644.1; chromosome X:NC_052525.1/CM028645.1; mitochondrion MT:NC_005781.1/CM028646.1</t>
  </si>
  <si>
    <t>NGVV01</t>
  </si>
  <si>
    <t>ftp://ftp.ncbi.nlm.nih.gov/genomes/all/GCA/016/746/395/GCA_016746395.1_Prin_Dsim_3.0</t>
  </si>
  <si>
    <t>ftp://ftp.ncbi.nlm.nih.gov/genomes/all/GCF/016/746/395/GCF_016746395.1_Prin_Dsim_3.0</t>
  </si>
  <si>
    <t>Drosophila mauritiana</t>
  </si>
  <si>
    <t>mau12</t>
  </si>
  <si>
    <t>SAMN06827991</t>
  </si>
  <si>
    <t>PRJNA383250</t>
  </si>
  <si>
    <t>GCA_004382145.1</t>
  </si>
  <si>
    <t>chromosome 2L:NC_046667.1/CM015614.1; chromosome 2R:NC_046668.1/CM015615.1; chromosome 3L:NC_046669.1/CM015616.1; chromosome 3R:NC_046670.1/CM015617.1; chromosome 4:NC_046671.1/CM015612.1; chromosome X:NC_046672.1/CM015613.1; mitochondrion MT:NC_005779.1/CM016415.1</t>
  </si>
  <si>
    <t>NIGA01</t>
  </si>
  <si>
    <t>2019-03-26T00:00:00Z</t>
  </si>
  <si>
    <t>ftp://ftp.ncbi.nlm.nih.gov/genomes/all/GCA/004/382/145/GCA_004382145.1_ASM438214v1</t>
  </si>
  <si>
    <t>ftp://ftp.ncbi.nlm.nih.gov/genomes/all/GCF/004/382/145/GCF_004382145.1_ASM438214v1</t>
  </si>
  <si>
    <t>Pan troglodytes</t>
  </si>
  <si>
    <t>Yerkes chimp pedigree #C0471 (Clint)</t>
  </si>
  <si>
    <t>SAMN06272697</t>
  </si>
  <si>
    <t>PRJNA10627</t>
  </si>
  <si>
    <t>GCA_002880755.3</t>
  </si>
  <si>
    <t>chromosome 1:NC_036879.1/CM009238.2; chromosome 2A:NC_036880.1/CM009239.2; chromosome 2B:NC_036881.1/CM009240.2; chromosome 3:NC_036882.1/CM009241.2; chromosome 4:NC_036883.1/CM009242.2; chromosome 5:NC_036884.1/CM009243.2; chromosome 6:NC_036885.1/CM009244.2; chromosome 7:NC_036886.1/CM009245.2; chromosome 8:NC_036887.1/CM009246.2; chromosome 9:NC_036888.1/CM009247.2; chromosome 10:NC_036889.1/CM009248.2; chromosome 11:NC_036890.1/CM009249.2; chromosome 12:NC_036891.1/CM009250.2; chromosome 13:NC_036892.1/CM009251.2; chromosome 14:NC_036893.1/CM009252.2; chromosome 15:NC_036894.1/CM009253.2; chromosome 16:NC_036895.1/CM009254.2; chromosome 17:NC_036896.1/CM009255.2; chromosome 18:NC_036897.1/CM009256.2; chromosome 19:NC_036898.1/CM009257.2; chromosome 20:NC_036899.1/CM009258.2; chromosome 21:NC_036900.1/CM009259.2; chromosome 22:NC_036901.1/CM009260.2; chromosome X:NC_036902.1/CM009261.2; chromosome Y:NC_006492.4/; mitochondrion MT:NC_001643.1/</t>
  </si>
  <si>
    <t>NBAG03</t>
  </si>
  <si>
    <t>2004-12-02T00:00:00Z</t>
  </si>
  <si>
    <t>ftp://ftp.ncbi.nlm.nih.gov/genomes/all/GCA/002/880/755/GCA_002880755.3_Clint_PTRv2</t>
  </si>
  <si>
    <t>ftp://ftp.ncbi.nlm.nih.gov/genomes/all/GCF/002/880/755/GCF_002880755.1_Clint_PTRv2</t>
  </si>
  <si>
    <t>Kazachstania servazzii</t>
  </si>
  <si>
    <t>SRCM102023</t>
  </si>
  <si>
    <t>SAMN07251616</t>
  </si>
  <si>
    <t>PRJNA390859</t>
  </si>
  <si>
    <t>GCA_002214935.1</t>
  </si>
  <si>
    <t>NJIJ01</t>
  </si>
  <si>
    <t>2017-07-05T00:00:00Z</t>
  </si>
  <si>
    <t>ftp://ftp.ncbi.nlm.nih.gov/genomes/all/GCA/002/214/935/GCA_002214935.1_ASM221493v1</t>
  </si>
  <si>
    <t>Brassica napus</t>
  </si>
  <si>
    <t>SAMN02742820</t>
  </si>
  <si>
    <t>PRJNA293435</t>
  </si>
  <si>
    <t>GCA_000686985.2</t>
  </si>
  <si>
    <t>chromosome A1:NC_027757.2/CM002759.2; chromosome A2:NC_027758.2/CM002760.2; chromosome A3:NC_027759.2/CM002761.2; chromosome A4:NC_027760.2/CM002762.2; chromosome A5:NC_027761.2/CM002763.2; chromosome A6:NC_027762.2/CM002764.2; chromosome A7:NC_027763.2/CM002765.2; chromosome A8:NC_027764.2/CM002766.2; chromosome A9:NC_027765.2/CM002767.2; chromosome A10:NC_027766.2/CM002768.2; chromosome C1:NC_027767.2/CM002769.2; chromosome C2:NC_027768.2/CM002770.2; chromosome C3:NC_027769.2/CM002771.2; chromosome C4:NC_027770.2/CM002772.2; chromosome C5:NC_027771.2/CM002773.2; chromosome C6:NC_027772.2/CM002774.2; chromosome C7:NC_027773.2/CM002775.2; chromosome C8:NC_027774.2/CM002776.2; chromosome C9:NC_027775.2/CM002777.2; plasmid linear plasmid:NC_004946.1/; mitochondrion MT:NC_008285.1/; chloroplast Pltd:NC_016734.1/</t>
  </si>
  <si>
    <t>JMKK02</t>
  </si>
  <si>
    <t>2014-05-05T00:00:00Z</t>
  </si>
  <si>
    <t>ftp://ftp.ncbi.nlm.nih.gov/genomes/all/GCA/000/686/985/GCA_000686985.2_Bra_napus_v2.0</t>
  </si>
  <si>
    <t>ftp://ftp.ncbi.nlm.nih.gov/genomes/all/GCF/000/686/985/GCF_000686985.2_Bra_napus_v2.0</t>
  </si>
  <si>
    <t>CBS 732</t>
  </si>
  <si>
    <t>SAMEA3138235</t>
  </si>
  <si>
    <t>PRJNA12502</t>
  </si>
  <si>
    <t>GCA_000026365.1</t>
  </si>
  <si>
    <t>chromosome A:NC_012990.1/CU928173.1; chromosome B:NC_012991.1/CU928174.1; chromosome C:NC_012992.1/CU928175.1; chromosome D:NC_012993.1/CU928176.1; chromosome E:NC_012994.1/CU928181.1; chromosome F:NC_012995.1/CU928178.1; chromosome G:NC_012996.1/CU928179.1</t>
  </si>
  <si>
    <t>2009-06-05T00:00:00Z</t>
  </si>
  <si>
    <t>ftp://ftp.ncbi.nlm.nih.gov/genomes/all/GCA/000/026/365/GCA_000026365.1_ASM2636v1</t>
  </si>
  <si>
    <t>ftp://ftp.ncbi.nlm.nih.gov/genomes/all/GCF/000/026/365/GCF_000026365.1_ASM2636v1</t>
  </si>
  <si>
    <t>Lachancea thermotolerans CBS 6340</t>
  </si>
  <si>
    <t>CBS 6340</t>
  </si>
  <si>
    <t>SAMEA3138300</t>
  </si>
  <si>
    <t>PRJNA12499</t>
  </si>
  <si>
    <t>GCA_000142805.1</t>
  </si>
  <si>
    <t>chromosome A:NC_013077.1/CU928165.1; chromosome B:NC_013078.1/CU928166.1; chromosome C:NC_013079.1/CU928167.1; chromosome D:NC_013080.1/CU928168.1; chromosome E:NC_013081.1/CU928169.1; chromosome F:NC_013082.1/CU928170.1; chromosome G:NC_013083.1/CU928171.1; chromosome H:NC_013084.1/CU928180.1</t>
  </si>
  <si>
    <t>ftp://ftp.ncbi.nlm.nih.gov/genomes/all/GCA/000/142/805/GCA_000142805.1_ASM14280v1</t>
  </si>
  <si>
    <t>ftp://ftp.ncbi.nlm.nih.gov/genomes/all/GCF/000/142/805/GCF_000142805.1_ASM14280v1</t>
  </si>
  <si>
    <t>Ogataea angusta</t>
  </si>
  <si>
    <t>61-244</t>
  </si>
  <si>
    <t>SAMN18128843</t>
  </si>
  <si>
    <t>PRJNA756329</t>
  </si>
  <si>
    <t>GCA_019207475.1</t>
  </si>
  <si>
    <t>JAHLUX01</t>
  </si>
  <si>
    <t>2021-07-13T00:00:00Z</t>
  </si>
  <si>
    <t>ftp://ftp.ncbi.nlm.nih.gov/genomes/all/GCA/019/207/475/GCA_019207475.1_ASM1920747v1</t>
  </si>
  <si>
    <t>ftp://ftp.ncbi.nlm.nih.gov/genomes/all/GCF/019/207/475/GCF_019207475.1_ASM1920747v1</t>
  </si>
  <si>
    <t>KCTC 27753</t>
  </si>
  <si>
    <t>SAMN06289667</t>
  </si>
  <si>
    <t>PRJNA369593</t>
  </si>
  <si>
    <t>GCA_002196765.1</t>
  </si>
  <si>
    <t>NBND01</t>
  </si>
  <si>
    <t>2017-06-16T00:00:00Z</t>
  </si>
  <si>
    <t>ftp://ftp.ncbi.nlm.nih.gov/genomes/all/GCA/002/196/765/GCA_002196765.1_ASM219676v1</t>
  </si>
  <si>
    <t>Candida tropicalis MYA-3404</t>
  </si>
  <si>
    <t>MYA-3404</t>
  </si>
  <si>
    <t>SAMN02953608</t>
  </si>
  <si>
    <t>PRJNA13675</t>
  </si>
  <si>
    <t>GCA_000006335.3</t>
  </si>
  <si>
    <t>AAFN02</t>
  </si>
  <si>
    <t>2005-03-16T00:00:00Z</t>
  </si>
  <si>
    <t>ftp://ftp.ncbi.nlm.nih.gov/genomes/all/GCA/000/006/335/GCA_000006335.3_ASM633v3</t>
  </si>
  <si>
    <t>ftp://ftp.ncbi.nlm.nih.gov/genomes/all/GCF/000/006/335/GCF_000006335.3_ASM633v3</t>
  </si>
  <si>
    <t>Eucalyptus globulus</t>
  </si>
  <si>
    <t>CBG9404798.5</t>
  </si>
  <si>
    <t>SAMN12996701</t>
  </si>
  <si>
    <t>PRJNA509734</t>
  </si>
  <si>
    <t>GCA_014182545.1</t>
  </si>
  <si>
    <t>chromosome 1:CM024717.1; chromosome 2:CM024718.1; chromosome 3:CM024719.1; chromosome 4:CM024720.1; chromosome 5:CM024721.1; chromosome 6:CM024722.1; chromosome 7:CM024723.1; chromosome 8:CM024724.1; chromosome 9:CM024725.1; chromosome 10:CM024726.1; chromosome 11:CM024727.1; chloroplast Pltd:CM024728.1</t>
  </si>
  <si>
    <t>JABKBK01</t>
  </si>
  <si>
    <t>2020-08-13T00:00:00Z</t>
  </si>
  <si>
    <t>ftp://ftp.ncbi.nlm.nih.gov/genomes/all/GCA/014/182/545/GCA_014182545.1_ASM1418254v1</t>
  </si>
  <si>
    <t>Macaca mulatta</t>
  </si>
  <si>
    <t>AG07107</t>
  </si>
  <si>
    <t>SAMN09435472</t>
  </si>
  <si>
    <t>PRJNA528504</t>
  </si>
  <si>
    <t>GCA_003339765.3</t>
  </si>
  <si>
    <t>chromosome 1:NC_041754.1/CM014336.1; chromosome 2:NC_041755.1/CM014337.1; chromosome 3:NC_041756.1/CM014338.1; chromosome 4:NC_041757.1/CM014339.1; chromosome 5:NC_041758.1/CM014340.1; chromosome 6:NC_041759.1/CM014341.1; chromosome 7:NC_041760.1/CM014342.1; chromosome 8:NC_041761.1/CM014343.1; chromosome 9:NC_041762.1/CM014344.1; chromosome 10:NC_041763.1/CM014345.1; chromosome 11:NC_041764.1/CM014346.1; chromosome 12:NC_041765.1/CM014347.1; chromosome 13:NC_041766.1/CM014348.1; chromosome 14:NC_041767.1/CM014349.1; chromosome 15:NC_041768.1/CM014350.1; chromosome 16:NC_041769.1/CM014351.1; chromosome 17:NC_041770.1/CM014352.1; chromosome 18:NC_041771.1/CM014353.1; chromosome 19:NC_041772.1/CM014354.1; chromosome 20:NC_041773.1/CM014355.1; chromosome X:NC_041774.1/CM014356.1; chromosome Y:CM003438.1; mitochondrion MT:NC_005943.1/</t>
  </si>
  <si>
    <t>QNVO02</t>
  </si>
  <si>
    <t>2015-08-20T00:00:00Z</t>
  </si>
  <si>
    <t>ftp://ftp.ncbi.nlm.nih.gov/genomes/all/GCA/003/339/765/GCA_003339765.3_Mmul_10</t>
  </si>
  <si>
    <t>ftp://ftp.ncbi.nlm.nih.gov/genomes/all/GCF/003/339/765/GCF_003339765.1_Mmul_10</t>
  </si>
  <si>
    <t>Tribolium castaneum</t>
  </si>
  <si>
    <t>Georgia GA2</t>
  </si>
  <si>
    <t>SAMN02953634</t>
  </si>
  <si>
    <t>PRJNA12540</t>
  </si>
  <si>
    <t>GCA_000002335.3</t>
  </si>
  <si>
    <t>linkage group LGX:NC_007416.3/CM000276.3; linkage group LG2:NC_007417.3/CM000277.3; linkage group LG3:NC_007418.3/CM000278.3; linkage group LG4:NC_007419.2/CM000279.2; linkage group LG5:NC_007420.3/CM000280.3; linkage group LG6:NC_007421.3/CM000281.3; linkage group LG7:NC_007422.5/CM000282.3; linkage group LG8:NC_007423.3/CM000283.3; linkage group LG9:NC_007424.3/CM000284.3; linkage group LG10:NC_007425.3/CM000285.3; mitochondrion MT:NC_003081.2/</t>
  </si>
  <si>
    <t>AAJJ02</t>
  </si>
  <si>
    <t>2005-08-17T00:00:00Z</t>
  </si>
  <si>
    <t>ftp://ftp.ncbi.nlm.nih.gov/genomes/all/GCA/000/002/335/GCA_000002335.3_Tcas5.2</t>
  </si>
  <si>
    <t>ftp://ftp.ncbi.nlm.nih.gov/genomes/all/GCF/000/002/335/GCF_000002335.3_Tcas5.2</t>
  </si>
  <si>
    <t>Drosophila pseudoobscura</t>
  </si>
  <si>
    <t>MV2-25</t>
  </si>
  <si>
    <t>SAMN13616452</t>
  </si>
  <si>
    <t>PRJNA622252</t>
  </si>
  <si>
    <t>GCA_009870125.2</t>
  </si>
  <si>
    <t>chromosome 2:NC_046679.1/CM020868.1; chromosome 3:NC_046680.1/CM020869.1; chromosome 4:NC_046681.1/CM020870.1; chromosome 5:NC_046682.1/CM020871.1; chromosome X:NC_046683.1/CM020872.1; mitochondrion MT:NC_046603.1/CM020873.2</t>
  </si>
  <si>
    <t>WVEN01</t>
  </si>
  <si>
    <t>2020-01-14T00:00:00Z</t>
  </si>
  <si>
    <t>ftp://ftp.ncbi.nlm.nih.gov/genomes/all/GCA/009/870/125/GCA_009870125.2_UCI_Dpse_MV25</t>
  </si>
  <si>
    <t>ftp://ftp.ncbi.nlm.nih.gov/genomes/all/GCF/009/870/125/GCF_009870125.1_UCI_Dpse_MV25</t>
  </si>
  <si>
    <t>Monodelphis domestica</t>
  </si>
  <si>
    <t>SAMN02953611</t>
  </si>
  <si>
    <t>PRJNA12561</t>
  </si>
  <si>
    <t>GCF_000002295.2</t>
  </si>
  <si>
    <t>chromosome 1:NC_008801.1/; chromosome 2:NC_008802.1/; chromosome 3:NC_008803.1/; chromosome 4:NC_008804.1/; chromosome 5:NC_008805.1/; chromosome 6:NC_008806.1/; chromosome 7:NC_008807.1/; chromosome 8:NC_008808.1/; chromosome X:NC_008809.1/; mitochondrion MT:NC_006299.1/</t>
  </si>
  <si>
    <t>AAFR03</t>
  </si>
  <si>
    <t>2004-11-08T00:00:00Z</t>
  </si>
  <si>
    <t>ftp://ftp.ncbi.nlm.nih.gov/genomes/all/GCF/000/002/295/GCF_000002295.2_MonDom5</t>
  </si>
  <si>
    <t>Beta vulgaris subsp. vulgaris</t>
  </si>
  <si>
    <t>SAMN02182557</t>
  </si>
  <si>
    <t>PRJNA41497</t>
  </si>
  <si>
    <t>GCA_000511025.2</t>
  </si>
  <si>
    <t>chromosome 1:NC_025812.2/CM002321.2; chromosome 2:NC_025813.2/CM002322.2; chromosome 3:NC_025814.2/CM002323.2; chromosome 4:NC_025815.2/CM002324.2; chromosome 5:NC_025816.2/CM002325.2; chromosome 6:NC_025817.2/CM002326.2; chromosome 7:NC_025818.2/CM002327.2; chromosome 8:NC_025819.2/CM002328.2; chromosome 9:NC_025820.2/CM002329.2; mitochondrion MT:NC_002511.2/</t>
  </si>
  <si>
    <t>AYZS02</t>
  </si>
  <si>
    <t>2013-12-18T00:00:00Z</t>
  </si>
  <si>
    <t>ftp://ftp.ncbi.nlm.nih.gov/genomes/all/GCA/000/511/025/GCA_000511025.2_RefBeet-1.2.2</t>
  </si>
  <si>
    <t>ftp://ftp.ncbi.nlm.nih.gov/genomes/all/GCF/000/511/025/GCF_000511025.2_RefBeet-1.2.2</t>
  </si>
  <si>
    <t>Tetrahymena thermophila SB210</t>
  </si>
  <si>
    <t>SB210</t>
  </si>
  <si>
    <t>SAMN02953617</t>
  </si>
  <si>
    <t>PRJNA12564</t>
  </si>
  <si>
    <t>GCA_000189635.1</t>
  </si>
  <si>
    <t>macronuclear:AAGF00000000.3</t>
  </si>
  <si>
    <t>AAGF03</t>
  </si>
  <si>
    <t>2005-02-14T00:00:00Z</t>
  </si>
  <si>
    <t>ftp://ftp.ncbi.nlm.nih.gov/genomes/all/GCA/000/189/635/GCA_000189635.1_JCVI-TTA1-2.2</t>
  </si>
  <si>
    <t>ftp://ftp.ncbi.nlm.nih.gov/genomes/all/GCF/000/189/635/GCF_000189635.1_JCVI-TTA1-2.2</t>
  </si>
  <si>
    <t>Phytophthora sojae</t>
  </si>
  <si>
    <t>P6497</t>
  </si>
  <si>
    <t>SAMN02953656</t>
  </si>
  <si>
    <t>PRJNA17989</t>
  </si>
  <si>
    <t>GCA_000149755.2</t>
  </si>
  <si>
    <t>AAQY02</t>
  </si>
  <si>
    <t>2006-09-01T00:00:00Z</t>
  </si>
  <si>
    <t>ftp://ftp.ncbi.nlm.nih.gov/genomes/all/GCA/000/149/755/GCA_000149755.2_P.sojae_V3.0</t>
  </si>
  <si>
    <t>ftp://ftp.ncbi.nlm.nih.gov/genomes/all/GCF/000/149/755/GCF_000149755.1_P.sojae_V3.0</t>
  </si>
  <si>
    <t>Loxodonta africana</t>
  </si>
  <si>
    <t>ISIS603380</t>
  </si>
  <si>
    <t>SAMN02953622</t>
  </si>
  <si>
    <t>PRJNA12569</t>
  </si>
  <si>
    <t>GCA_000001905.1</t>
  </si>
  <si>
    <t>mitochondrion MT:NC_000934.1/</t>
  </si>
  <si>
    <t>AAGU03</t>
  </si>
  <si>
    <t>2005-05-18T00:00:00Z</t>
  </si>
  <si>
    <t>ftp://ftp.ncbi.nlm.nih.gov/genomes/all/GCA/000/001/905/GCA_000001905.1_Loxafr3.0</t>
  </si>
  <si>
    <t>ftp://ftp.ncbi.nlm.nih.gov/genomes/all/GCF/000/001/905/GCF_000001905.1_Loxafr3.0</t>
  </si>
  <si>
    <t>Phytophthora ramorum</t>
  </si>
  <si>
    <t>CDFA1418886</t>
  </si>
  <si>
    <t>SAMN08537704</t>
  </si>
  <si>
    <t>PRJNA434169</t>
  </si>
  <si>
    <t>GCA_002968915.1</t>
  </si>
  <si>
    <t>PUHL01</t>
  </si>
  <si>
    <t>2018-03-05T00:00:00Z</t>
  </si>
  <si>
    <t>ftp://ftp.ncbi.nlm.nih.gov/genomes/all/GCA/002/968/915/GCA_002968915.1_ASM296891v1</t>
  </si>
  <si>
    <t>Sorex araneus</t>
  </si>
  <si>
    <t>GB8-d</t>
  </si>
  <si>
    <t>SAMN00210854</t>
  </si>
  <si>
    <t>PRJNA13689</t>
  </si>
  <si>
    <t>GCA_000181275.2</t>
  </si>
  <si>
    <t>AALT02</t>
  </si>
  <si>
    <t>2005-11-05T00:00:00Z</t>
  </si>
  <si>
    <t>ftp://ftp.ncbi.nlm.nih.gov/genomes/all/GCA/000/181/275/GCA_000181275.2_SorAra2.0</t>
  </si>
  <si>
    <t>ftp://ftp.ncbi.nlm.nih.gov/genomes/all/GCF/000/181/275/GCF_000181275.1_SorAra2.0</t>
  </si>
  <si>
    <t>Erinaceus europaeus</t>
  </si>
  <si>
    <t>Erinaceus europaeus_13Jul2011</t>
  </si>
  <si>
    <t>SAMN00760989</t>
  </si>
  <si>
    <t>PRJNA74585</t>
  </si>
  <si>
    <t>GCA_000296755.1</t>
  </si>
  <si>
    <t>mitochondrion MT:NC_002080.2/</t>
  </si>
  <si>
    <t>AMDU01</t>
  </si>
  <si>
    <t>2012-09-10T00:00:00Z</t>
  </si>
  <si>
    <t>ftp://ftp.ncbi.nlm.nih.gov/genomes/all/GCA/000/296/755/GCA_000296755.1_EriEur2.0</t>
  </si>
  <si>
    <t>ftp://ftp.ncbi.nlm.nih.gov/genomes/all/GCF/000/296/755/GCF_000296755.1_EriEur2.0</t>
  </si>
  <si>
    <t>Brassica rapa</t>
  </si>
  <si>
    <t>SAMN02981293</t>
  </si>
  <si>
    <t>PRJNA59981</t>
  </si>
  <si>
    <t>GCA_000309985.3</t>
  </si>
  <si>
    <t>chromosome A10:NC_024804.2/CM020897.1; chromosome A01:NC_024795.2/CM020888.1; chromosome A02:NC_024796.2/CM020889.1; chromosome A03:NC_024797.2/CM020890.1; chromosome A04:NC_024798.2/CM020891.1; chromosome A05:NC_024799.2/CM020892.1; chromosome A06:NC_024800.2/CM020893.1; chromosome A07:NC_024801.2/CM020894.1; chromosome A08:NC_024802.2/CM020895.1; chromosome A09:NC_024803.2/CM020896.1; chloroplast Pltd:NC_015139.1/</t>
  </si>
  <si>
    <t>AENI03</t>
  </si>
  <si>
    <t>2011-07-14T00:00:00Z</t>
  </si>
  <si>
    <t>ftp://ftp.ncbi.nlm.nih.gov/genomes/all/GCA/000/309/985/GCA_000309985.3_CAAS_Brap_v3.01</t>
  </si>
  <si>
    <t>ftp://ftp.ncbi.nlm.nih.gov/genomes/all/GCF/000/309/985/GCF_000309985.2_CAAS_Brap_v3.01</t>
  </si>
  <si>
    <t>Nematostella vectensis</t>
  </si>
  <si>
    <t>CH2 x CH6</t>
  </si>
  <si>
    <t>SAMN02953687</t>
  </si>
  <si>
    <t>PRJNA12581</t>
  </si>
  <si>
    <t>GCA_000209225.1</t>
  </si>
  <si>
    <t>ABAV01</t>
  </si>
  <si>
    <t>2007-06-21T00:00:00Z</t>
  </si>
  <si>
    <t>ftp://ftp.ncbi.nlm.nih.gov/genomes/all/GCA/000/209/225/GCA_000209225.1_ASM20922v1</t>
  </si>
  <si>
    <t>ftp://ftp.ncbi.nlm.nih.gov/genomes/all/GCF/000/209/225/GCF_000209225.1_ASM20922v1</t>
  </si>
  <si>
    <t>Cavia porcellus</t>
  </si>
  <si>
    <t>inbred line 2N</t>
  </si>
  <si>
    <t>SAMN02981223</t>
  </si>
  <si>
    <t>PRJNA12583</t>
  </si>
  <si>
    <t>GCA_000151735.1</t>
  </si>
  <si>
    <t>mitochondrion MT:NC_000884.1/</t>
  </si>
  <si>
    <t>AAKN02</t>
  </si>
  <si>
    <t>2005-11-04T00:00:00Z</t>
  </si>
  <si>
    <t>ftp://ftp.ncbi.nlm.nih.gov/genomes/all/GCA/000/151/735/GCA_000151735.1_Cavpor3.0</t>
  </si>
  <si>
    <t>ftp://ftp.ncbi.nlm.nih.gov/genomes/all/GCF/000/151/735/GCF_000151735.1_Cavpor3.0</t>
  </si>
  <si>
    <t>Schmidtea mediterranea</t>
  </si>
  <si>
    <t>Eukaryota;Animals;Flatworms</t>
  </si>
  <si>
    <t>S2</t>
  </si>
  <si>
    <t>SAMN06660624</t>
  </si>
  <si>
    <t>PRJNA379262</t>
  </si>
  <si>
    <t>GCA_002600895.1</t>
  </si>
  <si>
    <t>NNSW01</t>
  </si>
  <si>
    <t>2017-10-18T00:00:00Z</t>
  </si>
  <si>
    <t>ftp://ftp.ncbi.nlm.nih.gov/genomes/all/GCA/002/600/895/GCA_002600895.1_ASM260089v1</t>
  </si>
  <si>
    <t>Notamacropus eugenii</t>
  </si>
  <si>
    <t>PRJNA12587</t>
  </si>
  <si>
    <t>GCA_000004035.1</t>
  </si>
  <si>
    <t>ABQO01</t>
  </si>
  <si>
    <t>2008-11-26T00:00:00Z</t>
  </si>
  <si>
    <t>ftp://ftp.ncbi.nlm.nih.gov/genomes/all/GCA/000/004/035/GCA_000004035.1_Meug_1.1</t>
  </si>
  <si>
    <t>Echinops telfairi</t>
  </si>
  <si>
    <t>SAMN00216137</t>
  </si>
  <si>
    <t>PRJNA12590</t>
  </si>
  <si>
    <t>GCA_000313985.2</t>
  </si>
  <si>
    <t>mitochondrion MT:NC_002631.2/</t>
  </si>
  <si>
    <t>AAIY03</t>
  </si>
  <si>
    <t>2005-08-16T00:00:00Z</t>
  </si>
  <si>
    <t>ftp://ftp.ncbi.nlm.nih.gov/genomes/all/GCA/000/313/985/GCA_000313985.2_ASM31398v2</t>
  </si>
  <si>
    <t>ftp://ftp.ncbi.nlm.nih.gov/genomes/all/GCF/000/313/985/GCF_000313985.2_ASM31398v2</t>
  </si>
  <si>
    <t>Dasypus novemcinctus</t>
  </si>
  <si>
    <t>3-136</t>
  </si>
  <si>
    <t>SAMN02953623</t>
  </si>
  <si>
    <t>PRJNA196486</t>
  </si>
  <si>
    <t>GCA_000208655.2</t>
  </si>
  <si>
    <t>mitochondrion MT:NC_001821.1/</t>
  </si>
  <si>
    <t>AAGV03</t>
  </si>
  <si>
    <t>2005-05-14T00:00:00Z</t>
  </si>
  <si>
    <t>ftp://ftp.ncbi.nlm.nih.gov/genomes/all/GCA/000/208/655/GCA_000208655.2_Dasnov3.0</t>
  </si>
  <si>
    <t>ftp://ftp.ncbi.nlm.nih.gov/genomes/all/GCF/000/208/655/GCF_000208655.1_Dasnov3.0</t>
  </si>
  <si>
    <t>Schistosoma mansoni</t>
  </si>
  <si>
    <t>Puerto Rico</t>
  </si>
  <si>
    <t>SAMEA2272516</t>
  </si>
  <si>
    <t>PRJEA36577</t>
  </si>
  <si>
    <t>GCA_000237925.2</t>
  </si>
  <si>
    <t>chromosome 1:NC_031495.1/HE601624.1; chromosome 2:NC_031496.1/HE601625.1; chromosome 3:NC_031497.1/HE601626.1; chromosome 4:NC_031498.1/HE601627.1; chromosome 5:NC_031499.1/HE601628.1; chromosome 6:NC_031500.1/HE601629.1; chromosome 7:NC_031501.1/HE601630.1; chromosome W:NC_031502.1/HE601631.1; mitochondrion MT:NC_002545.1/HE601612.1</t>
  </si>
  <si>
    <t>CABG01</t>
  </si>
  <si>
    <t>2011-10-03T00:00:00Z</t>
  </si>
  <si>
    <t>ftp://ftp.ncbi.nlm.nih.gov/genomes/all/GCA/000/237/925/GCA_000237925.2_ASM23792v2</t>
  </si>
  <si>
    <t>ftp://ftp.ncbi.nlm.nih.gov/genomes/all/GCF/000/237/925/GCF_000237925.1_ASM23792v2</t>
  </si>
  <si>
    <t>Schistosoma japonicum</t>
  </si>
  <si>
    <t>HuSjv2</t>
  </si>
  <si>
    <t>SAMN10867452</t>
  </si>
  <si>
    <t>PRJNA520774</t>
  </si>
  <si>
    <t>GCA_006368765.1</t>
  </si>
  <si>
    <t>SKCS01</t>
  </si>
  <si>
    <t>2019-06-14T00:00:00Z</t>
  </si>
  <si>
    <t>ftp://ftp.ncbi.nlm.nih.gov/genomes/all/GCA/006/368/765/GCA_006368765.1_ASM636876v1</t>
  </si>
  <si>
    <t>Histoplasma capsulatum NAm1</t>
  </si>
  <si>
    <t>NAm1</t>
  </si>
  <si>
    <t>SAMN02953633</t>
  </si>
  <si>
    <t>PRJNA12654</t>
  </si>
  <si>
    <t>GCA_000149585.1</t>
  </si>
  <si>
    <t>AAJI01</t>
  </si>
  <si>
    <t>2005-09-19T00:00:00Z</t>
  </si>
  <si>
    <t>ftp://ftp.ncbi.nlm.nih.gov/genomes/all/GCA/000/149/585/GCA_000149585.1_ASM14958v1</t>
  </si>
  <si>
    <t>ftp://ftp.ncbi.nlm.nih.gov/genomes/all/GCF/000/149/585/GCF_000149585.1_ASM14958v1</t>
  </si>
  <si>
    <t>Fasciola hepatica</t>
  </si>
  <si>
    <t>Shrewsbury</t>
  </si>
  <si>
    <t>SAMEA104656475</t>
  </si>
  <si>
    <t>PRJEB25283</t>
  </si>
  <si>
    <t>GCA_900302435.1</t>
  </si>
  <si>
    <t>OMOY01</t>
  </si>
  <si>
    <t>2018-04-21T00:00:00Z</t>
  </si>
  <si>
    <t>ftp://ftp.ncbi.nlm.nih.gov/genomes/all/GCA/900/302/435/GCA_900302435.1_Fasciola_10x_pilon</t>
  </si>
  <si>
    <t>Drosophila ananassae</t>
  </si>
  <si>
    <t>14024-0371.16-18</t>
  </si>
  <si>
    <t>SAMN09383008</t>
  </si>
  <si>
    <t>PRJNA501875</t>
  </si>
  <si>
    <t>GCA_003285975.3</t>
  </si>
  <si>
    <t>QMES02</t>
  </si>
  <si>
    <t>2018-07-02T00:00:00Z</t>
  </si>
  <si>
    <t>ftp://ftp.ncbi.nlm.nih.gov/genomes/all/GCA/003/285/975/GCA_003285975.3_DanaRS2.1</t>
  </si>
  <si>
    <t>ftp://ftp.ncbi.nlm.nih.gov/genomes/all/GCF/003/285/975/GCF_003285975.2_DanaRS2.1</t>
  </si>
  <si>
    <t>Plasmodium reichenowi</t>
  </si>
  <si>
    <t>SY57</t>
  </si>
  <si>
    <t>SAMN04053640</t>
  </si>
  <si>
    <t>PRJNA329100</t>
  </si>
  <si>
    <t>GCA_001601855.1</t>
  </si>
  <si>
    <t>chromosome 1:NC_033646.1/CM003842.1; chromosome 2:NC_033647.1/CM003843.1; chromosome 3:NC_033648.1/CM003844.1; chromosome 4:NC_033649.1/CM003845.1; chromosome 5:NC_033650.1/CM003846.1; chromosome 6:NC_033651.1/CM003847.1; chromosome 7:NC_033652.1/CM003848.1; chromosome 8:NC_033653.1/CM003849.1; chromosome 9:NC_033654.1/CM003850.1; chromosome 10:NC_033655.1/CM003851.1; chromosome 11:NC_033656.1/CM003852.1; chromosome 12:NC_033657.1/CM003853.1; chromosome 13:NC_033658.1/CM003854.1; chromosome 14:NC_033659.1/CM003855.1; apicoplast Pltd:NW_017962150.1/CM003883.1</t>
  </si>
  <si>
    <t>LVLA01</t>
  </si>
  <si>
    <t>2016-03-28T00:00:00Z</t>
  </si>
  <si>
    <t>ftp://ftp.ncbi.nlm.nih.gov/genomes/all/GCA/001/601/855/GCA_001601855.1_ASM160185v1</t>
  </si>
  <si>
    <t>ftp://ftp.ncbi.nlm.nih.gov/genomes/all/GCF/001/601/855/GCF_001601855.1_ASM160185v1</t>
  </si>
  <si>
    <t>Pristionchus pacificus</t>
  </si>
  <si>
    <t>PS312</t>
  </si>
  <si>
    <t>SAMN02953718</t>
  </si>
  <si>
    <t>PRJNA12644</t>
  </si>
  <si>
    <t>GCA_000180635.4</t>
  </si>
  <si>
    <t>chromosome I:CM026575.1; chromosome II:CM026576.1; chromosome III:CM026577.1; chromosome IV:CM026578.1; chromosome V:CM026579.1; chromosome X:CM026580.1</t>
  </si>
  <si>
    <t>ABKE04</t>
  </si>
  <si>
    <t>2009-01-07T00:00:00Z</t>
  </si>
  <si>
    <t>ftp://ftp.ncbi.nlm.nih.gov/genomes/all/GCA/000/180/635/GCA_000180635.4_El_Paco_v._4</t>
  </si>
  <si>
    <t>Neospora caninum Liverpool</t>
  </si>
  <si>
    <t>Liverpool</t>
  </si>
  <si>
    <t>SAMEA2272006</t>
  </si>
  <si>
    <t>PRJEA37771</t>
  </si>
  <si>
    <t>GCA_000208865.2</t>
  </si>
  <si>
    <t>chromosome Ia:NC_018385.1/FR823380.1; chromosome Ib:NC_018386.1/FR823381.1; chromosome II:NC_018387.1/FR823382.1; chromosome III:NC_018388.1/FR823383.1; chromosome IV:NC_018389.1/FR823384.1; chromosome V:NC_018391.1/FR823386.1; chromosome VI:NC_018392.1/FR823387.1; chromosome VIIa:NC_018393.1/FR823388.1; chromosome VIIb:NC_018394.1/FR823389.1; chromosome VIII:NC_018395.1/FR823390.1; chromosome IX:NC_018390.1/FR823385.1; chromosome X:NC_018396.1/FR823391.1; chromosome XI:NC_018397.1/FR823392.1; chromosome XII:NC_018398.1/FR823393.1</t>
  </si>
  <si>
    <t>2011-03-02T00:00:00Z</t>
  </si>
  <si>
    <t>ftp://ftp.ncbi.nlm.nih.gov/genomes/all/GCA/000/208/865/GCA_000208865.2_ASM20886v2</t>
  </si>
  <si>
    <t>ftp://ftp.ncbi.nlm.nih.gov/genomes/all/GCF/000/208/865/GCF_000208865.1_ASM20886v2</t>
  </si>
  <si>
    <t>Leishmania infantum JPCM5</t>
  </si>
  <si>
    <t>JPCM5</t>
  </si>
  <si>
    <t>SAMEA3138175</t>
  </si>
  <si>
    <t>PRJNA12658</t>
  </si>
  <si>
    <t>GCA_000002875.2</t>
  </si>
  <si>
    <t>chromosome 1:NC_009386.2/FR796433.1; chromosome 2:NC_009387.2/FR796434.1; chromosome 3:NC_009388.2/FR796435.1; chromosome 4:NC_009389.2/FR796436.1; chromosome 5:NC_009390.2/FR796437.1; chromosome 6:NC_009277.2/FR796438.1; chromosome 7:NC_009391.2/FR796439.1; chromosome 8:NC_009392.2/FR796440.1; chromosome 9:NC_009393.2/FR796441.1; chromosome 10:NC_009394.2/FR796442.1; chromosome 11:NC_009395.2/FR796443.1; chromosome 12:NC_009396.2/FR796444.1; chromosome 13:NC_009397.2/FR796445.1; chromosome 14:NC_009398.2/FR796446.1; chromosome 15:NC_009399.2/FR796447.1; chromosome 16:NC_009400.2/FR796448.1; chromosome 17:NC_009401.2/FR796449.1; chromosome 18:NC_009402.2/FR796450.1; chromosome 19:NC_009403.2/FR796451.1; chromosome 20:NC_009404.2/FR796452.1; chromosome 21:NC_009405.2/FR796453.1; chromosome 22:NC_009406.2/FR796454.1; chromosome 23:NC_009407.2/FR796455.1; chromosome 24:NC_009408.2/FR796456.1; chromosome 25:NC_009409.2/FR796457.1; chromosome 26:NC_009410.2/FR796458.1; chromosome 27:NC_009411.2/FR796459.1; chromosome 28:NC_009412.2/FR796460.1; chromosome 29:NC_009413.2/FR796461.1; chromosome 30:NC_009414.2/FR796462.1; chromosome 31:NC_009415.2/FR796463.1; chromosome 32:NC_009416.2/FR796464.1; chromosome 33:NC_009417.2/FR796465.1; chromosome 34:NC_009418.2/FR796466.1; chromosome 35:NC_009419.2/FR796467.1; chromosome 36:NC_009420.2/FR796468.1</t>
  </si>
  <si>
    <t>CACT01</t>
  </si>
  <si>
    <t>2007-04-04T00:00:00Z</t>
  </si>
  <si>
    <t>ftp://ftp.ncbi.nlm.nih.gov/genomes/all/GCA/000/002/875/GCA_000002875.2_ASM287v2</t>
  </si>
  <si>
    <t>ftp://ftp.ncbi.nlm.nih.gov/genomes/all/GCF/000/002/875/GCF_000002875.2_ASM287v2</t>
  </si>
  <si>
    <t>Drosophila erecta</t>
  </si>
  <si>
    <t>14021-0224.00,06,07</t>
  </si>
  <si>
    <t>SAMN09383010</t>
  </si>
  <si>
    <t>GCA_003286155.2</t>
  </si>
  <si>
    <t>QMER02</t>
  </si>
  <si>
    <t>ftp://ftp.ncbi.nlm.nih.gov/genomes/all/GCA/003/286/155/GCA_003286155.2_DereRS2</t>
  </si>
  <si>
    <t>ftp://ftp.ncbi.nlm.nih.gov/genomes/all/GCF/003/286/155/GCF_003286155.1_DereRS2</t>
  </si>
  <si>
    <t>Drosophila willistoni</t>
  </si>
  <si>
    <t>TSC#14030-0811.24</t>
  </si>
  <si>
    <t>SAMN02953653</t>
  </si>
  <si>
    <t>PRJNA12664</t>
  </si>
  <si>
    <t>GCA_000005925.1</t>
  </si>
  <si>
    <t>AAQB01</t>
  </si>
  <si>
    <t>2006-04-21T00:00:00Z</t>
  </si>
  <si>
    <t>ftp://ftp.ncbi.nlm.nih.gov/genomes/all/GCA/000/005/925/GCA_000005925.1_dwil_caf1</t>
  </si>
  <si>
    <t>ftp://ftp.ncbi.nlm.nih.gov/genomes/all/GCF/000/005/925/GCF_000005925.1_dwil_caf1</t>
  </si>
  <si>
    <t>Caenorhabditis japonica</t>
  </si>
  <si>
    <t>DF5081</t>
  </si>
  <si>
    <t>SAMN02953724</t>
  </si>
  <si>
    <t>PRJNA12591</t>
  </si>
  <si>
    <t>GCA_000147155.1</t>
  </si>
  <si>
    <t>ABLE03</t>
  </si>
  <si>
    <t>2008-04-03T00:00:00Z</t>
  </si>
  <si>
    <t>ftp://ftp.ncbi.nlm.nih.gov/genomes/all/GCA/000/147/155/GCA_000147155.1_C_japonica-7.0.1</t>
  </si>
  <si>
    <t>Caenorhabditis remanei</t>
  </si>
  <si>
    <t>PB4641</t>
  </si>
  <si>
    <t>SAMN00627085</t>
  </si>
  <si>
    <t>PRJNA12588</t>
  </si>
  <si>
    <t>GCA_000149515.1</t>
  </si>
  <si>
    <t>AAGD02</t>
  </si>
  <si>
    <t>2005-02-09T00:00:00Z</t>
  </si>
  <si>
    <t>ftp://ftp.ncbi.nlm.nih.gov/genomes/all/GCA/000/149/515/GCA_000149515.1_ASM14951v1</t>
  </si>
  <si>
    <t>ftp://ftp.ncbi.nlm.nih.gov/genomes/all/GCF/000/149/515/GCF_000149515.1_ASM14951v1</t>
  </si>
  <si>
    <t>Caenorhabditis brenneri</t>
  </si>
  <si>
    <t>PB2801</t>
  </si>
  <si>
    <t>SAMN02953693</t>
  </si>
  <si>
    <t>PRJNA20035</t>
  </si>
  <si>
    <t>GCA_000143925.2</t>
  </si>
  <si>
    <t>ABEG02</t>
  </si>
  <si>
    <t>2007-07-17T00:00:00Z</t>
  </si>
  <si>
    <t>ftp://ftp.ncbi.nlm.nih.gov/genomes/all/GCA/000/143/925/GCA_000143925.2_C_brenneri-6.0.1b</t>
  </si>
  <si>
    <t>Blastomyces dermatitidis ER-3</t>
  </si>
  <si>
    <t>ER-3</t>
  </si>
  <si>
    <t>SAMN02953741</t>
  </si>
  <si>
    <t>PRJNA29171</t>
  </si>
  <si>
    <t>GCA_000003525.2</t>
  </si>
  <si>
    <t>ACBT01</t>
  </si>
  <si>
    <t>2009-02-19T00:00:00Z</t>
  </si>
  <si>
    <t>ftp://ftp.ncbi.nlm.nih.gov/genomes/all/GCA/000/003/525/GCA_000003525.2_BD_ER3_V1</t>
  </si>
  <si>
    <t>Drosophila grimshawi</t>
  </si>
  <si>
    <t>15287-2541.00</t>
  </si>
  <si>
    <t>SAMN16729613</t>
  </si>
  <si>
    <t>PRJNA728747</t>
  </si>
  <si>
    <t>GCA_018153295.1</t>
  </si>
  <si>
    <t>JAECXY01</t>
  </si>
  <si>
    <t>2021-04-28T00:00:00Z</t>
  </si>
  <si>
    <t>ftp://ftp.ncbi.nlm.nih.gov/genomes/all/GCA/018/153/295/GCA_018153295.1_ASM1815329v1</t>
  </si>
  <si>
    <t>ftp://ftp.ncbi.nlm.nih.gov/genomes/all/GCF/018/153/295/GCF_018153295.1_ASM1815329v1</t>
  </si>
  <si>
    <t>Trichomonas vaginalis G3</t>
  </si>
  <si>
    <t>G3; ATCC PRA-98</t>
  </si>
  <si>
    <t>SAMN02953626</t>
  </si>
  <si>
    <t>PRJNA16084</t>
  </si>
  <si>
    <t>GCA_000002825.1</t>
  </si>
  <si>
    <t>AAHC01</t>
  </si>
  <si>
    <t>2005-05-25T00:00:00Z</t>
  </si>
  <si>
    <t>ftp://ftp.ncbi.nlm.nih.gov/genomes/all/GCA/000/002/825/GCA_000002825.1_ASM282v1</t>
  </si>
  <si>
    <t>ftp://ftp.ncbi.nlm.nih.gov/genomes/all/GCF/000/002/825/GCF_000002825.2_ASM282v1</t>
  </si>
  <si>
    <t>Drosophila mojavensis</t>
  </si>
  <si>
    <t>TSC#15081-1352.22</t>
  </si>
  <si>
    <t>SAMN02953651</t>
  </si>
  <si>
    <t>PRJNA12682</t>
  </si>
  <si>
    <t>GCA_000005175.1</t>
  </si>
  <si>
    <t>AAPU01</t>
  </si>
  <si>
    <t>2006-04-11T00:00:00Z</t>
  </si>
  <si>
    <t>ftp://ftp.ncbi.nlm.nih.gov/genomes/all/GCA/000/005/175/GCA_000005175.1_dmoj_caf1</t>
  </si>
  <si>
    <t>ftp://ftp.ncbi.nlm.nih.gov/genomes/all/GCF/000/005/175/GCF_000005175.2_dmoj_caf1</t>
  </si>
  <si>
    <t>Drosophila virilis</t>
  </si>
  <si>
    <t>15010-1051.48,49,85</t>
  </si>
  <si>
    <t>SAMN09383168</t>
  </si>
  <si>
    <t>GCA_003285735.2</t>
  </si>
  <si>
    <t>QMEO02</t>
  </si>
  <si>
    <t>ftp://ftp.ncbi.nlm.nih.gov/genomes/all/GCA/003/285/735/GCA_003285735.2_DvirRS2</t>
  </si>
  <si>
    <t>ftp://ftp.ncbi.nlm.nih.gov/genomes/all/GCF/003/285/735/GCF_003285735.1_DvirRS2</t>
  </si>
  <si>
    <t>Meloidogyne hapla</t>
  </si>
  <si>
    <t>VW9</t>
  </si>
  <si>
    <t>SAMN02743742</t>
  </si>
  <si>
    <t>PRJNA29083</t>
  </si>
  <si>
    <t>GCA_000172435.1</t>
  </si>
  <si>
    <t>ABLG01</t>
  </si>
  <si>
    <t>2008-09-29T00:00:00Z</t>
  </si>
  <si>
    <t>ftp://ftp.ncbi.nlm.nih.gov/genomes/all/GCA/000/172/435/GCA_000172435.1_Freeze_1</t>
  </si>
  <si>
    <t>Naegleria gruberi strain NEG-M</t>
  </si>
  <si>
    <t>NEG-M</t>
  </si>
  <si>
    <t>SAMN02953745</t>
  </si>
  <si>
    <t>PRJNA14010</t>
  </si>
  <si>
    <t>GCA_000004985.1</t>
  </si>
  <si>
    <t>ACER01</t>
  </si>
  <si>
    <t>2009-12-23T00:00:00Z</t>
  </si>
  <si>
    <t>ftp://ftp.ncbi.nlm.nih.gov/genomes/all/GCA/000/004/985/GCA_000004985.1_V1.0</t>
  </si>
  <si>
    <t>ftp://ftp.ncbi.nlm.nih.gov/genomes/all/GCF/000/004/985/GCF_000004985.1_V1.0</t>
  </si>
  <si>
    <t>Drosophila persimilis</t>
  </si>
  <si>
    <t>14011-0111.01,24,50</t>
  </si>
  <si>
    <t>SAMN09383163</t>
  </si>
  <si>
    <t>GCA_003286085.2</t>
  </si>
  <si>
    <t>QMET02</t>
  </si>
  <si>
    <t>ftp://ftp.ncbi.nlm.nih.gov/genomes/all/GCA/003/286/085/GCA_003286085.2_DperRS2</t>
  </si>
  <si>
    <t>ftp://ftp.ncbi.nlm.nih.gov/genomes/all/GCF/003/286/085/GCF_003286085.1_DperRS2</t>
  </si>
  <si>
    <t>Physarum polycephalum</t>
  </si>
  <si>
    <t>LU352</t>
  </si>
  <si>
    <t>SAMN02839457</t>
  </si>
  <si>
    <t>PRJNA12851</t>
  </si>
  <si>
    <t>GCA_000413255.3</t>
  </si>
  <si>
    <t>ATCM03</t>
  </si>
  <si>
    <t>2013-06-14T00:00:00Z</t>
  </si>
  <si>
    <t>ftp://ftp.ncbi.nlm.nih.gov/genomes/all/GCA/000/413/255/GCA_000413255.3_Physarum_polycephalum-10.0</t>
  </si>
  <si>
    <t>Drosophila sechellia</t>
  </si>
  <si>
    <t>sech25</t>
  </si>
  <si>
    <t>SAMN06827992</t>
  </si>
  <si>
    <t>PRJNA609127</t>
  </si>
  <si>
    <t>GCA_004382195.1</t>
  </si>
  <si>
    <t>chromosome 2L:NC_045949.1/CM015602.1; chromosome 2R:NC_045950.1/CM015603.1; chromosome 3L:NC_045951.1/CM015604.1; chromosome 3R:NC_045952.1/CM015605.1; chromosome 4:NC_045953.1/CM015600.1; chromosome X:NC_045954.1/CM015601.1; mitochondrion MT:CM016413.1</t>
  </si>
  <si>
    <t>NIFZ01</t>
  </si>
  <si>
    <t>ftp://ftp.ncbi.nlm.nih.gov/genomes/all/GCA/004/382/195/GCA_004382195.1_ASM438219v1</t>
  </si>
  <si>
    <t>ftp://ftp.ncbi.nlm.nih.gov/genomes/all/GCF/004/382/195/GCF_004382195.1_ASM438219v1</t>
  </si>
  <si>
    <t>Ochromonas danica</t>
  </si>
  <si>
    <t>SAMN00169574</t>
  </si>
  <si>
    <t>PRJNA546545</t>
  </si>
  <si>
    <t>GCA_015146655.1</t>
  </si>
  <si>
    <t>VKHL01</t>
  </si>
  <si>
    <t>2020-10-30T00:00:00Z</t>
  </si>
  <si>
    <t>ftp://ftp.ncbi.nlm.nih.gov/genomes/all/GCA/015/146/655/GCA_015146655.1_ASM1514665v1</t>
  </si>
  <si>
    <t>Paramecium tetraurelia strain d4-2</t>
  </si>
  <si>
    <t>Stock d4-2</t>
  </si>
  <si>
    <t>SAMEA3138302</t>
  </si>
  <si>
    <t>PRJNA18363</t>
  </si>
  <si>
    <t>GCA_000165425.1</t>
  </si>
  <si>
    <t>CAAL01</t>
  </si>
  <si>
    <t>2006-10-30T00:00:00Z</t>
  </si>
  <si>
    <t>ftp://ftp.ncbi.nlm.nih.gov/genomes/all/GCA/000/165/425/GCA_000165425.1_ASM16542v1</t>
  </si>
  <si>
    <t>ftp://ftp.ncbi.nlm.nih.gov/genomes/all/GCF/000/165/425/GCF_000165425.1_ASM16542v1</t>
  </si>
  <si>
    <t>Meyerozyma guilliermondii ATCC 6260</t>
  </si>
  <si>
    <t>ATCC 6260</t>
  </si>
  <si>
    <t>SAMN02953607</t>
  </si>
  <si>
    <t>PRJNA12729</t>
  </si>
  <si>
    <t>GCA_000149425.1</t>
  </si>
  <si>
    <t>AAFM01</t>
  </si>
  <si>
    <t>2005-03-17T00:00:00Z</t>
  </si>
  <si>
    <t>ftp://ftp.ncbi.nlm.nih.gov/genomes/all/GCA/000/149/425/GCA_000149425.1_ASM14942v1</t>
  </si>
  <si>
    <t>ftp://ftp.ncbi.nlm.nih.gov/genomes/all/GCF/000/149/425/GCF_000149425.1_ASM14942v1</t>
  </si>
  <si>
    <t>Acanthamoeba castellanii str. Neff</t>
  </si>
  <si>
    <t>Neff</t>
  </si>
  <si>
    <t>SAMN02953809</t>
  </si>
  <si>
    <t>PRJNA66753</t>
  </si>
  <si>
    <t>GCA_000313135.1</t>
  </si>
  <si>
    <t>AHJI01</t>
  </si>
  <si>
    <t>2012-11-14T00:00:00Z</t>
  </si>
  <si>
    <t>ftp://ftp.ncbi.nlm.nih.gov/genomes/all/GCA/000/313/135/GCA_000313135.1_Acastellanii.strNEFF_v1</t>
  </si>
  <si>
    <t>ftp://ftp.ncbi.nlm.nih.gov/genomes/all/GCF/000/313/135/GCF_000313135.1_Acastellanii.strNEFF_v1</t>
  </si>
  <si>
    <t>Perkinsus marinus ATCC 50983</t>
  </si>
  <si>
    <t>ATCC 50983</t>
  </si>
  <si>
    <t>SAMN02953677</t>
  </si>
  <si>
    <t>PRJNA12737</t>
  </si>
  <si>
    <t>GCA_000006405.1</t>
  </si>
  <si>
    <t>AAXJ01</t>
  </si>
  <si>
    <t>2007-02-27T00:00:00Z</t>
  </si>
  <si>
    <t>ftp://ftp.ncbi.nlm.nih.gov/genomes/all/GCA/000/006/405/GCA_000006405.1_JCVI_PMG_1.0</t>
  </si>
  <si>
    <t>ftp://ftp.ncbi.nlm.nih.gov/genomes/all/GCF/000/006/405/GCF_000006405.1_JCVI_PMG_1.0</t>
  </si>
  <si>
    <t>Meloidogyne incognita</t>
  </si>
  <si>
    <t>Kmmt_Gs004</t>
  </si>
  <si>
    <t>SAMD00208207</t>
  </si>
  <si>
    <t>PRJDB9394</t>
  </si>
  <si>
    <t>GCA_014132215.1</t>
  </si>
  <si>
    <t>BLLR01</t>
  </si>
  <si>
    <t>2020-06-23T00:00:00Z</t>
  </si>
  <si>
    <t>ftp://ftp.ncbi.nlm.nih.gov/genomes/all/GCA/014/132/215/GCA_014132215.1_MINJ2</t>
  </si>
  <si>
    <t>Clavispora lusitaniae ATCC 42720</t>
  </si>
  <si>
    <t>ATCC 42720</t>
  </si>
  <si>
    <t>SAMN02953613</t>
  </si>
  <si>
    <t>PRJNA12753</t>
  </si>
  <si>
    <t>GCA_000003835.1</t>
  </si>
  <si>
    <t>AAFT01</t>
  </si>
  <si>
    <t>ftp://ftp.ncbi.nlm.nih.gov/genomes/all/GCA/000/003/835/GCA_000003835.1_ASM383v1</t>
  </si>
  <si>
    <t>ftp://ftp.ncbi.nlm.nih.gov/genomes/all/GCF/000/003/835/GCF_000003835.1_ASM383v1</t>
  </si>
  <si>
    <t>Petromyzon marinus</t>
  </si>
  <si>
    <t>kPetMar1</t>
  </si>
  <si>
    <t>SAMN12629506</t>
  </si>
  <si>
    <t>PRJNA611764</t>
  </si>
  <si>
    <t>GCA_010993605.1</t>
  </si>
  <si>
    <t>chromosome 1:CM021441.1; chromosome 2:CM021442.1; chromosome 3:CM021443.1; chromosome 4:CM021444.1; chromosome 5:CM021445.1; chromosome 6:CM021446.1; chromosome 7:CM021447.1; chromosome 8:CM021448.1; chromosome 9:CM021449.1; chromosome 10:CM021450.1; chromosome 11:CM021451.1; chromosome 12:CM021452.1; chromosome 13:CM021453.1; chromosome 14:CM021454.1; chromosome 15:CM021455.1; chromosome 16:CM021456.1; chromosome 17:CM021457.1; chromosome 18:CM021458.1; chromosome 19:CM021459.1; chromosome 20:CM021460.1; chromosome 21:CM021461.1; chromosome 22:CM021462.1; chromosome 23:CM021463.1; chromosome 24:CM021464.1; chromosome 25:CM021465.1; chromosome 26:CM021466.1; chromosome 27:CM021467.1; chromosome 28:CM021468.1; chromosome 29:CM021469.1; chromosome 30:CM021470.1; chromosome 31:CM021471.1; chromosome 32:CM021472.1; chromosome 33:CM021473.1; chromosome 34:CM021474.1; chromosome 35:CM021475.1; chromosome 36:CM021476.1; chromosome 37:CM021477.1; chromosome 38:CM021478.1; chromosome 39:CM021479.1; chromosome 40:CM021480.1; chromosome 41:CM021481.1; chromosome 42:CM021482.1; chromosome 43:CM021483.1; chromosome 44:CM021484.1; chromosome 45:CM021485.1; chromosome 46:CM021486.1; chromosome 47:CM021487.1; chromosome 48:CM021488.1; chromosome 49:CM021489.1; chromosome 50:CM021490.1; chromosome 51:CM021491.1; chromosome 52:CM021492.1; chromosome 53:CM021493.1; chromosome 54:CM021494.1; chromosome 55:CM021495.1; chromosome 56:CM021496.1; chromosome 57:CM021497.1; chromosome 58:CM021498.1; chromosome 59:CM021499.1; chromosome 60:CM021500.1; chromosome 61:CM021501.1; chromosome 62:CM021502.1; chromosome 63:CM021503.1; chromosome 64:CM021504.1; chromosome 65:CM021505.1; chromosome 66:CM021506.1; chromosome 67:CM021507.1; chromosome 68:CM021508.1; chromosome 69:CM021509.1; chromosome 70:CM021510.1; chromosome 71:CM021511.1; chromosome 72:CM021512.1; chromosome 73:NC_046141.1/CM021513.1; chromosome 74:NC_046142.1/CM021514.1; chromosome 75:NC_046143.1/CM021515.1; chromosome 76:NC_046144.1/CM021516.1; chromosome 77:NC_046145.1/CM021517.1; chromosome 78:NC_046146.1/CM021518.1; chromosome 79:NC_046147.1/CM021519.1; chromosome 80:NC_046148.1/CM021520.1; chromosome 81:NC_046149.1/CM021521.1; chromosome 82:NC_046150.1/CM021522.1; chromosome 83:NC_046151.1/CM021523.1; chromosome 84:NC_046152.1/CM021524.1; chromosome 85:NC_046153.1/CM021525.1; mitochondrion MT:NC_001626.1/</t>
  </si>
  <si>
    <t>JAAIYE01</t>
  </si>
  <si>
    <t>2020-02-24T00:00:00Z</t>
  </si>
  <si>
    <t>ftp://ftp.ncbi.nlm.nih.gov/genomes/all/GCA/010/993/605/GCA_010993605.1_kPetMar1.pri</t>
  </si>
  <si>
    <t>ftp://ftp.ncbi.nlm.nih.gov/genomes/all/GCF/010/993/605/GCF_010993605.1_kPetMar1.pri</t>
  </si>
  <si>
    <t>Daphnia pulex</t>
  </si>
  <si>
    <t>SAMEA8968914</t>
  </si>
  <si>
    <t>PRJEB46221</t>
  </si>
  <si>
    <t>GCA_911175335.1</t>
  </si>
  <si>
    <t>CAJVNM01</t>
  </si>
  <si>
    <t>2021-07-18T00:00:00Z</t>
  </si>
  <si>
    <t>ftp://ftp.ncbi.nlm.nih.gov/genomes/all/GCA/911/175/335/GCA_911175335.1_PA42_4.2</t>
  </si>
  <si>
    <t>Phytophthora infestans T30-4</t>
  </si>
  <si>
    <t>T30-4</t>
  </si>
  <si>
    <t>SAMN02953670</t>
  </si>
  <si>
    <t>PRJNA17665</t>
  </si>
  <si>
    <t>GCA_000142945.1</t>
  </si>
  <si>
    <t>AATU01</t>
  </si>
  <si>
    <t>2006-11-15T00:00:00Z</t>
  </si>
  <si>
    <t>ftp://ftp.ncbi.nlm.nih.gov/genomes/all/GCA/000/142/945/GCA_000142945.1_ASM14294v1</t>
  </si>
  <si>
    <t>ftp://ftp.ncbi.nlm.nih.gov/genomes/all/GCF/000/142/945/GCF_000142945.1_ASM14294v1</t>
  </si>
  <si>
    <t>Blastocystis hominis</t>
  </si>
  <si>
    <t>Singapore isolate B (sub-type 7)</t>
  </si>
  <si>
    <t>SAMEA2272370</t>
  </si>
  <si>
    <t>PRJEA45923</t>
  </si>
  <si>
    <t>GCA_000151665.1</t>
  </si>
  <si>
    <t>CABX01</t>
  </si>
  <si>
    <t>2010-07-02T00:00:00Z</t>
  </si>
  <si>
    <t>ftp://ftp.ncbi.nlm.nih.gov/genomes/all/GCA/000/151/665/GCA_000151665.1_ASM15166v1</t>
  </si>
  <si>
    <t>ftp://ftp.ncbi.nlm.nih.gov/genomes/all/GCF/000/151/665/GCF_000151665.1_ASM15166v1</t>
  </si>
  <si>
    <t>Cyanophora paradoxa</t>
  </si>
  <si>
    <t>CCMP329</t>
  </si>
  <si>
    <t>SAMN09699894</t>
  </si>
  <si>
    <t>PRJNA479824</t>
  </si>
  <si>
    <t>GCA_004431415.1</t>
  </si>
  <si>
    <t>QPMI01</t>
  </si>
  <si>
    <t>2019-02-05T00:00:00Z</t>
  </si>
  <si>
    <t>ftp://ftp.ncbi.nlm.nih.gov/genomes/all/GCA/004/431/415/GCA_004431415.1_ASM443141v1</t>
  </si>
  <si>
    <t>Chaetomium globosum CBS 148.51</t>
  </si>
  <si>
    <t>CBS 148.51</t>
  </si>
  <si>
    <t>SAMN02953614</t>
  </si>
  <si>
    <t>PRJNA12795</t>
  </si>
  <si>
    <t>GCA_000143365.1</t>
  </si>
  <si>
    <t>AAFU01</t>
  </si>
  <si>
    <t>2005-03-14T00:00:00Z</t>
  </si>
  <si>
    <t>ftp://ftp.ncbi.nlm.nih.gov/genomes/all/GCA/000/143/365/GCA_000143365.1_ASM14336v1</t>
  </si>
  <si>
    <t>ftp://ftp.ncbi.nlm.nih.gov/genomes/all/GCF/000/143/365/GCF_000143365.1_ASM14336v1</t>
  </si>
  <si>
    <t>Euglena gracilis</t>
  </si>
  <si>
    <t>Z</t>
  </si>
  <si>
    <t>SAMEA4753733</t>
  </si>
  <si>
    <t>PRJEB27422</t>
  </si>
  <si>
    <t>GCA_900893395.1</t>
  </si>
  <si>
    <t>CAAHFI01</t>
  </si>
  <si>
    <t>ftp://ftp.ncbi.nlm.nih.gov/genomes/all/GCA/900/893/395/GCA_900893395.1_EugGra_PACBIO_Illumina_merge_V1</t>
  </si>
  <si>
    <t>Oryctolagus cuniculus</t>
  </si>
  <si>
    <t>SAMN02953624</t>
  </si>
  <si>
    <t>PRJNA12819</t>
  </si>
  <si>
    <t>GCA_000003625.1</t>
  </si>
  <si>
    <t>chromosome 1:NC_013669.1/CM000790.1; chromosome 2:NC_013670.1/CM000791.1; chromosome 3:NC_013671.1/CM000792.1; chromosome 4:NC_013672.1/CM000793.1; chromosome 5:NC_013673.1/CM000794.1; chromosome 6:NC_013674.1/CM000795.1; chromosome 7:NC_013675.1/CM000796.1; chromosome 8:NC_013676.1/CM000797.1; chromosome 9:NC_013677.1/CM000798.1; chromosome 10:NC_013678.1/CM000799.1; chromosome 11:NC_013679.1/CM000800.1; chromosome 12:NC_013680.1/CM000801.1; chromosome 13:NC_013681.1/CM000802.1; chromosome 14:NC_013682.1/CM000803.1; chromosome 15:NC_013683.1/CM000804.1; chromosome 16:NC_013684.1/CM000805.1; chromosome 17:NC_013685.1/CM000806.1; chromosome 18:NC_013686.1/CM000807.1; chromosome 19:NC_013687.1/CM000808.1; chromosome 20:NC_013688.1/CM000809.1; chromosome 21:NC_013689.1/CM000810.1; chromosome X:NC_013690.1/CM000811.1; mitochondrion MT:NC_001913.1/</t>
  </si>
  <si>
    <t>AAGW02</t>
  </si>
  <si>
    <t>2005-05-13T00:00:00Z</t>
  </si>
  <si>
    <t>ftp://ftp.ncbi.nlm.nih.gov/genomes/all/GCA/000/003/625/GCA_000003625.1_OryCun2.0</t>
  </si>
  <si>
    <t>ftp://ftp.ncbi.nlm.nih.gov/genomes/all/GCF/000/003/625/GCF_000003625.3_OryCun2.0</t>
  </si>
  <si>
    <t>Coccidioides immitis RS</t>
  </si>
  <si>
    <t>RS</t>
  </si>
  <si>
    <t>SAMN02953601</t>
  </si>
  <si>
    <t>PRJNA12883</t>
  </si>
  <si>
    <t>GCA_000149335.2</t>
  </si>
  <si>
    <t>AAEC03</t>
  </si>
  <si>
    <t>2004-10-04T00:00:00Z</t>
  </si>
  <si>
    <t>ftp://ftp.ncbi.nlm.nih.gov/genomes/all/GCA/000/149/335/GCA_000149335.2_ASM14933v2</t>
  </si>
  <si>
    <t>ftp://ftp.ncbi.nlm.nih.gov/genomes/all/GCF/000/149/335/GCF_000149335.2_ASM14933v2</t>
  </si>
  <si>
    <t>Lodderomyces elongisporus NRRL YB-4239</t>
  </si>
  <si>
    <t>NRRL YB-4239</t>
  </si>
  <si>
    <t>SAMN02953647</t>
  </si>
  <si>
    <t>PRJNA12899</t>
  </si>
  <si>
    <t>GCA_000149685.1</t>
  </si>
  <si>
    <t>AAPO01</t>
  </si>
  <si>
    <t>2006-08-10T00:00:00Z</t>
  </si>
  <si>
    <t>ftp://ftp.ncbi.nlm.nih.gov/genomes/all/GCA/000/149/685/GCA_000149685.1_ASM14968v1</t>
  </si>
  <si>
    <t>ftp://ftp.ncbi.nlm.nih.gov/genomes/all/GCF/000/149/685/GCF_000149685.1_ASM14968v1</t>
  </si>
  <si>
    <t>97-1192</t>
  </si>
  <si>
    <t>SAMN02352524</t>
  </si>
  <si>
    <t>PRJNA186024</t>
  </si>
  <si>
    <t>GCA_000697195.1</t>
  </si>
  <si>
    <t>JNEF01</t>
  </si>
  <si>
    <t>2014-06-02T00:00:00Z</t>
  </si>
  <si>
    <t>ftp://ftp.ncbi.nlm.nih.gov/genomes/all/GCA/000/697/195/GCA_000697195.1_MucRam97-1192-1.0</t>
  </si>
  <si>
    <t>Trichoderma reesei QM6a</t>
  </si>
  <si>
    <t>QM6a</t>
  </si>
  <si>
    <t>SAMN02746107</t>
  </si>
  <si>
    <t>PRJNA15571</t>
  </si>
  <si>
    <t>GCA_000167675.2</t>
  </si>
  <si>
    <t>AAIL02</t>
  </si>
  <si>
    <t>2005-08-04T00:00:00Z</t>
  </si>
  <si>
    <t>ftp://ftp.ncbi.nlm.nih.gov/genomes/all/GCA/000/167/675/GCA_000167675.2_v2.0</t>
  </si>
  <si>
    <t>ftp://ftp.ncbi.nlm.nih.gov/genomes/all/GCF/000/167/675/GCF_000167675.1_v2.0</t>
  </si>
  <si>
    <t>Uncinocarpus reesii 1704</t>
  </si>
  <si>
    <t>SAMN02953631</t>
  </si>
  <si>
    <t>PRJNA15634</t>
  </si>
  <si>
    <t>GCA_000003515.2</t>
  </si>
  <si>
    <t>AAIW01</t>
  </si>
  <si>
    <t>2005-09-13T00:00:00Z</t>
  </si>
  <si>
    <t>ftp://ftp.ncbi.nlm.nih.gov/genomes/all/GCA/000/003/515/GCA_000003515.2_ASM351v2</t>
  </si>
  <si>
    <t>ftp://ftp.ncbi.nlm.nih.gov/genomes/all/GCF/000/003/515/GCF_000003515.1_ASM351v2</t>
  </si>
  <si>
    <t>Allomyces macrogynus ATCC 38327</t>
  </si>
  <si>
    <t>ATCC 38327</t>
  </si>
  <si>
    <t>SAMN02953744</t>
  </si>
  <si>
    <t>PRJNA20563</t>
  </si>
  <si>
    <t>GCA_000151295.1</t>
  </si>
  <si>
    <t>ACDU01</t>
  </si>
  <si>
    <t>2010-01-21T00:00:00Z</t>
  </si>
  <si>
    <t>ftp://ftp.ncbi.nlm.nih.gov/genomes/all/GCA/000/151/295/GCA_000151295.1_A_macrogynus_V3</t>
  </si>
  <si>
    <t>Ichthyophthirius multifiliis</t>
  </si>
  <si>
    <t>G5</t>
  </si>
  <si>
    <t>SAMN02953779</t>
  </si>
  <si>
    <t>PRJNA49999</t>
  </si>
  <si>
    <t>GCA_000220395.1</t>
  </si>
  <si>
    <t>macronuclear:NZ_AEDN00000000.1/AEDN00000000.1</t>
  </si>
  <si>
    <t>AEDN01</t>
  </si>
  <si>
    <t>2011-07-11T00:00:00Z</t>
  </si>
  <si>
    <t>ftp://ftp.ncbi.nlm.nih.gov/genomes/all/GCA/000/220/395/GCA_000220395.1_JCVI-IMG1-V.1</t>
  </si>
  <si>
    <t>ftp://ftp.ncbi.nlm.nih.gov/genomes/all/GCF/000/220/395/GCF_000220395.1_JCVI-IMG1-V.1</t>
  </si>
  <si>
    <t>Ancylostoma caninum</t>
  </si>
  <si>
    <t>Baltimore</t>
  </si>
  <si>
    <t>SAMN02777921</t>
  </si>
  <si>
    <t>PRJNA72585</t>
  </si>
  <si>
    <t>GCA_003336725.1</t>
  </si>
  <si>
    <t>JOJR01</t>
  </si>
  <si>
    <t>2018-07-21T00:00:00Z</t>
  </si>
  <si>
    <t>ftp://ftp.ncbi.nlm.nih.gov/genomes/all/GCA/003/336/725/GCA_003336725.1_A_caninum_9.3.2.ec.cg.pg</t>
  </si>
  <si>
    <t>Paracoccidioides brasiliensis Pb18</t>
  </si>
  <si>
    <t>Pb18</t>
  </si>
  <si>
    <t>SAMN02953720</t>
  </si>
  <si>
    <t>PRJNA28733</t>
  </si>
  <si>
    <t>GCA_000150735.2</t>
  </si>
  <si>
    <t>ABKI02</t>
  </si>
  <si>
    <t>2008-03-20T00:00:00Z</t>
  </si>
  <si>
    <t>ftp://ftp.ncbi.nlm.nih.gov/genomes/all/GCA/000/150/735/GCA_000150735.2_Paracocci_br_Pb18_V2</t>
  </si>
  <si>
    <t>ftp://ftp.ncbi.nlm.nih.gov/genomes/all/GCF/000/150/735/GCF_000150735.1_Paracocci_br_Pb18_V2</t>
  </si>
  <si>
    <t>Pongo abelii</t>
  </si>
  <si>
    <t>Susie</t>
  </si>
  <si>
    <t>SAMN06275555</t>
  </si>
  <si>
    <t>PRJNA37793</t>
  </si>
  <si>
    <t>GCA_002880775.3</t>
  </si>
  <si>
    <t>chromosome 1:NC_036903.1/CM009262.2; chromosome 2A:NC_036904.1/CM009263.2; chromosome 2B:NC_036905.1/CM009264.2; chromosome 3:NC_036906.1/CM009265.2; chromosome 4:NC_036907.1/CM009266.2; chromosome 5:NC_036908.1/CM009267.2; chromosome 6:NC_036909.1/CM009268.2; chromosome 7:NC_036910.1/CM009269.2; chromosome 8:NC_036911.1/CM009270.2; chromosome 9:NC_036912.1/CM009271.2; chromosome 10:NC_036913.1/CM009272.2; chromosome 11:NC_036914.1/CM009273.2; chromosome 12:NC_036915.1/CM009274.2; chromosome 13:NC_036916.1/CM009275.2; chromosome 14:NC_036917.1/CM009276.2; chromosome 15:NC_036918.1/CM009277.2; chromosome 16:NC_036919.1/CM009278.2; chromosome 17:NC_036920.1/CM009279.2; chromosome 18:NC_036921.1/CM009280.2; chromosome 19:NC_036922.1/CM009281.2; chromosome 20:NC_036923.1/CM009282.2; chromosome 21:NC_036924.1/CM009283.2; chromosome 22:NC_036925.1/CM009284.2; chromosome X:NC_036926.1/CM009285.2; mitochondrion MT:NC_002083.1/</t>
  </si>
  <si>
    <t>NDHI03</t>
  </si>
  <si>
    <t>2018-01-16T00:00:00Z</t>
  </si>
  <si>
    <t>ftp://ftp.ncbi.nlm.nih.gov/genomes/all/GCA/002/880/775/GCA_002880775.3_Susie_PABv2</t>
  </si>
  <si>
    <t>ftp://ftp.ncbi.nlm.nih.gov/genomes/all/GCF/002/880/775/GCF_002880775.1_Susie_PABv2</t>
  </si>
  <si>
    <t>Paxillus involutus ATCC 200175</t>
  </si>
  <si>
    <t>ATCC 200175</t>
  </si>
  <si>
    <t>SAMN00723000</t>
  </si>
  <si>
    <t>PRJNA60449</t>
  </si>
  <si>
    <t>GCA_000827475.1</t>
  </si>
  <si>
    <t>JOMD01</t>
  </si>
  <si>
    <t>2015-01-21T00:00:00Z</t>
  </si>
  <si>
    <t>ftp://ftp.ncbi.nlm.nih.gov/genomes/all/GCA/000/827/475/GCA_000827475.1_Paxillus_involutus_ATCC_200175_v1.0</t>
  </si>
  <si>
    <t>Scheffersomyces stipitis CBS 6054</t>
  </si>
  <si>
    <t>CBS 6054</t>
  </si>
  <si>
    <t>SAMN02746101</t>
  </si>
  <si>
    <t>PRJNA16843</t>
  </si>
  <si>
    <t>GCA_000209165.1</t>
  </si>
  <si>
    <t>chromosome 1:NC_009068.1/CM000437.1; chromosome 2:NC_009042.1/CP000496.1; chromosome 3:NC_009043.1/CP000497.1; chromosome 4:NC_009044.1/CP000498.1; chromosome 5:NC_009045.1/CP000499.1; chromosome 6:NC_009046.1/CP000500.1; chromosome 7:NC_009047.1/CP000501.1; chromosome 8:NC_009048.1/CP000502.1</t>
  </si>
  <si>
    <t>AAVQ01</t>
  </si>
  <si>
    <t>2007-02-23T00:00:00Z</t>
  </si>
  <si>
    <t>ftp://ftp.ncbi.nlm.nih.gov/genomes/all/GCA/000/209/165/GCA_000209165.1_ASM20916v1</t>
  </si>
  <si>
    <t>ftp://ftp.ncbi.nlm.nih.gov/genomes/all/GCF/000/209/165/GCF_000209165.1_ASM20916v1</t>
  </si>
  <si>
    <t>ATCC 28485</t>
  </si>
  <si>
    <t>SAMN04305316</t>
  </si>
  <si>
    <t>PRJNA304627</t>
  </si>
  <si>
    <t>GCA_001708105.1</t>
  </si>
  <si>
    <t>chromosome 1:CP014584.1; chromosome 2:CP014585.1; chromosome 3:CP014586.1; chromosome 4:CP014587.1</t>
  </si>
  <si>
    <t>2016-08-10T00:00:00Z</t>
  </si>
  <si>
    <t>ftp://ftp.ncbi.nlm.nih.gov/genomes/all/GCA/001/708/105/GCA_001708105.1_ASM170810v1</t>
  </si>
  <si>
    <t>Pisolithus microcarpus 441</t>
  </si>
  <si>
    <t>SAMN00139516</t>
  </si>
  <si>
    <t>PRJNA60815</t>
  </si>
  <si>
    <t>GCA_000827275.1</t>
  </si>
  <si>
    <t>JMDM01</t>
  </si>
  <si>
    <t>ftp://ftp.ncbi.nlm.nih.gov/genomes/all/GCA/000/827/275/GCA_000827275.1_Pisolithus_microcarpus_441_v1.0</t>
  </si>
  <si>
    <t>Puccinia graminis f. sp. tritici CRL 75-36-700-3</t>
  </si>
  <si>
    <t>CRL 75-36-700-3</t>
  </si>
  <si>
    <t>SAMN00013043</t>
  </si>
  <si>
    <t>PRJNA18535</t>
  </si>
  <si>
    <t>GCA_000149925.1</t>
  </si>
  <si>
    <t>AAWC01</t>
  </si>
  <si>
    <t>2007-01-22T00:00:00Z</t>
  </si>
  <si>
    <t>ftp://ftp.ncbi.nlm.nih.gov/genomes/all/GCA/000/149/925/GCA_000149925.1_ASM14992v1</t>
  </si>
  <si>
    <t>ftp://ftp.ncbi.nlm.nih.gov/genomes/all/GCF/000/149/925/GCF_000149925.1_ASM14992v1</t>
  </si>
  <si>
    <t>CBS 1483</t>
  </si>
  <si>
    <t>SAMN10948597</t>
  </si>
  <si>
    <t>PRJNA522669</t>
  </si>
  <si>
    <t>GCA_011022315.1</t>
  </si>
  <si>
    <t>chromosome ScI:CP048983.1; chromosome ScII:CP048984.1; chromosome ScIV:CP048985.1; chromosome ScIX:CP048990.1; chromosome ScV:CP048986.1; chromosome ScVI:CP048987.1; chromosome ScVII:CP048988.1; chromosome ScVIII:CP048989.1; chromosome ScX-SeX:CP048991.1; chromosome ScXI:CP048992.1; chromosome ScXII:CP048993.1; chromosome ScXIII:CP048994.1; chromosome ScXIV:CP048995.1; chromosome ScXV-ScXI:CP048996.1; chromosome ScXVI:CP048997.1; chromosome SeI:CP048998.1; chromosome SeII-SeIV:CP048999.1; chromosome SeIII-ScIII:CP049000.1; chromosome SeIV-SeII:CP049001.1; chromosome SeIX:CP049006.1; chromosome SeV:CP049002.1; chromosome SeVI:CP049003.1; chromosome SeVII-ScVII:CP049004.1; chromosome SeVIII-SeXV:CP049005.1; chromosome SeX-ScX:CP049007.1; chromosome SeXI:CP049008.1; chromosome SeXII:CP049009.1; chromosome SeXIII-ScXIII:CP049010.1; chromosome SeXIV:CP049011.1; chromosome SeXV-SeVIII:CP049012.1; chromosome SeXVI:CP049013.1; mitochondrion MT:CP049014.1</t>
  </si>
  <si>
    <t>2020-02-26T00:00:00Z</t>
  </si>
  <si>
    <t>ftp://ftp.ncbi.nlm.nih.gov/genomes/all/GCA/011/022/315/GCA_011022315.1_ASM1102231v1</t>
  </si>
  <si>
    <t>Spizellomyces punctatus DAOM BR117</t>
  </si>
  <si>
    <t>DAOM BR117</t>
  </si>
  <si>
    <t>SAMN00716787</t>
  </si>
  <si>
    <t>PRJNA37881</t>
  </si>
  <si>
    <t>GCA_000182565.2</t>
  </si>
  <si>
    <t>ACOE01</t>
  </si>
  <si>
    <t>2009-09-03T00:00:00Z</t>
  </si>
  <si>
    <t>ftp://ftp.ncbi.nlm.nih.gov/genomes/all/GCA/000/182/565/GCA_000182565.2_S_punctatus_V1</t>
  </si>
  <si>
    <t>ftp://ftp.ncbi.nlm.nih.gov/genomes/all/GCF/000/182/565/GCF_000182565.1_S_punctatus_V1</t>
  </si>
  <si>
    <t>Sterkiella histriomuscorum</t>
  </si>
  <si>
    <t>BA</t>
  </si>
  <si>
    <t>SAMN03325312</t>
  </si>
  <si>
    <t>PRJNA274292</t>
  </si>
  <si>
    <t>GCA_001273305.2</t>
  </si>
  <si>
    <t>LAST02</t>
  </si>
  <si>
    <t>2015-08-21T00:00:00Z</t>
  </si>
  <si>
    <t>ftp://ftp.ncbi.nlm.nih.gov/genomes/all/GCA/001/273/305/GCA_001273305.2_ASM127330v2</t>
  </si>
  <si>
    <t>Ancylostoma duodenale</t>
  </si>
  <si>
    <t>Zhejiang</t>
  </si>
  <si>
    <t>SAMN03277212</t>
  </si>
  <si>
    <t>PRJNA72581</t>
  </si>
  <si>
    <t>GCA_000816745.1</t>
  </si>
  <si>
    <t>JHON01</t>
  </si>
  <si>
    <t>2015-01-08T00:00:00Z</t>
  </si>
  <si>
    <t>ftp://ftp.ncbi.nlm.nih.gov/genomes/all/GCA/000/816/745/GCA_000816745.1_A_duodenale_2.2.ec.cg.pg</t>
  </si>
  <si>
    <t>Schizophyllum commune H4-8</t>
  </si>
  <si>
    <t>H4-8</t>
  </si>
  <si>
    <t>SAMN02194201</t>
  </si>
  <si>
    <t>PRJNA32757</t>
  </si>
  <si>
    <t>GCA_000143185.1</t>
  </si>
  <si>
    <t>ADMJ01</t>
  </si>
  <si>
    <t>2010-07-01T00:00:00Z</t>
  </si>
  <si>
    <t>ftp://ftp.ncbi.nlm.nih.gov/genomes/all/GCA/000/143/185/GCA_000143185.1_v1.0</t>
  </si>
  <si>
    <t>ftp://ftp.ncbi.nlm.nih.gov/genomes/all/GCF/000/143/185/GCF_000143185.1_v1.0</t>
  </si>
  <si>
    <t>Ascaris suum</t>
  </si>
  <si>
    <t>RED_2019</t>
  </si>
  <si>
    <t>SAMN15096679</t>
  </si>
  <si>
    <t>PRJNA62057</t>
  </si>
  <si>
    <t>GCA_013433145.1</t>
  </si>
  <si>
    <t>chromosome 1:CM024168.1; chromosome 2:CM024169.1; chromosome 3:CM024170.1; chromosome 4:CM024171.1; chromosome 5:CM024172.1; chromosome 6:CM024173.1; chromosome 7:CM024174.1; chromosome 8:CM024175.1; chromosome 9:CM024176.1; chromosome 10:CM024177.1; chromosome 11:CM024178.1; chromosome 12:CM024179.1; chromosome 13:CM024180.1; chromosome 14:CM024181.1; chromosome 15:CM024182.1; chromosome 16:CM024183.1; chromosome 17:CM024184.1; chromosome 18:CM024185.1; chromosome 19:CM024186.1; chromosome X1:CM024187.1; chromosome X2:CM024188.1; chromosome X3:CM024189.1; chromosome X4:CM024190.1; chromosome X5:CM024191.1; mitochondrion MT:CM024213.1</t>
  </si>
  <si>
    <t>JACCHR01</t>
  </si>
  <si>
    <t>2020-07-21T00:00:00Z</t>
  </si>
  <si>
    <t>ftp://ftp.ncbi.nlm.nih.gov/genomes/all/GCA/013/433/145/GCA_013433145.1_ASM1343314v1</t>
  </si>
  <si>
    <t>Helianthus annuus</t>
  </si>
  <si>
    <t>SAMN05868438</t>
  </si>
  <si>
    <t>PRJNA396063</t>
  </si>
  <si>
    <t>GCA_002127325.2</t>
  </si>
  <si>
    <t>chromosome 1:NC_035433.2/CM007890.2; chromosome 2:NC_035434.2/CM007891.2; chromosome 3:NC_035435.2/CM007892.2; chromosome 4:NC_035436.2/CM007893.2; chromosome 5:NC_035437.2/CM007894.2; chromosome 6:NC_035438.2/CM007895.2; chromosome 7:NC_035439.2/CM007896.2; chromosome 8:NC_035440.2/CM007897.2; chromosome 9:NC_035441.2/CM007898.2; chromosome 10:NC_035442.2/CM007899.2; chromosome 11:NC_035443.2/CM007900.2; chromosome 12:NC_035444.2/CM007901.2; chromosome 13:NC_035445.2/CM007902.2; chromosome 14:NC_035446.2/CM007903.2; chromosome 15:NC_035447.2/CM007904.2; chromosome 16:NC_035448.2/CM007905.2; chromosome 17:NC_035449.2/CM007906.2; chloroplast Pltd:NC_007977.1/CM007907.1; mitochondrion MT:NC_023337.1/CM007908.2</t>
  </si>
  <si>
    <t>MNCJ02</t>
  </si>
  <si>
    <t>2017-05-08T00:00:00Z</t>
  </si>
  <si>
    <t>ftp://ftp.ncbi.nlm.nih.gov/genomes/all/GCA/002/127/325/GCA_002127325.2_HanXRQr2.0-SUNRISE</t>
  </si>
  <si>
    <t>ftp://ftp.ncbi.nlm.nih.gov/genomes/all/GCF/002/127/325/GCF_002127325.2_HanXRQr2.0-SUNRISE</t>
  </si>
  <si>
    <t>Lactuca sativa</t>
  </si>
  <si>
    <t>SAMN01730979</t>
  </si>
  <si>
    <t>PRJNA432228</t>
  </si>
  <si>
    <t>GCA_002870075.2</t>
  </si>
  <si>
    <t>chromosome 1:NC_056623.1/CM022518.1; chromosome 2:NC_056624.1/CM022519.1; chromosome 3:NC_056625.1/CM022520.1; chromosome 4:NC_056626.1/CM022521.1; chromosome 5:NC_056627.1/CM022522.1; chromosome 6:NC_056628.1/CM022523.1; chromosome 7:NC_056629.1/CM022524.1; chromosome 8:NC_056630.1/CM022525.1; chromosome 9:NC_056631.1/CM022526.1; mitochondrion MT:NC_042756.1/; chloroplast Pltd:NC_007578.1/</t>
  </si>
  <si>
    <t>NBSK01</t>
  </si>
  <si>
    <t>2018-01-09T00:00:00Z</t>
  </si>
  <si>
    <t>ftp://ftp.ncbi.nlm.nih.gov/genomes/all/GCA/002/870/075/GCA_002870075.2_Lsat_Salinas_v7</t>
  </si>
  <si>
    <t>ftp://ftp.ncbi.nlm.nih.gov/genomes/all/GCF/002/870/075/GCF_002870075.2_Lsat_Salinas_v7</t>
  </si>
  <si>
    <t>Trichoplax adhaerens</t>
  </si>
  <si>
    <t>Grell-BS-1999</t>
  </si>
  <si>
    <t>SAMN02953699</t>
  </si>
  <si>
    <t>PRJNA12874</t>
  </si>
  <si>
    <t>GCA_000150275.1</t>
  </si>
  <si>
    <t>ABGP01</t>
  </si>
  <si>
    <t>2008-06-13T00:00:00Z</t>
  </si>
  <si>
    <t>ftp://ftp.ncbi.nlm.nih.gov/genomes/all/GCA/000/150/275/GCA_000150275.1_v1.0</t>
  </si>
  <si>
    <t>ftp://ftp.ncbi.nlm.nih.gov/genomes/all/GCF/000/150/275/GCF_000150275.1_v1.0</t>
  </si>
  <si>
    <t>Biomphalaria glabrata</t>
  </si>
  <si>
    <t>BB02</t>
  </si>
  <si>
    <t>SAMN02953846</t>
  </si>
  <si>
    <t>PRJNA12879</t>
  </si>
  <si>
    <t>GCA_000457365.1</t>
  </si>
  <si>
    <t>mitochondrion MT:NC_005439.1/</t>
  </si>
  <si>
    <t>APKA01</t>
  </si>
  <si>
    <t>2013-08-09T00:00:00Z</t>
  </si>
  <si>
    <t>ftp://ftp.ncbi.nlm.nih.gov/genomes/all/GCA/000/457/365/GCA_000457365.1_ASM45736v1</t>
  </si>
  <si>
    <t>ftp://ftp.ncbi.nlm.nih.gov/genomes/all/GCF/000/457/365/GCF_000457365.1_ASM45736v1</t>
  </si>
  <si>
    <t>Malus domestica</t>
  </si>
  <si>
    <t>X9273 #13</t>
  </si>
  <si>
    <t>SAMN05603590</t>
  </si>
  <si>
    <t>PRJNA534520</t>
  </si>
  <si>
    <t>GCA_002114115.1</t>
  </si>
  <si>
    <t>chromosome 1:NC_041789.1/CM007867.1; chromosome 2:NC_041790.1/CM007868.1; chromosome 3:NC_041791.1/CM007869.1; chromosome 4:NC_041792.1/CM007870.1; chromosome 5:NC_041793.1/CM007871.1; chromosome 6:NC_041794.1/CM007872.1; chromosome 7:NC_041795.1/CM007873.1; chromosome 8:NC_041796.1/CM007874.1; chromosome 9:NC_041797.1/CM007875.1; chromosome 10:NC_041798.1/CM007876.1; chromosome 11:NC_041799.1/CM007877.1; chromosome 12:NC_041800.1/CM007878.1; chromosome 13:NC_041801.1/CM007879.1; chromosome 14:NC_041802.1/CM007880.1; chromosome 15:NC_041803.1/CM007881.1; chromosome 16:NC_041804.1/CM007882.1; chromosome 17:NC_041805.1/CM007883.1; mitochondrion MT:NC_018554.1/</t>
  </si>
  <si>
    <t>MJAX01</t>
  </si>
  <si>
    <t>2017-04-28T00:00:00Z</t>
  </si>
  <si>
    <t>ftp://ftp.ncbi.nlm.nih.gov/genomes/all/GCA/002/114/115/GCA_002114115.1_ASM211411v1</t>
  </si>
  <si>
    <t>ftp://ftp.ncbi.nlm.nih.gov/genomes/all/GCF/002/114/115/GCF_002114115.1_ASM211411v1</t>
  </si>
  <si>
    <t>Saccoglossus kowalevskii</t>
  </si>
  <si>
    <t>SAMN00102747</t>
  </si>
  <si>
    <t>PRJNA12887</t>
  </si>
  <si>
    <t>GCA_000003605.1</t>
  </si>
  <si>
    <t>mitochondrion MT:NC_007438.1/</t>
  </si>
  <si>
    <t>ACQM01</t>
  </si>
  <si>
    <t>2009-08-04T00:00:00Z</t>
  </si>
  <si>
    <t>ftp://ftp.ncbi.nlm.nih.gov/genomes/all/GCA/000/003/605/GCA_000003605.1_Skow_1.1</t>
  </si>
  <si>
    <t>ftp://ftp.ncbi.nlm.nih.gov/genomes/all/GCF/000/003/605/GCF_000003605.2_Skow_1.1</t>
  </si>
  <si>
    <t>Aspergillus flavus NRRL3357</t>
  </si>
  <si>
    <t>NRRL3357</t>
  </si>
  <si>
    <t>SAMN14089210</t>
  </si>
  <si>
    <t>PRJNA727281</t>
  </si>
  <si>
    <t>GCA_014117465.1</t>
  </si>
  <si>
    <t>chromosome 1:NC_054691.1/CP059866.1; chromosome 2:NC_054692.1/CP059867.1; chromosome 3:NC_054693.1/CP059868.1; chromosome 4:NC_054694.1/CP059869.1; chromosome 5:NC_054695.1/CP059870.1; chromosome 6:NC_054696.1/CP059871.1; chromosome 7:NC_054697.1/CP059872.1; chromosome 8:NC_054698.1/CP059873.1</t>
  </si>
  <si>
    <t>2020-08-09T00:00:00Z</t>
  </si>
  <si>
    <t>ftp://ftp.ncbi.nlm.nih.gov/genomes/all/GCA/014/117/465/GCA_014117465.1_ASM1411746v1</t>
  </si>
  <si>
    <t>ftp://ftp.ncbi.nlm.nih.gov/genomes/all/GCF/014/117/465/GCF_014117465.1_ASM1411746v1</t>
  </si>
  <si>
    <t>Cryptococcus gattii CA1873</t>
  </si>
  <si>
    <t>CA1873</t>
  </si>
  <si>
    <t>SAMN01932848</t>
  </si>
  <si>
    <t>PRJNA191333</t>
  </si>
  <si>
    <t>GCA_000855695.1</t>
  </si>
  <si>
    <t>ASCQ01</t>
  </si>
  <si>
    <t>2015-02-10T00:00:00Z</t>
  </si>
  <si>
    <t>ftp://ftp.ncbi.nlm.nih.gov/genomes/all/GCA/000/855/695/GCA_000855695.1_Cryp_gatt_CA1873_V1</t>
  </si>
  <si>
    <t>Canis lupus</t>
  </si>
  <si>
    <t>SAMEA7532739</t>
  </si>
  <si>
    <t>PRJEB43200</t>
  </si>
  <si>
    <t>GCA_905319855.2</t>
  </si>
  <si>
    <t>chromosome 1:HG994383.1; chromosome 2:HG994387.1; chromosome 3:HG994384.1; chromosome 4:HG994386.1; chromosome 5:HG994385.1; chromosome 6:HG994389.1; chromosome 7:HG994388.1; chromosome 8:HG994390.1; chromosome 9:HG994394.1; chromosome 10:HG994393.1; chromosome 11:HG994391.1; chromosome 12:HG994392.1; chromosome 13:HG994397.1; chromosome 14:HG994400.1; chromosome 15:HG994395.1; chromosome 16:HG994398.1; chromosome 17:HG994396.1; chromosome 18:HG994402.1; chromosome 19:HG994403.1; chromosome 20:HG994401.1; chromosome 21:HG994405.1; chromosome 22:HG994399.1; chromosome 23:HG994406.1; chromosome 24:HG994407.1; chromosome 25:HG994404.1; chromosome 26:HG994409.1; chromosome 27:HG994408.1; chromosome 28:HG994413.1; chromosome 29:HG994412.1; chromosome 30:HG994415.1; chromosome 31:HG994411.1; chromosome 32:HG994414.1; chromosome 33:HG994417.1; chromosome 34:HG994410.1; chromosome 35:HG994419.1; chromosome 36:HG994416.1; chromosome 37:HG994418.1; chromosome 38:HG994420.1; chromosome X:HG994381.1; chromosome Y:HG994382.1; mitochondrion MT:HG998573.1</t>
  </si>
  <si>
    <t>CAJNRB02</t>
  </si>
  <si>
    <t>2021-03-05T00:00:00Z</t>
  </si>
  <si>
    <t>ftp://ftp.ncbi.nlm.nih.gov/genomes/all/GCA/905/319/855/GCA_905319855.2_mCanLor1.2</t>
  </si>
  <si>
    <t>Lemur catta</t>
  </si>
  <si>
    <t>BS26</t>
  </si>
  <si>
    <t>SAMN07678092</t>
  </si>
  <si>
    <t>PRJNA399402</t>
  </si>
  <si>
    <t>GCA_004024665.1</t>
  </si>
  <si>
    <t>PVHV01</t>
  </si>
  <si>
    <t>2019-01-15T00:00:00Z</t>
  </si>
  <si>
    <t>ftp://ftp.ncbi.nlm.nih.gov/genomes/all/GCA/004/024/665/GCA_004024665.1_LemCat_v1_BIUU</t>
  </si>
  <si>
    <t>Taeniopygia guttata</t>
  </si>
  <si>
    <t>Black17</t>
  </si>
  <si>
    <t>SAMN02981239</t>
  </si>
  <si>
    <t>PRJNA558048</t>
  </si>
  <si>
    <t>GCA_003957565.4</t>
  </si>
  <si>
    <t>chromosome 1:NC_044211.2/CM012081.2; chromosome 1A:NC_044212.2/CM012082.2; chromosome 2:NC_044213.2/CM012083.2; chromosome 3:NC_044214.2/CM012084.2; chromosome 4:NC_044215.2/CM012085.2; chromosome 4A:NC_044216.2/CM012086.2; chromosome 5:NC_044217.2/CM012087.2; chromosome 6:NC_044218.2/CM012088.2; chromosome 7:NC_044219.2/CM012089.2; chromosome 8:NC_044220.2/CM012090.2; chromosome 9:NC_044221.2/CM012091.2; chromosome 10:NC_044222.2/CM012092.2; chromosome 11:NC_044223.2/CM012093.2; chromosome 12:NC_044224.2/CM012094.2; chromosome 13:NC_044225.2/CM012095.2; chromosome 14:NC_044226.2/CM012096.2; chromosome 15:NC_044227.2/CM012097.2; chromosome 16:NC_044228.2/CM012098.2; chromosome 17:NC_044229.2/CM012099.2; chromosome 18:NC_044230.2/CM012100.2; chromosome 19:NC_044231.2/CM012101.2; chromosome 20:NC_044232.2/CM012102.2; chromosome 21:NC_044233.2/CM012103.2; chromosome 22:NC_044234.2/CM012104.2; chromosome 23:NC_044235.2/CM012105.2; chromosome 24:NC_044236.2/CM012106.2; chromosome 25:NC_044237.2/CM012107.2; chromosome 26:NC_044238.2/CM012108.2; chromosome 27:NC_044239.2/CM012110.2; chromosome 28:NC_044240.2/CM012112.2; chromosome Z:NC_044241.2/CM012113.2; chromosome W:NC_045028.1/CM018260.2; chromosome 29:NC_044242.2/CM012109.2; chromosome 30:NC_044243.2/CM012111.2; chromosome 31:NC_054763.1/CM025860.2; chromosome 32:NC_054764.1/CM025861.2; chromosome 33:NC_054765.1/CM025862.2; chromosome 34:NC_054766.1/CM025863.2; chromosome 35:NC_054767.1/CM025864.2; chromosome 36:NC_054768.1/CM025865.2; chromosome 37:NC_054769.1/CM030979.1; mitochondrion MT:NC_007897.1/CM016613.2</t>
  </si>
  <si>
    <t>RRCB02</t>
  </si>
  <si>
    <t>2018-12-20T00:00:00Z</t>
  </si>
  <si>
    <t>ftp://ftp.ncbi.nlm.nih.gov/genomes/all/GCA/003/957/565/GCA_003957565.4_bTaeGut1.4.pri</t>
  </si>
  <si>
    <t>ftp://ftp.ncbi.nlm.nih.gov/genomes/all/GCF/003/957/565/GCF_003957565.2_bTaeGut1.4.pri</t>
  </si>
  <si>
    <t>Oikopleura dioica</t>
  </si>
  <si>
    <t>SAMEA2272014</t>
  </si>
  <si>
    <t>PRJEA42427</t>
  </si>
  <si>
    <t>GCA_000209535.1</t>
  </si>
  <si>
    <t>CABV01</t>
  </si>
  <si>
    <t>2010-12-01T00:00:00Z</t>
  </si>
  <si>
    <t>ftp://ftp.ncbi.nlm.nih.gov/genomes/all/GCA/000/209/535/GCA_000209535.1_ASM20953v1</t>
  </si>
  <si>
    <t>Salmo salar</t>
  </si>
  <si>
    <t>Sally</t>
  </si>
  <si>
    <t>SAMN02749551</t>
  </si>
  <si>
    <t>PRJNA287919</t>
  </si>
  <si>
    <t>GCA_000233375.4</t>
  </si>
  <si>
    <t>chromosome ssa01:NC_027300.1/CM003279.1; chromosome ssa02:NC_027301.1/CM003280.1; chromosome ssa03:NC_027302.1/CM003281.1; chromosome ssa04:NC_027303.1/CM003282.1; chromosome ssa05:NC_027304.1/CM003283.1; chromosome ssa06:NC_027305.1/CM003284.1; chromosome ssa07:NC_027306.1/CM003285.1; chromosome ssa08:NC_027307.1/CM003286.1; chromosome ssa09:NC_027308.1/CM003287.1; chromosome ssa10:NC_027309.1/CM003288.1; chromosome ssa11:NC_027310.1/CM003289.1; chromosome ssa12:NC_027311.1/CM003290.1; chromosome ssa13:NC_027312.1/CM003291.1; chromosome ssa14:NC_027313.1/CM003292.1; chromosome ssa15:NC_027314.1/CM003293.1; chromosome ssa16:NC_027315.1/CM003294.1; chromosome ssa17:NC_027316.1/CM003295.1; chromosome ssa18:NC_027317.1/CM003296.1; chromosome ssa19:NC_027318.1/CM003297.1; chromosome ssa20:NC_027319.1/CM003298.1; chromosome ssa21:NC_027320.1/CM003299.1; chromosome ssa22:NC_027321.1/CM003300.1; chromosome ssa23:NC_027322.1/CM003301.1; chromosome ssa24:NC_027323.1/CM003302.1; chromosome ssa25:NC_027324.1/CM003303.1; chromosome ssa26:NC_027325.1/CM003304.1; chromosome ssa27:NC_027326.1/CM003305.1; chromosome ssa28:NC_027327.1/CM003306.1; chromosome ssa29:NC_027328.1/CM003307.1; mitochondrion MT:NC_001960.1/</t>
  </si>
  <si>
    <t>AGKD04</t>
  </si>
  <si>
    <t>2011-10-25T00:00:00Z</t>
  </si>
  <si>
    <t>ftp://ftp.ncbi.nlm.nih.gov/genomes/all/GCA/000/233/375/GCA_000233375.4_ICSASG_v2</t>
  </si>
  <si>
    <t>ftp://ftp.ncbi.nlm.nih.gov/genomes/all/GCF/000/233/375/GCF_000233375.1_ICSASG_v2</t>
  </si>
  <si>
    <t>Entamoeba dispar SAW760</t>
  </si>
  <si>
    <t>SAW760</t>
  </si>
  <si>
    <t>SAMN02953643</t>
  </si>
  <si>
    <t>PRJNA12914</t>
  </si>
  <si>
    <t>GCA_000209125.2</t>
  </si>
  <si>
    <t>AANV02</t>
  </si>
  <si>
    <t>2006-02-11T00:00:00Z</t>
  </si>
  <si>
    <t>ftp://ftp.ncbi.nlm.nih.gov/genomes/all/GCA/000/209/125/GCA_000209125.2_JCVI_EDISG_1.0</t>
  </si>
  <si>
    <t>ftp://ftp.ncbi.nlm.nih.gov/genomes/all/GCF/000/209/125/GCF_000209125.1_JCVI_EDISG_1.0</t>
  </si>
  <si>
    <t>Ostreococcus tauri</t>
  </si>
  <si>
    <t>RCC4221</t>
  </si>
  <si>
    <t>SAMEA3138397</t>
  </si>
  <si>
    <t>PRJNA12912</t>
  </si>
  <si>
    <t>GCA_000214015.2</t>
  </si>
  <si>
    <t>chromosome 1:NC_014426.2/CAID01000001.2; chromosome 2:NC_014427.2/CAID01000002.2; chromosome 3:NC_014428.2/CAID01000003.2; chromosome 4:NC_014429.2/CAID01000004.2; chromosome 5:NC_014430.2/CAID01000005.2; chromosome 6:NC_014431.2/CAID01000006.2; chromosome 7:NC_014432.2/CAID01000007.2; chromosome 8:NC_014433.2/CAID01000008.2; chromosome 9:NC_014434.2/CAID01000009.2; chromosome 10:NC_014435.2/CAID01000010.2; chromosome 11:NC_014436.2/CAID01000011.2; chromosome 12:NC_014437.2/CAID01000012.2; chromosome 13:NC_014438.2/CAID01000013.2; chromosome 14:NC_014439.2/CAID01000014.2; chromosome 15:NC_014440.2/CAID01000015.2; chromosome 16:NC_014441.2/CAID01000016.2; chromosome 17:NC_014442.2/CAID01000017.2; chromosome 18:NC_014443.2/CAID01000018.2; chromosome 19:NC_014444.2/CAID01000019.2; chromosome 20:NC_014445.2/CAID01000020.2; mitochondrion MT:NC_008290.1/; chloroplast Pltd:NC_008289.1/</t>
  </si>
  <si>
    <t>CAID01</t>
  </si>
  <si>
    <t>2010-10-15T00:00:00Z</t>
  </si>
  <si>
    <t>ftp://ftp.ncbi.nlm.nih.gov/genomes/all/GCA/000/214/015/GCA_000214015.2_version_140606</t>
  </si>
  <si>
    <t>ftp://ftp.ncbi.nlm.nih.gov/genomes/all/GCF/000/214/015/GCF_000214015.3_version_140606</t>
  </si>
  <si>
    <t>Entamoeba invadens IP1</t>
  </si>
  <si>
    <t>IP1</t>
  </si>
  <si>
    <t>SAMN02953644</t>
  </si>
  <si>
    <t>PRJNA12926</t>
  </si>
  <si>
    <t>GCA_000330505.1</t>
  </si>
  <si>
    <t>AANW03</t>
  </si>
  <si>
    <t>ftp://ftp.ncbi.nlm.nih.gov/genomes/all/GCA/000/330/505/GCA_000330505.1_EIA2_v2</t>
  </si>
  <si>
    <t>ftp://ftp.ncbi.nlm.nih.gov/genomes/all/GCF/000/330/505/GCF_000330505.1_EIA2_v2</t>
  </si>
  <si>
    <t>Phaseolus vulgaris</t>
  </si>
  <si>
    <t>SAMN02981484</t>
  </si>
  <si>
    <t>PRJNA41439</t>
  </si>
  <si>
    <t>GCA_000499845.1</t>
  </si>
  <si>
    <t>chromosome 1:NC_023759.1/CM002288.1; chromosome 2:NC_023758.1/CM002289.1; chromosome 3:NC_023757.1/CM002290.1; chromosome 4:NC_023756.1/CM002291.1; chromosome 5:NC_023755.1/CM002292.1; chromosome 6:NC_023754.1/CM002293.1; chromosome 7:NC_023753.1/CM002294.1; chromosome 8:NC_023752.1/CM002295.1; chromosome 9:NC_023751.1/CM002296.1; chromosome 10:NC_023750.1/CM002297.1; chromosome 11:NC_023749.1/CM002298.1</t>
  </si>
  <si>
    <t>ANNZ01</t>
  </si>
  <si>
    <t>2013-11-26T00:00:00Z</t>
  </si>
  <si>
    <t>ftp://ftp.ncbi.nlm.nih.gov/genomes/all/GCA/000/499/845/GCA_000499845.1_PhaVulg1_0</t>
  </si>
  <si>
    <t>ftp://ftp.ncbi.nlm.nih.gov/genomes/all/GCF/000/499/845/GCF_000499845.1_PhaVulg1_0</t>
  </si>
  <si>
    <t>Ambystoma mexicanum</t>
  </si>
  <si>
    <t>DD151</t>
  </si>
  <si>
    <t>SAMN06554622</t>
  </si>
  <si>
    <t>PRJNA378970</t>
  </si>
  <si>
    <t>GCA_002915635.3</t>
  </si>
  <si>
    <t>PGSH02</t>
  </si>
  <si>
    <t>2018-02-05T00:00:00Z</t>
  </si>
  <si>
    <t>ftp://ftp.ncbi.nlm.nih.gov/genomes/all/GCA/002/915/635/GCA_002915635.3_AmbMex60DD</t>
  </si>
  <si>
    <t>Physcomitrium patens</t>
  </si>
  <si>
    <t>SAMN00120126</t>
  </si>
  <si>
    <t>PRJNA13064</t>
  </si>
  <si>
    <t>GCA_000002425.2</t>
  </si>
  <si>
    <t>chromosome 1:NC_037253.1/CM009316.1; chromosome 2:NC_037254.1/CM009317.1; chromosome 3:NC_037255.1/CM009318.1; chromosome 4:NC_037256.1/CM009319.1; chromosome 5:NC_037257.1/CM009320.1; chromosome 6:NC_037258.1/CM009321.1; chromosome 7:NC_037259.1/CM009322.1; chromosome 8:NC_037260.1/CM009323.1; chromosome 9:NC_037261.1/CM009324.1; chromosome 10:NC_037262.1/CM009325.1; chromosome 11:NC_037263.1/CM009326.1; chromosome 12:NC_037264.1/CM009327.1; chromosome 13:NC_037265.1/CM009328.1; chromosome 14:NC_037266.1/CM009329.1; chromosome 15:NC_037267.1/CM009330.1; chromosome 16:NC_037268.1/CM009331.1; chromosome 17:NC_037269.1/CM009332.1; chromosome 18:NC_037270.1/CM009333.1; chromosome 19:NC_037271.1/CM009334.1; chromosome 20:NC_037272.1/CM009335.1; chromosome 21:NC_037273.1/CM009336.1; chromosome 22:NC_037274.1/CM009337.1; chromosome 23:NC_037275.1/CM009338.1; chromosome 24:NC_037276.1/CM009339.1; chromosome 25:NC_037277.1/CM009340.1; chromosome 26:NC_037278.1/CM009341.1; chromosome 27:NC_037279.1/CM009342.1; mitochondrion MT:NC_007945.1/; chloroplast Pltd:NC_005087.1/</t>
  </si>
  <si>
    <t>ABEU02</t>
  </si>
  <si>
    <t>2007-11-27T00:00:00Z</t>
  </si>
  <si>
    <t>ftp://ftp.ncbi.nlm.nih.gov/genomes/all/GCA/000/002/425/GCA_000002425.2_Phypa_V3</t>
  </si>
  <si>
    <t>ftp://ftp.ncbi.nlm.nih.gov/genomes/all/GCF/000/002/425/GCF_000002425.4_Phypa_V3</t>
  </si>
  <si>
    <t>Prunus persica</t>
  </si>
  <si>
    <t>SAMN02981429</t>
  </si>
  <si>
    <t>PRJNA31227</t>
  </si>
  <si>
    <t>GCA_000346465.2</t>
  </si>
  <si>
    <t>chromosome G1:NC_034009.1/CM007651.1; chromosome G2:NC_034010.1/CM007652.1; chromosome G3:NC_034011.1/CM007653.1; chromosome G4:NC_034012.1/CM007654.1; chromosome G5:NC_034013.1/CM007655.1; chromosome G6:NC_034014.1/CM007656.1; chromosome G7:NC_034015.1/CM007657.1; chromosome G8:NC_034016.1/CM007658.1; chloroplast Pltd:NC_014697.1/</t>
  </si>
  <si>
    <t>AKXU02</t>
  </si>
  <si>
    <t>2013-03-14T00:00:00Z</t>
  </si>
  <si>
    <t>ftp://ftp.ncbi.nlm.nih.gov/genomes/all/GCA/000/346/465/GCA_000346465.2_Prunus_persica_NCBIv2</t>
  </si>
  <si>
    <t>ftp://ftp.ncbi.nlm.nih.gov/genomes/all/GCF/000/346/465/GCF_000346465.2_Prunus_persica_NCBIv2</t>
  </si>
  <si>
    <t>Papio anubis</t>
  </si>
  <si>
    <t>SAMN11179045</t>
  </si>
  <si>
    <t>PRJNA576697</t>
  </si>
  <si>
    <t>GCA_008728515.1</t>
  </si>
  <si>
    <t>chromosome 1:NC_044976.1/CM018180.1; chromosome 2:NC_044977.1/CM018181.1; chromosome 3:NC_044978.1/CM018182.1; chromosome 4:NC_044979.1/CM018183.1; chromosome 5:NC_044980.1/CM018184.1; chromosome 6:NC_044981.1/CM018185.1; chromosome 7:NC_044982.1/CM018186.1; chromosome 8:NC_044983.1/CM018187.1; chromosome 9:NC_044984.1/CM018188.1; chromosome 10:NC_044985.1/CM018189.1; chromosome 11:NC_044986.1/CM018190.1; chromosome 12:NC_044987.1/CM018191.1; chromosome 13:NC_044988.1/CM018192.1; chromosome 14:NC_044989.1/CM018193.1; chromosome 15:NC_044990.1/CM018194.1; chromosome 16:NC_044991.1/CM018195.1; chromosome 17:NC_044992.1/CM018196.1; chromosome 18:NC_044993.1/CM018197.1; chromosome 19:NC_044994.1/CM018198.1; chromosome 20:NC_044995.1/CM018199.1; chromosome X:NC_044996.1/CM018200.1; chromosome Y:NC_044997.1/CM018201.1; mitochondrion MT:NC_020006.2/</t>
  </si>
  <si>
    <t>VSMJ01</t>
  </si>
  <si>
    <t>2019-09-30T00:00:00Z</t>
  </si>
  <si>
    <t>ftp://ftp.ncbi.nlm.nih.gov/genomes/all/GCA/008/728/515/GCA_008728515.1_Panubis1.0</t>
  </si>
  <si>
    <t>ftp://ftp.ncbi.nlm.nih.gov/genomes/all/GCF/008/728/515/GCF_008728515.1_Panubis1.0</t>
  </si>
  <si>
    <t>Crassostrea virginica</t>
  </si>
  <si>
    <t>RU13XGHG1-28</t>
  </si>
  <si>
    <t>SAMN06349363</t>
  </si>
  <si>
    <t>PRJNA379157</t>
  </si>
  <si>
    <t>GCA_002022765.4</t>
  </si>
  <si>
    <t>chromosome 1:NC_035780.1/CM008241.1; chromosome 2:NC_035781.1/CM008242.1; chromosome 3:NC_035782.1/CM008243.1; chromosome 4:NC_035783.1/CM008244.1; chromosome 5:NC_035784.1/CM008245.1; chromosome 6:NC_035785.1/CM008246.1; chromosome 7:NC_035786.1/CM008247.1; chromosome 8:NC_035787.1/CM008248.1; chromosome 9:NC_035788.1/CM008249.1; chromosome 10:NC_035789.1/CM008250.1</t>
  </si>
  <si>
    <t>MWPT03</t>
  </si>
  <si>
    <t>2017-03-07T00:00:00Z</t>
  </si>
  <si>
    <t>ftp://ftp.ncbi.nlm.nih.gov/genomes/all/GCA/002/022/765/GCA_002022765.4_C_virginica-3.0</t>
  </si>
  <si>
    <t>ftp://ftp.ncbi.nlm.nih.gov/genomes/all/GCF/002/022/765/GCF_002022765.2_C_virginica-3.0</t>
  </si>
  <si>
    <t>Culex quinquefasciatus</t>
  </si>
  <si>
    <t>JHB</t>
  </si>
  <si>
    <t>SAMN15480861</t>
  </si>
  <si>
    <t>PRJNA684067</t>
  </si>
  <si>
    <t>GCA_015732765.1</t>
  </si>
  <si>
    <t>chromosome 1:NC_051861.1/CM027410.1; chromosome 2:NC_051862.1/CM027411.1; chromosome 3:NC_051863.1/CM027412.1; mitochondrion MT:NC_014574.1/</t>
  </si>
  <si>
    <t>JADDTP01</t>
  </si>
  <si>
    <t>2020-12-03T00:00:00Z</t>
  </si>
  <si>
    <t>ftp://ftp.ncbi.nlm.nih.gov/genomes/all/GCA/015/732/765/GCA_015732765.1_VPISU_Cqui_1.0_pri_paternal</t>
  </si>
  <si>
    <t>ftp://ftp.ncbi.nlm.nih.gov/genomes/all/GCF/015/732/765/GCF_015732765.1_VPISU_Cqui_1.0_pri_paternal</t>
  </si>
  <si>
    <t>Secale cereale</t>
  </si>
  <si>
    <t>SAMN16551289</t>
  </si>
  <si>
    <t>PRJNA671783</t>
  </si>
  <si>
    <t>GCA_016097815.1</t>
  </si>
  <si>
    <t>chromosome 1R:CM027771.1; chromosome 2R:CM027772.1; chromosome 3R:CM027773.1; chromosome 4R:CM027774.1; chromosome 5R:CM027775.1; chromosome 6R:CM027776.1; chromosome 7R:CM027777.1</t>
  </si>
  <si>
    <t>JADQCU01</t>
  </si>
  <si>
    <t>2020-12-16T00:00:00Z</t>
  </si>
  <si>
    <t>ftp://ftp.ncbi.nlm.nih.gov/genomes/all/GCA/016/097/815/GCA_016097815.1_HAU_Weining_v1.0</t>
  </si>
  <si>
    <t>Solanum tuberosum</t>
  </si>
  <si>
    <t>SAMN02981305</t>
  </si>
  <si>
    <t>PRJNA63145</t>
  </si>
  <si>
    <t>GCA_000226075.1</t>
  </si>
  <si>
    <t>chloroplast Pltd:NC_008096.2/</t>
  </si>
  <si>
    <t>AEWC01</t>
  </si>
  <si>
    <t>2011-05-24T00:00:00Z</t>
  </si>
  <si>
    <t>ftp://ftp.ncbi.nlm.nih.gov/genomes/all/GCA/000/226/075/GCA_000226075.1_SolTub_3.0</t>
  </si>
  <si>
    <t>ftp://ftp.ncbi.nlm.nih.gov/genomes/all/GCF/000/226/075/GCF_000226075.1_SolTub_3.0</t>
  </si>
  <si>
    <t>Vitis vinifera</t>
  </si>
  <si>
    <t>SAMEA2272750</t>
  </si>
  <si>
    <t>PRJEA18785</t>
  </si>
  <si>
    <t>GCA_000003745.2</t>
  </si>
  <si>
    <t>chromosome 1:NC_012007.3/FN597015.1; chromosome 2:NC_012008.3/FN597017.1; chromosome 3:NC_012009.3/FN597018.1; chromosome 4:NC_012010.3/FN597020.1; chromosome 5:NC_012011.3/FN597022.1; chromosome 6:NC_012012.3/FN597024.1; chromosome 7:NC_012013.3/FN597025.1; chromosome 8:NC_012014.3/FN597027.1; chromosome 9:NC_012015.3/FN597028.1; chromosome 10:NC_012016.3/FN597030.1; chromosome 11:NC_012017.3/FN597032.1; chromosome 12:NC_012018.3/FN597034.1; chromosome 13:NC_012019.3/FN597036.1; chromosome 14:NC_012020.3/FN597038.1; chromosome 15:NC_012021.3/FN597039.1; chromosome 16:NC_012022.3/FN597040.1; chromosome 17:NC_012023.3/FN597042.1; chromosome 18:NC_012024.3/FN597044.1; chromosome 19:NC_012025.3/FN597046.1; mitochondrion MT:NC_012119.1/; chloroplast Pltd:NC_007957.1/</t>
  </si>
  <si>
    <t>CAAP03</t>
  </si>
  <si>
    <t>2007-02-13T00:00:00Z</t>
  </si>
  <si>
    <t>ftp://ftp.ncbi.nlm.nih.gov/genomes/all/GCA/000/003/745/GCA_000003745.2_12X</t>
  </si>
  <si>
    <t>ftp://ftp.ncbi.nlm.nih.gov/genomes/all/GCF/000/003/745/GCF_000003745.3_12X</t>
  </si>
  <si>
    <t>Galdieria sulphuraria</t>
  </si>
  <si>
    <t>074W</t>
  </si>
  <si>
    <t>SAMN00011278</t>
  </si>
  <si>
    <t>PRJNA13023</t>
  </si>
  <si>
    <t>GCA_000341285.1</t>
  </si>
  <si>
    <t>ADNM02</t>
  </si>
  <si>
    <t>2013-01-08T00:00:00Z</t>
  </si>
  <si>
    <t>ftp://ftp.ncbi.nlm.nih.gov/genomes/all/GCA/000/341/285/GCA_000341285.1_ASM34128v1</t>
  </si>
  <si>
    <t>ftp://ftp.ncbi.nlm.nih.gov/genomes/all/GCF/000/341/285/GCF_000341285.1_ASM34128v1</t>
  </si>
  <si>
    <t>Ostreococcus lucimarinus CCE9901</t>
  </si>
  <si>
    <t>CCE9901</t>
  </si>
  <si>
    <t>SAMN03081420</t>
  </si>
  <si>
    <t>PRJNA13044</t>
  </si>
  <si>
    <t>GCA_000092065.1</t>
  </si>
  <si>
    <t>chromosome 1:NC_009355.1/CP000581.1; chromosome 2:NC_009356.1/CP000582.1; chromosome 3:NC_009357.1/CP000583.1; chromosome 4:NC_009358.1/CP000584.1; chromosome 5:NC_009359.1/CP000585.1; chromosome 6:NC_009360.1/CP000586.1; chromosome 7:NC_009361.1/CP000587.1; chromosome 8:NC_009362.1/CP000588.1; chromosome 9:NC_009363.1/CP000589.1; chromosome 10:NC_009364.1/CP000590.1; chromosome 11:NC_009365.1/CP000591.1; chromosome 12:NC_009366.1/CP000592.1; chromosome 13:NC_009367.1/CP000593.1; chromosome 14:NC_009368.1/CP000594.1; chromosome 15:NC_009369.1/CP000595.1; chromosome 16:NC_009370.1/CP000596.1; chromosome 17:NC_009371.1/CP000597.1; chromosome 18:NC_009372.1/CP000598.1; chromosome 19:NC_009373.1/CP000599.1; chromosome 20:NC_009374.1/CP000600.1; chromosome 21:NC_009375.1/CP000601.1</t>
  </si>
  <si>
    <t>2007-04-10T00:00:00Z</t>
  </si>
  <si>
    <t>ftp://ftp.ncbi.nlm.nih.gov/genomes/all/GCA/000/092/065/GCA_000092065.1_ASM9206v1</t>
  </si>
  <si>
    <t>ftp://ftp.ncbi.nlm.nih.gov/genomes/all/GCF/000/092/065/GCF_000092065.1_ASM9206v1</t>
  </si>
  <si>
    <t>Selaginella moellendorffii</t>
  </si>
  <si>
    <t>SAMN02981255</t>
  </si>
  <si>
    <t>PRJNA13078</t>
  </si>
  <si>
    <t>GCA_000143415.2</t>
  </si>
  <si>
    <t>ADFJ01</t>
  </si>
  <si>
    <t>2010-06-24T00:00:00Z</t>
  </si>
  <si>
    <t>ftp://ftp.ncbi.nlm.nih.gov/genomes/all/GCA/000/143/415/GCA_000143415.2_v1.0</t>
  </si>
  <si>
    <t>ftp://ftp.ncbi.nlm.nih.gov/genomes/all/GCF/000/143/415/GCF_000143415.4_v1.0</t>
  </si>
  <si>
    <t>Volvox carteri f. nagariensis</t>
  </si>
  <si>
    <t>Eve</t>
  </si>
  <si>
    <t>SAMN02953753</t>
  </si>
  <si>
    <t>PRJNA13109</t>
  </si>
  <si>
    <t>GCA_000143455.1</t>
  </si>
  <si>
    <t>ACJH01</t>
  </si>
  <si>
    <t>2010-07-06T00:00:00Z</t>
  </si>
  <si>
    <t>ftp://ftp.ncbi.nlm.nih.gov/genomes/all/GCA/000/143/455/GCA_000143455.1_v1.0</t>
  </si>
  <si>
    <t>ftp://ftp.ncbi.nlm.nih.gov/genomes/all/GCF/000/143/455/GCF_000143455.1_v1.0</t>
  </si>
  <si>
    <t>Phaeodactylum tricornutum CCAP 1055/1</t>
  </si>
  <si>
    <t>CCAP 1055/1</t>
  </si>
  <si>
    <t>SAMN02953727</t>
  </si>
  <si>
    <t>PRJNA13152</t>
  </si>
  <si>
    <t>GCA_000150955.2</t>
  </si>
  <si>
    <t>chromosome 1:NC_011669.1/CM000605.1; chromosome 2:NC_011670.1/CM000606.1; chromosome 3:NC_011671.1/CP001142.1; chromosome 4:NC_011672.1/CM000607.1; chromosome 5:NC_011673.1/CM000608.1; chromosome 6:NC_011674.1/CM000609.1; chromosome 7:NC_011675.1/CM000610.1; chromosome 8:NC_011676.1/CM000611.1; chromosome 9:NC_011677.1/CM000612.1; chromosome 10:NC_011678.1/CM000613.1; chromosome 11:NC_011679.1/CP001141.1; chromosome 12:NC_011680.1/CM000614.1; chromosome 13:NC_011681.1/CM000615.1; chromosome 14:NC_011682.1/CM000616.1; chromosome 15:NC_011683.1/CM000617.1; chromosome 16:NC_011684.1/CM000618.1; chromosome 17:NC_011685.1/CM000619.1; chromosome 18:NC_011686.1/CM000620.1; chromosome 19:NC_011687.1/CM000621.1; chromosome 20:NC_011688.1/CM000622.1; chromosome 21:NC_011689.1/CM000623.1; chromosome 22:NC_011690.1/CM000624.1; chromosome 23:NC_011691.1/CM000625.1; chromosome 24:NC_011692.1/CM000626.1; chromosome 25:NC_011693.1/CM000627.1; chromosome 26:NC_011694.1/CM000628.1; chromosome 27:NC_011695.1/CM000629.1; chromosome 28:NC_011696.1/CM000630.1; chromosome 29:NC_011697.1/CM000631.1; chromosome 30:NC_011698.1/CM000632.1; chromosome 31:NC_011699.1/CM000633.1; chromosome 32:NC_011700.1/CM000634.1; chromosome 33:NC_011701.1/CM000635.1</t>
  </si>
  <si>
    <t>ABQD01</t>
  </si>
  <si>
    <t>2008-10-10T00:00:00Z</t>
  </si>
  <si>
    <t>ftp://ftp.ncbi.nlm.nih.gov/genomes/all/GCA/000/150/955/GCA_000150955.2_ASM15095v2</t>
  </si>
  <si>
    <t>ftp://ftp.ncbi.nlm.nih.gov/genomes/all/GCF/000/150/955/GCF_000150955.2_ASM15095v2</t>
  </si>
  <si>
    <t>Candida dubliniensis CD36</t>
  </si>
  <si>
    <t>CD36</t>
  </si>
  <si>
    <t>SAMEA2272258</t>
  </si>
  <si>
    <t>PRJEA34697</t>
  </si>
  <si>
    <t>GCA_000026945.1</t>
  </si>
  <si>
    <t>chromosome R:NC_012867.1/FM992695.1; chromosome 1:NC_012860.1/FM992688.1; chromosome 2:NC_012861.1/FM992689.1; chromosome 3:NC_012862.1/FM992690.1; chromosome 4:NC_012863.1/FM992691.1; chromosome 5:NC_012864.1/FM992692.1; chromosome 6:NC_012865.1/FM992693.1; chromosome 7:NC_012866.1/FM992694.1</t>
  </si>
  <si>
    <t>2009-02-16T00:00:00Z</t>
  </si>
  <si>
    <t>ftp://ftp.ncbi.nlm.nih.gov/genomes/all/GCA/000/026/945/GCA_000026945.1_ASM2694v1</t>
  </si>
  <si>
    <t>ftp://ftp.ncbi.nlm.nih.gov/genomes/all/GCF/000/026/945/GCF_000026945.1_ASM2694v1</t>
  </si>
  <si>
    <t>Nicotiana tabacum</t>
  </si>
  <si>
    <t>SAMN02316627</t>
  </si>
  <si>
    <t>PRJNA319578</t>
  </si>
  <si>
    <t>GCA_000715135.1</t>
  </si>
  <si>
    <t>plastid Pltd:NC_001879.2/; mitochondrion MT:NC_006581.1/</t>
  </si>
  <si>
    <t>AYMY01</t>
  </si>
  <si>
    <t>2014-05-29T00:00:00Z</t>
  </si>
  <si>
    <t>ftp://ftp.ncbi.nlm.nih.gov/genomes/all/GCA/000/715/135/GCA_000715135.1_Ntab-TN90</t>
  </si>
  <si>
    <t>ftp://ftp.ncbi.nlm.nih.gov/genomes/all/GCF/000/715/135/GCF_000715135.1_Ntab-TN90</t>
  </si>
  <si>
    <t>Aspergillus niger CBS 513.88</t>
  </si>
  <si>
    <t>SAMEA3283178</t>
  </si>
  <si>
    <t>PRJNA19275</t>
  </si>
  <si>
    <t>GCA_000002855.2</t>
  </si>
  <si>
    <t>mitochondrion MT:NC_007445.1/</t>
  </si>
  <si>
    <t>2005-10-05T00:00:00Z</t>
  </si>
  <si>
    <t>ftp://ftp.ncbi.nlm.nih.gov/genomes/all/GCA/000/002/855/GCA_000002855.2_ASM285v2</t>
  </si>
  <si>
    <t>ftp://ftp.ncbi.nlm.nih.gov/genomes/all/GCF/000/002/855/GCF_000002855.3_ASM285v2</t>
  </si>
  <si>
    <t>Aureococcus anophagefferens</t>
  </si>
  <si>
    <t>CCMP1984</t>
  </si>
  <si>
    <t>SAMN02953754</t>
  </si>
  <si>
    <t>PRJNA13500</t>
  </si>
  <si>
    <t>GCA_000186865.1</t>
  </si>
  <si>
    <t>ACJI01</t>
  </si>
  <si>
    <t>2011-01-26T00:00:00Z</t>
  </si>
  <si>
    <t>ftp://ftp.ncbi.nlm.nih.gov/genomes/all/GCA/000/186/865/GCA_000186865.1_v_1.0</t>
  </si>
  <si>
    <t>ftp://ftp.ncbi.nlm.nih.gov/genomes/all/GCF/000/186/865/GCF_000186865.1_v_1.0</t>
  </si>
  <si>
    <t>Callithrix jacchus</t>
  </si>
  <si>
    <t>cj1700</t>
  </si>
  <si>
    <t>SAMN12783337</t>
  </si>
  <si>
    <t>PRJNA635392</t>
  </si>
  <si>
    <t>GCA_009663435.2</t>
  </si>
  <si>
    <t>chromosome 1:NC_048383.1/CM018917.1; chromosome 2:NC_048384.1/CM018918.1; chromosome 3:NC_048385.1/CM018919.1; chromosome 4:NC_048386.1/CM018920.1; chromosome 5:NC_048387.1/CM018921.1; chromosome 6:NC_048388.1/CM018922.1; chromosome 7:NC_048389.1/CM018923.1; chromosome 8:NC_048390.1/CM018924.1; chromosome 9:NC_048391.1/CM018925.1; chromosome 10:NC_048392.1/CM018926.1; chromosome 11:NC_048393.1/CM018927.1; chromosome 12:NC_048394.1/CM018928.1; chromosome 13:NC_048395.1/CM018929.1; chromosome 14:NC_048396.1/CM018930.1; chromosome 15:NC_048397.1/CM018931.1; chromosome 16:NC_048398.1/CM018932.1; chromosome 17:NC_048399.1/CM018933.1; chromosome 18:NC_048400.1/CM018934.1; chromosome 19:NC_048401.1/CM018935.1; chromosome 20:NC_048402.1/CM018936.1; chromosome 21:NC_048403.1/CM018937.1; chromosome 22:NC_048404.1/CM018938.1; chromosome X:NC_048405.1/CM018939.1; chromosome Y:NC_048406.1/CM023155.1; mitochondrion MT:NC_025586.1/</t>
  </si>
  <si>
    <t>WJHW01</t>
  </si>
  <si>
    <t>2019-11-07T00:00:00Z</t>
  </si>
  <si>
    <t>ftp://ftp.ncbi.nlm.nih.gov/genomes/all/GCA/009/663/435/GCA_009663435.2_Callithrix_jacchus_cj1700_1.1</t>
  </si>
  <si>
    <t>ftp://ftp.ncbi.nlm.nih.gov/genomes/all/GCF/009/663/435/GCF_009663435.1_Callithrix_jacchus_cj1700_1.1</t>
  </si>
  <si>
    <t>Aplysia californica</t>
  </si>
  <si>
    <t>F4 #8</t>
  </si>
  <si>
    <t>SAMN02953658</t>
  </si>
  <si>
    <t>PRJNA13635</t>
  </si>
  <si>
    <t>GCA_000002075.2</t>
  </si>
  <si>
    <t>mitochondrion MT:NC_005827.1/</t>
  </si>
  <si>
    <t>AASC03</t>
  </si>
  <si>
    <t>2006-08-17T00:00:00Z</t>
  </si>
  <si>
    <t>ftp://ftp.ncbi.nlm.nih.gov/genomes/all/GCA/000/002/075/GCA_000002075.2_AplCal3.0</t>
  </si>
  <si>
    <t>ftp://ftp.ncbi.nlm.nih.gov/genomes/all/GCF/000/002/075/GCF_000002075.1_AplCal3.0</t>
  </si>
  <si>
    <t>Schizosaccharomyces octosporus yFS286</t>
  </si>
  <si>
    <t>yFS286</t>
  </si>
  <si>
    <t>SAMN02953709</t>
  </si>
  <si>
    <t>PRJNA13639</t>
  </si>
  <si>
    <t>GCA_000150505.2</t>
  </si>
  <si>
    <t>ABHY03</t>
  </si>
  <si>
    <t>2007-12-12T00:00:00Z</t>
  </si>
  <si>
    <t>ftp://ftp.ncbi.nlm.nih.gov/genomes/all/GCA/000/150/505/GCA_000150505.2_SO6</t>
  </si>
  <si>
    <t>ftp://ftp.ncbi.nlm.nih.gov/genomes/all/GCF/000/150/505/GCF_000150505.1_SO6</t>
  </si>
  <si>
    <t>Schizosaccharomyces japonicus yFS275</t>
  </si>
  <si>
    <t>yFS275</t>
  </si>
  <si>
    <t>SAMN02953668</t>
  </si>
  <si>
    <t>PRJNA13640</t>
  </si>
  <si>
    <t>GCA_000149845.2</t>
  </si>
  <si>
    <t>AATM02</t>
  </si>
  <si>
    <t>2006-10-11T00:00:00Z</t>
  </si>
  <si>
    <t>ftp://ftp.ncbi.nlm.nih.gov/genomes/all/GCA/000/149/845/GCA_000149845.2_SJ5</t>
  </si>
  <si>
    <t>ftp://ftp.ncbi.nlm.nih.gov/genomes/all/GCF/000/149/845/GCF_000149845.2_SJ5</t>
  </si>
  <si>
    <t>Batrachochytrium dendrobatidis JAM81</t>
  </si>
  <si>
    <t>JAM81</t>
  </si>
  <si>
    <t>SAMN02746048</t>
  </si>
  <si>
    <t>PRJNA41157</t>
  </si>
  <si>
    <t>GCA_000203795.1</t>
  </si>
  <si>
    <t>ADAR01</t>
  </si>
  <si>
    <t>2011-04-07T00:00:00Z</t>
  </si>
  <si>
    <t>ftp://ftp.ncbi.nlm.nih.gov/genomes/all/GCA/000/203/795/GCA_000203795.1_v1.0</t>
  </si>
  <si>
    <t>ftp://ftp.ncbi.nlm.nih.gov/genomes/all/GCF/000/203/795/GCF_000203795.1_v1.0</t>
  </si>
  <si>
    <t>Rhodnius prolixus</t>
  </si>
  <si>
    <t>SAMN02953759</t>
  </si>
  <si>
    <t>PRJNA13648</t>
  </si>
  <si>
    <t>GCA_000181055.3</t>
  </si>
  <si>
    <t>ACPB03</t>
  </si>
  <si>
    <t>ftp://ftp.ncbi.nlm.nih.gov/genomes/all/GCA/000/181/055/GCA_000181055.3_Rhodnius_prolixus-3.0.3</t>
  </si>
  <si>
    <t>Nasonia vitripennis</t>
  </si>
  <si>
    <t>AsymCx</t>
  </si>
  <si>
    <t>SAMN12877551</t>
  </si>
  <si>
    <t>PRJNA594415</t>
  </si>
  <si>
    <t>GCA_009193385.2</t>
  </si>
  <si>
    <t>chromosome 1:NC_045757.1/CM020934.1; chromosome 2:NC_045758.1/CM020935.1; chromosome 3:NC_045759.1/CM020936.1; chromosome 4:NC_045760.1/CM020937.1; chromosome 5:NC_045761.1/CM020938.1</t>
  </si>
  <si>
    <t>WELF01</t>
  </si>
  <si>
    <t>2019-10-21T00:00:00Z</t>
  </si>
  <si>
    <t>ftp://ftp.ncbi.nlm.nih.gov/genomes/all/GCA/009/193/385/GCA_009193385.2_Nvit_psr_1.1</t>
  </si>
  <si>
    <t>ftp://ftp.ncbi.nlm.nih.gov/genomes/all/GCF/009/193/385/GCF_009193385.2_Nvit_psr_1.1</t>
  </si>
  <si>
    <t>Otolemur garnettii</t>
  </si>
  <si>
    <t>467f Iridium</t>
  </si>
  <si>
    <t>SAMN02981229</t>
  </si>
  <si>
    <t>PRJNA16955</t>
  </si>
  <si>
    <t>GCA_000181295.3</t>
  </si>
  <si>
    <t>AAQR03</t>
  </si>
  <si>
    <t>2006-06-02T00:00:00Z</t>
  </si>
  <si>
    <t>ftp://ftp.ncbi.nlm.nih.gov/genomes/all/GCA/000/181/295/GCA_000181295.3_OtoGar3</t>
  </si>
  <si>
    <t>ftp://ftp.ncbi.nlm.nih.gov/genomes/all/GCF/000/181/295/GCF_000181295.1_OtoGar3</t>
  </si>
  <si>
    <t>Zymoseptoria tritici IPO323</t>
  </si>
  <si>
    <t>IPO323</t>
  </si>
  <si>
    <t>SAMN02746078</t>
  </si>
  <si>
    <t>PRJNA19047</t>
  </si>
  <si>
    <t>GCA_000219625.1</t>
  </si>
  <si>
    <t>chromosome 1:NC_018218.1/CM001196.1; chromosome 2:NC_018217.1/CM001197.1; chromosome 3:NC_018216.1/CM001198.1; chromosome 4:NC_018215.1/CM001199.1; chromosome 5:NC_018214.1/CM001200.1; chromosome 6:NC_018213.1/CM001201.1; chromosome 7:NC_018212.1/CM001202.1; chromosome 8:NC_018211.1/CM001203.1; chromosome 9:NC_018210.1/CM001204.1; chromosome 10:NC_018209.1/CM001205.1; chromosome 11:NC_018208.1/CM001206.1; chromosome 12:NC_018207.1/CM001207.1; chromosome 13:NC_018206.1/CM001208.1; chromosome 14:NC_018205.1/CM001209.1; chromosome 15:NC_018204.1/CM001210.1; chromosome 16:NC_018203.1/CM001211.1; chromosome 17:NC_018202.1/CM001212.1; chromosome 18:NC_018201.1/CM001213.1; chromosome 19:NC_018200.1/CM001214.1; chromosome 20:NC_018199.1/CM001215.1; chromosome 21:NC_018198.1/CM001216.1</t>
  </si>
  <si>
    <t>ACPE01</t>
  </si>
  <si>
    <t>2011-06-22T00:00:00Z</t>
  </si>
  <si>
    <t>ftp://ftp.ncbi.nlm.nih.gov/genomes/all/GCA/000/219/625/GCA_000219625.1_MYCGR_v2.0</t>
  </si>
  <si>
    <t>ftp://ftp.ncbi.nlm.nih.gov/genomes/all/GCF/000/219/625/GCF_000219625.1_MYCGR_v2.0</t>
  </si>
  <si>
    <t>Acyrthosiphon pisum</t>
  </si>
  <si>
    <t>AL4f</t>
  </si>
  <si>
    <t>SAMN10253041</t>
  </si>
  <si>
    <t>PRJNA547584</t>
  </si>
  <si>
    <t>GCA_005508785.1</t>
  </si>
  <si>
    <t>chromosome X:NC_042493.1/CM016665.1; chromosome A1:NC_042494.1/CM016664.1; chromosome A2:NC_042495.1/CM016666.1; chromosome A3:NC_042496.1/CM016667.1; mitochondrion MT:NC_011594.1/</t>
  </si>
  <si>
    <t>SDIB01</t>
  </si>
  <si>
    <t>2019-05-17T00:00:00Z</t>
  </si>
  <si>
    <t>ftp://ftp.ncbi.nlm.nih.gov/genomes/all/GCA/005/508/785/GCA_005508785.1_pea_aphid_22Mar2018_4r6ur</t>
  </si>
  <si>
    <t>ftp://ftp.ncbi.nlm.nih.gov/genomes/all/GCF/005/508/785/GCF_005508785.1_pea_aphid_22Mar2018_4r6ur</t>
  </si>
  <si>
    <t>Parastagonospora nodorum SN15</t>
  </si>
  <si>
    <t>SN15</t>
  </si>
  <si>
    <t>SAMN02953619</t>
  </si>
  <si>
    <t>PRJNA13754</t>
  </si>
  <si>
    <t>GCA_000146915.2</t>
  </si>
  <si>
    <t>mitochondrion MT:NC_009746.1/EU053989.1</t>
  </si>
  <si>
    <t>AAGI01</t>
  </si>
  <si>
    <t>2005-04-04T00:00:00Z</t>
  </si>
  <si>
    <t>ftp://ftp.ncbi.nlm.nih.gov/genomes/all/GCA/000/146/915/GCA_000146915.2_ASM14691v2</t>
  </si>
  <si>
    <t>ftp://ftp.ncbi.nlm.nih.gov/genomes/all/GCF/000/146/915/GCF_000146915.1_ASM14691v2</t>
  </si>
  <si>
    <t>Oryza rufipogon</t>
  </si>
  <si>
    <t>SAMN04320549</t>
  </si>
  <si>
    <t>PRJNA305217</t>
  </si>
  <si>
    <t>GCA_001551805.1</t>
  </si>
  <si>
    <t>LONB01</t>
  </si>
  <si>
    <t>2016-02-07T00:00:00Z</t>
  </si>
  <si>
    <t>ftp://ftp.ncbi.nlm.nih.gov/genomes/all/GCA/001/551/805/GCA_001551805.1_ASM155180v1</t>
  </si>
  <si>
    <t>Oryza glaberrima</t>
  </si>
  <si>
    <t>SAMN02981267</t>
  </si>
  <si>
    <t>PRJNA13765</t>
  </si>
  <si>
    <t>GCA_000147395.3</t>
  </si>
  <si>
    <t>chromosome 1:CM029708.1; chromosome 2:CM029709.1; chromosome 3:CM029710.1; chromosome 4:CM029711.1; chromosome 5:CM029712.1; chromosome 6:CM029713.1; chromosome 7:CM029714.1; chromosome 8:CM029715.1; chromosome 9:CM029716.1; chromosome 10:CM029717.1; chromosome 11:CM029718.1; chromosome 12:CM029719.1</t>
  </si>
  <si>
    <t>ADWL02</t>
  </si>
  <si>
    <t>2010-07-08T00:00:00Z</t>
  </si>
  <si>
    <t>ftp://ftp.ncbi.nlm.nih.gov/genomes/all/GCA/000/147/395/GCA_000147395.3_OglaRS2</t>
  </si>
  <si>
    <t>Ictidomys tridecemlineatus</t>
  </si>
  <si>
    <t>GS200</t>
  </si>
  <si>
    <t>SAMN08111062</t>
  </si>
  <si>
    <t>PRJNA714113</t>
  </si>
  <si>
    <t>GCA_016881025.1</t>
  </si>
  <si>
    <t>chromosome X:NC_053502.1/CM029182.1; mitochondrion MT:NC_027278.1/</t>
  </si>
  <si>
    <t>JAESOR01</t>
  </si>
  <si>
    <t>2021-02-12T00:00:00Z</t>
  </si>
  <si>
    <t>ftp://ftp.ncbi.nlm.nih.gov/genomes/all/GCA/016/881/025/GCA_016881025.1_HiC_Itri_2</t>
  </si>
  <si>
    <t>ftp://ftp.ncbi.nlm.nih.gov/genomes/all/GCF/016/881/025/GCF_016881025.1_HiC_Itri_2</t>
  </si>
  <si>
    <t>Tupaia belangeri</t>
  </si>
  <si>
    <t>SAMN03004381</t>
  </si>
  <si>
    <t>PRJNA13971</t>
  </si>
  <si>
    <t>GCA_000181375.1</t>
  </si>
  <si>
    <t>AAPY01</t>
  </si>
  <si>
    <t>2006-06-08T00:00:00Z</t>
  </si>
  <si>
    <t>ftp://ftp.ncbi.nlm.nih.gov/genomes/all/GCA/000/181/375/GCA_000181375.1_ASM18137v1</t>
  </si>
  <si>
    <t>Nomascus leucogenys</t>
  </si>
  <si>
    <t>Asia</t>
  </si>
  <si>
    <t>SAMN11124083</t>
  </si>
  <si>
    <t>PRJNA564096</t>
  </si>
  <si>
    <t>GCA_006542625.1</t>
  </si>
  <si>
    <t>chromosome 1a:NC_044381.1/CM016945.1; chromosome 2:NC_044382.1/CM016946.1; chromosome 3:NC_044383.1/CM016947.1; chromosome 4:NC_044384.1/CM016948.1; chromosome 5:NC_044385.1/CM016949.1; chromosome 6:NC_044386.1/CM016950.1; chromosome 7b:NC_044387.1/CM016951.1; chromosome 8:NC_044388.1/CM016952.1; chromosome 9:NC_044389.1/CM016953.1; chromosome 10:NC_044390.1/CM016954.1; chromosome 11:NC_044391.1/CM016955.1; chromosome 12:NC_044392.1/CM016956.1; chromosome 13:NC_044393.1/CM016957.1; chromosome 14:NC_044394.1/CM016958.1; chromosome 15:NC_044395.1/CM016959.1; chromosome 16:NC_044396.1/CM016960.1; chromosome 17:NC_044397.1/CM016961.1; chromosome 18:NC_044398.1/CM016962.1; chromosome 19:NC_044399.1/CM016963.1; chromosome 20:NC_044400.1/CM016964.1; chromosome 21:NC_044401.1/CM016965.1; chromosome 22a:NC_044402.1/CM016966.1; chromosome 23:NC_044403.1/CM016967.1; chromosome 24:NC_044404.1/CM016968.1; chromosome 25:NC_044405.1/CM016969.1; chromosome X:NC_044406.1/CM016970.1; mitochondrion MT:NC_021957.1/</t>
  </si>
  <si>
    <t>VIFL01</t>
  </si>
  <si>
    <t>2019-07-01T00:00:00Z</t>
  </si>
  <si>
    <t>ftp://ftp.ncbi.nlm.nih.gov/genomes/all/GCA/006/542/625/GCA_006542625.1_Asia_NLE_v1</t>
  </si>
  <si>
    <t>ftp://ftp.ncbi.nlm.nih.gov/genomes/all/GCF/006/542/625/GCF_006542625.1_Asia_NLE_v1</t>
  </si>
  <si>
    <t>Heterorhabditis bacteriophora</t>
  </si>
  <si>
    <t>M31e</t>
  </si>
  <si>
    <t>SAMN02953756</t>
  </si>
  <si>
    <t>PRJNA13977</t>
  </si>
  <si>
    <t>GCA_000223415.1</t>
  </si>
  <si>
    <t>ACKM01</t>
  </si>
  <si>
    <t>2011-08-16T00:00:00Z</t>
  </si>
  <si>
    <t>ftp://ftp.ncbi.nlm.nih.gov/genomes/all/GCA/000/223/415/GCA_000223415.1_Heterorhabditis_bacteriophora-7.0</t>
  </si>
  <si>
    <t>Lolium perenne</t>
  </si>
  <si>
    <t>Kyuss_39</t>
  </si>
  <si>
    <t>SAMN17257337</t>
  </si>
  <si>
    <t>PRJNA690687</t>
  </si>
  <si>
    <t>GCA_019359855.1</t>
  </si>
  <si>
    <t>chromosome 1:CM033332.1; chromosome 2:CM033333.1; chromosome 3:CM033334.1; chromosome 4:CM033335.1; chromosome 5:CM033336.1; chromosome 6:CM033337.1; chromosome 7:CM033338.1</t>
  </si>
  <si>
    <t>JAEVFB01</t>
  </si>
  <si>
    <t>2021-07-27T00:00:00Z</t>
  </si>
  <si>
    <t>ftp://ftp.ncbi.nlm.nih.gov/genomes/all/GCA/019/359/855/GCA_019359855.1_MPB_Lper_Kyuss_1697</t>
  </si>
  <si>
    <t>Sclerotinia sclerotiorum 1980 UF-70</t>
  </si>
  <si>
    <t>SAMN02953621</t>
  </si>
  <si>
    <t>PRJNA15530</t>
  </si>
  <si>
    <t>GCA_000146945.2</t>
  </si>
  <si>
    <t>mitochondrion MT:NC_035155.1/KT283062.1</t>
  </si>
  <si>
    <t>AAGT01</t>
  </si>
  <si>
    <t>ftp://ftp.ncbi.nlm.nih.gov/genomes/all/GCA/000/146/945/GCA_000146945.2_ASM14694v2</t>
  </si>
  <si>
    <t>ftp://ftp.ncbi.nlm.nih.gov/genomes/all/GCF/000/146/945/GCF_000146945.2_ASM14694v2</t>
  </si>
  <si>
    <t>Fusarium verticillioides 7600</t>
  </si>
  <si>
    <t>SAMN02953630</t>
  </si>
  <si>
    <t>PRJNA15553</t>
  </si>
  <si>
    <t>GCA_000149555.1</t>
  </si>
  <si>
    <t>chromosome 1:NC_031675.1/CM000578.1; chromosome 2:NC_031676.1/CM000579.1; chromosome 3:NC_031677.1/CM000580.1; chromosome 4:NC_031678.1/CM000581.1; chromosome 5:NC_031679.1/CM000582.1; chromosome 6:NC_031680.1/CM000583.1; chromosome 7:NC_031681.1/CM000584.1; chromosome 8:NC_031682.1/CM000585.1; chromosome 9:NC_031683.1/CM000586.1; chromosome 10:NC_031684.1/CM000587.1; chromosome 11:NC_031685.1/CM000588.1; mitochondrion MT:NC_016687.1/</t>
  </si>
  <si>
    <t>AAIM02</t>
  </si>
  <si>
    <t>2005-10-18T00:00:00Z</t>
  </si>
  <si>
    <t>ftp://ftp.ncbi.nlm.nih.gov/genomes/all/GCA/000/149/555/GCA_000149555.1_ASM14955v1</t>
  </si>
  <si>
    <t>ftp://ftp.ncbi.nlm.nih.gov/genomes/all/GCF/000/149/555/GCF_000149555.1_ASM14955v1</t>
  </si>
  <si>
    <t>Botrytis cinerea B05.10</t>
  </si>
  <si>
    <t>B05.10</t>
  </si>
  <si>
    <t>SAMN02953628</t>
  </si>
  <si>
    <t>PRJNA15632</t>
  </si>
  <si>
    <t>GCA_000143535.4</t>
  </si>
  <si>
    <t>chromosome 1:NC_037310.1/CP009805.1; chromosome 2:NC_037311.1/CP009806.1; chromosome 3:NC_037312.1/CP009807.1; chromosome 4:NC_037313.1/CP009808.1; chromosome 5:NC_037314.1/CP009809.1; chromosome 6:NC_037315.1/CP009810.1; chromosome 7:NC_037316.1/CP009811.1; chromosome 8:NC_037317.1/CP009812.1; chromosome 9:NC_037318.1/CP009813.1; chromosome 10:NC_037319.1/CP009814.1; chromosome 11:NC_037320.1/CP009815.1; chromosome 12:NC_037321.1/CP009816.1; chromosome 13:NC_037322.1/CP009817.1; chromosome 14:NC_037323.1/CP009818.1; chromosome 15:NC_037324.1/CP009819.1; chromosome 16:NC_037325.1/CP009820.1; chromosome 17:NC_037326.1/CP009821.1; chromosome 18:NC_037327.1/CP009822.1</t>
  </si>
  <si>
    <t>2015-02-05T00:00:00Z</t>
  </si>
  <si>
    <t>ftp://ftp.ncbi.nlm.nih.gov/genomes/all/GCA/000/143/535/GCA_000143535.4_ASM14353v4</t>
  </si>
  <si>
    <t>ftp://ftp.ncbi.nlm.nih.gov/genomes/all/GCF/000/143/535/GCF_000143535.2_ASM14353v4</t>
  </si>
  <si>
    <t>Arabidopsis lyrata subsp. lyrata</t>
  </si>
  <si>
    <t>SAMN02981250</t>
  </si>
  <si>
    <t>PRJNA41137</t>
  </si>
  <si>
    <t>GCA_000004255.1</t>
  </si>
  <si>
    <t>chloroplast Pltd:NC_034379.1/</t>
  </si>
  <si>
    <t>ADBK01</t>
  </si>
  <si>
    <t>2009-11-30T00:00:00Z</t>
  </si>
  <si>
    <t>ftp://ftp.ncbi.nlm.nih.gov/genomes/all/GCA/000/004/255/GCA_000004255.1_v.1.0</t>
  </si>
  <si>
    <t>ftp://ftp.ncbi.nlm.nih.gov/genomes/all/GCF/000/004/255/GCF_000004255.2_v.1.0</t>
  </si>
  <si>
    <t>Erythranthe guttata</t>
  </si>
  <si>
    <t>SAMN02742818</t>
  </si>
  <si>
    <t>PRJNA13880</t>
  </si>
  <si>
    <t>GCA_000504015.1</t>
  </si>
  <si>
    <t>mitochondrion MT:NC_018041.1/</t>
  </si>
  <si>
    <t>APLE01</t>
  </si>
  <si>
    <t>2013-12-04T00:00:00Z</t>
  </si>
  <si>
    <t>ftp://ftp.ncbi.nlm.nih.gov/genomes/all/GCA/000/504/015/GCA_000504015.1_Mimgu1_0</t>
  </si>
  <si>
    <t>ftp://ftp.ncbi.nlm.nih.gov/genomes/all/GCF/000/504/015/GCF_000504015.1_Mimgu1_0</t>
  </si>
  <si>
    <t>Capsella rubella</t>
  </si>
  <si>
    <t>SAMN02981483</t>
  </si>
  <si>
    <t>PRJNA13878</t>
  </si>
  <si>
    <t>GCA_000375325.1</t>
  </si>
  <si>
    <t>ANNY01</t>
  </si>
  <si>
    <t>ftp://ftp.ncbi.nlm.nih.gov/genomes/all/GCA/000/375/325/GCA_000375325.1_Caprub1_0</t>
  </si>
  <si>
    <t>ftp://ftp.ncbi.nlm.nih.gov/genomes/all/GCF/000/375/325/GCF_000375325.1_Caprub1_0</t>
  </si>
  <si>
    <t>Aspergillus clavatus NRRL 1</t>
  </si>
  <si>
    <t>NRRL 1</t>
  </si>
  <si>
    <t>SAMN02953636</t>
  </si>
  <si>
    <t>PRJNA15664</t>
  </si>
  <si>
    <t>GCA_000002715.1</t>
  </si>
  <si>
    <t>AAKD03</t>
  </si>
  <si>
    <t>ftp://ftp.ncbi.nlm.nih.gov/genomes/all/GCA/000/002/715/GCA_000002715.1_ASM271v1</t>
  </si>
  <si>
    <t>ftp://ftp.ncbi.nlm.nih.gov/genomes/all/GCF/000/002/715/GCF_000002715.2_ASM271v1</t>
  </si>
  <si>
    <t>Aspergillus fischeri NRRL 181</t>
  </si>
  <si>
    <t>NRRL 181</t>
  </si>
  <si>
    <t>SAMN02953637</t>
  </si>
  <si>
    <t>PRJNA15672</t>
  </si>
  <si>
    <t>GCA_000149645.3</t>
  </si>
  <si>
    <t>AAKE03</t>
  </si>
  <si>
    <t>ftp://ftp.ncbi.nlm.nih.gov/genomes/all/GCA/000/149/645/GCA_000149645.3_ASM14964v3</t>
  </si>
  <si>
    <t>ftp://ftp.ncbi.nlm.nih.gov/genomes/all/GCF/000/149/645/GCF_000149645.2_ASM14964v3</t>
  </si>
  <si>
    <t>Micromonas pusilla CCMP1545</t>
  </si>
  <si>
    <t>CCMP1545</t>
  </si>
  <si>
    <t>SAMN02953743</t>
  </si>
  <si>
    <t>PRJNA15678</t>
  </si>
  <si>
    <t>GCA_000151265.1</t>
  </si>
  <si>
    <t>ACCP01</t>
  </si>
  <si>
    <t>2009-04-07T00:00:00Z</t>
  </si>
  <si>
    <t>ftp://ftp.ncbi.nlm.nih.gov/genomes/all/GCA/000/151/265/GCA_000151265.1_Micromonas_pusilla_CCMP1545_v2.0</t>
  </si>
  <si>
    <t>ftp://ftp.ncbi.nlm.nih.gov/genomes/all/GCF/000/151/265/GCF_000151265.2_Micromonas_pusilla_CCMP1545_v2.0</t>
  </si>
  <si>
    <t>Hevea brasiliensis</t>
  </si>
  <si>
    <t>SAMN04451765</t>
  </si>
  <si>
    <t>PRJNA394253</t>
  </si>
  <si>
    <t>GCA_001654055.1</t>
  </si>
  <si>
    <t>chloroplast Pltd:NC_015308.1/</t>
  </si>
  <si>
    <t>LVXX01</t>
  </si>
  <si>
    <t>2016-06-01T00:00:00Z</t>
  </si>
  <si>
    <t>ftp://ftp.ncbi.nlm.nih.gov/genomes/all/GCA/001/654/055/GCA_001654055.1_ASM165405v1</t>
  </si>
  <si>
    <t>ftp://ftp.ncbi.nlm.nih.gov/genomes/all/GCF/001/654/055/GCF_001654055.1_ASM165405v1</t>
  </si>
  <si>
    <t>Carica papaya</t>
  </si>
  <si>
    <t>SAMN02953710</t>
  </si>
  <si>
    <t>PRJNA20267</t>
  </si>
  <si>
    <t>GCA_000150535.1</t>
  </si>
  <si>
    <t>mitochondrion MT:NC_012116.1/; chloroplast Pltd:NC_010323.1/</t>
  </si>
  <si>
    <t>ABIM01</t>
  </si>
  <si>
    <t>2008-04-23T00:00:00Z</t>
  </si>
  <si>
    <t>ftp://ftp.ncbi.nlm.nih.gov/genomes/all/GCA/000/150/535/GCA_000150535.1_Papaya1.0</t>
  </si>
  <si>
    <t>ftp://ftp.ncbi.nlm.nih.gov/genomes/all/GCF/000/150/535/GCF_000150535.2_Papaya1.0</t>
  </si>
  <si>
    <t>Pediculus humanus corporis</t>
  </si>
  <si>
    <t>USDA</t>
  </si>
  <si>
    <t>SAMN02953682</t>
  </si>
  <si>
    <t>PRJNA16223</t>
  </si>
  <si>
    <t>GCA_000006295.1</t>
  </si>
  <si>
    <t>AAZO01</t>
  </si>
  <si>
    <t>2007-04-18T00:00:00Z</t>
  </si>
  <si>
    <t>ftp://ftp.ncbi.nlm.nih.gov/genomes/all/GCA/000/006/295/GCA_000006295.1_JCVI_LOUSE_1.0</t>
  </si>
  <si>
    <t>ftp://ftp.ncbi.nlm.nih.gov/genomes/all/GCF/000/006/295/GCF_000006295.1_JCVI_LOUSE_1.0</t>
  </si>
  <si>
    <t>Ixodes scapularis</t>
  </si>
  <si>
    <t>PalLabHiFi</t>
  </si>
  <si>
    <t>SAMN16793453</t>
  </si>
  <si>
    <t>PRJNA704952</t>
  </si>
  <si>
    <t>GCA_016920785.2</t>
  </si>
  <si>
    <t>JADPSH02</t>
  </si>
  <si>
    <t>ftp://ftp.ncbi.nlm.nih.gov/genomes/all/GCA/016/920/785/GCA_016920785.2_ASM1692078v2</t>
  </si>
  <si>
    <t>ftp://ftp.ncbi.nlm.nih.gov/genomes/all/GCF/016/920/785/GCF_016920785.2_ASM1692078v2</t>
  </si>
  <si>
    <t>Aspergillus oryzae RIB40</t>
  </si>
  <si>
    <t>RIB40</t>
  </si>
  <si>
    <t>SAMD00067075</t>
  </si>
  <si>
    <t>PRJNA17431</t>
  </si>
  <si>
    <t>GCA_000184455.3</t>
  </si>
  <si>
    <t>chromosome 1:NC_036435.1/BA000049.1; chromosome 2:NC_036436.1/BA000050.1; chromosome 3:NC_036437.1/BA000051.1; chromosome 4:NC_036438.1/BA000052.1; chromosome 5:NC_036439.1/BA000053.1; chromosome 6:NC_036440.1/BA000054.1; chromosome 7:NC_036441.1/BA000055.1; chromosome 8:NC_036442.1/BA000056.1; mitochondrion MT:NC_008282.1/AP007176.1</t>
  </si>
  <si>
    <t>2011-06-07T00:00:00Z</t>
  </si>
  <si>
    <t>ftp://ftp.ncbi.nlm.nih.gov/genomes/all/GCA/000/184/455/GCA_000184455.3_ASM18445v3</t>
  </si>
  <si>
    <t>ftp://ftp.ncbi.nlm.nih.gov/genomes/all/GCF/000/184/455/GCF_000184455.2_ASM18445v3</t>
  </si>
  <si>
    <t>Oryzias latipes</t>
  </si>
  <si>
    <t>Hd-rR</t>
  </si>
  <si>
    <t>SAMN06689957</t>
  </si>
  <si>
    <t>PRJNA325079</t>
  </si>
  <si>
    <t>GCA_002234675.1</t>
  </si>
  <si>
    <t>chromosome 1:NC_019859.2/CP020665.1; chromosome 2:NC_019860.2/CP020666.1; chromosome 3:NC_019861.2/CP020667.1; chromosome 4:NC_019862.2/CP020668.1; chromosome 5:NC_019863.2/CP020669.1; chromosome 6:NC_019864.2/CP020670.1; chromosome 7:NC_019865.2/CP020671.1; chromosome 8:NC_019866.2/CP020672.1; chromosome 9:NC_019867.2/CP020673.1; chromosome 10:NC_019868.2/CP020674.1; chromosome 11:NC_019869.2/CP020675.1; chromosome 12:NC_019870.2/CP020676.1; chromosome 13:NC_019871.2/CP020677.1; chromosome 14:NC_019872.2/CP020678.1; chromosome 15:NC_019873.2/CP020679.1; chromosome 16:NC_019874.2/CP020680.1; chromosome 17:NC_019875.2/CP020681.1; chromosome 18:NC_019876.2/CP020682.1; chromosome 19:NC_019877.2/CP020683.1; chromosome 20:NC_019878.2/CP020684.1; chromosome 21:NC_019879.2/CP020685.1; chromosome 22:NC_019880.2/CP020686.1; chromosome 23:NC_019881.2/CP020687.1; chromosome 24:NC_019882.2/CP020688.1; mitochondrion MT:NC_004387.1/</t>
  </si>
  <si>
    <t>2012-12-22T00:00:00Z</t>
  </si>
  <si>
    <t>ftp://ftp.ncbi.nlm.nih.gov/genomes/all/GCA/002/234/675/GCA_002234675.1_ASM223467v1</t>
  </si>
  <si>
    <t>ftp://ftp.ncbi.nlm.nih.gov/genomes/all/GCF/002/234/675/GCF_002234675.1_ASM223467v1</t>
  </si>
  <si>
    <t>Theobroma cacao</t>
  </si>
  <si>
    <t>SAMEA4028428</t>
  </si>
  <si>
    <t>PRJEB14326</t>
  </si>
  <si>
    <t>GCA_000208745.2</t>
  </si>
  <si>
    <t>chromosome 1:NC_030850.1/LT594788.1; chromosome 2:NC_030851.1/LT594789.1; chromosome 3:NC_030852.1/LT594790.1; chromosome 4:NC_030853.1/LT594791.1; chromosome 5:NC_030854.1/LT594792.1; chromosome 6:NC_030855.1/LT594793.1; chromosome 7:NC_030856.1/LT594794.1; chromosome 8:NC_030857.1/LT594795.1; chromosome 9:NC_030858.1/LT594796.1; chromosome 10:NC_030859.1/LT594797.1; chloroplast Pltd:NC_014676.2/</t>
  </si>
  <si>
    <t>FLSQ01</t>
  </si>
  <si>
    <t>2016-07-08T00:00:00Z</t>
  </si>
  <si>
    <t>ftp://ftp.ncbi.nlm.nih.gov/genomes/all/GCA/000/208/745/GCA_000208745.2_Criollo_cocoa_genome_V2</t>
  </si>
  <si>
    <t>ftp://ftp.ncbi.nlm.nih.gov/genomes/all/GCF/000/208/745/GCF_000208745.1_Criollo_cocoa_genome_V2</t>
  </si>
  <si>
    <t>Myotis lucifugus</t>
  </si>
  <si>
    <t>SAMN02953645</t>
  </si>
  <si>
    <t>PRJNA16951</t>
  </si>
  <si>
    <t>GCA_000147115.1</t>
  </si>
  <si>
    <t>AAPE02</t>
  </si>
  <si>
    <t>2006-06-01T00:00:00Z</t>
  </si>
  <si>
    <t>ftp://ftp.ncbi.nlm.nih.gov/genomes/all/GCA/000/147/115/GCA_000147115.1_Myoluc2.0</t>
  </si>
  <si>
    <t>ftp://ftp.ncbi.nlm.nih.gov/genomes/all/GCF/000/147/115/GCF_000147115.1_Myoluc2.0</t>
  </si>
  <si>
    <t>Ricinus communis</t>
  </si>
  <si>
    <t>SAMN02953659</t>
  </si>
  <si>
    <t>PRJNA16585</t>
  </si>
  <si>
    <t>GCA_000151685.2</t>
  </si>
  <si>
    <t>chloroplast Pltd:NC_016736.1/JF937588.1</t>
  </si>
  <si>
    <t>AASG02</t>
  </si>
  <si>
    <t>2006-07-18T00:00:00Z</t>
  </si>
  <si>
    <t>ftp://ftp.ncbi.nlm.nih.gov/genomes/all/GCA/000/151/685/GCA_000151685.2_JCVI_RCG_1.1</t>
  </si>
  <si>
    <t>ftp://ftp.ncbi.nlm.nih.gov/genomes/all/GCF/000/151/685/GCF_000151685.1_JCVI_RCG_1.1</t>
  </si>
  <si>
    <t>Phycomyces blakesleeanus NRRL 1555(-)</t>
  </si>
  <si>
    <t>NRRL 1555(-)</t>
  </si>
  <si>
    <t>SAMN00189023</t>
  </si>
  <si>
    <t>PRJNA61391</t>
  </si>
  <si>
    <t>GCA_001638985.2</t>
  </si>
  <si>
    <t>AMYC01</t>
  </si>
  <si>
    <t>2016-05-06T00:00:00Z</t>
  </si>
  <si>
    <t>ftp://ftp.ncbi.nlm.nih.gov/genomes/all/GCA/001/638/985/GCA_001638985.2_Phybl2</t>
  </si>
  <si>
    <t>ftp://ftp.ncbi.nlm.nih.gov/genomes/all/GCF/001/638/985/GCF_001638985.1_Phybl2</t>
  </si>
  <si>
    <t>Ascosphaera apis ARSEF 7405</t>
  </si>
  <si>
    <t>ARSEF 7405</t>
  </si>
  <si>
    <t>SAMN04908326</t>
  </si>
  <si>
    <t>PRJNA72725</t>
  </si>
  <si>
    <t>GCA_001636715.1</t>
  </si>
  <si>
    <t>AZGZ01</t>
  </si>
  <si>
    <t>2016-05-02T00:00:00Z</t>
  </si>
  <si>
    <t>ftp://ftp.ncbi.nlm.nih.gov/genomes/all/GCA/001/636/715/GCA_001636715.1_AAP_1.0</t>
  </si>
  <si>
    <t>Laccaria bicolor S238N-H82</t>
  </si>
  <si>
    <t>SAMN02769624</t>
  </si>
  <si>
    <t>PRJNA19043</t>
  </si>
  <si>
    <t>GCA_000143565.1</t>
  </si>
  <si>
    <t>ABFE01</t>
  </si>
  <si>
    <t>2007-11-29T00:00:00Z</t>
  </si>
  <si>
    <t>ftp://ftp.ncbi.nlm.nih.gov/genomes/all/GCA/000/143/565/GCA_000143565.1_V1.0</t>
  </si>
  <si>
    <t>ftp://ftp.ncbi.nlm.nih.gov/genomes/all/GCF/000/143/565/GCF_000143565.1_V1.0</t>
  </si>
  <si>
    <t>Panicum virgatum</t>
  </si>
  <si>
    <t>AP13</t>
  </si>
  <si>
    <t>SAMN00760928</t>
  </si>
  <si>
    <t>PRJNA40657</t>
  </si>
  <si>
    <t>GCA_016808335.1</t>
  </si>
  <si>
    <t>chromosome 1K:NC_053136.1/CM029037.1; chromosome 2K:NC_053137.1/CM029039.1; chromosome 3K:NC_053138.1/CM029041.1; chromosome 4K:NC_053139.1/CM029043.1; chromosome 5K:NC_053140.1/CM029045.1; chromosome 6K:NC_053141.1/CM029047.1; chromosome 7K:NC_053142.1/CM029049.1; chromosome 8K:NC_053143.1/CM029051.1; chromosome 9K:NC_053144.1/CM029053.1; chromosome 1N:NC_053145.1/CM029038.1; chromosome 2N:NC_053146.1/CM029040.1; chromosome 3N:NC_053147.1/CM029042.1; chromosome 4N:NC_053148.1/CM029044.1; chromosome 5N:NC_053149.1/CM029046.1; chromosome 6N:NC_053150.1/CM029048.1; chromosome 7N:NC_053151.1/CM029050.1; chromosome 8N:NC_053152.1/CM029052.1; chromosome 9N:NC_053153.1/CM029054.1; chloroplast Pltd:NC_015990.1/</t>
  </si>
  <si>
    <t>JABWAI01</t>
  </si>
  <si>
    <t>2020-10-05T00:00:00Z</t>
  </si>
  <si>
    <t>ftp://ftp.ncbi.nlm.nih.gov/genomes/all/GCA/016/808/335/GCA_016808335.1_P.virgatum_v5</t>
  </si>
  <si>
    <t>ftp://ftp.ncbi.nlm.nih.gov/genomes/all/GCF/016/808/335/GCF_016808335.1_P.virgatum_v5</t>
  </si>
  <si>
    <t>Vigna radiata var. radiata</t>
  </si>
  <si>
    <t>SAMN02720863</t>
  </si>
  <si>
    <t>PRJNA301363</t>
  </si>
  <si>
    <t>GCA_000741045.2</t>
  </si>
  <si>
    <t>chromosome 1:NC_028351.1/CM003504.1; chromosome 2:NC_028352.1/CM003505.1; chromosome 3:NC_028353.1/CM003506.1; chromosome 4:NC_028354.1/CM003507.1; chromosome 5:NC_028355.1/CM003508.1; chromosome 6:NC_028356.1/CM003509.1; chromosome 7:NC_028357.1/CM003510.1; chromosome 8:NC_028358.1/CM003511.1; chromosome 9:NC_028359.1/CM003512.1; chromosome 10:NC_028360.1/CM003513.1; chromosome 11:NC_028361.1/CM003514.1; mitochondrion MT:NC_015121.1/; chloroplast Pltd:NC_013843.1/</t>
  </si>
  <si>
    <t>JJMO01</t>
  </si>
  <si>
    <t>2014-08-18T00:00:00Z</t>
  </si>
  <si>
    <t>ftp://ftp.ncbi.nlm.nih.gov/genomes/all/GCA/000/741/045/GCA_000741045.2_Vradiata_ver6</t>
  </si>
  <si>
    <t>ftp://ftp.ncbi.nlm.nih.gov/genomes/all/GCF/000/741/045/GCF_000741045.1_Vradiata_ver6</t>
  </si>
  <si>
    <t>Taenia solium</t>
  </si>
  <si>
    <t>TsM</t>
  </si>
  <si>
    <t>SAMN01090682</t>
  </si>
  <si>
    <t>PRJNA170813</t>
  </si>
  <si>
    <t>GCA_001870725.1</t>
  </si>
  <si>
    <t>MIEF01</t>
  </si>
  <si>
    <t>2016-11-07T00:00:00Z</t>
  </si>
  <si>
    <t>ftp://ftp.ncbi.nlm.nih.gov/genomes/all/GCA/001/870/725/GCA_001870725.1_MEX_genome_complete.1-6-13</t>
  </si>
  <si>
    <t>Bemisia tabaci</t>
  </si>
  <si>
    <t>MEAM1</t>
  </si>
  <si>
    <t>SAMN04500967</t>
  </si>
  <si>
    <t>PRJNA352527</t>
  </si>
  <si>
    <t>GCA_001854935.1</t>
  </si>
  <si>
    <t>mitochondrion MT:NC_006279.1/</t>
  </si>
  <si>
    <t>MAMS01</t>
  </si>
  <si>
    <t>2016-10-26T00:00:00Z</t>
  </si>
  <si>
    <t>ftp://ftp.ncbi.nlm.nih.gov/genomes/all/GCA/001/854/935/GCA_001854935.1_ASM185493v1</t>
  </si>
  <si>
    <t>ftp://ftp.ncbi.nlm.nih.gov/genomes/all/GCF/001/854/935/GCF_001854935.1_ASM185493v1</t>
  </si>
  <si>
    <t>Callorhinchus milii</t>
  </si>
  <si>
    <t>IMCB2004</t>
  </si>
  <si>
    <t>SAMN12905446</t>
  </si>
  <si>
    <t>PRJNA744271</t>
  </si>
  <si>
    <t>GCA_018977255.1</t>
  </si>
  <si>
    <t>mitochondrion MT:NC_014285.1/</t>
  </si>
  <si>
    <t>WEZY01</t>
  </si>
  <si>
    <t>2021-06-21T00:00:00Z</t>
  </si>
  <si>
    <t>ftp://ftp.ncbi.nlm.nih.gov/genomes/all/GCA/018/977/255/GCA_018977255.1_IMCB_Cmil_1.0</t>
  </si>
  <si>
    <t>ftp://ftp.ncbi.nlm.nih.gov/genomes/all/GCF/018/977/255/GCF_018977255.1_IMCB_Cmil_1.0</t>
  </si>
  <si>
    <t>Chlorella variabilis</t>
  </si>
  <si>
    <t>NC64A</t>
  </si>
  <si>
    <t>SAMN02744065</t>
  </si>
  <si>
    <t>PRJNA45853</t>
  </si>
  <si>
    <t>GCA_000147415.1</t>
  </si>
  <si>
    <t>ADIC01</t>
  </si>
  <si>
    <t>2010-08-31T00:00:00Z</t>
  </si>
  <si>
    <t>ftp://ftp.ncbi.nlm.nih.gov/genomes/all/GCA/000/147/415/GCA_000147415.1_v_1.0</t>
  </si>
  <si>
    <t>ftp://ftp.ncbi.nlm.nih.gov/genomes/all/GCF/000/147/415/GCF_000147415.1_v_1.0</t>
  </si>
  <si>
    <t>Brachypodium distachyon</t>
  </si>
  <si>
    <t>Bd21</t>
  </si>
  <si>
    <t>SAMN02981254</t>
  </si>
  <si>
    <t>PRJNA32607</t>
  </si>
  <si>
    <t>GCA_000005505.4</t>
  </si>
  <si>
    <t>chromosome 1:NC_016131.3/CM000880.3; chromosome 2:NC_016132.3/CM000881.3; chromosome 3:NC_016133.3/CM000882.3; chromosome 4:NC_016134.3/CM000883.3; chromosome 5:NC_016135.3/CM000884.3; chloroplast Pltd:NC_011032.1/</t>
  </si>
  <si>
    <t>ADDN03</t>
  </si>
  <si>
    <t>2010-02-10T00:00:00Z</t>
  </si>
  <si>
    <t>ftp://ftp.ncbi.nlm.nih.gov/genomes/all/GCA/000/005/505/GCA_000005505.4_Brachypodium_distachyon_v3.0</t>
  </si>
  <si>
    <t>ftp://ftp.ncbi.nlm.nih.gov/genomes/all/GCF/000/005/505/GCF_000005505.3_Brachypodium_distachyon_v3.0</t>
  </si>
  <si>
    <t>Chlorella vulgaris</t>
  </si>
  <si>
    <t>NJ-7</t>
  </si>
  <si>
    <t>SAMN11534441</t>
  </si>
  <si>
    <t>PRJNA542208</t>
  </si>
  <si>
    <t>GCA_009720205.1</t>
  </si>
  <si>
    <t>VATV01</t>
  </si>
  <si>
    <t>2019-11-28T00:00:00Z</t>
  </si>
  <si>
    <t>ftp://ftp.ncbi.nlm.nih.gov/genomes/all/GCA/009/720/205/GCA_009720205.1_ASM972020v1</t>
  </si>
  <si>
    <t>Malassezia globosa CBS 7966</t>
  </si>
  <si>
    <t>CBS 7966</t>
  </si>
  <si>
    <t>SAMN02953680</t>
  </si>
  <si>
    <t>PRJNA18719</t>
  </si>
  <si>
    <t>GCA_000181695.1</t>
  </si>
  <si>
    <t>AAYY01</t>
  </si>
  <si>
    <t>2007-11-02T00:00:00Z</t>
  </si>
  <si>
    <t>ftp://ftp.ncbi.nlm.nih.gov/genomes/all/GCA/000/181/695/GCA_000181695.1_ASM18169v1</t>
  </si>
  <si>
    <t>ftp://ftp.ncbi.nlm.nih.gov/genomes/all/GCF/000/181/695/GCF_000181695.1_ASM18169v1</t>
  </si>
  <si>
    <t>KCTC 27527</t>
  </si>
  <si>
    <t>SAMN09478194</t>
  </si>
  <si>
    <t>PRJNA495494</t>
  </si>
  <si>
    <t>GCA_003290485.1</t>
  </si>
  <si>
    <t>chromosome I:NC_040193.1/CP030251.1; chromosome II:NC_040194.1/CP030252.1; chromosome III:NC_040195.1/CP030253.1; chromosome IV:NC_040196.1/CP030254.1; chromosome V:NC_040197.1/CP030255.1; chromosome VI:NC_040198.1/CP030256.1; chromosome VII:NC_040199.1/CP030257.1; chromosome VIII:NC_040200.1/CP030258.1; chromosome IX:NC_040201.1/CP030259.1; mitochondrion MT:NC_039455.1/CP030260.1</t>
  </si>
  <si>
    <t>2018-07-09T00:00:00Z</t>
  </si>
  <si>
    <t>ftp://ftp.ncbi.nlm.nih.gov/genomes/all/GCA/003/290/485/GCA_003290485.1_ASM329048v1</t>
  </si>
  <si>
    <t>ftp://ftp.ncbi.nlm.nih.gov/genomes/all/GCF/003/290/485/GCF_003290485.1_ASM329048v1</t>
  </si>
  <si>
    <t>Pyrenophora tritici-repentis Pt-1C-BFP</t>
  </si>
  <si>
    <t>Pt-1C-BFP</t>
  </si>
  <si>
    <t>SAMN02953676</t>
  </si>
  <si>
    <t>PRJNA18815</t>
  </si>
  <si>
    <t>GCA_000149985.1</t>
  </si>
  <si>
    <t>AAXI01</t>
  </si>
  <si>
    <t>ftp://ftp.ncbi.nlm.nih.gov/genomes/all/GCA/000/149/985/GCA_000149985.1_ASM14998v1</t>
  </si>
  <si>
    <t>ftp://ftp.ncbi.nlm.nih.gov/genomes/all/GCF/000/149/985/GCF_000149985.1_ASM14998v1</t>
  </si>
  <si>
    <t>Fusarium oxysporum NRRL 32931</t>
  </si>
  <si>
    <t>NRRL 32931</t>
  </si>
  <si>
    <t>SAMN02981331</t>
  </si>
  <si>
    <t>PRJNA67067</t>
  </si>
  <si>
    <t>GCA_000271745.2</t>
  </si>
  <si>
    <t>AFML01</t>
  </si>
  <si>
    <t>2012-06-22T00:00:00Z</t>
  </si>
  <si>
    <t>ftp://ftp.ncbi.nlm.nih.gov/genomes/all/GCA/000/271/745/GCA_000271745.2_FO_FOSC_3_a_V1</t>
  </si>
  <si>
    <t>ftp://ftp.ncbi.nlm.nih.gov/genomes/all/GCF/000/271/745/GCF_000271745.1_FO_FOSC_3_a_V1</t>
  </si>
  <si>
    <t>Anolis carolinensis</t>
  </si>
  <si>
    <t>Eukaryota;Animals;Reptiles</t>
  </si>
  <si>
    <t>SAMN02981230</t>
  </si>
  <si>
    <t>PRJNA18787</t>
  </si>
  <si>
    <t>GCA_000090745.2</t>
  </si>
  <si>
    <t>chromosome 1:NC_014776.1/CM000937.1; chromosome 2:NC_014777.1/CM000938.1; chromosome 3:NC_014778.1/CM000939.1; chromosome 4:NC_014779.1/CM000940.1; chromosome 5:NC_014780.1/CM000941.1; chromosome 6:NC_014781.1/CM000942.1; linkage group a:NC_014782.1/CM000943.1; linkage group b:NC_014783.1/CM000944.1; linkage group c:NC_014784.1/CM000945.1; linkage group d:NC_014785.1/CM000946.1; linkage group f:NC_014786.1/CM000947.1; linkage group g:NC_014787.1/CM000948.1; linkage group h:NC_014788.1/CM000949.1; mitochondrion MT:EU747728.2</t>
  </si>
  <si>
    <t>AAWZ02</t>
  </si>
  <si>
    <t>2007-02-15T00:00:00Z</t>
  </si>
  <si>
    <t>ftp://ftp.ncbi.nlm.nih.gov/genomes/all/GCA/000/090/745/GCA_000090745.2_AnoCar2.0</t>
  </si>
  <si>
    <t>ftp://ftp.ncbi.nlm.nih.gov/genomes/all/GCF/000/090/745/GCF_000090745.1_AnoCar2.0</t>
  </si>
  <si>
    <t>Monosiga brevicollis MX1</t>
  </si>
  <si>
    <t>MX1</t>
  </si>
  <si>
    <t>SAMN02953695</t>
  </si>
  <si>
    <t>PRJNA19045</t>
  </si>
  <si>
    <t>GCA_000002865.1</t>
  </si>
  <si>
    <t>mitochondrion MT:NC_004309.1/</t>
  </si>
  <si>
    <t>ABFJ01</t>
  </si>
  <si>
    <t>2007-11-20T00:00:00Z</t>
  </si>
  <si>
    <t>ftp://ftp.ncbi.nlm.nih.gov/genomes/all/GCA/000/002/865/GCA_000002865.1_V1.0</t>
  </si>
  <si>
    <t>ftp://ftp.ncbi.nlm.nih.gov/genomes/all/GCF/000/002/865/GCF_000002865.3_V1.0</t>
  </si>
  <si>
    <t>Leishmania braziliensis MHOM/BR/75/M2904</t>
  </si>
  <si>
    <t>MHOM/BR/75/M2904</t>
  </si>
  <si>
    <t>SAMEA2272271</t>
  </si>
  <si>
    <t>PRJEA18663</t>
  </si>
  <si>
    <t>GCA_000002845.2</t>
  </si>
  <si>
    <t>chromosome 1:NC_009294.2/FR798975.1; chromosome 2:NC_009295.2/FR798976.1; chromosome 3:NC_009296.2/FR798977.1; chromosome 4:NC_009297.2/FR798978.1; chromosome 5:NC_009298.2/FR798979.1; chromosome 6:NC_009276.2/FR798980.1; chromosome 7:NC_009299.2/FR798981.1; chromosome 8:NC_009300.2/FR798982.1; chromosome 9:NC_009301.2/FR798983.1; chromosome 10:NC_009302.2/FR798984.1; chromosome 11:NC_009303.2/FR798985.1; chromosome 12:NC_009304.2/FR798986.1; chromosome 13:NC_009305.2/FR798987.1; chromosome 14:NC_009306.2/FR798988.1; chromosome 15:NC_009307.2/FR798989.1; chromosome 16:NC_009308.2/FR798990.1; chromosome 17:NC_009309.2/FR798991.1; chromosome 18:NC_009310.2/FR798992.1; chromosome 19:NC_009311.2/FR798993.1; chromosome 21:NC_009313.2/FR798996.1; chromosome 22:NC_009314.2/FR798997.1; chromosome 23:NC_009315.2/FR798998.1; chromosome 24:NC_009316.2/FR798999.1; chromosome 25:NC_009317.2/FR799000.1; chromosome 26:NC_009318.2/FR799001.1; chromosome 27:NC_009319.2/FR799002.1; chromosome 28:NC_009320.2/FR799003.1; chromosome 29:NC_009321.2/FR799004.1; chromosome 30:NC_009322.2/FR799005.1; chromosome 31:NC_009323.2/FR799006.1; chromosome 32:NC_009324.2/FR799007.1; chromosome 33:NC_009325.2/FR799008.1; chromosome 35:NC_009326.2/FR799009.1; chromosome 36:NC_009327.2/FR799010.1</t>
  </si>
  <si>
    <t>CADA01</t>
  </si>
  <si>
    <t>ftp://ftp.ncbi.nlm.nih.gov/genomes/all/GCA/000/002/845/GCA_000002845.2_ASM284v2</t>
  </si>
  <si>
    <t>ftp://ftp.ncbi.nlm.nih.gov/genomes/all/GCF/000/002/845/GCF_000002845.2_ASM284v2</t>
  </si>
  <si>
    <t>Vanderwaltozyma polyspora DSM 70294</t>
  </si>
  <si>
    <t>DSM 70294</t>
  </si>
  <si>
    <t>SAMN02953681</t>
  </si>
  <si>
    <t>PRJNA19237</t>
  </si>
  <si>
    <t>GCA_000150035.1</t>
  </si>
  <si>
    <t>AAZN01</t>
  </si>
  <si>
    <t>2007-04-25T00:00:00Z</t>
  </si>
  <si>
    <t>ftp://ftp.ncbi.nlm.nih.gov/genomes/all/GCA/000/150/035/GCA_000150035.1_ASM15003v1</t>
  </si>
  <si>
    <t>ftp://ftp.ncbi.nlm.nih.gov/genomes/all/GCF/000/150/035/GCF_000150035.1_ASM15003v1</t>
  </si>
  <si>
    <t>Talaromyces stipitatus ATCC 10500</t>
  </si>
  <si>
    <t>ATCC 10500</t>
  </si>
  <si>
    <t>SAMN02953686</t>
  </si>
  <si>
    <t>PRJNA19557</t>
  </si>
  <si>
    <t>GCA_000003125.1</t>
  </si>
  <si>
    <t>ABAS01</t>
  </si>
  <si>
    <t>2007-05-16T00:00:00Z</t>
  </si>
  <si>
    <t>ftp://ftp.ncbi.nlm.nih.gov/genomes/all/GCA/000/003/125/GCA_000003125.1_JCVI-TSTA1-3.0</t>
  </si>
  <si>
    <t>ftp://ftp.ncbi.nlm.nih.gov/genomes/all/GCF/000/003/125/GCF_000003125.1_JCVI-TSTA1-3.0</t>
  </si>
  <si>
    <t>Talaromyces marneffei ATCC 18224</t>
  </si>
  <si>
    <t>ATCC 18224</t>
  </si>
  <si>
    <t>SAMN02953685</t>
  </si>
  <si>
    <t>PRJNA19555</t>
  </si>
  <si>
    <t>GCA_000001985.1</t>
  </si>
  <si>
    <t>ABAR01</t>
  </si>
  <si>
    <t>ftp://ftp.ncbi.nlm.nih.gov/genomes/all/GCA/000/001/985/GCA_000001985.1_JCVI-PMFA1-2.0</t>
  </si>
  <si>
    <t>ftp://ftp.ncbi.nlm.nih.gov/genomes/all/GCF/000/001/985/GCF_000001985.1_JCVI-PMFA1-2.0</t>
  </si>
  <si>
    <t>Gymnogyps californianus</t>
  </si>
  <si>
    <t>SAMN18477433</t>
  </si>
  <si>
    <t>PRJNA718609</t>
  </si>
  <si>
    <t>GCA_018139145.1</t>
  </si>
  <si>
    <t>chromosome 1:CM030802.1; chromosome 2:CM030803.1; chromosome 3:CM030804.1; chromosome 4:CM030805.1; chromosome 5:CM030806.1; chromosome 6:CM030807.1; chromosome 7:CM030808.1; chromosome 8:CM030809.1; chromosome 9:CM030810.1; chromosome 10:CM030811.1; chromosome 11:CM030812.1; chromosome 12:CM030813.1; chromosome 13:CM030814.1; chromosome 14:CM030815.1; chromosome 15:CM030816.1; chromosome 16:CM030817.1; chromosome 17:CM030818.1; chromosome 18:CM030819.1; chromosome 19:CM030820.1; chromosome 20:CM030821.1; chromosome 21:CM030822.1; chromosome 22:CM030823.1; chromosome 23:CM030824.1; chromosome 24:CM030825.1; chromosome 25:CM030826.1; chromosome 26:CM030827.1; chromosome 27:CM030828.1; chromosome 28:CM030829.1; chromosome 29:CM030830.1; chromosome Z:CM030831.1</t>
  </si>
  <si>
    <t>JAGKTE01</t>
  </si>
  <si>
    <t>2021-04-25T00:00:00Z</t>
  </si>
  <si>
    <t>ftp://ftp.ncbi.nlm.nih.gov/genomes/all/GCA/018/139/145/GCA_018139145.1_ASM1813914v1</t>
  </si>
  <si>
    <t>Postia placenta MAD-698-R-SB12</t>
  </si>
  <si>
    <t>MAD-698-R-SB12</t>
  </si>
  <si>
    <t>SAMN02193972</t>
  </si>
  <si>
    <t>PRJNA445945</t>
  </si>
  <si>
    <t>GCA_002117355.1</t>
  </si>
  <si>
    <t>NEDQ01</t>
  </si>
  <si>
    <t>2017-05-02T00:00:00Z</t>
  </si>
  <si>
    <t>ftp://ftp.ncbi.nlm.nih.gov/genomes/all/GCA/002/117/355/GCA_002117355.1_PosplRSB12_1</t>
  </si>
  <si>
    <t>ftp://ftp.ncbi.nlm.nih.gov/genomes/all/GCF/002/117/355/GCF_002117355.1_PosplRSB12_1</t>
  </si>
  <si>
    <t>Trichoderma virens Gv29-8</t>
  </si>
  <si>
    <t>Gv29-8</t>
  </si>
  <si>
    <t>SAMN02744059</t>
  </si>
  <si>
    <t>PRJNA19983</t>
  </si>
  <si>
    <t>GCA_000170995.2</t>
  </si>
  <si>
    <t>ABDF02</t>
  </si>
  <si>
    <t>ftp://ftp.ncbi.nlm.nih.gov/genomes/all/GCA/000/170/995/GCA_000170995.2_TRIVI_v2.0</t>
  </si>
  <si>
    <t>ftp://ftp.ncbi.nlm.nih.gov/genomes/all/GCF/000/170/995/GCF_000170995.1_TRIVI_v2.0</t>
  </si>
  <si>
    <t>Trichoderma atroviride IMI 206040</t>
  </si>
  <si>
    <t>IMI 206040</t>
  </si>
  <si>
    <t>SAMN02744066</t>
  </si>
  <si>
    <t>PRJNA19867</t>
  </si>
  <si>
    <t>GCA_000171015.2</t>
  </si>
  <si>
    <t>ABDG02</t>
  </si>
  <si>
    <t>ftp://ftp.ncbi.nlm.nih.gov/genomes/all/GCA/000/171/015/GCA_000171015.2_TRIAT_v2.0</t>
  </si>
  <si>
    <t>ftp://ftp.ncbi.nlm.nih.gov/genomes/all/GCF/000/171/015/GCF_000171015.1_TRIAT_v2.0</t>
  </si>
  <si>
    <t>Fundulus heteroclitus</t>
  </si>
  <si>
    <t>FHET01</t>
  </si>
  <si>
    <t>SAMN13668183</t>
  </si>
  <si>
    <t>PRJNA615222</t>
  </si>
  <si>
    <t>GCA_011125445.2</t>
  </si>
  <si>
    <t>chromosome 1:NC_046361.1/CM022110.2; chromosome 2:NC_046362.1/CM022111.2; chromosome 3:NC_046363.1/CM022112.2; chromosome 4:NC_046364.1/CM022113.2; chromosome 5:NC_046365.1/CM022114.2; chromosome 6:NC_046366.1/CM022115.2; chromosome 7:NC_046367.1/CM022116.2; chromosome 8:NC_046368.1/CM022117.2; chromosome 9:NC_046369.1/CM022118.2; chromosome 10:NC_046370.1/CM022119.2; chromosome 11:NC_046371.1/CM022120.2; chromosome 12:NC_046372.1/CM022121.2; chromosome 13:NC_046373.1/CM022122.2; chromosome 14:NC_046374.1/CM022123.2; chromosome 15:NC_046375.1/CM022124.2; chromosome 16:NC_046376.1/CM022125.2; chromosome 17:NC_046377.1/CM022126.2; chromosome 18:NC_046378.1/CM022127.2; chromosome 19:NC_046379.1/CM022128.2; chromosome 20:NC_046380.1/CM022129.2; chromosome 21:NC_046381.1/CM022130.2; chromosome 22:NC_046382.1/CM022131.2; chromosome 23:NC_046383.1/CM022132.2; chromosome 24:NC_046384.1/CM022133.2; mitochondrion MT:NC_012312.1/</t>
  </si>
  <si>
    <t>JAAEEJ02</t>
  </si>
  <si>
    <t>2020-03-10T00:00:00Z</t>
  </si>
  <si>
    <t>ftp://ftp.ncbi.nlm.nih.gov/genomes/all/GCA/011/125/445/GCA_011125445.2_MU-UCD_Fhet_4.1</t>
  </si>
  <si>
    <t>ftp://ftp.ncbi.nlm.nih.gov/genomes/all/GCF/011/125/445/GCF_011125445.2_MU-UCD_Fhet_4.1</t>
  </si>
  <si>
    <t>Pteropus vampyrus</t>
  </si>
  <si>
    <t>Shadow</t>
  </si>
  <si>
    <t>SAMN02894360</t>
  </si>
  <si>
    <t>PRJNA20325</t>
  </si>
  <si>
    <t>GCA_000151845.2</t>
  </si>
  <si>
    <t>ABRP02</t>
  </si>
  <si>
    <t>2008-09-12T00:00:00Z</t>
  </si>
  <si>
    <t>ftp://ftp.ncbi.nlm.nih.gov/genomes/all/GCA/000/151/845/GCA_000151845.2_Pvam_2.0</t>
  </si>
  <si>
    <t>ftp://ftp.ncbi.nlm.nih.gov/genomes/all/GCF/000/151/845/GCF_000151845.1_Pvam_2.0</t>
  </si>
  <si>
    <t>Lutzomyia longipalpis</t>
  </si>
  <si>
    <t>SAMN00008955</t>
  </si>
  <si>
    <t>PRJNA20279</t>
  </si>
  <si>
    <t>GCA_000265325.1</t>
  </si>
  <si>
    <t>AJWK01</t>
  </si>
  <si>
    <t>2012-06-07T00:00:00Z</t>
  </si>
  <si>
    <t>ftp://ftp.ncbi.nlm.nih.gov/genomes/all/GCA/000/265/325/GCA_000265325.1_Llon_1.0</t>
  </si>
  <si>
    <t>Nasonia giraulti</t>
  </si>
  <si>
    <t>RV2x(U)</t>
  </si>
  <si>
    <t>SAMN09459598</t>
  </si>
  <si>
    <t>PRJNA476699</t>
  </si>
  <si>
    <t>GCA_016647725.1</t>
  </si>
  <si>
    <t>QLYP01</t>
  </si>
  <si>
    <t>2021-01-15T00:00:00Z</t>
  </si>
  <si>
    <t>ftp://ftp.ncbi.nlm.nih.gov/genomes/all/GCA/016/647/725/GCA_016647725.1_ASM1664772v1</t>
  </si>
  <si>
    <t>Nasonia longicornis</t>
  </si>
  <si>
    <t>IV7(U)</t>
  </si>
  <si>
    <t>SAMN00003080</t>
  </si>
  <si>
    <t>PRJNA20225</t>
  </si>
  <si>
    <t>GCA_000004795.1</t>
  </si>
  <si>
    <t>ADAP01</t>
  </si>
  <si>
    <t>2009-11-11T00:00:00Z</t>
  </si>
  <si>
    <t>ftp://ftp.ncbi.nlm.nih.gov/genomes/all/GCA/000/004/795/GCA_000004795.1_Nlon_1.0</t>
  </si>
  <si>
    <t>Capsaspora owczarzaki ATCC 30864</t>
  </si>
  <si>
    <t>ATCC 30864</t>
  </si>
  <si>
    <t>SAMN02953747</t>
  </si>
  <si>
    <t>PRJNA20341</t>
  </si>
  <si>
    <t>GCA_000151315.2</t>
  </si>
  <si>
    <t>ACFS02</t>
  </si>
  <si>
    <t>2009-08-05T00:00:00Z</t>
  </si>
  <si>
    <t>ftp://ftp.ncbi.nlm.nih.gov/genomes/all/GCA/000/151/315/GCA_000151315.2_C_owczarzaki_V2</t>
  </si>
  <si>
    <t>ftp://ftp.ncbi.nlm.nih.gov/genomes/all/GCF/000/151/315/GCF_000151315.2_C_owczarzaki_V2</t>
  </si>
  <si>
    <t>Hypsibius dujardini</t>
  </si>
  <si>
    <t>Z151</t>
  </si>
  <si>
    <t>SAMN06212344</t>
  </si>
  <si>
    <t>PRJNA360553</t>
  </si>
  <si>
    <t>GCA_002082055.1</t>
  </si>
  <si>
    <t>MTYJ01</t>
  </si>
  <si>
    <t>2017-04-07T00:00:00Z</t>
  </si>
  <si>
    <t>ftp://ftp.ncbi.nlm.nih.gov/genomes/all/GCA/002/082/055/GCA_002082055.1_nHd_3.1</t>
  </si>
  <si>
    <t>Tursiops truncatus</t>
  </si>
  <si>
    <t>mTurTru1</t>
  </si>
  <si>
    <t>SAMN12326775</t>
  </si>
  <si>
    <t>PRJNA625792</t>
  </si>
  <si>
    <t>GCA_011762595.1</t>
  </si>
  <si>
    <t>chromosome 1:NC_047034.1/CM022274.1; chromosome 2:NC_047035.1/CM022275.1; chromosome 3:NC_047036.1/CM022276.1; chromosome 4:NC_047037.1/CM022277.1; chromosome 5:NC_047038.1/CM022278.1; chromosome 6:NC_047039.1/CM022279.1; chromosome 7:NC_047040.1/CM022280.1; chromosome 8:NC_047041.1/CM022281.1; chromosome 9:NC_047042.1/CM022282.1; chromosome 10:NC_047043.1/CM022283.1; chromosome 11:NC_047044.1/CM022284.1; chromosome 12:NC_047045.1/CM022285.1; chromosome 13:NC_047046.1/CM022286.1; chromosome 14:NC_047047.1/CM022287.1; chromosome 15:NC_047048.1/CM022288.1; chromosome 16:NC_047049.1/CM022289.1; chromosome 17:NC_047050.1/CM022290.1; chromosome 18:NC_047051.1/CM022291.1; chromosome 19:NC_047052.1/CM022292.1; chromosome 20:NC_047053.1/CM022293.1; chromosome 21:NC_047054.1/CM022294.1; chromosome X:NC_047055.1/CM022295.1; mitochondrion MT:NC_012059.1/CM022296.1</t>
  </si>
  <si>
    <t>JAAOMD01</t>
  </si>
  <si>
    <t>2020-03-25T00:00:00Z</t>
  </si>
  <si>
    <t>ftp://ftp.ncbi.nlm.nih.gov/genomes/all/GCA/011/762/595/GCA_011762595.1_mTurTru1.mat.Y</t>
  </si>
  <si>
    <t>ftp://ftp.ncbi.nlm.nih.gov/genomes/all/GCF/011/762/595/GCF_011762595.1_mTurTru1.mat.Y</t>
  </si>
  <si>
    <t>Ochotona princeps</t>
  </si>
  <si>
    <t>UAM:Mamm:113957</t>
  </si>
  <si>
    <t>SAMN15664588</t>
  </si>
  <si>
    <t>PRJNA666703</t>
  </si>
  <si>
    <t>GCA_014633375.1</t>
  </si>
  <si>
    <t>chromosome 1:NC_050536.1/CM025721.1; chromosome 2:NC_050537.1/CM025722.1; chromosome 3:NC_050538.1/CM025723.1; chromosome 4:NC_050539.1/CM025724.1; chromosome 5:NC_050540.1/CM025725.1; chromosome 6:NC_050541.1/CM025726.1; chromosome 7:NC_050542.1/CM025727.1; chromosome 8:NC_050543.1/CM025728.1; chromosome 9:NC_050544.1/CM025729.1; chromosome 10:NC_050545.1/CM025730.1; chromosome 11:NC_050546.1/CM025731.1; chromosome 12:NC_050547.1/CM025732.1; chromosome 13:NC_050548.1/CM025733.1; chromosome 14:NC_050549.1/CM025734.1; chromosome 15:NC_050550.1/CM025735.1; chromosome 16:NC_050551.1/CM025736.1; chromosome 17:NC_050552.1/CM025737.1; chromosome 18:NC_050553.1/CM025738.1; chromosome 19:NC_050554.1/CM025739.1; chromosome 20:NC_050555.1/CM025740.1; chromosome 21:NC_050556.1/CM025741.1; chromosome 22:NC_050557.1/CM025742.1; chromosome 1A:NC_050558.1/CM025746.1; chromosome 1B:NC_050559.1/CM025747.1; chromosome 2A:NC_050560.1/CM025748.1; chromosome 3A:NC_050561.1/CM025749.1; chromosome 4A:NC_050562.1/CM025750.1; chromosome 7A:NC_050563.1/CM025751.1; chromosome 8A:NC_050564.1/CM025752.1; chromosome 9A:NC_050565.1/CM025753.1; chromosome 11A:NC_050566.1/CM025743.1; chromosome 13A:NC_050567.1/CM025744.1; chromosome 14A:NC_050568.1/CM025745.1; mitochondrion MT:NC_005358.1/</t>
  </si>
  <si>
    <t>JACJUE01</t>
  </si>
  <si>
    <t>2020-09-18T00:00:00Z</t>
  </si>
  <si>
    <t>ftp://ftp.ncbi.nlm.nih.gov/genomes/all/GCA/014/633/375/GCA_014633375.1_OchPri4.0</t>
  </si>
  <si>
    <t>ftp://ftp.ncbi.nlm.nih.gov/genomes/all/GCF/014/633/375/GCF_014633375.1_OchPri4.0</t>
  </si>
  <si>
    <t>Dipodomys ordii</t>
  </si>
  <si>
    <t>SAMN02900551</t>
  </si>
  <si>
    <t>PRJNA20385</t>
  </si>
  <si>
    <t>GCA_000151885.2</t>
  </si>
  <si>
    <t>ABRO02</t>
  </si>
  <si>
    <t>2008-09-18T00:00:00Z</t>
  </si>
  <si>
    <t>ftp://ftp.ncbi.nlm.nih.gov/genomes/all/GCA/000/151/885/GCA_000151885.2_Dord_2.0</t>
  </si>
  <si>
    <t>ftp://ftp.ncbi.nlm.nih.gov/genomes/all/GCF/000/151/885/GCF_000151885.1_Dord_2.0</t>
  </si>
  <si>
    <t>Macaca fascicularis</t>
  </si>
  <si>
    <t>SAMN00811240</t>
  </si>
  <si>
    <t>PRJNA20409</t>
  </si>
  <si>
    <t>GCA_000364345.1</t>
  </si>
  <si>
    <t>chromosome 1:NC_022272.1/CM001919.1; chromosome 2:NC_022273.1/CM001920.1; chromosome 3:NC_022274.1/CM001921.1; chromosome 4:NC_022275.1/CM001922.1; chromosome 5:NC_022276.1/CM001923.1; chromosome 6:NC_022277.1/CM001924.1; chromosome 7:NC_022278.1/CM001925.1; chromosome 8:NC_022279.1/CM001926.1; chromosome 9:NC_022280.1/CM001927.1; chromosome 10:NC_022281.1/CM001928.1; chromosome 11:NC_022282.1/CM001929.1; chromosome 12:NC_022283.1/CM001930.1; chromosome 13:NC_022284.1/CM001931.1; chromosome 14:NC_022285.1/CM001932.1; chromosome 15:NC_022286.1/CM001933.1; chromosome 16:NC_022287.1/CM001934.1; chromosome 17:NC_022288.1/CM001935.1; chromosome 18:NC_022289.1/CM001936.1; chromosome 19:NC_022290.1/CM001937.1; chromosome 20:NC_022291.1/CM001938.1; chromosome X:NC_022292.1/CM001939.1; mitochondrion MT:NC_012670.1/</t>
  </si>
  <si>
    <t>AQIA01</t>
  </si>
  <si>
    <t>2013-05-20T00:00:00Z</t>
  </si>
  <si>
    <t>ftp://ftp.ncbi.nlm.nih.gov/genomes/all/GCA/000/364/345/GCA_000364345.1_Macaca_fascicularis_5.0</t>
  </si>
  <si>
    <t>ftp://ftp.ncbi.nlm.nih.gov/genomes/all/GCF/000/364/345/GCF_000364345.1_Macaca_fascicularis_5.0</t>
  </si>
  <si>
    <t>Necator americanus</t>
  </si>
  <si>
    <t>SAMN02953824</t>
  </si>
  <si>
    <t>PRJNA72135</t>
  </si>
  <si>
    <t>GCA_000507365.1</t>
  </si>
  <si>
    <t>ANCG01</t>
  </si>
  <si>
    <t>2013-12-13T00:00:00Z</t>
  </si>
  <si>
    <t>ftp://ftp.ncbi.nlm.nih.gov/genomes/all/GCA/000/507/365/GCA_000507365.1_N_americanus_v1</t>
  </si>
  <si>
    <t>ftp://ftp.ncbi.nlm.nih.gov/genomes/all/GCF/000/507/365/GCF_000507365.1_N_americanus_v1</t>
  </si>
  <si>
    <t>Microcebus murinus</t>
  </si>
  <si>
    <t>mixed</t>
  </si>
  <si>
    <t>SAMN06275470</t>
  </si>
  <si>
    <t>PRJNA19967</t>
  </si>
  <si>
    <t>GCA_000165445.3</t>
  </si>
  <si>
    <t>chromosome 1:NC_033660.1/CM007661.1; chromosome 2:NC_033661.1/CM007662.1; chromosome 3:NC_033662.1/CM007663.1; chromosome 4:NC_033663.1/CM007664.1; chromosome 5:NC_033664.1/CM007665.1; chromosome 6:NC_033665.1/CM007666.1; chromosome 7:NC_033666.1/CM007667.1; chromosome 8:NC_033667.1/CM007668.1; chromosome 9:NC_033668.1/CM007669.1; chromosome 10:NC_033669.1/CM007670.1; chromosome 11:NC_033670.1/CM007671.1; chromosome 12:NC_033671.1/CM007672.1; chromosome 13:NC_033672.1/CM007673.1; chromosome 14:NC_033673.1/CM007674.1; chromosome 15:NC_033674.1/CM007675.1; chromosome 16:NC_033675.1/CM007676.1; chromosome 17:NC_033676.1/CM007677.1; chromosome 18:NC_033677.1/CM007678.1; chromosome 19:NC_033678.1/CM007679.1; chromosome 20:NC_033679.1/CM007680.1; chromosome 21:NC_033680.1/CM007681.1; chromosome 22:NC_033681.1/CM007682.1; chromosome 23:NC_033682.1/CM007683.1; chromosome 24:NC_033683.1/CM007684.1; chromosome 25:NC_033684.1/CM007685.1; chromosome 26:NC_033685.1/CM007686.1; chromosome 27:NC_033686.1/CM007687.1; chromosome 28:NC_033687.1/CM007688.1; chromosome 29:NC_033688.1/CM007689.1; chromosome 30:NC_033689.1/CM007690.1; chromosome 31:NC_033690.1/CM007691.1; chromosome 32:NC_033691.1/CM007692.1; chromosome X:NC_033692.1/CM007693.1; mitochondrion MT:NC_028718.1/</t>
  </si>
  <si>
    <t>ABDC03</t>
  </si>
  <si>
    <t>2007-07-20T00:00:00Z</t>
  </si>
  <si>
    <t>ftp://ftp.ncbi.nlm.nih.gov/genomes/all/GCA/000/165/445/GCA_000165445.3_Mmur_3.0</t>
  </si>
  <si>
    <t>ftp://ftp.ncbi.nlm.nih.gov/genomes/all/GCF/000/165/445/GCF_000165445.2_Mmur_3.0</t>
  </si>
  <si>
    <t>Dictyocaulus viviparus</t>
  </si>
  <si>
    <t>HannoverDv2000</t>
  </si>
  <si>
    <t>SAMN02873952</t>
  </si>
  <si>
    <t>PRJNA72587</t>
  </si>
  <si>
    <t>GCA_000816705.1</t>
  </si>
  <si>
    <t>AZAF01</t>
  </si>
  <si>
    <t>2015-01-07T00:00:00Z</t>
  </si>
  <si>
    <t>ftp://ftp.ncbi.nlm.nih.gov/genomes/all/GCA/000/816/705/GCA_000816705.1_D_viviparus_9.2.1.ec.pg</t>
  </si>
  <si>
    <t>Oesophagostomum dentatum</t>
  </si>
  <si>
    <t>OD-Hann</t>
  </si>
  <si>
    <t>SAMN02866218</t>
  </si>
  <si>
    <t>PRJNA72579</t>
  </si>
  <si>
    <t>GCA_000797555.1</t>
  </si>
  <si>
    <t>JOOK01</t>
  </si>
  <si>
    <t>2014-12-05T00:00:00Z</t>
  </si>
  <si>
    <t>ftp://ftp.ncbi.nlm.nih.gov/genomes/all/GCA/000/797/555/GCA_000797555.1_O_dentatum_10.0.ec.cg.pg</t>
  </si>
  <si>
    <t>Limulus polyphemus</t>
  </si>
  <si>
    <t>SAMN02953878</t>
  </si>
  <si>
    <t>PRJNA20489</t>
  </si>
  <si>
    <t>GCA_000517525.1</t>
  </si>
  <si>
    <t>mitochondrion MT:NC_003057.1/</t>
  </si>
  <si>
    <t>AZTN01</t>
  </si>
  <si>
    <t>2013-12-30T00:00:00Z</t>
  </si>
  <si>
    <t>ftp://ftp.ncbi.nlm.nih.gov/genomes/all/GCA/000/517/525/GCA_000517525.1_Limulus_polyphemus-2.1.2</t>
  </si>
  <si>
    <t>ftp://ftp.ncbi.nlm.nih.gov/genomes/all/GCF/000/517/525/GCF_000517525.1_Limulus_polyphemus-2.1.2</t>
  </si>
  <si>
    <t>Priapulus caudatus</t>
  </si>
  <si>
    <t>SAMN02953874</t>
  </si>
  <si>
    <t>PRJNA20497</t>
  </si>
  <si>
    <t>GCA_000485595.2</t>
  </si>
  <si>
    <t>mitochondrion MT:NC_008557.1/</t>
  </si>
  <si>
    <t>AXZU02</t>
  </si>
  <si>
    <t>2013-10-25T00:00:00Z</t>
  </si>
  <si>
    <t>ftp://ftp.ncbi.nlm.nih.gov/genomes/all/GCA/000/485/595/GCA_000485595.2_Priapulus_caudatus-5.0.1</t>
  </si>
  <si>
    <t>ftp://ftp.ncbi.nlm.nih.gov/genomes/all/GCF/000/485/595/GCF_000485595.1_Priapulus_caudatus-5.0.1</t>
  </si>
  <si>
    <t>Strigamia maritima</t>
  </si>
  <si>
    <t>Brora</t>
  </si>
  <si>
    <t>SAMN00009008</t>
  </si>
  <si>
    <t>PRJNA20501</t>
  </si>
  <si>
    <t>GCA_000239455.1</t>
  </si>
  <si>
    <t>AFFK01</t>
  </si>
  <si>
    <t>2011-12-22T00:00:00Z</t>
  </si>
  <si>
    <t>ftp://ftp.ncbi.nlm.nih.gov/genomes/all/GCA/000/239/455/GCA_000239455.1_Smar_1.0</t>
  </si>
  <si>
    <t>Bubalus bubalis</t>
  </si>
  <si>
    <t>SAMN08640746</t>
  </si>
  <si>
    <t>PRJNA471901</t>
  </si>
  <si>
    <t>GCA_003121395.1</t>
  </si>
  <si>
    <t>chromosome 1:NC_037545.1/CM009840.1; chromosome 2:NC_037546.1/CM009841.1; chromosome 3:NC_037547.1/CM009842.1; chromosome 4:NC_037548.1/CM009843.1; chromosome 5:NC_037549.1/CM009844.1; chromosome 6:NC_037550.1/CM009845.1; chromosome 7:NC_037551.1/CM009846.1; chromosome 8:NC_037552.1/CM009847.1; chromosome 9:NC_037553.1/CM009848.1; chromosome 10:NC_037554.1/CM009849.1; chromosome 11:NC_037555.1/CM009850.1; chromosome 12:NC_037556.1/CM009851.1; chromosome 13:NC_037557.1/CM009852.1; chromosome 14:NC_037558.1/CM009853.1; chromosome 15:NC_037559.1/CM009854.1; chromosome 16:NC_037560.1/CM009855.1; chromosome 17:NC_037561.1/CM009856.1; chromosome 18:NC_037562.1/CM009857.1; chromosome 19:NC_037563.1/CM009858.1; chromosome 20:NC_037564.1/CM009859.1; chromosome 21:NC_037565.1/CM009860.1; chromosome 22:NC_037566.1/CM009861.1; chromosome 23:NC_037567.1/CM009862.1; chromosome 24:NC_037568.1/CM009863.1; chromosome X:NC_037569.1/CM009864.1; mitochondrion MT:NC_006295.1/</t>
  </si>
  <si>
    <t>PZYV01</t>
  </si>
  <si>
    <t>2018-05-11T00:00:00Z</t>
  </si>
  <si>
    <t>ftp://ftp.ncbi.nlm.nih.gov/genomes/all/GCA/003/121/395/GCA_003121395.1_UOA_WB_1</t>
  </si>
  <si>
    <t>ftp://ftp.ncbi.nlm.nih.gov/genomes/all/GCF/003/121/395/GCF_003121395.1_ASM312139v1</t>
  </si>
  <si>
    <t>Galeopterus variegatus</t>
  </si>
  <si>
    <t>SAMN01758971</t>
  </si>
  <si>
    <t>PRJNA20511</t>
  </si>
  <si>
    <t>GCA_000696425.1</t>
  </si>
  <si>
    <t>mitochondrion MT:NC_004031.1/</t>
  </si>
  <si>
    <t>JMZW01</t>
  </si>
  <si>
    <t>2014-05-23T00:00:00Z</t>
  </si>
  <si>
    <t>ftp://ftp.ncbi.nlm.nih.gov/genomes/all/GCA/000/696/425/GCA_000696425.1_G_variegatus-3.0.2</t>
  </si>
  <si>
    <t>ftp://ftp.ncbi.nlm.nih.gov/genomes/all/GCF/000/696/425/GCF_000696425.1_G_variegatus-3.0.2</t>
  </si>
  <si>
    <t>Microsporum canis CBS 113480</t>
  </si>
  <si>
    <t>CBS 113480</t>
  </si>
  <si>
    <t>SAMN02953735</t>
  </si>
  <si>
    <t>PRJNA30939</t>
  </si>
  <si>
    <t>GCA_000151145.1</t>
  </si>
  <si>
    <t>ABVF01</t>
  </si>
  <si>
    <t>2008-10-15T00:00:00Z</t>
  </si>
  <si>
    <t>ftp://ftp.ncbi.nlm.nih.gov/genomes/all/GCA/000/151/145/GCA_000151145.1_ASM15114v1</t>
  </si>
  <si>
    <t>ftp://ftp.ncbi.nlm.nih.gov/genomes/all/GCF/000/151/145/GCF_000151145.1_ASM15114v1</t>
  </si>
  <si>
    <t>Trichophyton equinum CBS 127.97</t>
  </si>
  <si>
    <t>CBS 127.97</t>
  </si>
  <si>
    <t>SAMN02953737</t>
  </si>
  <si>
    <t>PRJNA20577</t>
  </si>
  <si>
    <t>GCA_000151175.1</t>
  </si>
  <si>
    <t>ABWI01</t>
  </si>
  <si>
    <t>ftp://ftp.ncbi.nlm.nih.gov/genomes/all/GCA/000/151/175/GCA_000151175.1_ASM15117v1</t>
  </si>
  <si>
    <t>Trichophyton tonsurans CBS 112818</t>
  </si>
  <si>
    <t>CBS 112818</t>
  </si>
  <si>
    <t>SAMN02953761</t>
  </si>
  <si>
    <t>PRJNA38223</t>
  </si>
  <si>
    <t>GCA_000151455.1</t>
  </si>
  <si>
    <t>ACPI01</t>
  </si>
  <si>
    <t>2009-08-07T00:00:00Z</t>
  </si>
  <si>
    <t>ftp://ftp.ncbi.nlm.nih.gov/genomes/all/GCA/000/151/455/GCA_000151455.1_ASM15145v1</t>
  </si>
  <si>
    <t>Trichophyton rubrum CBS 118892</t>
  </si>
  <si>
    <t>CBS 118892</t>
  </si>
  <si>
    <t>SAMN02953760</t>
  </si>
  <si>
    <t>PRJNA38221</t>
  </si>
  <si>
    <t>GCA_000151425.1</t>
  </si>
  <si>
    <t>ACPH01</t>
  </si>
  <si>
    <t>2009-09-16T00:00:00Z</t>
  </si>
  <si>
    <t>ftp://ftp.ncbi.nlm.nih.gov/genomes/all/GCA/000/151/425/GCA_000151425.1_ASM15142v1</t>
  </si>
  <si>
    <t>ftp://ftp.ncbi.nlm.nih.gov/genomes/all/GCF/000/151/425/GCF_000151425.1_ASM15142v1</t>
  </si>
  <si>
    <t>Nannizzia gypsea CBS 118893</t>
  </si>
  <si>
    <t>CBS 118893</t>
  </si>
  <si>
    <t>SAMN02953728</t>
  </si>
  <si>
    <t>PRJNA20599</t>
  </si>
  <si>
    <t>GCA_000150975.2</t>
  </si>
  <si>
    <t>ABQE01</t>
  </si>
  <si>
    <t>2008-07-25T00:00:00Z</t>
  </si>
  <si>
    <t>ftp://ftp.ncbi.nlm.nih.gov/genomes/all/GCA/000/150/975/GCA_000150975.2_MS_CBS118893</t>
  </si>
  <si>
    <t>ftp://ftp.ncbi.nlm.nih.gov/genomes/all/GCF/000/150/975/GCF_000150975.2_MS_CBS118893</t>
  </si>
  <si>
    <t>Podila verticillata NRRL 6337</t>
  </si>
  <si>
    <t>NRRL 6337</t>
  </si>
  <si>
    <t>SAMN00699802</t>
  </si>
  <si>
    <t>PRJNA20603</t>
  </si>
  <si>
    <t>GCA_000739165.1</t>
  </si>
  <si>
    <t>mitochondrion MT:CM002878.1</t>
  </si>
  <si>
    <t>AEVJ01</t>
  </si>
  <si>
    <t>2014-08-12T00:00:00Z</t>
  </si>
  <si>
    <t>ftp://ftp.ncbi.nlm.nih.gov/genomes/all/GCA/000/739/165/GCA_000739165.1_Mort_vert_NRRL_6337_V1</t>
  </si>
  <si>
    <t>Enterocytozoon bieneusi H348</t>
  </si>
  <si>
    <t>H348</t>
  </si>
  <si>
    <t>SAMN00017218</t>
  </si>
  <si>
    <t>PRJNA21011</t>
  </si>
  <si>
    <t>GCA_000209485.1</t>
  </si>
  <si>
    <t>ABGB01</t>
  </si>
  <si>
    <t>2007-12-05T00:00:00Z</t>
  </si>
  <si>
    <t>ftp://ftp.ncbi.nlm.nih.gov/genomes/all/GCA/000/209/485/GCA_000209485.1_ASM20948v1</t>
  </si>
  <si>
    <t>ftp://ftp.ncbi.nlm.nih.gov/genomes/all/GCF/000/209/485/GCF_000209485.1_ASM20948v1</t>
  </si>
  <si>
    <t>Melitaea cinxia</t>
  </si>
  <si>
    <t>SAMEA7523475</t>
  </si>
  <si>
    <t>PRJEB42891</t>
  </si>
  <si>
    <t>GCA_905220565.1</t>
  </si>
  <si>
    <t>chromosome 1:HG992210.1; chromosome 2:HG992211.1; chromosome 3:HG992212.1; chromosome 4:HG992213.1; chromosome 5:HG992214.1; chromosome 6:HG992215.1; chromosome 7:HG992216.1; chromosome 8:HG992217.1; chromosome 9:HG992218.1; chromosome 10:HG992219.1; chromosome 11:HG992220.1; chromosome 12:HG992221.1; chromosome 13:HG992222.1; chromosome 14:HG992223.1; chromosome 15:HG992224.1; chromosome 16:HG992225.1; chromosome 17:HG992226.1; chromosome 18:HG992227.1; chromosome 19:HG992228.1; chromosome 20:HG992229.1; chromosome 21:HG992230.1; chromosome 22:HG992231.1; chromosome 23:HG992232.1; chromosome 24:HG992233.1; chromosome 25:HG992234.1; chromosome 26:HG992235.1; chromosome 27:HG992236.1; chromosome 28:HG992237.1; chromosome 29:HG992238.1; chromosome 30:HG992239.1; chromosome Z:HG992209.1; mitochondrion MT:HG992240.1</t>
  </si>
  <si>
    <t>2021-02-14T00:00:00Z</t>
  </si>
  <si>
    <t>ftp://ftp.ncbi.nlm.nih.gov/genomes/all/GCA/905/220/565/GCA_905220565.1_ilMelCinx1.1</t>
  </si>
  <si>
    <t>Ascogregarina taiwanensis</t>
  </si>
  <si>
    <t>Tauyuan-1</t>
  </si>
  <si>
    <t>SAMN02953717</t>
  </si>
  <si>
    <t>PRJNA27765</t>
  </si>
  <si>
    <t>GCA_000172235.1</t>
  </si>
  <si>
    <t>ABJQ01</t>
  </si>
  <si>
    <t>2010-01-28T00:00:00Z</t>
  </si>
  <si>
    <t>ftp://ftp.ncbi.nlm.nih.gov/genomes/all/GCA/000/172/235/GCA_000172235.1_ASM17223v1</t>
  </si>
  <si>
    <t>Bigelowiella natans CCMP2755</t>
  </si>
  <si>
    <t>CCMP2755</t>
  </si>
  <si>
    <t>SAMN00765207</t>
  </si>
  <si>
    <t>PRJNA47111</t>
  </si>
  <si>
    <t>GCA_000320545.1</t>
  </si>
  <si>
    <t>ADNK01</t>
  </si>
  <si>
    <t>ftp://ftp.ncbi.nlm.nih.gov/genomes/all/GCA/000/320/545/GCA_000320545.1_Bigna1</t>
  </si>
  <si>
    <t>Verticillium dahliae VdLs.17</t>
  </si>
  <si>
    <t>VdLs.17</t>
  </si>
  <si>
    <t>SAMN02953716</t>
  </si>
  <si>
    <t>PRJNA28529</t>
  </si>
  <si>
    <t>GCA_000150675.2</t>
  </si>
  <si>
    <t>ABJE01</t>
  </si>
  <si>
    <t>2008-03-18T00:00:00Z</t>
  </si>
  <si>
    <t>ftp://ftp.ncbi.nlm.nih.gov/genomes/all/GCA/000/150/675/GCA_000150675.2_ASM15067v2</t>
  </si>
  <si>
    <t>ftp://ftp.ncbi.nlm.nih.gov/genomes/all/GCF/000/150/675/GCF_000150675.1_ASM15067v2</t>
  </si>
  <si>
    <t>Blumeria graminis f. sp. triticale</t>
  </si>
  <si>
    <t>THUN-12</t>
  </si>
  <si>
    <t>SAMEA7375779</t>
  </si>
  <si>
    <t>PRJEB40658</t>
  </si>
  <si>
    <t>GCA_905067625.1</t>
  </si>
  <si>
    <t>chromosome 01:LR898468.1; chromosome 02:LR898469.1; chromosome 03:LR898470.1; chromosome 04:LR898471.1; chromosome 05:LR898472.1; chromosome 06:LR898473.1; chromosome 07:LR898474.1; chromosome 08:LR898475.1; chromosome 09:LR898476.1; chromosome 10:LR898477.1; chromosome 11:LR898478.1</t>
  </si>
  <si>
    <t>CAJHIT01</t>
  </si>
  <si>
    <t>2021-06-14T00:00:00Z</t>
  </si>
  <si>
    <t>ftp://ftp.ncbi.nlm.nih.gov/genomes/all/GCA/905/067/625/GCA_905067625.1_Bgtriticale_THUN12_genome_v1_2</t>
  </si>
  <si>
    <t>Cryptosporidium muris RN66</t>
  </si>
  <si>
    <t>RN66</t>
  </si>
  <si>
    <t>SAMN02953683</t>
  </si>
  <si>
    <t>PRJNA19553</t>
  </si>
  <si>
    <t>GCA_000006515.1</t>
  </si>
  <si>
    <t>AAZY02</t>
  </si>
  <si>
    <t>2007-05-09T00:00:00Z</t>
  </si>
  <si>
    <t>ftp://ftp.ncbi.nlm.nih.gov/genomes/all/GCA/000/006/515/GCA_000006515.1_JCVI_cmg_v1.0</t>
  </si>
  <si>
    <t>ftp://ftp.ncbi.nlm.nih.gov/genomes/all/GCF/000/006/515/GCF_000006515.1_JCVI_cmg_v1.0</t>
  </si>
  <si>
    <t>Heterodera glycines</t>
  </si>
  <si>
    <t>TN10</t>
  </si>
  <si>
    <t>SAMN06669850</t>
  </si>
  <si>
    <t>PRJNA381081</t>
  </si>
  <si>
    <t>GCA_004148225.2</t>
  </si>
  <si>
    <t>chromosome 1:CP049709.1; chromosome 2:CP049705.1; chromosome 3:CP049707.1; chromosome 4:CP049708.1; chromosome 5:CP049712.1; chromosome 6:CP049710.1; chromosome 7:CP049711.1; chromosome 8:CP049706.1; chromosome 9:CP049713.1</t>
  </si>
  <si>
    <t>2020-03-04T00:00:00Z</t>
  </si>
  <si>
    <t>ftp://ftp.ncbi.nlm.nih.gov/genomes/all/GCA/004/148/225/GCA_004148225.2_ASM414822v2</t>
  </si>
  <si>
    <t>Moniliophthora perniciosa FA553</t>
  </si>
  <si>
    <t>FA553</t>
  </si>
  <si>
    <t>SAMN02953729</t>
  </si>
  <si>
    <t>PRJNA28951</t>
  </si>
  <si>
    <t>GCA_000183025.1</t>
  </si>
  <si>
    <t>ABRE01</t>
  </si>
  <si>
    <t>2008-12-02T00:00:00Z</t>
  </si>
  <si>
    <t>ftp://ftp.ncbi.nlm.nih.gov/genomes/all/GCA/000/183/025/GCA_000183025.1_ASM18302v1</t>
  </si>
  <si>
    <t>ftp://ftp.ncbi.nlm.nih.gov/genomes/all/GCF/000/183/025/GCF_000183025.1_ASM18302v1</t>
  </si>
  <si>
    <t>Daucus carota subsp. sativus</t>
  </si>
  <si>
    <t>SAMN03216637</t>
  </si>
  <si>
    <t>PRJNA326436</t>
  </si>
  <si>
    <t>GCA_001625215.1</t>
  </si>
  <si>
    <t>chromosome 1:NC_030381.1/CM004278.1; chromosome 2:NC_030382.1/CM004279.1; chromosome 3:NC_030383.1/CM004280.1; chromosome 4:NC_030384.1/CM004281.1; chromosome 5:NC_030385.1/CM004282.1; chromosome 6:NC_030386.1/CM004283.1; chromosome 7:NC_030387.1/CM004284.1; chromosome 8:NC_030388.1/CM004285.1; chromosome 9:NC_030389.1/CM004286.1; chloroplast Pltd:NC_008325.1/CM004358.1; mitochondrion MT:NC_017855.1/</t>
  </si>
  <si>
    <t>LNRQ01</t>
  </si>
  <si>
    <t>2016-04-20T00:00:00Z</t>
  </si>
  <si>
    <t>ftp://ftp.ncbi.nlm.nih.gov/genomes/all/GCA/001/625/215/GCA_001625215.1_ASM162521v1</t>
  </si>
  <si>
    <t>ftp://ftp.ncbi.nlm.nih.gov/genomes/all/GCF/001/625/215/GCF_001625215.1_ASM162521v1</t>
  </si>
  <si>
    <t>Abra43</t>
  </si>
  <si>
    <t>SAMN08032350</t>
  </si>
  <si>
    <t>PRJNA418710</t>
  </si>
  <si>
    <t>GCA_002796735.1</t>
  </si>
  <si>
    <t>PHFN01</t>
  </si>
  <si>
    <t>2017-11-27T00:00:00Z</t>
  </si>
  <si>
    <t>ftp://ftp.ncbi.nlm.nih.gov/genomes/all/GCA/002/796/735/GCA_002796735.1_ASM279673v1</t>
  </si>
  <si>
    <t>Diaphorina citri</t>
  </si>
  <si>
    <t>SAMN00100712</t>
  </si>
  <si>
    <t>PRJNA29447</t>
  </si>
  <si>
    <t>GCA_000475195.1</t>
  </si>
  <si>
    <t>AWGM01</t>
  </si>
  <si>
    <t>2013-09-29T00:00:00Z</t>
  </si>
  <si>
    <t>ftp://ftp.ncbi.nlm.nih.gov/genomes/all/GCA/000/475/195/GCA_000475195.1_Diaci_psyllid_genome_assembly_version_1.1</t>
  </si>
  <si>
    <t>ftp://ftp.ncbi.nlm.nih.gov/genomes/all/GCF/000/475/195/GCF_000475195.1_Diaci_psyllid_genome_assembly_version_1.1</t>
  </si>
  <si>
    <t>PD747</t>
  </si>
  <si>
    <t>SAMN07298694</t>
  </si>
  <si>
    <t>PRJNA392396</t>
  </si>
  <si>
    <t>GCA_002851705.1</t>
  </si>
  <si>
    <t>NMXJ01</t>
  </si>
  <si>
    <t>2018-01-03T00:00:00Z</t>
  </si>
  <si>
    <t>ftp://ftp.ncbi.nlm.nih.gov/genomes/all/GCA/002/851/705/GCA_002851705.1_ASM285170v1</t>
  </si>
  <si>
    <t>Cryphonectria parasitica EP155</t>
  </si>
  <si>
    <t>EP155</t>
  </si>
  <si>
    <t>SAMN02744051</t>
  </si>
  <si>
    <t>PRJNA207842</t>
  </si>
  <si>
    <t>GCA_011745365.1</t>
  </si>
  <si>
    <t>WHUS01</t>
  </si>
  <si>
    <t>ftp://ftp.ncbi.nlm.nih.gov/genomes/all/GCA/011/745/365/GCA_011745365.1_Crypa2</t>
  </si>
  <si>
    <t>ftp://ftp.ncbi.nlm.nih.gov/genomes/all/GCF/011/745/365/GCF_011745365.1_Crypa2</t>
  </si>
  <si>
    <t>Trichophyton benhamiae CBS 112371</t>
  </si>
  <si>
    <t>CBS 112371</t>
  </si>
  <si>
    <t>SAMN02953733</t>
  </si>
  <si>
    <t>PRJNA30573</t>
  </si>
  <si>
    <t>GCA_000151125.2</t>
  </si>
  <si>
    <t>ABSU01</t>
  </si>
  <si>
    <t>2010-03-17T00:00:00Z</t>
  </si>
  <si>
    <t>ftp://ftp.ncbi.nlm.nih.gov/genomes/all/GCA/000/151/125/GCA_000151125.2_ASM15112v2</t>
  </si>
  <si>
    <t>ftp://ftp.ncbi.nlm.nih.gov/genomes/all/GCF/000/151/125/GCF_000151125.1_ASM15112v2</t>
  </si>
  <si>
    <t>Haematobia irritans</t>
  </si>
  <si>
    <t>Kerrville in vitro susceptible</t>
  </si>
  <si>
    <t>SAMN07830356</t>
  </si>
  <si>
    <t>PRJNA30967</t>
  </si>
  <si>
    <t>GCA_003123925.1</t>
  </si>
  <si>
    <t>PGFW01</t>
  </si>
  <si>
    <t>2018-05-14T00:00:00Z</t>
  </si>
  <si>
    <t>ftp://ftp.ncbi.nlm.nih.gov/genomes/all/GCA/003/123/925/GCA_003123925.1_Hi_v1.0</t>
  </si>
  <si>
    <t>Vicugna pacos</t>
  </si>
  <si>
    <t>Carlotta (AHFN-0088)</t>
  </si>
  <si>
    <t>SAMN01096418</t>
  </si>
  <si>
    <t>PRJNA544883</t>
  </si>
  <si>
    <t>GCA_000164845.4</t>
  </si>
  <si>
    <t>mitochondrion MT:NC_002504.1/</t>
  </si>
  <si>
    <t>ABRR03</t>
  </si>
  <si>
    <t>2008-09-24T00:00:00Z</t>
  </si>
  <si>
    <t>ftp://ftp.ncbi.nlm.nih.gov/genomes/all/GCA/000/164/845/GCA_000164845.4_VicPac3.1</t>
  </si>
  <si>
    <t>ftp://ftp.ncbi.nlm.nih.gov/genomes/all/GCF/000/164/845/GCF_000164845.3_VicPac3.1</t>
  </si>
  <si>
    <t>Choloepus hoffmanni</t>
  </si>
  <si>
    <t>OR478-KB4484</t>
  </si>
  <si>
    <t>SAMN02146716</t>
  </si>
  <si>
    <t>PRJNA30809</t>
  </si>
  <si>
    <t>GCA_000164785.2</t>
  </si>
  <si>
    <t>ABVD02</t>
  </si>
  <si>
    <t>2008-09-15T00:00:00Z</t>
  </si>
  <si>
    <t>ftp://ftp.ncbi.nlm.nih.gov/genomes/all/GCA/000/164/785/GCA_000164785.2_C_hoffmanni-2.0.1</t>
  </si>
  <si>
    <t>PC9</t>
  </si>
  <si>
    <t>SAMN15594696</t>
  </si>
  <si>
    <t>PRJNA670761</t>
  </si>
  <si>
    <t>GCA_014466165.1</t>
  </si>
  <si>
    <t>mitochondrion MT:NC_009905.1/</t>
  </si>
  <si>
    <t>JACETU01</t>
  </si>
  <si>
    <t>2020-09-03T00:00:00Z</t>
  </si>
  <si>
    <t>ftp://ftp.ncbi.nlm.nih.gov/genomes/all/GCA/014/466/165/GCA_014466165.1_ASM1446616v1</t>
  </si>
  <si>
    <t>ftp://ftp.ncbi.nlm.nih.gov/genomes/all/GCF/014/466/165/GCF_014466165.1_ASM1446616v1</t>
  </si>
  <si>
    <t>Beauveria bassiana ARSEF 2860</t>
  </si>
  <si>
    <t>ARSEF 2860</t>
  </si>
  <si>
    <t>SAMN02981247</t>
  </si>
  <si>
    <t>PRJNA38719</t>
  </si>
  <si>
    <t>GCA_000280675.1</t>
  </si>
  <si>
    <t>ADAH01</t>
  </si>
  <si>
    <t>2012-07-18T00:00:00Z</t>
  </si>
  <si>
    <t>ftp://ftp.ncbi.nlm.nih.gov/genomes/all/GCA/000/280/675/GCA_000280675.1_ASM28067v1</t>
  </si>
  <si>
    <t>ftp://ftp.ncbi.nlm.nih.gov/genomes/all/GCF/000/280/675/GCF_000280675.1_ASM28067v1</t>
  </si>
  <si>
    <t>Beauveria brongniartii RCEF 3172</t>
  </si>
  <si>
    <t>RCEF 3172</t>
  </si>
  <si>
    <t>SAMN04908327</t>
  </si>
  <si>
    <t>PRJNA72729</t>
  </si>
  <si>
    <t>GCA_001636735.1</t>
  </si>
  <si>
    <t>AZHA01</t>
  </si>
  <si>
    <t>2016-05-04T00:00:00Z</t>
  </si>
  <si>
    <t>ftp://ftp.ncbi.nlm.nih.gov/genomes/all/GCA/001/636/735/GCA_001636735.1_BBO_1.0</t>
  </si>
  <si>
    <t>Jatropha curcas</t>
  </si>
  <si>
    <t>ELGS0001-1231</t>
  </si>
  <si>
    <t>SAMN15963826</t>
  </si>
  <si>
    <t>PRJNA673911</t>
  </si>
  <si>
    <t>GCA_014843425.1</t>
  </si>
  <si>
    <t>chloroplast Pltd:NC_012224.1/</t>
  </si>
  <si>
    <t>JACVEQ01</t>
  </si>
  <si>
    <t>ftp://ftp.ncbi.nlm.nih.gov/genomes/all/GCA/014/843/425/GCA_014843425.1_RJC1_Hi-C</t>
  </si>
  <si>
    <t>ftp://ftp.ncbi.nlm.nih.gov/genomes/all/GCF/014/843/425/GCF_014843425.1_RJC1_Hi-C</t>
  </si>
  <si>
    <t>Rhodotorula graminis WP1</t>
  </si>
  <si>
    <t>WP1</t>
  </si>
  <si>
    <t>SAMN00138171</t>
  </si>
  <si>
    <t>PRJNA32711</t>
  </si>
  <si>
    <t>GCA_001329695.1</t>
  </si>
  <si>
    <t>JTAO01</t>
  </si>
  <si>
    <t>2015-10-14T00:00:00Z</t>
  </si>
  <si>
    <t>ftp://ftp.ncbi.nlm.nih.gov/genomes/all/GCA/001/329/695/GCA_001329695.1_Rhoba1_1</t>
  </si>
  <si>
    <t>ftp://ftp.ncbi.nlm.nih.gov/genomes/all/GCF/001/329/695/GCF_001329695.1_Rhoba1_1</t>
  </si>
  <si>
    <t>Serpula lacrymans var. lacrymans S7.9</t>
  </si>
  <si>
    <t>S7.9</t>
  </si>
  <si>
    <t>SAMN02744068</t>
  </si>
  <si>
    <t>PRJNA32885</t>
  </si>
  <si>
    <t>GCA_000218685.1</t>
  </si>
  <si>
    <t>AEQB01</t>
  </si>
  <si>
    <t>2011-06-16T00:00:00Z</t>
  </si>
  <si>
    <t>ftp://ftp.ncbi.nlm.nih.gov/genomes/all/GCA/000/218/685/GCA_000218685.1_v1.0</t>
  </si>
  <si>
    <t>ftp://ftp.ncbi.nlm.nih.gov/genomes/all/GCF/000/218/685/GCF_000218685.1_v1.0</t>
  </si>
  <si>
    <t>CDC317</t>
  </si>
  <si>
    <t>PRJEA32889</t>
  </si>
  <si>
    <t>GCA_000182765.2</t>
  </si>
  <si>
    <t>mitochondrion MT:NC_005253.2/</t>
  </si>
  <si>
    <t>2003-12-03T00:00:00Z</t>
  </si>
  <si>
    <t>ftp://ftp.ncbi.nlm.nih.gov/genomes/all/GCA/000/182/765/GCA_000182765.2_ASM18276v2</t>
  </si>
  <si>
    <t>ftp://ftp.ncbi.nlm.nih.gov/genomes/all/GCF/000/182/765/GCF_000182765.1_ASM18276v2</t>
  </si>
  <si>
    <t>Nosema ceranae</t>
  </si>
  <si>
    <t>PA08 1199</t>
  </si>
  <si>
    <t>SAMN02213592</t>
  </si>
  <si>
    <t>PRJNA445857</t>
  </si>
  <si>
    <t>GCA_000988165.1</t>
  </si>
  <si>
    <t>JPQZ01</t>
  </si>
  <si>
    <t>2015-05-05T00:00:00Z</t>
  </si>
  <si>
    <t>ftp://ftp.ncbi.nlm.nih.gov/genomes/all/GCA/000/988/165/GCA_000988165.1_ASM98816v1</t>
  </si>
  <si>
    <t>ftp://ftp.ncbi.nlm.nih.gov/genomes/all/GCF/000/988/165/GCF_000988165.1_ASM98816v1</t>
  </si>
  <si>
    <t>Varroa destructor</t>
  </si>
  <si>
    <t>SAMD00093521</t>
  </si>
  <si>
    <t>PRJDB6279</t>
  </si>
  <si>
    <t>GCA_002443255.1</t>
  </si>
  <si>
    <t>mitochondrion MT:NC_004454.2/</t>
  </si>
  <si>
    <t>BEIS01</t>
  </si>
  <si>
    <t>2017-09-27T00:00:00Z</t>
  </si>
  <si>
    <t>ftp://ftp.ncbi.nlm.nih.gov/genomes/all/GCA/002/443/255/GCA_002443255.1_Vdes_3.0</t>
  </si>
  <si>
    <t>ftp://ftp.ncbi.nlm.nih.gov/genomes/all/GCF/002/443/255/GCF_002443255.1_Vdes_3.0</t>
  </si>
  <si>
    <t>Aspergillus carbonarius ITEM 5010</t>
  </si>
  <si>
    <t>ITEM 5010</t>
  </si>
  <si>
    <t>SAMN00727628</t>
  </si>
  <si>
    <t>PRJNA34741</t>
  </si>
  <si>
    <t>GCA_001990825.1</t>
  </si>
  <si>
    <t>AHIG01</t>
  </si>
  <si>
    <t>2017-01-06T00:00:00Z</t>
  </si>
  <si>
    <t>ftp://ftp.ncbi.nlm.nih.gov/genomes/all/GCA/001/990/825/GCA_001990825.1_Aspca3</t>
  </si>
  <si>
    <t>Acanthocheilonema viteae</t>
  </si>
  <si>
    <t>SAMEA1906332</t>
  </si>
  <si>
    <t>PRJEB1697</t>
  </si>
  <si>
    <t>GCA_900537255.1</t>
  </si>
  <si>
    <t>UPTC01</t>
  </si>
  <si>
    <t>2018-10-23T00:00:00Z</t>
  </si>
  <si>
    <t>ftp://ftp.ncbi.nlm.nih.gov/genomes/all/GCA/900/537/255/GCA_900537255.1_ASM90053725v1</t>
  </si>
  <si>
    <t>Pt76</t>
  </si>
  <si>
    <t>SAMN18876192</t>
  </si>
  <si>
    <t>PRJNA725323</t>
  </si>
  <si>
    <t>GCA_019358815.1</t>
  </si>
  <si>
    <t>chromosome 1A:CM033283.1; chromosome 1B:CM033284.1; chromosome 2A:CM033285.1; chromosome 2B:CM033286.1; chromosome 3A:CM033287.1; chromosome 3B:CM033288.1; chromosome 4A:CM033289.1; chromosome 4B:CM033290.1; chromosome 5A:CM033291.1; chromosome 5B:CM033292.1; chromosome 6A:CM033293.1; chromosome 6B:CM033294.1; chromosome 7A:CM033295.1; chromosome 7B:CM033296.1; chromosome 8A:CM033297.1; chromosome 8B:CM033298.1; chromosome 9A:CM033299.1; chromosome 9B:CM033300.1; chromosome 10A:CM033301.1; chromosome 10B:CM033302.1; chromosome 11A:CM033303.1; chromosome 11B:CM033304.1; chromosome 12A:CM033305.1; chromosome 12B:CM033306.1; chromosome 13A:CM033307.1; chromosome 13B:CM033308.1; chromosome 14A:CM033309.1; chromosome 14B:CM033310.1; chromosome 15A:CM033311.1; chromosome 15B:CM033312.1; chromosome 16A:CM033313.1; chromosome 16B:CM033314.1; chromosome 17A:CM033315.1; chromosome 17B:CM033316.1; chromosome 18A:CM033317.1; chromosome 18B:CM033318.1</t>
  </si>
  <si>
    <t>JAHHPK01</t>
  </si>
  <si>
    <t>ftp://ftp.ncbi.nlm.nih.gov/genomes/all/GCA/019/358/815/GCA_019358815.1_Pt76_Chrs</t>
  </si>
  <si>
    <t>Cucumis sativus</t>
  </si>
  <si>
    <t>SAMN02953750</t>
  </si>
  <si>
    <t>PRJNA33619</t>
  </si>
  <si>
    <t>GCA_000004075.3</t>
  </si>
  <si>
    <t>chromosome 1:NC_026655.2/CM002922.2; chromosome 2:NC_026656.2/CM002923.2; chromosome 3:NC_026657.2/CM002924.2; chromosome 4:NC_026658.2/CM002925.2; chromosome 5:NC_026659.2/CM002926.2; chromosome 6:NC_026660.2/CM002927.2; chromosome 7:NC_026661.2/CM002928.2; mitochondrion 1:NC_016005.1/CM002922.2; mitochondrion 2:NC_016004.1/CM002923.2; mitochondrion 3:NC_016006.1/CM002924.2; chloroplast Pltd:NC_007144.1/</t>
  </si>
  <si>
    <t>ACHR03</t>
  </si>
  <si>
    <t>2009-10-20T00:00:00Z</t>
  </si>
  <si>
    <t>ftp://ftp.ncbi.nlm.nih.gov/genomes/all/GCA/000/004/075/GCA_000004075.3_Cucumber_9930_V3</t>
  </si>
  <si>
    <t>ftp://ftp.ncbi.nlm.nih.gov/genomes/all/GCF/000/004/075/GCF_000004075.3_Cucumber_9930_V3</t>
  </si>
  <si>
    <t>Colletotrichum graminicola M1.001</t>
  </si>
  <si>
    <t>M1.001</t>
  </si>
  <si>
    <t>SAMN02953757</t>
  </si>
  <si>
    <t>PRJNA37879</t>
  </si>
  <si>
    <t>GCA_000149035.1</t>
  </si>
  <si>
    <t>mitochondrion MT:NW_007361658.1/CM001021.1</t>
  </si>
  <si>
    <t>ACOD01</t>
  </si>
  <si>
    <t>ftp://ftp.ncbi.nlm.nih.gov/genomes/all/GCA/000/149/035/GCA_000149035.1_C_graminicola_M1_001_V1</t>
  </si>
  <si>
    <t>ftp://ftp.ncbi.nlm.nih.gov/genomes/all/GCF/000/149/035/GCF_000149035.1_C_graminicola_M1_001_V1</t>
  </si>
  <si>
    <t>Gorilla gorilla gorilla</t>
  </si>
  <si>
    <t>Kamilah (stud number 0661)</t>
  </si>
  <si>
    <t>SAMN11078986</t>
  </si>
  <si>
    <t>GCA_008122165.1</t>
  </si>
  <si>
    <t>chromosome 1:NC_044602.1/CM017847.1; chromosome 2A:NC_044603.1/CM017848.1; chromosome 2B:NC_044604.1/CM017849.1; chromosome 3:NC_044605.1/CM017850.1; chromosome 4:NC_044606.1/CM017851.1; chromosome 5:NC_044607.1/CM017852.1; chromosome 6:NC_044608.1/CM017853.1; chromosome 7:NC_044609.1/CM017854.1; chromosome 8:NC_044610.1/CM017855.1; chromosome 9:NC_044611.1/CM017856.1; chromosome 10:NC_044612.1/CM017857.1; chromosome 11:NC_044613.1/CM017858.1; chromosome 12:NC_044614.1/CM017859.1; chromosome 13:NC_044615.1/CM017860.1; chromosome 14:NC_044616.1/CM017861.1; chromosome 15:NC_044617.1/CM017862.1; chromosome 16:NC_044618.1/CM017863.1; chromosome 17:NC_044619.1/CM017864.1; chromosome 18:NC_044620.1/CM017865.1; chromosome 19:NC_044621.1/CM017866.1; chromosome 20:NC_044622.1/CM017867.1; chromosome 21:NC_044623.1/CM017868.1; chromosome 22:NC_044624.1/CM017869.1; chromosome X:NC_044625.1/CM017870.1; mitochondrion MT:NC_011120.1/</t>
  </si>
  <si>
    <t>SRLZ01</t>
  </si>
  <si>
    <t>2019-08-26T00:00:00Z</t>
  </si>
  <si>
    <t>ftp://ftp.ncbi.nlm.nih.gov/genomes/all/GCA/008/122/165/GCA_008122165.1_Kamilah_GGO_v0</t>
  </si>
  <si>
    <t>ftp://ftp.ncbi.nlm.nih.gov/genomes/all/GCF/008/122/165/GCF_008122165.1_Kamilah_GGO_v0</t>
  </si>
  <si>
    <t>Eucalyptus grandis</t>
  </si>
  <si>
    <t>ANBG69807.140</t>
  </si>
  <si>
    <t>SAMN13016251</t>
  </si>
  <si>
    <t>PRJNA698663</t>
  </si>
  <si>
    <t>GCA_016545825.1</t>
  </si>
  <si>
    <t>chromosome 1:NC_052612.1/CM028308.1; chromosome 2:NC_052613.1/CM028309.1; chromosome 3:NC_052614.1/CM028310.1; chromosome 4:NC_052615.1/CM028311.1; chromosome 5:NC_052616.1/CM028312.1; chromosome 6:NC_052617.1/CM028313.1; chromosome 7:NC_052618.1/CM028314.1; chromosome 8:NC_052619.1/CM028315.1; chromosome 9:NC_052620.1/CM028316.1; chromosome 10:NC_052621.1/CM028317.1; chromosome 11:NC_052622.1/CM028318.1; mitochondrion MT:NC_040010.1/; chloroplast Pltd:NC_014570.1/CM028319.1</t>
  </si>
  <si>
    <t>JABKBJ01</t>
  </si>
  <si>
    <t>2021-01-06T00:00:00Z</t>
  </si>
  <si>
    <t>ftp://ftp.ncbi.nlm.nih.gov/genomes/all/GCA/016/545/825/GCA_016545825.1_ASM1654582v1</t>
  </si>
  <si>
    <t>ftp://ftp.ncbi.nlm.nih.gov/genomes/all/GCF/016/545/825/GCF_016545825.1_ASM1654582v1</t>
  </si>
  <si>
    <t>Amaranthus tuberculatus</t>
  </si>
  <si>
    <t>SAMN00008865</t>
  </si>
  <si>
    <t>PRJNA38543</t>
  </si>
  <si>
    <t>GCA_000180655.1</t>
  </si>
  <si>
    <t>ACQK01</t>
  </si>
  <si>
    <t>2009-06-22T00:00:00Z</t>
  </si>
  <si>
    <t>ftp://ftp.ncbi.nlm.nih.gov/genomes/all/GCA/000/180/655/GCA_000180655.1_ASM18065v1</t>
  </si>
  <si>
    <t>JEF-290</t>
  </si>
  <si>
    <t>SAMN11321365</t>
  </si>
  <si>
    <t>PRJNA530366</t>
  </si>
  <si>
    <t>GCA_013305495.1</t>
  </si>
  <si>
    <t>JABUBV01</t>
  </si>
  <si>
    <t>2020-06-09T00:00:00Z</t>
  </si>
  <si>
    <t>ftp://ftp.ncbi.nlm.nih.gov/genomes/all/GCA/013/305/495/GCA_013305495.1_ASM1330549v1</t>
  </si>
  <si>
    <t>Tuber melanosporum Mel28</t>
  </si>
  <si>
    <t>Mel28</t>
  </si>
  <si>
    <t>SAMEA2272024</t>
  </si>
  <si>
    <t>PRJEA38847</t>
  </si>
  <si>
    <t>GCA_000151645.1</t>
  </si>
  <si>
    <t>CABJ01</t>
  </si>
  <si>
    <t>2010-04-27T00:00:00Z</t>
  </si>
  <si>
    <t>ftp://ftp.ncbi.nlm.nih.gov/genomes/all/GCA/000/151/645/GCA_000151645.1_ASM15164v1</t>
  </si>
  <si>
    <t>ftp://ftp.ncbi.nlm.nih.gov/genomes/all/GCF/000/151/645/GCF_000151645.1_ASM15164v1</t>
  </si>
  <si>
    <t>Phanerochaete carnosa HHB-10118-sp</t>
  </si>
  <si>
    <t>HHB-10118-sp</t>
  </si>
  <si>
    <t>SAMN02981278</t>
  </si>
  <si>
    <t>PRJNA38425</t>
  </si>
  <si>
    <t>GCA_000300595.1</t>
  </si>
  <si>
    <t>AEHB01</t>
  </si>
  <si>
    <t>2012-10-01T00:00:00Z</t>
  </si>
  <si>
    <t>ftp://ftp.ncbi.nlm.nih.gov/genomes/all/GCA/000/300/595/GCA_000300595.1_Phanerochaete_carnosa_HHB-10118-Sp_v1.0</t>
  </si>
  <si>
    <t>ftp://ftp.ncbi.nlm.nih.gov/genomes/all/GCF/000/300/595/GCF_000300595.1_Phanerochaete_carnosa_HHB-10118-Sp_v1.0</t>
  </si>
  <si>
    <t>Magnaporthiopsis poae ATCC 64411</t>
  </si>
  <si>
    <t>ATCC 64411</t>
  </si>
  <si>
    <t>SAMN02981251</t>
  </si>
  <si>
    <t>PRJNA37933</t>
  </si>
  <si>
    <t>GCA_000193285.1</t>
  </si>
  <si>
    <t>ADBL01</t>
  </si>
  <si>
    <t>2011-03-18T00:00:00Z</t>
  </si>
  <si>
    <t>ftp://ftp.ncbi.nlm.nih.gov/genomes/all/GCA/000/193/285/GCA_000193285.1_Mag_poae_ATCC_64411_V1</t>
  </si>
  <si>
    <t>Hamiltosporidium tvaerminnensis</t>
  </si>
  <si>
    <t>IL-G-3</t>
  </si>
  <si>
    <t>SAMN08098116</t>
  </si>
  <si>
    <t>PRJNA419750</t>
  </si>
  <si>
    <t>GCA_004325075.1</t>
  </si>
  <si>
    <t>PITK01</t>
  </si>
  <si>
    <t>2019-03-05T00:00:00Z</t>
  </si>
  <si>
    <t>ftp://ftp.ncbi.nlm.nih.gov/genomes/all/GCA/004/325/075/GCA_004325075.1_ILG3_v1</t>
  </si>
  <si>
    <t>Sordaria macrospora k-hell</t>
  </si>
  <si>
    <t>k-hell</t>
  </si>
  <si>
    <t>SAMEA3138314</t>
  </si>
  <si>
    <t>PRJNA39253</t>
  </si>
  <si>
    <t>GCA_000182805.2</t>
  </si>
  <si>
    <t>CABT02</t>
  </si>
  <si>
    <t>2009-12-10T00:00:00Z</t>
  </si>
  <si>
    <t>ftp://ftp.ncbi.nlm.nih.gov/genomes/all/GCA/000/182/805/GCA_000182805.2_ASM18280v2</t>
  </si>
  <si>
    <t>ftp://ftp.ncbi.nlm.nih.gov/genomes/all/GCF/000/182/805/GCF_000182805.2_ASM18280v2</t>
  </si>
  <si>
    <t>20631-21</t>
  </si>
  <si>
    <t>SAMN03382554</t>
  </si>
  <si>
    <t>PRJNA342683</t>
  </si>
  <si>
    <t>GCA_001641265.1</t>
  </si>
  <si>
    <t>LAJJ01</t>
  </si>
  <si>
    <t>2016-05-10T00:00:00Z</t>
  </si>
  <si>
    <t>ftp://ftp.ncbi.nlm.nih.gov/genomes/all/GCA/001/641/265/GCA_001641265.1_ASM164126v1</t>
  </si>
  <si>
    <t>ftp://ftp.ncbi.nlm.nih.gov/genomes/all/GCF/001/641/265/GCF_001641265.1_ASM164126v1</t>
  </si>
  <si>
    <t>Schizosaccharomyces cryophilus OY26</t>
  </si>
  <si>
    <t>OY26</t>
  </si>
  <si>
    <t>SAMN02953762</t>
  </si>
  <si>
    <t>PRJNA38373</t>
  </si>
  <si>
    <t>GCA_000004155.2</t>
  </si>
  <si>
    <t>ACQJ02</t>
  </si>
  <si>
    <t>ftp://ftp.ncbi.nlm.nih.gov/genomes/all/GCA/000/004/155/GCA_000004155.2_SCY4</t>
  </si>
  <si>
    <t>ftp://ftp.ncbi.nlm.nih.gov/genomes/all/GCF/000/004/155/GCF_000004155.1_SCY4</t>
  </si>
  <si>
    <t>Trichophyton verrucosum HKI 0517</t>
  </si>
  <si>
    <t>HKI 0517</t>
  </si>
  <si>
    <t>SAMN02953766</t>
  </si>
  <si>
    <t>PRJNA39693</t>
  </si>
  <si>
    <t>GCA_000151505.1</t>
  </si>
  <si>
    <t>ACYE01</t>
  </si>
  <si>
    <t>ftp://ftp.ncbi.nlm.nih.gov/genomes/all/GCA/000/151/505/GCA_000151505.1_ASM15150v1</t>
  </si>
  <si>
    <t>ftp://ftp.ncbi.nlm.nih.gov/genomes/all/GCF/000/151/505/GCF_000151505.1_ASM15150v1</t>
  </si>
  <si>
    <t>Micromonas sp. ASP10-01a</t>
  </si>
  <si>
    <t>SAMN03380213</t>
  </si>
  <si>
    <t>PRJNA276743</t>
  </si>
  <si>
    <t>GCA_001430725.1</t>
  </si>
  <si>
    <t>LAQG01</t>
  </si>
  <si>
    <t>2015-04-28T00:00:00Z</t>
  </si>
  <si>
    <t>ftp://ftp.ncbi.nlm.nih.gov/genomes/all/GCA/001/430/725/GCA_001430725.1_ASM143072v1</t>
  </si>
  <si>
    <t>Artemisia annua</t>
  </si>
  <si>
    <t>SAMN03465088</t>
  </si>
  <si>
    <t>PRJNA280557</t>
  </si>
  <si>
    <t>GCA_014162995.1</t>
  </si>
  <si>
    <t>LBNU01</t>
  </si>
  <si>
    <t>2020-08-11T00:00:00Z</t>
  </si>
  <si>
    <t>ftp://ftp.ncbi.nlm.nih.gov/genomes/all/GCA/014/162/995/GCA_014162995.1_Aran</t>
  </si>
  <si>
    <t>Grosmannia clavigera kw1407</t>
  </si>
  <si>
    <t>kw1407</t>
  </si>
  <si>
    <t>SAMN02953765</t>
  </si>
  <si>
    <t>PRJNA39837</t>
  </si>
  <si>
    <t>GCA_000143105.2</t>
  </si>
  <si>
    <t>ACXQ02</t>
  </si>
  <si>
    <t>2009-09-04T00:00:00Z</t>
  </si>
  <si>
    <t>ftp://ftp.ncbi.nlm.nih.gov/genomes/all/GCA/000/143/105/GCA_000143105.2_Sanger-454-IlluminaPA_2.0</t>
  </si>
  <si>
    <t>ftp://ftp.ncbi.nlm.nih.gov/genomes/all/GCF/000/143/105/GCF_000143105.1_Sanger-454-IlluminaPA_2.0</t>
  </si>
  <si>
    <t>Fusarium proliferatum ET1</t>
  </si>
  <si>
    <t>ET1</t>
  </si>
  <si>
    <t>SAMEA3862493</t>
  </si>
  <si>
    <t>PRJEB9885</t>
  </si>
  <si>
    <t>GCA_900067095.1</t>
  </si>
  <si>
    <t>FJOF01</t>
  </si>
  <si>
    <t>2016-12-06T00:00:00Z</t>
  </si>
  <si>
    <t>ftp://ftp.ncbi.nlm.nih.gov/genomes/all/GCA/900/067/095/GCA_900067095.1_F._proliferatum_ET1_version_1</t>
  </si>
  <si>
    <t>ftp://ftp.ncbi.nlm.nih.gov/genomes/all/GCF/900/067/095/GCF_900067095.1_F._proliferatum_ET1_version_1</t>
  </si>
  <si>
    <t>Trichoderma harzianum CBS 226.95</t>
  </si>
  <si>
    <t>CBS 226.95</t>
  </si>
  <si>
    <t>SAMN00761861</t>
  </si>
  <si>
    <t>PRJNA207867</t>
  </si>
  <si>
    <t>GCA_003025095.1</t>
  </si>
  <si>
    <t>MBGI01</t>
  </si>
  <si>
    <t>2018-03-30T00:00:00Z</t>
  </si>
  <si>
    <t>ftp://ftp.ncbi.nlm.nih.gov/genomes/all/GCA/003/025/095/GCA_003025095.1_Triha_v1.0</t>
  </si>
  <si>
    <t>ftp://ftp.ncbi.nlm.nih.gov/genomes/all/GCF/003/025/095/GCF_003025095.1_Triha_v1.0</t>
  </si>
  <si>
    <t>Metarhizium acridum CQMa 102</t>
  </si>
  <si>
    <t>CQMa 102</t>
  </si>
  <si>
    <t>SAMN02981259</t>
  </si>
  <si>
    <t>PRJNA38715</t>
  </si>
  <si>
    <t>GCA_000187405.1</t>
  </si>
  <si>
    <t>ADNI01</t>
  </si>
  <si>
    <t>2011-01-31T00:00:00Z</t>
  </si>
  <si>
    <t>ftp://ftp.ncbi.nlm.nih.gov/genomes/all/GCA/000/187/405/GCA_000187405.1_MetAcr_May2010</t>
  </si>
  <si>
    <t>ftp://ftp.ncbi.nlm.nih.gov/genomes/all/GCF/000/187/405/GCF_000187405.1_MetAcr_May2010</t>
  </si>
  <si>
    <t>Zygosaccharomyces bailii</t>
  </si>
  <si>
    <t>IST302</t>
  </si>
  <si>
    <t>SAMEA79702918</t>
  </si>
  <si>
    <t>PRJEB11553</t>
  </si>
  <si>
    <t>GCA_900162805.1</t>
  </si>
  <si>
    <t>FUGC01</t>
  </si>
  <si>
    <t>2017-06-11T00:00:00Z</t>
  </si>
  <si>
    <t>ftp://ftp.ncbi.nlm.nih.gov/genomes/all/GCA/900/162/805/GCA_900162805.1_version_1</t>
  </si>
  <si>
    <t>Zygosaccharomyces bisporus</t>
  </si>
  <si>
    <t>NRRL Y-12626</t>
  </si>
  <si>
    <t>SAMN08343385</t>
  </si>
  <si>
    <t>PRJNA429441</t>
  </si>
  <si>
    <t>GCA_003707595.1</t>
  </si>
  <si>
    <t>PPKA01</t>
  </si>
  <si>
    <t>2018-10-31T00:00:00Z</t>
  </si>
  <si>
    <t>ftp://ftp.ncbi.nlm.nih.gov/genomes/all/GCA/003/707/595/GCA_003707595.1_ASM370759v1</t>
  </si>
  <si>
    <t>Lachancea fermentati</t>
  </si>
  <si>
    <t>SAMEA3888429</t>
  </si>
  <si>
    <t>PRJEB12930</t>
  </si>
  <si>
    <t>GCA_900074765.1</t>
  </si>
  <si>
    <t>chromosome A:LT598487.1; chromosome B:LT598489.1; chromosome C:LT598485.1; chromosome D:LT598492.1; chromosome E:LT598488.1; chromosome F:LT598490.1; chromosome G:LT598486.1; chromosome H:LT598491.1</t>
  </si>
  <si>
    <t>FJUO01</t>
  </si>
  <si>
    <t>2016-04-05T00:00:00Z</t>
  </si>
  <si>
    <t>ftp://ftp.ncbi.nlm.nih.gov/genomes/all/GCA/900/074/765/GCA_900074765.1_LAFE0</t>
  </si>
  <si>
    <t>Procavia capensis</t>
  </si>
  <si>
    <t>US060</t>
  </si>
  <si>
    <t>SAMN07678107</t>
  </si>
  <si>
    <t>PRJNA399414</t>
  </si>
  <si>
    <t>GCA_004026925.2</t>
  </si>
  <si>
    <t>PVIO02</t>
  </si>
  <si>
    <t>2019-07-15T00:00:00Z</t>
  </si>
  <si>
    <t>ftp://ftp.ncbi.nlm.nih.gov/genomes/all/GCA/004/026/925/GCA_004026925.2_ProCapCap_v2_BIUU_UCD</t>
  </si>
  <si>
    <t>Puccinia striiformis f. sp. tritici</t>
  </si>
  <si>
    <t>DK09_11</t>
  </si>
  <si>
    <t>SAMN12098061</t>
  </si>
  <si>
    <t>PRJNA595755</t>
  </si>
  <si>
    <t>GCA_011750755.1</t>
  </si>
  <si>
    <t>WXWX01</t>
  </si>
  <si>
    <t>ftp://ftp.ncbi.nlm.nih.gov/genomes/all/GCA/011/750/755/GCA_011750755.1_ASM1175075v1</t>
  </si>
  <si>
    <t>Microbotryum violaceum</t>
  </si>
  <si>
    <t>SAMEA3706527</t>
  </si>
  <si>
    <t>PRJEB12080</t>
  </si>
  <si>
    <t>GCA_900015485.1</t>
  </si>
  <si>
    <t>FBRW01</t>
  </si>
  <si>
    <t>2016-12-23T00:00:00Z</t>
  </si>
  <si>
    <t>ftp://ftp.ncbi.nlm.nih.gov/genomes/all/GCA/900/015/485/GCA_900015485.1_MvSp-1252-A2-R1</t>
  </si>
  <si>
    <t>Epichloe festucae Fl1</t>
  </si>
  <si>
    <t>Fl1</t>
  </si>
  <si>
    <t>SAMN08391367</t>
  </si>
  <si>
    <t>PRJNA431450</t>
  </si>
  <si>
    <t>GCA_003814445.1</t>
  </si>
  <si>
    <t>chromosome 1:CP031385.1; chromosome 2:CP031386.1; chromosome 3:CP031387.1; chromosome 4:CP031388.1; chromosome 5:CP031389.1; chromosome 6:CP031390.1; chromosome 7:CP031391.1; mitochondrion MT:CP031392.1</t>
  </si>
  <si>
    <t>2018-11-23T00:00:00Z</t>
  </si>
  <si>
    <t>ftp://ftp.ncbi.nlm.nih.gov/genomes/all/GCA/003/814/445/GCA_003814445.1_ASM381444v1</t>
  </si>
  <si>
    <t>Mchenga conophoros</t>
  </si>
  <si>
    <t>Otter Point</t>
  </si>
  <si>
    <t>SAMN02743801</t>
  </si>
  <si>
    <t>PRJNA29477</t>
  </si>
  <si>
    <t>GCA_000150855.1</t>
  </si>
  <si>
    <t>ABPJ01</t>
  </si>
  <si>
    <t>2008-06-20T00:00:00Z</t>
  </si>
  <si>
    <t>ftp://ftp.ncbi.nlm.nih.gov/genomes/all/GCA/000/150/855/GCA_000150855.1_ASM15085v1</t>
  </si>
  <si>
    <t>Bipolaris maydis ATCC 48331</t>
  </si>
  <si>
    <t>ATCC 48331</t>
  </si>
  <si>
    <t>SAMN00113370</t>
  </si>
  <si>
    <t>PRJNA295860</t>
  </si>
  <si>
    <t>GCA_000354255.1</t>
  </si>
  <si>
    <t>AIHU01</t>
  </si>
  <si>
    <t>2013-04-06T00:00:00Z</t>
  </si>
  <si>
    <t>ftp://ftp.ncbi.nlm.nih.gov/genomes/all/GCA/000/354/255/GCA_000354255.1_CocheC4_1</t>
  </si>
  <si>
    <t>ftp://ftp.ncbi.nlm.nih.gov/genomes/all/GCF/000/354/255/GCF_000354255.1_CocheC4_1</t>
  </si>
  <si>
    <t>Encephalitozoon intestinalis ATCC 50506</t>
  </si>
  <si>
    <t>ATCC 50506</t>
  </si>
  <si>
    <t>SAMN03081424</t>
  </si>
  <si>
    <t>PRJNA42703</t>
  </si>
  <si>
    <t>GCA_000146465.1</t>
  </si>
  <si>
    <t>chromosome I:NC_014415.1/CP001942.1; chromosome II:NC_014416.1/CP001943.1; chromosome III:NC_014417.1/CP001944.1; chromosome IV:NC_014418.1/CP001945.1; chromosome V:NC_014419.1/CP001946.1; chromosome VI:NC_014420.1/CP001947.1; chromosome VII:NC_014421.1/CP001948.1; chromosome VIII:NC_014422.1/CP001949.1; chromosome IX:NC_014423.1/CP001950.1; chromosome X:NC_014424.1/CP001951.1; chromosome XI:NC_014425.1/CP001952.1</t>
  </si>
  <si>
    <t>2010-08-16T00:00:00Z</t>
  </si>
  <si>
    <t>ftp://ftp.ncbi.nlm.nih.gov/genomes/all/GCA/000/146/465/GCA_000146465.1_ASM14646v1</t>
  </si>
  <si>
    <t>ftp://ftp.ncbi.nlm.nih.gov/genomes/all/GCF/000/146/465/GCF_000146465.1_ASM14646v1</t>
  </si>
  <si>
    <t>Cavenderia fasciculata</t>
  </si>
  <si>
    <t>SH3</t>
  </si>
  <si>
    <t>SAMN02953769</t>
  </si>
  <si>
    <t>PRJNA40189</t>
  </si>
  <si>
    <t>GCA_000203815.1</t>
  </si>
  <si>
    <t>ADHC01</t>
  </si>
  <si>
    <t>ftp://ftp.ncbi.nlm.nih.gov/genomes/all/GCA/000/203/815/GCA_000203815.1_DFas_2.0</t>
  </si>
  <si>
    <t>ftp://ftp.ncbi.nlm.nih.gov/genomes/all/GCF/000/203/815/GCF_000203815.1_DFas_2.0</t>
  </si>
  <si>
    <t>Wuchereria bancrofti</t>
  </si>
  <si>
    <t>17-3</t>
  </si>
  <si>
    <t>SAMN10411877</t>
  </si>
  <si>
    <t>PRJNA275548</t>
  </si>
  <si>
    <t>GCA_005281725.1</t>
  </si>
  <si>
    <t>SSBO01</t>
  </si>
  <si>
    <t>2019-05-13T00:00:00Z</t>
  </si>
  <si>
    <t>ftp://ftp.ncbi.nlm.nih.gov/genomes/all/GCA/005/281/725/GCA_005281725.1_ASM528172v1</t>
  </si>
  <si>
    <t>Mayetiola destructor</t>
  </si>
  <si>
    <t>Kansas Great Plain</t>
  </si>
  <si>
    <t>SAMN02953781</t>
  </si>
  <si>
    <t>PRJNA45867</t>
  </si>
  <si>
    <t>GCA_000149185.1</t>
  </si>
  <si>
    <t>AEGA01</t>
  </si>
  <si>
    <t>2010-09-29T00:00:00Z</t>
  </si>
  <si>
    <t>ftp://ftp.ncbi.nlm.nih.gov/genomes/all/GCA/000/149/185/GCA_000149185.1_Mdes_1.0</t>
  </si>
  <si>
    <t>Hyaloperonospora arabidopsidis Emoy2</t>
  </si>
  <si>
    <t>Emoy2</t>
  </si>
  <si>
    <t>SAMN02953736</t>
  </si>
  <si>
    <t>PRJNA30969</t>
  </si>
  <si>
    <t>GCA_000173235.2</t>
  </si>
  <si>
    <t>ABWE02</t>
  </si>
  <si>
    <t>ftp://ftp.ncbi.nlm.nih.gov/genomes/all/GCA/000/173/235/GCA_000173235.2_HyaAraEmoy2_2.0</t>
  </si>
  <si>
    <t>Anopheles darlingi</t>
  </si>
  <si>
    <t>SAMN02945024</t>
  </si>
  <si>
    <t>PRJNA46227</t>
  </si>
  <si>
    <t>GCA_000211455.3</t>
  </si>
  <si>
    <t>ADMH02</t>
  </si>
  <si>
    <t>2010-11-22T00:00:00Z</t>
  </si>
  <si>
    <t>ftp://ftp.ncbi.nlm.nih.gov/genomes/all/GCA/000/211/455/GCA_000211455.3_A_darlingi_v1</t>
  </si>
  <si>
    <t>Labeotropheus fuelleborni</t>
  </si>
  <si>
    <t>Domwe Island</t>
  </si>
  <si>
    <t>SAMN02743802</t>
  </si>
  <si>
    <t>PRJNA29479</t>
  </si>
  <si>
    <t>GCA_000150875.1</t>
  </si>
  <si>
    <t>ABPK01</t>
  </si>
  <si>
    <t>ftp://ftp.ncbi.nlm.nih.gov/genomes/all/GCA/000/150/875/GCA_000150875.1_ASM15087v1</t>
  </si>
  <si>
    <t>Melanochromis auratus</t>
  </si>
  <si>
    <t>SAMN02743803</t>
  </si>
  <si>
    <t>PRJNA29481</t>
  </si>
  <si>
    <t>GCA_000150895.1</t>
  </si>
  <si>
    <t>ABPL01</t>
  </si>
  <si>
    <t>ftp://ftp.ncbi.nlm.nih.gov/genomes/all/GCA/000/150/895/GCA_000150895.1_ASM15089v1</t>
  </si>
  <si>
    <t>Maylandia zebra</t>
  </si>
  <si>
    <t>#2_Kocher and #3_Kocher</t>
  </si>
  <si>
    <t>SAMN03892560</t>
  </si>
  <si>
    <t>PRJNA60369</t>
  </si>
  <si>
    <t>GCA_000238955.5</t>
  </si>
  <si>
    <t>linkage group LG1:NC_036780.1/CM009180.2; linkage group LG2:NC_036781.1/CM009181.2; linkage group LG3:NC_036782.1/CM009182.2; linkage group LG4:NC_036783.1/CM009183.2; linkage group LG5:NC_036784.1/CM009184.2; linkage group LG6:NC_036785.1/CM009185.2; linkage group LG7:NC_036786.1/CM009186.2; linkage group LG8:NC_036787.1/CM009187.2; linkage group LG9:NC_036788.1/CM009188.2; linkage group LG10:NC_036789.1/CM009189.2; linkage group LG11:NC_036790.1/CM009190.2; linkage group LG12:NC_036791.1/CM009191.2; linkage group LG13:NC_036792.1/CM009192.2; linkage group LG14:NC_036793.1/CM009193.2; linkage group LG15:NC_036794.1/CM009194.2; linkage group LG16:NC_036795.1/CM009195.2; linkage group LG17:NC_036796.1/CM009196.2; linkage group LG18:NC_036797.1/CM009197.2; linkage group LG19:NC_036798.1/CM009198.2; linkage group LG20:NC_036799.1/CM009199.2; linkage group LG22:NC_036800.1/CM009200.2; linkage group LG23:NC_036801.1/CM009201.2; mitochondrion MT:NC_027944.1/CM003499.1</t>
  </si>
  <si>
    <t>AGTA05</t>
  </si>
  <si>
    <t>2011-12-01T00:00:00Z</t>
  </si>
  <si>
    <t>ftp://ftp.ncbi.nlm.nih.gov/genomes/all/GCA/000/238/955/GCA_000238955.5_M_zebra_UMD2a</t>
  </si>
  <si>
    <t>ftp://ftp.ncbi.nlm.nih.gov/genomes/all/GCF/000/238/955/GCF_000238955.4_M_zebra_UMD2a</t>
  </si>
  <si>
    <t>Rhamphochromis esox</t>
  </si>
  <si>
    <t>SAMN02743805</t>
  </si>
  <si>
    <t>PRJNA29485</t>
  </si>
  <si>
    <t>GCA_000150935.1</t>
  </si>
  <si>
    <t>ABPN01</t>
  </si>
  <si>
    <t>2008-06-23T00:00:00Z</t>
  </si>
  <si>
    <t>ftp://ftp.ncbi.nlm.nih.gov/genomes/all/GCA/000/150/935/GCA_000150935.1_ASM15093v1</t>
  </si>
  <si>
    <t>Nothobranchius furzeri</t>
  </si>
  <si>
    <t>GRZ</t>
  </si>
  <si>
    <t>SAMEA2698544</t>
  </si>
  <si>
    <t>PRJEB5837</t>
  </si>
  <si>
    <t>GCA_001465895.2</t>
  </si>
  <si>
    <t>chromosome sgr01:NC_029649.1/LN609383.1; chromosome sgr02:NC_029650.1/LN609382.1; chromosome sgr03:NC_029651.1/LN609391.1; chromosome sgr04:NC_029652.1/LN609393.1; chromosome sgr05:NC_029653.1/LN609377.1; chromosome sgr06:NC_029654.1/LN609381.1; chromosome sgr07:NC_029655.1/LN609387.1; chromosome sgr08:NC_029656.1/LN609384.1; chromosome sgr09:NC_029657.1/LN609379.1; chromosome sgr10:NC_029658.1/LN609385.1; chromosome sgr11:NC_029659.1/LN609378.1; chromosome sgr12:NC_029660.1/LN609394.1; chromosome sgr13:NC_029661.1/LN609389.1; chromosome sgr14:NC_029662.1/LN609392.1; chromosome sgr15:NC_029663.1/LN609388.1; chromosome sgr16:NC_029664.1/LN609380.1; chromosome sgr17:NC_029665.1/LN609395.1; chromosome sgr18:NC_029666.1/LN609386.1; chromosome sgr19:NC_029667.1/LN609390.1; mitochondrion MT:NC_011814.1/</t>
  </si>
  <si>
    <t>CCSH01</t>
  </si>
  <si>
    <t>2015-12-01T00:00:00Z</t>
  </si>
  <si>
    <t>ftp://ftp.ncbi.nlm.nih.gov/genomes/all/GCA/001/465/895/GCA_001465895.2_Nfu_20140520</t>
  </si>
  <si>
    <t>ftp://ftp.ncbi.nlm.nih.gov/genomes/all/GCF/001/465/895/GCF_001465895.1_Nfu_20140520</t>
  </si>
  <si>
    <t>Nothobranchius kuhntae</t>
  </si>
  <si>
    <t>MZCS528</t>
  </si>
  <si>
    <t>SAMN11370845</t>
  </si>
  <si>
    <t>PRJNA531796</t>
  </si>
  <si>
    <t>GCA_006942095.1</t>
  </si>
  <si>
    <t>SSNQ01</t>
  </si>
  <si>
    <t>ftp://ftp.ncbi.nlm.nih.gov/genomes/all/GCA/006/942/095/GCA_006942095.1_MPIBA_Nkuh_1.0</t>
  </si>
  <si>
    <t>Haplochromis chilotes</t>
  </si>
  <si>
    <t>SAMD00269309</t>
  </si>
  <si>
    <t>PRJDB10850</t>
  </si>
  <si>
    <t>GCA_018403475.1</t>
  </si>
  <si>
    <t>BOUH01</t>
  </si>
  <si>
    <t>2021-04-06T22:18:00Z</t>
  </si>
  <si>
    <t>ftp://ftp.ncbi.nlm.nih.gov/genomes/all/GCA/018/403/475/GCA_018403475.1_Hchi_1.0</t>
  </si>
  <si>
    <t>Coilia nasus</t>
  </si>
  <si>
    <t>PX2019</t>
  </si>
  <si>
    <t>SAMN08159314</t>
  </si>
  <si>
    <t>PRJNA421870</t>
  </si>
  <si>
    <t>GCA_007927625.1</t>
  </si>
  <si>
    <t>linkage group LG1:CM017714.1; linkage group LG2:CM017725.1; linkage group LG3:CM017731.1; linkage group LG4:CM017732.1; linkage group LG5:CM017733.1; linkage group LG6:CM017734.1; linkage group LG7:CM017735.1; linkage group LG8:CM017736.1; linkage group LG9:CM017737.1; linkage group LG10:CM017715.1; linkage group LG11:CM017716.1; linkage group LG12:CM017717.1; linkage group LG13:CM017718.1; linkage group LG14:CM017719.1; linkage group LG15:CM017720.1; linkage group LG16:CM017721.1; linkage group LG17:CM017722.1; linkage group LG18:CM017723.1; linkage group LG19:CM017724.1; linkage group LG20:CM017726.1; linkage group LG21:CM017727.1; linkage group LG22:CM017728.1; linkage group LG23:CM017729.1; linkage group LG24:CM017730.1</t>
  </si>
  <si>
    <t>PKFR01</t>
  </si>
  <si>
    <t>2019-08-07T00:00:00Z</t>
  </si>
  <si>
    <t>ftp://ftp.ncbi.nlm.nih.gov/genomes/all/GCA/007/927/625/GCA_007927625.1_knifefish_assembly_2.0</t>
  </si>
  <si>
    <t>Clonorchis sinensis</t>
  </si>
  <si>
    <t>Cs-k2</t>
  </si>
  <si>
    <t>SAMN07109486</t>
  </si>
  <si>
    <t>PRJNA386618</t>
  </si>
  <si>
    <t>GCA_003604175.2</t>
  </si>
  <si>
    <t>chromosome 1:CM030369.1; chromosome 2:CM030370.1; chromosome 3:CM030371.1; chromosome 4:CM030372.1; chromosome 5:CM030373.1; chromosome 6:CM030374.1; chromosome 7:CM030375.1</t>
  </si>
  <si>
    <t>NIRI02</t>
  </si>
  <si>
    <t>2018-10-01T00:00:00Z</t>
  </si>
  <si>
    <t>ftp://ftp.ncbi.nlm.nih.gov/genomes/all/GCA/003/604/175/GCA_003604175.2_CSKR.v2</t>
  </si>
  <si>
    <t>Acropora millepora</t>
  </si>
  <si>
    <t>SF001</t>
  </si>
  <si>
    <t>SAMN09287627</t>
  </si>
  <si>
    <t>PRJNA524133</t>
  </si>
  <si>
    <t>GCA_004143615.1</t>
  </si>
  <si>
    <t>QTZP01</t>
  </si>
  <si>
    <t>2019-02-06T00:00:00Z</t>
  </si>
  <si>
    <t>ftp://ftp.ncbi.nlm.nih.gov/genomes/all/GCA/004/143/615/GCA_004143615.1_amil_sf_1.1</t>
  </si>
  <si>
    <t>ftp://ftp.ncbi.nlm.nih.gov/genomes/all/GCF/004/143/615/GCF_004143615.1_amil_sf_1.1</t>
  </si>
  <si>
    <t>Scophthalmus maximus</t>
  </si>
  <si>
    <t>AOZZmale01</t>
  </si>
  <si>
    <t>SAMN14896287</t>
  </si>
  <si>
    <t>PRJNA646484</t>
  </si>
  <si>
    <t>GCA_013347765.1</t>
  </si>
  <si>
    <t>chromosome 1:NC_049688.1/CM023543.1; chromosome 2:NC_049689.1/CM023544.1; chromosome 3:NC_049690.1/CM023545.1; chromosome 4:NC_049691.1/CM023546.1; chromosome 5:NC_049692.1/CM023547.1; chromosome 6:NC_049693.1/CM023548.1; chromosome 7:NC_049694.1/CM023549.1; chromosome 8:NC_049695.1/CM023550.1; chromosome 9:NC_049696.1/CM023551.1; chromosome 10:NC_049697.1/CM023552.1; chromosome 11:NC_049698.1/CM023553.1; chromosome 12:NC_049699.1/CM023554.1; chromosome 13:NC_049700.1/CM023555.1; chromosome 14:NC_049701.1/CM023556.1; chromosome 15:NC_049702.1/CM023557.1; chromosome 16:NC_049703.1/CM023558.1; chromosome 17:NC_049704.1/CM023559.1; chromosome 18:NC_049705.1/CM023560.1; chromosome 19:NC_049706.1/CM023561.1; chromosome 20:NC_049707.1/CM023562.1; chromosome 21:NC_049708.1/CM023563.1; chromosome 22:NC_049709.1/CM023564.1; mitochondrion MT:NC_013183.1/</t>
  </si>
  <si>
    <t>JABGBL01</t>
  </si>
  <si>
    <t>2020-06-12T00:00:00Z</t>
  </si>
  <si>
    <t>ftp://ftp.ncbi.nlm.nih.gov/genomes/all/GCA/013/347/765/GCA_013347765.1_ASM1334776v1</t>
  </si>
  <si>
    <t>ftp://ftp.ncbi.nlm.nih.gov/genomes/all/GCF/013/347/765/GCF_013347765.1_ASM1334776v1</t>
  </si>
  <si>
    <t>Tachysurus fulvidraco</t>
  </si>
  <si>
    <t>Tf-2017</t>
  </si>
  <si>
    <t>SAMN10147840</t>
  </si>
  <si>
    <t>PRJNA506049</t>
  </si>
  <si>
    <t>GCA_003724035.1</t>
  </si>
  <si>
    <t>mitochondrion MT:NC_015888.1/</t>
  </si>
  <si>
    <t>REGT01</t>
  </si>
  <si>
    <t>2018-11-13T00:00:00Z</t>
  </si>
  <si>
    <t>ftp://ftp.ncbi.nlm.nih.gov/genomes/all/GCA/003/724/035/GCA_003724035.1_ASM372403v1</t>
  </si>
  <si>
    <t>ftp://ftp.ncbi.nlm.nih.gov/genomes/all/GCF/003/724/035/GCF_003724035.1_ASM372403v1</t>
  </si>
  <si>
    <t>Anopheles stephensi</t>
  </si>
  <si>
    <t>Indian</t>
  </si>
  <si>
    <t>SAMN14792744</t>
  </si>
  <si>
    <t>PRJNA661063</t>
  </si>
  <si>
    <t>GCA_013141755.1</t>
  </si>
  <si>
    <t>chromosome X:NC_050201.1/CM023250.1; chromosome 2:NC_050202.1/CM023248.1; chromosome 3:NC_050203.1/CM023249.1; mitochondrion MT:CM023251.1</t>
  </si>
  <si>
    <t>JABEOT01</t>
  </si>
  <si>
    <t>2020-05-22T00:00:00Z</t>
  </si>
  <si>
    <t>ftp://ftp.ncbi.nlm.nih.gov/genomes/all/GCA/013/141/755/GCA_013141755.1_UCI_ANSTEP_V1.0</t>
  </si>
  <si>
    <t>ftp://ftp.ncbi.nlm.nih.gov/genomes/all/GCF/013/141/755/GCF_013141755.1_UCI_ANSTEP_V1.0</t>
  </si>
  <si>
    <t>Ctenopharyngodon idella</t>
  </si>
  <si>
    <t>HZGC_01</t>
  </si>
  <si>
    <t>SAMN20170273</t>
  </si>
  <si>
    <t>PRJNA745929</t>
  </si>
  <si>
    <t>GCA_019924925.1</t>
  </si>
  <si>
    <t>chromosome 1:CM034325.1; chromosome 2:CM034326.1; chromosome 3:CM034327.1; chromosome 4:CM034328.1; chromosome 5:CM034329.1; chromosome 6:CM034330.1; chromosome 7:CM034331.1; chromosome 8:CM034332.1; chromosome 9:CM034333.1; chromosome 10:CM034334.1; chromosome 11:CM034335.1; chromosome 12:CM034336.1; chromosome 13:CM034337.1; chromosome 14:CM034338.1; chromosome 15:CM034339.1; chromosome 16:CM034340.1; chromosome 17:CM034341.1; chromosome 18:CM034342.1; chromosome 19:CM034343.1; chromosome 20:CM034344.1; chromosome 21:CM034345.1; chromosome 22:CM034346.1; chromosome 23:CM034347.1; chromosome 24:CM034348.1</t>
  </si>
  <si>
    <t>JAIKLG01</t>
  </si>
  <si>
    <t>2021-09-10T00:00:00Z</t>
  </si>
  <si>
    <t>ftp://ftp.ncbi.nlm.nih.gov/genomes/all/GCA/019/924/925/GCA_019924925.1_HZGC01</t>
  </si>
  <si>
    <t>Dicentrarchus labrax</t>
  </si>
  <si>
    <t>SAMEA8063812</t>
  </si>
  <si>
    <t>PRJEB43042</t>
  </si>
  <si>
    <t>GCA_905237075.1</t>
  </si>
  <si>
    <t>CAJNNU01</t>
  </si>
  <si>
    <t>2021-04-23T00:00:00Z</t>
  </si>
  <si>
    <t>ftp://ftp.ncbi.nlm.nih.gov/genomes/all/GCA/905/237/075/GCA_905237075.1_dlabrax2021</t>
  </si>
  <si>
    <t>Gadus morhua</t>
  </si>
  <si>
    <t>SAMEA5574046</t>
  </si>
  <si>
    <t>PRJEB33455</t>
  </si>
  <si>
    <t>GCA_902167405.1</t>
  </si>
  <si>
    <t>chromosome 1:NC_044048.1/LR633943.1; chromosome 2:NC_044049.1/LR633944.1; chromosome 3:NC_044050.1/LR633945.1; chromosome 4:NC_044051.1/LR633946.1; chromosome 5:NC_044052.1/LR633947.1; chromosome 6:NC_044053.1/LR633948.1; chromosome 7:NC_044054.1/LR633949.1; chromosome 8:NC_044055.1/LR633950.1; chromosome 9:NC_044056.1/LR633951.1; chromosome 10:NC_044057.1/LR633952.1; chromosome 11:NC_044058.1/LR633953.1; chromosome 12:NC_044059.1/LR633954.1; chromosome 13:NC_044060.1/LR633955.1; chromosome 14:NC_044061.1/LR633956.1; chromosome 15:NC_044062.1/LR633957.1; chromosome 16:NC_044063.1/LR633958.1; chromosome 17:NC_044064.1/LR633959.1; chromosome 18:NC_044065.1/LR633960.1; chromosome 19:NC_044066.1/LR633961.1; chromosome 20:NC_044067.1/LR633962.1; chromosome 21:NC_044068.1/LR633963.1; chromosome 22:NC_044069.1/LR633964.1; chromosome 23:NC_044070.1/LR633965.1; mitochondrion MT:NC_002081.1/</t>
  </si>
  <si>
    <t>CABHMC01</t>
  </si>
  <si>
    <t>2019-07-11T00:00:00Z</t>
  </si>
  <si>
    <t>ftp://ftp.ncbi.nlm.nih.gov/genomes/all/GCA/902/167/405/GCA_902167405.1_gadMor3.0</t>
  </si>
  <si>
    <t>ftp://ftp.ncbi.nlm.nih.gov/genomes/all/GCF/902/167/405/GCF_902167405.1_gadMor3.0</t>
  </si>
  <si>
    <t>Zostera marina</t>
  </si>
  <si>
    <t>Finnish</t>
  </si>
  <si>
    <t>SAMN00991190</t>
  </si>
  <si>
    <t>PRJNA41721</t>
  </si>
  <si>
    <t>GCA_001185155.1</t>
  </si>
  <si>
    <t>LFYR01</t>
  </si>
  <si>
    <t>2015-07-22T00:00:00Z</t>
  </si>
  <si>
    <t>ftp://ftp.ncbi.nlm.nih.gov/genomes/all/GCA/001/185/155/GCA_001185155.1_Zosma_marina.v.2.1</t>
  </si>
  <si>
    <t>Phoenix dactylifera</t>
  </si>
  <si>
    <t>SAMN05011615</t>
  </si>
  <si>
    <t>PRJNA692501</t>
  </si>
  <si>
    <t>GCA_009389715.1</t>
  </si>
  <si>
    <t>chromosome 1:NC_052392.1/CM018766.1; chromosome 2:NC_052393.1/CM018767.1; chromosome 3:NC_052394.1/CM018768.1; chromosome 4:NC_052395.1/CM018769.1; chromosome 5:NC_052396.1/CM018770.1; chromosome 6:NC_052397.1/CM018771.1; chromosome 7:NC_052398.1/CM018772.1; chromosome 8:NC_052399.1/CM018773.1; chromosome 9:NC_052400.1/CM018774.1; chromosome 10:NC_052401.1/CM018775.1; chromosome 11:NC_052402.1/CM018776.1; chromosome 12:NC_052403.1/CM018777.1; chromosome 13:NC_052404.1/CM018778.1; chromosome 14:NC_052405.1/CM018779.1; chromosome 15:NC_052406.1/CM018780.1; chromosome 16:NC_052407.1/CM018781.1; chromosome 17:NC_052408.1/CM018782.1; chromosome 18:NC_052409.1/CM018783.1; mitochondrion MT:NC_016740.1/; chloroplast Pltd:NC_013991.2/CM018784.1</t>
  </si>
  <si>
    <t>NBZB01</t>
  </si>
  <si>
    <t>2019-10-29T00:00:00Z</t>
  </si>
  <si>
    <t>ftp://ftp.ncbi.nlm.nih.gov/genomes/all/GCA/009/389/715/GCA_009389715.1_palm_55x_up_171113_PBpolish2nd_filt_p</t>
  </si>
  <si>
    <t>ftp://ftp.ncbi.nlm.nih.gov/genomes/all/GCF/009/389/715/GCF_009389715.1_palm_55x_up_171113_PBpolish2nd_filt_p</t>
  </si>
  <si>
    <t>Elaeis guineensis</t>
  </si>
  <si>
    <t>SAMN02981535</t>
  </si>
  <si>
    <t>PRJNA268357</t>
  </si>
  <si>
    <t>GCA_000442705.1</t>
  </si>
  <si>
    <t>chromosome 1:NC_025993.1/CM002081.1; chromosome 2:NC_025994.1/CM002082.1; chromosome 3:NC_025995.1/CM002083.1; chromosome 4:NC_025996.1/CM002084.1; chromosome 5:NC_025997.1/CM002085.1; chromosome 6:NC_025998.1/CM002086.1; chromosome 7:NC_025999.1/CM002087.1; chromosome 8:NC_026000.1/CM002088.1; chromosome 9:NC_026001.1/CM002089.1; chromosome 10:NC_026002.1/CM002090.1; chromosome 11:NC_026003.1/CM002091.1; chromosome 12:NC_026004.1/CM002092.1; chromosome 13:NC_026005.1/CM002093.1; chromosome 14:NC_026006.1/CM002094.1; chromosome 15:NC_026007.1/CM002095.1; chromosome 16:NC_026008.1/CM002096.1; chloroplast Pltd:NC_017602.1/</t>
  </si>
  <si>
    <t>ASJS01</t>
  </si>
  <si>
    <t>2013-07-26T00:00:00Z</t>
  </si>
  <si>
    <t>ftp://ftp.ncbi.nlm.nih.gov/genomes/all/GCA/000/442/705/GCA_000442705.1_EG5</t>
  </si>
  <si>
    <t>ftp://ftp.ncbi.nlm.nih.gov/genomes/all/GCF/000/442/705/GCF_000442705.1_EG5</t>
  </si>
  <si>
    <t>Loa loa</t>
  </si>
  <si>
    <t>SAMN00103043</t>
  </si>
  <si>
    <t>PRJNA37757</t>
  </si>
  <si>
    <t>GCA_000183805.3</t>
  </si>
  <si>
    <t>ADBU02</t>
  </si>
  <si>
    <t>2010-02-03T00:00:00Z</t>
  </si>
  <si>
    <t>ftp://ftp.ncbi.nlm.nih.gov/genomes/all/GCA/000/183/805/GCA_000183805.3_Loa_loa_V3.1</t>
  </si>
  <si>
    <t>ftp://ftp.ncbi.nlm.nih.gov/genomes/all/GCF/000/183/805/GCF_000183805.2_Loa_loa_V3.1</t>
  </si>
  <si>
    <t>Onchocerca volvulus</t>
  </si>
  <si>
    <t>SAMEA3138812</t>
  </si>
  <si>
    <t>PRJEB513</t>
  </si>
  <si>
    <t>GCA_000499405.2</t>
  </si>
  <si>
    <t>CBVM02</t>
  </si>
  <si>
    <t>2013-11-05T00:00:00Z</t>
  </si>
  <si>
    <t>ftp://ftp.ncbi.nlm.nih.gov/genomes/all/GCA/000/499/405/GCA_000499405.2_ASM49940v2</t>
  </si>
  <si>
    <t>Coccomyxa subellipsoidea C-169</t>
  </si>
  <si>
    <t>C-169</t>
  </si>
  <si>
    <t>SAMN02744078</t>
  </si>
  <si>
    <t>PRJNA32657</t>
  </si>
  <si>
    <t>GCA_000258705.1</t>
  </si>
  <si>
    <t>AGSI01</t>
  </si>
  <si>
    <t>2012-04-13T00:00:00Z</t>
  </si>
  <si>
    <t>ftp://ftp.ncbi.nlm.nih.gov/genomes/all/GCA/000/258/705/GCA_000258705.1_Coccomyxa_subellipsoidae_v2.0</t>
  </si>
  <si>
    <t>ftp://ftp.ncbi.nlm.nih.gov/genomes/all/GCF/000/258/705/GCF_000258705.1_Coccomyxa_subellipsoidae_v2.0</t>
  </si>
  <si>
    <t>Anopheles funestus</t>
  </si>
  <si>
    <t>FUMOZ</t>
  </si>
  <si>
    <t>SAMN01087923</t>
  </si>
  <si>
    <t>PRJNA494870</t>
  </si>
  <si>
    <t>GCA_003951495.1</t>
  </si>
  <si>
    <t>chromosome X:CM012070.1; chromosome 2RL:CM012071.1; chromosome 3RL:CM012072.1</t>
  </si>
  <si>
    <t>RCWQ01</t>
  </si>
  <si>
    <t>2018-12-17T00:00:00Z</t>
  </si>
  <si>
    <t>ftp://ftp.ncbi.nlm.nih.gov/genomes/all/GCA/003/951/495/GCA_003951495.1_AfunF3</t>
  </si>
  <si>
    <t>Amphimedon queenslandica</t>
  </si>
  <si>
    <t>SAMN02743868</t>
  </si>
  <si>
    <t>PRJNA39517</t>
  </si>
  <si>
    <t>GCA_000090795.1</t>
  </si>
  <si>
    <t>mitochondrion MT:NC_008944.1/</t>
  </si>
  <si>
    <t>ACUQ01</t>
  </si>
  <si>
    <t>2010-05-19T00:00:00Z</t>
  </si>
  <si>
    <t>ftp://ftp.ncbi.nlm.nih.gov/genomes/all/GCA/000/090/795/GCA_000090795.1_v1.0</t>
  </si>
  <si>
    <t>ftp://ftp.ncbi.nlm.nih.gov/genomes/all/GCF/000/090/795/GCF_000090795.1_v1.0</t>
  </si>
  <si>
    <t>Steinernema carpocapsae</t>
  </si>
  <si>
    <t>ALL</t>
  </si>
  <si>
    <t>SAMN03032171</t>
  </si>
  <si>
    <t>PRJNA202318</t>
  </si>
  <si>
    <t>GCA_000757645.3</t>
  </si>
  <si>
    <t>chromosome X:CM016762.1</t>
  </si>
  <si>
    <t>AZBU02</t>
  </si>
  <si>
    <t>2014-09-24T00:00:00Z</t>
  </si>
  <si>
    <t>ftp://ftp.ncbi.nlm.nih.gov/genomes/all/GCA/000/757/645/GCA_000757645.3_ASM75764v3</t>
  </si>
  <si>
    <t>Ailuropoda melanoleuca</t>
  </si>
  <si>
    <t>Jingjing</t>
  </si>
  <si>
    <t>SAMN04193337</t>
  </si>
  <si>
    <t>PRJNA633539</t>
  </si>
  <si>
    <t>GCA_002007445.2</t>
  </si>
  <si>
    <t>chromosome 1:NC_048218.1/CM022819.1; chromosome 2:NC_048219.1/CM022820.1; chromosome 3:NC_048220.1/CM022821.1; chromosome 4:NC_048221.1/CM022822.1; chromosome 5:NC_048222.1/CM022823.1; chromosome 6:NC_048223.1/CM022824.1; chromosome 7:NC_048224.1/CM022825.1; chromosome 8:NC_048225.1/CM022826.1; chromosome 9:NC_048226.1/CM022827.1; chromosome 10:NC_048227.1/CM022828.1; chromosome 11:NC_048228.1/CM022829.1; chromosome 12:NC_048229.1/CM022830.1; chromosome 13:NC_048230.1/CM022831.1; chromosome 14:NC_048231.1/CM022832.1; chromosome 15:NC_048232.1/CM022833.1; chromosome 16:NC_048233.1/CM022834.1; chromosome 17:NC_048234.1/CM022835.1; chromosome 18:NC_048235.1/CM022836.1; chromosome 19:NC_048236.1/CM022837.1; chromosome 20:NC_048237.1/CM022838.1; chromosome X:NC_048238.1/CM022839.1; mitochondrion MT:NC_009492.1/</t>
  </si>
  <si>
    <t>LNAT02</t>
  </si>
  <si>
    <t>2017-02-28T00:00:00Z</t>
  </si>
  <si>
    <t>ftp://ftp.ncbi.nlm.nih.gov/genomes/all/GCA/002/007/445/GCA_002007445.2_ASM200744v2</t>
  </si>
  <si>
    <t>ftp://ftp.ncbi.nlm.nih.gov/genomes/all/GCF/002/007/445/GCF_002007445.1_ASM200744v2</t>
  </si>
  <si>
    <t>Ectocarpus siliculosus</t>
  </si>
  <si>
    <t>Ec 32</t>
  </si>
  <si>
    <t>SAMEA2271914</t>
  </si>
  <si>
    <t>PRJEA42625</t>
  </si>
  <si>
    <t>GCA_000310025.1</t>
  </si>
  <si>
    <t>chromosome LG01:FN649726.1; chromosome LG02:FN649727.1; chromosome LG03:FN649728.1; chromosome LG04:FN649729.1; chromosome LG05:FN649730.1; chromosome LG06:FN649731.1; chromosome LG07:FN649732.1; chromosome LG08:FN649733.1; chromosome LG09:FN649734.1; chromosome LG10:FN649735.1; chromosome LG11:FN649736.1; chromosome LG12:FN649737.1; chromosome LG13:FN649738.1; chromosome LG14:FN649739.1; chromosome LG15:FN649740.1; chromosome LG16:FN649741.1; chromosome LG17:FN649742.1; chromosome LG18:FN649743.1; chromosome LG19:FN649744.1; chromosome LG20:FN649745.1; chromosome LG21:FN649746.1; chromosome LG22:FN649747.1; chromosome LG23:FN649748.1; chromosome LG24:FN649749.1; chromosome LG25:FN649750.1; chromosome LG26:FN649751.1; chromosome LG27:FN649752.1; chromosome LG28:FN649753.1; chromosome LG29:FN649754.1; chromosome LG30:FN649755.1; chromosome LG31:FN649756.1; chromosome LG32:FN649757.1; chromosome LG33:FN649758.1; chromosome LG34:FN649759.1</t>
  </si>
  <si>
    <t>CABU01</t>
  </si>
  <si>
    <t>2010-06-19T00:00:00Z</t>
  </si>
  <si>
    <t>ftp://ftp.ncbi.nlm.nih.gov/genomes/all/GCA/000/310/025/GCA_000310025.1_ASM31002v1</t>
  </si>
  <si>
    <t>Penaeus chinensis</t>
  </si>
  <si>
    <t>SAMN17293200</t>
  </si>
  <si>
    <t>PRJNA691453</t>
  </si>
  <si>
    <t>GCA_019202785.1</t>
  </si>
  <si>
    <t>chromosome 1:CM032926.1; chromosome 2:CM032927.1; chromosome 3:CM032928.1; chromosome 4:CM032929.1; chromosome 5:CM032930.1; chromosome 6:CM032931.1; chromosome 7:CM032932.1; chromosome 8:CM032933.1; chromosome 9:CM032934.1; chromosome 10:CM032935.1; chromosome 11:CM032936.1; chromosome 12:CM032937.1; chromosome 13:CM032938.1; chromosome 14:CM032939.1; chromosome 15:CM032940.1; chromosome 16:CM032941.1; chromosome 17:CM032942.1; chromosome 18:CM032943.1; chromosome 19:CM032944.1; chromosome 20:CM032945.1; chromosome 21:CM032946.1; chromosome 22:CM032947.1; chromosome 23:CM032948.1; chromosome 24:CM032949.1; chromosome 25:CM032950.1; chromosome 26:CM032951.1; chromosome 27:CM032952.1; chromosome 28:CM032953.1; chromosome 29:CM032954.1; chromosome 30:CM032955.1; chromosome 31:CM032956.1; chromosome 32:CM032957.1; chromosome 33:CM032958.1; chromosome 34:CM032959.1; chromosome 35:CM032960.1; chromosome 36:CM032961.1; chromosome 37:CM032962.1; chromosome 38:CM032963.1; chromosome 39:CM032964.1; chromosome 40:CM032965.1; chromosome 41:CM032966.1; chromosome 42:CM032967.1; chromosome 43:CM032968.1</t>
  </si>
  <si>
    <t>JAGKSU01</t>
  </si>
  <si>
    <t>ftp://ftp.ncbi.nlm.nih.gov/genomes/all/GCA/019/202/785/GCA_019202785.1_ASM1920278v1</t>
  </si>
  <si>
    <t>Tetranychus urticae</t>
  </si>
  <si>
    <t>London</t>
  </si>
  <si>
    <t>SAMEA2272276</t>
  </si>
  <si>
    <t>PRJEA71041</t>
  </si>
  <si>
    <t>GCA_000239435.1</t>
  </si>
  <si>
    <t>mitochondrion MT:NC_010526.1/</t>
  </si>
  <si>
    <t>CAEY01</t>
  </si>
  <si>
    <t>2011-12-02T00:00:00Z</t>
  </si>
  <si>
    <t>ftp://ftp.ncbi.nlm.nih.gov/genomes/all/GCA/000/239/435/GCA_000239435.1_ASM23943v1</t>
  </si>
  <si>
    <t>ftp://ftp.ncbi.nlm.nih.gov/genomes/all/GCF/000/239/435/GCF_000239435.1_ASM23943v1</t>
  </si>
  <si>
    <t>Drosophila albomicans</t>
  </si>
  <si>
    <t>15112-1751.03</t>
  </si>
  <si>
    <t>SAMN12703415</t>
  </si>
  <si>
    <t>PRJNA630751</t>
  </si>
  <si>
    <t>GCA_009650485.1</t>
  </si>
  <si>
    <t>chromosome X:NC_047627.1/CM018883.1; chromosome 2L:NC_047628.1/CM018884.1; chromosome 3:NC_047629.1/CM018881.1; chromosome 4:NC_047630.1/CM018882.1; chromosome 2R:NC_047631.1/CM018885.1; mitochondrion MT:NC_027937.1/CM018886.1</t>
  </si>
  <si>
    <t>WJDZ01</t>
  </si>
  <si>
    <t>2019-11-12T00:00:00Z</t>
  </si>
  <si>
    <t>ftp://ftp.ncbi.nlm.nih.gov/genomes/all/GCA/009/650/485/GCA_009650485.1_drosAlbom15112-1751.03v1</t>
  </si>
  <si>
    <t>ftp://ftp.ncbi.nlm.nih.gov/genomes/all/GCF/009/650/485/GCF_009650485.1_drosAlbom15112-1751.03v1</t>
  </si>
  <si>
    <t>Rhagoletis pomonella</t>
  </si>
  <si>
    <t>Grant_MI</t>
  </si>
  <si>
    <t>SAMN05388941</t>
  </si>
  <si>
    <t>PRJNA666774</t>
  </si>
  <si>
    <t>GCA_013731165.1</t>
  </si>
  <si>
    <t>JABWGP01</t>
  </si>
  <si>
    <t>2020-06-18T00:00:00Z</t>
  </si>
  <si>
    <t>ftp://ftp.ncbi.nlm.nih.gov/genomes/all/GCA/013/731/165/GCA_013731165.1_Rhpom_1.0</t>
  </si>
  <si>
    <t>ftp://ftp.ncbi.nlm.nih.gov/genomes/all/GCF/013/731/165/GCF_013731165.1_Rhpom_1.0</t>
  </si>
  <si>
    <t>Rhipicephalus sanguineus</t>
  </si>
  <si>
    <t>Rsan-2018</t>
  </si>
  <si>
    <t>SAMN14941062</t>
  </si>
  <si>
    <t>PRJNA674886</t>
  </si>
  <si>
    <t>GCA_013339695.1</t>
  </si>
  <si>
    <t>chromosome 1:NC_051176.1/CM023520.1; chromosome 2:NC_051177.1/CM023521.1; chromosome 3:NC_051178.1/CM023522.1; chromosome 4:NC_051179.1/CM023523.1; chromosome 5:NC_051180.1/CM023524.1; chromosome 6:NC_051181.1/CM023525.1; chromosome 7:NC_051182.1/CM023526.1; chromosome 8:NC_051183.1/CM023527.1; chromosome 9:NC_051184.1/CM023528.1; chromosome 10:NC_051185.1/CM023529.1; chromosome 11:NC_051186.1/CM023530.1; mitochondrion MT:NC_002074.1/CM023531.1</t>
  </si>
  <si>
    <t>JABSTV01</t>
  </si>
  <si>
    <t>ftp://ftp.ncbi.nlm.nih.gov/genomes/all/GCA/013/339/695/GCA_013339695.1_ASM1333969v1</t>
  </si>
  <si>
    <t>ftp://ftp.ncbi.nlm.nih.gov/genomes/all/GCF/013/339/695/GCF_013339695.1_ASM1333969v1</t>
  </si>
  <si>
    <t>Lepeophtheirus salmonis</t>
  </si>
  <si>
    <t>Lsal2020</t>
  </si>
  <si>
    <t>SAMN16628719</t>
  </si>
  <si>
    <t>PRJNA687570</t>
  </si>
  <si>
    <t>GCA_016086655.2</t>
  </si>
  <si>
    <t>chromosome 1:NC_052131.1/CM027723.1; chromosome 2:NC_052132.1/CM027724.1; chromosome 3:NC_052133.1/CM027725.1; chromosome 4:NC_052134.1/CM027726.1; chromosome 5:NC_052135.1/CM027727.1; chromosome 6:NC_052136.1/CM027728.1; chromosome 7:NC_052137.1/CM027729.1; chromosome 8:NC_052138.1/CM027730.1; chromosome 9:NC_052139.1/CM027731.1; chromosome 10:NC_052140.1/CM027732.1; chromosome 11:NC_052141.1/CM027733.1; chromosome 12:NC_052142.1/CM027734.1; chromosome 13:NC_052143.1/CM027735.1; chromosome 14:NC_052144.1/CM027736.1; chromosome 15:NC_052145.1/CM027737.1</t>
  </si>
  <si>
    <t>JADKYV01</t>
  </si>
  <si>
    <t>2020-12-15T00:00:00Z</t>
  </si>
  <si>
    <t>ftp://ftp.ncbi.nlm.nih.gov/genomes/all/GCA/016/086/655/GCA_016086655.2_UVic_Lsal_1.1</t>
  </si>
  <si>
    <t>ftp://ftp.ncbi.nlm.nih.gov/genomes/all/GCF/016/086/655/GCF_016086655.2_UVic_Lsal_1.1</t>
  </si>
  <si>
    <t>Saprolegnia parasitica CBS 223.65</t>
  </si>
  <si>
    <t>CBS 223.65</t>
  </si>
  <si>
    <t>SAMN02981252</t>
  </si>
  <si>
    <t>PRJNA36583</t>
  </si>
  <si>
    <t>GCA_000151545.2</t>
  </si>
  <si>
    <t>ADCG02</t>
  </si>
  <si>
    <t>2010-02-04T00:00:00Z</t>
  </si>
  <si>
    <t>ftp://ftp.ncbi.nlm.nih.gov/genomes/all/GCA/000/151/545/GCA_000151545.2_ASM15154v2</t>
  </si>
  <si>
    <t>ftp://ftp.ncbi.nlm.nih.gov/genomes/all/GCF/000/151/545/GCF_000151545.1_ASM15154v2</t>
  </si>
  <si>
    <t>Elephas maximus</t>
  </si>
  <si>
    <t>Icky</t>
  </si>
  <si>
    <t>SAMN14648705</t>
  </si>
  <si>
    <t>PRJNA622303</t>
  </si>
  <si>
    <t>GCA_014332765.1</t>
  </si>
  <si>
    <t>JABTCH01</t>
  </si>
  <si>
    <t>2020-08-28T00:00:00Z</t>
  </si>
  <si>
    <t>ftp://ftp.ncbi.nlm.nih.gov/genomes/all/GCA/014/332/765/GCA_014332765.1_ASM1433276v1</t>
  </si>
  <si>
    <t>Pogonomyrmex barbatus</t>
  </si>
  <si>
    <t>SAMN02953770</t>
  </si>
  <si>
    <t>PRJNA45797</t>
  </si>
  <si>
    <t>GCA_000187915.1</t>
  </si>
  <si>
    <t>ADIH01</t>
  </si>
  <si>
    <t>2011-02-04T00:00:00Z</t>
  </si>
  <si>
    <t>ftp://ftp.ncbi.nlm.nih.gov/genomes/all/GCA/000/187/915/GCA_000187915.1_Pbar_UMD_V03</t>
  </si>
  <si>
    <t>ftp://ftp.ncbi.nlm.nih.gov/genomes/all/GCF/000/187/915/GCF_000187915.1_Pbar_UMD_V03</t>
  </si>
  <si>
    <t>Linepithema humile</t>
  </si>
  <si>
    <t>SAMN02767796</t>
  </si>
  <si>
    <t>PRJNA45799</t>
  </si>
  <si>
    <t>GCA_000217595.1</t>
  </si>
  <si>
    <t>ADOQ01</t>
  </si>
  <si>
    <t>ftp://ftp.ncbi.nlm.nih.gov/genomes/all/GCA/000/217/595/GCA_000217595.1_Lhum_UMD_V04</t>
  </si>
  <si>
    <t>ftp://ftp.ncbi.nlm.nih.gov/genomes/all/GCF/000/217/595/GCF_000217595.1_Lhum_UMD_V04</t>
  </si>
  <si>
    <t>Ceratitis capitata</t>
  </si>
  <si>
    <t>SAMN02953830</t>
  </si>
  <si>
    <t>PRJNA168120</t>
  </si>
  <si>
    <t>GCA_000347755.4</t>
  </si>
  <si>
    <t>mitochondrion MT:NC_000857.1/</t>
  </si>
  <si>
    <t>AOHK02</t>
  </si>
  <si>
    <t>2013-03-20T00:00:00Z</t>
  </si>
  <si>
    <t>ftp://ftp.ncbi.nlm.nih.gov/genomes/all/GCA/000/347/755/GCA_000347755.4_Ccap_2.1</t>
  </si>
  <si>
    <t>ftp://ftp.ncbi.nlm.nih.gov/genomes/all/GCF/000/347/755/GCF_000347755.3_Ccap_2.1</t>
  </si>
  <si>
    <t>Bombus terrestris</t>
  </si>
  <si>
    <t>SAMN00009041</t>
  </si>
  <si>
    <t>PRJNA45869</t>
  </si>
  <si>
    <t>GCA_000214255.1</t>
  </si>
  <si>
    <t>linkage group LG B01:NC_015762.1/CM001169.1; linkage group LG B02:NC_015763.1/CM001170.1; linkage group LG B03:NC_015764.1/CM001171.1; linkage group LG B04:NC_015765.1/CM001172.1; linkage group LG B05:NC_015766.1/CM001173.1; linkage group LG B06:NC_015767.1/CM001174.1; linkage group LG B07:NC_015768.1/CM001175.1; linkage group LG B08:NC_015769.1/CM001176.1; linkage group LG B09:NC_015770.1/CM001177.1; linkage group LG B10:NC_015771.1/CM001178.1; linkage group LG B11:NC_015772.1/CM001179.1; linkage group LG B12:NC_015773.1/CM001180.1; linkage group LG B13:NC_015774.1/CM001181.1; linkage group LG B14:NC_015775.1/CM001182.1; linkage group LG B15:NC_015776.1/CM001183.1; linkage group LG B16:NC_015777.1/CM001184.1; linkage group LG B17:NC_015778.1/CM001185.1; linkage group LG B18:NC_015779.1/CM001186.1</t>
  </si>
  <si>
    <t>AELG01</t>
  </si>
  <si>
    <t>ftp://ftp.ncbi.nlm.nih.gov/genomes/all/GCA/000/214/255/GCA_000214255.1_Bter_1.0</t>
  </si>
  <si>
    <t>ftp://ftp.ncbi.nlm.nih.gov/genomes/all/GCF/000/214/255/GCF_000214255.1_Bter_1.0</t>
  </si>
  <si>
    <t>Apis florea</t>
  </si>
  <si>
    <t>SAMN00009081</t>
  </si>
  <si>
    <t>PRJNA45871</t>
  </si>
  <si>
    <t>GCA_000184785.2</t>
  </si>
  <si>
    <t>mitochondrion MT:NC_021401.1/</t>
  </si>
  <si>
    <t>AEKZ01</t>
  </si>
  <si>
    <t>ftp://ftp.ncbi.nlm.nih.gov/genomes/all/GCA/000/184/785/GCA_000184785.2_Aflo_1.1</t>
  </si>
  <si>
    <t>ftp://ftp.ncbi.nlm.nih.gov/genomes/all/GCF/000/184/785/GCF_000184785.3_Aflo_1.1</t>
  </si>
  <si>
    <t>Myzus persicae</t>
  </si>
  <si>
    <t>clone G006</t>
  </si>
  <si>
    <t>SAMN04909046</t>
  </si>
  <si>
    <t>PRJNA397782</t>
  </si>
  <si>
    <t>GCA_001856785.1</t>
  </si>
  <si>
    <t>mitochondrion MT:NC_029727.1/</t>
  </si>
  <si>
    <t>LXJY01</t>
  </si>
  <si>
    <t>2016-09-19T00:00:00Z</t>
  </si>
  <si>
    <t>ftp://ftp.ncbi.nlm.nih.gov/genomes/all/GCA/001/856/785/GCA_001856785.1_MPER_G0061.0</t>
  </si>
  <si>
    <t>ftp://ftp.ncbi.nlm.nih.gov/genomes/all/GCF/001/856/785/GCF_001856785.1_MPER_G0061.0</t>
  </si>
  <si>
    <t>Dictyostelium firmibasis</t>
  </si>
  <si>
    <t>TNS-C-0014</t>
  </si>
  <si>
    <t>SAMN00009465</t>
  </si>
  <si>
    <t>PRJNA45875</t>
  </si>
  <si>
    <t>GCA_000277485.1</t>
  </si>
  <si>
    <t>AJWH01</t>
  </si>
  <si>
    <t>2012-07-09T00:00:00Z</t>
  </si>
  <si>
    <t>ftp://ftp.ncbi.nlm.nih.gov/genomes/all/GCA/000/277/485/GCA_000277485.1_ASM27748v1</t>
  </si>
  <si>
    <t>Dictyostelium citrinum</t>
  </si>
  <si>
    <t>OH494</t>
  </si>
  <si>
    <t>SAMN00009454</t>
  </si>
  <si>
    <t>PRJNA45877</t>
  </si>
  <si>
    <t>GCA_000286055.1</t>
  </si>
  <si>
    <t>AJWG01</t>
  </si>
  <si>
    <t>2012-08-08T00:00:00Z</t>
  </si>
  <si>
    <t>ftp://ftp.ncbi.nlm.nih.gov/genomes/all/GCA/000/286/055/GCA_000286055.1_Dcit_1.0</t>
  </si>
  <si>
    <t>Dictyostelium intermedium</t>
  </si>
  <si>
    <t>PJ-11</t>
  </si>
  <si>
    <t>SAMN00009523</t>
  </si>
  <si>
    <t>PRJNA45879</t>
  </si>
  <si>
    <t>GCA_000277465.1</t>
  </si>
  <si>
    <t>AJWI01</t>
  </si>
  <si>
    <t>ftp://ftp.ncbi.nlm.nih.gov/genomes/all/GCA/000/277/465/GCA_000277465.1_ASM27746v1</t>
  </si>
  <si>
    <t>Polysphondylium violaceum</t>
  </si>
  <si>
    <t>QSvi11</t>
  </si>
  <si>
    <t>SAMN00009515</t>
  </si>
  <si>
    <t>PRJNA45881</t>
  </si>
  <si>
    <t>GCA_000277445.1</t>
  </si>
  <si>
    <t>AJWJ01</t>
  </si>
  <si>
    <t>ftp://ftp.ncbi.nlm.nih.gov/genomes/all/GCA/000/277/445/GCA_000277445.1_ASM27744v1</t>
  </si>
  <si>
    <t>Oryza barthii</t>
  </si>
  <si>
    <t>SAMN02953732</t>
  </si>
  <si>
    <t>PRJNA30379</t>
  </si>
  <si>
    <t>GCA_000182155.4</t>
  </si>
  <si>
    <t>chromosome 1:CM002639.2; chromosome 2:CM002643.3; chromosome 3:CM002644.2; chromosome 4:CM002645.2; chromosome 5:CM002646.3; chromosome 6:CM002647.2; chromosome 7:CM002648.2; chromosome 8:CM002649.2; chromosome 9:CM002650.2; chromosome 10:CM002640.3; chromosome 11:CM002641.3; chromosome 12:CM002642.3</t>
  </si>
  <si>
    <t>ABRL03</t>
  </si>
  <si>
    <t>2009-04-21T00:00:00Z</t>
  </si>
  <si>
    <t>ftp://ftp.ncbi.nlm.nih.gov/genomes/all/GCA/000/182/155/GCA_000182155.4_ObarRS3</t>
  </si>
  <si>
    <t>Cricetulus griseus</t>
  </si>
  <si>
    <t>SAMN02981352</t>
  </si>
  <si>
    <t>PRJNA69991</t>
  </si>
  <si>
    <t>GCA_000223135.1</t>
  </si>
  <si>
    <t>mitochondrion MT:NC_007936.1/</t>
  </si>
  <si>
    <t>AFTD01</t>
  </si>
  <si>
    <t>2011-08-03T00:00:00Z</t>
  </si>
  <si>
    <t>ftp://ftp.ncbi.nlm.nih.gov/genomes/all/GCA/000/223/135/GCA_000223135.1_CriGri_1.0</t>
  </si>
  <si>
    <t>ftp://ftp.ncbi.nlm.nih.gov/genomes/all/GCF/000/223/135/GCF_000223135.1_CriGri_1.0</t>
  </si>
  <si>
    <t>Spirodela polyrhiza</t>
  </si>
  <si>
    <t>SAMEA4777370</t>
  </si>
  <si>
    <t>PRJEB27612</t>
  </si>
  <si>
    <t>GCA_900492545.1</t>
  </si>
  <si>
    <t>UIDA01</t>
  </si>
  <si>
    <t>2018-08-29T00:00:00Z</t>
  </si>
  <si>
    <t>ftp://ftp.ncbi.nlm.nih.gov/genomes/all/GCA/900/492/545/GCA_900492545.1_Spirodela_polyrhiza_9509_v3</t>
  </si>
  <si>
    <t>Anas platyrhynchos</t>
  </si>
  <si>
    <t>Z2</t>
  </si>
  <si>
    <t>SAMN15588841</t>
  </si>
  <si>
    <t>PRJNA681492</t>
  </si>
  <si>
    <t>GCA_015476345.1</t>
  </si>
  <si>
    <t>chromosome 1:NC_051772.1/CM027243.1; chromosome 2:NC_051773.1/CM027244.1; chromosome 3:NC_051774.1/CM027245.1; chromosome 4:NC_051775.1/CM027246.1; chromosome 5:NC_051776.1/CM027247.1; chromosome 6:NC_051777.1/CM027248.1; chromosome 7:NC_051778.1/CM027249.1; chromosome 8:NC_051779.1/CM027250.1; chromosome 9:NC_051780.1/CM027251.1; chromosome 10:NC_051781.1/CM027252.1; chromosome 11:NC_051782.1/CM027253.1; chromosome 12:NC_051783.1/CM027254.1; chromosome 13:NC_051784.1/CM027255.1; chromosome 14:NC_051785.1/CM027256.1; chromosome 15:NC_051786.1/CM027257.1; chromosome 16:NC_051787.1/CM027258.1; chromosome 17:NC_051788.1/CM027259.1; chromosome 18:NC_051789.1/CM027260.1; chromosome 19:NC_051790.1/CM027261.1; chromosome 20:NC_051791.1/CM027262.1; chromosome 21:NC_051792.1/CM027263.1; chromosome 22:NC_051793.1/CM027264.1; chromosome 23:NC_051794.1/CM027265.1; chromosome 24:NC_051795.1/CM027266.1; chromosome 25:NC_051796.1/CM027267.1; chromosome 26:NC_051797.1/CM027268.1; chromosome 27:NC_051798.1/CM027269.1; chromosome 28:NC_051799.1/CM027270.1; chromosome 29:NC_051800.1/CM027271.1; chromosome 31:NC_051801.1/CM027273.1; chromosome 33:NC_051802.1/CM027274.1; chromosome W:NC_051803.1/CM027275.1; chromosome Z:NC_051804.1/CM027272.1; mitochondrion MT:NC_009684.1/</t>
  </si>
  <si>
    <t>JACGAL01</t>
  </si>
  <si>
    <t>2020-11-15T00:00:00Z</t>
  </si>
  <si>
    <t>ftp://ftp.ncbi.nlm.nih.gov/genomes/all/GCA/015/476/345/GCA_015476345.1_ZJU1.0</t>
  </si>
  <si>
    <t>ftp://ftp.ncbi.nlm.nih.gov/genomes/all/GCF/015/476/345/GCF_015476345.1_ZJU1.0</t>
  </si>
  <si>
    <t>Rhipicephalus microplus</t>
  </si>
  <si>
    <t>Rmic-2018</t>
  </si>
  <si>
    <t>SAMN14941061</t>
  </si>
  <si>
    <t>PRJNA674876</t>
  </si>
  <si>
    <t>GCA_013339725.1</t>
  </si>
  <si>
    <t>chromosome 1:NC_051165.1/CM023459.1; chromosome 2:NC_051166.1/CM023460.1; chromosome 3:NC_051167.1/CM023461.1; chromosome 4:NC_051168.1/CM023462.1; chromosome 5:NC_051169.1/CM023463.1; chromosome 6:NC_051170.1/CM023464.1; chromosome 7:NC_051171.1/CM023465.1; chromosome 8:NC_051172.1/CM023466.1; chromosome 9:NC_051173.1/CM023467.1; chromosome 10:NC_051174.1/CM023468.1; chromosome 11:NC_051175.1/CM023469.1; mitochondrion MT:NC_023335.1/CM023492.1</t>
  </si>
  <si>
    <t>JABSTU01</t>
  </si>
  <si>
    <t>ftp://ftp.ncbi.nlm.nih.gov/genomes/all/GCA/013/339/725/GCA_013339725.1_ASM1333972v1</t>
  </si>
  <si>
    <t>ftp://ftp.ncbi.nlm.nih.gov/genomes/all/GCF/013/339/725/GCF_013339725.1_ASM1333972v1</t>
  </si>
  <si>
    <t>Melampsora larici-populina 98AG31</t>
  </si>
  <si>
    <t>98AG31</t>
  </si>
  <si>
    <t>SAMN02744053</t>
  </si>
  <si>
    <t>PRJNA46711</t>
  </si>
  <si>
    <t>GCA_000204055.1</t>
  </si>
  <si>
    <t>AECX01</t>
  </si>
  <si>
    <t>2011-04-12T00:00:00Z</t>
  </si>
  <si>
    <t>ftp://ftp.ncbi.nlm.nih.gov/genomes/all/GCA/000/204/055/GCA_000204055.1_v1.0</t>
  </si>
  <si>
    <t>ftp://ftp.ncbi.nlm.nih.gov/genomes/all/GCF/000/204/055/GCF_000204055.1_v1.0</t>
  </si>
  <si>
    <t>Mucor circinelloides</t>
  </si>
  <si>
    <t>JCM 22480</t>
  </si>
  <si>
    <t>SAMD00028362</t>
  </si>
  <si>
    <t>PRJDB3642</t>
  </si>
  <si>
    <t>GCA_001599575.1</t>
  </si>
  <si>
    <t>BCHG01</t>
  </si>
  <si>
    <t>2016-03-01T00:00:00Z</t>
  </si>
  <si>
    <t>ftp://ftp.ncbi.nlm.nih.gov/genomes/all/GCA/001/599/575/GCA_001599575.1_JCM_22480_assembly_v001</t>
  </si>
  <si>
    <t>Chaetomium thermophilum var. thermophilum DSM 1495</t>
  </si>
  <si>
    <t>DSM 1495</t>
  </si>
  <si>
    <t>SAMN02981263</t>
  </si>
  <si>
    <t>PRJNA47065</t>
  </si>
  <si>
    <t>GCA_000221225.1</t>
  </si>
  <si>
    <t>ADUW01</t>
  </si>
  <si>
    <t>2011-07-19T00:00:00Z</t>
  </si>
  <si>
    <t>ftp://ftp.ncbi.nlm.nih.gov/genomes/all/GCA/000/221/225/GCA_000221225.1_CTHT_3.0</t>
  </si>
  <si>
    <t>ftp://ftp.ncbi.nlm.nih.gov/genomes/all/GCF/000/221/225/GCF_000221225.1_CTHT_3.0</t>
  </si>
  <si>
    <t>Astrammina rara</t>
  </si>
  <si>
    <t>SAMN02953772</t>
  </si>
  <si>
    <t>PRJNA47149</t>
  </si>
  <si>
    <t>GCA_000211355.2</t>
  </si>
  <si>
    <t>ADNL01</t>
  </si>
  <si>
    <t>ftp://ftp.ncbi.nlm.nih.gov/genomes/all/GCA/000/211/355/GCA_000211355.2_ASM21135v2</t>
  </si>
  <si>
    <t>Oryza nivara</t>
  </si>
  <si>
    <t>SAMN02981560</t>
  </si>
  <si>
    <t>PRJNA48107</t>
  </si>
  <si>
    <t>GCA_000576065.2</t>
  </si>
  <si>
    <t>chromosome 1:CM002500.2; chromosome 2:CM002504.2; chromosome 3:CM002505.2; chromosome 4:CM002506.2; chromosome 5:CM002507.2; chromosome 6:CM002508.2; chromosome 7:CM002509.2; chromosome 8:CM002510.2; chromosome 9:CM002511.2; chromosome 10:CM002501.2; chromosome 11:CM002502.2; chromosome 12:CM002503.2</t>
  </si>
  <si>
    <t>AWHD02</t>
  </si>
  <si>
    <t>2014-02-19T00:00:00Z</t>
  </si>
  <si>
    <t>ftp://ftp.ncbi.nlm.nih.gov/genomes/all/GCA/000/576/065/GCA_000576065.2_OnivRS2</t>
  </si>
  <si>
    <t>Atta cephalotes</t>
  </si>
  <si>
    <t>SAMN02953774</t>
  </si>
  <si>
    <t>PRJNA48091</t>
  </si>
  <si>
    <t>GCA_000143395.2</t>
  </si>
  <si>
    <t>mitochondrion MT:HQ415764.1</t>
  </si>
  <si>
    <t>ADTU01</t>
  </si>
  <si>
    <t>2010-05-11T00:00:00Z</t>
  </si>
  <si>
    <t>ftp://ftp.ncbi.nlm.nih.gov/genomes/all/GCA/000/143/395/GCA_000143395.2_Attacep1.0</t>
  </si>
  <si>
    <t>ftp://ftp.ncbi.nlm.nih.gov/genomes/all/GCF/000/143/395/GCF_000143395.1_Attacep1.0</t>
  </si>
  <si>
    <t>Arachis hypogaea</t>
  </si>
  <si>
    <t>SAMN08051159</t>
  </si>
  <si>
    <t>PRJNA476953</t>
  </si>
  <si>
    <t>GCA_003086295.2</t>
  </si>
  <si>
    <t>chromosome Arahy.01:NC_037618.1/CM009801.1; chromosome Arahy.02:NC_037619.1/CM009802.1; chromosome Arahy.03:NC_037620.1/CM009803.1; chromosome Arahy.04:NC_037621.1/CM009804.1; chromosome Arahy.05:NC_037622.1/CM009805.1; chromosome Arahy.06:NC_037623.1/CM009806.1; chromosome Arahy.07:NC_037624.1/CM009807.1; chromosome Arahy.08:NC_037625.1/CM009808.1; chromosome Arahy.09:NC_037626.1/CM009809.1; chromosome Arahy.10:NC_037627.1/CM009810.1; chromosome Arahy.11:NC_037628.1/CM009811.1; chromosome Arahy.12:NC_037629.1/CM009812.1; chromosome Arahy.13:NC_037630.1/CM009813.1; chromosome Arahy.14:NC_037631.1/CM009814.1; chromosome Arahy.15:NC_037632.1/CM009816.1; chromosome Arahy.16:NC_037633.1/CM009817.1; chromosome Arahy.17:NC_037634.1/CM009818.1; chromosome Arahy.18:NC_037635.1/CM009819.1; chromosome Arahy.19:NC_037636.1/CM009815.1; chromosome Arahy.20:NC_037637.1/CM009820.1; chloroplast Pltd:NC_037358.1/</t>
  </si>
  <si>
    <t>PIVG01</t>
  </si>
  <si>
    <t>2018-05-02T00:00:00Z</t>
  </si>
  <si>
    <t>ftp://ftp.ncbi.nlm.nih.gov/genomes/all/GCA/003/086/295/GCA_003086295.2_arahy.Tifrunner.gnm1.KYV3</t>
  </si>
  <si>
    <t>ftp://ftp.ncbi.nlm.nih.gov/genomes/all/GCF/003/086/295/GCF_003086295.2_arahy.Tifrunner.gnm1.KYV3</t>
  </si>
  <si>
    <t>Cajanus cajan</t>
  </si>
  <si>
    <t>SAMN02981370</t>
  </si>
  <si>
    <t>PRJNA376605</t>
  </si>
  <si>
    <t>GCA_000340665.1</t>
  </si>
  <si>
    <t>chromosome 1:NC_033804.1/CM003603.1; chromosome 2:NC_033805.1/CM003604.1; chromosome 3:NC_033806.1/CM003605.1; chromosome 4:NC_033807.1/CM003606.1; chromosome 5:NC_033808.1/CM003607.1; chromosome 6:NC_033809.1/CM003608.1; chromosome 7:NC_033810.1/CM003609.1; chromosome 8:NC_033811.1/CM003610.1; chromosome 9:NC_033812.1/CM003611.1; chromosome 10:NC_033813.1/CM003612.1; chromosome 11:NC_033814.1/CM003613.1; chloroplast Pltd:NC_031429.1/</t>
  </si>
  <si>
    <t>AGCT01</t>
  </si>
  <si>
    <t>2013-02-13T00:00:00Z</t>
  </si>
  <si>
    <t>ftp://ftp.ncbi.nlm.nih.gov/genomes/all/GCA/000/340/665/GCA_000340665.1_C.cajan_V1.0</t>
  </si>
  <si>
    <t>ftp://ftp.ncbi.nlm.nih.gov/genomes/all/GCF/000/340/665/GCF_000340665.1_C.cajan_V1.0</t>
  </si>
  <si>
    <t>Patiria miniata</t>
  </si>
  <si>
    <t>m_02_andy</t>
  </si>
  <si>
    <t>SAMN13694171</t>
  </si>
  <si>
    <t>PRJNA683060</t>
  </si>
  <si>
    <t>GCA_015706575.1</t>
  </si>
  <si>
    <t>JADOBP01</t>
  </si>
  <si>
    <t>2020-12-01T00:00:00Z</t>
  </si>
  <si>
    <t>ftp://ftp.ncbi.nlm.nih.gov/genomes/all/GCA/015/706/575/GCA_015706575.1_Pmin_3.0</t>
  </si>
  <si>
    <t>ftp://ftp.ncbi.nlm.nih.gov/genomes/all/GCF/015/706/575/GCF_015706575.1_ASM1570657v1</t>
  </si>
  <si>
    <t>Solenopsis invicta</t>
  </si>
  <si>
    <t>M01_SB</t>
  </si>
  <si>
    <t>SAMN17294113</t>
  </si>
  <si>
    <t>PRJNA700639</t>
  </si>
  <si>
    <t>GCA_016802725.1</t>
  </si>
  <si>
    <t>chromosome 1:NC_052664.1/CM028732.1; chromosome 2:NC_052665.1/CM028733.1; chromosome 3:NC_052666.1/CM028734.1; chromosome 4:NC_052667.1/CM028735.1; chromosome 5:NC_052668.1/CM028736.1; chromosome 6:NC_052669.1/CM028737.1; chromosome 7:NC_052670.1/CM028738.1; chromosome 8:NC_052671.1/CM028739.1; chromosome 9:NC_052672.1/CM028740.1; chromosome 10:NC_052673.1/CM028741.1; chromosome 11:NC_052674.1/CM028742.1; chromosome 12:NC_052675.1/CM028743.1; chromosome 13:NC_052676.1/CM028744.1; chromosome 14:NC_052677.1/CM028745.1; chromosome 15:NC_052678.1/CM028746.1; chromosome 16:NC_052679.1/CM028747.1; mitochondrion MT:CM028748.1</t>
  </si>
  <si>
    <t>JAEQMK01</t>
  </si>
  <si>
    <t>2021-02-02T00:00:00Z</t>
  </si>
  <si>
    <t>ftp://ftp.ncbi.nlm.nih.gov/genomes/all/GCA/016/802/725/GCA_016802725.1_UNIL_Sinv_3.0</t>
  </si>
  <si>
    <t>ftp://ftp.ncbi.nlm.nih.gov/genomes/all/GCF/016/802/725/GCF_016802725.1_UNIL_Sinv_3.0</t>
  </si>
  <si>
    <t>Nilaparvata lugens</t>
  </si>
  <si>
    <t>BPH</t>
  </si>
  <si>
    <t>SAMN13382557</t>
  </si>
  <si>
    <t>PRJNA695432</t>
  </si>
  <si>
    <t>GCA_014356525.1</t>
  </si>
  <si>
    <t>chromosome 1:NC_052504.1/CM025305.1; chromosome 2:NC_052505.1/CM025306.1; chromosome 3:NC_052506.1/CM025307.1; chromosome 4:NC_052507.1/CM025308.1; chromosome 5:NC_052508.1/CM025309.1; chromosome 6:NC_052509.1/CM025310.1; chromosome 7:NC_052510.1/CM025311.1; chromosome 8:NC_052511.1/CM025312.1; chromosome 9:NC_052512.1/CM025313.1; chromosome 10:NC_052513.1/CM025314.1; chromosome 11:NC_052514.1/CM025315.1; chromosome 12:NC_052515.1/CM025316.1; chromosome 13:NC_052516.1/CM025317.1; chromosome 14:NC_052517.1/CM025318.1; chromosome X:NC_052518.1/CM025319.1; chromosome Y:NC_052519.1/CM025320.1; mitochondrion MT:NC_021748.1/</t>
  </si>
  <si>
    <t>WOVF01</t>
  </si>
  <si>
    <t>2020-09-01T00:00:00Z</t>
  </si>
  <si>
    <t>ftp://ftp.ncbi.nlm.nih.gov/genomes/all/GCA/014/356/525/GCA_014356525.1_ASM1435652v1</t>
  </si>
  <si>
    <t>ftp://ftp.ncbi.nlm.nih.gov/genomes/all/GCF/014/356/525/GCF_014356525.1_ASM1435652v1</t>
  </si>
  <si>
    <t>Kluyveromyces aestuarii</t>
  </si>
  <si>
    <t>NRRL YB-4510</t>
  </si>
  <si>
    <t>SAMN08343397</t>
  </si>
  <si>
    <t>GCA_003707555.1</t>
  </si>
  <si>
    <t>PPJO01</t>
  </si>
  <si>
    <t>ftp://ftp.ncbi.nlm.nih.gov/genomes/all/GCA/003/707/555/GCA_003707555.1_ASM370755v1</t>
  </si>
  <si>
    <t>Mesostigma viride</t>
  </si>
  <si>
    <t>Eukaryota;Plants;Other Plants</t>
  </si>
  <si>
    <t>NIES-296</t>
  </si>
  <si>
    <t>SAMN10417482</t>
  </si>
  <si>
    <t>PRJNA505414</t>
  </si>
  <si>
    <t>GCA_009746045.1</t>
  </si>
  <si>
    <t>RPFO01</t>
  </si>
  <si>
    <t>2019-12-12T00:00:00Z</t>
  </si>
  <si>
    <t>ftp://ftp.ncbi.nlm.nih.gov/genomes/all/GCA/009/746/045/GCA_009746045.1_ASM974604v1</t>
  </si>
  <si>
    <t>Exophiala dermatitidis NIH/UT8656</t>
  </si>
  <si>
    <t>NIH/UT8656</t>
  </si>
  <si>
    <t>SAMN00760826</t>
  </si>
  <si>
    <t>PRJNA225511</t>
  </si>
  <si>
    <t>GCA_000230625.1</t>
  </si>
  <si>
    <t>mitochondrion MT:NW_008751656.1/CM001238.1</t>
  </si>
  <si>
    <t>AFPA01</t>
  </si>
  <si>
    <t>2011-10-14T00:00:00Z</t>
  </si>
  <si>
    <t>ftp://ftp.ncbi.nlm.nih.gov/genomes/all/GCA/000/230/625/GCA_000230625.1_Exop_derm_V1</t>
  </si>
  <si>
    <t>ftp://ftp.ncbi.nlm.nih.gov/genomes/all/GCF/000/230/625/GCF_000230625.1_Exop_derm_V1</t>
  </si>
  <si>
    <t>Camponotus floridanus</t>
  </si>
  <si>
    <t>SB8</t>
  </si>
  <si>
    <t>SAMN08810141</t>
  </si>
  <si>
    <t>PRJNA476946</t>
  </si>
  <si>
    <t>GCA_003227725.1</t>
  </si>
  <si>
    <t>QANI01</t>
  </si>
  <si>
    <t>2018-06-14T00:00:00Z</t>
  </si>
  <si>
    <t>ftp://ftp.ncbi.nlm.nih.gov/genomes/all/GCA/003/227/725/GCA_003227725.1_Cflo_v7.5</t>
  </si>
  <si>
    <t>ftp://ftp.ncbi.nlm.nih.gov/genomes/all/GCF/003/227/725/GCF_003227725.1_Cflo_v7.5</t>
  </si>
  <si>
    <t>Harpegnathos saltator</t>
  </si>
  <si>
    <t>DR-91</t>
  </si>
  <si>
    <t>SAMN08810140</t>
  </si>
  <si>
    <t>GCA_003227715.1</t>
  </si>
  <si>
    <t>QANH01</t>
  </si>
  <si>
    <t>ftp://ftp.ncbi.nlm.nih.gov/genomes/all/GCA/003/227/715/GCA_003227715.1_Hsal_v8.5</t>
  </si>
  <si>
    <t>ftp://ftp.ncbi.nlm.nih.gov/genomes/all/GCF/003/227/715/GCF_003227715.1_Hsal_v8.5</t>
  </si>
  <si>
    <t>Chironomus riparius</t>
  </si>
  <si>
    <t>SAMEA4786369</t>
  </si>
  <si>
    <t>PRJEB27753</t>
  </si>
  <si>
    <t>GCA_902825295.1</t>
  </si>
  <si>
    <t>CADEAO01</t>
  </si>
  <si>
    <t>ftp://ftp.ncbi.nlm.nih.gov/genomes/all/GCA/902/825/295/GCA_902825295.1_Laufergenomev3</t>
  </si>
  <si>
    <t>Erysiphe pisi</t>
  </si>
  <si>
    <t>SAMEA2272766</t>
  </si>
  <si>
    <t>PRJEA50315</t>
  </si>
  <si>
    <t>GCA_000208805.1</t>
  </si>
  <si>
    <t>CACM01</t>
  </si>
  <si>
    <t>2011-02-15T00:00:00Z</t>
  </si>
  <si>
    <t>ftp://ftp.ncbi.nlm.nih.gov/genomes/all/GCA/000/208/805/GCA_000208805.1_ASM20880v1</t>
  </si>
  <si>
    <t>Kluyveromyces wickerhamii UCD 54-210</t>
  </si>
  <si>
    <t>UCD 54-210</t>
  </si>
  <si>
    <t>SAMN02981270</t>
  </si>
  <si>
    <t>PRJNA50387</t>
  </si>
  <si>
    <t>GCA_000179415.1</t>
  </si>
  <si>
    <t>AEAV01</t>
  </si>
  <si>
    <t>2010-07-14T00:00:00Z</t>
  </si>
  <si>
    <t>ftp://ftp.ncbi.nlm.nih.gov/genomes/all/GCA/000/179/415/GCA_000179415.1_ASM17941v1</t>
  </si>
  <si>
    <t>Cicer arietinum</t>
  </si>
  <si>
    <t>SAMN02981489</t>
  </si>
  <si>
    <t>PRJNA190909</t>
  </si>
  <si>
    <t>GCA_000331145.1</t>
  </si>
  <si>
    <t>chromosome Ca1:NC_021160.1/CM001764.1; chromosome Ca2:NC_021161.1/CM001765.1; chromosome Ca3:NC_021162.1/CM001766.1; chromosome Ca4:NC_021163.1/CM001767.1; chromosome Ca5:NC_021164.1/CM001768.1; chromosome Ca6:NC_021165.1/CM001769.1; chromosome Ca7:NC_021166.1/CM001770.1; chromosome Ca8:NC_021167.1/CM001771.1; chloroplast Pltd:NC_011163.1/</t>
  </si>
  <si>
    <t>ANPC01</t>
  </si>
  <si>
    <t>2012-12-31T00:00:00Z</t>
  </si>
  <si>
    <t>ftp://ftp.ncbi.nlm.nih.gov/genomes/all/GCA/000/331/145/GCA_000331145.1_ASM33114v1</t>
  </si>
  <si>
    <t>ftp://ftp.ncbi.nlm.nih.gov/genomes/all/GCF/000/331/145/GCF_000331145.1_ASM33114v1</t>
  </si>
  <si>
    <t>Pyrenophora teres f. maculata</t>
  </si>
  <si>
    <t>P-A14</t>
  </si>
  <si>
    <t>SAMN15340022</t>
  </si>
  <si>
    <t>PRJNA417860</t>
  </si>
  <si>
    <t>GCA_014334815.1</t>
  </si>
  <si>
    <t>chromosome 1:CP060568.1; chromosome 2:CP060570.1; chromosome 3:CP060569.1; chromosome 4:CP060572.1; chromosome 5:CP060571.1; chromosome 6:CP060577.1; chromosome 7:CP060574.1; chromosome 8:CP060573.1; chromosome 9:CP060576.1; chromosome 10:CP060575.1; chromosome 11:CP060578.1; chromosome 12:CP060579.1</t>
  </si>
  <si>
    <t>2020-08-31T00:00:00Z</t>
  </si>
  <si>
    <t>ftp://ftp.ncbi.nlm.nih.gov/genomes/all/GCA/014/334/815/GCA_014334815.1_ASM1433481v1</t>
  </si>
  <si>
    <t>Claviceps paspali</t>
  </si>
  <si>
    <t>ILB388</t>
  </si>
  <si>
    <t>SAMN14598608</t>
  </si>
  <si>
    <t>PRJNA625338</t>
  </si>
  <si>
    <t>GCA_013435705.1</t>
  </si>
  <si>
    <t>JABAEC01</t>
  </si>
  <si>
    <t>ftp://ftp.ncbi.nlm.nih.gov/genomes/all/GCA/013/435/705/GCA_013435705.1_ASM1343570v1</t>
  </si>
  <si>
    <t>Thecamonas trahens ATCC 50062</t>
  </si>
  <si>
    <t>ATCC 50062</t>
  </si>
  <si>
    <t>SAMN02953775</t>
  </si>
  <si>
    <t>PRJNA37929</t>
  </si>
  <si>
    <t>GCA_000142905.1</t>
  </si>
  <si>
    <t>ADVD01</t>
  </si>
  <si>
    <t>2010-06-03T00:00:00Z</t>
  </si>
  <si>
    <t>ftp://ftp.ncbi.nlm.nih.gov/genomes/all/GCA/000/142/905/GCA_000142905.1_TheTra_May2010</t>
  </si>
  <si>
    <t>ftp://ftp.ncbi.nlm.nih.gov/genomes/all/GCF/000/142/905/GCF_000142905.1_TheTra_May2010</t>
  </si>
  <si>
    <t>Sphaerulina musiva SO2202</t>
  </si>
  <si>
    <t>SO2202</t>
  </si>
  <si>
    <t>SAMN00120232</t>
  </si>
  <si>
    <t>PRJNA51781</t>
  </si>
  <si>
    <t>GCA_000320565.2</t>
  </si>
  <si>
    <t>AEFD01</t>
  </si>
  <si>
    <t>2012-10-02T00:00:00Z</t>
  </si>
  <si>
    <t>ftp://ftp.ncbi.nlm.nih.gov/genomes/all/GCA/000/320/565/GCA_000320565.2_Septoria_musiva_SO2202_v1.0</t>
  </si>
  <si>
    <t>ftp://ftp.ncbi.nlm.nih.gov/genomes/all/GCF/000/320/565/GCF_000320565.1_Septoria_musiva_SO2202_v1.0</t>
  </si>
  <si>
    <t>Nematocida parisii ERTm1</t>
  </si>
  <si>
    <t>ERTm1</t>
  </si>
  <si>
    <t>SAMN02981274</t>
  </si>
  <si>
    <t>PRJNA51843</t>
  </si>
  <si>
    <t>GCA_000250985.1</t>
  </si>
  <si>
    <t>AEFF02</t>
  </si>
  <si>
    <t>2010-10-12T00:00:00Z</t>
  </si>
  <si>
    <t>ftp://ftp.ncbi.nlm.nih.gov/genomes/all/GCA/000/250/985/GCA_000250985.1_Nema_parisii_ERTm1_V3</t>
  </si>
  <si>
    <t>ftp://ftp.ncbi.nlm.nih.gov/genomes/all/GCF/000/250/985/GCF_000250985.1_Nema_parisii_ERTm1_V3</t>
  </si>
  <si>
    <t>Sarcophilus harrisii</t>
  </si>
  <si>
    <t>SAMEA6099886</t>
  </si>
  <si>
    <t>PRJEB35073</t>
  </si>
  <si>
    <t>GCA_902635505.1</t>
  </si>
  <si>
    <t>chromosome 1:NC_045426.1/LR735554.1; chromosome 2:NC_045427.1/LR735555.1; chromosome 3:NC_045428.1/LR735556.1; chromosome 4:NC_045429.1/LR735557.1; chromosome 5:NC_045430.1/LR735558.1; chromosome 6:NC_045431.1/LR735559.1; chromosome X:NC_045432.1/LR735560.1; chromosome Y:NC_045433.1/LR735561.1; mitochondrion MT:NC_018788.1/</t>
  </si>
  <si>
    <t>CACPPN01</t>
  </si>
  <si>
    <t>ftp://ftp.ncbi.nlm.nih.gov/genomes/all/GCA/902/635/505/GCA_902635505.1_mSarHar1.11</t>
  </si>
  <si>
    <t>ftp://ftp.ncbi.nlm.nih.gov/genomes/all/GCF/902/635/505/GCF_902635505.1_mSarHar1.11</t>
  </si>
  <si>
    <t>Wickerhamomyces anomalus NRRL Y-366-8</t>
  </si>
  <si>
    <t>NRRL Y-366-8</t>
  </si>
  <si>
    <t>SAMN00138384</t>
  </si>
  <si>
    <t>PRJNA60493</t>
  </si>
  <si>
    <t>GCA_001661255.1</t>
  </si>
  <si>
    <t>LWUN01</t>
  </si>
  <si>
    <t>2016-06-10T00:00:00Z</t>
  </si>
  <si>
    <t>ftp://ftp.ncbi.nlm.nih.gov/genomes/all/GCA/001/661/255/GCA_001661255.1_Wican1</t>
  </si>
  <si>
    <t>ftp://ftp.ncbi.nlm.nih.gov/genomes/all/GCF/001/661/255/GCF_001661255.1_Wican1</t>
  </si>
  <si>
    <t>Punctularia strigosozonata HHB-11173 SS5</t>
  </si>
  <si>
    <t>HHB-11173 SS5</t>
  </si>
  <si>
    <t>SAMN00632096</t>
  </si>
  <si>
    <t>PRJNA52407</t>
  </si>
  <si>
    <t>GCA_000264995.1</t>
  </si>
  <si>
    <t>AEGM01</t>
  </si>
  <si>
    <t>2012-06-04T00:00:00Z</t>
  </si>
  <si>
    <t>ftp://ftp.ncbi.nlm.nih.gov/genomes/all/GCA/000/264/995/GCA_000264995.1_Punctularia_strigosozonata_v1.0</t>
  </si>
  <si>
    <t>ftp://ftp.ncbi.nlm.nih.gov/genomes/all/GCF/000/264/995/GCF_000264995.1_Punctularia_strigosozonata_v1.0</t>
  </si>
  <si>
    <t>Caenorhabditis angaria</t>
  </si>
  <si>
    <t>PS1010</t>
  </si>
  <si>
    <t>SAMN02953783</t>
  </si>
  <si>
    <t>PRJNA51225</t>
  </si>
  <si>
    <t>GCA_000165025.1</t>
  </si>
  <si>
    <t>AEHI01</t>
  </si>
  <si>
    <t>2010-10-18T00:00:00Z</t>
  </si>
  <si>
    <t>ftp://ftp.ncbi.nlm.nih.gov/genomes/all/GCA/000/165/025/GCA_000165025.1_ps1010rel4</t>
  </si>
  <si>
    <t>ATCC 36624</t>
  </si>
  <si>
    <t>SAMN08537252</t>
  </si>
  <si>
    <t>PRJNA434132</t>
  </si>
  <si>
    <t>GCA_003671545.1</t>
  </si>
  <si>
    <t>PYFS01</t>
  </si>
  <si>
    <t>2018-10-22T00:00:00Z</t>
  </si>
  <si>
    <t>ftp://ftp.ncbi.nlm.nih.gov/genomes/all/GCA/003/671/545/GCA_003671545.1_ASM367154v1</t>
  </si>
  <si>
    <t>Stereum hirsutum FP-91666 SS1</t>
  </si>
  <si>
    <t>FP-91666 SS1</t>
  </si>
  <si>
    <t>SAMN02981277</t>
  </si>
  <si>
    <t>PRJNA52843</t>
  </si>
  <si>
    <t>GCA_000264905.1</t>
  </si>
  <si>
    <t>AEGX01</t>
  </si>
  <si>
    <t>2012-05-31T00:00:00Z</t>
  </si>
  <si>
    <t>ftp://ftp.ncbi.nlm.nih.gov/genomes/all/GCA/000/264/905/GCA_000264905.1_Stehi1</t>
  </si>
  <si>
    <t>ftp://ftp.ncbi.nlm.nih.gov/genomes/all/GCF/000/264/905/GCF_000264905.1_Stehi1</t>
  </si>
  <si>
    <t>Fomitopsis pinicola FP-58527 SS1</t>
  </si>
  <si>
    <t>FP-58527 SS1</t>
  </si>
  <si>
    <t>SAMN02981279</t>
  </si>
  <si>
    <t>PRJNA52941</t>
  </si>
  <si>
    <t>GCA_000344655.2</t>
  </si>
  <si>
    <t>AEHC02</t>
  </si>
  <si>
    <t>2013-03-04T00:00:00Z</t>
  </si>
  <si>
    <t>ftp://ftp.ncbi.nlm.nih.gov/genomes/all/GCA/000/344/655/GCA_000344655.2_Fompi3</t>
  </si>
  <si>
    <t>Wolfiporia cocos MD-104 SS10</t>
  </si>
  <si>
    <t>MD-104</t>
  </si>
  <si>
    <t>SAMN02981280</t>
  </si>
  <si>
    <t>PRJNA52943</t>
  </si>
  <si>
    <t>GCA_000344635.1</t>
  </si>
  <si>
    <t>AEHD01</t>
  </si>
  <si>
    <t>2013-03-06T00:00:00Z</t>
  </si>
  <si>
    <t>ftp://ftp.ncbi.nlm.nih.gov/genomes/all/GCA/000/344/635/GCA_000344635.1_Wolco1</t>
  </si>
  <si>
    <t>Phalaenopsis aphrodite</t>
  </si>
  <si>
    <t>PAABRC2031</t>
  </si>
  <si>
    <t>SAMN06768338</t>
  </si>
  <si>
    <t>PRJNA383284</t>
  </si>
  <si>
    <t>GCA_003013225.1</t>
  </si>
  <si>
    <t>NEWO01</t>
  </si>
  <si>
    <t>2018-03-21T00:00:00Z</t>
  </si>
  <si>
    <t>ftp://ftp.ncbi.nlm.nih.gov/genomes/all/GCA/003/013/225/GCA_003013225.1_ASM301322v1</t>
  </si>
  <si>
    <t>Marchantia polymorpha</t>
  </si>
  <si>
    <t>Tak-1</t>
  </si>
  <si>
    <t>SAMN00769973</t>
  </si>
  <si>
    <t>PRJNA53523</t>
  </si>
  <si>
    <t>GCA_003032435.1</t>
  </si>
  <si>
    <t>PNPG01</t>
  </si>
  <si>
    <t>2018-01-10T00:00:00Z</t>
  </si>
  <si>
    <t>ftp://ftp.ncbi.nlm.nih.gov/genomes/all/GCA/003/032/435/GCA_003032435.1_Marchanta_polymorpha_v1</t>
  </si>
  <si>
    <t>Mixia osmundae IAM 14324</t>
  </si>
  <si>
    <t>IAM 14324</t>
  </si>
  <si>
    <t>SAMN02863149</t>
  </si>
  <si>
    <t>PRJNA205560</t>
  </si>
  <si>
    <t>GCA_000708205.1</t>
  </si>
  <si>
    <t>AYOQ01</t>
  </si>
  <si>
    <t>2014-06-16T00:00:00Z</t>
  </si>
  <si>
    <t>ftp://ftp.ncbi.nlm.nih.gov/genomes/all/GCA/000/708/205/GCA_000708205.1_Mixia_osmundae_v1.0</t>
  </si>
  <si>
    <t>ftp://ftp.ncbi.nlm.nih.gov/genomes/all/GCF/000/708/205/GCF_000708205.1_Mixia_osmundae_v1.0</t>
  </si>
  <si>
    <t>Spathaspora passalidarum NRRL Y-27907</t>
  </si>
  <si>
    <t>NRRL Y-27907</t>
  </si>
  <si>
    <t>SAMN00714472</t>
  </si>
  <si>
    <t>PRJNA53891</t>
  </si>
  <si>
    <t>GCA_000223485.1</t>
  </si>
  <si>
    <t>AEIK01</t>
  </si>
  <si>
    <t>ftp://ftp.ncbi.nlm.nih.gov/genomes/all/GCA/000/223/485/GCA_000223485.1_Spathaspora_passalidarum_v2.0</t>
  </si>
  <si>
    <t>ftp://ftp.ncbi.nlm.nih.gov/genomes/all/GCF/000/223/485/GCF_000223485.1_Spathaspora_passalidarum_v2.0</t>
  </si>
  <si>
    <t>Bipolaris sorokiniana ND90Pr</t>
  </si>
  <si>
    <t>ND90Pr</t>
  </si>
  <si>
    <t>SAMN02981285</t>
  </si>
  <si>
    <t>PRJNA53923</t>
  </si>
  <si>
    <t>GCA_000338995.1</t>
  </si>
  <si>
    <t>AEIN01</t>
  </si>
  <si>
    <t>2013-02-08T00:00:00Z</t>
  </si>
  <si>
    <t>ftp://ftp.ncbi.nlm.nih.gov/genomes/all/GCA/000/338/995/GCA_000338995.1_Cocsa1</t>
  </si>
  <si>
    <t>ftp://ftp.ncbi.nlm.nih.gov/genomes/all/GCF/000/338/995/GCF_000338995.1_Cocsa1</t>
  </si>
  <si>
    <t>Gossypium raimondii</t>
  </si>
  <si>
    <t>SAMN02743920</t>
  </si>
  <si>
    <t>PRJNA282644</t>
  </si>
  <si>
    <t>GCA_000327365.1</t>
  </si>
  <si>
    <t>chromosome 1:NC_026929.1/CM001740.1; chromosome 2:NC_026930.1/CM001741.1; chromosome 3:NC_026931.1/CM001742.1; chromosome 4:NC_026932.1/CM001743.1; chromosome 5:NC_026933.1/CM001744.1; chromosome 6:NC_026934.1/CM001745.1; chromosome 7:NC_026935.1/CM001746.1; chromosome 8:NC_026936.1/CM001747.1; chromosome 9:NC_026937.1/CM001748.1; chromosome 10:NC_026938.1/CM001749.1; chromosome 11:NC_026939.1/CM001750.1; chromosome 12:NC_026940.1/CM001751.1; chromosome 13:NC_026941.1/CM001752.1; chloroplast Pltd:NC_016668.1/</t>
  </si>
  <si>
    <t>ALYE01</t>
  </si>
  <si>
    <t>2012-12-20T00:00:00Z</t>
  </si>
  <si>
    <t>ftp://ftp.ncbi.nlm.nih.gov/genomes/all/GCA/000/327/365/GCA_000327365.1_Graimondii2_0</t>
  </si>
  <si>
    <t>ftp://ftp.ncbi.nlm.nih.gov/genomes/all/GCF/000/327/365/GCF_000327365.1_Graimondii2_0</t>
  </si>
  <si>
    <t>Coniophora puteana RWD-64-598 SS2</t>
  </si>
  <si>
    <t>RWD-64-598 SS2</t>
  </si>
  <si>
    <t>SAMN02981286</t>
  </si>
  <si>
    <t>PRJNA53977</t>
  </si>
  <si>
    <t>GCA_000271625.1</t>
  </si>
  <si>
    <t>AEIT01</t>
  </si>
  <si>
    <t>2012-06-21T00:00:00Z</t>
  </si>
  <si>
    <t>ftp://ftp.ncbi.nlm.nih.gov/genomes/all/GCA/000/271/625/GCA_000271625.1_Conpu1</t>
  </si>
  <si>
    <t>ftp://ftp.ncbi.nlm.nih.gov/genomes/all/GCF/000/271/625/GCF_000271625.1_Conpu1</t>
  </si>
  <si>
    <t>Trametes versicolor FP-101664 SS1</t>
  </si>
  <si>
    <t>FP-101664 SS1</t>
  </si>
  <si>
    <t>SAMN02981287</t>
  </si>
  <si>
    <t>PRJNA56097</t>
  </si>
  <si>
    <t>GCA_000271585.1</t>
  </si>
  <si>
    <t>AEJI01</t>
  </si>
  <si>
    <t>ftp://ftp.ncbi.nlm.nih.gov/genomes/all/GCA/000/271/585/GCA_000271585.1_Trametes_versicolor_v1.0</t>
  </si>
  <si>
    <t>ftp://ftp.ncbi.nlm.nih.gov/genomes/all/GCF/000/271/585/GCF_000271585.1_Trametes_versicolor_v1.0</t>
  </si>
  <si>
    <t>Fomitiporia mediterranea MF3/22</t>
  </si>
  <si>
    <t>MF3/22</t>
  </si>
  <si>
    <t>SAMN02981288</t>
  </si>
  <si>
    <t>PRJNA56107</t>
  </si>
  <si>
    <t>GCA_000271605.1</t>
  </si>
  <si>
    <t>AEJJ01</t>
  </si>
  <si>
    <t>ftp://ftp.ncbi.nlm.nih.gov/genomes/all/GCA/000/271/605/GCA_000271605.1_Fomme1</t>
  </si>
  <si>
    <t>ftp://ftp.ncbi.nlm.nih.gov/genomes/all/GCF/000/271/605/GCF_000271605.1_Fomme1</t>
  </si>
  <si>
    <t>Latimeria chalumnae</t>
  </si>
  <si>
    <t>SAIAB 97564</t>
  </si>
  <si>
    <t>SAMN00138723</t>
  </si>
  <si>
    <t>PRJNA56111</t>
  </si>
  <si>
    <t>GCA_000225785.1</t>
  </si>
  <si>
    <t>mitochondrion MT:NC_001804.1/</t>
  </si>
  <si>
    <t>AFYH01</t>
  </si>
  <si>
    <t>2011-09-09T00:00:00Z</t>
  </si>
  <si>
    <t>ftp://ftp.ncbi.nlm.nih.gov/genomes/all/GCA/000/225/785/GCA_000225785.1_LatCha1</t>
  </si>
  <si>
    <t>ftp://ftp.ncbi.nlm.nih.gov/genomes/all/GCF/000/225/785/GCF_000225785.1_LatCha1</t>
  </si>
  <si>
    <t>Dictyostelium purpureum</t>
  </si>
  <si>
    <t>QSDP1</t>
  </si>
  <si>
    <t>SAMN02744064</t>
  </si>
  <si>
    <t>PRJNA30991</t>
  </si>
  <si>
    <t>GCA_000190715.1</t>
  </si>
  <si>
    <t>ADID01</t>
  </si>
  <si>
    <t>2011-03-01T00:00:00Z</t>
  </si>
  <si>
    <t>ftp://ftp.ncbi.nlm.nih.gov/genomes/all/GCA/000/190/715/GCA_000190715.1_v1.0</t>
  </si>
  <si>
    <t>ftp://ftp.ncbi.nlm.nih.gov/genomes/all/GCF/000/190/715/GCF_000190715.1_v1.0</t>
  </si>
  <si>
    <t>Gregarina niphandrodes</t>
  </si>
  <si>
    <t>SAMN01120375</t>
  </si>
  <si>
    <t>PRJNA59799</t>
  </si>
  <si>
    <t>GCA_000223845.4</t>
  </si>
  <si>
    <t>AFNH02</t>
  </si>
  <si>
    <t>2011-06-27T00:00:00Z</t>
  </si>
  <si>
    <t>ftp://ftp.ncbi.nlm.nih.gov/genomes/all/GCA/000/223/845/GCA_000223845.4_GNI3</t>
  </si>
  <si>
    <t>ftp://ftp.ncbi.nlm.nih.gov/genomes/all/GCF/000/223/845/GCF_000223845.1_GNI3</t>
  </si>
  <si>
    <t>Mustela putorius furo</t>
  </si>
  <si>
    <t>ID#1420</t>
  </si>
  <si>
    <t>SAMN00149631</t>
  </si>
  <si>
    <t>PRJNA59869</t>
  </si>
  <si>
    <t>GCA_000215625.1</t>
  </si>
  <si>
    <t>mitochondrion MT:NC_020638.1/</t>
  </si>
  <si>
    <t>AEYP01</t>
  </si>
  <si>
    <t>2011-06-01T00:00:00Z</t>
  </si>
  <si>
    <t>ftp://ftp.ncbi.nlm.nih.gov/genomes/all/GCA/000/215/625/GCA_000215625.1_MusPutFur1.0</t>
  </si>
  <si>
    <t>ftp://ftp.ncbi.nlm.nih.gov/genomes/all/GCF/000/215/625/GCF_000215625.1_MusPutFur1.0</t>
  </si>
  <si>
    <t>ZHK</t>
  </si>
  <si>
    <t>SAMN14050778</t>
  </si>
  <si>
    <t>PRJNA605146</t>
  </si>
  <si>
    <t>GCA_015501985.1</t>
  </si>
  <si>
    <t>JAAGPT01</t>
  </si>
  <si>
    <t>2020-11-16T00:00:00Z</t>
  </si>
  <si>
    <t>ftp://ftp.ncbi.nlm.nih.gov/genomes/all/GCA/015/501/985/GCA_015501985.1_ASM1550198v1</t>
  </si>
  <si>
    <t>Fragaria vesca subsp. vesca</t>
  </si>
  <si>
    <t>SAMN00120060</t>
  </si>
  <si>
    <t>PRJNA60037</t>
  </si>
  <si>
    <t>GCA_000184155.1</t>
  </si>
  <si>
    <t>linkage group LG1:NC_020491.1/CM001053.1; linkage group LG2:NC_020492.1/CM001054.1; linkage group LG3:NC_020493.1/CM001055.1; linkage group LG4:NC_020494.1/CM001056.1; linkage group LG5:NC_020495.1/CM001057.1; linkage group LG6:NC_020496.1/CM001058.1; linkage group LG7:NC_020497.1/CM001059.1; chloroplast Pltd:NC_015206.1/</t>
  </si>
  <si>
    <t>AEMH01</t>
  </si>
  <si>
    <t>2010-12-22T00:00:00Z</t>
  </si>
  <si>
    <t>ftp://ftp.ncbi.nlm.nih.gov/genomes/all/GCA/000/184/155/GCA_000184155.1_FraVesHawaii_1.0</t>
  </si>
  <si>
    <t>ftp://ftp.ncbi.nlm.nih.gov/genomes/all/GCF/000/184/155/GCF_000184155.1_FraVesHawaii_1.0</t>
  </si>
  <si>
    <t>Botryococcus braunii</t>
  </si>
  <si>
    <t>Showa</t>
  </si>
  <si>
    <t>SAMN00120186</t>
  </si>
  <si>
    <t>PRJNA60039</t>
  </si>
  <si>
    <t>GCA_002005505.1</t>
  </si>
  <si>
    <t>MVGU01</t>
  </si>
  <si>
    <t>2017-02-22T00:00:00Z</t>
  </si>
  <si>
    <t>ftp://ftp.ncbi.nlm.nih.gov/genomes/all/GCA/002/005/505/GCA_002005505.1_B_braunii_Showa_v1</t>
  </si>
  <si>
    <t>Platanista minor</t>
  </si>
  <si>
    <t>BS66</t>
  </si>
  <si>
    <t>SAMN07678149</t>
  </si>
  <si>
    <t>PRJNA399467</t>
  </si>
  <si>
    <t>GCA_004363435.1</t>
  </si>
  <si>
    <t>RJWK01</t>
  </si>
  <si>
    <t>2019-03-22T00:00:00Z</t>
  </si>
  <si>
    <t>ftp://ftp.ncbi.nlm.nih.gov/genomes/all/GCA/004/363/435/GCA_004363435.1_PlaMin_v1_BIUU</t>
  </si>
  <si>
    <t>Haplochromis burtoni</t>
  </si>
  <si>
    <t>Fernald_Lab_line</t>
  </si>
  <si>
    <t>SAMN17845830</t>
  </si>
  <si>
    <t>PRJNA737037</t>
  </si>
  <si>
    <t>GCA_018398535.1</t>
  </si>
  <si>
    <t>mitochondrion MT:NC_027289.1/</t>
  </si>
  <si>
    <t>JAGKPV01</t>
  </si>
  <si>
    <t>2021-05-19T00:00:00Z</t>
  </si>
  <si>
    <t>ftp://ftp.ncbi.nlm.nih.gov/genomes/all/GCA/018/398/535/GCA_018398535.1_NCSU_Asbu1</t>
  </si>
  <si>
    <t>ftp://ftp.ncbi.nlm.nih.gov/genomes/all/GCF/018/398/535/GCF_018398535.1_NCSU_Asbu1</t>
  </si>
  <si>
    <t>Neolamprologus brichardi</t>
  </si>
  <si>
    <t>N.brichardi 1_Salsburger</t>
  </si>
  <si>
    <t>SAMN00139653</t>
  </si>
  <si>
    <t>PRJNA60365</t>
  </si>
  <si>
    <t>GCA_000239395.1</t>
  </si>
  <si>
    <t>mitochondrion MT:NC_009062.1/</t>
  </si>
  <si>
    <t>AFNY01</t>
  </si>
  <si>
    <t>2011-12-20T00:00:00Z</t>
  </si>
  <si>
    <t>ftp://ftp.ncbi.nlm.nih.gov/genomes/all/GCA/000/239/395/GCA_000239395.1_NeoBri1.0</t>
  </si>
  <si>
    <t>ftp://ftp.ncbi.nlm.nih.gov/genomes/all/GCF/000/239/395/GCF_000239395.1_NeoBri1.0</t>
  </si>
  <si>
    <t>Pundamilia nyererei</t>
  </si>
  <si>
    <t>P.nyererei 1_Seehausen</t>
  </si>
  <si>
    <t>SAMN00149614</t>
  </si>
  <si>
    <t>PRJNA60367</t>
  </si>
  <si>
    <t>GCA_000239375.1</t>
  </si>
  <si>
    <t>AFNX01</t>
  </si>
  <si>
    <t>ftp://ftp.ncbi.nlm.nih.gov/genomes/all/GCA/000/239/375/GCA_000239375.1_PunNye1.0</t>
  </si>
  <si>
    <t>ftp://ftp.ncbi.nlm.nih.gov/genomes/all/GCF/000/239/375/GCF_000239375.1_PunNye1.0</t>
  </si>
  <si>
    <t>Gelatoporia subvermispora B</t>
  </si>
  <si>
    <t>B</t>
  </si>
  <si>
    <t>SAMN02981297</t>
  </si>
  <si>
    <t>PRJNA60419</t>
  </si>
  <si>
    <t>GCA_000320605.2</t>
  </si>
  <si>
    <t>AEOV01</t>
  </si>
  <si>
    <t>2012-04-18T00:00:00Z</t>
  </si>
  <si>
    <t>ftp://ftp.ncbi.nlm.nih.gov/genomes/all/GCA/000/320/605/GCA_000320605.2_Ceriporiopsis_subvermispora_B_v1.0</t>
  </si>
  <si>
    <t>Bombus impatiens</t>
  </si>
  <si>
    <t>North American commercial source</t>
  </si>
  <si>
    <t>SAMN02953787</t>
  </si>
  <si>
    <t>PRJNA61101</t>
  </si>
  <si>
    <t>GCA_000188095.4</t>
  </si>
  <si>
    <t>AEQM02</t>
  </si>
  <si>
    <t>ftp://ftp.ncbi.nlm.nih.gov/genomes/all/GCA/000/188/095/GCA_000188095.4_BIMP_2.2</t>
  </si>
  <si>
    <t>ftp://ftp.ncbi.nlm.nih.gov/genomes/all/GCF/000/188/095/GCF_000188095.3_BIMP_2.2</t>
  </si>
  <si>
    <t>Bos indicus</t>
  </si>
  <si>
    <t>QUIL7308</t>
  </si>
  <si>
    <t>SAMN02953802</t>
  </si>
  <si>
    <t>PRJNA360096</t>
  </si>
  <si>
    <t>GCA_000247795.2</t>
  </si>
  <si>
    <t>chromosome 1:NC_032650.1/CM003021.1; chromosome 2:NC_032651.1/CM003022.1; chromosome 3:NC_032652.1/CM003023.1; chromosome 4:NC_032653.1/CM003024.1; chromosome 5:NC_032654.1/CM003025.1; chromosome 6:NC_032655.1/CM003026.1; chromosome 7:NC_032656.1/CM003027.1; chromosome 8:NC_032657.1/CM003028.1; chromosome 9:NC_032658.1/CM003029.1; chromosome 10:NC_032659.1/CM003030.1; chromosome 11:NC_032660.1/CM003031.1; chromosome 12:NC_032661.1/CM003032.1; chromosome 13:NC_032662.1/CM003033.1; chromosome 14:NC_032663.1/CM003034.1; chromosome 15:NC_032664.1/CM003035.1; chromosome 16:NC_032665.1/CM003036.1; chromosome 17:NC_032666.1/CM003037.1; chromosome 18:NC_032667.1/CM003038.1; chromosome 19:NC_032668.1/CM003039.1; chromosome 20:NC_032669.1/CM003040.1; chromosome 21:NC_032670.1/CM003041.1; chromosome 22:NC_032671.1/CM003042.1; chromosome 23:NC_032672.1/CM003043.1; chromosome 24:NC_032673.1/CM003044.1; chromosome 25:NC_032674.1/CM003045.1; chromosome 26:NC_032675.1/CM003046.1; chromosome 27:NC_032676.1/CM003047.1; chromosome 28:NC_032677.1/CM003048.1; chromosome 29:NC_032678.1/CM003049.1; chromosome X:NC_032679.1/CM003050.1; chromosome Y:NC_032680.1/CM003051.1; mitochondrion MT:NC_005971.1/</t>
  </si>
  <si>
    <t>AGFL01</t>
  </si>
  <si>
    <t>2012-02-16T00:00:00Z</t>
  </si>
  <si>
    <t>ftp://ftp.ncbi.nlm.nih.gov/genomes/all/GCA/000/247/795/GCA_000247795.2_Bos_indicus_1.0</t>
  </si>
  <si>
    <t>ftp://ftp.ncbi.nlm.nih.gov/genomes/all/GCF/000/247/795/GCF_000247795.1_Bos_indicus_1.0</t>
  </si>
  <si>
    <t>Piloderma croceum F 1598</t>
  </si>
  <si>
    <t>F 1598</t>
  </si>
  <si>
    <t>SAMN00738176</t>
  </si>
  <si>
    <t>PRJNA61203</t>
  </si>
  <si>
    <t>GCA_000827315.1</t>
  </si>
  <si>
    <t>JMDN01</t>
  </si>
  <si>
    <t>ftp://ftp.ncbi.nlm.nih.gov/genomes/all/GCA/000/827/315/GCA_000827315.1_Piloderma_croceum_F_1598_v1.0</t>
  </si>
  <si>
    <t>Thalassiosira oceanica</t>
  </si>
  <si>
    <t>NMCA1005</t>
  </si>
  <si>
    <t>SAMN10845624</t>
  </si>
  <si>
    <t>PRJNA517804</t>
  </si>
  <si>
    <t>GCA_019693575.1</t>
  </si>
  <si>
    <t>JAAMXK01</t>
  </si>
  <si>
    <t>2021-08-19T00:00:00Z</t>
  </si>
  <si>
    <t>ftp://ftp.ncbi.nlm.nih.gov/genomes/all/GCA/019/693/575/GCA_019693575.1_ASM1969357v1</t>
  </si>
  <si>
    <t>Vavraia culicis subsp. floridensis</t>
  </si>
  <si>
    <t>floridensis</t>
  </si>
  <si>
    <t>SAMN02981300</t>
  </si>
  <si>
    <t>PRJNA62117</t>
  </si>
  <si>
    <t>GCA_000192795.1</t>
  </si>
  <si>
    <t>AEUG01</t>
  </si>
  <si>
    <t>2011-03-17T00:00:00Z</t>
  </si>
  <si>
    <t>ftp://ftp.ncbi.nlm.nih.gov/genomes/all/GCA/000/192/795/GCA_000192795.1_Vavr_culi_floridensis_V1</t>
  </si>
  <si>
    <t>ftp://ftp.ncbi.nlm.nih.gov/genomes/all/GCF/000/192/795/GCF_000192795.1_Vavr_culi_floridensis_V1</t>
  </si>
  <si>
    <t>Galendromus occidentalis</t>
  </si>
  <si>
    <t>SAMN00849407</t>
  </si>
  <si>
    <t>PRJNA62309</t>
  </si>
  <si>
    <t>GCA_000255335.1</t>
  </si>
  <si>
    <t>mitochondrion MT:NC_009093.1/</t>
  </si>
  <si>
    <t>AFFJ01</t>
  </si>
  <si>
    <t>2012-03-01T00:00:00Z</t>
  </si>
  <si>
    <t>ftp://ftp.ncbi.nlm.nih.gov/genomes/all/GCA/000/255/335/GCA_000255335.1_Mocc_1.0</t>
  </si>
  <si>
    <t>ftp://ftp.ncbi.nlm.nih.gov/genomes/all/GCF/000/255/335/GCF_000255335.1_Mocc_1.0</t>
  </si>
  <si>
    <t>Drosophila bipectinata</t>
  </si>
  <si>
    <t>14024-0381.04</t>
  </si>
  <si>
    <t>SAMN16729609</t>
  </si>
  <si>
    <t>GCA_018153845.1</t>
  </si>
  <si>
    <t>JAECYF01</t>
  </si>
  <si>
    <t>ftp://ftp.ncbi.nlm.nih.gov/genomes/all/GCA/018/153/845/GCA_018153845.1_ASM1815384v1</t>
  </si>
  <si>
    <t>ftp://ftp.ncbi.nlm.nih.gov/genomes/all/GCF/018/153/845/GCF_018153845.1_ASM1815384v1</t>
  </si>
  <si>
    <t>Drosophila elegans</t>
  </si>
  <si>
    <t>14027-0461.03</t>
  </si>
  <si>
    <t>SAMN16729630</t>
  </si>
  <si>
    <t>GCA_018152505.1</t>
  </si>
  <si>
    <t>JAECXL01</t>
  </si>
  <si>
    <t>ftp://ftp.ncbi.nlm.nih.gov/genomes/all/GCA/018/152/505/GCA_018152505.1_ASM1815250v1</t>
  </si>
  <si>
    <t>ftp://ftp.ncbi.nlm.nih.gov/genomes/all/GCF/018/152/505/GCF_018152505.1_ASM1815250v1</t>
  </si>
  <si>
    <t>Drosophila ficusphila</t>
  </si>
  <si>
    <t>14025-0441.05</t>
  </si>
  <si>
    <t>SAMN16729631</t>
  </si>
  <si>
    <t>GCA_018152265.1</t>
  </si>
  <si>
    <t>JAECXK01</t>
  </si>
  <si>
    <t>ftp://ftp.ncbi.nlm.nih.gov/genomes/all/GCA/018/152/265/GCA_018152265.1_ASM1815226v1</t>
  </si>
  <si>
    <t>ftp://ftp.ncbi.nlm.nih.gov/genomes/all/GCF/018/152/265/GCF_018152265.1_ASM1815226v1</t>
  </si>
  <si>
    <t>Drosophila kikkawai</t>
  </si>
  <si>
    <t>14028-0561.14</t>
  </si>
  <si>
    <t>SAMN16729629</t>
  </si>
  <si>
    <t>GCA_018152535.1</t>
  </si>
  <si>
    <t>JAECXM01</t>
  </si>
  <si>
    <t>ftp://ftp.ncbi.nlm.nih.gov/genomes/all/GCA/018/152/535/GCA_018152535.1_ASM1815253v1</t>
  </si>
  <si>
    <t>ftp://ftp.ncbi.nlm.nih.gov/genomes/all/GCF/018/152/535/GCF_018152535.1_ASM1815253v1</t>
  </si>
  <si>
    <t>Drosophila takahashii</t>
  </si>
  <si>
    <t>SAMN00715130</t>
  </si>
  <si>
    <t>PRJNA62321</t>
  </si>
  <si>
    <t>GCA_000224235.2</t>
  </si>
  <si>
    <t>AFFI02</t>
  </si>
  <si>
    <t>ftp://ftp.ncbi.nlm.nih.gov/genomes/all/GCA/000/224/235/GCA_000224235.2_Dtak_2.0</t>
  </si>
  <si>
    <t>ftp://ftp.ncbi.nlm.nih.gov/genomes/all/GCF/000/224/235/GCF_000224235.1_Dtak_2.0</t>
  </si>
  <si>
    <t>Lytechinus variegatus</t>
  </si>
  <si>
    <t>NC3</t>
  </si>
  <si>
    <t>SAMN15823010</t>
  </si>
  <si>
    <t>PRJNA729485</t>
  </si>
  <si>
    <t>GCA_018143015.1</t>
  </si>
  <si>
    <t>chromosome 1:NC_054740.1/CM031015.1; chromosome 2:NC_054741.1/CM031016.1; chromosome 3:NC_054742.1/CM031017.1; chromosome 4:NC_054743.1/CM031018.1; chromosome 5:NC_054744.1/CM031019.1; chromosome 6:NC_054745.1/CM031020.1; chromosome 7:NC_054746.1/CM031021.1; chromosome 8:NC_054747.1/CM031022.1; chromosome 9:NC_054748.1/CM031023.1; chromosome 10:NC_054749.1/CM031024.1; chromosome 11:NC_054750.1/CM031025.1; chromosome 12:NC_054751.1/CM031026.1; chromosome 13:NC_054752.1/CM031027.1; chromosome 14:NC_054753.1/CM031028.1; chromosome 15:NC_054754.1/CM031029.1; chromosome 16:NC_054755.1/CM031030.1; chromosome 17:NC_054756.1/CM031031.1; chromosome 18:NC_054757.1/CM031032.1; chromosome 19:NC_054758.1/CM031033.1; mitochondrion MT:NC_037785.1/</t>
  </si>
  <si>
    <t>JAFCXN01</t>
  </si>
  <si>
    <t>2021-04-26T00:00:00Z</t>
  </si>
  <si>
    <t>ftp://ftp.ncbi.nlm.nih.gov/genomes/all/GCA/018/143/015/GCA_018143015.1_Lvar_3.0</t>
  </si>
  <si>
    <t>ftp://ftp.ncbi.nlm.nih.gov/genomes/all/GCF/018/143/015/GCF_018143015.1_Lvar_3.0</t>
  </si>
  <si>
    <t>Strongyloides ratti</t>
  </si>
  <si>
    <t>ED321 Heterogonic</t>
  </si>
  <si>
    <t>SAMEA1682816</t>
  </si>
  <si>
    <t>PRJEB125</t>
  </si>
  <si>
    <t>GCA_001040885.1</t>
  </si>
  <si>
    <t>chromosome 1:NC_037307.1/LN609528.1; chromosome 2:NC_037308.1/LN609529.1; chromosome X:NC_037309.1/LN609530.1</t>
  </si>
  <si>
    <t>2014-09-18T00:00:00Z</t>
  </si>
  <si>
    <t>ftp://ftp.ncbi.nlm.nih.gov/genomes/all/GCA/001/040/885/GCA_001040885.1_S_ratti_ED321</t>
  </si>
  <si>
    <t>ftp://ftp.ncbi.nlm.nih.gov/genomes/all/GCF/001/040/885/GCF_001040885.1_S_ratti_ED321</t>
  </si>
  <si>
    <t>Drosophila biarmipes</t>
  </si>
  <si>
    <t>SAMN00714466</t>
  </si>
  <si>
    <t>PRJNA62307</t>
  </si>
  <si>
    <t>GCA_000233415.2</t>
  </si>
  <si>
    <t>AFFD02</t>
  </si>
  <si>
    <t>2011-10-27T00:00:00Z</t>
  </si>
  <si>
    <t>ftp://ftp.ncbi.nlm.nih.gov/genomes/all/GCA/000/233/415/GCA_000233415.2_Dbia_2.0</t>
  </si>
  <si>
    <t>ftp://ftp.ncbi.nlm.nih.gov/genomes/all/GCF/000/233/415/GCF_000233415.1_Dbia_2.0</t>
  </si>
  <si>
    <t>Leishmania donovani</t>
  </si>
  <si>
    <t>BPK282A1</t>
  </si>
  <si>
    <t>SAMEA2271930</t>
  </si>
  <si>
    <t>PRJEA61817</t>
  </si>
  <si>
    <t>GCA_000227135.2</t>
  </si>
  <si>
    <t>chromosome 1:NC_018228.1/FR799588.2; chromosome 2:NC_018229.1/FR799589.2; chromosome 3:NC_018230.1/FR799590.1; chromosome 4:NC_018231.1/FR799591.2; chromosome 5:NC_018232.1/FR799592.1; chromosome 6:NC_018233.1/FR799593.1; chromosome 7:NC_018234.1/FR799594.1; chromosome 8:NC_018235.1/FR799595.2; chromosome 9:NC_018236.1/FR799596.2; chromosome 10:NC_018237.1/FR799597.2; chromosome 11:NC_018238.1/FR799598.2; chromosome 12:NC_018239.1/FR799599.2; chromosome 13:NC_018240.1/FR799600.2; chromosome 14:NC_018241.1/FR799601.2; chromosome 15:NC_018242.1/FR799602.2; chromosome 16:NC_018243.1/FR799603.2; chromosome 17:NC_018244.1/FR799604.2; chromosome 18:NC_018245.1/FR799605.2; chromosome 19:NC_018246.1/FR799606.2; chromosome 20:NC_018247.1/FR799607.2; chromosome 21:NC_018248.1/FR799608.1; chromosome 22:NC_018249.1/FR799609.2; chromosome 23:NC_018250.1/FR799610.2; chromosome 24:NC_018251.1/FR799611.1; chromosome 25:NC_018252.1/FR799612.2; chromosome 26:NC_018253.1/FR799613.2; chromosome 27:NC_018254.1/FR799614.1; chromosome 28:NC_018255.1/FR799615.2; chromosome 29:NC_018256.1/FR799616.2; chromosome 30:NC_018257.1/FR799617.2; chromosome 31:NC_018258.1/FR799618.2; chromosome 32:NC_018259.1/FR799619.2; chromosome 33:NC_018260.1/FR799620.2; chromosome 34:NC_018261.1/FR799621.2; chromosome 35:NC_018262.1/FR799622.2; chromosome 36:NC_018263.1/FR799623.2</t>
  </si>
  <si>
    <t>2011-02-07T00:00:00Z</t>
  </si>
  <si>
    <t>ftp://ftp.ncbi.nlm.nih.gov/genomes/all/GCA/000/227/135/GCA_000227135.2_ASM22713v2</t>
  </si>
  <si>
    <t>ftp://ftp.ncbi.nlm.nih.gov/genomes/all/GCF/000/227/135/GCF_000227135.1_ASM22713v2</t>
  </si>
  <si>
    <t>Acromyrmex echinatior</t>
  </si>
  <si>
    <t>SAMN02953789</t>
  </si>
  <si>
    <t>PRJNA62733</t>
  </si>
  <si>
    <t>GCA_000204515.1</t>
  </si>
  <si>
    <t>AEVX01</t>
  </si>
  <si>
    <t>2011-04-14T00:00:00Z</t>
  </si>
  <si>
    <t>ftp://ftp.ncbi.nlm.nih.gov/genomes/all/GCA/000/204/515/GCA_000204515.1_Aech_3.9</t>
  </si>
  <si>
    <t>ftp://ftp.ncbi.nlm.nih.gov/genomes/all/GCF/000/204/515/GCF_000204515.1_Aech_3.9</t>
  </si>
  <si>
    <t>Zymoseptoria passerinii SP63</t>
  </si>
  <si>
    <t>SP63</t>
  </si>
  <si>
    <t>SAMN02981330</t>
  </si>
  <si>
    <t>PRJNA63049</t>
  </si>
  <si>
    <t>GCA_000223825.2</t>
  </si>
  <si>
    <t>AFIY01</t>
  </si>
  <si>
    <t>2011-08-08T00:00:00Z</t>
  </si>
  <si>
    <t>ftp://ftp.ncbi.nlm.nih.gov/genomes/all/GCA/000/223/825/GCA_000223825.2_ASM22382v2</t>
  </si>
  <si>
    <t>Eucidaris tribuloides</t>
  </si>
  <si>
    <t>Etri01</t>
  </si>
  <si>
    <t>SAMN00717266</t>
  </si>
  <si>
    <t>PRJNA63057</t>
  </si>
  <si>
    <t>GCA_001188425.1</t>
  </si>
  <si>
    <t>JZLH01</t>
  </si>
  <si>
    <t>2015-04-14T00:00:00Z</t>
  </si>
  <si>
    <t>ftp://ftp.ncbi.nlm.nih.gov/genomes/all/GCA/001/188/425/GCA_001188425.1_Etri_1.0</t>
  </si>
  <si>
    <t>Schrenkiella parvula</t>
  </si>
  <si>
    <t>SAMN00139339</t>
  </si>
  <si>
    <t>PRJNA63667</t>
  </si>
  <si>
    <t>GCA_000218505.1</t>
  </si>
  <si>
    <t>chromosome 1:CM001187.1; chromosome 2:CM001188.1; chromosome 3:CM001189.1; chromosome 4:CM001190.1; chromosome 5:CM001191.1; chromosome 6:CM001192.1; chromosome 7:CM001193.1</t>
  </si>
  <si>
    <t>AFAN01</t>
  </si>
  <si>
    <t>2011-03-25T00:00:00Z</t>
  </si>
  <si>
    <t>ftp://ftp.ncbi.nlm.nih.gov/genomes/all/GCA/000/218/505/GCA_000218505.1_Eutrema_parvulum_v01</t>
  </si>
  <si>
    <t>Odocoileus virginianus texanus</t>
  </si>
  <si>
    <t>animal Pink-7</t>
  </si>
  <si>
    <t>SAMN05363940</t>
  </si>
  <si>
    <t>PRJNA384059</t>
  </si>
  <si>
    <t>GCA_002102435.1</t>
  </si>
  <si>
    <t>mitochondrion MT:NC_015247.1/</t>
  </si>
  <si>
    <t>MLBE01</t>
  </si>
  <si>
    <t>2017-04-20T00:00:00Z</t>
  </si>
  <si>
    <t>ftp://ftp.ncbi.nlm.nih.gov/genomes/all/GCA/002/102/435/GCA_002102435.1_Ovir.te_1.0</t>
  </si>
  <si>
    <t>ftp://ftp.ncbi.nlm.nih.gov/genomes/all/GCF/002/102/435/GCF_002102435.1_Ovir.te_1.0</t>
  </si>
  <si>
    <t>Gloeophyllum trabeum ATCC 11539</t>
  </si>
  <si>
    <t>ATCC 11539</t>
  </si>
  <si>
    <t>SAMN02743873</t>
  </si>
  <si>
    <t>PRJNA64553</t>
  </si>
  <si>
    <t>GCA_000344685.1</t>
  </si>
  <si>
    <t>AFVP01</t>
  </si>
  <si>
    <t>ftp://ftp.ncbi.nlm.nih.gov/genomes/all/GCA/000/344/685/GCA_000344685.1_Glotr1_1</t>
  </si>
  <si>
    <t>ftp://ftp.ncbi.nlm.nih.gov/genomes/all/GCF/000/344/685/GCF_000344685.1_Glotr1_1</t>
  </si>
  <si>
    <t>Hanseniaspora valbyensis NRRL Y-1626</t>
  </si>
  <si>
    <t>NRRL Y-1626</t>
  </si>
  <si>
    <t>SAMN00253866</t>
  </si>
  <si>
    <t>PRJNA64991</t>
  </si>
  <si>
    <t>GCA_001664025.1</t>
  </si>
  <si>
    <t>LXPE01</t>
  </si>
  <si>
    <t>2016-06-17T00:00:00Z</t>
  </si>
  <si>
    <t>ftp://ftp.ncbi.nlm.nih.gov/genomes/all/GCA/001/664/025/GCA_001664025.1_Hanva1_1</t>
  </si>
  <si>
    <t>Amaranthus hypochondriacus</t>
  </si>
  <si>
    <t>AhG2s</t>
  </si>
  <si>
    <t>SAMN02315103</t>
  </si>
  <si>
    <t>PRJNA214803</t>
  </si>
  <si>
    <t>GCA_000753965.2</t>
  </si>
  <si>
    <t>chromosome 1:CM025916.1; chromosome 2:CM025917.1; chromosome 3:CM025918.1; chromosome 4:CM025919.1; chromosome 5:CM025920.1; chromosome 6:CM025921.1; chromosome 7:CM025922.1; chromosome 8:CM025923.1; chromosome 9:CM025924.1; chromosome 10:CM025925.1; chromosome 11:CM025926.1; chromosome 12:CM025927.1; chromosome 13:CM025928.1; chromosome 14:CM025929.1; chromosome 15:CM025930.1; chromosome 16:CM025931.1</t>
  </si>
  <si>
    <t>JPXE02</t>
  </si>
  <si>
    <t>2014-09-09T00:00:00Z</t>
  </si>
  <si>
    <t>ftp://ftp.ncbi.nlm.nih.gov/genomes/all/GCA/000/753/965/GCA_000753965.2_IBAB_Ahyp_2.0</t>
  </si>
  <si>
    <t>Neurospora tetrasperma FGSC 2508</t>
  </si>
  <si>
    <t>FGSC 2508</t>
  </si>
  <si>
    <t>SAMN02769628</t>
  </si>
  <si>
    <t>PRJNA65273</t>
  </si>
  <si>
    <t>GCA_000213175.1</t>
  </si>
  <si>
    <t>AFBT01</t>
  </si>
  <si>
    <t>2011-05-11T00:00:00Z</t>
  </si>
  <si>
    <t>ftp://ftp.ncbi.nlm.nih.gov/genomes/all/GCA/000/213/175/GCA_000213175.1_v2.0</t>
  </si>
  <si>
    <t>ftp://ftp.ncbi.nlm.nih.gov/genomes/all/GCF/000/213/175/GCF_000213175.1_v2.0</t>
  </si>
  <si>
    <t>Megachile rotundata</t>
  </si>
  <si>
    <t>SAMN02953795</t>
  </si>
  <si>
    <t>PRJNA66515</t>
  </si>
  <si>
    <t>GCA_000220905.1</t>
  </si>
  <si>
    <t>AFJA01</t>
  </si>
  <si>
    <t>2011-07-15T00:00:00Z</t>
  </si>
  <si>
    <t>ftp://ftp.ncbi.nlm.nih.gov/genomes/all/GCA/000/220/905/GCA_000220905.1_MROT_1.0</t>
  </si>
  <si>
    <t>ftp://ftp.ncbi.nlm.nih.gov/genomes/all/GCF/000/220/905/GCF_000220905.1_MROT_1.0</t>
  </si>
  <si>
    <t>Epichloe glyceriae E277</t>
  </si>
  <si>
    <t>E277</t>
  </si>
  <si>
    <t>SAMN02981346</t>
  </si>
  <si>
    <t>PRJNA67247</t>
  </si>
  <si>
    <t>GCA_000225285.2</t>
  </si>
  <si>
    <t>AFRG01</t>
  </si>
  <si>
    <t>2011-09-02T00:00:00Z</t>
  </si>
  <si>
    <t>ftp://ftp.ncbi.nlm.nih.gov/genomes/all/GCA/000/225/285/GCA_000225285.2_EpiGly_1.0</t>
  </si>
  <si>
    <t>Cronartium quercuum f. sp. fusiforme G11</t>
  </si>
  <si>
    <t>G11</t>
  </si>
  <si>
    <t>SAMN00621713</t>
  </si>
  <si>
    <t>PRJNA67371</t>
  </si>
  <si>
    <t>GCA_015951145.1</t>
  </si>
  <si>
    <t>AZMU01</t>
  </si>
  <si>
    <t>ftp://ftp.ncbi.nlm.nih.gov/genomes/all/GCA/015/951/145/GCA_015951145.1_Croqu1</t>
  </si>
  <si>
    <t>Aciculosporium take MAFF-241224</t>
  </si>
  <si>
    <t>MAFF-241224</t>
  </si>
  <si>
    <t>SAMN02981340</t>
  </si>
  <si>
    <t>PRJNA67241</t>
  </si>
  <si>
    <t>GCA_000222935.2</t>
  </si>
  <si>
    <t>AFQZ01</t>
  </si>
  <si>
    <t>ftp://ftp.ncbi.nlm.nih.gov/genomes/all/GCA/000/222/935/GCA_000222935.2_AciTa_1.0</t>
  </si>
  <si>
    <t>Claviceps fusiformis PRL 1980</t>
  </si>
  <si>
    <t>PRL 1980</t>
  </si>
  <si>
    <t>SAMN02981339</t>
  </si>
  <si>
    <t>PRJNA67243</t>
  </si>
  <si>
    <t>GCA_000223055.1</t>
  </si>
  <si>
    <t>AFRA01</t>
  </si>
  <si>
    <t>ftp://ftp.ncbi.nlm.nih.gov/genomes/all/GCA/000/223/055/GCA_000223055.1_ClFusi_1.0</t>
  </si>
  <si>
    <t>Epichloe brachyelytri E4804</t>
  </si>
  <si>
    <t>E4804</t>
  </si>
  <si>
    <t>SAMN02981341</t>
  </si>
  <si>
    <t>PRJNA67245</t>
  </si>
  <si>
    <t>GCA_000222915.1</t>
  </si>
  <si>
    <t>AFRB01</t>
  </si>
  <si>
    <t>ftp://ftp.ncbi.nlm.nih.gov/genomes/all/GCA/000/222/915/GCA_000222915.1_EpiBra_1.0</t>
  </si>
  <si>
    <t>Conidiobolus coronatus NRRL 28638</t>
  </si>
  <si>
    <t>NRRL 28638</t>
  </si>
  <si>
    <t>SAMN00779232</t>
  </si>
  <si>
    <t>PRJNA67455</t>
  </si>
  <si>
    <t>GCA_001566745.1</t>
  </si>
  <si>
    <t>JXYT01</t>
  </si>
  <si>
    <t>2016-02-23T00:00:00Z</t>
  </si>
  <si>
    <t>ftp://ftp.ncbi.nlm.nih.gov/genomes/all/GCA/001/566/745/GCA_001566745.1_Conidiobolus_coronatus_NRRL28638</t>
  </si>
  <si>
    <t>Epichloe amarillans E57</t>
  </si>
  <si>
    <t>E57</t>
  </si>
  <si>
    <t>SAMN02981345</t>
  </si>
  <si>
    <t>PRJNA67301</t>
  </si>
  <si>
    <t>GCA_000223075.2</t>
  </si>
  <si>
    <t>AFRF01</t>
  </si>
  <si>
    <t>ftp://ftp.ncbi.nlm.nih.gov/genomes/all/GCA/000/223/075/GCA_000223075.2_EpiAma_1.0</t>
  </si>
  <si>
    <t>Periglandula ipomoeae IasaF13</t>
  </si>
  <si>
    <t>IasaF13</t>
  </si>
  <si>
    <t>SAMN02981343</t>
  </si>
  <si>
    <t>PRJNA67303</t>
  </si>
  <si>
    <t>GCA_000222875.2</t>
  </si>
  <si>
    <t>AFRD01</t>
  </si>
  <si>
    <t>ftp://ftp.ncbi.nlm.nih.gov/genomes/all/GCA/000/222/875/GCA_000222875.2_PerIpo_1.0</t>
  </si>
  <si>
    <t>Drosophila rhopaloa</t>
  </si>
  <si>
    <t>SAMN00715129</t>
  </si>
  <si>
    <t>PRJNA67665</t>
  </si>
  <si>
    <t>GCA_000236305.2</t>
  </si>
  <si>
    <t>AFPP02</t>
  </si>
  <si>
    <t>ftp://ftp.ncbi.nlm.nih.gov/genomes/all/GCA/000/236/305/GCA_000236305.2_Drho_2.0</t>
  </si>
  <si>
    <t>ftp://ftp.ncbi.nlm.nih.gov/genomes/all/GCF/000/236/305/GCF_000236305.1_Drho_2.0</t>
  </si>
  <si>
    <t>Drosophila eugracilis</t>
  </si>
  <si>
    <t>14026-0451.02</t>
  </si>
  <si>
    <t>SAMN16729698</t>
  </si>
  <si>
    <t>GCA_018153835.1</t>
  </si>
  <si>
    <t>JAECYE01</t>
  </si>
  <si>
    <t>ftp://ftp.ncbi.nlm.nih.gov/genomes/all/GCA/018/153/835/GCA_018153835.1_ASM1815383v1</t>
  </si>
  <si>
    <t>ftp://ftp.ncbi.nlm.nih.gov/genomes/all/GCF/018/153/835/GCF_018153835.1_ASM1815383v1</t>
  </si>
  <si>
    <t>Saimiri boliviensis boliviensis</t>
  </si>
  <si>
    <t>SAMN16846876</t>
  </si>
  <si>
    <t>PRJNA699579</t>
  </si>
  <si>
    <t>GCA_016699345.1</t>
  </si>
  <si>
    <t>mitochondrion MT:NC_018096.1/</t>
  </si>
  <si>
    <t>JAEKCL01</t>
  </si>
  <si>
    <t>2021-01-12T00:00:00Z</t>
  </si>
  <si>
    <t>ftp://ftp.ncbi.nlm.nih.gov/genomes/all/GCA/016/699/345/GCA_016699345.1_BCM_Sbol_2.0</t>
  </si>
  <si>
    <t>ftp://ftp.ncbi.nlm.nih.gov/genomes/all/GCF/016/699/345/GCF_016699345.1_BCM_Sbol_2.0</t>
  </si>
  <si>
    <t>Linum usitatissimum</t>
  </si>
  <si>
    <t>SAMN08888088</t>
  </si>
  <si>
    <t>PRJNA449140</t>
  </si>
  <si>
    <t>GCA_010665275.1</t>
  </si>
  <si>
    <t>QMEI01</t>
  </si>
  <si>
    <t>2020-02-14T00:00:00Z</t>
  </si>
  <si>
    <t>ftp://ftp.ncbi.nlm.nih.gov/genomes/all/GCA/010/665/275/GCA_010665275.1_ASM1066527v1</t>
  </si>
  <si>
    <t>GKB4</t>
  </si>
  <si>
    <t>SAMN16706909</t>
  </si>
  <si>
    <t>PRJNA675400</t>
  </si>
  <si>
    <t>GCA_018691715.1</t>
  </si>
  <si>
    <t>JAFJYM01</t>
  </si>
  <si>
    <t>2021-06-03T00:00:00Z</t>
  </si>
  <si>
    <t>ftp://ftp.ncbi.nlm.nih.gov/genomes/all/GCA/018/691/715/GCA_018691715.1_ASM1869171v1</t>
  </si>
  <si>
    <t>Heterocephalus glaber</t>
  </si>
  <si>
    <t>NMR 29</t>
  </si>
  <si>
    <t>SAMN00714537</t>
  </si>
  <si>
    <t>PRJNA72441</t>
  </si>
  <si>
    <t>GCA_000247695.1</t>
  </si>
  <si>
    <t>mitochondrion MT:NC_015112.1/</t>
  </si>
  <si>
    <t>AHKG01</t>
  </si>
  <si>
    <t>2012-02-15T00:00:00Z</t>
  </si>
  <si>
    <t>ftp://ftp.ncbi.nlm.nih.gov/genomes/all/GCA/000/247/695/GCA_000247695.1_HetGla_female_1.0</t>
  </si>
  <si>
    <t>ftp://ftp.ncbi.nlm.nih.gov/genomes/all/GCF/000/247/695/GCF_000247695.1_HetGla_female_1.0</t>
  </si>
  <si>
    <t>Epichloe typhina E8</t>
  </si>
  <si>
    <t>E8</t>
  </si>
  <si>
    <t>SAMN02981456</t>
  </si>
  <si>
    <t>PRJNA174036</t>
  </si>
  <si>
    <t>GCA_000308955.1</t>
  </si>
  <si>
    <t>AMDI01</t>
  </si>
  <si>
    <t>2012-10-31T00:00:00Z</t>
  </si>
  <si>
    <t>ftp://ftp.ncbi.nlm.nih.gov/genomes/all/GCA/000/308/955/GCA_000308955.1_ETyphina_1.0</t>
  </si>
  <si>
    <t>Coemansia reversa NRRL 1564</t>
  </si>
  <si>
    <t>NRRL 1564</t>
  </si>
  <si>
    <t>SAMN00631612</t>
  </si>
  <si>
    <t>PRJNA68631</t>
  </si>
  <si>
    <t>GCA_002705745.1</t>
  </si>
  <si>
    <t>JZJC01</t>
  </si>
  <si>
    <t>2017-10-23T00:00:00Z</t>
  </si>
  <si>
    <t>ftp://ftp.ncbi.nlm.nih.gov/genomes/all/GCA/002/705/745/GCA_002705745.1_Coere1</t>
  </si>
  <si>
    <t>Gymnopus luxurians FD-317 M1</t>
  </si>
  <si>
    <t>FD-317 M1</t>
  </si>
  <si>
    <t>SAMN00631608</t>
  </si>
  <si>
    <t>PRJNA68535</t>
  </si>
  <si>
    <t>GCA_000827265.1</t>
  </si>
  <si>
    <t>JJNP01</t>
  </si>
  <si>
    <t>ftp://ftp.ncbi.nlm.nih.gov/genomes/all/GCA/000/827/265/GCA_000827265.1_Gymlu1</t>
  </si>
  <si>
    <t>Megalops atlanticus</t>
  </si>
  <si>
    <t>YG-15Mar2019-1</t>
  </si>
  <si>
    <t>SAMN17228543</t>
  </si>
  <si>
    <t>PRJNA690086</t>
  </si>
  <si>
    <t>GCA_019176425.1</t>
  </si>
  <si>
    <t>chromosome 1:CM032875.1; chromosome 2:CM032876.1; chromosome 3:CM032877.1; chromosome 4:CM032878.1; chromosome 5:CM032879.1; chromosome 6:CM032880.1; chromosome 7:CM032881.1; chromosome 8:CM032882.1; chromosome 9:CM032883.1; chromosome 10:CM032884.1; chromosome 11:CM032885.1; chromosome 12:CM032886.1; chromosome 13:CM032887.1; chromosome 14:CM032888.1; chromosome 15:CM032889.1; chromosome 16:CM032890.1; chromosome 17:CM032891.1; chromosome 18:CM032892.1; chromosome 19:CM032893.1; chromosome 20:CM032894.1; chromosome 21:CM032895.1; chromosome 22:CM032896.1; chromosome 23:CM032897.1; chromosome 24:CM032898.1; chromosome 25:CM032899.1</t>
  </si>
  <si>
    <t>JAFDVH01</t>
  </si>
  <si>
    <t>ftp://ftp.ncbi.nlm.nih.gov/genomes/all/GCA/019/176/425/GCA_019176425.1_MATL_1.0</t>
  </si>
  <si>
    <t>Inia geoffrensis</t>
  </si>
  <si>
    <t>BS63</t>
  </si>
  <si>
    <t>SAMN07678125</t>
  </si>
  <si>
    <t>PRJNA399465</t>
  </si>
  <si>
    <t>GCA_004363515.1</t>
  </si>
  <si>
    <t>RJWO01</t>
  </si>
  <si>
    <t>ftp://ftp.ncbi.nlm.nih.gov/genomes/all/GCA/004/363/515/GCA_004363515.1_IniGeo_v1_BIUU</t>
  </si>
  <si>
    <t>Megalops cyprinoides</t>
  </si>
  <si>
    <t>fMegCyp1</t>
  </si>
  <si>
    <t>SAMN12623619</t>
  </si>
  <si>
    <t>PRJNA667936</t>
  </si>
  <si>
    <t>GCA_013368585.1</t>
  </si>
  <si>
    <t>chromosome 1:NC_050583.1/CM023707.1; chromosome 2:NC_050584.1/CM023708.1; chromosome 3:NC_050585.1/CM023709.1; chromosome 4:NC_050586.1/CM023710.1; chromosome 5:NC_050587.1/CM023711.1; chromosome 6:NC_050588.1/CM023712.1; chromosome 7:NC_050589.1/CM023713.1; chromosome 8:NC_050590.1/CM023714.1; chromosome 9:NC_050591.1/CM023715.1; chromosome 10:NC_050592.1/CM023716.1; chromosome 11:NC_050593.1/CM023717.1; chromosome 12:NC_050594.1/CM023718.1; chromosome 13:NC_050595.1/CM023719.1; chromosome 14:NC_050596.1/CM023720.1; chromosome 15:NC_050597.1/CM023721.1; chromosome 16:NC_050598.1/CM023722.1; chromosome 17:NC_050599.1/CM023723.1; chromosome 18:NC_050600.1/CM023724.1; chromosome 19:NC_050601.1/CM023725.1; chromosome 20:NC_050602.1/CM023726.1; chromosome 21:NC_050603.1/CM023727.1; chromosome 22:NC_050604.1/CM023728.1; chromosome 23:NC_050605.1/CM023729.1; chromosome 24:NC_050606.1/CM023730.1; chromosome 25:NC_050607.1/CM023731.1; mitochondrion MT:NC_005799.1/CM023770.1</t>
  </si>
  <si>
    <t>JABWDM01</t>
  </si>
  <si>
    <t>ftp://ftp.ncbi.nlm.nih.gov/genomes/all/GCA/013/368/585/GCA_013368585.1_fMegCyp1.pri</t>
  </si>
  <si>
    <t>ftp://ftp.ncbi.nlm.nih.gov/genomes/all/GCF/013/368/585/GCF_013368585.1_fMegCyp1.pri</t>
  </si>
  <si>
    <t>Albula glossodonta</t>
  </si>
  <si>
    <t>HI-2016</t>
  </si>
  <si>
    <t>SAMN17284271</t>
  </si>
  <si>
    <t>PRJNA668352</t>
  </si>
  <si>
    <t>GCA_019788955.1</t>
  </si>
  <si>
    <t>JAFBMS01</t>
  </si>
  <si>
    <t>2021-08-27T00:00:00Z</t>
  </si>
  <si>
    <t>ftp://ftp.ncbi.nlm.nih.gov/genomes/all/GCA/019/788/955/GCA_019788955.1_BYU_Aglo_1.0</t>
  </si>
  <si>
    <t>Dromiciops gliroides</t>
  </si>
  <si>
    <t>mDroGli1</t>
  </si>
  <si>
    <t>SAMN18857598</t>
  </si>
  <si>
    <t>PRJNA728141</t>
  </si>
  <si>
    <t>GCA_019393635.1</t>
  </si>
  <si>
    <t>chromosome 1:CM033365.1; chromosome 2:CM033366.1; chromosome 3:CM033367.1; chromosome 4:CM033368.1; chromosome 5:CM033369.1; chromosome 6:CM033370.1; chromosome X:CM033371.1; mitochondrion MT:CM033468.1</t>
  </si>
  <si>
    <t>JAHYBR01</t>
  </si>
  <si>
    <t>2021-07-29T00:00:00Z</t>
  </si>
  <si>
    <t>ftp://ftp.ncbi.nlm.nih.gov/genomes/all/GCA/019/393/635/GCA_019393635.1_mDroGli1.pri</t>
  </si>
  <si>
    <t>Eudyptula minor</t>
  </si>
  <si>
    <t>Gonzo</t>
  </si>
  <si>
    <t>SAMN12384879</t>
  </si>
  <si>
    <t>PRJNA556735</t>
  </si>
  <si>
    <t>GCA_010080355.1</t>
  </si>
  <si>
    <t>VULC01</t>
  </si>
  <si>
    <t>2020-01-31T00:00:00Z</t>
  </si>
  <si>
    <t>ftp://ftp.ncbi.nlm.nih.gov/genomes/all/GCA/010/080/355/GCA_010080355.1_BGI_Emin.V1</t>
  </si>
  <si>
    <t>Balaenoptera physalus</t>
  </si>
  <si>
    <t>FinWhale-01</t>
  </si>
  <si>
    <t>SAMN02192672</t>
  </si>
  <si>
    <t>PRJNA72723</t>
  </si>
  <si>
    <t>GCA_008795845.1</t>
  </si>
  <si>
    <t>SGJD01</t>
  </si>
  <si>
    <t>2019-10-01T00:00:00Z</t>
  </si>
  <si>
    <t>ftp://ftp.ncbi.nlm.nih.gov/genomes/all/GCA/008/795/845/GCA_008795845.1_Baphy</t>
  </si>
  <si>
    <t>Phoca vitulina</t>
  </si>
  <si>
    <t>PV1807</t>
  </si>
  <si>
    <t>SAMN10150265</t>
  </si>
  <si>
    <t>PRJNA605348</t>
  </si>
  <si>
    <t>GCA_004348235.1</t>
  </si>
  <si>
    <t>mitochondrion MT:NC_001325.1/</t>
  </si>
  <si>
    <t>RXNX01</t>
  </si>
  <si>
    <t>2019-02-11T00:00:00Z</t>
  </si>
  <si>
    <t>ftp://ftp.ncbi.nlm.nih.gov/genomes/all/GCA/004/348/235/GCA_004348235.1_GSC_HSeal_1.0</t>
  </si>
  <si>
    <t>ftp://ftp.ncbi.nlm.nih.gov/genomes/all/GCF/004/348/235/GCF_004348235.1_GSC_HSeal_1.0</t>
  </si>
  <si>
    <t>Balaenoptera musculus</t>
  </si>
  <si>
    <t>JJ_BM4_2016_0621</t>
  </si>
  <si>
    <t>SAMN12287136</t>
  </si>
  <si>
    <t>PRJNA607322</t>
  </si>
  <si>
    <t>GCA_009873245.3</t>
  </si>
  <si>
    <t>chromosome 1:NC_045785.1/CM020941.2; chromosome 2:NC_045786.1/CM020942.2; chromosome 3:NC_045787.1/CM020943.2; chromosome 4:NC_045788.1/CM020944.2; chromosome 5:NC_045789.1/CM020945.2; chromosome 6:NC_045790.1/CM020946.2; chromosome 7:NC_045791.1/CM020947.2; chromosome 8:NC_045792.1/CM020948.2; chromosome 9:NC_045793.1/CM020949.2; chromosome 10:NC_045794.1/CM020950.2; chromosome 11:NC_045795.1/CM020951.2; chromosome 12:NC_045796.1/CM020952.2; chromosome 13:NC_045797.1/CM020953.2; chromosome 14:NC_045798.1/CM020954.2; chromosome 15:NC_045799.1/CM020955.2; chromosome 16:NC_045800.1/CM020956.2; chromosome 17:NC_045801.1/CM020957.2; chromosome 18:NC_045802.1/CM020958.2; chromosome 19:NC_045803.1/CM020959.2; chromosome 20:NC_045804.1/CM020960.2; chromosome 21:NC_045805.1/CM020961.2; chromosome X:NC_045806.1/CM020962.2; chromosome Y:NC_045807.1/CM020963.2; mitochondrion MT:NC_001601.1/CM018075.1</t>
  </si>
  <si>
    <t>VNFC03</t>
  </si>
  <si>
    <t>2019-09-23T00:00:00Z</t>
  </si>
  <si>
    <t>ftp://ftp.ncbi.nlm.nih.gov/genomes/all/GCA/009/873/245/GCA_009873245.3_mBalMus1.pri.v3</t>
  </si>
  <si>
    <t>ftp://ftp.ncbi.nlm.nih.gov/genomes/all/GCF/009/873/245/GCF_009873245.2_mBalMus1.pri.v3</t>
  </si>
  <si>
    <t>Prototheca wickerhamii</t>
  </si>
  <si>
    <t>ATCC 16529</t>
  </si>
  <si>
    <t>SAMN16933429</t>
  </si>
  <si>
    <t>PRJNA681132</t>
  </si>
  <si>
    <t>GCA_016906385.1</t>
  </si>
  <si>
    <t>JADZLO01</t>
  </si>
  <si>
    <t>2021-02-18T00:00:00Z</t>
  </si>
  <si>
    <t>ftp://ftp.ncbi.nlm.nih.gov/genomes/all/GCA/016/906/385/GCA_016906385.1_DBVPG-IBB</t>
  </si>
  <si>
    <t>Artemia franciscana</t>
  </si>
  <si>
    <t>sdv2016</t>
  </si>
  <si>
    <t>SAMN13267042</t>
  </si>
  <si>
    <t>PRJNA589114</t>
  </si>
  <si>
    <t>GCA_019857095.1</t>
  </si>
  <si>
    <t>JAGUUB01</t>
  </si>
  <si>
    <t>2021-09-02T00:00:00Z</t>
  </si>
  <si>
    <t>ftp://ftp.ncbi.nlm.nih.gov/genomes/all/GCA/019/857/095/GCA_019857095.1_AFR02</t>
  </si>
  <si>
    <t>Wickerhamomyces canadensis</t>
  </si>
  <si>
    <t>NRRL Y-1888</t>
  </si>
  <si>
    <t>SAMN08343311</t>
  </si>
  <si>
    <t>GCA_003707015.2</t>
  </si>
  <si>
    <t>PPMU02</t>
  </si>
  <si>
    <t>ftp://ftp.ncbi.nlm.nih.gov/genomes/all/GCA/003/707/015/GCA_003707015.2_ASM370701v2</t>
  </si>
  <si>
    <t>Rhinoceros unicornis</t>
  </si>
  <si>
    <t>KB14498</t>
  </si>
  <si>
    <t>SAMN17775827</t>
  </si>
  <si>
    <t>PRJNA687817</t>
  </si>
  <si>
    <t>GCA_019022865.1</t>
  </si>
  <si>
    <t>JAFHKO01</t>
  </si>
  <si>
    <t>2021-06-24T00:00:00Z</t>
  </si>
  <si>
    <t>ftp://ftp.ncbi.nlm.nih.gov/genomes/all/GCA/019/022/865/GCA_019022865.1_ASM1902286v1</t>
  </si>
  <si>
    <t>Halichoerus grypus</t>
  </si>
  <si>
    <t>241Hg</t>
  </si>
  <si>
    <t>SAMN13022322</t>
  </si>
  <si>
    <t>PRJNA661181</t>
  </si>
  <si>
    <t>GCA_012393455.1</t>
  </si>
  <si>
    <t>mitochondrion MT:CM022781.1</t>
  </si>
  <si>
    <t>JAAXOB01</t>
  </si>
  <si>
    <t>2020-04-15T00:00:00Z</t>
  </si>
  <si>
    <t>ftp://ftp.ncbi.nlm.nih.gov/genomes/all/GCA/012/393/455/GCA_012393455.1_Tufts_HGry_1.1</t>
  </si>
  <si>
    <t>ftp://ftp.ncbi.nlm.nih.gov/genomes/all/GCF/012/393/455/GCF_012393455.1_Tufts_HGry_1.1</t>
  </si>
  <si>
    <t>Equus asinus</t>
  </si>
  <si>
    <t>Maral har</t>
  </si>
  <si>
    <t>SAMN03010633</t>
  </si>
  <si>
    <t>PRJNA304024</t>
  </si>
  <si>
    <t>GCA_001305755.1</t>
  </si>
  <si>
    <t>mitochondrion MT:NC_001788.1/</t>
  </si>
  <si>
    <t>JREZ01</t>
  </si>
  <si>
    <t>2015-10-02T00:00:00Z</t>
  </si>
  <si>
    <t>ftp://ftp.ncbi.nlm.nih.gov/genomes/all/GCA/001/305/755/GCA_001305755.1_ASM130575v1</t>
  </si>
  <si>
    <t>ftp://ftp.ncbi.nlm.nih.gov/genomes/all/GCF/001/305/755/GCF_001305755.1_ASM130575v1</t>
  </si>
  <si>
    <t>Glis glis</t>
  </si>
  <si>
    <t>US078</t>
  </si>
  <si>
    <t>SAMN07678015</t>
  </si>
  <si>
    <t>PRJNA399435</t>
  </si>
  <si>
    <t>GCA_004027185.1</t>
  </si>
  <si>
    <t>PVJS01</t>
  </si>
  <si>
    <t>2019-01-16T00:00:00Z</t>
  </si>
  <si>
    <t>ftp://ftp.ncbi.nlm.nih.gov/genomes/all/GCA/004/027/185/GCA_004027185.1_GliGli_v1_BIUU</t>
  </si>
  <si>
    <t>Amblyraja radiata</t>
  </si>
  <si>
    <t>CabotCenter1</t>
  </si>
  <si>
    <t>SAMN09948523</t>
  </si>
  <si>
    <t>PRJNA610638</t>
  </si>
  <si>
    <t>GCA_010909765.2</t>
  </si>
  <si>
    <t>chromosome 1:NC_045956.1/CM021366.1; chromosome 2:NC_045957.1/CM021367.1; chromosome 3:NC_045958.1/CM021368.1; chromosome 4:NC_045959.1/CM021369.1; chromosome 5:NC_045960.1/CM021370.1; chromosome 6:NC_045961.1/CM021371.1; chromosome 7:NC_045962.1/CM021372.1; chromosome 8:NC_045963.1/CM021373.1; chromosome 9:NC_045964.1/CM021374.1; chromosome 10:NC_045965.1/CM021375.1; chromosome 11:NC_045966.1/CM021376.1; chromosome 12:NC_045967.1/CM021377.1; chromosome 13:NC_045968.1/CM021378.1; chromosome 14:NC_045969.1/CM021379.1; chromosome 15:NC_045970.1/CM021380.1; chromosome 16:NC_045971.1/CM021381.1; chromosome 17:NC_045972.1/CM021382.1; chromosome 18:NC_045973.1/CM021383.1; chromosome 19:NC_045974.1/CM021384.1; chromosome 20:NC_045975.1/CM021385.1; chromosome 21:NC_045976.1/CM021386.1; chromosome 22:NC_045977.1/CM021387.1; chromosome 23:NC_045978.1/CM021388.1; chromosome 24:NC_045979.1/CM021389.1; chromosome 25:NC_045980.1/CM021390.1; chromosome 26:NC_045981.1/CM021391.1; chromosome 27:NC_045982.1/CM021392.1; chromosome 28:NC_045983.1/CM021393.1; chromosome 29:NC_045984.1/CM021394.1; chromosome 30:NC_045985.1/CM021395.1; chromosome 31:NC_045986.1/CM021396.1; chromosome 32:NC_045987.1/CM021397.1; chromosome 33:NC_045988.1/CM021398.1; chromosome 34:NC_045989.1/CM021399.1; chromosome 35:NC_045990.1/CM021400.1; chromosome 36:NC_045991.1/CM021401.1; chromosome 37:NC_045992.1/CM021402.1; chromosome 38:NC_045993.1/CM021403.1; chromosome 39:NC_045994.1/CM021404.1; chromosome 40:NC_045995.1/CM021405.1; chromosome 41:NC_045996.1/CM021406.1; chromosome 42:NC_045997.1/CM021407.1; chromosome 43:NC_045998.1/CM021408.1; chromosome 45:NC_046000.1/CM021410.1; chromosome 46:NC_046001.1/CM021411.1; chromosome 47:NC_046002.1/CM021412.1; chromosome 48:NC_046003.1/CM021413.1; chromosome 49:NC_046004.1/CM021414.1; chromosome X:NC_045999.1/CM021409.1; mitochondrion MT:CM021416.1</t>
  </si>
  <si>
    <t>JAAGWR01</t>
  </si>
  <si>
    <t>ftp://ftp.ncbi.nlm.nih.gov/genomes/all/GCA/010/909/765/GCA_010909765.2_sAmbRad1.1.pri</t>
  </si>
  <si>
    <t>ftp://ftp.ncbi.nlm.nih.gov/genomes/all/GCF/010/909/765/GCF_010909765.2_sAmbRad1.1.pri</t>
  </si>
  <si>
    <t>Cafeteria roenbergensis</t>
  </si>
  <si>
    <t>BVI</t>
  </si>
  <si>
    <t>SAMN12216698</t>
  </si>
  <si>
    <t>PRJNA552725</t>
  </si>
  <si>
    <t>GCA_008330645.1</t>
  </si>
  <si>
    <t>mitochondrion MT:CM017891.1</t>
  </si>
  <si>
    <t>VLTN01</t>
  </si>
  <si>
    <t>2019-09-09T00:00:00Z</t>
  </si>
  <si>
    <t>ftp://ftp.ncbi.nlm.nih.gov/genomes/all/GCA/008/330/645/GCA_008330645.1_CrBVI</t>
  </si>
  <si>
    <t>Sciurus vulgaris</t>
  </si>
  <si>
    <t>SAMEA994733</t>
  </si>
  <si>
    <t>PRJEB35380</t>
  </si>
  <si>
    <t>GCA_902686455.2</t>
  </si>
  <si>
    <t>chromosome 1:LR738611.1; chromosome 2:LR738612.1; chromosome 3:LR738613.1; chromosome 4:LR738614.1; chromosome 5:LR738615.1; chromosome 6:LR738616.1; chromosome 7:LR738617.1; chromosome 8:LR738618.1; chromosome 9:LR738619.1; chromosome 10:LR738620.1; chromosome 11:LR738622.1; chromosome 12:LR738623.1; chromosome 13:LR738624.1; chromosome 14:LR738625.1; chromosome 15:LR738626.1; chromosome 16:LR738627.1; chromosome 17:LR738628.1; chromosome 18:LR738629.1; chromosome 19:LR738630.1; chromosome X:LR738621.1; chromosome Y:LR738631.1; mitochondrion MT:LR822068.1</t>
  </si>
  <si>
    <t>CACRXJ02</t>
  </si>
  <si>
    <t>2019-11-20T00:00:00Z</t>
  </si>
  <si>
    <t>ftp://ftp.ncbi.nlm.nih.gov/genomes/all/GCA/902/686/455/GCA_902686455.2_mSciVul1.2</t>
  </si>
  <si>
    <t>Coregonus lavaretus</t>
  </si>
  <si>
    <t>SAMEA7494070</t>
  </si>
  <si>
    <t>PRJEB40990</t>
  </si>
  <si>
    <t>GCA_905477555.1</t>
  </si>
  <si>
    <t>CAJQGL01</t>
  </si>
  <si>
    <t>2021-04-14T00:00:00Z</t>
  </si>
  <si>
    <t>ftp://ftp.ncbi.nlm.nih.gov/genomes/all/GCA/905/477/555/GCA_905477555.1_ML_MAG_01</t>
  </si>
  <si>
    <t>Polymixia japonica</t>
  </si>
  <si>
    <t>SAMEA4028769</t>
  </si>
  <si>
    <t>PRJEB12469</t>
  </si>
  <si>
    <t>GCA_900302305.1</t>
  </si>
  <si>
    <t>OMKK01</t>
  </si>
  <si>
    <t>2018-03-09T00:00:00Z</t>
  </si>
  <si>
    <t>ftp://ftp.ncbi.nlm.nih.gov/genomes/all/GCA/900/302/305/GCA_900302305.1_ASM90030230v1</t>
  </si>
  <si>
    <t>Thryonomys swinderianus</t>
  </si>
  <si>
    <t>US090</t>
  </si>
  <si>
    <t>SAMN07678129</t>
  </si>
  <si>
    <t>PRJNA399470</t>
  </si>
  <si>
    <t>GCA_004025085.1</t>
  </si>
  <si>
    <t>PVIC01</t>
  </si>
  <si>
    <t>ftp://ftp.ncbi.nlm.nih.gov/genomes/all/GCA/004/025/085/GCA_004025085.1_ThrSwi_v1_BIUU</t>
  </si>
  <si>
    <t>Cebus albifrons</t>
  </si>
  <si>
    <t>BS31</t>
  </si>
  <si>
    <t>SAMN07678068</t>
  </si>
  <si>
    <t>PRJNA399379</t>
  </si>
  <si>
    <t>GCA_004027755.1</t>
  </si>
  <si>
    <t>PVKJ01</t>
  </si>
  <si>
    <t>ftp://ftp.ncbi.nlm.nih.gov/genomes/all/GCA/004/027/755/GCA_004027755.1_CebAlb_v1_BIUU</t>
  </si>
  <si>
    <t>Nycticebus coucang</t>
  </si>
  <si>
    <t>BS32</t>
  </si>
  <si>
    <t>SAMN07678100</t>
  </si>
  <si>
    <t>PRJNA399409</t>
  </si>
  <si>
    <t>GCA_004027815.1</t>
  </si>
  <si>
    <t>PVIV01</t>
  </si>
  <si>
    <t>ftp://ftp.ncbi.nlm.nih.gov/genomes/all/GCA/004/027/815/GCA_004027815.1_NycCou_v1_BIUU</t>
  </si>
  <si>
    <t>Neoceratodus forsteri</t>
  </si>
  <si>
    <t>LF-2020</t>
  </si>
  <si>
    <t>SAMN15471169</t>
  </si>
  <si>
    <t>PRJNA644903</t>
  </si>
  <si>
    <t>GCA_016271365.1</t>
  </si>
  <si>
    <t>chromosome 5:CM028129.1; chromosome 6:CM028130.1; chromosome 7:CM028131.1; chromosome 8:CM028132.1; chromosome 9:CM028133.1; chromosome 10:CM028134.1; chromosome 11:CM028135.1; chromosome 12:CM028136.1; chromosome 13:CM028137.1; chromosome 14:CM028138.1</t>
  </si>
  <si>
    <t>JADMNL01</t>
  </si>
  <si>
    <t>2020-12-22T00:00:00Z</t>
  </si>
  <si>
    <t>ftp://ftp.ncbi.nlm.nih.gov/genomes/all/GCA/016/271/365/GCA_016271365.1_neoFor_v3</t>
  </si>
  <si>
    <t>Lampris guttatus</t>
  </si>
  <si>
    <t>SAMEA4028803</t>
  </si>
  <si>
    <t>GCA_900302545.1</t>
  </si>
  <si>
    <t>OMLH01</t>
  </si>
  <si>
    <t>ftp://ftp.ncbi.nlm.nih.gov/genomes/all/GCA/900/302/545/GCA_900302545.1_ASM90030254v1</t>
  </si>
  <si>
    <t>Percopsis transmontana</t>
  </si>
  <si>
    <t>SAMEA4028770</t>
  </si>
  <si>
    <t>GCA_900302285.1</t>
  </si>
  <si>
    <t>OMKH01</t>
  </si>
  <si>
    <t>ftp://ftp.ncbi.nlm.nih.gov/genomes/all/GCA/900/302/285/GCA_900302285.1_ASM90030228v1</t>
  </si>
  <si>
    <t>Rondeletia loricata</t>
  </si>
  <si>
    <t>SAMEA4028809</t>
  </si>
  <si>
    <t>GCA_900302605.1</t>
  </si>
  <si>
    <t>OMLI01</t>
  </si>
  <si>
    <t>ftp://ftp.ncbi.nlm.nih.gov/genomes/all/GCA/900/302/605/GCA_900302605.1_ASM90030260v1</t>
  </si>
  <si>
    <t>Beryx splendens</t>
  </si>
  <si>
    <t>SAMEA4028808</t>
  </si>
  <si>
    <t>GCA_900312565.1</t>
  </si>
  <si>
    <t>OMOV01</t>
  </si>
  <si>
    <t>ftp://ftp.ncbi.nlm.nih.gov/genomes/all/GCA/900/312/565/GCA_900312565.1_ASM90031256v1</t>
  </si>
  <si>
    <t>Zeus faber</t>
  </si>
  <si>
    <t>SAMEA4028772</t>
  </si>
  <si>
    <t>GCA_900323335.1</t>
  </si>
  <si>
    <t>OOFI01</t>
  </si>
  <si>
    <t>2018-03-25T00:00:00Z</t>
  </si>
  <si>
    <t>ftp://ftp.ncbi.nlm.nih.gov/genomes/all/GCA/900/323/335/GCA_900323335.1_ASM90032333v1</t>
  </si>
  <si>
    <t>Pagrus major</t>
  </si>
  <si>
    <t>SAMD00076252</t>
  </si>
  <si>
    <t>PRJDB5593</t>
  </si>
  <si>
    <t>GCA_002897255.1</t>
  </si>
  <si>
    <t>BDUH01</t>
  </si>
  <si>
    <t>2017-12-23T00:00:00Z</t>
  </si>
  <si>
    <t>ftp://ftp.ncbi.nlm.nih.gov/genomes/all/GCA/002/897/255/GCA_002897255.1_Pmaj_1.0</t>
  </si>
  <si>
    <t>Dugong dugon</t>
  </si>
  <si>
    <t>SAMD00237432</t>
  </si>
  <si>
    <t>PRJDB10190</t>
  </si>
  <si>
    <t>GCA_015147995.1</t>
  </si>
  <si>
    <t>BMBL01</t>
  </si>
  <si>
    <t>2020-08-31T22:34:00Z</t>
  </si>
  <si>
    <t>ftp://ftp.ncbi.nlm.nih.gov/genomes/all/GCA/015/147/995/GCA_015147995.1_D_dugong_scaffold_01</t>
  </si>
  <si>
    <t>Vombatus ursinus</t>
  </si>
  <si>
    <t>SAMEA4791334</t>
  </si>
  <si>
    <t>PRJEB27783</t>
  </si>
  <si>
    <t>GCA_900497805.2</t>
  </si>
  <si>
    <t>mitochondrion MT:NC_003322.1/</t>
  </si>
  <si>
    <t>UNPS02</t>
  </si>
  <si>
    <t>ftp://ftp.ncbi.nlm.nih.gov/genomes/all/GCA/900/497/805/GCA_900497805.2_bare-nosed_wombat_genome_assembly</t>
  </si>
  <si>
    <t>ftp://ftp.ncbi.nlm.nih.gov/genomes/all/GCF/900/497/805/GCF_900497805.2_bare-nosed_wombat_genome_assembly</t>
  </si>
  <si>
    <t>Bombyx mandarina</t>
  </si>
  <si>
    <t>Bman2017</t>
  </si>
  <si>
    <t>SAMN08782053</t>
  </si>
  <si>
    <t>PRJNA522300</t>
  </si>
  <si>
    <t>GCA_003987935.1</t>
  </si>
  <si>
    <t>mitochondrion MT:NC_003395.1/</t>
  </si>
  <si>
    <t>PYSK01</t>
  </si>
  <si>
    <t>2018-12-31T00:00:00Z</t>
  </si>
  <si>
    <t>ftp://ftp.ncbi.nlm.nih.gov/genomes/all/GCA/003/987/935/GCA_003987935.1_ASM398793v1</t>
  </si>
  <si>
    <t>ftp://ftp.ncbi.nlm.nih.gov/genomes/all/GCF/003/987/935/GCF_003987935.1_ASM398793v1</t>
  </si>
  <si>
    <t>Acropora tenuis</t>
  </si>
  <si>
    <t>SAMD00178855</t>
  </si>
  <si>
    <t>PRJDB8519</t>
  </si>
  <si>
    <t>GCA_014633955.1</t>
  </si>
  <si>
    <t>BLAZ01</t>
  </si>
  <si>
    <t>2020-09-04T00:00:00Z</t>
  </si>
  <si>
    <t>ftp://ftp.ncbi.nlm.nih.gov/genomes/all/GCA/014/633/955/GCA_014633955.1_Aten_1.0</t>
  </si>
  <si>
    <t>Tigriopus japonicus</t>
  </si>
  <si>
    <t>TJ-2003</t>
  </si>
  <si>
    <t>SAMN13425620</t>
  </si>
  <si>
    <t>PRJNA592403</t>
  </si>
  <si>
    <t>GCA_010645155.1</t>
  </si>
  <si>
    <t>linkage group LG1:CM021312.1; linkage group LG2:CM021316.1; linkage group LG3:CM021317.1; linkage group LG4:CM021318.1; linkage group LG5:CM021319.1; linkage group LG6:CM021320.1; linkage group LG7:CM021321.1; linkage group LG8:CM021322.1; linkage group LG9:CM021323.1; linkage group LG10:CM021313.1; linkage group LG11:CM021314.1; linkage group LG12:CM021315.1</t>
  </si>
  <si>
    <t>JAAGOF01</t>
  </si>
  <si>
    <t>ftp://ftp.ncbi.nlm.nih.gov/genomes/all/GCA/010/645/155/GCA_010645155.1_ASM1064515v1</t>
  </si>
  <si>
    <t>Eumetopias jubatus</t>
  </si>
  <si>
    <t>GAN:26980396</t>
  </si>
  <si>
    <t>SAMN09402722</t>
  </si>
  <si>
    <t>PRJNA518921</t>
  </si>
  <si>
    <t>GCA_004028035.1</t>
  </si>
  <si>
    <t>mitochondrion MT:NC_004030.2/</t>
  </si>
  <si>
    <t>SBAQ01</t>
  </si>
  <si>
    <t>ftp://ftp.ncbi.nlm.nih.gov/genomes/all/GCA/004/028/035/GCA_004028035.1_ASM402803v1</t>
  </si>
  <si>
    <t>ftp://ftp.ncbi.nlm.nih.gov/genomes/all/GCF/004/028/035/GCF_004028035.1_ASM402803v1</t>
  </si>
  <si>
    <t>Tamandua tetradactyla</t>
  </si>
  <si>
    <t>US055</t>
  </si>
  <si>
    <t>SAMN07678112</t>
  </si>
  <si>
    <t>PRJNA399420</t>
  </si>
  <si>
    <t>GCA_004025105.1</t>
  </si>
  <si>
    <t>PVIF01</t>
  </si>
  <si>
    <t>ftp://ftp.ncbi.nlm.nih.gov/genomes/all/GCA/004/025/105/GCA_004025105.1_TamTet_v1_BIUU</t>
  </si>
  <si>
    <t>Hippopotamus amphibius</t>
  </si>
  <si>
    <t>BS01</t>
  </si>
  <si>
    <t>SAMN07678089</t>
  </si>
  <si>
    <t>PRJNA399399</t>
  </si>
  <si>
    <t>GCA_004027065.2</t>
  </si>
  <si>
    <t>PVJP02</t>
  </si>
  <si>
    <t>ftp://ftp.ncbi.nlm.nih.gov/genomes/all/GCA/004/027/065/GCA_004027065.2_HipAmp_v2_BIUU_UCD</t>
  </si>
  <si>
    <t>Hymenolepis diminuta</t>
  </si>
  <si>
    <t>WMS-il1</t>
  </si>
  <si>
    <t>SAMEA5245231</t>
  </si>
  <si>
    <t>PRJEB30942</t>
  </si>
  <si>
    <t>GCA_900708905.1</t>
  </si>
  <si>
    <t>CAADRB01</t>
  </si>
  <si>
    <t>2019-03-14T00:00:00Z</t>
  </si>
  <si>
    <t>ftp://ftp.ncbi.nlm.nih.gov/genomes/all/GCA/900/708/905/GCA_900708905.1_H._diminuta_assembly_from_ERS3052629-ERS3052634</t>
  </si>
  <si>
    <t>Trichosurus vulpecula</t>
  </si>
  <si>
    <t>mTriVul1</t>
  </si>
  <si>
    <t>SAMN12629507</t>
  </si>
  <si>
    <t>PRJNA667932</t>
  </si>
  <si>
    <t>GCA_011100635.1</t>
  </si>
  <si>
    <t>chromosome 1:NC_050573.1/CM021905.1; chromosome 2:NC_050574.1/CM021906.1; chromosome 3:NC_050575.1/CM021907.1; chromosome 4:NC_050576.1/CM021908.1; chromosome 5:NC_050577.1/CM021909.1; chromosome 6:NC_050578.1/CM021910.1; chromosome 7:NC_050579.1/CM021911.1; chromosome 8:NC_050580.1/CM021912.1; chromosome 9:NC_050581.1/CM021913.1; chromosome X:NC_050582.1/CM021914.1; mitochondrion MT:NC_003039.1/CM021960.1</t>
  </si>
  <si>
    <t>JAANDE01</t>
  </si>
  <si>
    <t>2020-03-09T00:00:00Z</t>
  </si>
  <si>
    <t>ftp://ftp.ncbi.nlm.nih.gov/genomes/all/GCA/011/100/635/GCA_011100635.1_mTriVul1.pri</t>
  </si>
  <si>
    <t>ftp://ftp.ncbi.nlm.nih.gov/genomes/all/GCF/011/100/635/GCF_011100635.1_mTriVul1.pri</t>
  </si>
  <si>
    <t>Ixodes persulcatus</t>
  </si>
  <si>
    <t>Iper-2018</t>
  </si>
  <si>
    <t>SAMN14941057</t>
  </si>
  <si>
    <t>PRJNA633311</t>
  </si>
  <si>
    <t>GCA_013358835.1</t>
  </si>
  <si>
    <t>mitochondrion MT:CM023679.1</t>
  </si>
  <si>
    <t>JABSTQ01</t>
  </si>
  <si>
    <t>ftp://ftp.ncbi.nlm.nih.gov/genomes/all/GCA/013/358/835/GCA_013358835.1_BMI_IPER_1.0</t>
  </si>
  <si>
    <t>Lota lota</t>
  </si>
  <si>
    <t>SAMEA4028790</t>
  </si>
  <si>
    <t>GCA_900302385.1</t>
  </si>
  <si>
    <t>OMKU01</t>
  </si>
  <si>
    <t>ftp://ftp.ncbi.nlm.nih.gov/genomes/all/GCA/900/302/385/GCA_900302385.1_ASM90030238v1</t>
  </si>
  <si>
    <t>Gambusia affinis</t>
  </si>
  <si>
    <t>SAMN13752108</t>
  </si>
  <si>
    <t>PRJNA599452</t>
  </si>
  <si>
    <t>GCA_019740435.1</t>
  </si>
  <si>
    <t>linkage group LG01:CM034011.1; linkage group LG02:CM034012.1; linkage group LG03:CM034013.1; linkage group LG04:CM034014.1; linkage group LG05:CM034015.1; linkage group LG06:CM034016.1; linkage group LG07:CM034017.1; linkage group LG08:CM034018.1; linkage group LG09:CM034019.1; linkage group LG10:CM034020.1; linkage group LG11:CM034021.1; linkage group LG12:CM034022.1; linkage group LG13:CM034023.1; linkage group LG14:CM034024.1; linkage group LG15:CM034025.1; linkage group LG16:CM034026.1; linkage group LG17:CM034027.1; linkage group LG18:CM034028.1; linkage group LG19:CM034029.1; linkage group LG20:CM034030.1; linkage group LG21:CM034031.1; linkage group LG22:CM034032.1; linkage group LG23:CM034033.1; linkage group LG24:CM034034.1</t>
  </si>
  <si>
    <t>JAAAQJ01</t>
  </si>
  <si>
    <t>2021-08-24T00:00:00Z</t>
  </si>
  <si>
    <t>ftp://ftp.ncbi.nlm.nih.gov/genomes/all/GCA/019/740/435/GCA_019740435.1_SWU_Gaff_1.0</t>
  </si>
  <si>
    <t>Anoplogaster cornuta</t>
  </si>
  <si>
    <t>SAMEA5226237</t>
  </si>
  <si>
    <t>PRJEB30779</t>
  </si>
  <si>
    <t>GCA_900683385.1</t>
  </si>
  <si>
    <t>CABFOP01</t>
  </si>
  <si>
    <t>2019-06-13T00:00:00Z</t>
  </si>
  <si>
    <t>ftp://ftp.ncbi.nlm.nih.gov/genomes/all/GCA/900/683/385/GCA_900683385.1_Anoplogaster_cornuta_assembly</t>
  </si>
  <si>
    <t>Monocentris japonicus</t>
  </si>
  <si>
    <t>SAMEA4028804</t>
  </si>
  <si>
    <t>GCA_900323365.1</t>
  </si>
  <si>
    <t>OOFE01</t>
  </si>
  <si>
    <t>ftp://ftp.ncbi.nlm.nih.gov/genomes/all/GCA/900/323/365/GCA_900323365.1_ASM90032336v1</t>
  </si>
  <si>
    <t>Caranx melampygus</t>
  </si>
  <si>
    <t>HI-2018</t>
  </si>
  <si>
    <t>SAMN17839201</t>
  </si>
  <si>
    <t>PRJNA670455</t>
  </si>
  <si>
    <t>GCA_019059645.1</t>
  </si>
  <si>
    <t>JAFELL01</t>
  </si>
  <si>
    <t>2021-06-29T00:00:00Z</t>
  </si>
  <si>
    <t>ftp://ftp.ncbi.nlm.nih.gov/genomes/all/GCA/019/059/645/GCA_019059645.1_BYU_Cmel_1.0</t>
  </si>
  <si>
    <t>Salarias fasciatus</t>
  </si>
  <si>
    <t>SAMEA4966329</t>
  </si>
  <si>
    <t>PRJEB33184</t>
  </si>
  <si>
    <t>GCA_902148845.1</t>
  </si>
  <si>
    <t>chromosome 1:NC_043745.1/LR597436.1; chromosome 2:NC_043746.1/LR597437.1; chromosome 3:NC_043747.1/LR597438.1; chromosome 4:NC_043748.1/LR597439.1; chromosome 5:NC_043749.1/LR597440.1; chromosome 6:NC_043750.1/LR597441.1; chromosome 7:NC_043751.1/LR597442.1; chromosome 8:NC_043752.1/LR597443.1; chromosome 9:NC_043753.1/LR597444.1; chromosome 10:NC_043754.1/LR597445.1; chromosome 11:NC_043755.1/LR597446.1; chromosome 12:NC_043756.1/LR597447.1; chromosome 13:NC_043757.1/LR597448.1; chromosome 14:NC_043758.1/LR597449.1; chromosome 15:NC_043759.1/LR597450.1; chromosome 16:NC_043760.1/LR597451.1; chromosome 17:NC_043761.1/LR597452.1; chromosome 18:NC_043762.1/LR597453.1; chromosome 19:NC_043763.1/LR597454.1; chromosome 20:NC_043764.1/LR597455.1; chromosome 22:NC_043765.1/LR597456.1; chromosome 23:NC_043766.1/LR597457.1; mitochondrion MT:NC_004412.1/</t>
  </si>
  <si>
    <t>CABFVL01</t>
  </si>
  <si>
    <t>ftp://ftp.ncbi.nlm.nih.gov/genomes/all/GCA/902/148/845/GCA_902148845.1_fSalaFa1.1</t>
  </si>
  <si>
    <t>ftp://ftp.ncbi.nlm.nih.gov/genomes/all/GCF/902/148/845/GCF_902148845.1_fSalaFa1.1</t>
  </si>
  <si>
    <t>Polyodon spathula</t>
  </si>
  <si>
    <t>WHYD16114869_AA</t>
  </si>
  <si>
    <t>SAMN09842169</t>
  </si>
  <si>
    <t>PRJNA726223</t>
  </si>
  <si>
    <t>GCA_017654505.1</t>
  </si>
  <si>
    <t>chromosome 1:CM030250.1; chromosome 2:CM030251.1; chromosome 3:CM030252.1; chromosome 4:CM030253.1; chromosome 5:CM030254.1; chromosome 6:CM030255.1; chromosome 7:CM030256.1; chromosome 8:CM030257.1; chromosome 9:CM030258.1; chromosome 10:CM030259.1; chromosome 11:CM030260.1; chromosome 12:CM030261.1; chromosome 13:CM030262.1; chromosome 14:CM030263.1; chromosome 15:CM030264.1; chromosome 16:CM030265.1; chromosome 17:CM030266.1; chromosome 18:CM030267.1; chromosome 19:CM030268.1; chromosome 20:CM030269.1; chromosome 21:CM030270.1; chromosome 22:CM030271.1; chromosome 23:NC_054556.1/CM030272.1; chromosome 24:NC_054557.1/CM030273.1; chromosome 25:NC_054558.1/CM030274.1; chromosome 26:NC_054559.1/CM030275.1; chromosome 27:NC_054560.1/CM030276.1; chromosome 28:NC_054561.1/CM030277.1; chromosome 29:NC_054562.1/CM030278.1; chromosome 30:NC_054563.1/CM030279.1; chromosome 31:NC_054564.1/CM030280.1; chromosome 32:NC_054565.1/CM030281.1; chromosome 33:NC_054566.1/CM030282.1; chromosome 34:NC_054567.1/CM030283.1; chromosome 35:NC_054568.1/CM030284.1; chromosome 36:NC_054569.1/CM030285.1; chromosome 37:NC_054570.1/CM030286.1; chromosome 38:NC_054571.1/CM030287.1; chromosome 39:NC_054572.1/CM030288.1; chromosome 40:NC_054573.1/CM030289.1; chromosome 41:NC_054574.1/CM030290.1; chromosome 42:NC_054575.1/CM030291.1; chromosome 43:NC_054576.1/CM030292.1; chromosome 44:NC_054577.1/CM030293.1; chromosome 45:NC_054578.1/CM030294.1; chromosome 46:NC_054579.1/CM030295.1; chromosome 47:NC_054580.1/CM030296.1; chromosome 48:NC_054581.1/CM030297.1; chromosome 49:NC_054582.1/CM030298.1; chromosome 50:NC_054583.1/CM030299.1; chromosome 51:NC_054584.1/CM030300.1; chromosome 52:NC_054585.1/CM030301.1; chromosome 53:NC_054586.1/CM030302.1; chromosome 54:NC_054587.1/CM030303.1; chromosome 55:NC_054588.1/CM030304.1; chromosome 56:NC_054589.1/CM030305.1; chromosome 57:NC_054590.1/CM030306.1; chromosome 58:NC_054591.1/CM030307.1; chromosome 59:NC_054592.1/CM030308.1; chromosome 60:NC_054593.1/CM030309.1; mitochondrion MT:NC_004419.1/</t>
  </si>
  <si>
    <t>JADDYA01</t>
  </si>
  <si>
    <t>2021-03-26T00:00:00Z</t>
  </si>
  <si>
    <t>ftp://ftp.ncbi.nlm.nih.gov/genomes/all/GCA/017/654/505/GCA_017654505.1_ASM1765450v1</t>
  </si>
  <si>
    <t>ftp://ftp.ncbi.nlm.nih.gov/genomes/all/GCF/017/654/505/GCF_017654505.1_ASM1765450v1</t>
  </si>
  <si>
    <t>Triops cancriformis</t>
  </si>
  <si>
    <t>SAMD00000484</t>
  </si>
  <si>
    <t>PRJDB1662</t>
  </si>
  <si>
    <t>GCA_000981345.1</t>
  </si>
  <si>
    <t>BAYF01</t>
  </si>
  <si>
    <t>2015-03-26T00:00:00Z</t>
  </si>
  <si>
    <t>ftp://ftp.ncbi.nlm.nih.gov/genomes/all/GCA/000/981/345/GCA_000981345.1_tcf_1.0</t>
  </si>
  <si>
    <t>Muntiacus muntjak</t>
  </si>
  <si>
    <t>UTSW_UCB_Mm</t>
  </si>
  <si>
    <t>SAMN11611925</t>
  </si>
  <si>
    <t>PRJNA542135</t>
  </si>
  <si>
    <t>GCA_008782695.1</t>
  </si>
  <si>
    <t>chromosome 1:CM018501.1; chromosome 2:CM018502.1; chromosome 3_X:CM018503.1</t>
  </si>
  <si>
    <t>VCEA01</t>
  </si>
  <si>
    <t>ftp://ftp.ncbi.nlm.nih.gov/genomes/all/GCA/008/782/695/GCA_008782695.1_UCB_Mmun_1.0</t>
  </si>
  <si>
    <t>Muntiacus crinifrons</t>
  </si>
  <si>
    <t>BMJ-hj</t>
  </si>
  <si>
    <t>SAMN08714476</t>
  </si>
  <si>
    <t>PRJNA438286</t>
  </si>
  <si>
    <t>GCA_006408485.1</t>
  </si>
  <si>
    <t>SJXS01</t>
  </si>
  <si>
    <t>2019-06-24T00:00:00Z</t>
  </si>
  <si>
    <t>ftp://ftp.ncbi.nlm.nih.gov/genomes/all/GCA/006/408/485/GCA_006408485.1_BMJ</t>
  </si>
  <si>
    <t>Dallia pectoralis</t>
  </si>
  <si>
    <t>M12</t>
  </si>
  <si>
    <t>SAMN15002830</t>
  </si>
  <si>
    <t>PRJNA634624</t>
  </si>
  <si>
    <t>GCA_016801195.1</t>
  </si>
  <si>
    <t>JACXGL01</t>
  </si>
  <si>
    <t>ftp://ftp.ncbi.nlm.nih.gov/genomes/all/GCA/016/801/195/GCA_016801195.1_ASM1680119v1</t>
  </si>
  <si>
    <t>Pisaster ochraceus</t>
  </si>
  <si>
    <t>M0D055189C</t>
  </si>
  <si>
    <t>SAMN11418684</t>
  </si>
  <si>
    <t>PRJNA532896</t>
  </si>
  <si>
    <t>GCA_010994315.1</t>
  </si>
  <si>
    <t>chromosome I:CM021526.1; chromosome II:CM021527.1; chromosome III:CM021528.1; chromosome IV:CM021529.1; chromosome V:CM021530.1; chromosome VI:CM021531.1; chromosome VII:CM021532.1; chromosome VIII:CM021533.1; chromosome IX:CM021534.1; chromosome X:CM021535.1; chromosome XI:CM021536.1; chromosome XII:CM021537.1; chromosome XIII:CM021538.1; chromosome XIV:CM021539.1; chromosome XV:CM021541.1; chromosome XVI:CM021542.1; chromosome XVII:CM021543.1; chromosome XVIII:CM021544.1; chromosome XIX:CM021540.1; chromosome XX:CM021545.1; chromosome XXI:CM021546.1; chromosome XXII:CM021547.1</t>
  </si>
  <si>
    <t>JAAFGO01</t>
  </si>
  <si>
    <t>ftp://ftp.ncbi.nlm.nih.gov/genomes/all/GCA/010/994/315/GCA_010994315.1_ASM1099431v1</t>
  </si>
  <si>
    <t>Antheraea pernyi</t>
  </si>
  <si>
    <t>SAMN05890599</t>
  </si>
  <si>
    <t>PRJNA347491</t>
  </si>
  <si>
    <t>GCA_015888305.1</t>
  </si>
  <si>
    <t>MNPI01</t>
  </si>
  <si>
    <t>2020-12-07T00:00:00Z</t>
  </si>
  <si>
    <t>ftp://ftp.ncbi.nlm.nih.gov/genomes/all/GCA/015/888/305/GCA_015888305.1_AP_1.0</t>
  </si>
  <si>
    <t>Chanos chanos</t>
  </si>
  <si>
    <t>SAMEA5159473</t>
  </si>
  <si>
    <t>PRJEB33882</t>
  </si>
  <si>
    <t>GCA_902362185.1</t>
  </si>
  <si>
    <t>chromosome 1:NC_044495.1/LR697106.1; chromosome 2:NC_044496.1/LR697107.1; chromosome 3:NC_044497.1/LR697108.1; chromosome 4:NC_044498.1/LR697109.1; chromosome 5:NC_044499.1/LR697110.1; chromosome 6:NC_044500.1/LR697111.1; chromosome 7:NC_044501.1/LR697112.1; chromosome 8:NC_044502.1/LR697113.1; chromosome 9:NC_044503.1/LR697114.1; chromosome 10:NC_044504.1/LR697115.1; chromosome 11:NC_044505.1/LR697116.1; chromosome 12:NC_044506.1/LR697117.1; chromosome 13:NC_044507.1/LR697118.1; chromosome 14:NC_044508.1/LR697119.1; chromosome 15:NC_044509.1/LR697120.1; chromosome 16:NC_044510.1/LR697121.1; mitochondrion MT:NC_004693.1/</t>
  </si>
  <si>
    <t>CABIVN01</t>
  </si>
  <si>
    <t>2019-08-09T00:00:00Z</t>
  </si>
  <si>
    <t>ftp://ftp.ncbi.nlm.nih.gov/genomes/all/GCA/902/362/185/GCA_902362185.1_fChaCha1.1</t>
  </si>
  <si>
    <t>ftp://ftp.ncbi.nlm.nih.gov/genomes/all/GCF/902/362/185/GCF_902362185.1_fChaCha1.1</t>
  </si>
  <si>
    <t>Amia calva</t>
  </si>
  <si>
    <t>Calvin</t>
  </si>
  <si>
    <t>SAMN07977036</t>
  </si>
  <si>
    <t>PRJNA417081</t>
  </si>
  <si>
    <t>GCA_017591415.1</t>
  </si>
  <si>
    <t>chromosome 1:CM030121.1; chromosome 2:CM030122.1; chromosome 3:CM030123.1; chromosome 4:CM030124.1; chromosome 5:CM030125.1; chromosome 6:CM030126.1; chromosome 7:CM030127.1; chromosome 8:CM030128.1; chromosome 9:CM030129.1; chromosome 10:CM030130.1; chromosome 11:CM030131.1; chromosome 12:CM030132.1; chromosome 13:CM030133.1; chromosome 14:CM030134.1; chromosome 15:CM030135.1; chromosome 16:CM030136.1; chromosome 17:CM030137.1; chromosome 18:CM030138.1; chromosome 19:CM030139.1; chromosome 20:CM030140.1; chromosome 21:CM030141.1; chromosome 22:CM030142.1; chromosome 23:CM030143.1</t>
  </si>
  <si>
    <t>PESF01</t>
  </si>
  <si>
    <t>ftp://ftp.ncbi.nlm.nih.gov/genomes/all/GCA/017/591/415/GCA_017591415.1_AmiCal1</t>
  </si>
  <si>
    <t>Acipenser transmontanus</t>
  </si>
  <si>
    <t>batch67_ind68</t>
  </si>
  <si>
    <t>SAMN20849129</t>
  </si>
  <si>
    <t>PRJNA755998</t>
  </si>
  <si>
    <t>GCA_020113195.1</t>
  </si>
  <si>
    <t>JAIUCX01</t>
  </si>
  <si>
    <t>2021-09-23T00:00:00Z</t>
  </si>
  <si>
    <t>ftp://ftp.ncbi.nlm.nih.gov/genomes/all/GCA/020/113/195/GCA_020113195.1_MU_Atrans_1.0</t>
  </si>
  <si>
    <t>Sphenodon punctatus</t>
  </si>
  <si>
    <t>mauimua-1</t>
  </si>
  <si>
    <t>SAMN08038466</t>
  </si>
  <si>
    <t>PRJNA418887</t>
  </si>
  <si>
    <t>GCA_003113815.1</t>
  </si>
  <si>
    <t>QEPC01</t>
  </si>
  <si>
    <t>2018-05-10T00:00:00Z</t>
  </si>
  <si>
    <t>ftp://ftp.ncbi.nlm.nih.gov/genomes/all/GCA/003/113/815/GCA_003113815.1_ASM311381v1</t>
  </si>
  <si>
    <t>Erpetoichthys calabaricus</t>
  </si>
  <si>
    <t>SAMEA104026374</t>
  </si>
  <si>
    <t>PRJEB31579</t>
  </si>
  <si>
    <t>GCA_900747795.2</t>
  </si>
  <si>
    <t>chromosome 1:NC_041394.1/LR536432.1; chromosome 2:NC_041395.1/LR536433.1; chromosome 3:NC_041396.1/LR536434.1; chromosome 4:NC_041397.1/LR536435.1; chromosome 5:NC_041398.1/LR536436.1; chromosome 6:NC_041399.1/LR536437.1; chromosome 7:NC_041400.1/LR536438.1; chromosome 8:NC_041401.1/LR536439.1; chromosome 9:NC_041402.1/LR536440.1; chromosome 10:NC_041403.1/LR536441.1; chromosome 11:NC_041404.1/LR536442.1; chromosome 12:NC_041405.1/LR536443.1; chromosome 13:NC_041406.1/LR536444.1; chromosome 14:NC_041407.1/LR536445.1; chromosome 15:NC_041408.1/LR536446.1; chromosome 16:NC_041409.1/LR536447.1; chromosome 17:NC_041410.1/LR536448.1; chromosome 18:NC_041411.1/LR536449.1; mitochondrion MT:NC_005251.1/</t>
  </si>
  <si>
    <t>CAADRL01</t>
  </si>
  <si>
    <t>2019-03-17T00:00:00Z</t>
  </si>
  <si>
    <t>ftp://ftp.ncbi.nlm.nih.gov/genomes/all/GCA/900/747/795/GCA_900747795.2_fErpCal1.1</t>
  </si>
  <si>
    <t>ftp://ftp.ncbi.nlm.nih.gov/genomes/all/GCF/900/747/795/GCF_900747795.1_fErpCal1.1</t>
  </si>
  <si>
    <t>Eschrichtius robustus</t>
  </si>
  <si>
    <t>ER-14-168</t>
  </si>
  <si>
    <t>SAMN06837692</t>
  </si>
  <si>
    <t>PRJNA384396</t>
  </si>
  <si>
    <t>GCA_002189225.1</t>
  </si>
  <si>
    <t>NIPP01</t>
  </si>
  <si>
    <t>2017-06-09T00:00:00Z</t>
  </si>
  <si>
    <t>ftp://ftp.ncbi.nlm.nih.gov/genomes/all/GCA/002/189/225/GCA_002189225.1_ASM218922v1</t>
  </si>
  <si>
    <t>Kogia breviceps</t>
  </si>
  <si>
    <t>BS64</t>
  </si>
  <si>
    <t>SAMN07678126</t>
  </si>
  <si>
    <t>PRJNA399466</t>
  </si>
  <si>
    <t>GCA_004363705.1</t>
  </si>
  <si>
    <t>RJWL01</t>
  </si>
  <si>
    <t>ftp://ftp.ncbi.nlm.nih.gov/genomes/all/GCA/004/363/705/GCA_004363705.1_KogBre_v1_BIUU</t>
  </si>
  <si>
    <t>Monodon monoceros</t>
  </si>
  <si>
    <t>NGI</t>
  </si>
  <si>
    <t>SAMN10872456</t>
  </si>
  <si>
    <t>PRJNA542700</t>
  </si>
  <si>
    <t>GCA_005190385.2</t>
  </si>
  <si>
    <t>mitochondrion MT:CM016494.1</t>
  </si>
  <si>
    <t>SIHG01</t>
  </si>
  <si>
    <t>2019-05-06T00:00:00Z</t>
  </si>
  <si>
    <t>ftp://ftp.ncbi.nlm.nih.gov/genomes/all/GCA/005/190/385/GCA_005190385.2_NGI_Narwhal_1</t>
  </si>
  <si>
    <t>ftp://ftp.ncbi.nlm.nih.gov/genomes/all/GCF/005/190/385/GCF_005190385.1_NGI_Narwhal_1</t>
  </si>
  <si>
    <t>Phocoena phocoena</t>
  </si>
  <si>
    <t>BS71</t>
  </si>
  <si>
    <t>SAMN07678060</t>
  </si>
  <si>
    <t>PRJNA399454</t>
  </si>
  <si>
    <t>GCA_004363495.1</t>
  </si>
  <si>
    <t>RJWQ01</t>
  </si>
  <si>
    <t>ftp://ftp.ncbi.nlm.nih.gov/genomes/all/GCA/004/363/495/GCA_004363495.1_PhoPho_v1_BIUU</t>
  </si>
  <si>
    <t>Sebastes schlegelii</t>
  </si>
  <si>
    <t>QAU-006</t>
  </si>
  <si>
    <t>SAMN10781578</t>
  </si>
  <si>
    <t>PRJNA516036</t>
  </si>
  <si>
    <t>GCA_014673565.1</t>
  </si>
  <si>
    <t>chromosome 1:CM025825.1; chromosome 2:CM025826.1; chromosome 3:CM025827.1; chromosome 4:CM025828.1; chromosome 5:CM025829.1; chromosome 6:CM025830.1; chromosome 7:CM025831.1; chromosome 8:CM025832.1; chromosome 9:CM025833.1; chromosome 10:CM025834.1; chromosome 11:CM025835.1; chromosome 12:CM025836.1; chromosome 13:CM025837.1; chromosome 14:CM025838.1; chromosome 15:CM025839.1; chromosome 16:CM025840.1; chromosome 17:CM025841.1; chromosome 18:CM025842.1; chromosome 19:CM025843.1; chromosome 20:CM025844.1; chromosome 21:CM025845.1; chromosome 22:CM025846.1; chromosome 23:CM025847.1; chromosome 24:CM025848.1</t>
  </si>
  <si>
    <t>VHQL01</t>
  </si>
  <si>
    <t>ftp://ftp.ncbi.nlm.nih.gov/genomes/all/GCA/014/673/565/GCA_014673565.1_ASM1467356v1</t>
  </si>
  <si>
    <t>Mola mola</t>
  </si>
  <si>
    <t>MOLMO</t>
  </si>
  <si>
    <t>SAMN04335856</t>
  </si>
  <si>
    <t>PRJNA305960</t>
  </si>
  <si>
    <t>GCA_001698575.1</t>
  </si>
  <si>
    <t>MBDK01</t>
  </si>
  <si>
    <t>2016-08-03T00:00:00Z</t>
  </si>
  <si>
    <t>ftp://ftp.ncbi.nlm.nih.gov/genomes/all/GCA/001/698/575/GCA_001698575.1_ASM169857v1</t>
  </si>
  <si>
    <t>Cyanidium caldarium</t>
  </si>
  <si>
    <t>UTEX2393</t>
  </si>
  <si>
    <t>SAMN10845581</t>
  </si>
  <si>
    <t>GCA_019693505.1</t>
  </si>
  <si>
    <t>JAAMXT01</t>
  </si>
  <si>
    <t>ftp://ftp.ncbi.nlm.nih.gov/genomes/all/GCA/019/693/505/GCA_019693505.1_ASM1969350v1</t>
  </si>
  <si>
    <t>Anthoceros angustus</t>
  </si>
  <si>
    <t>SAMN11775617</t>
  </si>
  <si>
    <t>PRJNA543716</t>
  </si>
  <si>
    <t>GCA_010909165.1</t>
  </si>
  <si>
    <t>VJWM01</t>
  </si>
  <si>
    <t>2020-02-20T00:00:00Z</t>
  </si>
  <si>
    <t>ftp://ftp.ncbi.nlm.nih.gov/genomes/all/GCA/010/909/165/GCA_010909165.1_ASM1090916v1</t>
  </si>
  <si>
    <t>Taenia asiatica</t>
  </si>
  <si>
    <t>TASYD01</t>
  </si>
  <si>
    <t>SAMN04230713</t>
  </si>
  <si>
    <t>PRJNA299871</t>
  </si>
  <si>
    <t>GCA_001693035.2</t>
  </si>
  <si>
    <t>LWMJ02</t>
  </si>
  <si>
    <t>2016-07-24T00:00:00Z</t>
  </si>
  <si>
    <t>ftp://ftp.ncbi.nlm.nih.gov/genomes/all/GCA/001/693/035/GCA_001693035.2_Taenia_asiatica_TASYD01_v1</t>
  </si>
  <si>
    <t>Anseranas semipalmata</t>
  </si>
  <si>
    <t>B10K-DU-001-57</t>
  </si>
  <si>
    <t>SAMN12253809</t>
  </si>
  <si>
    <t>GCA_013399115.1</t>
  </si>
  <si>
    <t>VXAA01</t>
  </si>
  <si>
    <t>ftp://ftp.ncbi.nlm.nih.gov/genomes/all/GCA/013/399/115/GCA_013399115.1_ASM1339911v1</t>
  </si>
  <si>
    <t>Haliotis rubra</t>
  </si>
  <si>
    <t>DU_JTF1</t>
  </si>
  <si>
    <t>SAMN09981888</t>
  </si>
  <si>
    <t>PRJNA489521</t>
  </si>
  <si>
    <t>GCA_003918875.1</t>
  </si>
  <si>
    <t>QXJH01</t>
  </si>
  <si>
    <t>2018-12-07T00:00:00Z</t>
  </si>
  <si>
    <t>ftp://ftp.ncbi.nlm.nih.gov/genomes/all/GCA/003/918/875/GCA_003918875.1_ASM391887v1</t>
  </si>
  <si>
    <t>Philaenus spumarius</t>
  </si>
  <si>
    <t>PSPU_08</t>
  </si>
  <si>
    <t>SAMN13900937</t>
  </si>
  <si>
    <t>PRJNA602656</t>
  </si>
  <si>
    <t>GCA_018207615.1</t>
  </si>
  <si>
    <t>JAGFPH01</t>
  </si>
  <si>
    <t>2021-04-29T00:00:00Z</t>
  </si>
  <si>
    <t>ftp://ftp.ncbi.nlm.nih.gov/genomes/all/GCA/018/207/615/GCA_018207615.1_Pspu_JIC_v1.0</t>
  </si>
  <si>
    <t>Starmerella bacillaris</t>
  </si>
  <si>
    <t>NP2</t>
  </si>
  <si>
    <t>SAMN07482632</t>
  </si>
  <si>
    <t>PRJNA397468</t>
  </si>
  <si>
    <t>GCA_002270425.1</t>
  </si>
  <si>
    <t>NQLE01</t>
  </si>
  <si>
    <t>2017-08-25T00:00:00Z</t>
  </si>
  <si>
    <t>ftp://ftp.ncbi.nlm.nih.gov/genomes/all/GCA/002/270/425/GCA_002270425.1_ASM227042v1</t>
  </si>
  <si>
    <t>Rhinatrema bivittatum</t>
  </si>
  <si>
    <t>SAMEA104387956</t>
  </si>
  <si>
    <t>PRJEB32111</t>
  </si>
  <si>
    <t>GCA_901001135.1</t>
  </si>
  <si>
    <t>chromosome 1:NC_042615.1/LR584387.1; chromosome 2:NC_042616.1/LR584388.1; chromosome 3:NC_042617.1/LR584389.1; chromosome 4:NC_042618.1/LR584390.1; chromosome 5:NC_042619.1/LR584391.1; chromosome 6:NC_042620.1/LR584392.1; chromosome 7:NC_042621.1/LR584393.1; chromosome 8:NC_042622.1/LR584394.1; chromosome 9:NC_042623.1/LR584395.1; chromosome 10:NC_042624.1/LR584396.1; chromosome 11:NC_042625.1/LR584397.1; chromosome 12:NC_042626.1/LR584398.1; chromosome 13:NC_042627.1/LR584399.1; chromosome 14:NC_042628.1/LR584400.1; chromosome 15:NC_042629.1/LR584401.1; chromosome 16:NC_042630.1/LR584402.1; chromosome 17:NC_042631.1/LR584403.1; chromosome 18:NC_042632.1/LR584404.1; chromosome 19:NC_042633.1/LR584405.1; mitochondrion MT:NC_006303.1/</t>
  </si>
  <si>
    <t>CAAJIB01</t>
  </si>
  <si>
    <t>2019-04-12T00:00:00Z</t>
  </si>
  <si>
    <t>ftp://ftp.ncbi.nlm.nih.gov/genomes/all/GCA/901/001/135/GCA_901001135.1_aRhiBiv1.1</t>
  </si>
  <si>
    <t>ftp://ftp.ncbi.nlm.nih.gov/genomes/all/GCF/901/001/135/GCF_901001135.1_aRhiBiv1.1</t>
  </si>
  <si>
    <t>Myxocyprinus asiaticus</t>
  </si>
  <si>
    <t>MX2</t>
  </si>
  <si>
    <t>SAMN19774990</t>
  </si>
  <si>
    <t>PRJNA739167</t>
  </si>
  <si>
    <t>GCA_019703515.1</t>
  </si>
  <si>
    <t>chromosome 1:CM033842.1; chromosome 2:CM033843.1; chromosome 3:CM033844.1; chromosome 4:CM033845.1; chromosome 5:CM033846.1; chromosome 6:CM033847.1; chromosome 7:CM033848.1; chromosome 8:CM033849.1; chromosome 9:CM033850.1; chromosome 10:CM033851.1; chromosome 11:CM033852.1; chromosome 12:CM033853.1; chromosome 13:CM033854.1; chromosome 14:CM033855.1; chromosome 15:CM033856.1; chromosome 16:CM033857.1; chromosome 17:CM033858.1; chromosome 18:CM033859.1; chromosome 19:CM033860.1; chromosome 20:CM033861.1; chromosome 21:CM033862.1; chromosome 22:CM033863.1; chromosome 23:CM033864.1; chromosome 24:CM033865.1; chromosome 25:CM033866.1; chromosome 26:CM033867.1; chromosome 27:CM033868.1; chromosome 28:CM033869.1; chromosome 29:CM033870.1; chromosome 30:CM033871.1; chromosome 31:CM033872.1; chromosome 32:CM033873.1; chromosome 33:CM033874.1; chromosome 34:CM033875.1; chromosome 35:CM033876.1; chromosome 36:CM033877.1; chromosome 37:CM033878.1; chromosome 38:CM033879.1; chromosome 39:CM033880.1; chromosome 40:CM033881.1; chromosome 41:CM033882.1; chromosome 42:CM033883.1; chromosome 43:CM033884.1; chromosome 44:CM033885.1; chromosome 45:CM033886.1; chromosome 46:CM033887.1; chromosome 47:CM033888.1; chromosome 48:CM033889.1; chromosome 49:CM033890.1; chromosome 50:CM033891.1</t>
  </si>
  <si>
    <t>JAIGOD01</t>
  </si>
  <si>
    <t>2021-08-20T00:00:00Z</t>
  </si>
  <si>
    <t>ftp://ftp.ncbi.nlm.nih.gov/genomes/all/GCA/019/703/515/GCA_019703515.1_MX_HiC_50CHRs.fa</t>
  </si>
  <si>
    <t>Anguilla marmorata</t>
  </si>
  <si>
    <t>SAMEA5568835</t>
  </si>
  <si>
    <t>PRJEB32187</t>
  </si>
  <si>
    <t>GCA_901111315.1</t>
  </si>
  <si>
    <t>CAAKNA01</t>
  </si>
  <si>
    <t>2020-02-07T00:00:00Z</t>
  </si>
  <si>
    <t>ftp://ftp.ncbi.nlm.nih.gov/genomes/all/GCA/901/111/315/GCA_901111315.1_Anguilla_marmorata_assembly</t>
  </si>
  <si>
    <t>Anguilla megastoma</t>
  </si>
  <si>
    <t>SAMEA5568836</t>
  </si>
  <si>
    <t>GCA_901111305.1</t>
  </si>
  <si>
    <t>CAAKMX01</t>
  </si>
  <si>
    <t>ftp://ftp.ncbi.nlm.nih.gov/genomes/all/GCA/901/111/305/GCA_901111305.1_Anguilla_megastoma_assembly</t>
  </si>
  <si>
    <t>Anguilla obscura</t>
  </si>
  <si>
    <t>SAMEA5568837</t>
  </si>
  <si>
    <t>GCA_901111295.1</t>
  </si>
  <si>
    <t>CAAKMZ01</t>
  </si>
  <si>
    <t>ftp://ftp.ncbi.nlm.nih.gov/genomes/all/GCA/901/111/295/GCA_901111295.1_Anguilla_obscura_assembly</t>
  </si>
  <si>
    <t>Trachurus trachurus</t>
  </si>
  <si>
    <t>SAMEA7524396</t>
  </si>
  <si>
    <t>PRJEB42172</t>
  </si>
  <si>
    <t>GCA_905171665.1</t>
  </si>
  <si>
    <t>chromosome 1:LR991628.1; chromosome 2:LR991651.1; chromosome 3:LR991630.1; chromosome 4:LR991635.1; chromosome 5:LR991633.1; chromosome 6:LR991634.1; chromosome 7:LR991638.1; chromosome 8:LR991642.1; chromosome 9:LR991632.1; chromosome 10:LR991631.1; chromosome 11:LR991641.1; chromosome 12:LR991645.1; chromosome 13:LR991629.1; chromosome 14:LR991640.1; chromosome 15:LR991643.1; chromosome 16:LR991639.1; chromosome 17:LR991637.1; chromosome 18:LR991646.1; chromosome 19:LR991650.1; chromosome 20:LR991648.1; chromosome 21:LR991636.1; chromosome 22:LR991644.1; chromosome 23:LR991649.1; chromosome 24:LR991647.1; mitochondrion MT:LR991652.1</t>
  </si>
  <si>
    <t>CAJIMH01</t>
  </si>
  <si>
    <t>ftp://ftp.ncbi.nlm.nih.gov/genomes/all/GCA/905/171/665/GCA_905171665.1_fTraTra1.1</t>
  </si>
  <si>
    <t>Zancudomyces culisetae</t>
  </si>
  <si>
    <t>COL-18-3</t>
  </si>
  <si>
    <t>SAMN04488584</t>
  </si>
  <si>
    <t>PRJNA311769</t>
  </si>
  <si>
    <t>GCA_001969505.1</t>
  </si>
  <si>
    <t>mitochondrion MT:CM007644.1</t>
  </si>
  <si>
    <t>LSSK01</t>
  </si>
  <si>
    <t>2017-01-23T00:00:00Z</t>
  </si>
  <si>
    <t>ftp://ftp.ncbi.nlm.nih.gov/genomes/all/GCA/001/969/505/GCA_001969505.1_ASM196950v1</t>
  </si>
  <si>
    <t>Spinacia oleracea</t>
  </si>
  <si>
    <t>SAMN05242642</t>
  </si>
  <si>
    <t>PRJNA396054</t>
  </si>
  <si>
    <t>GCA_002007265.1</t>
  </si>
  <si>
    <t>plastid Pltd:NC_002202.1/</t>
  </si>
  <si>
    <t>LZYP01</t>
  </si>
  <si>
    <t>2017-02-27T00:00:00Z</t>
  </si>
  <si>
    <t>ftp://ftp.ncbi.nlm.nih.gov/genomes/all/GCA/002/007/265/GCA_002007265.1_ASM200726v1</t>
  </si>
  <si>
    <t>ftp://ftp.ncbi.nlm.nih.gov/genomes/all/GCF/002/007/265/GCF_002007265.1_ASM200726v1</t>
  </si>
  <si>
    <t>Montipora cactus</t>
  </si>
  <si>
    <t>SAMD00186143</t>
  </si>
  <si>
    <t>GCA_014634245.1</t>
  </si>
  <si>
    <t>BLFO01</t>
  </si>
  <si>
    <t>ftp://ftp.ncbi.nlm.nih.gov/genomes/all/GCA/014/634/245/GCA_014634245.1_Mcac_1.0</t>
  </si>
  <si>
    <t>Megaptera novaeangliae</t>
  </si>
  <si>
    <t>ASU/GRON-1</t>
  </si>
  <si>
    <t>SAMN10585801</t>
  </si>
  <si>
    <t>PRJNA509641</t>
  </si>
  <si>
    <t>GCA_004329385.1</t>
  </si>
  <si>
    <t>RYZJ01</t>
  </si>
  <si>
    <t>2019-03-06T00:00:00Z</t>
  </si>
  <si>
    <t>ftp://ftp.ncbi.nlm.nih.gov/genomes/all/GCA/004/329/385/GCA_004329385.1_megNov1</t>
  </si>
  <si>
    <t>Choloepus didactylus</t>
  </si>
  <si>
    <t>mChoDid1</t>
  </si>
  <si>
    <t>SAMN12612024</t>
  </si>
  <si>
    <t>PRJNA678727</t>
  </si>
  <si>
    <t>GCA_015220235.1</t>
  </si>
  <si>
    <t>chromosome 1:NC_051307.1/CM026690.1; chromosome 2:NC_051308.1/CM026691.1; chromosome 3:NC_051309.1/CM026692.1; chromosome 4:NC_051310.1/CM026693.1; chromosome 5:NC_051311.1/CM026694.1; chromosome 6:NC_051312.1/CM026695.1; chromosome 7:NC_051313.1/CM026696.1; chromosome 8:NC_051314.1/CM026697.1; chromosome 9:NC_051315.1/CM026698.1; chromosome 10:NC_051316.1/CM026699.1; chromosome 11:NC_051317.1/CM026700.1; chromosome 12:NC_051318.1/CM026701.1; chromosome 13:NC_051319.1/CM026702.1; chromosome 14:NC_051320.1/CM026703.1; chromosome 15:NC_051321.1/CM026704.1; chromosome 16:NC_051322.1/CM026705.1; chromosome 17:NC_051323.1/CM026706.1; chromosome 18:NC_051324.1/CM026707.1; chromosome 19:NC_051325.1/CM026708.1; chromosome 20:NC_051326.1/CM026709.1; chromosome 21:NC_051327.1/CM026710.1; chromosome 22:NC_051328.1/CM026711.1; chromosome 23:NC_051329.1/CM026712.1; chromosome 24:NC_051330.1/CM026713.1; chromosome 25:NC_051331.1/CM026714.1; chromosome 26:NC_051332.1/CM026715.1; chromosome 27:NC_051333.1/CM026716.1; chromosome X:NC_051334.1/CM026717.1; chromosome Y:NC_051335.1/CM026718.1; mitochondrion MT:NC_006924.1/CM026720.1</t>
  </si>
  <si>
    <t>JADCNF01</t>
  </si>
  <si>
    <t>ftp://ftp.ncbi.nlm.nih.gov/genomes/all/GCA/015/220/235/GCA_015220235.1_mChoDid1.pri</t>
  </si>
  <si>
    <t>ftp://ftp.ncbi.nlm.nih.gov/genomes/all/GCF/015/220/235/GCF_015220235.1_mChoDid1.pri</t>
  </si>
  <si>
    <t>Balaenoptera bonaerensis</t>
  </si>
  <si>
    <t>SAMD00016608</t>
  </si>
  <si>
    <t>PRJDB1465</t>
  </si>
  <si>
    <t>GCA_000978805.1</t>
  </si>
  <si>
    <t>BAUQ01</t>
  </si>
  <si>
    <t>2015-02-19T00:00:00Z</t>
  </si>
  <si>
    <t>ftp://ftp.ncbi.nlm.nih.gov/genomes/all/GCA/000/978/805/GCA_000978805.1_ASM97880v1</t>
  </si>
  <si>
    <t>Pogona vitticeps</t>
  </si>
  <si>
    <t>SAMEA2300447</t>
  </si>
  <si>
    <t>PRJEB5206</t>
  </si>
  <si>
    <t>GCA_900067755.1</t>
  </si>
  <si>
    <t>CEMB01</t>
  </si>
  <si>
    <t>ftp://ftp.ncbi.nlm.nih.gov/genomes/all/GCA/900/067/755/GCA_900067755.1_pvi1.1</t>
  </si>
  <si>
    <t>ftp://ftp.ncbi.nlm.nih.gov/genomes/all/GCF/900/067/755/GCF_900067755.1_pvi1.1</t>
  </si>
  <si>
    <t>Eubalaena japonica</t>
  </si>
  <si>
    <t>BS61</t>
  </si>
  <si>
    <t>SAMN07678124</t>
  </si>
  <si>
    <t>PRJNA399464</t>
  </si>
  <si>
    <t>GCA_004363455.1</t>
  </si>
  <si>
    <t>RJWP01</t>
  </si>
  <si>
    <t>ftp://ftp.ncbi.nlm.nih.gov/genomes/all/GCA/004/363/455/GCA_004363455.1_EubJap_v1_BIUU</t>
  </si>
  <si>
    <t>Branta canadensis</t>
  </si>
  <si>
    <t>SJ_97</t>
  </si>
  <si>
    <t>SAMN11031539</t>
  </si>
  <si>
    <t>PRJNA524684</t>
  </si>
  <si>
    <t>GCA_006130075.1</t>
  </si>
  <si>
    <t>SNRU01</t>
  </si>
  <si>
    <t>2019-06-05T00:00:00Z</t>
  </si>
  <si>
    <t>ftp://ftp.ncbi.nlm.nih.gov/genomes/all/GCA/006/130/075/GCA_006130075.1_GSC_cangoose_1.0</t>
  </si>
  <si>
    <t>Gavia stellata</t>
  </si>
  <si>
    <t>BGI_N328</t>
  </si>
  <si>
    <t>SAMN02324832</t>
  </si>
  <si>
    <t>PRJNA261843</t>
  </si>
  <si>
    <t>GCA_000690875.1</t>
  </si>
  <si>
    <t>mitochondrion MT:NC_007007.1/</t>
  </si>
  <si>
    <t>JJRM01</t>
  </si>
  <si>
    <t>2014-05-03T00:00:00Z</t>
  </si>
  <si>
    <t>ftp://ftp.ncbi.nlm.nih.gov/genomes/all/GCA/000/690/875/GCA_000690875.1_ASM69087v1</t>
  </si>
  <si>
    <t>ftp://ftp.ncbi.nlm.nih.gov/genomes/all/GCF/000/690/875/GCF_000690875.1_ASM69087v1</t>
  </si>
  <si>
    <t>Scleropages formosus</t>
  </si>
  <si>
    <t>SAMEA4872123</t>
  </si>
  <si>
    <t>PRJEB31995</t>
  </si>
  <si>
    <t>GCA_900964775.1</t>
  </si>
  <si>
    <t>chromosome 1:NC_041806.1/LR584066.1; chromosome 2:NC_041807.1/LR584067.1; chromosome 3:NC_041808.1/LR584068.1; chromosome 4:NC_041809.1/LR584069.1; chromosome 5:NC_041810.1/LR584070.1; chromosome 6:NC_041811.1/LR584071.1; chromosome 7:NC_041812.1/LR584072.1; chromosome 8:NC_041813.1/LR584073.1; chromosome 9:NC_041814.1/LR584074.1; chromosome 10:NC_041815.1/LR584075.1; chromosome 11:NC_041816.1/LR584076.1; chromosome 12:NC_041817.1/LR584077.1; chromosome 13:NC_041818.1/LR584078.1; chromosome 14:NC_041819.1/LR584079.1; chromosome 15:NC_041820.1/LR584080.1; chromosome 16:NC_041821.1/LR584081.1; chromosome 17:NC_041822.1/LR584082.1; chromosome 18:NC_041823.1/LR584083.1; chromosome 19:NC_041824.1/LR584084.1; chromosome 20:NC_041825.1/LR584085.1; chromosome 21:NC_041826.1/LR584086.1; chromosome 22:NC_041827.1/LR584087.1; chromosome 23:NC_041828.1/LR584088.1; chromosome 24:NC_041829.1/LR584089.1; chromosome 25:NC_041830.1/LR584090.1; mitochondrion MT:NC_007012.1/</t>
  </si>
  <si>
    <t>CAAHFQ01</t>
  </si>
  <si>
    <t>ftp://ftp.ncbi.nlm.nih.gov/genomes/all/GCA/900/964/775/GCA_900964775.1_fSclFor1.1</t>
  </si>
  <si>
    <t>ftp://ftp.ncbi.nlm.nih.gov/genomes/all/GCF/900/964/775/GCF_900964775.1_fSclFor1.1</t>
  </si>
  <si>
    <t>Leptotrombidium pallidum</t>
  </si>
  <si>
    <t>KCDC13</t>
  </si>
  <si>
    <t>SAMN11565490</t>
  </si>
  <si>
    <t>PRJNA540779</t>
  </si>
  <si>
    <t>GCA_013372475.1</t>
  </si>
  <si>
    <t>JABUKI01</t>
  </si>
  <si>
    <t>2020-06-24T00:00:00Z</t>
  </si>
  <si>
    <t>ftp://ftp.ncbi.nlm.nih.gov/genomes/all/GCA/013/372/475/GCA_013372475.1_ASM1337247v1</t>
  </si>
  <si>
    <t>Alectura lathami</t>
  </si>
  <si>
    <t>B10K-DU-001-39</t>
  </si>
  <si>
    <t>SAMN12253796</t>
  </si>
  <si>
    <t>GCA_013399715.1</t>
  </si>
  <si>
    <t>VXAV01</t>
  </si>
  <si>
    <t>ftp://ftp.ncbi.nlm.nih.gov/genomes/all/GCA/013/399/715/GCA_013399715.1_ASM1339971v1</t>
  </si>
  <si>
    <t>Melanogrammus aeglefinus</t>
  </si>
  <si>
    <t>SAMEA104602249</t>
  </si>
  <si>
    <t>PRJEB25074</t>
  </si>
  <si>
    <t>GCA_900291075.1</t>
  </si>
  <si>
    <t>OLKM01</t>
  </si>
  <si>
    <t>ftp://ftp.ncbi.nlm.nih.gov/genomes/all/GCA/900/291/075/GCA_900291075.1_MAEA_1</t>
  </si>
  <si>
    <t>Rousettus aegyptiacus</t>
  </si>
  <si>
    <t>mRouAeg1</t>
  </si>
  <si>
    <t>SAMN14734550</t>
  </si>
  <si>
    <t>PRJNA665208</t>
  </si>
  <si>
    <t>GCA_014176215.1</t>
  </si>
  <si>
    <t>mitochondrion MT:CM024382.1</t>
  </si>
  <si>
    <t>JACASE01</t>
  </si>
  <si>
    <t>2020-08-07T00:00:00Z</t>
  </si>
  <si>
    <t>ftp://ftp.ncbi.nlm.nih.gov/genomes/all/GCA/014/176/215/GCA_014176215.1_mRouAeg1.p</t>
  </si>
  <si>
    <t>ftp://ftp.ncbi.nlm.nih.gov/genomes/all/GCF/014/176/215/GCF_014176215.1_mRouAeg1.p</t>
  </si>
  <si>
    <t>Merlangius merlangus</t>
  </si>
  <si>
    <t>SAMEA4028797</t>
  </si>
  <si>
    <t>GCA_900323355.1</t>
  </si>
  <si>
    <t>OOFH01</t>
  </si>
  <si>
    <t>ftp://ftp.ncbi.nlm.nih.gov/genomes/all/GCA/900/323/355/GCA_900323355.1_ASM90032335v1</t>
  </si>
  <si>
    <t>Leishmania tarentolae</t>
  </si>
  <si>
    <t>Parrot Tar II</t>
  </si>
  <si>
    <t>SAMD00191432</t>
  </si>
  <si>
    <t>PRJDB8419</t>
  </si>
  <si>
    <t>GCA_009731335.1</t>
  </si>
  <si>
    <t>BLBS01</t>
  </si>
  <si>
    <t>2019-11-27T21:02:00Z</t>
  </si>
  <si>
    <t>ftp://ftp.ncbi.nlm.nih.gov/genomes/all/GCA/009/731/335/GCA_009731335.1_Lta_assembly01</t>
  </si>
  <si>
    <t>Nisaetus nipalensis</t>
  </si>
  <si>
    <t>SAMD00156789</t>
  </si>
  <si>
    <t>PRJDB7805</t>
  </si>
  <si>
    <t>GCA_012487455.1</t>
  </si>
  <si>
    <t>BJES01</t>
  </si>
  <si>
    <t>2020-04-03T00:00:00Z</t>
  </si>
  <si>
    <t>ftp://ftp.ncbi.nlm.nih.gov/genomes/all/GCA/012/487/455/GCA_012487455.1_Nnipalensis_1.0</t>
  </si>
  <si>
    <t>Leptotrombidium deliense</t>
  </si>
  <si>
    <t>UoL-UT</t>
  </si>
  <si>
    <t>SAMN06473100</t>
  </si>
  <si>
    <t>PRJNA377801</t>
  </si>
  <si>
    <t>GCA_003675905.2</t>
  </si>
  <si>
    <t>NCKV01</t>
  </si>
  <si>
    <t>ftp://ftp.ncbi.nlm.nih.gov/genomes/all/GCA/003/675/905/GCA_003675905.2_ASM367590v2</t>
  </si>
  <si>
    <t>Cathartes aura</t>
  </si>
  <si>
    <t>BGI_N323</t>
  </si>
  <si>
    <t>SAMN02319050</t>
  </si>
  <si>
    <t>PRJNA212890</t>
  </si>
  <si>
    <t>GCA_000699945.1</t>
  </si>
  <si>
    <t>JMFT01</t>
  </si>
  <si>
    <t>2014-05-08T00:00:00Z</t>
  </si>
  <si>
    <t>ftp://ftp.ncbi.nlm.nih.gov/genomes/all/GCA/000/699/945/GCA_000699945.1_ASM69994v1</t>
  </si>
  <si>
    <t>Rangifer tarandus caribou</t>
  </si>
  <si>
    <t>CA-31</t>
  </si>
  <si>
    <t>SAMN19775459</t>
  </si>
  <si>
    <t>PRJNA739179</t>
  </si>
  <si>
    <t>GCA_019903745.1</t>
  </si>
  <si>
    <t>JAHWTM01</t>
  </si>
  <si>
    <t>2021-09-08T00:00:00Z</t>
  </si>
  <si>
    <t>ftp://ftp.ncbi.nlm.nih.gov/genomes/all/GCA/019/903/745/GCA_019903745.1_ULRtarCaribou_2</t>
  </si>
  <si>
    <t>Acanthaster planci</t>
  </si>
  <si>
    <t>SAMD00054104</t>
  </si>
  <si>
    <t>PRJDB3175</t>
  </si>
  <si>
    <t>GCA_001949145.1</t>
  </si>
  <si>
    <t>mitochondrion MT:NC_007788.1/</t>
  </si>
  <si>
    <t>BDGF01</t>
  </si>
  <si>
    <t>2016-12-17T00:00:00Z</t>
  </si>
  <si>
    <t>ftp://ftp.ncbi.nlm.nih.gov/genomes/all/GCA/001/949/145/GCA_001949145.1_OKI-Apl_1.0</t>
  </si>
  <si>
    <t>ftp://ftp.ncbi.nlm.nih.gov/genomes/all/GCF/001/949/145/GCF_001949145.1_OKI-Apl_1.0</t>
  </si>
  <si>
    <t>Watasenia scintillans</t>
  </si>
  <si>
    <t>SAMD00215871</t>
  </si>
  <si>
    <t>PRJDB8630</t>
  </si>
  <si>
    <t>GCA_015471945.1</t>
  </si>
  <si>
    <t>BLWP01</t>
  </si>
  <si>
    <t>2020-11-09T21:45:00Z</t>
  </si>
  <si>
    <t>ftp://ftp.ncbi.nlm.nih.gov/genomes/all/GCA/015/471/945/GCA_015471945.1_Wsci_v1.0</t>
  </si>
  <si>
    <t>Menura novaehollandiae</t>
  </si>
  <si>
    <t>B10K-CU-030-46</t>
  </si>
  <si>
    <t>SAMN12253747</t>
  </si>
  <si>
    <t>GCA_013396355.1</t>
  </si>
  <si>
    <t>VWPS01</t>
  </si>
  <si>
    <t>ftp://ftp.ncbi.nlm.nih.gov/genomes/all/GCA/013/396/355/GCA_013396355.1_ASM1339635v1</t>
  </si>
  <si>
    <t>Denticeps clupeoides</t>
  </si>
  <si>
    <t>SAMEA104129917</t>
  </si>
  <si>
    <t>PRJEB31545</t>
  </si>
  <si>
    <t>GCA_900700375.1</t>
  </si>
  <si>
    <t>chromosome 1:NC_041707.1/LR535813.1; chromosome 2:NC_041708.1/LR535814.1; chromosome 3:NC_041709.1/LR535815.1; chromosome 4:NC_041710.1/LR535816.1; chromosome 5:NC_041711.1/LR535817.1; chromosome 6:NC_041712.1/LR535818.1; chromosome 7:NC_041713.1/LR535819.1; chromosome 8:NC_041714.1/LR535820.1; chromosome 9:NC_041715.1/LR535821.1; chromosome 10:NC_041716.1/LR535822.1; chromosome 11:NC_041717.1/LR535823.1; chromosome 12:NC_041718.1/LR535824.1; chromosome 13:NC_041719.1/LR535825.1; chromosome 14:NC_041720.1/LR535826.1; chromosome 15:NC_041721.1/LR535827.1; chromosome 16:NC_041722.1/LR535828.1; chromosome 17:NC_041723.1/LR535829.1; chromosome 18:NC_041724.1/LR535830.1; chromosome 19:NC_041725.1/LR535831.1; chromosome 20:NC_041726.1/LR535832.1</t>
  </si>
  <si>
    <t>CAADHS01</t>
  </si>
  <si>
    <t>ftp://ftp.ncbi.nlm.nih.gov/genomes/all/GCA/900/700/375/GCA_900700375.1_fDenClu1.1</t>
  </si>
  <si>
    <t>ftp://ftp.ncbi.nlm.nih.gov/genomes/all/GCF/900/700/375/GCF_900700375.1_fDenClu1.1</t>
  </si>
  <si>
    <t>Anisakis simplex</t>
  </si>
  <si>
    <t>SAMEA1529932</t>
  </si>
  <si>
    <t>PRJEB496</t>
  </si>
  <si>
    <t>GCA_900617985.1</t>
  </si>
  <si>
    <t>UYRR01</t>
  </si>
  <si>
    <t>2018-11-28T00:00:00Z</t>
  </si>
  <si>
    <t>ftp://ftp.ncbi.nlm.nih.gov/genomes/all/GCA/900/617/985/GCA_900617985.1_A_simplex_0011_upd</t>
  </si>
  <si>
    <t>Verasper variegatus</t>
  </si>
  <si>
    <t>vva_ysfri_2017</t>
  </si>
  <si>
    <t>SAMN14998119</t>
  </si>
  <si>
    <t>PRJNA634516</t>
  </si>
  <si>
    <t>GCA_013332515.1</t>
  </si>
  <si>
    <t>linkage group LG01:CM023413.1; linkage group LG02:CM023414.1; linkage group LG03:CM023415.1; linkage group LG04:CM023416.1; linkage group LG05:CM023417.1; linkage group LG06:CM023418.1; linkage group LG07:CM023419.1; linkage group LG08:CM023420.1; linkage group LG09:CM023421.1; linkage group LG10:CM023422.1; linkage group LG11:CM023423.1; linkage group LG12:CM023424.1; linkage group LG13:CM023425.1; linkage group LG14:CM023426.1; linkage group LG15:CM023427.1; linkage group LG16:CM023428.1; linkage group LG17:CM023429.1; linkage group LG18:CM023430.1; linkage group LG19:CM023431.1; linkage group LG20:CM023432.1; linkage group LG21:CM023433.1; linkage group LG22:CM023434.1; linkage group LG23:CM023435.1</t>
  </si>
  <si>
    <t>JABUOA01</t>
  </si>
  <si>
    <t>2020-06-11T00:00:00Z</t>
  </si>
  <si>
    <t>ftp://ftp.ncbi.nlm.nih.gov/genomes/all/GCA/013/332/515/GCA_013332515.1_ysfri_vvar_1.0</t>
  </si>
  <si>
    <t>Platysternon megacephalum</t>
  </si>
  <si>
    <t>DO16091913</t>
  </si>
  <si>
    <t>SAMN09536731</t>
  </si>
  <si>
    <t>PRJNA479402</t>
  </si>
  <si>
    <t>GCA_003942145.1</t>
  </si>
  <si>
    <t>QXTE01</t>
  </si>
  <si>
    <t>2018-12-12T00:00:00Z</t>
  </si>
  <si>
    <t>ftp://ftp.ncbi.nlm.nih.gov/genomes/all/GCA/003/942/145/GCA_003942145.1_ASM394214v1</t>
  </si>
  <si>
    <t>Atractosteus spatula</t>
  </si>
  <si>
    <t>Allg_001</t>
  </si>
  <si>
    <t>SAMN13737662</t>
  </si>
  <si>
    <t>PRJNA599026</t>
  </si>
  <si>
    <t>GCA_016984175.1</t>
  </si>
  <si>
    <t>JAAWVO01</t>
  </si>
  <si>
    <t>2021-02-26T00:00:00Z</t>
  </si>
  <si>
    <t>ftp://ftp.ncbi.nlm.nih.gov/genomes/all/GCA/016/984/175/GCA_016984175.1_BGI_Aspa_1.0</t>
  </si>
  <si>
    <t>Eudyptes chrysocome</t>
  </si>
  <si>
    <t>RH 110-1</t>
  </si>
  <si>
    <t>SAMN12384872</t>
  </si>
  <si>
    <t>GCA_010085355.1</t>
  </si>
  <si>
    <t>VULL01</t>
  </si>
  <si>
    <t>ftp://ftp.ncbi.nlm.nih.gov/genomes/all/GCA/010/085/355/GCA_010085355.1_BGI_Echrysoc.V1</t>
  </si>
  <si>
    <t>Adoxophyes honmai</t>
  </si>
  <si>
    <t>Kanaya1960</t>
  </si>
  <si>
    <t>SAMD00128871</t>
  </si>
  <si>
    <t>PRJDB6525</t>
  </si>
  <si>
    <t>GCA_005406045.1</t>
  </si>
  <si>
    <t>BHDV01</t>
  </si>
  <si>
    <t>2019-03-27T00:00:00Z</t>
  </si>
  <si>
    <t>ftp://ftp.ncbi.nlm.nih.gov/genomes/all/GCA/005/406/045/GCA_005406045.1_Ah_1.0</t>
  </si>
  <si>
    <t>Diretmus argenteus</t>
  </si>
  <si>
    <t>SAMEA5226238</t>
  </si>
  <si>
    <t>GCA_900660295.1</t>
  </si>
  <si>
    <t>CABFOR01</t>
  </si>
  <si>
    <t>ftp://ftp.ncbi.nlm.nih.gov/genomes/all/GCA/900/660/295/GCA_900660295.1_Diretmus_argenteus_assembly</t>
  </si>
  <si>
    <t>Nipponia nippon</t>
  </si>
  <si>
    <t>BGI_Y956</t>
  </si>
  <si>
    <t>SAMN02596464</t>
  </si>
  <si>
    <t>PRJNA253829</t>
  </si>
  <si>
    <t>GCA_000708225.1</t>
  </si>
  <si>
    <t>mitochondrion MT:NC_008132.1/</t>
  </si>
  <si>
    <t>JMFH01</t>
  </si>
  <si>
    <t>2014-05-09T00:00:00Z</t>
  </si>
  <si>
    <t>ftp://ftp.ncbi.nlm.nih.gov/genomes/all/GCA/000/708/225/GCA_000708225.1_ASM70822v1</t>
  </si>
  <si>
    <t>ftp://ftp.ncbi.nlm.nih.gov/genomes/all/GCF/000/708/225/GCF_000708225.1_ASM70822v1</t>
  </si>
  <si>
    <t>Podiceps cristatus</t>
  </si>
  <si>
    <t>BGI_N338</t>
  </si>
  <si>
    <t>SAMN02339891</t>
  </si>
  <si>
    <t>PRJNA212905</t>
  </si>
  <si>
    <t>GCA_000699545.1</t>
  </si>
  <si>
    <t>JMFS01</t>
  </si>
  <si>
    <t>2014-05-07T00:00:00Z</t>
  </si>
  <si>
    <t>ftp://ftp.ncbi.nlm.nih.gov/genomes/all/GCA/000/699/545/GCA_000699545.1_ASM69954v1</t>
  </si>
  <si>
    <t>Galemys pyrenaicus</t>
  </si>
  <si>
    <t>IBE-C5619</t>
  </si>
  <si>
    <t>SAMN18106611</t>
  </si>
  <si>
    <t>PRJNA705855</t>
  </si>
  <si>
    <t>GCA_019455555.1</t>
  </si>
  <si>
    <t>JAGFMF01</t>
  </si>
  <si>
    <t>2021-08-05T00:00:00Z</t>
  </si>
  <si>
    <t>ftp://ftp.ncbi.nlm.nih.gov/genomes/all/GCA/019/455/555/GCA_019455555.1_Gpyr_1.0</t>
  </si>
  <si>
    <t>Nasalis larvatus</t>
  </si>
  <si>
    <t>Charlie</t>
  </si>
  <si>
    <t>SAMN02689222</t>
  </si>
  <si>
    <t>PRJNA241312</t>
  </si>
  <si>
    <t>GCA_000772465.1</t>
  </si>
  <si>
    <t>chromosome align_MmX:CM003018.1; chromosome align_Mm1:CM002998.1; chromosome align_Mm2:CM003009.1; chromosome align_Mm3:CM003011.1; chromosome align_Mm4:CM003012.1; chromosome align_Mm5:CM003013.1; chromosome align_Mm6:CM003014.1; chromosome align_Mm7:CM003015.1; chromosome align_Mm8:CM003016.1; chromosome align_Mm9:CM003017.1; chromosome align_Mm10:CM002999.1; chromosome align_Mm11:CM003000.1; chromosome align_Mm12:CM003001.1; chromosome align_Mm13:CM003002.1; chromosome align_Mm14:CM003003.1; chromosome align_Mm15:CM003004.1; chromosome align_Mm16:CM003005.1; chromosome align_Mm17:CM003006.1; chromosome align_Mm18:CM003007.1; chromosome align_Mm19:CM003008.1; chromosome align_Mm20:CM003010.1</t>
  </si>
  <si>
    <t>JMHX01</t>
  </si>
  <si>
    <t>2014-10-30T00:00:00Z</t>
  </si>
  <si>
    <t>ftp://ftp.ncbi.nlm.nih.gov/genomes/all/GCA/000/772/465/GCA_000772465.1_Charlie1.0</t>
  </si>
  <si>
    <t>Rhinopithecus roxellana</t>
  </si>
  <si>
    <t>Shanxi Qingling</t>
  </si>
  <si>
    <t>SAMN11039125</t>
  </si>
  <si>
    <t>PRJNA565017</t>
  </si>
  <si>
    <t>GCA_007565055.1</t>
  </si>
  <si>
    <t>chromosome 1:NC_044549.1/CM017351.1; chromosome 2:NC_044550.1/CM017352.1; chromosome 3:NC_044551.1/CM017353.1; chromosome 4:NC_044552.1/CM017354.1; chromosome 5:NC_044553.1/CM017355.1; chromosome 6:NC_044554.1/CM017356.1; chromosome 7:NC_044555.1/CM017357.1; chromosome 8:NC_044556.1/CM017358.1; chromosome 9:NC_044557.1/CM017359.1; chromosome 10:NC_044558.1/CM017360.1; chromosome 11:NC_044559.1/CM017361.1; chromosome 12:NC_044560.1/CM017362.1; chromosome 13:NC_044561.1/CM017363.1; chromosome 14:NC_044562.1/CM017364.1; chromosome 15:NC_044563.1/CM017365.1; chromosome 16:NC_044564.1/CM017366.1; chromosome 17:NC_044565.1/CM017367.1; chromosome 18:NC_044566.1/CM017368.1; chromosome 19:NC_044567.1/CM017369.1; chromosome 20:NC_044568.1/CM017370.1; chromosome 21:NC_044569.1/CM017371.1; chromosome 22:NC_044570.1/CM017372.1; mitochondrion MT:NC_008218.1/</t>
  </si>
  <si>
    <t>VMRL01</t>
  </si>
  <si>
    <t>2019-07-26T00:00:00Z</t>
  </si>
  <si>
    <t>ftp://ftp.ncbi.nlm.nih.gov/genomes/all/GCA/007/565/055/GCA_007565055.1_ASM756505v1</t>
  </si>
  <si>
    <t>ftp://ftp.ncbi.nlm.nih.gov/genomes/all/GCF/007/565/055/GCF_007565055.1_ASM756505v1</t>
  </si>
  <si>
    <t>Semnopithecus entellus</t>
  </si>
  <si>
    <t>BS30</t>
  </si>
  <si>
    <t>SAMN07678111</t>
  </si>
  <si>
    <t>PRJNA399419</t>
  </si>
  <si>
    <t>GCA_004025065.1</t>
  </si>
  <si>
    <t>PVII01</t>
  </si>
  <si>
    <t>ftp://ftp.ncbi.nlm.nih.gov/genomes/all/GCA/004/025/065/GCA_004025065.1_SemEnt_v1_BIUU</t>
  </si>
  <si>
    <t>Trachyrincus murrayi</t>
  </si>
  <si>
    <t>SAMEA4028782</t>
  </si>
  <si>
    <t>GCA_900323305.1</t>
  </si>
  <si>
    <t>OOFB01</t>
  </si>
  <si>
    <t>ftp://ftp.ncbi.nlm.nih.gov/genomes/all/GCA/900/323/305/GCA_900323305.1_ASM90032330v1</t>
  </si>
  <si>
    <t>Vulpes vulpes</t>
  </si>
  <si>
    <t>TameXAggressive cross</t>
  </si>
  <si>
    <t>SAMN06553695</t>
  </si>
  <si>
    <t>PRJNA482864</t>
  </si>
  <si>
    <t>GCA_003160815.1</t>
  </si>
  <si>
    <t>mitochondrion MT:NC_008434.1/</t>
  </si>
  <si>
    <t>NBDQ01</t>
  </si>
  <si>
    <t>2018-05-25T00:00:00Z</t>
  </si>
  <si>
    <t>ftp://ftp.ncbi.nlm.nih.gov/genomes/all/GCA/003/160/815/GCA_003160815.1_VulVul2.2</t>
  </si>
  <si>
    <t>ftp://ftp.ncbi.nlm.nih.gov/genomes/all/GCF/003/160/815/GCF_003160815.1_VulVul2.2</t>
  </si>
  <si>
    <t>Mirounga leonina</t>
  </si>
  <si>
    <t>KUSES-001</t>
  </si>
  <si>
    <t>SAMN13282320</t>
  </si>
  <si>
    <t>PRJNA638103</t>
  </si>
  <si>
    <t>GCA_011800145.1</t>
  </si>
  <si>
    <t>mitochondrion MT:NC_008422.1/</t>
  </si>
  <si>
    <t>JAAMPH01</t>
  </si>
  <si>
    <t>2020-03-31T00:00:00Z</t>
  </si>
  <si>
    <t>ftp://ftp.ncbi.nlm.nih.gov/genomes/all/GCA/011/800/145/GCA_011800145.1_KU_Mleo_1.0</t>
  </si>
  <si>
    <t>ftp://ftp.ncbi.nlm.nih.gov/genomes/all/GCF/011/800/145/GCF_011800145.1_KU_Mleo_1.0</t>
  </si>
  <si>
    <t>Neomonachus schauinslandi</t>
  </si>
  <si>
    <t>SAMN06841387</t>
  </si>
  <si>
    <t>PRJNA392091</t>
  </si>
  <si>
    <t>GCA_002201575.1</t>
  </si>
  <si>
    <t>mitochondrion MT:NC_008421.1/</t>
  </si>
  <si>
    <t>NINY01</t>
  </si>
  <si>
    <t>2017-06-20T00:00:00Z</t>
  </si>
  <si>
    <t>ftp://ftp.ncbi.nlm.nih.gov/genomes/all/GCA/002/201/575/GCA_002201575.1_ASM220157v1</t>
  </si>
  <si>
    <t>ftp://ftp.ncbi.nlm.nih.gov/genomes/all/GCF/002/201/575/GCF_002201575.1_ASM220157v1</t>
  </si>
  <si>
    <t>Bufo gargarizans</t>
  </si>
  <si>
    <t>SCDJY-AF-19</t>
  </si>
  <si>
    <t>SAMN14734018</t>
  </si>
  <si>
    <t>PRJNA628553</t>
  </si>
  <si>
    <t>GCA_014858855.1</t>
  </si>
  <si>
    <t>chromosome 1:CM026465.1; chromosome 2:CM026466.1; chromosome 3:CM026467.1; chromosome 4:CM026468.1; chromosome 5:CM026469.1; chromosome 6:CM026470.1; chromosome 7:CM026471.1; chromosome 8:CM026472.1; chromosome 9:CM026473.1; chromosome 10:CM026474.1; chromosome 11:CM026475.1</t>
  </si>
  <si>
    <t>JABFFT01</t>
  </si>
  <si>
    <t>2020-10-07T00:00:00Z</t>
  </si>
  <si>
    <t>ftp://ftp.ncbi.nlm.nih.gov/genomes/all/GCA/014/858/855/GCA_014858855.1_ASM1485885v1</t>
  </si>
  <si>
    <t>Callorhinus ursinus</t>
  </si>
  <si>
    <t>GAN/ISIS: 27379988/994484</t>
  </si>
  <si>
    <t>SAMN09379881</t>
  </si>
  <si>
    <t>PRJNA481736</t>
  </si>
  <si>
    <t>GCA_003265705.1</t>
  </si>
  <si>
    <t>mitochondrion MT:NC_008415.3/</t>
  </si>
  <si>
    <t>QLOG01</t>
  </si>
  <si>
    <t>2018-06-26T00:00:00Z</t>
  </si>
  <si>
    <t>ftp://ftp.ncbi.nlm.nih.gov/genomes/all/GCA/003/265/705/GCA_003265705.1_ASM326570v1</t>
  </si>
  <si>
    <t>ftp://ftp.ncbi.nlm.nih.gov/genomes/all/GCF/003/265/705/GCF_003265705.1_ASM326570v1</t>
  </si>
  <si>
    <t>Aurelia aurita</t>
  </si>
  <si>
    <t>ABS-J01</t>
  </si>
  <si>
    <t>SAMN10227664</t>
  </si>
  <si>
    <t>PRJNA494057</t>
  </si>
  <si>
    <t>GCA_004194415.1</t>
  </si>
  <si>
    <t>REGM01</t>
  </si>
  <si>
    <t>2019-02-14T00:00:00Z</t>
  </si>
  <si>
    <t>ftp://ftp.ncbi.nlm.nih.gov/genomes/all/GCA/004/194/415/GCA_004194415.1_ABSv1</t>
  </si>
  <si>
    <t>Amphiprion ocellaris</t>
  </si>
  <si>
    <t>DU_AmpOce</t>
  </si>
  <si>
    <t>SAMN07982614</t>
  </si>
  <si>
    <t>PRJNA421964</t>
  </si>
  <si>
    <t>GCA_002776465.1</t>
  </si>
  <si>
    <t>mitochondrion MT:NC_009065.1/</t>
  </si>
  <si>
    <t>NXFZ01</t>
  </si>
  <si>
    <t>2017-11-16T00:00:00Z</t>
  </si>
  <si>
    <t>ftp://ftp.ncbi.nlm.nih.gov/genomes/all/GCA/002/776/465/GCA_002776465.1_AmpOce1.0</t>
  </si>
  <si>
    <t>ftp://ftp.ncbi.nlm.nih.gov/genomes/all/GCF/002/776/465/GCF_002776465.1_AmpOce1.0</t>
  </si>
  <si>
    <t>Procyon lotor</t>
  </si>
  <si>
    <t>SAMN08536241</t>
  </si>
  <si>
    <t>PRJNA600180</t>
  </si>
  <si>
    <t>GCA_015708975.1</t>
  </si>
  <si>
    <t>mitochondrion MT:CM027276.1</t>
  </si>
  <si>
    <t>JAABKC01</t>
  </si>
  <si>
    <t>ftp://ftp.ncbi.nlm.nih.gov/genomes/all/GCA/015/708/975/GCA_015708975.1_Plotor_platanus500</t>
  </si>
  <si>
    <t>Bombina variegata variegata</t>
  </si>
  <si>
    <t>SAMEA6126447</t>
  </si>
  <si>
    <t>PRJEB35099</t>
  </si>
  <si>
    <t>GCA_905336975.1</t>
  </si>
  <si>
    <t>CAJPDP01</t>
  </si>
  <si>
    <t>2021-03-17T00:00:00Z</t>
  </si>
  <si>
    <t>ftp://ftp.ncbi.nlm.nih.gov/genomes/all/GCA/905/336/975/GCA_905336975.1_Bvv_clc_v1</t>
  </si>
  <si>
    <t>Nasturtium officinale</t>
  </si>
  <si>
    <t>SAMEA4640853</t>
  </si>
  <si>
    <t>PRJEB26555</t>
  </si>
  <si>
    <t>GCA_900406445.1</t>
  </si>
  <si>
    <t>OVAZ01</t>
  </si>
  <si>
    <t>ftp://ftp.ncbi.nlm.nih.gov/genomes/all/GCA/900/406/445/GCA_900406445.1_ASM90040644v1</t>
  </si>
  <si>
    <t>Echinococcus oligarthrus</t>
  </si>
  <si>
    <t>DaMi1</t>
  </si>
  <si>
    <t>SAMEA5334011</t>
  </si>
  <si>
    <t>PRJEB31222</t>
  </si>
  <si>
    <t>GCA_900683695.1</t>
  </si>
  <si>
    <t>CABFON01</t>
  </si>
  <si>
    <t>ftp://ftp.ncbi.nlm.nih.gov/genomes/all/GCA/900/683/695/GCA_900683695.1_ASM90068369v1</t>
  </si>
  <si>
    <t>Ammotragus lervia</t>
  </si>
  <si>
    <t>NAZ</t>
  </si>
  <si>
    <t>SAMN06233879</t>
  </si>
  <si>
    <t>PRJNA361449</t>
  </si>
  <si>
    <t>GCA_002201775.1</t>
  </si>
  <si>
    <t>NIVO01</t>
  </si>
  <si>
    <t>ftp://ftp.ncbi.nlm.nih.gov/genomes/all/GCA/002/201/775/GCA_002201775.1_ALER1.0</t>
  </si>
  <si>
    <t>Sardina pilchardus</t>
  </si>
  <si>
    <t>SPI-2018</t>
  </si>
  <si>
    <t>SAMN09664902</t>
  </si>
  <si>
    <t>PRJNA481265</t>
  </si>
  <si>
    <t>GCA_003604335.1</t>
  </si>
  <si>
    <t>QPKT01</t>
  </si>
  <si>
    <t>ftp://ftp.ncbi.nlm.nih.gov/genomes/all/GCA/003/604/335/GCA_003604335.1_UP_Spi</t>
  </si>
  <si>
    <t>Plectropomus leopardus</t>
  </si>
  <si>
    <t>mb</t>
  </si>
  <si>
    <t>SAMN11897347</t>
  </si>
  <si>
    <t>PRJNA744194</t>
  </si>
  <si>
    <t>GCA_008729295.2</t>
  </si>
  <si>
    <t>chromosome 1:NC_056463.1/CM018408.2; chromosome 2:NC_056464.1/CM018409.2; chromosome 3:NC_056465.1/CM018410.2; chromosome 4:NC_056466.1/CM018411.2; chromosome 5:NC_056467.1/CM018412.2; chromosome 6:NC_056468.1/CM018413.2; chromosome 7:NC_056469.1/CM018414.2; chromosome 8:NC_056470.1/CM018415.2; chromosome 9:NC_056471.1/CM018416.2; chromosome 10:NC_056472.1/CM018417.2; chromosome 11:NC_056473.1/CM018418.2; chromosome 12:NC_056474.1/CM018419.2; chromosome 13:NC_056475.1/CM018420.2; chromosome 14:NC_056476.1/CM018421.2; chromosome 15:NC_056477.1/CM018422.2; chromosome 16:NC_056478.1/CM018423.2; chromosome 17:NC_056479.1/CM018424.2; chromosome 18:NC_056480.1/CM018425.2; chromosome 19:NC_056481.1/CM018426.2; chromosome 20:NC_056482.1/CM018427.2; chromosome 21:NC_056483.1/CM018428.2; chromosome 22:NC_056484.1/CM018429.2; chromosome 23:NC_056485.1/CM018430.2; chromosome 24:NC_056486.1/CM018431.2; mitochondrion MT:NC_008449.1/</t>
  </si>
  <si>
    <t>VJNF02</t>
  </si>
  <si>
    <t>ftp://ftp.ncbi.nlm.nih.gov/genomes/all/GCA/008/729/295/GCA_008729295.2_YSFRI_Pleo_2.0</t>
  </si>
  <si>
    <t>ftp://ftp.ncbi.nlm.nih.gov/genomes/all/GCF/008/729/295/GCF_008729295.1_YSFRI_Pleo_2.0</t>
  </si>
  <si>
    <t>Pandion haliaetus</t>
  </si>
  <si>
    <t>B10K-DU-012-58</t>
  </si>
  <si>
    <t>SAMN12253917</t>
  </si>
  <si>
    <t>GCA_013401275.1</t>
  </si>
  <si>
    <t>VYZV01</t>
  </si>
  <si>
    <t>ftp://ftp.ncbi.nlm.nih.gov/genomes/all/GCA/013/401/275/GCA_013401275.1_ASM1340127v1</t>
  </si>
  <si>
    <t>Gyrodactylus salaris</t>
  </si>
  <si>
    <t>Lier</t>
  </si>
  <si>
    <t>SAMN02726097</t>
  </si>
  <si>
    <t>PRJNA244375</t>
  </si>
  <si>
    <t>GCA_000715275.1</t>
  </si>
  <si>
    <t>JJOG01</t>
  </si>
  <si>
    <t>2014-06-27T00:00:00Z</t>
  </si>
  <si>
    <t>ftp://ftp.ncbi.nlm.nih.gov/genomes/all/GCA/000/715/275/GCA_000715275.1_Gsalaris_v1</t>
  </si>
  <si>
    <t>Phacochoerus africanus</t>
  </si>
  <si>
    <t>WHEZ1</t>
  </si>
  <si>
    <t>SAMN15809474</t>
  </si>
  <si>
    <t>PRJNA656957</t>
  </si>
  <si>
    <t>GCA_016906955.1</t>
  </si>
  <si>
    <t>chromosome 1:CM029252.1; chromosome 2:CM029253.1; chromosome 3:CM029254.1; chromosome 4:CM029255.1; chromosome 5:CM029256.1; chromosome 6:CM029257.1; chromosome 7:CM029258.1; chromosome 8:CM029259.1; chromosome 9:CM029260.1; chromosome 10:CM029261.1; chromosome 11:CM029262.1; chromosome 12:CM029263.1; chromosome 13:CM029264.1; chromosome 14:CM029265.1; chromosome 15:CM029266.1; chromosome 16:CM029267.1; chromosome X:CM029268.1; mitochondrion MT:CM029269.1</t>
  </si>
  <si>
    <t>JACMRZ01</t>
  </si>
  <si>
    <t>2021-02-19T00:00:00Z</t>
  </si>
  <si>
    <t>ftp://ftp.ncbi.nlm.nih.gov/genomes/all/GCA/016/906/955/GCA_016906955.1_ROS_Pafr_v1</t>
  </si>
  <si>
    <t>Dibothriocephalus latus</t>
  </si>
  <si>
    <t>SAMEA1463519</t>
  </si>
  <si>
    <t>PRJEB1206</t>
  </si>
  <si>
    <t>GCA_900617775.1</t>
  </si>
  <si>
    <t>UYRU01</t>
  </si>
  <si>
    <t>ftp://ftp.ncbi.nlm.nih.gov/genomes/all/GCA/900/617/775/GCA_900617775.1_D_latum_Geneva_0011_upd</t>
  </si>
  <si>
    <t>Tropheus duboisi</t>
  </si>
  <si>
    <t>KHA5</t>
  </si>
  <si>
    <t>SAMN12124008</t>
  </si>
  <si>
    <t>PRJNA550295</t>
  </si>
  <si>
    <t>GCA_015109155.1</t>
  </si>
  <si>
    <t>VUUL01</t>
  </si>
  <si>
    <t>2020-10-29T00:00:00Z</t>
  </si>
  <si>
    <t>ftp://ftp.ncbi.nlm.nih.gov/genomes/all/GCA/015/109/155/GCA_015109155.1_KHA5.scf</t>
  </si>
  <si>
    <t>Alosa alosa</t>
  </si>
  <si>
    <t>M-15738</t>
  </si>
  <si>
    <t>SAMN16418510</t>
  </si>
  <si>
    <t>PRJNA668689</t>
  </si>
  <si>
    <t>GCA_017589495.1</t>
  </si>
  <si>
    <t>chromosome 1:CM030046.1; chromosome 2:CM030047.1; chromosome 3:CM030048.1; chromosome 4:CM030049.1; chromosome 5:CM030050.1; chromosome 6:CM030051.1; chromosome 7:CM030052.1; chromosome 8:CM030053.1; chromosome 9:CM030054.1; chromosome 10:CM030055.1; chromosome 11:CM030056.1; chromosome 12:CM030057.1; chromosome 13:CM030058.1; chromosome 14:CM030059.1; chromosome 15:CM030060.1; chromosome 16:CM030061.1; chromosome 17:CM030062.1; chromosome 18:CM030063.1; chromosome 19:CM030064.1; chromosome 20:CM030065.1; chromosome 21:CM030066.1; chromosome 22:CM030067.1; chromosome 23:CM030068.1; chromosome 24:CM030069.1</t>
  </si>
  <si>
    <t>JADWDJ01</t>
  </si>
  <si>
    <t>ftp://ftp.ncbi.nlm.nih.gov/genomes/all/GCA/017/589/495/GCA_017589495.1_AALO_Geno_1.0</t>
  </si>
  <si>
    <t>Enhydra lutris kenyoni</t>
  </si>
  <si>
    <t>GAN:26980312</t>
  </si>
  <si>
    <t>SAMN07211055</t>
  </si>
  <si>
    <t>PRJNA407952</t>
  </si>
  <si>
    <t>GCA_002288905.2</t>
  </si>
  <si>
    <t>mitochondrion MT:NC_009692.1/</t>
  </si>
  <si>
    <t>NSES01</t>
  </si>
  <si>
    <t>2017-09-11T00:00:00Z</t>
  </si>
  <si>
    <t>ftp://ftp.ncbi.nlm.nih.gov/genomes/all/GCA/002/288/905/GCA_002288905.2_ASM228890v2</t>
  </si>
  <si>
    <t>ftp://ftp.ncbi.nlm.nih.gov/genomes/all/GCF/002/288/905/GCF_002288905.1_ASM228890v2</t>
  </si>
  <si>
    <t>Gulo gulo</t>
  </si>
  <si>
    <t>SAMEA3522159</t>
  </si>
  <si>
    <t>PRJEB10674</t>
  </si>
  <si>
    <t>GCA_900006375.2</t>
  </si>
  <si>
    <t>CYRY02</t>
  </si>
  <si>
    <t>2018-06-27T00:00:00Z</t>
  </si>
  <si>
    <t>ftp://ftp.ncbi.nlm.nih.gov/genomes/all/GCA/900/006/375/GCA_900006375.2_Gulo_2.2_annotated</t>
  </si>
  <si>
    <t>Trichobilharzia regenti</t>
  </si>
  <si>
    <t>SAMEA1876470</t>
  </si>
  <si>
    <t>PRJEB4662</t>
  </si>
  <si>
    <t>GCA_900618515.1</t>
  </si>
  <si>
    <t>UZAO01</t>
  </si>
  <si>
    <t>2018-11-30T00:00:00Z</t>
  </si>
  <si>
    <t>ftp://ftp.ncbi.nlm.nih.gov/genomes/all/GCA/900/618/515/GCA_900618515.1_T_regenti_v1_0_4_001_upd</t>
  </si>
  <si>
    <t>Reinhardtius hippoglossoides</t>
  </si>
  <si>
    <t>HD-2018-mb</t>
  </si>
  <si>
    <t>SAMN11811143</t>
  </si>
  <si>
    <t>PRJNA499109</t>
  </si>
  <si>
    <t>GCA_006182925.3</t>
  </si>
  <si>
    <t>chromosome 1:CM031670.1; chromosome 2:CM031671.1; chromosome 3:CM031672.1; chromosome 4:CM031673.1; chromosome 5:CM031674.1; chromosome 6:CM031675.1; chromosome 7:CM031676.1; chromosome 8:CM031677.1; chromosome 9:CM031678.1; chromosome 10:CM031679.1; chromosome 11:CM031680.1; chromosome 12:CM031681.1; chromosome 13:CM031682.1; chromosome 14:CM031683.1; chromosome 15:CM031684.1; chromosome 16:CM031685.1; chromosome 17:CM031686.1; chromosome 18:CM031687.1; chromosome 19:CM031688.1; chromosome 20:CM031689.1; chromosome 21:CM031690.1; chromosome 22:CM031691.1; chromosome 23:CM031692.1; chromosome 24:CM031693.1</t>
  </si>
  <si>
    <t>VCHM03</t>
  </si>
  <si>
    <t>2019-06-10T00:00:00Z</t>
  </si>
  <si>
    <t>ftp://ftp.ncbi.nlm.nih.gov/genomes/all/GCA/006/182/925/GCA_006182925.3_UL_REHI_2.0</t>
  </si>
  <si>
    <t>Hippoglossus stenolepis</t>
  </si>
  <si>
    <t>PH-IPHC-18</t>
  </si>
  <si>
    <t>SAMN14503176</t>
  </si>
  <si>
    <t>PRJNA642014</t>
  </si>
  <si>
    <t>GCA_013339905.1</t>
  </si>
  <si>
    <t>chromosome 1:NC_048927.1/CM023496.1; chromosome 2:NC_048928.1/CM023497.1; chromosome 3:NC_048929.1/CM023498.1; chromosome 4:NC_048930.1/CM023499.1; chromosome 5:NC_048931.1/CM023500.1; chromosome 6:NC_048932.1/CM023501.1; chromosome 7:NC_048933.1/CM023502.1; chromosome 8:NC_048934.1/CM023503.1; chromosome 9:NC_048935.1/CM023504.1; chromosome 10:NC_048936.1/CM023505.1; chromosome 11:NC_048937.1/CM023506.1; chromosome 12:NC_048938.1/CM023507.1; chromosome 13:NC_048939.1/CM023508.1; chromosome 14:NC_048940.1/CM023509.1; chromosome 15:NC_048941.1/CM023510.1; chromosome 16:NC_048942.1/CM023511.1; chromosome 17:NC_048943.1/CM023512.1; chromosome 18:NC_048944.1/CM023513.1; chromosome 19:NC_048945.1/CM023514.1; chromosome 20:NC_048946.1/CM023515.1; chromosome 21:NC_048947.1/CM023516.1; chromosome 22:NC_048948.1/CM023517.1; chromosome 23:NC_048949.1/CM023518.1; chromosome 24:NC_048950.1/CM023519.1; mitochondrion MT:NC_009710.1/</t>
  </si>
  <si>
    <t>JABBIT01</t>
  </si>
  <si>
    <t>ftp://ftp.ncbi.nlm.nih.gov/genomes/all/GCA/013/339/905/GCA_013339905.1_IPHC_HiSten_1.0</t>
  </si>
  <si>
    <t>ftp://ftp.ncbi.nlm.nih.gov/genomes/all/GCF/013/339/905/GCF_013339905.1_IPHC_HiSten_1.0</t>
  </si>
  <si>
    <t>Lucilia sericata</t>
  </si>
  <si>
    <t>MDLA Ls3-8-SP2</t>
  </si>
  <si>
    <t>SAMN13896454</t>
  </si>
  <si>
    <t>PRJNA680594</t>
  </si>
  <si>
    <t>GCA_015586225.1</t>
  </si>
  <si>
    <t>mitochondrion MT:NC_009733.1/CM027232.1</t>
  </si>
  <si>
    <t>JADFTR01</t>
  </si>
  <si>
    <t>2020-11-18T00:00:00Z</t>
  </si>
  <si>
    <t>ftp://ftp.ncbi.nlm.nih.gov/genomes/all/GCA/015/586/225/GCA_015586225.1_ASM1558622v1</t>
  </si>
  <si>
    <t>ftp://ftp.ncbi.nlm.nih.gov/genomes/all/GCF/015/586/225/GCF_015586225.1_ASM1558622v1</t>
  </si>
  <si>
    <t>Phallusia mammillata</t>
  </si>
  <si>
    <t>Sete-AP-2010</t>
  </si>
  <si>
    <t>SAMN09403959</t>
  </si>
  <si>
    <t>PRJNA473908</t>
  </si>
  <si>
    <t>GCA_003260075.1</t>
  </si>
  <si>
    <t>QLIY01</t>
  </si>
  <si>
    <t>2018-06-22T00:00:00Z</t>
  </si>
  <si>
    <t>ftp://ftp.ncbi.nlm.nih.gov/genomes/all/GCA/003/260/075/GCA_003260075.1_Phmamm_MTP2014</t>
  </si>
  <si>
    <t>Phallusia fumigata</t>
  </si>
  <si>
    <t>Riviera-Ligure-di-Levante-2010</t>
  </si>
  <si>
    <t>SAMN09668311</t>
  </si>
  <si>
    <t>PRJNA483105</t>
  </si>
  <si>
    <t>GCA_008931825.1</t>
  </si>
  <si>
    <t>QXVZ01</t>
  </si>
  <si>
    <t>2019-10-09T00:00:00Z</t>
  </si>
  <si>
    <t>ftp://ftp.ncbi.nlm.nih.gov/genomes/all/GCA/008/931/825/GCA_008931825.1_Phfumi_MTP2014</t>
  </si>
  <si>
    <t>Tilletia indica</t>
  </si>
  <si>
    <t>PSWKBGH_1</t>
  </si>
  <si>
    <t>SAMN05257085</t>
  </si>
  <si>
    <t>PRJNA325874</t>
  </si>
  <si>
    <t>GCA_001689995.1</t>
  </si>
  <si>
    <t>MAPW01</t>
  </si>
  <si>
    <t>2016-07-20T00:00:00Z</t>
  </si>
  <si>
    <t>ftp://ftp.ncbi.nlm.nih.gov/genomes/all/GCA/001/689/995/GCA_001689995.1_PSWKBGD_1_1</t>
  </si>
  <si>
    <t>Stylephorus chordatus</t>
  </si>
  <si>
    <t>SAMEA4028774</t>
  </si>
  <si>
    <t>GCA_900312615.1</t>
  </si>
  <si>
    <t>OMPB01</t>
  </si>
  <si>
    <t>2018-03-15T00:00:00Z</t>
  </si>
  <si>
    <t>ftp://ftp.ncbi.nlm.nih.gov/genomes/all/GCA/900/312/615/GCA_900312615.1_ASM90031261v1</t>
  </si>
  <si>
    <t>Tremarctos ornatus</t>
  </si>
  <si>
    <t>KB11593</t>
  </si>
  <si>
    <t>SAMN09225636</t>
  </si>
  <si>
    <t>PRJNA472085</t>
  </si>
  <si>
    <t>GCA_018398825.1</t>
  </si>
  <si>
    <t>WMLG01</t>
  </si>
  <si>
    <t>ftp://ftp.ncbi.nlm.nih.gov/genomes/all/GCA/018/398/825/GCA_018398825.1_TreOrn1.0</t>
  </si>
  <si>
    <t>Rhynochetos jubatus</t>
  </si>
  <si>
    <t>B10K-DU-029-58</t>
  </si>
  <si>
    <t>SAMN12253954</t>
  </si>
  <si>
    <t>GCA_013398095.1</t>
  </si>
  <si>
    <t>VZRY01</t>
  </si>
  <si>
    <t>ftp://ftp.ncbi.nlm.nih.gov/genomes/all/GCA/013/398/095/GCA_013398095.1_ASM1339809v1</t>
  </si>
  <si>
    <t>Boreogadus saida</t>
  </si>
  <si>
    <t>SAMEA4028799</t>
  </si>
  <si>
    <t>GCA_900302515.1</t>
  </si>
  <si>
    <t>OMLE01</t>
  </si>
  <si>
    <t>ftp://ftp.ncbi.nlm.nih.gov/genomes/all/GCA/900/302/515/GCA_900302515.1_ASM90030251v1</t>
  </si>
  <si>
    <t>Arctogadus glacialis</t>
  </si>
  <si>
    <t>SAMEA4028798</t>
  </si>
  <si>
    <t>GCA_900303235.1</t>
  </si>
  <si>
    <t>OMOA01</t>
  </si>
  <si>
    <t>ftp://ftp.ncbi.nlm.nih.gov/genomes/all/GCA/900/303/235/GCA_900303235.1_ASM90030323v1</t>
  </si>
  <si>
    <t>Hypophthalmichthys nobilis</t>
  </si>
  <si>
    <t>Hyn-20180307-male3</t>
  </si>
  <si>
    <t>SAMN15835045</t>
  </si>
  <si>
    <t>PRJNA657698</t>
  </si>
  <si>
    <t>GCA_019925145.1</t>
  </si>
  <si>
    <t>linkage group LG01:CM034437.1; linkage group LG02:CM034438.1; linkage group LG03:CM034439.1; linkage group LG04:CM034440.1; linkage group LG05:CM034441.1; linkage group LG06:CM034442.1; linkage group LG07:CM034443.1; linkage group LG08:CM034444.1; linkage group LG09:CM034445.1; linkage group LG10:CM034446.1; linkage group LG11:CM034447.1; linkage group LG12:CM034448.1; linkage group LG13:CM034449.1; linkage group LG14:CM034450.1; linkage group LG15:CM034451.1; linkage group LG16:CM034452.1; linkage group LG17:CM034453.1; linkage group LG18:CM034454.1; linkage group LG19:CM034455.1; linkage group LG20:CM034456.1; linkage group LG21:CM034457.1; linkage group LG22:CM034458.1; linkage group LG23:CM034459.1; linkage group LG24:CM034460.1</t>
  </si>
  <si>
    <t>JACTVH01</t>
  </si>
  <si>
    <t>ftp://ftp.ncbi.nlm.nih.gov/genomes/all/GCA/019/925/145/GCA_019925145.1_ASM1992514v1</t>
  </si>
  <si>
    <t>Hydra oligactis</t>
  </si>
  <si>
    <t>Cold Resistant</t>
  </si>
  <si>
    <t>SAMN08153368</t>
  </si>
  <si>
    <t>PRJNA419866</t>
  </si>
  <si>
    <t>GCA_004118135.1</t>
  </si>
  <si>
    <t>PJUT01</t>
  </si>
  <si>
    <t>2019-01-29T00:00:00Z</t>
  </si>
  <si>
    <t>ftp://ftp.ncbi.nlm.nih.gov/genomes/all/GCA/004/118/135/GCA_004118135.1_Ho_v1</t>
  </si>
  <si>
    <t>Naja naja</t>
  </si>
  <si>
    <t>NN01</t>
  </si>
  <si>
    <t>SAMN11155092</t>
  </si>
  <si>
    <t>PRJNA527614</t>
  </si>
  <si>
    <t>GCA_009733165.1</t>
  </si>
  <si>
    <t>chromosome 1:CM019148.1; chromosome 2:CM019149.1; chromosome 3:CM019150.1; chromosome 4:CM019151.1; chromosome 5:CM019152.1; chromosome 6:CM019153.1; chromosome 7:CM019154.1; chromosome Z:CM019155.1; chromosome MIC_1:CM019156.1; chromosome MIC_2:CM019159.1; chromosome MIC_3:CM019160.1; chromosome MIC_4:CM019161.1; chromosome MIC_5:CM019162.1; chromosome MIC_6:CM019163.1; chromosome MIC_7:CM019164.1; chromosome MIC_8:CM019165.1; chromosome MIC_9:CM019166.1; chromosome MIC_10:CM019157.1; chromosome MIC_11:CM019158.1</t>
  </si>
  <si>
    <t>SOZL01</t>
  </si>
  <si>
    <t>2019-12-05T00:00:00Z</t>
  </si>
  <si>
    <t>ftp://ftp.ncbi.nlm.nih.gov/genomes/all/GCA/009/733/165/GCA_009733165.1_Nana_v5</t>
  </si>
  <si>
    <t>Acrocephalus scirpaceus scirpaceus</t>
  </si>
  <si>
    <t>SAMEA8919111</t>
  </si>
  <si>
    <t>PRJEB45715</t>
  </si>
  <si>
    <t>GCA_910950805.1</t>
  </si>
  <si>
    <t>chromosome 1:OU383773.1; chromosome 2:OU383774.1; chromosome 3:OU383775.1; chromosome 4:OU383777.1; chromosome 5:OU383778.1; chromosome 6:OU383779.1; chromosome 7:OU383780.1; chromosome 8:OU383781.1; chromosome 9:OU383782.1; chromosome 10:OU383783.1; chromosome 11:OU383784.1; chromosome 12:OU383785.1; chromosome 13:OU383786.1; chromosome 14:OU383787.1; chromosome 15:OU383788.1; chromosome 16:OU383789.1; chromosome 17:OU383790.1; chromosome 18:OU383791.1; chromosome 19:OU383792.1; chromosome 20:OU383793.1; chromosome 21:OU383794.1; chromosome 22:OU383796.1; chromosome 23:OU383797.1; chromosome 24:OU383798.1; chromosome 25:OU383800.1; chromosome 26:OU383799.1; chromosome 27:OU383801.1; chromosome 28:OU383802.1; chromosome 29:OU383803.1; chromosome W:OU383795.1; chromosome Z:OU383776.1</t>
  </si>
  <si>
    <t>CAJVGK01</t>
  </si>
  <si>
    <t>2021-08-16T00:00:00Z</t>
  </si>
  <si>
    <t>ftp://ftp.ncbi.nlm.nih.gov/genomes/all/GCA/910/950/805/GCA_910950805.1_RW_assembly</t>
  </si>
  <si>
    <t>Hippocampus kuda</t>
  </si>
  <si>
    <t>SAMEA5563355</t>
  </si>
  <si>
    <t>PRJEB32126</t>
  </si>
  <si>
    <t>GCA_901007745.1</t>
  </si>
  <si>
    <t>CAAKHF01</t>
  </si>
  <si>
    <t>2020-04-02T00:00:00Z</t>
  </si>
  <si>
    <t>ftp://ftp.ncbi.nlm.nih.gov/genomes/all/GCA/901/007/745/GCA_901007745.1_Hippocampus_kuda_assembly</t>
  </si>
  <si>
    <t>Macroramphosus scolopax</t>
  </si>
  <si>
    <t>SAMEA5563356</t>
  </si>
  <si>
    <t>GCA_901007825.1</t>
  </si>
  <si>
    <t>CAAKHC01</t>
  </si>
  <si>
    <t>ftp://ftp.ncbi.nlm.nih.gov/genomes/all/GCA/901/007/825/GCA_901007825.1_Macroramphorus_scolopax_assembly</t>
  </si>
  <si>
    <t>Aeoliscus strigatus</t>
  </si>
  <si>
    <t>SAMEA5563349</t>
  </si>
  <si>
    <t>GCA_901007665.1</t>
  </si>
  <si>
    <t>CAAKHB01</t>
  </si>
  <si>
    <t>ftp://ftp.ncbi.nlm.nih.gov/genomes/all/GCA/901/007/665/GCA_901007665.1_Aeoliscus_strigatus_assembly</t>
  </si>
  <si>
    <t>Panthera pardus</t>
  </si>
  <si>
    <t>Maewha</t>
  </si>
  <si>
    <t>SAMN04347630</t>
  </si>
  <si>
    <t>PRJNA355165</t>
  </si>
  <si>
    <t>GCA_001857705.1</t>
  </si>
  <si>
    <t>mitochondrion MT:NC_010641.1/</t>
  </si>
  <si>
    <t>LQGZ01</t>
  </si>
  <si>
    <t>2016-08-24T00:00:00Z</t>
  </si>
  <si>
    <t>ftp://ftp.ncbi.nlm.nih.gov/genomes/all/GCA/001/857/705/GCA_001857705.1_PanPar1.0</t>
  </si>
  <si>
    <t>ftp://ftp.ncbi.nlm.nih.gov/genomes/all/GCF/001/857/705/GCF_001857705.1_PanPar1.0</t>
  </si>
  <si>
    <t>Sylvia atricapilla</t>
  </si>
  <si>
    <t>bSylAtr1</t>
  </si>
  <si>
    <t>SAMN12369542</t>
  </si>
  <si>
    <t>PRJNA558064</t>
  </si>
  <si>
    <t>GCA_009819655.1</t>
  </si>
  <si>
    <t>chromosome 1:CM020465.1; chromosome 2:CM020466.1; chromosome 3:CM020467.1; chromosome 4:CM020468.1; chromosome 5:CM020469.1; chromosome 6:CM020470.1; chromosome 7:CM020471.1; chromosome 8:CM020472.1; chromosome 9:CM020473.1; chromosome 10:CM020474.1; chromosome 11:CM020475.1; chromosome 12:CM020476.1; chromosome 13:CM020477.1; chromosome 14:CM020478.1; chromosome 15:CM020479.1; chromosome 16:CM020480.1; chromosome 17:CM020481.1; chromosome 18:CM020482.1; chromosome 19:CM020483.1; chromosome 20:CM020484.1; chromosome 21:CM020485.1; chromosome 22:CM020486.1; chromosome 23:CM020487.1; chromosome 24:CM020488.1; chromosome 25:CM020489.1; chromosome 26:CM020490.1; chromosome 27:CM020491.1; chromosome 28:CM020492.1; chromosome 29:CM020493.1; chromosome 30:CM020494.1; chromosome 31:CM020495.1; chromosome 32:CM020496.1; chromosome 33:CM020497.1; chromosome W:CM020499.1; chromosome Z:CM020498.1</t>
  </si>
  <si>
    <t>WNMY01</t>
  </si>
  <si>
    <t>2019-12-23T00:00:00Z</t>
  </si>
  <si>
    <t>ftp://ftp.ncbi.nlm.nih.gov/genomes/all/GCA/009/819/655/GCA_009819655.1_bSylAtr1.pri</t>
  </si>
  <si>
    <t>Tilletia walkeri</t>
  </si>
  <si>
    <t>DAOMC 238049</t>
  </si>
  <si>
    <t>SAMN07327666</t>
  </si>
  <si>
    <t>PRJNA393320</t>
  </si>
  <si>
    <t>GCA_009428295.1</t>
  </si>
  <si>
    <t>RDSH01</t>
  </si>
  <si>
    <t>2019-10-30T00:00:00Z</t>
  </si>
  <si>
    <t>ftp://ftp.ncbi.nlm.nih.gov/genomes/all/GCA/009/428/295/GCA_009428295.1_AAFC_TwDAOMC238049_1</t>
  </si>
  <si>
    <t>Toxocara canis</t>
  </si>
  <si>
    <t>PN_DK_2014</t>
  </si>
  <si>
    <t>SAMN02905866</t>
  </si>
  <si>
    <t>PRJNA248777</t>
  </si>
  <si>
    <t>GCA_000803305.1</t>
  </si>
  <si>
    <t>JPKZ01</t>
  </si>
  <si>
    <t>2014-12-18T00:00:00Z</t>
  </si>
  <si>
    <t>ftp://ftp.ncbi.nlm.nih.gov/genomes/all/GCA/000/803/305/GCA_000803305.1_Toxocara_canis_adult_r1.0</t>
  </si>
  <si>
    <t>Chionodraco myersi</t>
  </si>
  <si>
    <t>Ch_01_muscle</t>
  </si>
  <si>
    <t>SAMN10434302</t>
  </si>
  <si>
    <t>PRJNA505759</t>
  </si>
  <si>
    <t>GCA_009756435.1</t>
  </si>
  <si>
    <t>RQJG01</t>
  </si>
  <si>
    <t>2019-12-16T00:00:00Z</t>
  </si>
  <si>
    <t>ftp://ftp.ncbi.nlm.nih.gov/genomes/all/GCA/009/756/435/GCA_009756435.1_Cmyersi_v0.1</t>
  </si>
  <si>
    <t>Acanthopagrus latus</t>
  </si>
  <si>
    <t>v.2019</t>
  </si>
  <si>
    <t>SAMN16236878</t>
  </si>
  <si>
    <t>PRJEB40700</t>
  </si>
  <si>
    <t>GCA_904848185.1</t>
  </si>
  <si>
    <t>chromosome 1:NC_051039.1/LR884460.1; chromosome 2:NC_051040.1/LR884461.1; chromosome 3:NC_051041.1/LR884462.1; chromosome 4:NC_051042.1/LR884463.1; chromosome 5:NC_051043.1/LR884464.1; chromosome 6:NC_051044.1/LR884465.1; chromosome 7:NC_051045.1/LR884466.1; chromosome 8:NC_051046.1/LR884467.1; chromosome 9:NC_051047.1/LR884468.1; chromosome 10:NC_051048.1/LR884469.1; chromosome 11:NC_051049.1/LR884470.1; chromosome 12:NC_051050.1/LR884471.1; chromosome 13:NC_051051.1/LR884472.1; chromosome 14:NC_051052.1/LR884473.1; chromosome 15:NC_051053.1/LR884474.1; chromosome 16:NC_051054.1/LR884475.1; chromosome 17:NC_051055.1/LR884476.1; chromosome 18:NC_051056.1/LR884477.1; chromosome 19:NC_051057.1/LR884478.1; chromosome 20:NC_051058.1/LR884479.1; chromosome 21:NC_051059.1/LR884480.1; chromosome 22:NC_051060.1/LR884481.1; chromosome 23:NC_051061.1/LR884482.1; chromosome 24:NC_051062.1/LR884483.1</t>
  </si>
  <si>
    <t>CAJHBW01</t>
  </si>
  <si>
    <t>2020-10-10T00:00:00Z</t>
  </si>
  <si>
    <t>ftp://ftp.ncbi.nlm.nih.gov/genomes/all/GCA/904/848/185/GCA_904848185.1_fAcaLat1.1</t>
  </si>
  <si>
    <t>ftp://ftp.ncbi.nlm.nih.gov/genomes/all/GCF/904/848/185/GCF_904848185.1_fAcaLat1.1</t>
  </si>
  <si>
    <t>Cairina moschata</t>
  </si>
  <si>
    <t>CM-2020</t>
  </si>
  <si>
    <t>SAMN16481400</t>
  </si>
  <si>
    <t>PRJNA669953</t>
  </si>
  <si>
    <t>GCA_018104995.1</t>
  </si>
  <si>
    <t>chromosome 1:CM030749.1; chromosome 2:CM030750.1; chromosome 3:CM030751.1; chromosome 4:CM030752.1; chromosome 5:CM030753.1; chromosome 6:CM030754.1; chromosome 7:CM030755.1; chromosome 8:CM030756.1; chromosome 9:CM030757.1; chromosome 10:CM030758.1; chromosome 11:CM030759.1; chromosome 12:CM030760.1; chromosome 13:CM030761.1; chromosome 14:CM030762.1; chromosome 15:CM030763.1; chromosome 16:CM030764.1; chromosome 17:CM030765.1; chromosome 18:CM030766.1; chromosome 19:CM030767.1; chromosome 20:CM030768.1; chromosome 21:CM030769.1; chromosome 22:CM030770.1; chromosome 23:CM030771.1; chromosome 24:CM030772.1; chromosome 25:CM030773.1; chromosome 26:CM030774.1; chromosome 27:CM030775.1; chromosome 28:CM030776.1; chromosome 29:CM030777.1; chromosome Z:CM030778.1</t>
  </si>
  <si>
    <t>JADZGK01</t>
  </si>
  <si>
    <t>2021-04-20T00:00:00Z</t>
  </si>
  <si>
    <t>ftp://ftp.ncbi.nlm.nih.gov/genomes/all/GCA/018/104/995/GCA_018104995.1_ASM1810499v1</t>
  </si>
  <si>
    <t>Bombus ignitus</t>
  </si>
  <si>
    <t>SC7727</t>
  </si>
  <si>
    <t>SAMN15897727</t>
  </si>
  <si>
    <t>PRJNA659133</t>
  </si>
  <si>
    <t>GCA_014825875.1</t>
  </si>
  <si>
    <t>linkage group LG1:CM026143.1; linkage group LG2:CM026144.1; linkage group LG3:CM026145.1; linkage group LG4:CM026146.1; linkage group LG5:CM026147.1; linkage group LG6:CM026148.1; linkage group LG7:CM026149.1; linkage group LG8:CM026150.1; linkage group LG9:CM026151.1; linkage group LG10:CM026152.1; linkage group LG11:CM026153.1; linkage group LG12:CM026154.1; linkage group LG13:CM026155.1; linkage group LG14:CM026156.1; linkage group LG15:CM026157.1; linkage group LG16:CM026158.1; linkage group LG17:CM026159.1; linkage group LG18:CM026160.1</t>
  </si>
  <si>
    <t>JACXIR01</t>
  </si>
  <si>
    <t>2020-09-30T00:00:00Z</t>
  </si>
  <si>
    <t>ftp://ftp.ncbi.nlm.nih.gov/genomes/all/GCA/014/825/875/GCA_014825875.1_ASM1482587v1</t>
  </si>
  <si>
    <t>Oplegnathus fasciatus</t>
  </si>
  <si>
    <t>NIFS</t>
  </si>
  <si>
    <t>SAMN07331350</t>
  </si>
  <si>
    <t>PRJNA393383</t>
  </si>
  <si>
    <t>GCA_003416845.1</t>
  </si>
  <si>
    <t>NTHP01</t>
  </si>
  <si>
    <t>2018-08-22T00:00:00Z</t>
  </si>
  <si>
    <t>ftp://ftp.ncbi.nlm.nih.gov/genomes/all/GCA/003/416/845/GCA_003416845.1_ASM341684v1</t>
  </si>
  <si>
    <t>Arothron firmamentum</t>
  </si>
  <si>
    <t>SAMD00166120</t>
  </si>
  <si>
    <t>PRJDB8105</t>
  </si>
  <si>
    <t>GCA_016586285.1</t>
  </si>
  <si>
    <t>BJFM01</t>
  </si>
  <si>
    <t>2020-12-09T00:00:00Z</t>
  </si>
  <si>
    <t>ftp://ftp.ncbi.nlm.nih.gov/genomes/all/GCA/016/586/285/GCA_016586285.1_aroFir_1.0</t>
  </si>
  <si>
    <t>Ochotona curzoniae</t>
  </si>
  <si>
    <t>NIBS_2020</t>
  </si>
  <si>
    <t>SAMN13876228</t>
  </si>
  <si>
    <t>PRJNA722036</t>
  </si>
  <si>
    <t>GCA_017591425.1</t>
  </si>
  <si>
    <t>mitochondrion MT:NC_011029.1/CM030144.1</t>
  </si>
  <si>
    <t>JAADBW01</t>
  </si>
  <si>
    <t>ftp://ftp.ncbi.nlm.nih.gov/genomes/all/GCA/017/591/425/GCA_017591425.1_NIBS_Ocur_1.0</t>
  </si>
  <si>
    <t>ftp://ftp.ncbi.nlm.nih.gov/genomes/all/GCF/017/591/425/GCF_017591425.1_NIBS_Ocur_1.0</t>
  </si>
  <si>
    <t>Spirometra erinaceieuropaei</t>
  </si>
  <si>
    <t>SerJ.yamaguchi</t>
  </si>
  <si>
    <t>SAMEA6224979</t>
  </si>
  <si>
    <t>PRJEB35375</t>
  </si>
  <si>
    <t>GCA_902702965.1</t>
  </si>
  <si>
    <t>CACRXP01</t>
  </si>
  <si>
    <t>ftp://ftp.ncbi.nlm.nih.gov/genomes/all/GCA/902/702/965/GCA_902702965.1_SerJ_v2_0</t>
  </si>
  <si>
    <t>Opisthorchis felineus</t>
  </si>
  <si>
    <t>AK-0245</t>
  </si>
  <si>
    <t>SAMN07740813</t>
  </si>
  <si>
    <t>PRJNA413383</t>
  </si>
  <si>
    <t>GCA_004794785.1</t>
  </si>
  <si>
    <t>SJOL01</t>
  </si>
  <si>
    <t>2019-04-15T00:00:00Z</t>
  </si>
  <si>
    <t>ftp://ftp.ncbi.nlm.nih.gov/genomes/all/GCA/004/794/785/GCA_004794785.1_ICG_Ofel_1.0</t>
  </si>
  <si>
    <t>Tylochromis polylepis</t>
  </si>
  <si>
    <t>JAG2</t>
  </si>
  <si>
    <t>SAMN12123820</t>
  </si>
  <si>
    <t>GCA_015107715.1</t>
  </si>
  <si>
    <t>VVHJ01</t>
  </si>
  <si>
    <t>ftp://ftp.ncbi.nlm.nih.gov/genomes/all/GCA/015/107/715/GCA_015107715.1_JAG2.scf</t>
  </si>
  <si>
    <t>Paratilapia polleni</t>
  </si>
  <si>
    <t>JWD5</t>
  </si>
  <si>
    <t>SAMN12123892</t>
  </si>
  <si>
    <t>GCA_015106735.1</t>
  </si>
  <si>
    <t>VUQI01</t>
  </si>
  <si>
    <t>ftp://ftp.ncbi.nlm.nih.gov/genomes/all/GCA/015/106/735/GCA_015106735.1_JWD5.scf</t>
  </si>
  <si>
    <t>Menidia menidia</t>
  </si>
  <si>
    <t>SAMEA8193140</t>
  </si>
  <si>
    <t>PRJEB43421</t>
  </si>
  <si>
    <t>GCA_907169785.1</t>
  </si>
  <si>
    <t>CAJRST01</t>
  </si>
  <si>
    <t>2021-05-11T00:00:00Z</t>
  </si>
  <si>
    <t>ftp://ftp.ncbi.nlm.nih.gov/genomes/all/GCA/907/169/785/GCA_907169785.1_Menidia_menidia_GA_1.0</t>
  </si>
  <si>
    <t>Chelydra serpentina</t>
  </si>
  <si>
    <t>KW</t>
  </si>
  <si>
    <t>SAMN13981802</t>
  </si>
  <si>
    <t>PRJNA574487</t>
  </si>
  <si>
    <t>GCA_018859375.1</t>
  </si>
  <si>
    <t>JAHGAV01</t>
  </si>
  <si>
    <t>2021-06-11T00:00:00Z</t>
  </si>
  <si>
    <t>ftp://ftp.ncbi.nlm.nih.gov/genomes/all/GCA/018/859/375/GCA_018859375.1_ASM1885937v1</t>
  </si>
  <si>
    <t>Enterobius vermicularis</t>
  </si>
  <si>
    <t>SAMEA1979798</t>
  </si>
  <si>
    <t>PRJEB503</t>
  </si>
  <si>
    <t>GCA_900576705.1</t>
  </si>
  <si>
    <t>UXUI01</t>
  </si>
  <si>
    <t>2018-11-20T00:00:00Z</t>
  </si>
  <si>
    <t>ftp://ftp.ncbi.nlm.nih.gov/genomes/all/GCA/900/576/705/GCA_900576705.1_E_vermicularis_Canary_Islands_upd</t>
  </si>
  <si>
    <t>Falco tinnunculus</t>
  </si>
  <si>
    <t>ck-nibr-243</t>
  </si>
  <si>
    <t>SAMN08398480</t>
  </si>
  <si>
    <t>PRJNA431699</t>
  </si>
  <si>
    <t>GCA_010332995.1</t>
  </si>
  <si>
    <t>PYXA01</t>
  </si>
  <si>
    <t>2020-02-04T00:00:00Z</t>
  </si>
  <si>
    <t>ftp://ftp.ncbi.nlm.nih.gov/genomes/all/GCA/010/332/995/GCA_010332995.1_FalTin1.0</t>
  </si>
  <si>
    <t>Lutra lutra</t>
  </si>
  <si>
    <t>SAMEA994731</t>
  </si>
  <si>
    <t>PRJEB35339</t>
  </si>
  <si>
    <t>GCA_902655055.2</t>
  </si>
  <si>
    <t>chromosome 1:LR738403.1; chromosome 2:LR738404.1; chromosome 3:LR738405.1; chromosome 4:LR738406.1; chromosome 5:LR738407.1; chromosome 6:LR738408.1; chromosome 7:LR738409.1; chromosome 8:LR738410.1; chromosome 9:LR738411.1; chromosome 10:LR738412.1; chromosome 11:LR738413.1; chromosome 12:LR738414.1; chromosome 13:LR738415.1; chromosome 14:LR738416.1; chromosome 15:LR738417.1; chromosome 16:LR738418.1; chromosome 17:LR738419.1; chromosome 18:LR738420.1; chromosome X:LR738421.1; chromosome Y:LR738422.1; mitochondrion MT:LR822067.1</t>
  </si>
  <si>
    <t>CACRWI02</t>
  </si>
  <si>
    <t>2019-12-06T00:00:00Z</t>
  </si>
  <si>
    <t>ftp://ftp.ncbi.nlm.nih.gov/genomes/all/GCA/902/655/055/GCA_902655055.2_mLutLut1.2</t>
  </si>
  <si>
    <t>Steganacarus magnus</t>
  </si>
  <si>
    <t>Smpool1_GW1</t>
  </si>
  <si>
    <t>SAMN03463192</t>
  </si>
  <si>
    <t>PRJNA280488</t>
  </si>
  <si>
    <t>GCA_000988885.1</t>
  </si>
  <si>
    <t>LBFN01</t>
  </si>
  <si>
    <t>2015-05-06T00:00:00Z</t>
  </si>
  <si>
    <t>ftp://ftp.ncbi.nlm.nih.gov/genomes/all/GCA/000/988/885/GCA_000988885.1_ASM98888v1</t>
  </si>
  <si>
    <t>Martes zibellina</t>
  </si>
  <si>
    <t>GKM</t>
  </si>
  <si>
    <t>SAMN10226813</t>
  </si>
  <si>
    <t>PRJNA495455</t>
  </si>
  <si>
    <t>GCA_012583365.1</t>
  </si>
  <si>
    <t>RDFD01</t>
  </si>
  <si>
    <t>2020-04-20T00:00:00Z</t>
  </si>
  <si>
    <t>ftp://ftp.ncbi.nlm.nih.gov/genomes/all/GCA/012/583/365/GCA_012583365.1_ASM1258336v1</t>
  </si>
  <si>
    <t>Architeuthis dux</t>
  </si>
  <si>
    <t>ADU-2019</t>
  </si>
  <si>
    <t>SAMN11565558</t>
  </si>
  <si>
    <t>PRJNA534469</t>
  </si>
  <si>
    <t>GCA_006491835.1</t>
  </si>
  <si>
    <t>VCCN01</t>
  </si>
  <si>
    <t>2019-06-26T00:00:00Z</t>
  </si>
  <si>
    <t>ftp://ftp.ncbi.nlm.nih.gov/genomes/all/GCA/006/491/835/GCA_006491835.1_UP_Adux</t>
  </si>
  <si>
    <t>Podarcis muralis</t>
  </si>
  <si>
    <t>SAMN10820182</t>
  </si>
  <si>
    <t>PRJNA529705</t>
  </si>
  <si>
    <t>GCA_004329235.1</t>
  </si>
  <si>
    <t>chromosome 1:NC_041312.1/CM014743.1; chromosome 2:NC_041313.1/CM014744.1; chromosome 3:NC_041314.1/CM014745.1; chromosome 4:NC_041315.1/CM014746.1; chromosome 5:NC_041316.1/CM014747.1; chromosome 6:NC_041317.1/CM014748.1; chromosome 7:NC_041318.1/CM014749.1; chromosome 8:NC_041319.1/CM014750.1; chromosome 9:NC_041320.1/CM014751.1; chromosome 10:NC_041321.1/CM014752.1; chromosome 11:NC_041322.1/CM014753.1; chromosome 12:NC_041323.1/CM014754.1; chromosome 13:NC_041324.1/CM014755.1; chromosome 14:NC_041325.1/CM014756.1; chromosome 15:NC_041326.1/CM014757.1; chromosome 16:NC_041327.1/CM014758.1; chromosome 17:NC_041328.1/CM014759.1; chromosome 18:NC_041329.1/CM014760.1; chromosome Z:NC_041330.1/CM014761.1; mitochondrion MT:NC_011607.1/</t>
  </si>
  <si>
    <t>SIRZ01</t>
  </si>
  <si>
    <t>ftp://ftp.ncbi.nlm.nih.gov/genomes/all/GCA/004/329/235/GCA_004329235.1_PodMur_1.0</t>
  </si>
  <si>
    <t>ftp://ftp.ncbi.nlm.nih.gov/genomes/all/GCF/004/329/235/GCF_004329235.1_PodMur_1.0</t>
  </si>
  <si>
    <t>Agapornis roseicollis</t>
  </si>
  <si>
    <t>lovebird_dirk_2015_01</t>
  </si>
  <si>
    <t>SAMN06099614</t>
  </si>
  <si>
    <t>PRJNA355979</t>
  </si>
  <si>
    <t>GCA_002631895.1</t>
  </si>
  <si>
    <t>NDXB01</t>
  </si>
  <si>
    <t>ftp://ftp.ncbi.nlm.nih.gov/genomes/all/GCA/002/631/895/GCA_002631895.1_ASM263189v1</t>
  </si>
  <si>
    <t>Geococcyx californianus</t>
  </si>
  <si>
    <t>B10K-CU-031-07</t>
  </si>
  <si>
    <t>SAMN12253751</t>
  </si>
  <si>
    <t>GCA_013389885.1</t>
  </si>
  <si>
    <t>VWPV01</t>
  </si>
  <si>
    <t>2020-07-06T00:00:00Z</t>
  </si>
  <si>
    <t>ftp://ftp.ncbi.nlm.nih.gov/genomes/all/GCA/013/389/885/GCA_013389885.1_ASM1338988v1</t>
  </si>
  <si>
    <t>Epinephelus lanceolatus</t>
  </si>
  <si>
    <t>Andai001</t>
  </si>
  <si>
    <t>SAMN10786578</t>
  </si>
  <si>
    <t>PRJNA625542</t>
  </si>
  <si>
    <t>GCA_005281545.1</t>
  </si>
  <si>
    <t>chromosome 1:NC_046991.1/CM016520.1; chromosome 2:NC_046992.1/CM016521.1; chromosome 3:NC_046993.1/CM016522.1; chromosome 4:NC_046994.1/CM016523.1; chromosome 5:NC_046995.1/CM016524.1; chromosome 6:NC_046996.1/CM016525.1; chromosome 7:NC_046997.1/CM016526.1; chromosome 8:NC_046998.1/CM016527.1; chromosome 9:NC_046999.1/CM016528.1; chromosome 10:NC_047000.1/CM016529.1; chromosome 11:NC_047001.1/CM016530.1; chromosome 12:NC_047002.1/CM016531.1; chromosome 13:NC_047003.1/CM016532.1; chromosome 14:NC_047004.1/CM016533.1; chromosome 15:NC_047005.1/CM016534.1; chromosome 16:NC_047006.1/CM016535.1; chromosome 17:NC_047007.1/CM016536.1; chromosome 18:NC_047008.1/CM016537.1; chromosome 19:NC_047009.1/CM016538.1; chromosome 20:NC_047010.1/CM016539.1; chromosome 21:NC_047011.1/CM016540.1; chromosome 22:NC_047012.1/CM016541.1; chromosome 23:NC_047013.1/CM016542.1; chromosome 24:NC_047014.1/CM016543.1; mitochondrion MT:NC_011715.1/</t>
  </si>
  <si>
    <t>SZWH01</t>
  </si>
  <si>
    <t>ftp://ftp.ncbi.nlm.nih.gov/genomes/all/GCA/005/281/545/GCA_005281545.1_ASM528154v1</t>
  </si>
  <si>
    <t>ftp://ftp.ncbi.nlm.nih.gov/genomes/all/GCF/005/281/545/GCF_005281545.1_ASM528154v1</t>
  </si>
  <si>
    <t>Accipiter gentilis atricapillus</t>
  </si>
  <si>
    <t>SAMN17359091</t>
  </si>
  <si>
    <t>PRJNA692628</t>
  </si>
  <si>
    <t>GCA_017309825.1</t>
  </si>
  <si>
    <t>JAESIU01</t>
  </si>
  <si>
    <t>2021-03-09T00:00:00Z</t>
  </si>
  <si>
    <t>ftp://ftp.ncbi.nlm.nih.gov/genomes/all/GCA/017/309/825/GCA_017309825.1_UBC_NOGO_v1</t>
  </si>
  <si>
    <t>Lama guanicoe cacsilensis</t>
  </si>
  <si>
    <t>CD2-2017</t>
  </si>
  <si>
    <t>SAMN08242136</t>
  </si>
  <si>
    <t>PRJNA427644</t>
  </si>
  <si>
    <t>GCA_013239625.1</t>
  </si>
  <si>
    <t>PNXV01</t>
  </si>
  <si>
    <t>2020-06-02T00:00:00Z</t>
  </si>
  <si>
    <t>ftp://ftp.ncbi.nlm.nih.gov/genomes/all/GCA/013/239/625/GCA_013239625.1_ASM1323962v1</t>
  </si>
  <si>
    <t>Trifolium subterraneum</t>
  </si>
  <si>
    <t>SAMD00004201</t>
  </si>
  <si>
    <t>PRJDB2012</t>
  </si>
  <si>
    <t>GCA_001742945.1</t>
  </si>
  <si>
    <t>BCLP01</t>
  </si>
  <si>
    <t>2016-07-16T00:00:00Z</t>
  </si>
  <si>
    <t>ftp://ftp.ncbi.nlm.nih.gov/genomes/all/GCA/001/742/945/GCA_001742945.1_TSUd_r1.1</t>
  </si>
  <si>
    <t>Bambusicola thoracicus</t>
  </si>
  <si>
    <t>RTK389</t>
  </si>
  <si>
    <t>SAMN07428836</t>
  </si>
  <si>
    <t>PRJNA396570</t>
  </si>
  <si>
    <t>GCA_002909625.1</t>
  </si>
  <si>
    <t>PPHD01</t>
  </si>
  <si>
    <t>2018-01-31T00:00:00Z</t>
  </si>
  <si>
    <t>ftp://ftp.ncbi.nlm.nih.gov/genomes/all/GCA/002/909/625/GCA_002909625.1_Bthov1.0</t>
  </si>
  <si>
    <t>Thylacinus cynocephalus</t>
  </si>
  <si>
    <t>PY-MV-C5757</t>
  </si>
  <si>
    <t>SAMN06049672</t>
  </si>
  <si>
    <t>PRJNA354646</t>
  </si>
  <si>
    <t>GCA_007646695.1</t>
  </si>
  <si>
    <t>VAHE01</t>
  </si>
  <si>
    <t>2019-07-30T00:00:00Z</t>
  </si>
  <si>
    <t>ftp://ftp.ncbi.nlm.nih.gov/genomes/all/GCA/007/646/695/GCA_007646695.1_UniMelb_Thylacine_Refassem_1</t>
  </si>
  <si>
    <t>Pyramimonas parkeae</t>
  </si>
  <si>
    <t>NIES254</t>
  </si>
  <si>
    <t>SAMN07135910</t>
  </si>
  <si>
    <t>PRJNA386847</t>
  </si>
  <si>
    <t>GCA_018697155.1</t>
  </si>
  <si>
    <t>NHOP01</t>
  </si>
  <si>
    <t>ftp://ftp.ncbi.nlm.nih.gov/genomes/all/GCA/018/697/155/GCA_018697155.1_Pparkeae1.0</t>
  </si>
  <si>
    <t>Lama glama chaku</t>
  </si>
  <si>
    <t>CD1-2017</t>
  </si>
  <si>
    <t>SAMN08141935</t>
  </si>
  <si>
    <t>PRJNA421373</t>
  </si>
  <si>
    <t>GCA_013239585.1</t>
  </si>
  <si>
    <t>PNXU01</t>
  </si>
  <si>
    <t>ftp://ftp.ncbi.nlm.nih.gov/genomes/all/GCA/013/239/585/GCA_013239585.1_ASM1323958v1</t>
  </si>
  <si>
    <t>Gallirallus okinawae</t>
  </si>
  <si>
    <t>SAMD00050839</t>
  </si>
  <si>
    <t>PRJDB4707</t>
  </si>
  <si>
    <t>GCA_002003005.1</t>
  </si>
  <si>
    <t>BDFH01</t>
  </si>
  <si>
    <t>ftp://ftp.ncbi.nlm.nih.gov/genomes/all/GCA/002/003/005/GCA_002003005.1_Gallirallus_okinawae_ver1.0</t>
  </si>
  <si>
    <t>Dermatophagoides pteronyssinus</t>
  </si>
  <si>
    <t>airmid</t>
  </si>
  <si>
    <t>SAMN06062376</t>
  </si>
  <si>
    <t>PRJNA509265</t>
  </si>
  <si>
    <t>GCA_001901225.2</t>
  </si>
  <si>
    <t>mitochondrion MT:NC_012218.1/</t>
  </si>
  <si>
    <t>MQNO02</t>
  </si>
  <si>
    <t>2016-12-12T00:00:00Z</t>
  </si>
  <si>
    <t>ftp://ftp.ncbi.nlm.nih.gov/genomes/all/GCA/001/901/225/GCA_001901225.2_ASM190122v2</t>
  </si>
  <si>
    <t>ftp://ftp.ncbi.nlm.nih.gov/genomes/all/GCF/001/901/225/GCF_001901225.1_ASM190122v2</t>
  </si>
  <si>
    <t>Bison bison bison</t>
  </si>
  <si>
    <t>TAMUID 2011002044</t>
  </si>
  <si>
    <t>SAMN02947321</t>
  </si>
  <si>
    <t>PRJNA266339</t>
  </si>
  <si>
    <t>GCA_000754665.1</t>
  </si>
  <si>
    <t>mitochondrion MT:NC_012346.1/</t>
  </si>
  <si>
    <t>JPYT01</t>
  </si>
  <si>
    <t>2014-09-15T00:00:00Z</t>
  </si>
  <si>
    <t>ftp://ftp.ncbi.nlm.nih.gov/genomes/all/GCA/000/754/665/GCA_000754665.1_Bison_UMD1.0</t>
  </si>
  <si>
    <t>ftp://ftp.ncbi.nlm.nih.gov/genomes/all/GCF/000/754/665/GCF_000754665.1_Bison_UMD1.0</t>
  </si>
  <si>
    <t>Plasmodium fragile</t>
  </si>
  <si>
    <t>nilgiri</t>
  </si>
  <si>
    <t>SAMN00013493</t>
  </si>
  <si>
    <t>PRJNA67411</t>
  </si>
  <si>
    <t>GCA_000956335.1</t>
  </si>
  <si>
    <t>JOOM01</t>
  </si>
  <si>
    <t>2014-06-25T00:00:00Z</t>
  </si>
  <si>
    <t>ftp://ftp.ncbi.nlm.nih.gov/genomes/all/GCA/000/956/335/GCA_000956335.1_Plas_frag_nilgiri_V1</t>
  </si>
  <si>
    <t>ftp://ftp.ncbi.nlm.nih.gov/genomes/all/GCF/000/956/335/GCF_000956335.1_Plas_frag_nilgiri_V1</t>
  </si>
  <si>
    <t>Paracyclopina nana</t>
  </si>
  <si>
    <t>Hwajinpo</t>
  </si>
  <si>
    <t>SAMN18317533</t>
  </si>
  <si>
    <t>PRJNA714788</t>
  </si>
  <si>
    <t>GCA_019096065.1</t>
  </si>
  <si>
    <t>JAGUCH01</t>
  </si>
  <si>
    <t>2021-07-02T00:00:00Z</t>
  </si>
  <si>
    <t>ftp://ftp.ncbi.nlm.nih.gov/genomes/all/GCA/019/096/065/GCA_019096065.1_ASM1909606v1</t>
  </si>
  <si>
    <t>Riptortus pedestris</t>
  </si>
  <si>
    <t>Suzhou-2019</t>
  </si>
  <si>
    <t>SAMN16551742</t>
  </si>
  <si>
    <t>PRJNA671796</t>
  </si>
  <si>
    <t>GCA_019009955.1</t>
  </si>
  <si>
    <t>chromosome 1:CM032228.1; chromosome 2:CM032229.1; chromosome 3:CM032230.1; chromosome 4:CM032231.1; chromosome 5:CM032232.1; chromosome X:CM032233.1</t>
  </si>
  <si>
    <t>JADPXZ01</t>
  </si>
  <si>
    <t>2021-06-22T00:00:00Z</t>
  </si>
  <si>
    <t>ftp://ftp.ncbi.nlm.nih.gov/genomes/all/GCA/019/009/955/GCA_019009955.1_ASM1900995v1</t>
  </si>
  <si>
    <t>Chiloscyllium plagiosum</t>
  </si>
  <si>
    <t>BGI_BamShark_2017</t>
  </si>
  <si>
    <t>SAMN09508879</t>
  </si>
  <si>
    <t>PRJNA762070</t>
  </si>
  <si>
    <t>GCF_004010195.1</t>
  </si>
  <si>
    <t>chromosome 1:NC_057710.1/; chromosome 2:NC_057711.1/; chromosome 3:NC_057712.1/; chromosome 4:NC_057713.1/; chromosome 5:NC_057714.1/; chromosome 6:NC_057715.1/; chromosome 7:NC_057716.1/; chromosome 8:NC_057717.1/; chromosome 9:NC_057718.1/; chromosome 10:NC_057719.1/; chromosome 11:NC_057720.1/; chromosome 12:NC_057721.1/; chromosome 13:NC_057722.1/; chromosome 14:NC_057723.1/; chromosome 15:NC_057724.1/; chromosome 16:NC_057725.1/; chromosome 17:NC_057726.1/; chromosome 18:NC_057727.1/; chromosome 19:NC_057728.1/; chromosome 20:NC_057729.1/; chromosome 21:NC_057730.1/; chromosome 22:NC_057731.1/; chromosome 23:NC_057732.1/; chromosome 24:NC_057733.1/; chromosome 25:NC_057734.1/; chromosome 26:NC_057735.1/; chromosome 27:NC_057736.1/; chromosome 28:NC_057737.1/; chromosome 29:NC_057738.1/; chromosome 30:NC_057739.1/; chromosome 31:NC_057740.1/; chromosome 32:NC_057741.1/; chromosome 33:NC_057742.1/; chromosome 34:NC_057743.1/; chromosome 35:NC_057744.1/; chromosome 36:NC_057745.1/; chromosome 37:NC_057746.1/; chromosome 38:NC_057747.1/; chromosome 39:NC_057748.1/; chromosome 40:NC_057749.1/; chromosome 41:NC_057750.1/; chromosome 42:NC_057751.1/; chromosome 43:NC_057752.1/; chromosome 44:NC_057753.1/; chromosome 45:NC_057754.1/; chromosome 46:NC_057755.1/; chromosome 47:NC_057756.1/; chromosome 48:NC_057757.1/; chromosome 49:NC_057758.1/; chromosome 50:NC_057759.1/; chromosome 51:NC_057760.1/; mitochondrion MT:NC_012570.1/</t>
  </si>
  <si>
    <t>QPFF01</t>
  </si>
  <si>
    <t>2019-01-09T00:00:00Z</t>
  </si>
  <si>
    <t>ftp://ftp.ncbi.nlm.nih.gov/genomes/all/GCF/004/010/195/GCF_004010195.1_ASM401019v2</t>
  </si>
  <si>
    <t>Istiophorus platypterus</t>
  </si>
  <si>
    <t>SHS-SA01</t>
  </si>
  <si>
    <t>SAMN16522249</t>
  </si>
  <si>
    <t>PRJNA670841</t>
  </si>
  <si>
    <t>GCA_016859345.1</t>
  </si>
  <si>
    <t>linkage group LG1:CM029111.1; linkage group LG2:CM029112.1; linkage group LG3:CM029113.1; linkage group LG4:CM029114.1; linkage group LG5:CM029115.1; linkage group LG6:CM029116.1; linkage group LG7:CM029117.1; linkage group LG8:CM029118.1; linkage group LG9:CM029119.1; linkage group LG10:CM029120.1; linkage group LG11:CM029121.1; linkage group LG12:CM029122.1; linkage group LG13:CM029123.1; linkage group LG14:CM029124.1; linkage group LG15:CM029125.1; linkage group LG16:CM029126.1; linkage group LG17:CM029127.1; linkage group LG18:CM029128.1; linkage group LG19:CM029129.1; linkage group LG20:CM029130.1; linkage group LG21:CM029131.1; linkage group LG22:CM029132.1; linkage group LG23:CM029133.1; linkage group 24:CM029134.1</t>
  </si>
  <si>
    <t>JADGDC01</t>
  </si>
  <si>
    <t>2021-02-10T00:00:00Z</t>
  </si>
  <si>
    <t>ftp://ftp.ncbi.nlm.nih.gov/genomes/all/GCA/016/859/345/GCA_016859345.1_ASM1685934v1</t>
  </si>
  <si>
    <t>Xiphias gladius</t>
  </si>
  <si>
    <t>SHS-SW01</t>
  </si>
  <si>
    <t>SAMN16522248</t>
  </si>
  <si>
    <t>PRJNA713387</t>
  </si>
  <si>
    <t>GCA_016859285.1</t>
  </si>
  <si>
    <t>chromosome 1:NC_053400.1/; chromosome 2:NC_053401.1/; chromosome 3:NC_053402.1/; chromosome 4:NC_053403.1/; chromosome 5:NC_053404.1/; chromosome 6:NC_053405.1/; chromosome 7:NC_053406.1/; chromosome 8:NC_053407.1/; chromosome 9:NC_053408.1/; chromosome 10:NC_053409.1/; chromosome 11:NC_053410.1/; chromosome 12:NC_053411.1/; chromosome 13:NC_053412.1/; chromosome 14:NC_053413.1/; chromosome 15:NC_053414.1/; chromosome 16:NC_053415.1/; chromosome 17:NC_053416.1/; chromosome 18:NC_053417.1/; chromosome 19:NC_053418.1/; chromosome 20:NC_053419.1/; chromosome 21:NC_053420.1/; chromosome 22:NC_053421.1/; chromosome 23:NC_053422.1/; chromosome 24:NC_053423.1/; linkage group LG1:CM029135.1; linkage group LG2:CM029136.1; linkage group LG3:CM029137.1; linkage group LG4:CM029138.1; linkage group LG5:CM029139.1; linkage group LG6:CM029140.1; linkage group LG7:CM029141.1; linkage group LG8:CM029142.1; linkage group LG9:CM029143.1; linkage group LG10:CM029144.1; linkage group LG11:CM029145.1; linkage group LG12:CM029146.1; linkage group LG13:CM029147.1; linkage group LG14:CM029148.1; linkage group LG15:CM029149.1; linkage group LG16:CM029150.1; linkage group LG17:CM029151.1; linkage group LG18:CM029152.1; linkage group LG19:CM029153.1; linkage group LG20:CM029154.1; linkage group LG21:CM029155.1; linkage group LG22:CM029156.1; linkage group LG23:CM029157.1; linkage group LG24:CM029158.1; mitochondrion MT:NC_012677.1/</t>
  </si>
  <si>
    <t>JADGDB01</t>
  </si>
  <si>
    <t>ftp://ftp.ncbi.nlm.nih.gov/genomes/all/GCA/016/859/285/GCA_016859285.1_ASM1685928v1</t>
  </si>
  <si>
    <t>ftp://ftp.ncbi.nlm.nih.gov/genomes/all/GCF/016/859/285/GCF_016859285.1_ASM1685928v1</t>
  </si>
  <si>
    <t>Diceros bicornis</t>
  </si>
  <si>
    <t>BS38</t>
  </si>
  <si>
    <t>SAMN07678078</t>
  </si>
  <si>
    <t>PRJNA399388</t>
  </si>
  <si>
    <t>GCA_004027315.2</t>
  </si>
  <si>
    <t>PVJY02</t>
  </si>
  <si>
    <t>ftp://ftp.ncbi.nlm.nih.gov/genomes/all/GCA/004/027/315/GCA_004027315.2_DicBicMic_v2_BIUU_UCD</t>
  </si>
  <si>
    <t>Sousa chinensis</t>
  </si>
  <si>
    <t>SCSF</t>
  </si>
  <si>
    <t>SAMN10523266</t>
  </si>
  <si>
    <t>PRJNA508467</t>
  </si>
  <si>
    <t>GCA_007760645.1</t>
  </si>
  <si>
    <t>RWJT01</t>
  </si>
  <si>
    <t>2019-07-31T00:00:00Z</t>
  </si>
  <si>
    <t>ftp://ftp.ncbi.nlm.nih.gov/genomes/all/GCA/007/760/645/GCA_007760645.1_ASM776064v1</t>
  </si>
  <si>
    <t>Tursiops aduncus</t>
  </si>
  <si>
    <t>CRI000098</t>
  </si>
  <si>
    <t>SAMN06289673</t>
  </si>
  <si>
    <t>PRJNA369596</t>
  </si>
  <si>
    <t>GCA_003227395.1</t>
  </si>
  <si>
    <t>NCQN01</t>
  </si>
  <si>
    <t>ftp://ftp.ncbi.nlm.nih.gov/genomes/all/GCA/003/227/395/GCA_003227395.1_ASM322739v1</t>
  </si>
  <si>
    <t>Dicerorhinus sumatrensis harrissoni</t>
  </si>
  <si>
    <t>Kertam</t>
  </si>
  <si>
    <t>SAMN15164313</t>
  </si>
  <si>
    <t>PRJNA638009</t>
  </si>
  <si>
    <t>GCA_014189135.1</t>
  </si>
  <si>
    <t>JABWHU01</t>
  </si>
  <si>
    <t>2020-08-14T00:00:00Z</t>
  </si>
  <si>
    <t>ftp://ftp.ncbi.nlm.nih.gov/genomes/all/GCA/014/189/135/GCA_014189135.1_NRM_Dsumatrensis_v1.fasta</t>
  </si>
  <si>
    <t>Moschus berezovskii</t>
  </si>
  <si>
    <t>SAMN10822789</t>
  </si>
  <si>
    <t>GCA_006459085.1</t>
  </si>
  <si>
    <t>SGQJ01</t>
  </si>
  <si>
    <t>2019-06-25T00:00:00Z</t>
  </si>
  <si>
    <t>ftp://ftp.ncbi.nlm.nih.gov/genomes/all/GCA/006/459/085/GCA_006459085.1_FMD</t>
  </si>
  <si>
    <t>Gymnarchus niloticus</t>
  </si>
  <si>
    <t>SDUMVBZ3V8</t>
  </si>
  <si>
    <t>SAMN08214438</t>
  </si>
  <si>
    <t>PRJNA423259</t>
  </si>
  <si>
    <t>GCA_009936485.1</t>
  </si>
  <si>
    <t>JAACJT01</t>
  </si>
  <si>
    <t>2020-01-27T00:00:00Z</t>
  </si>
  <si>
    <t>ftp://ftp.ncbi.nlm.nih.gov/genomes/all/GCA/009/936/485/GCA_009936485.1_ASM993648v1</t>
  </si>
  <si>
    <t>Diadegma semiclausum</t>
  </si>
  <si>
    <t>SAMN04378098</t>
  </si>
  <si>
    <t>PRJNA307298</t>
  </si>
  <si>
    <t>GCA_011421695.1</t>
  </si>
  <si>
    <t>LQNI01</t>
  </si>
  <si>
    <t>2020-03-18T00:00:00Z</t>
  </si>
  <si>
    <t>ftp://ftp.ncbi.nlm.nih.gov/genomes/all/GCA/011/421/695/GCA_011421695.1_ASM1142169v1</t>
  </si>
  <si>
    <t>Arthroderma uncinatum</t>
  </si>
  <si>
    <t>CBS 119779</t>
  </si>
  <si>
    <t>SAMN13175249</t>
  </si>
  <si>
    <t>PRJNA625764</t>
  </si>
  <si>
    <t>GCA_011692745.1</t>
  </si>
  <si>
    <t>JAACJD01</t>
  </si>
  <si>
    <t>2020-03-24T00:00:00Z</t>
  </si>
  <si>
    <t>ftp://ftp.ncbi.nlm.nih.gov/genomes/all/GCA/011/692/745/GCA_011692745.1_ASM1169274v1</t>
  </si>
  <si>
    <t>ftp://ftp.ncbi.nlm.nih.gov/genomes/all/GCF/011/692/745/GCF_011692745.1_ASM1169274v1</t>
  </si>
  <si>
    <t>Cygnus atratus</t>
  </si>
  <si>
    <t>AKBS03</t>
  </si>
  <si>
    <t>SAMN15332785</t>
  </si>
  <si>
    <t>PRJNA646059</t>
  </si>
  <si>
    <t>GCA_013377495.1</t>
  </si>
  <si>
    <t>mitochondrion MT:NC_012843.1/</t>
  </si>
  <si>
    <t>JABXOC01</t>
  </si>
  <si>
    <t>2020-06-30T00:00:00Z</t>
  </si>
  <si>
    <t>ftp://ftp.ncbi.nlm.nih.gov/genomes/all/GCA/013/377/495/GCA_013377495.1_Cygnus_atratus_primary_v1.0</t>
  </si>
  <si>
    <t>ftp://ftp.ncbi.nlm.nih.gov/genomes/all/GCF/013/377/495/GCF_013377495.1_Cygnus_atratus_primary_v1.0</t>
  </si>
  <si>
    <t>Pavo muticus</t>
  </si>
  <si>
    <t>YNLC101</t>
  </si>
  <si>
    <t>SAMN15486085</t>
  </si>
  <si>
    <t>PRJNA644939</t>
  </si>
  <si>
    <t>GCA_016647715.1</t>
  </si>
  <si>
    <t>JACDJE01</t>
  </si>
  <si>
    <t>ftp://ftp.ncbi.nlm.nih.gov/genomes/all/GCA/016/647/715/GCA_016647715.1_ASM1664771v1</t>
  </si>
  <si>
    <t>Thymallus thymallus</t>
  </si>
  <si>
    <t>TTM2012</t>
  </si>
  <si>
    <t>SAMN09080809</t>
  </si>
  <si>
    <t>PRJNA464295</t>
  </si>
  <si>
    <t>GCA_004348285.1</t>
  </si>
  <si>
    <t>chromosome 10A:CM014990.1; chromosome 10B:CM014991.1; chromosome 11A:CM014992.1; chromosome 11B:CM014993.1; chromosome 12A:CM014994.1; chromosome 12B:CM014995.1; chromosome 13A:CM014996.1; chromosome 13B:CM014997.1; chromosome 13C:CM014998.1; chromosome 14A:CM014999.1; chromosome 14B:CM015000.1; chromosome 15A:CM015001.1; chromosome 15B:CM015002.1; chromosome 16A:CM015003.1; chromosome 16B:CM015004.1; chromosome 17A:CM015005.1; chromosome 17B:CM015006.1; chromosome 18A:CM015007.1; chromosome 18B:CM015008.1; chromosome 19A:CM015009.1; chromosome 19B:CM015010.1; chromosome 1A:CM015011.1; chromosome 1B:CM015012.1; chromosome 20A:CM015013.1; chromosome 20B:CM015014.1; chromosome 21A:CM015015.1; chromosome 21B:CM015016.1; chromosome 22A:CM015017.1; chromosome 22B:CM015018.1; chromosome 23A:CM015019.1; chromosome 23B:CM015020.1; chromosome 24A:CM015021.1; chromosome 24B:CM015022.1; chromosome 25A:CM015023.1; chromosome 25B:CM015024.1; chromosome 2A:CM015025.1; chromosome 2B:CM015026.1; chromosome 3A:CM015027.1; chromosome 3B:CM015028.1; chromosome 4A:CM015029.1; chromosome 4B:CM015030.1; chromosome 5A:CM015031.1; chromosome 5B:CM015032.1; chromosome 6A:CM015033.1; chromosome 6B:CM015034.1; chromosome 7A:CM015035.1; chromosome 7B:CM015036.1; chromosome 8A:CM015037.1; chromosome 8B:CM015038.1; chromosome 9A:CM015039.1; chromosome 9B:CM015040.1; mitochondrion MT:CM015041.1</t>
  </si>
  <si>
    <t>QMII01</t>
  </si>
  <si>
    <t>2019-03-13T00:00:00Z</t>
  </si>
  <si>
    <t>ftp://ftp.ncbi.nlm.nih.gov/genomes/all/GCA/004/348/285/GCA_004348285.1_ASM434828v1</t>
  </si>
  <si>
    <t>Oryzias javanicus</t>
  </si>
  <si>
    <t>RS831</t>
  </si>
  <si>
    <t>SAMN10417210</t>
  </si>
  <si>
    <t>PRJNA505405</t>
  </si>
  <si>
    <t>GCA_003999625.1</t>
  </si>
  <si>
    <t>chromosome 1:CM012437.1; chromosome 2:CM012438.1; chromosome 3:CM012439.1; chromosome 4:CM012440.1; chromosome 5:CM012441.1; chromosome 6:CM012442.1; chromosome 7:CM012443.1; chromosome 8:CM012444.1; chromosome 9:CM012445.1; chromosome 10:CM012446.1; chromosome 11:CM012447.1; chromosome 12:CM012448.1; chromosome 13:CM012449.1; chromosome 14:CM012450.1; chromosome 15:CM012451.1; chromosome 16:CM012452.1; chromosome 17:CM012453.1; chromosome 18:CM012454.1; chromosome 19:CM012455.1; chromosome 20:CM012456.1; chromosome 21:CM012457.1; chromosome 22:CM012458.1; chromosome 23:CM012459.1; chromosome 24:CM012460.1</t>
  </si>
  <si>
    <t>RWID01</t>
  </si>
  <si>
    <t>2019-01-03T00:00:00Z</t>
  </si>
  <si>
    <t>ftp://ftp.ncbi.nlm.nih.gov/genomes/all/GCA/003/999/625/GCA_003999625.1_OJAV_1.1</t>
  </si>
  <si>
    <t>Trichophyton mentagrophytes</t>
  </si>
  <si>
    <t>D15P127</t>
  </si>
  <si>
    <t>SAMN09701137</t>
  </si>
  <si>
    <t>PRJNA482248</t>
  </si>
  <si>
    <t>GCA_003664465.1</t>
  </si>
  <si>
    <t>QQSR01</t>
  </si>
  <si>
    <t>2018-10-16T00:00:00Z</t>
  </si>
  <si>
    <t>ftp://ftp.ncbi.nlm.nih.gov/genomes/all/GCA/003/664/465/GCA_003664465.1_ASM366446v1</t>
  </si>
  <si>
    <t>Parachlorella kessleri</t>
  </si>
  <si>
    <t>iCABeR21</t>
  </si>
  <si>
    <t>SAMN12661174</t>
  </si>
  <si>
    <t>PRJNA562999</t>
  </si>
  <si>
    <t>GCA_015712045.1</t>
  </si>
  <si>
    <t>VTSQ01</t>
  </si>
  <si>
    <t>2020-12-02T00:00:00Z</t>
  </si>
  <si>
    <t>ftp://ftp.ncbi.nlm.nih.gov/genomes/all/GCA/015/712/045/GCA_015712045.1_ASM1571204v1</t>
  </si>
  <si>
    <t>Angiostrongylus costaricensis</t>
  </si>
  <si>
    <t>Costa Rica</t>
  </si>
  <si>
    <t>SAMEA1463533</t>
  </si>
  <si>
    <t>PRJEB494</t>
  </si>
  <si>
    <t>GCA_900624975.1</t>
  </si>
  <si>
    <t>UYYA01</t>
  </si>
  <si>
    <t>ftp://ftp.ncbi.nlm.nih.gov/genomes/all/GCA/900/624/975/GCA_900624975.1_A_costaricensis_Costa_Rica_0011_upd</t>
  </si>
  <si>
    <t>Brettanomyces custersianus</t>
  </si>
  <si>
    <t>CRL-53</t>
  </si>
  <si>
    <t>SAMN13421997</t>
  </si>
  <si>
    <t>PRJNA592329</t>
  </si>
  <si>
    <t>GCA_012295335.1</t>
  </si>
  <si>
    <t>JAAVTW01</t>
  </si>
  <si>
    <t>2020-04-14T00:00:00Z</t>
  </si>
  <si>
    <t>ftp://ftp.ncbi.nlm.nih.gov/genomes/all/GCA/012/295/335/GCA_012295335.1_ASM1229533v1</t>
  </si>
  <si>
    <t>Toxotes chatareus</t>
  </si>
  <si>
    <t>NWPU-SSY-2019</t>
  </si>
  <si>
    <t>SAMN13439313</t>
  </si>
  <si>
    <t>PRJNA592745</t>
  </si>
  <si>
    <t>GCA_016801885.1</t>
  </si>
  <si>
    <t>chromosome 1:CM028882.1; chromosome 2:CM028883.1; chromosome 3:CM028884.1; chromosome 4:CM028885.1; chromosome 5:CM028886.1; chromosome 6:CM028887.1; chromosome 7:CM028888.1; chromosome 8:CM028889.1; chromosome 9:CM028890.1; chromosome 10:CM028891.1; chromosome 11:CM028892.1; chromosome 12:CM028893.1; chromosome 13:CM028894.1; chromosome 14:CM028895.1; chromosome 15:CM028896.1; chromosome 16:CM028897.1; chromosome 17:CM028898.1; chromosome 18:CM028899.1; chromosome 19:CM028900.1; chromosome 20:CM028901.1; chromosome 21:CM028902.1; chromosome 22:CM028903.1; chromosome 23:CM028904.1; chromosome 24:CM028905.1</t>
  </si>
  <si>
    <t>JAFBJY01</t>
  </si>
  <si>
    <t>ftp://ftp.ncbi.nlm.nih.gov/genomes/all/GCA/016/801/885/GCA_016801885.1_ASM1680188v1</t>
  </si>
  <si>
    <t>Dermatophagoides farinae</t>
  </si>
  <si>
    <t>AD521</t>
  </si>
  <si>
    <t>SAMN06624698</t>
  </si>
  <si>
    <t>PRJNA379991</t>
  </si>
  <si>
    <t>GCA_002085665.2</t>
  </si>
  <si>
    <t>mitochondrion:GQ465336.1</t>
  </si>
  <si>
    <t>NBAF01</t>
  </si>
  <si>
    <t>2017-04-10T00:00:00Z</t>
  </si>
  <si>
    <t>ftp://ftp.ncbi.nlm.nih.gov/genomes/all/GCA/002/085/665/GCA_002085665.2_Dfa_Genome_UMICH_USM_1.1</t>
  </si>
  <si>
    <t>Sinocyclocheilus grahami</t>
  </si>
  <si>
    <t>Dianchi</t>
  </si>
  <si>
    <t>SAMN03320097</t>
  </si>
  <si>
    <t>PRJNA316320</t>
  </si>
  <si>
    <t>GCA_001515645.1</t>
  </si>
  <si>
    <t>mitochondrion MT:NC_013189.1/</t>
  </si>
  <si>
    <t>LCYQ01</t>
  </si>
  <si>
    <t>2015-12-16T00:00:00Z</t>
  </si>
  <si>
    <t>ftp://ftp.ncbi.nlm.nih.gov/genomes/all/GCA/001/515/645/GCA_001515645.1_SAMN03320097.WGS_v1.1</t>
  </si>
  <si>
    <t>ftp://ftp.ncbi.nlm.nih.gov/genomes/all/GCF/001/515/645/GCF_001515645.1_SAMN03320097.WGS_v1.1</t>
  </si>
  <si>
    <t>Radopholus similis</t>
  </si>
  <si>
    <t>Rv</t>
  </si>
  <si>
    <t>SAMN11597879</t>
  </si>
  <si>
    <t>PRJNA541590</t>
  </si>
  <si>
    <t>GCA_013357305.1</t>
  </si>
  <si>
    <t>VAHH01</t>
  </si>
  <si>
    <t>2020-06-16T00:00:00Z</t>
  </si>
  <si>
    <t>ftp://ftp.ncbi.nlm.nih.gov/genomes/all/GCA/013/357/305/GCA_013357305.1_ASM1335730v1</t>
  </si>
  <si>
    <t>Diatraea saccharalis</t>
  </si>
  <si>
    <t>Dsac_60x</t>
  </si>
  <si>
    <t>SAMN15594284</t>
  </si>
  <si>
    <t>PRJNA647758</t>
  </si>
  <si>
    <t>GCA_014843785.1</t>
  </si>
  <si>
    <t>JACGTY01</t>
  </si>
  <si>
    <t>ftp://ftp.ncbi.nlm.nih.gov/genomes/all/GCA/014/843/785/GCA_014843785.1_ESALQ_Dsac_1.0</t>
  </si>
  <si>
    <t>Oryzias sinensis</t>
  </si>
  <si>
    <t>SAMN12084253</t>
  </si>
  <si>
    <t>PRJNA549378</t>
  </si>
  <si>
    <t>GCA_008586565.1</t>
  </si>
  <si>
    <t>VHIC01</t>
  </si>
  <si>
    <t>2019-09-19T00:00:00Z</t>
  </si>
  <si>
    <t>ftp://ftp.ncbi.nlm.nih.gov/genomes/all/GCA/008/586/565/GCA_008586565.1_ASM858656v1</t>
  </si>
  <si>
    <t>Vicugna vicugna mensalis</t>
  </si>
  <si>
    <t>CD3-2017</t>
  </si>
  <si>
    <t>SAMN08274813</t>
  </si>
  <si>
    <t>PRJNA427832</t>
  </si>
  <si>
    <t>GCA_013265495.1</t>
  </si>
  <si>
    <t>PNXW01</t>
  </si>
  <si>
    <t>ftp://ftp.ncbi.nlm.nih.gov/genomes/all/GCA/013/265/495/GCA_013265495.1_ASM1326549v1</t>
  </si>
  <si>
    <t>Dendronephthya gigantea</t>
  </si>
  <si>
    <t>DGI-Jeju-01</t>
  </si>
  <si>
    <t>SAMN10516674</t>
  </si>
  <si>
    <t>PRJNA529494</t>
  </si>
  <si>
    <t>GCA_004324835.1</t>
  </si>
  <si>
    <t>mitochondrion MT:NC_013573.1/</t>
  </si>
  <si>
    <t>RSEI01</t>
  </si>
  <si>
    <t>2019-03-04T00:00:00Z</t>
  </si>
  <si>
    <t>ftp://ftp.ncbi.nlm.nih.gov/genomes/all/GCA/004/324/835/GCA_004324835.1_DenGig_1.0</t>
  </si>
  <si>
    <t>ftp://ftp.ncbi.nlm.nih.gov/genomes/all/GCF/004/324/835/GCF_004324835.1_DenGig_1.0</t>
  </si>
  <si>
    <t>Culter alburnus</t>
  </si>
  <si>
    <t>TC-2014</t>
  </si>
  <si>
    <t>SAMN10457884</t>
  </si>
  <si>
    <t>PRJNA269572</t>
  </si>
  <si>
    <t>GCA_009869775.1</t>
  </si>
  <si>
    <t>RXFN01</t>
  </si>
  <si>
    <t>ftp://ftp.ncbi.nlm.nih.gov/genomes/all/GCA/009/869/775/GCA_009869775.1_ASM986977v1</t>
  </si>
  <si>
    <t>Venustaconcha ellipsiformis</t>
  </si>
  <si>
    <t>H3412</t>
  </si>
  <si>
    <t>SAMN08481397</t>
  </si>
  <si>
    <t>PRJNA433387</t>
  </si>
  <si>
    <t>GCA_003401595.1</t>
  </si>
  <si>
    <t>QKMX01</t>
  </si>
  <si>
    <t>2018-08-16T00:00:00Z</t>
  </si>
  <si>
    <t>ftp://ftp.ncbi.nlm.nih.gov/genomes/all/GCA/003/401/595/GCA_003401595.1_ASM340159v1</t>
  </si>
  <si>
    <t>Nyctereutes procyonoides</t>
  </si>
  <si>
    <t>TBG_1078</t>
  </si>
  <si>
    <t>SAMEA7690874</t>
  </si>
  <si>
    <t>PRJEB41734</t>
  </si>
  <si>
    <t>GCA_905146905.1</t>
  </si>
  <si>
    <t>CAJHUB01</t>
  </si>
  <si>
    <t>2021-02-13T00:00:00Z</t>
  </si>
  <si>
    <t>ftp://ftp.ncbi.nlm.nih.gov/genomes/all/GCA/905/146/905/GCA_905146905.1_NYPRO_anot_genome</t>
  </si>
  <si>
    <t>Coix lacryma-jobi var. lacryma-jobi</t>
  </si>
  <si>
    <t>SAMN11865572</t>
  </si>
  <si>
    <t>PRJNA544872</t>
  </si>
  <si>
    <t>GCA_009763385.1</t>
  </si>
  <si>
    <t>chromosome 1:CM019822.1; chromosome 2:CM019823.1; chromosome 3:CM019824.1; chromosome 4:CM019825.1; chromosome 5:CM019826.1; chromosome 6:CM019827.1; chromosome 7:CM019828.1; chromosome 8:CM019829.1; chromosome 9:CM019830.1; chromosome 10:CM019831.1</t>
  </si>
  <si>
    <t>VDCT01</t>
  </si>
  <si>
    <t>2019-12-17T00:00:00Z</t>
  </si>
  <si>
    <t>ftp://ftp.ncbi.nlm.nih.gov/genomes/all/GCA/009/763/385/GCA_009763385.1_ASM976338v1</t>
  </si>
  <si>
    <t>Oreochromis aureus</t>
  </si>
  <si>
    <t>Israel</t>
  </si>
  <si>
    <t>SAMN14256941</t>
  </si>
  <si>
    <t>PRJNA701484</t>
  </si>
  <si>
    <t>GCA_013358895.1</t>
  </si>
  <si>
    <t>linkage group 1:NC_052942.1/; linkage group LG1:CM023631.1; linkage group 2:NC_052943.1/; linkage group LG2:CM023632.1; linkage group 3:NC_052944.1/; linkage group LG3:CM023633.1; linkage group 4:NC_052945.1/; linkage group LG4:CM023634.1; linkage group 5:NC_052946.1/; linkage group LG5:CM023635.1; linkage group 6:NC_052947.1/; linkage group LG6:CM023636.1; linkage group 7:NC_052948.1/; linkage group LG7:CM023637.1; linkage group 8:NC_052949.1/; linkage group LG8:CM023638.1; linkage group 9:NC_052950.1/; linkage group LG9:CM023639.1; linkage group 10:NC_052951.1/; linkage group LG10:CM023640.1; linkage group 11:NC_052952.1/; linkage group LG11:CM023641.1; linkage group 12:NC_052953.1/; linkage group LG12:CM023642.1; linkage group 13:NC_052954.1/; linkage group LG13:CM023643.1; linkage group 14:NC_052955.1/; linkage group LG14:CM023644.1; linkage group 15:NC_052956.1/; linkage group LG15:CM023645.1; linkage group 16:NC_052957.1/; linkage group LG16:CM023646.1; linkage group 17:NC_052958.1/; linkage group LG17:CM023647.1; linkage group 18:NC_052959.1/; linkage group LG18:CM023648.1; linkage group 19:NC_052960.1/; linkage group LG19:CM023649.1; linkage group 20:NC_052961.1/; linkage group LG20:CM023650.1; linkage group 22:NC_052962.1/; linkage group LG22:CM023651.1; linkage group 23:NC_052963.1/; linkage group LG23:CM023652.1; mitochondrion MT:NC_013750.1/</t>
  </si>
  <si>
    <t>JAAMTF01</t>
  </si>
  <si>
    <t>ftp://ftp.ncbi.nlm.nih.gov/genomes/all/GCA/013/358/895/GCA_013358895.1_ZZ_aureus</t>
  </si>
  <si>
    <t>ftp://ftp.ncbi.nlm.nih.gov/genomes/all/GCF/013/358/895/GCF_013358895.1_ZZ_aureus</t>
  </si>
  <si>
    <t>Larimichthys polyactis</t>
  </si>
  <si>
    <t>XQP-2016M</t>
  </si>
  <si>
    <t>SAMN18104312</t>
  </si>
  <si>
    <t>PRJNA705840</t>
  </si>
  <si>
    <t>GCA_018985215.1</t>
  </si>
  <si>
    <t>JAFMOB01</t>
  </si>
  <si>
    <t>ftp://ftp.ncbi.nlm.nih.gov/genomes/all/GCA/018/985/215/GCA_018985215.1_ZAAS_Lpoly_1.0</t>
  </si>
  <si>
    <t>Apteryx owenii</t>
  </si>
  <si>
    <t>O20599</t>
  </si>
  <si>
    <t>SAMN08476453</t>
  </si>
  <si>
    <t>GCA_003342965.1</t>
  </si>
  <si>
    <t>PTFC01</t>
  </si>
  <si>
    <t>ftp://ftp.ncbi.nlm.nih.gov/genomes/all/GCA/003/342/965/GCA_003342965.1_aptOwe1</t>
  </si>
  <si>
    <t>ATCC 20962</t>
  </si>
  <si>
    <t>SAMN08818848</t>
  </si>
  <si>
    <t>PRJNA495495</t>
  </si>
  <si>
    <t>GCA_003327735.1</t>
  </si>
  <si>
    <t>QLNQ01</t>
  </si>
  <si>
    <t>2018-07-18T00:00:00Z</t>
  </si>
  <si>
    <t>ftp://ftp.ncbi.nlm.nih.gov/genomes/all/GCA/003/327/735/GCA_003327735.1_ASM332773v1</t>
  </si>
  <si>
    <t>ftp://ftp.ncbi.nlm.nih.gov/genomes/all/GCF/003/327/735/GCF_003327735.1_ASM332773v1</t>
  </si>
  <si>
    <t>Strongylus vulgaris</t>
  </si>
  <si>
    <t>SAMEA1529933</t>
  </si>
  <si>
    <t>PRJEB531</t>
  </si>
  <si>
    <t>GCA_900624965.1</t>
  </si>
  <si>
    <t>UYYB01</t>
  </si>
  <si>
    <t>ftp://ftp.ncbi.nlm.nih.gov/genomes/all/GCA/900/624/965/GCA_900624965.1_S_vulgaris_Kentucky_0011_upd</t>
  </si>
  <si>
    <t>Candida sojae</t>
  </si>
  <si>
    <t>NCYC-2607</t>
  </si>
  <si>
    <t>SAMN13632300</t>
  </si>
  <si>
    <t>PRJNA596050</t>
  </si>
  <si>
    <t>GCA_013177575.1</t>
  </si>
  <si>
    <t>WWPN01</t>
  </si>
  <si>
    <t>2020-05-27T00:00:00Z</t>
  </si>
  <si>
    <t>ftp://ftp.ncbi.nlm.nih.gov/genomes/all/GCA/013/177/575/GCA_013177575.1_ASM1317757v1</t>
  </si>
  <si>
    <t>Cheilinus undulatus</t>
  </si>
  <si>
    <t>SAMN14532944</t>
  </si>
  <si>
    <t>PRJNA731939</t>
  </si>
  <si>
    <t>GCA_018320785.1</t>
  </si>
  <si>
    <t>linkage group 1:NC_054865.1/CM031339.1; linkage group 2:NC_054866.1/CM031340.1; linkage group 3:NC_054867.1/CM031341.1; linkage group 4:NC_054868.1/CM031342.1; linkage group 5:NC_054869.1/CM031343.1; linkage group 6:NC_054870.1/CM031344.1; linkage group 7:NC_054871.1/CM031345.1; linkage group 8:NC_054872.1/CM031346.1; linkage group 9:NC_054873.1/CM031347.1; linkage group 10:NC_054874.1/CM031348.1; linkage group 11:NC_054875.1/CM031349.1; linkage group 12:NC_054876.1/CM031350.1; linkage group 13:NC_054877.1/CM031351.1; linkage group 14:NC_054878.1/CM031352.1; linkage group 15:NC_054879.1/CM031353.1; linkage group 16:NC_054880.1/CM031354.1; linkage group 17:NC_054881.1/CM031355.1; linkage group 18:NC_054882.1/CM031356.1; linkage group 19:NC_054883.1/CM031357.1; linkage group 20:NC_054884.1/CM031358.1; linkage group 21:NC_054885.1/CM031359.1; linkage group 22:NC_054886.1/CM031360.1; linkage group 23:NC_054887.1/CM031361.1; linkage group 24:NC_054888.1/CM031362.1; mitochondrion MT:NC_013842.1/</t>
  </si>
  <si>
    <t>JAGUQY01</t>
  </si>
  <si>
    <t>2021-05-10T00:00:00Z</t>
  </si>
  <si>
    <t>ftp://ftp.ncbi.nlm.nih.gov/genomes/all/GCA/018/320/785/GCA_018320785.1_ASM1832078v1</t>
  </si>
  <si>
    <t>ftp://ftp.ncbi.nlm.nih.gov/genomes/all/GCF/018/320/785/GCF_018320785.1_ASM1832078v1</t>
  </si>
  <si>
    <t>Carettochelys insculpta</t>
  </si>
  <si>
    <t>SAMN10723924</t>
  </si>
  <si>
    <t>PRJNA512133</t>
  </si>
  <si>
    <t>GCA_007922185.1</t>
  </si>
  <si>
    <t>VOCQ01</t>
  </si>
  <si>
    <t>2019-08-05T00:00:00Z</t>
  </si>
  <si>
    <t>ftp://ftp.ncbi.nlm.nih.gov/genomes/all/GCA/007/922/185/GCA_007922185.1_Carettochelys_insculpta-1.0</t>
  </si>
  <si>
    <t>Hyphantria cunea</t>
  </si>
  <si>
    <t>Tianjin</t>
  </si>
  <si>
    <t>SAMN08272440</t>
  </si>
  <si>
    <t>PRJNA427777</t>
  </si>
  <si>
    <t>GCA_003709505.1</t>
  </si>
  <si>
    <t>PKRV01</t>
  </si>
  <si>
    <t>2018-11-01T00:00:00Z</t>
  </si>
  <si>
    <t>ftp://ftp.ncbi.nlm.nih.gov/genomes/all/GCA/003/709/505/GCA_003709505.1_ASM370950v1</t>
  </si>
  <si>
    <t>Moschus moschiferus</t>
  </si>
  <si>
    <t>BS20</t>
  </si>
  <si>
    <t>SAMN07678096</t>
  </si>
  <si>
    <t>PRJNA399405</t>
  </si>
  <si>
    <t>GCA_004024705.2</t>
  </si>
  <si>
    <t>PVHU02</t>
  </si>
  <si>
    <t>ftp://ftp.ncbi.nlm.nih.gov/genomes/all/GCA/004/024/705/GCA_004024705.2_MosMos_v2_BIUU_UCD</t>
  </si>
  <si>
    <t>Thunnus albacares</t>
  </si>
  <si>
    <t>SAMEA8654749</t>
  </si>
  <si>
    <t>PRJEB47267</t>
  </si>
  <si>
    <t>GCA_914725855.1</t>
  </si>
  <si>
    <t>chromosome 1:OU607592.1; chromosome 2:OU607593.1; chromosome 3:OU607594.1; chromosome 4:OU607595.1; chromosome 5:OU607596.1; chromosome 6:OU607597.1; chromosome 7:OU607598.1; chromosome 8:OU607599.1; chromosome 9:OU607600.1; chromosome 10:OU607601.1; chromosome 11:OU607602.1; chromosome 12:OU607603.1; chromosome 13:OU607604.1; chromosome 14:OU607605.1; chromosome 15:OU607606.1; chromosome 16:OU607607.1; chromosome 17:OU607608.1; chromosome 18:OU607609.1; chromosome 19:OU607610.1; chromosome 20:OU607611.1; chromosome 21:OU607612.1; chromosome 22:OU607613.1; chromosome 23:OU607614.1; chromosome 24:OU607615.1; mitochondrion MT:OU607616.1</t>
  </si>
  <si>
    <t>CAJZAX01</t>
  </si>
  <si>
    <t>2021-09-11T00:00:00Z</t>
  </si>
  <si>
    <t>ftp://ftp.ncbi.nlm.nih.gov/genomes/all/GCA/914/725/855/GCA_914725855.1_fThuAlb1.1</t>
  </si>
  <si>
    <t>Lathyrus sativus</t>
  </si>
  <si>
    <t>SAMEA5780068</t>
  </si>
  <si>
    <t>PRJEB33571</t>
  </si>
  <si>
    <t>GCA_902207245.1</t>
  </si>
  <si>
    <t>CABITX01</t>
  </si>
  <si>
    <t>2021-07-21T00:00:00Z</t>
  </si>
  <si>
    <t>ftp://ftp.ncbi.nlm.nih.gov/genomes/all/GCA/902/207/245/GCA_902207245.1_LS007_EIv1_GenomeAssembly</t>
  </si>
  <si>
    <t>Thunnus maccoyii</t>
  </si>
  <si>
    <t>SAMEA8654747</t>
  </si>
  <si>
    <t>PRJEB46021</t>
  </si>
  <si>
    <t>GCA_910596095.1</t>
  </si>
  <si>
    <t>chromosome 1:NC_056533.1/OU343191.1; chromosome 2:NC_056534.1/OU343192.1; chromosome 3:NC_056535.1/OU343193.1; chromosome 4:NC_056536.1/OU343194.1; chromosome 5:NC_056537.1/OU343195.1; chromosome 6:NC_056538.1/OU343196.1; chromosome 7:NC_056539.1/OU343197.1; chromosome 8:NC_056540.1/OU343198.1; chromosome 9:NC_056541.1/OU343199.1; chromosome 10:NC_056542.1/OU343200.1; chromosome 11:NC_056543.1/OU343201.1; chromosome 12:NC_056544.1/OU343202.1; chromosome 13:NC_056545.1/OU343203.1; chromosome 14:NC_056546.1/OU343204.1; chromosome 15:NC_056547.1/OU343205.1; chromosome 16:NC_056548.1/OU343206.1; chromosome 17:NC_056549.1/OU343207.1; chromosome 18:NC_056550.1/OU343208.1; chromosome 19:NC_056551.1/OU343209.1; chromosome 20:NC_056552.1/OU343210.1; chromosome 21:NC_056553.1/OU343211.1; chromosome 22:NC_056554.1/OU343212.1; chromosome 23:NC_056555.1/OU343213.1; chromosome 24:NC_056556.1/OU343214.1; mitochondrion MT:NC_014101.1/OU343215.1</t>
  </si>
  <si>
    <t>CAJVDC01</t>
  </si>
  <si>
    <t>2021-07-06T00:00:00Z</t>
  </si>
  <si>
    <t>ftp://ftp.ncbi.nlm.nih.gov/genomes/all/GCA/910/596/095/GCA_910596095.1_fThuMac1.1</t>
  </si>
  <si>
    <t>ftp://ftp.ncbi.nlm.nih.gov/genomes/all/GCF/910/596/095/GCF_910596095.1_fThuMac1.1</t>
  </si>
  <si>
    <t>Silurus glanis</t>
  </si>
  <si>
    <t>Hod-8</t>
  </si>
  <si>
    <t>SAMN14055911</t>
  </si>
  <si>
    <t>PRJNA605930</t>
  </si>
  <si>
    <t>GCA_014706435.1</t>
  </si>
  <si>
    <t>mitochondrion MT:CM025915.1</t>
  </si>
  <si>
    <t>JAAIIK01</t>
  </si>
  <si>
    <t>2020-09-23T00:00:00Z</t>
  </si>
  <si>
    <t>ftp://ftp.ncbi.nlm.nih.gov/genomes/all/GCA/014/706/435/GCA_014706435.1_S_gla_Hod_UTU_1.0</t>
  </si>
  <si>
    <t>Paramecium caudatum</t>
  </si>
  <si>
    <t>43c3d</t>
  </si>
  <si>
    <t>SAMN02768576</t>
  </si>
  <si>
    <t>PRJNA246569</t>
  </si>
  <si>
    <t>GCA_000715435.1</t>
  </si>
  <si>
    <t>JMSD01</t>
  </si>
  <si>
    <t>2014-06-30T00:00:00Z</t>
  </si>
  <si>
    <t>ftp://ftp.ncbi.nlm.nih.gov/genomes/all/GCA/000/715/435/GCA_000715435.1_caudatum_43c3d_assembly_v1</t>
  </si>
  <si>
    <t>Collichthys lucidus</t>
  </si>
  <si>
    <t>JT15FE1705JMU</t>
  </si>
  <si>
    <t>SAMN10225518</t>
  </si>
  <si>
    <t>PRJNA495441</t>
  </si>
  <si>
    <t>GCA_004119915.2</t>
  </si>
  <si>
    <t>chromosome 1:CM014078.1; chromosome 2:CM014079.1; chromosome 3:CM014080.1; chromosome 4:CM014081.1; chromosome 5:CM014082.1; chromosome 6:CM014083.1; chromosome 7:CM014084.1; chromosome 8:CM014085.1; chromosome 9:CM014086.1; chromosome 10:CM014087.1; chromosome 11:CM014088.1; chromosome 12:CM014089.1; chromosome 13:CM014090.1; chromosome 14:CM014091.1; chromosome 15:CM014092.1; chromosome 16:CM014093.1; chromosome 17:CM014094.1; chromosome 18:CM014095.1; chromosome 19:CM014096.1; chromosome 20:CM014097.1; chromosome 21:CM014098.1; chromosome 22:CM014099.1; chromosome 23:CM014100.1; chromosome 24:CM014101.1</t>
  </si>
  <si>
    <t>SCMI01</t>
  </si>
  <si>
    <t>ftp://ftp.ncbi.nlm.nih.gov/genomes/all/GCA/004/119/915/GCA_004119915.2_ASM411991v2</t>
  </si>
  <si>
    <t>Stichopus horrens</t>
  </si>
  <si>
    <t>PI_1</t>
  </si>
  <si>
    <t>SAMN12144534</t>
  </si>
  <si>
    <t>PRJNA551342</t>
  </si>
  <si>
    <t>GCA_009801055.1</t>
  </si>
  <si>
    <t>VJOZ01</t>
  </si>
  <si>
    <t>2019-12-27T00:00:00Z</t>
  </si>
  <si>
    <t>ftp://ftp.ncbi.nlm.nih.gov/genomes/all/GCA/009/801/055/GCA_009801055.1_UKM_Sthorr_1.1</t>
  </si>
  <si>
    <t>Groenewaldozyma salmanticensis</t>
  </si>
  <si>
    <t>NRRL Y-17090</t>
  </si>
  <si>
    <t>SAMN08343282</t>
  </si>
  <si>
    <t>GCA_003708315.2</t>
  </si>
  <si>
    <t>PPNW02</t>
  </si>
  <si>
    <t>ftp://ftp.ncbi.nlm.nih.gov/genomes/all/GCA/003/708/315/GCA_003708315.2_ASM370831v2</t>
  </si>
  <si>
    <t>Micropterus floridanus</t>
  </si>
  <si>
    <t>GALMBF000</t>
  </si>
  <si>
    <t>SAMN07502010</t>
  </si>
  <si>
    <t>PRJNA398142</t>
  </si>
  <si>
    <t>GCA_002592385.1</t>
  </si>
  <si>
    <t>NRCI01</t>
  </si>
  <si>
    <t>2017-10-19T00:00:00Z</t>
  </si>
  <si>
    <t>ftp://ftp.ncbi.nlm.nih.gov/genomes/all/GCA/002/592/385/GCA_002592385.1_ASM259238v1</t>
  </si>
  <si>
    <t>Alosa sapidissima</t>
  </si>
  <si>
    <t>fAloSap1</t>
  </si>
  <si>
    <t>SAMN18857608</t>
  </si>
  <si>
    <t>PRJNA736150</t>
  </si>
  <si>
    <t>GCA_018492685.1</t>
  </si>
  <si>
    <t>chromosome 1:NC_055957.1/CM031716.1; chromosome 2:NC_055958.1/CM031717.1; chromosome 3:NC_055959.1/CM031718.1; chromosome 4:NC_055960.1/CM031719.1; chromosome 5:NC_055961.1/CM031720.1; chromosome 6:NC_055962.1/CM031721.1; chromosome 7:NC_055963.1/CM031722.1; chromosome 8:NC_055964.1/CM031723.1; chromosome 9:NC_055965.1/CM031724.1; chromosome 10:NC_055966.1/CM031725.1; chromosome 11:NC_055967.1/CM031726.1; chromosome 12:NC_055968.1/CM031727.1; chromosome 13:NC_055969.1/CM031728.1; chromosome 14:NC_055970.1/CM031729.1; chromosome 15:NC_055971.1/CM031730.1; chromosome 16:NC_055972.1/CM031731.1; chromosome 17:NC_055973.1/CM031732.1; chromosome 18:NC_055974.1/CM031733.1; chromosome 19:NC_055975.1/CM031734.1; chromosome 20:NC_055976.1/CM031735.1; chromosome 21:NC_055977.1/CM031736.1; chromosome 22:NC_055978.1/CM031737.1; chromosome 23:NC_055979.1/CM031738.1; chromosome 24:NC_055980.1/CM031739.1; mitochondrion MT:NC_014690.1/</t>
  </si>
  <si>
    <t>JAHDTN01</t>
  </si>
  <si>
    <t>2021-05-24T00:00:00Z</t>
  </si>
  <si>
    <t>ftp://ftp.ncbi.nlm.nih.gov/genomes/all/GCA/018/492/685/GCA_018492685.1_fAloSap1.pri</t>
  </si>
  <si>
    <t>ftp://ftp.ncbi.nlm.nih.gov/genomes/all/GCF/018/492/685/GCF_018492685.1_fAloSap1.pri</t>
  </si>
  <si>
    <t>Hydatigera taeniaeformis</t>
  </si>
  <si>
    <t>SAMEA2034687</t>
  </si>
  <si>
    <t>PRJEB534</t>
  </si>
  <si>
    <t>GCA_900622495.1</t>
  </si>
  <si>
    <t>UYWX01</t>
  </si>
  <si>
    <t>ftp://ftp.ncbi.nlm.nih.gov/genomes/all/GCA/900/622/495/GCA_900622495.1_H_taeniaeformis_Canary_Islands_0011_upd</t>
  </si>
  <si>
    <t>Cuora amboinensis</t>
  </si>
  <si>
    <t>SAMN10722981</t>
  </si>
  <si>
    <t>PRJNA511034</t>
  </si>
  <si>
    <t>GCA_004028625.2</t>
  </si>
  <si>
    <t>SCPV02</t>
  </si>
  <si>
    <t>2019-01-18T00:00:00Z</t>
  </si>
  <si>
    <t>ftp://ftp.ncbi.nlm.nih.gov/genomes/all/GCA/004/028/625/GCA_004028625.2_ASM402862v2</t>
  </si>
  <si>
    <t>Silurus meridionalis</t>
  </si>
  <si>
    <t>SWU-2019-XX</t>
  </si>
  <si>
    <t>SAMN14558653</t>
  </si>
  <si>
    <t>PRJNA623722</t>
  </si>
  <si>
    <t>GCA_014805685.1</t>
  </si>
  <si>
    <t>chromosome 1:CM025885.1; chromosome 2:CM025886.1; chromosome 3:CM025887.1; chromosome 4:CM025888.1; chromosome 5:CM025889.1; chromosome 6:CM025890.1; chromosome 7:CM025891.1; chromosome 8:CM025892.1; chromosome 9:CM025893.1; chromosome 10:CM025894.1; chromosome 11:CM025895.1; chromosome 12:CM025896.1; chromosome 13:CM025897.1; chromosome 14:CM025898.1; chromosome 15:CM025899.1; chromosome 16:CM025900.1; chromosome 17:CM025901.1; chromosome 18:CM025902.1; chromosome 19:CM025903.1; chromosome 20:CM025904.1; chromosome 21:CM025905.1; chromosome 22:CM025906.1; chromosome 23:CM025907.1; chromosome 24:CM025908.1; chromosome 25:CM025909.1; chromosome 26:CM025910.1; chromosome 27:CM025911.1; chromosome 28:CM025912.1; chromosome 29:CM025913.1</t>
  </si>
  <si>
    <t>JABFDY01</t>
  </si>
  <si>
    <t>ftp://ftp.ncbi.nlm.nih.gov/genomes/all/GCA/014/805/685/GCA_014805685.1_ASM1480568v1</t>
  </si>
  <si>
    <t>Procapra przewalskii</t>
  </si>
  <si>
    <t>PLG-pushi</t>
  </si>
  <si>
    <t>SAMN08714485</t>
  </si>
  <si>
    <t>GCA_006410515.1</t>
  </si>
  <si>
    <t>SJYF01</t>
  </si>
  <si>
    <t>ftp://ftp.ncbi.nlm.nih.gov/genomes/all/GCA/006/410/515/GCA_006410515.1_PLG</t>
  </si>
  <si>
    <t>Panulirus ornatus</t>
  </si>
  <si>
    <t>MSLOSL-1</t>
  </si>
  <si>
    <t>SAMN18044709</t>
  </si>
  <si>
    <t>PRJNA704576</t>
  </si>
  <si>
    <t>GCA_018397875.1</t>
  </si>
  <si>
    <t>JAGKTJ01</t>
  </si>
  <si>
    <t>2021-05-18T00:00:00Z</t>
  </si>
  <si>
    <t>ftp://ftp.ncbi.nlm.nih.gov/genomes/all/GCA/018/397/875/GCA_018397875.1_Panulirus_ornatus</t>
  </si>
  <si>
    <t>Macrobrachium nipponense</t>
  </si>
  <si>
    <t>FS-2020</t>
  </si>
  <si>
    <t>SAMN15523073</t>
  </si>
  <si>
    <t>PRJNA646023</t>
  </si>
  <si>
    <t>GCA_015104395.1</t>
  </si>
  <si>
    <t>chromosome 4:CP062050.1; chromosome 5:CP062057.1; chromosome 6:CP062044.1; chromosome 7:CP062036.1; chromosome 9:CP062053.1; chromosome 11:CP062045.1; chromosome 19:CP062040.1; chromosome 20:CP062037.1; chromosome 23:CP062038.1; chromosome 24:CP062048.1; chromosome 29:CP062042.1; chromosome 31:CP062049.1; chromosome 32:CP062034.1; chromosome 34:CP062047.1; chromosome 35:CP062046.1; chromosome 37:CP062039.1; chromosome 38:CP062056.1; chromosome 39:CP062052.1; chromosome 40:CP062055.1; chromosome 41:CP062035.1; chromosome 42:CP062051.1; chromosome 43:CP062054.1; chromosome 45:CP062043.1; chromosome 46:CP062041.1</t>
  </si>
  <si>
    <t>ftp://ftp.ncbi.nlm.nih.gov/genomes/all/GCA/015/104/395/GCA_015104395.1_ASM1510439v1</t>
  </si>
  <si>
    <t>Heterotis niloticus</t>
  </si>
  <si>
    <t>FZLY-2020</t>
  </si>
  <si>
    <t>SAMN16252091</t>
  </si>
  <si>
    <t>PRJNA665338</t>
  </si>
  <si>
    <t>GCA_018136845.1</t>
  </si>
  <si>
    <t>chromosome 1:CM030888.1; chromosome 2:CM030889.1; chromosome 3:CM030890.1; chromosome 4:CM030891.1; chromosome 5:CM030892.1; chromosome 6:CM030893.1; chromosome 7:CM030894.1; chromosome 8:CM030895.1; chromosome 9:CM030896.1; chromosome 10:CM030897.1; chromosome 11:CM030898.1; chromosome 12:CM030899.1; chromosome 13:CM030900.1; chromosome 14:CM030901.1; chromosome 15:CM030902.1; chromosome 16:CM030903.1; chromosome 17:CM030904.1; chromosome 18:CM030905.1; chromosome 19:CM030906.1; chromosome 20:CM030907.1</t>
  </si>
  <si>
    <t>JADBHE01</t>
  </si>
  <si>
    <t>ftp://ftp.ncbi.nlm.nih.gov/genomes/all/GCA/018/136/845/GCA_018136845.1_ASM1813684v1</t>
  </si>
  <si>
    <t>Pollachius virens</t>
  </si>
  <si>
    <t>SAMEA4028795</t>
  </si>
  <si>
    <t>GCA_900312635.1</t>
  </si>
  <si>
    <t>OMPA01</t>
  </si>
  <si>
    <t>ftp://ftp.ncbi.nlm.nih.gov/genomes/all/GCA/900/312/635/GCA_900312635.1_ASM90031263v1</t>
  </si>
  <si>
    <t>Castor canadensis</t>
  </si>
  <si>
    <t>Ward</t>
  </si>
  <si>
    <t>SAMN06187566</t>
  </si>
  <si>
    <t>PRJNA371604</t>
  </si>
  <si>
    <t>GCA_001984765.1</t>
  </si>
  <si>
    <t>MTKA01</t>
  </si>
  <si>
    <t>2017-02-04T00:00:00Z</t>
  </si>
  <si>
    <t>ftp://ftp.ncbi.nlm.nih.gov/genomes/all/GCA/001/984/765/GCA_001984765.1_C.can_genome_v1.0</t>
  </si>
  <si>
    <t>ftp://ftp.ncbi.nlm.nih.gov/genomes/all/GCF/001/984/765/GCF_001984765.1_C.can_genome_v1.0</t>
  </si>
  <si>
    <t>Channa argus</t>
  </si>
  <si>
    <t>SAMN19290751</t>
  </si>
  <si>
    <t>PRJNA731586</t>
  </si>
  <si>
    <t>GCA_018997905.1</t>
  </si>
  <si>
    <t>chromosome 1:CM032247.1; chromosome 2:CM032248.1; chromosome 3:CM032249.1; chromosome 4:CM032250.1; chromosome 5:CM032251.1; chromosome 6:CM032252.1; chromosome 7:CM032253.1; chromosome 8:CM032254.1; chromosome 9:CM032255.1; chromosome 10:CM032256.1; chromosome 11:CM032257.1; chromosome 12:CM032258.1; chromosome 13:CM032259.1; chromosome 14:CM032260.1; chromosome 15:CM032261.1; chromosome 16:CM032262.1; chromosome 17:CM032263.1; chromosome 18:CM032264.1; chromosome 19:CM032265.1; chromosome 20:CM032266.1; chromosome 21:CM032267.1; chromosome 22:CM032268.1; chromosome 23:CM032269.1; chromosome 24:CM032270.1</t>
  </si>
  <si>
    <t>JAHHZV01</t>
  </si>
  <si>
    <t>2021-06-23T00:00:00Z</t>
  </si>
  <si>
    <t>ftp://ftp.ncbi.nlm.nih.gov/genomes/all/GCA/018/997/905/GCA_018997905.1_ASM1899790v1</t>
  </si>
  <si>
    <t>Nymphicus hollandicus</t>
  </si>
  <si>
    <t>MissyBob_DYQSUJFBEA</t>
  </si>
  <si>
    <t>SAMN09580626</t>
  </si>
  <si>
    <t>PRJNA479577</t>
  </si>
  <si>
    <t>GCA_009823435.1</t>
  </si>
  <si>
    <t>WTXV01</t>
  </si>
  <si>
    <t>2019-12-31T00:00:00Z</t>
  </si>
  <si>
    <t>ftp://ftp.ncbi.nlm.nih.gov/genomes/all/GCA/009/823/435/GCA_009823435.1_ASM982343v1</t>
  </si>
  <si>
    <t>Hypomesus nipponensis</t>
  </si>
  <si>
    <t>Hwacheon_Smelt_201901</t>
  </si>
  <si>
    <t>SAMN16577099</t>
  </si>
  <si>
    <t>PRJNA672783</t>
  </si>
  <si>
    <t>GCA_018346875.1</t>
  </si>
  <si>
    <t>JADPVJ01</t>
  </si>
  <si>
    <t>2021-05-12T00:00:00Z</t>
  </si>
  <si>
    <t>ftp://ftp.ncbi.nlm.nih.gov/genomes/all/GCA/018/346/875/GCA_018346875.1_ASM1834687v1</t>
  </si>
  <si>
    <t>Mallotus villosus</t>
  </si>
  <si>
    <t>SAMEA6813208</t>
  </si>
  <si>
    <t>PRJEB38139</t>
  </si>
  <si>
    <t>GCA_903064625.1</t>
  </si>
  <si>
    <t>CAEFZP01</t>
  </si>
  <si>
    <t>2020-05-15T00:00:00Z</t>
  </si>
  <si>
    <t>ftp://ftp.ncbi.nlm.nih.gov/genomes/all/GCA/903/064/625/GCA_903064625.1_Mallotus_villosus_assembly</t>
  </si>
  <si>
    <t>Rhinopithecus bieti</t>
  </si>
  <si>
    <t>Rb0</t>
  </si>
  <si>
    <t>SAMN02786331</t>
  </si>
  <si>
    <t>PRJNA339282</t>
  </si>
  <si>
    <t>GCA_001698545.1</t>
  </si>
  <si>
    <t>mitochondrion MT:NC_015486.1/</t>
  </si>
  <si>
    <t>MCGX01</t>
  </si>
  <si>
    <t>ftp://ftp.ncbi.nlm.nih.gov/genomes/all/GCA/001/698/545/GCA_001698545.1_ASM169854v1</t>
  </si>
  <si>
    <t>ftp://ftp.ncbi.nlm.nih.gov/genomes/all/GCF/001/698/545/GCF_001698545.1_ASM169854v1</t>
  </si>
  <si>
    <t>Phasianus colchicus</t>
  </si>
  <si>
    <t>SZU-A5-319</t>
  </si>
  <si>
    <t>SAMN08888240</t>
  </si>
  <si>
    <t>PRJNA589599</t>
  </si>
  <si>
    <t>GCA_004143745.1</t>
  </si>
  <si>
    <t>mitochondrion MT:NC_015526.1/</t>
  </si>
  <si>
    <t>QCWP01</t>
  </si>
  <si>
    <t>ftp://ftp.ncbi.nlm.nih.gov/genomes/all/GCA/004/143/745/GCA_004143745.1_ASM414374v1</t>
  </si>
  <si>
    <t>ftp://ftp.ncbi.nlm.nih.gov/genomes/all/GCF/004/143/745/GCF_004143745.1_ASM414374v1</t>
  </si>
  <si>
    <t>Setaria digitata</t>
  </si>
  <si>
    <t>RSCHEM2018</t>
  </si>
  <si>
    <t>SAMN09603473</t>
  </si>
  <si>
    <t>PRJNA479729</t>
  </si>
  <si>
    <t>GCA_003640385.1</t>
  </si>
  <si>
    <t>RCAB01</t>
  </si>
  <si>
    <t>2018-10-12T00:00:00Z</t>
  </si>
  <si>
    <t>ftp://ftp.ncbi.nlm.nih.gov/genomes/all/GCA/003/640/385/GCA_003640385.1_ASM364038v1</t>
  </si>
  <si>
    <t>[Candida] subhashii</t>
  </si>
  <si>
    <t>CBS 10753</t>
  </si>
  <si>
    <t>SAMN18558097</t>
  </si>
  <si>
    <t>PRJNA691204</t>
  </si>
  <si>
    <t>GCA_019202705.1</t>
  </si>
  <si>
    <t>mitochondrion MT:CM032969.1</t>
  </si>
  <si>
    <t>JAGSYN01</t>
  </si>
  <si>
    <t>ftp://ftp.ncbi.nlm.nih.gov/genomes/all/GCA/019/202/705/GCA_019202705.1_ASM1920270v1</t>
  </si>
  <si>
    <t>Merluccius merluccius</t>
  </si>
  <si>
    <t>SAMEA4028777</t>
  </si>
  <si>
    <t>GCA_900312545.1</t>
  </si>
  <si>
    <t>OMOS01</t>
  </si>
  <si>
    <t>ftp://ftp.ncbi.nlm.nih.gov/genomes/all/GCA/900/312/545/GCA_900312545.1_ASM90031254v1</t>
  </si>
  <si>
    <t>Cercospora zeae-maydis SCOH1-5</t>
  </si>
  <si>
    <t>SCOH1-5</t>
  </si>
  <si>
    <t>SAMN00773058</t>
  </si>
  <si>
    <t>PRJNA68833</t>
  </si>
  <si>
    <t>GCA_010093985.1</t>
  </si>
  <si>
    <t>JAAEIV01</t>
  </si>
  <si>
    <t>ftp://ftp.ncbi.nlm.nih.gov/genomes/all/GCA/010/093/985/GCA_010093985.1_Cerzm1</t>
  </si>
  <si>
    <t>Pachysolen tannophilus NRRL Y-2460</t>
  </si>
  <si>
    <t>NRRL Y-2460</t>
  </si>
  <si>
    <t>SAMN00016633</t>
  </si>
  <si>
    <t>PRJNA69545</t>
  </si>
  <si>
    <t>GCA_001661245.1</t>
  </si>
  <si>
    <t>LZCH01</t>
  </si>
  <si>
    <t>ftp://ftp.ncbi.nlm.nih.gov/genomes/all/GCA/001/661/245/GCA_001661245.1_Pacta1_2</t>
  </si>
  <si>
    <t>Catenaria anguillulae PL171</t>
  </si>
  <si>
    <t>PL171</t>
  </si>
  <si>
    <t>SAMN05421822</t>
  </si>
  <si>
    <t>PRJNA330705</t>
  </si>
  <si>
    <t>GCA_002102555.1</t>
  </si>
  <si>
    <t>MCFL01</t>
  </si>
  <si>
    <t>ftp://ftp.ncbi.nlm.nih.gov/genomes/all/GCA/002/102/555/GCA_002102555.1_Catan2</t>
  </si>
  <si>
    <t>Botryobasidium botryosum FD-172 SS1</t>
  </si>
  <si>
    <t>FD-172 SS1</t>
  </si>
  <si>
    <t>SAMN00632712</t>
  </si>
  <si>
    <t>PRJNA69807</t>
  </si>
  <si>
    <t>GCA_000697705.1</t>
  </si>
  <si>
    <t>AYEP01</t>
  </si>
  <si>
    <t>2014-06-03T00:00:00Z</t>
  </si>
  <si>
    <t>ftp://ftp.ncbi.nlm.nih.gov/genomes/all/GCA/000/697/705/GCA_000697705.1_Botbo1</t>
  </si>
  <si>
    <t>Wolffia australiana</t>
  </si>
  <si>
    <t>SAMN14351966</t>
  </si>
  <si>
    <t>PRJNA611905</t>
  </si>
  <si>
    <t>GCA_019775775.1</t>
  </si>
  <si>
    <t>JAAOEJ01</t>
  </si>
  <si>
    <t>2021-08-26T00:00:00Z</t>
  </si>
  <si>
    <t>ftp://ftp.ncbi.nlm.nih.gov/genomes/all/GCA/019/775/775/GCA_019775775.1_wolffia_genome_v1</t>
  </si>
  <si>
    <t>Phialocephala subalpina</t>
  </si>
  <si>
    <t>UAMH 11012</t>
  </si>
  <si>
    <t>SAMEA3883069</t>
  </si>
  <si>
    <t>PRJEB12348</t>
  </si>
  <si>
    <t>GCA_900073065.1</t>
  </si>
  <si>
    <t>FJOG01</t>
  </si>
  <si>
    <t>2016-12-02T00:00:00Z</t>
  </si>
  <si>
    <t>ftp://ftp.ncbi.nlm.nih.gov/genomes/all/GCA/900/073/065/GCA_900073065.1_PAC_version_1</t>
  </si>
  <si>
    <t>Coptotermes formosanus</t>
  </si>
  <si>
    <t>SAMD00172918</t>
  </si>
  <si>
    <t>PRJDB8346</t>
  </si>
  <si>
    <t>GCA_013340265.1</t>
  </si>
  <si>
    <t>BLKM01</t>
  </si>
  <si>
    <t>2020-05-08T00:00:00Z</t>
  </si>
  <si>
    <t>ftp://ftp.ncbi.nlm.nih.gov/genomes/all/GCA/013/340/265/GCA_013340265.1_CopFor1.0</t>
  </si>
  <si>
    <t>Siniperca scherzeri</t>
  </si>
  <si>
    <t>B2M1B</t>
  </si>
  <si>
    <t>SAMN13269089</t>
  </si>
  <si>
    <t>PRJNA513951</t>
  </si>
  <si>
    <t>GCA_011952095.1</t>
  </si>
  <si>
    <t>linkage group LG1:CM022494.1; linkage group LG2:CM022495.1; linkage group LG3:CM022496.1; linkage group LG4:CM022497.1; linkage group LG5:CM022498.1; linkage group LG6:CM022499.1; linkage group LG7:CM022500.1; linkage group LG8:CM022501.1; linkage group LG9:CM022502.1; linkage group LG10:CM022503.1; linkage group LG11:CM022504.1; linkage group LG12:CM022505.1; linkage group LG13:CM022506.1; linkage group LG14:CM022507.1; linkage group LG15:CM022508.1; linkage group LG16:CM022509.1; linkage group LG17:CM022510.1; linkage group LG18:CM022511.1; linkage group LG19:CM022512.1; linkage group LG20:CM022513.1; linkage group LG21:CM022514.1; linkage group LG22:CM022515.1; linkage group LG23:CM022516.1; linkage group LG24:CM022517.1</t>
  </si>
  <si>
    <t>WNGV01</t>
  </si>
  <si>
    <t>ftp://ftp.ncbi.nlm.nih.gov/genomes/all/GCA/011/952/095/GCA_011952095.1_sinSch6b</t>
  </si>
  <si>
    <t>Phyllostachys edulis</t>
  </si>
  <si>
    <t>ICBR2013</t>
  </si>
  <si>
    <t>SAMN13174502</t>
  </si>
  <si>
    <t>PRJNA587014</t>
  </si>
  <si>
    <t>GCA_011038535.1</t>
  </si>
  <si>
    <t>WJQQ01</t>
  </si>
  <si>
    <t>2020-02-27T00:00:00Z</t>
  </si>
  <si>
    <t>ftp://ftp.ncbi.nlm.nih.gov/genomes/all/GCA/011/038/535/GCA_011038535.1_ASM1103853v1</t>
  </si>
  <si>
    <t>Hepsetus odoe</t>
  </si>
  <si>
    <t>20180521HDW012</t>
  </si>
  <si>
    <t>SAMN14603884</t>
  </si>
  <si>
    <t>PRJNA625402</t>
  </si>
  <si>
    <t>GCA_017165825.1</t>
  </si>
  <si>
    <t>chromosome 1:CM029366.1; chromosome 2:CM029367.1; chromosome 3:CM029368.1; chromosome 4:CM029369.1; chromosome 5:CM029370.1; chromosome 6:CM029371.1; chromosome 7:CM029372.1; chromosome 8:CM029373.1; chromosome 9:CM029374.1; chromosome 10:CM029375.1; chromosome 11:CM029376.1; chromosome 12:CM029377.1; chromosome 13:CM029378.1; chromosome 14:CM029379.1; chromosome 15:CM029380.1; chromosome 16:CM029381.1; chromosome 17:CM029382.1; chromosome 18:CM029383.1; chromosome 19:CM029384.1; chromosome 20:CM029385.1; chromosome 21:CM029386.1; chromosome 22:CM029387.1; chromosome 23:CM029388.1; chromosome 24:CM029389.1; chromosome 25:CM029390.1; chromosome 26:CM029391.1; chromosome 27:CM029392.1; chromosome 28:CM029393.1; chromosome 29:CM029394.1</t>
  </si>
  <si>
    <t>JABMDN01</t>
  </si>
  <si>
    <t>2021-03-04T00:00:00Z</t>
  </si>
  <si>
    <t>ftp://ftp.ncbi.nlm.nih.gov/genomes/all/GCA/017/165/825/GCA_017165825.1_ASM1716582v1</t>
  </si>
  <si>
    <t>Siniperca chuatsi</t>
  </si>
  <si>
    <t>A2ci</t>
  </si>
  <si>
    <t>SAMN13269087</t>
  </si>
  <si>
    <t>GCA_011952085.1</t>
  </si>
  <si>
    <t>linkage group LG1:CM022445.1; linkage group LG2:CM022446.1; linkage group LG3:CM022447.1; linkage group LG4:CM022448.1; linkage group LG5:CM022449.1; linkage group LG6:CM022450.1; linkage group LG7:CM022451.1; linkage group LG8:CM022452.1; linkage group LG9:CM022453.1; linkage group LG10:CM022454.1; linkage group LG11:CM022455.1; linkage group LG12:CM022456.1; linkage group LG13:CM022457.1; linkage group LG14:CM022458.1; linkage group LG15:CM022459.1; linkage group LG16:CM022460.1; linkage group LG17:CM022461.1; linkage group LG18:CM022462.1; linkage group LG19:CM022463.1; linkage group LG20:CM022464.1; linkage group LG21:CM022465.1; linkage group LG22:CM022466.1; linkage group LG23:CM022467.1; linkage group LG24:CM022468.1</t>
  </si>
  <si>
    <t>WNGT01</t>
  </si>
  <si>
    <t>ftp://ftp.ncbi.nlm.nih.gov/genomes/all/GCA/011/952/085/GCA_011952085.1_sinChu7</t>
  </si>
  <si>
    <t>Pygocentrus nattereri</t>
  </si>
  <si>
    <t>fPygNat1</t>
  </si>
  <si>
    <t>SAMN12623623</t>
  </si>
  <si>
    <t>PRJNA675604</t>
  </si>
  <si>
    <t>GCA_015220715.1</t>
  </si>
  <si>
    <t>chromosome 1:NC_051211.1/CM026721.1; chromosome 2:NC_051212.1/CM026722.1; chromosome 3:NC_051213.1/CM026723.1; chromosome 4:NC_051214.1/CM026724.1; chromosome 5:NC_051215.1/CM026725.1; chromosome 6:NC_051216.1/CM026726.1; chromosome 7:NC_051217.1/CM026727.1; chromosome 8:NC_051218.1/CM026728.1; chromosome 9:NC_051219.1/CM026729.1; chromosome 10:NC_051220.1/CM026730.1; chromosome 11:NC_051221.1/CM026731.1; chromosome 12:NC_051222.1/CM026732.1; chromosome 13:NC_051223.1/CM026733.1; chromosome 14:NC_051224.1/CM026734.1; chromosome 15:NC_051225.1/CM026735.1; chromosome 16:NC_051226.1/CM026736.1; chromosome 17:NC_051227.1/CM026737.1; chromosome 18:NC_051228.1/CM026738.1; chromosome 19:NC_051229.1/CM026739.1; chromosome 20:NC_051230.1/CM026740.1; chromosome 21:NC_051231.1/CM026741.1; chromosome 22:NC_051232.1/CM026742.1; chromosome 23:NC_051233.1/CM026743.1; chromosome 24:NC_051234.1/CM026744.1; chromosome 25:NC_051235.1/CM026745.1; chromosome 26:NC_051236.1/CM026746.1; chromosome 27:NC_051237.1/CM026747.1; chromosome 28:NC_051238.1/CM026748.1; chromosome 29:NC_051239.1/CM026749.1; chromosome 30:NC_051240.1/CM026750.1; mitochondrion MT:CM026751.1</t>
  </si>
  <si>
    <t>JADFAU01</t>
  </si>
  <si>
    <t>2020-11-02T00:00:00Z</t>
  </si>
  <si>
    <t>ftp://ftp.ncbi.nlm.nih.gov/genomes/all/GCA/015/220/715/GCA_015220715.1_fPygNat1.pri</t>
  </si>
  <si>
    <t>ftp://ftp.ncbi.nlm.nih.gov/genomes/all/GCF/015/220/715/GCF_015220715.1_fPygNat1.pri</t>
  </si>
  <si>
    <t>Lagenaria siceraria</t>
  </si>
  <si>
    <t>SAMN05467121</t>
  </si>
  <si>
    <t>PRJNA335916</t>
  </si>
  <si>
    <t>GCA_002890555.2</t>
  </si>
  <si>
    <t>chromosome 1:CM016483.1; chromosome 2:CM016484.1; chromosome 3:CM016485.1; chromosome 4:CM016486.1; chromosome 5:CM016487.1; chromosome 6:CM016488.1; chromosome 7:CM016489.1; chromosome 8:CM016490.1; chromosome 9:CM016491.1; chromosome 10:CM016492.1; chromosome 11:CM016493.1</t>
  </si>
  <si>
    <t>MIMD02</t>
  </si>
  <si>
    <t>2018-01-17T00:00:00Z</t>
  </si>
  <si>
    <t>ftp://ftp.ncbi.nlm.nih.gov/genomes/all/GCA/002/890/555/GCA_002890555.2_ZAAS_Lsic_2.0</t>
  </si>
  <si>
    <t>Chinchilla lanigera</t>
  </si>
  <si>
    <t>Chin_1</t>
  </si>
  <si>
    <t>SAMN00632093</t>
  </si>
  <si>
    <t>PRJNA68239</t>
  </si>
  <si>
    <t>GCA_000276665.1</t>
  </si>
  <si>
    <t>mitochondrion MT:NC_021386.1/</t>
  </si>
  <si>
    <t>AGCD01</t>
  </si>
  <si>
    <t>2012-07-06T00:00:00Z</t>
  </si>
  <si>
    <t>ftp://ftp.ncbi.nlm.nih.gov/genomes/all/GCA/000/276/665/GCA_000276665.1_ChiLan1.0</t>
  </si>
  <si>
    <t>ftp://ftp.ncbi.nlm.nih.gov/genomes/all/GCF/000/276/665/GCF_000276665.1_ChiLan1.0</t>
  </si>
  <si>
    <t>Hypholoma sublateritium FD-334 SS-4</t>
  </si>
  <si>
    <t>FD-334 SS-4</t>
  </si>
  <si>
    <t>SAMN00771374</t>
  </si>
  <si>
    <t>PRJNA70685</t>
  </si>
  <si>
    <t>GCA_000827495.1</t>
  </si>
  <si>
    <t>JMSJ01</t>
  </si>
  <si>
    <t>ftp://ftp.ncbi.nlm.nih.gov/genomes/all/GCA/000/827/495/GCA_000827495.1_Hypsu1</t>
  </si>
  <si>
    <t>Leptonychotes weddellii</t>
  </si>
  <si>
    <t>WS11-02</t>
  </si>
  <si>
    <t>SAMN00672463</t>
  </si>
  <si>
    <t>PRJNA232772</t>
  </si>
  <si>
    <t>GCA_000349705.1</t>
  </si>
  <si>
    <t>mitochondrion MT:NC_008424.1/</t>
  </si>
  <si>
    <t>APMU01</t>
  </si>
  <si>
    <t>2013-03-28T00:00:00Z</t>
  </si>
  <si>
    <t>ftp://ftp.ncbi.nlm.nih.gov/genomes/all/GCA/000/349/705/GCA_000349705.1_LepWed1.0</t>
  </si>
  <si>
    <t>ftp://ftp.ncbi.nlm.nih.gov/genomes/all/GCF/000/349/705/GCF_000349705.1_LepWed1.0</t>
  </si>
  <si>
    <t>Ovis canadensis</t>
  </si>
  <si>
    <t>BS48</t>
  </si>
  <si>
    <t>SAMN07678102</t>
  </si>
  <si>
    <t>PRJNA399410</t>
  </si>
  <si>
    <t>GCA_004026945.1</t>
  </si>
  <si>
    <t>PVIS01</t>
  </si>
  <si>
    <t>ftp://ftp.ncbi.nlm.nih.gov/genomes/all/GCA/004/026/945/GCA_004026945.1_OviCan_v1_BIUU</t>
  </si>
  <si>
    <t>Pieris rapae</t>
  </si>
  <si>
    <t>SAMN04866668</t>
  </si>
  <si>
    <t>PRJNA397594</t>
  </si>
  <si>
    <t>GCA_001856805.1</t>
  </si>
  <si>
    <t>mitochondrion MT:NC_015895.1/</t>
  </si>
  <si>
    <t>LWME01</t>
  </si>
  <si>
    <t>2016-10-16T00:00:00Z</t>
  </si>
  <si>
    <t>ftp://ftp.ncbi.nlm.nih.gov/genomes/all/GCA/001/856/805/GCA_001856805.1_P_rapae_3842_assembly_v2</t>
  </si>
  <si>
    <t>ftp://ftp.ncbi.nlm.nih.gov/genomes/all/GCF/001/856/805/GCF_001856805.1_P_rapae_3842_assembly_v2</t>
  </si>
  <si>
    <t>Acropora digitifera</t>
  </si>
  <si>
    <t>SAMD00004206</t>
  </si>
  <si>
    <t>PRJDA67425</t>
  </si>
  <si>
    <t>GCA_000222465.2</t>
  </si>
  <si>
    <t>mitochondrion MT:NC_022830.1/</t>
  </si>
  <si>
    <t>BACK02</t>
  </si>
  <si>
    <t>2011-07-28T00:00:00Z</t>
  </si>
  <si>
    <t>ftp://ftp.ncbi.nlm.nih.gov/genomes/all/GCA/000/222/465/GCA_000222465.2_Adig_1.1</t>
  </si>
  <si>
    <t>ftp://ftp.ncbi.nlm.nih.gov/genomes/all/GCF/000/222/465/GCF_000222465.1_Adig_1.1</t>
  </si>
  <si>
    <t>Eptatretus burgeri</t>
  </si>
  <si>
    <t>SAMEA104124530</t>
  </si>
  <si>
    <t>PRJEB21290</t>
  </si>
  <si>
    <t>GCA_900186335.2</t>
  </si>
  <si>
    <t>FYBX02</t>
  </si>
  <si>
    <t>2017-10-03T00:00:00Z</t>
  </si>
  <si>
    <t>ftp://ftp.ncbi.nlm.nih.gov/genomes/all/GCA/900/186/335/GCA_900186335.2_Eburgeri_3.2</t>
  </si>
  <si>
    <t>AS 2.1560</t>
  </si>
  <si>
    <t>SAMN18594842</t>
  </si>
  <si>
    <t>PRJNA719292</t>
  </si>
  <si>
    <t>GCA_018804115.1</t>
  </si>
  <si>
    <t>JAGJTG01</t>
  </si>
  <si>
    <t>2021-06-09T00:00:00Z</t>
  </si>
  <si>
    <t>ftp://ftp.ncbi.nlm.nih.gov/genomes/all/GCA/018/804/115/GCA_018804115.1_ASM1880411v1</t>
  </si>
  <si>
    <t>Baylisascaris schroederi</t>
  </si>
  <si>
    <t>YA01</t>
  </si>
  <si>
    <t>SAMN06484440</t>
  </si>
  <si>
    <t>PRJNA378298</t>
  </si>
  <si>
    <t>GCA_006503575.1</t>
  </si>
  <si>
    <t>QEWY01</t>
  </si>
  <si>
    <t>ftp://ftp.ncbi.nlm.nih.gov/genomes/all/GCA/006/503/575/GCA_006503575.1_ASM650357v1</t>
  </si>
  <si>
    <t>Lepisosteus oculatus</t>
  </si>
  <si>
    <t>Spotted Gar 1</t>
  </si>
  <si>
    <t>SAMN00706774</t>
  </si>
  <si>
    <t>PRJNA68247</t>
  </si>
  <si>
    <t>GCA_000242695.1</t>
  </si>
  <si>
    <t>linkage group LG1:NC_023179.1/CM001404.1; linkage group LG2:NC_023180.1/CM001405.1; linkage group LG3:NC_023181.1/CM001406.1; linkage group LG4:NC_023182.1/CM001407.1; linkage group LG5:NC_023183.1/CM001408.1; linkage group LG6:NC_023184.1/CM001409.1; linkage group LG7:NC_023185.1/CM001410.1; linkage group LG8:NC_023186.1/CM001411.1; linkage group LG9:NC_023187.1/CM001412.1; linkage group LG10:NC_023188.1/CM001413.1; linkage group LG11:NC_023189.1/CM001414.1; linkage group LG12:NC_023190.1/CM001415.1; linkage group LG13:NC_023191.1/CM001416.1; linkage group LG14:NC_023192.1/CM001417.1; linkage group LG15:NC_023193.1/CM001418.1; linkage group LG16:NC_023194.1/CM001419.1; linkage group LG17:NC_023195.1/CM001420.1; linkage group LG18:NC_023196.1/CM001421.1; linkage group LG19:NC_023197.1/CM001422.1; linkage group LG20:NC_023198.1/CM001423.1; linkage group LG21:NC_023199.1/CM001424.1; linkage group LG22:NC_023200.1/CM001425.1; linkage group LG23:NC_023201.1/CM001426.1; linkage group LG24:NC_023202.1/CM001427.1; linkage group LG25:NC_023203.1/CM001428.1; linkage group LG26:NC_023204.1/CM001429.1; linkage group LG27:NC_023205.1/CM001430.1; linkage group LG28:NC_023206.1/CM001431.1; linkage group LG29:NC_023207.1/CM001432.1; mitochondrion MT:NC_004744.1/</t>
  </si>
  <si>
    <t>AHAT01</t>
  </si>
  <si>
    <t>2011-12-16T00:00:00Z</t>
  </si>
  <si>
    <t>ftp://ftp.ncbi.nlm.nih.gov/genomes/all/GCA/000/242/695/GCA_000242695.1_LepOcu1</t>
  </si>
  <si>
    <t>ftp://ftp.ncbi.nlm.nih.gov/genomes/all/GCF/000/242/695/GCF_000242695.1_LepOcu1</t>
  </si>
  <si>
    <t>Siniperca knerii</t>
  </si>
  <si>
    <t>DM1B</t>
  </si>
  <si>
    <t>SAMN13269088</t>
  </si>
  <si>
    <t>GCA_011952075.1</t>
  </si>
  <si>
    <t>linkage group LG1:CM022419.1; linkage group LG2:CM022420.1; linkage group LG3:CM022421.1; linkage group LG4:CM022422.1; linkage group LG5:CM022423.1; linkage group LG6:CM022424.1; linkage group LG7:CM022425.1; linkage group LG8:CM022426.1; linkage group LG9:CM022427.1; linkage group LG10:CM022428.1; linkage group LG11:CM022429.1; linkage group LG12:CM022430.1; linkage group LG13:CM022431.1; linkage group LG14:CM022432.1; linkage group LG15:CM022433.1; linkage group LG16:CM022434.1; linkage group LG17:CM022435.1; linkage group LG18:CM022436.1; linkage group LG19:CM022437.1; linkage group LG20:CM022438.1; linkage group LG21:CM022439.1; linkage group LG22:CM022440.1; linkage group LG23:CM022441.1; linkage group LG24:CM022442.1</t>
  </si>
  <si>
    <t>WNGU01</t>
  </si>
  <si>
    <t>ftp://ftp.ncbi.nlm.nih.gov/genomes/all/GCA/011/952/075/GCA_011952075.1_sinKne6b</t>
  </si>
  <si>
    <t>Cordyceps militaris CM01</t>
  </si>
  <si>
    <t>CM01</t>
  </si>
  <si>
    <t>SAMN02981304</t>
  </si>
  <si>
    <t>PRJNA41129</t>
  </si>
  <si>
    <t>GCA_000225605.1</t>
  </si>
  <si>
    <t>AEVU01</t>
  </si>
  <si>
    <t>ftp://ftp.ncbi.nlm.nih.gov/genomes/all/GCA/000/225/605/GCA_000225605.1_CmilitarisCM01_v01</t>
  </si>
  <si>
    <t>ftp://ftp.ncbi.nlm.nih.gov/genomes/all/GCF/000/225/605/GCF_000225605.1_CmilitarisCM01_v01</t>
  </si>
  <si>
    <t>Manis pentadactyla</t>
  </si>
  <si>
    <t>MP20</t>
  </si>
  <si>
    <t>SAMN11464812</t>
  </si>
  <si>
    <t>PRJNA666705</t>
  </si>
  <si>
    <t>GCA_014570555.1</t>
  </si>
  <si>
    <t>mitochondrion MT:NC_016008.1/</t>
  </si>
  <si>
    <t>VBRX01</t>
  </si>
  <si>
    <t>2020-09-15T00:00:00Z</t>
  </si>
  <si>
    <t>ftp://ftp.ncbi.nlm.nih.gov/genomes/all/GCA/014/570/555/GCA_014570555.1_YNU_ManPten_2.0</t>
  </si>
  <si>
    <t>ftp://ftp.ncbi.nlm.nih.gov/genomes/all/GCF/014/570/555/GCF_014570555.1_YNU_ManPten_2.0</t>
  </si>
  <si>
    <t>Thermothelomyces thermophilus ATCC 42464</t>
  </si>
  <si>
    <t>ATCC 42464</t>
  </si>
  <si>
    <t>SAMN00739435</t>
  </si>
  <si>
    <t>PRJNA32775</t>
  </si>
  <si>
    <t>GCA_000226095.1</t>
  </si>
  <si>
    <t>chromosome 1:NC_016472.1/CP003002.1; chromosome 2:NC_016473.1/CP003003.1; chromosome 3:NC_016474.1/CP003004.1; chromosome 4:NC_016475.1/CP003005.1; chromosome 5:NC_016476.1/CP003006.1; chromosome 6:NC_016477.1/CP003007.1; chromosome 7:NC_016478.1/CP003008.1</t>
  </si>
  <si>
    <t>2011-09-16T00:00:00Z</t>
  </si>
  <si>
    <t>ftp://ftp.ncbi.nlm.nih.gov/genomes/all/GCA/000/226/095/GCA_000226095.1_ASM22609v1</t>
  </si>
  <si>
    <t>ftp://ftp.ncbi.nlm.nih.gov/genomes/all/GCF/000/226/095/GCF_000226095.1_ASM22609v1</t>
  </si>
  <si>
    <t>Cucumis melo</t>
  </si>
  <si>
    <t>SAMEA2272451</t>
  </si>
  <si>
    <t>PRJEB68</t>
  </si>
  <si>
    <t>GCA_000313045.1</t>
  </si>
  <si>
    <t>chloroplast Pltd:NC_015983.1/</t>
  </si>
  <si>
    <t>CAJI01</t>
  </si>
  <si>
    <t>2012-06-29T00:00:00Z</t>
  </si>
  <si>
    <t>ftp://ftp.ncbi.nlm.nih.gov/genomes/all/GCA/000/313/045/GCA_000313045.1_ASM31304v1</t>
  </si>
  <si>
    <t>ftp://ftp.ncbi.nlm.nih.gov/genomes/all/GCF/000/313/045/GCF_000313045.1_ASM31304v1</t>
  </si>
  <si>
    <t>Citrus sinensis</t>
  </si>
  <si>
    <t>SAMN02981414</t>
  </si>
  <si>
    <t>PRJNA225998</t>
  </si>
  <si>
    <t>GCA_000317415.1</t>
  </si>
  <si>
    <t>chromosome 1:NC_023046.1/CM001701.1; chromosome 2:NC_023047.1/CM001702.1; chromosome 3:NC_023048.1/CM001703.1; chromosome 4:NC_023049.1/CM001704.1; chromosome 5:NC_023050.1/CM001705.1; chromosome 6:NC_023051.1/CM001706.1; chromosome 7:NC_023052.1/CM001707.1; chromosome 8:NC_023053.1/CM001708.1; chromosome 9:NC_023054.1/CM001709.1; chloroplast Pltd:NC_008334.1/</t>
  </si>
  <si>
    <t>AJPS01</t>
  </si>
  <si>
    <t>2012-09-18T00:00:00Z</t>
  </si>
  <si>
    <t>ftp://ftp.ncbi.nlm.nih.gov/genomes/all/GCA/000/317/415/GCA_000317415.1_Csi_valencia_1.0</t>
  </si>
  <si>
    <t>ftp://ftp.ncbi.nlm.nih.gov/genomes/all/GCF/000/317/415/GCF_000317415.1_Csi_valencia_1.0</t>
  </si>
  <si>
    <t>Gossypium hirsutum</t>
  </si>
  <si>
    <t>SAMN11351207</t>
  </si>
  <si>
    <t>PRJNA713846</t>
  </si>
  <si>
    <t>GCA_007990345.1</t>
  </si>
  <si>
    <t>chromosome A01:NC_053424.1/CM017662.1; chromosome A02:NC_053425.1/CM017663.1; chromosome A03:NC_053426.1/CM017664.1; chromosome A04:NC_053427.1/CM017665.1; chromosome A05:NC_053428.1/CM017666.1; chromosome A06:NC_053429.1/CM017667.1; chromosome A07:NC_053430.1/CM017668.1; chromosome A08:NC_053431.1/CM017669.1; chromosome A09:NC_053432.1/CM017670.1; chromosome A10:NC_053433.1/CM017671.1; chromosome A11:NC_053434.1/CM017672.1; chromosome A12:NC_053435.1/CM017673.1; chromosome A13:NC_053436.1/CM017674.1; chromosome D01:NC_053437.1/CM017675.1; chromosome D02:NC_053438.1/CM017676.1; chromosome D03:NC_053439.1/CM017677.1; chromosome D04:NC_053440.1/CM017678.1; chromosome D05:NC_053441.1/CM017679.1; chromosome D06:NC_053442.1/CM017680.1; chromosome D07:NC_053443.1/CM017681.1; chromosome D08:NC_053444.1/CM017682.1; chromosome D09:NC_053445.1/CM017683.1; chromosome D10:NC_053446.1/CM017684.1; chromosome D11:NC_053447.1/CM017685.1; chromosome D12:NC_053448.1/CM017686.1; chromosome D13:NC_053449.1/CM017687.1; mitochondrion MT:NC_027406.1/; chloroplast Pltd:NC_007944.1/</t>
  </si>
  <si>
    <t>VKGJ01</t>
  </si>
  <si>
    <t>2019-08-12T00:00:00Z</t>
  </si>
  <si>
    <t>ftp://ftp.ncbi.nlm.nih.gov/genomes/all/GCA/007/990/345/GCA_007990345.1_Gossypium_hirsutum_v2.1</t>
  </si>
  <si>
    <t>ftp://ftp.ncbi.nlm.nih.gov/genomes/all/GCF/007/990/345/GCF_007990345.1_Gossypium_hirsutum_v2.1</t>
  </si>
  <si>
    <t>Schistosoma haematobium</t>
  </si>
  <si>
    <t>SAMN11431408</t>
  </si>
  <si>
    <t>PRJNA273970</t>
  </si>
  <si>
    <t>GCA_000699445.2</t>
  </si>
  <si>
    <t>AMPZ02</t>
  </si>
  <si>
    <t>2014-06-09T00:00:00Z</t>
  </si>
  <si>
    <t>ftp://ftp.ncbi.nlm.nih.gov/genomes/all/GCA/000/699/445/GCA_000699445.2_SchHae_2.0</t>
  </si>
  <si>
    <t>ftp://ftp.ncbi.nlm.nih.gov/genomes/all/GCF/000/699/445/GCF_000699445.2_SchHae_2.0</t>
  </si>
  <si>
    <t>Echinococcus granulosus</t>
  </si>
  <si>
    <t>SAMN01914755</t>
  </si>
  <si>
    <t>PRJNA182977</t>
  </si>
  <si>
    <t>GCA_000524195.1</t>
  </si>
  <si>
    <t>APAU02</t>
  </si>
  <si>
    <t>2013-07-23T00:00:00Z</t>
  </si>
  <si>
    <t>ftp://ftp.ncbi.nlm.nih.gov/genomes/all/GCA/000/524/195/GCA_000524195.1_ASM52419v1</t>
  </si>
  <si>
    <t>ftp://ftp.ncbi.nlm.nih.gov/genomes/all/GCF/000/524/195/GCF_000524195.1_ASM52419v1</t>
  </si>
  <si>
    <t>Plasmodium gallinaceum</t>
  </si>
  <si>
    <t>8A</t>
  </si>
  <si>
    <t>SAMEA2074505</t>
  </si>
  <si>
    <t>PRJEB9073</t>
  </si>
  <si>
    <t>GCA_900005855.1</t>
  </si>
  <si>
    <t>mitochondrion MIT:LN835294.1; mitochondrion MT:NC_008288.1/; apicoplast API:NC_031963.1/LN835293.1</t>
  </si>
  <si>
    <t>CVMV01</t>
  </si>
  <si>
    <t>2016-11-16T00:00:00Z</t>
  </si>
  <si>
    <t>ftp://ftp.ncbi.nlm.nih.gov/genomes/all/GCA/900/005/855/GCA_900005855.1_PGAL8A</t>
  </si>
  <si>
    <t>ftp://ftp.ncbi.nlm.nih.gov/genomes/all/GCF/900/005/855/GCF_900005855.1_PGAL8A</t>
  </si>
  <si>
    <t>Drosophila littoralis</t>
  </si>
  <si>
    <t>1240J8</t>
  </si>
  <si>
    <t>SAMN16729673</t>
  </si>
  <si>
    <t>PRJNA675888</t>
  </si>
  <si>
    <t>GCA_018903485.1</t>
  </si>
  <si>
    <t>JAEIGF01</t>
  </si>
  <si>
    <t>2021-06-16T00:00:00Z</t>
  </si>
  <si>
    <t>ftp://ftp.ncbi.nlm.nih.gov/genomes/all/GCA/018/903/485/GCA_018903485.1_ASM1890348v1</t>
  </si>
  <si>
    <t>Penaeus vannamei</t>
  </si>
  <si>
    <t>SAMN08721527</t>
  </si>
  <si>
    <t>PRJNA508983</t>
  </si>
  <si>
    <t>GCA_003789085.1</t>
  </si>
  <si>
    <t>mitochondrion MT:NC_009626.1/</t>
  </si>
  <si>
    <t>QCYY01</t>
  </si>
  <si>
    <t>2018-11-16T00:00:00Z</t>
  </si>
  <si>
    <t>ftp://ftp.ncbi.nlm.nih.gov/genomes/all/GCA/003/789/085/GCA_003789085.1_ASM378908v1</t>
  </si>
  <si>
    <t>ftp://ftp.ncbi.nlm.nih.gov/genomes/all/GCF/003/789/085/GCF_003789085.1_ASM378908v1</t>
  </si>
  <si>
    <t>Homarus americanus</t>
  </si>
  <si>
    <t>GMGI-L3</t>
  </si>
  <si>
    <t>SAMN16248921</t>
  </si>
  <si>
    <t>PRJNA744898</t>
  </si>
  <si>
    <t>GCA_018991925.1</t>
  </si>
  <si>
    <t>mitochondrion MT:NC_015607.1/</t>
  </si>
  <si>
    <t>JAHLQT01</t>
  </si>
  <si>
    <t>ftp://ftp.ncbi.nlm.nih.gov/genomes/all/GCA/018/991/925/GCA_018991925.1_GMGI_Hamer_2.0</t>
  </si>
  <si>
    <t>ftp://ftp.ncbi.nlm.nih.gov/genomes/all/GCF/018/991/925/GCF_018991925.1_GMGI_Hamer_2.0</t>
  </si>
  <si>
    <t>Argopecten irradians irradians</t>
  </si>
  <si>
    <t>WCD-201808</t>
  </si>
  <si>
    <t>SAMN08322131</t>
  </si>
  <si>
    <t>PRJNA428789</t>
  </si>
  <si>
    <t>GCA_004382745.1</t>
  </si>
  <si>
    <t>SAYR01</t>
  </si>
  <si>
    <t>ftp://ftp.ncbi.nlm.nih.gov/genomes/all/GCA/004/382/745/GCA_004382745.1_QAU_Airr_1.1</t>
  </si>
  <si>
    <t>Dunaliella salina</t>
  </si>
  <si>
    <t>CCAP 19/18</t>
  </si>
  <si>
    <t>SAMN02746051</t>
  </si>
  <si>
    <t>PRJNA32771</t>
  </si>
  <si>
    <t>GCA_002284615.2</t>
  </si>
  <si>
    <t>NSFN02</t>
  </si>
  <si>
    <t>2017-08-31T00:00:00Z</t>
  </si>
  <si>
    <t>ftp://ftp.ncbi.nlm.nih.gov/genomes/all/GCA/002/284/615/GCA_002284615.2_Dunsal1_v._2</t>
  </si>
  <si>
    <t>Cochliomyia hominivorax</t>
  </si>
  <si>
    <t>J06 Research Colony</t>
  </si>
  <si>
    <t>SAMN08737030</t>
  </si>
  <si>
    <t>PRJNA438970</t>
  </si>
  <si>
    <t>GCA_004302925.1</t>
  </si>
  <si>
    <t>PYHX01</t>
  </si>
  <si>
    <t>2019-02-26T00:00:00Z</t>
  </si>
  <si>
    <t>ftp://ftp.ncbi.nlm.nih.gov/genomes/all/GCA/004/302/925/GCA_004302925.1_ASM430292v1</t>
  </si>
  <si>
    <t>Chrysolophus pictus</t>
  </si>
  <si>
    <t>SAMN02980944</t>
  </si>
  <si>
    <t>PRJNA257945</t>
  </si>
  <si>
    <t>GCA_003413605.1</t>
  </si>
  <si>
    <t>JRFT01</t>
  </si>
  <si>
    <t>2018-08-20T00:00:00Z</t>
  </si>
  <si>
    <t>ftp://ftp.ncbi.nlm.nih.gov/genomes/all/GCA/003/413/605/GCA_003413605.1_Chrysolophus_pictus_GenomeV1.0</t>
  </si>
  <si>
    <t>Morone saxatilis</t>
  </si>
  <si>
    <t>NCDOM2014</t>
  </si>
  <si>
    <t>SAMN11399929</t>
  </si>
  <si>
    <t>PRJNA647910</t>
  </si>
  <si>
    <t>GCA_004916995.1</t>
  </si>
  <si>
    <t>mitochondrion MT:NC_014353.1/</t>
  </si>
  <si>
    <t>SSXF01</t>
  </si>
  <si>
    <t>2019-04-26T00:00:00Z</t>
  </si>
  <si>
    <t>ftp://ftp.ncbi.nlm.nih.gov/genomes/all/GCA/004/916/995/GCA_004916995.1_NCSU_SB_2.0</t>
  </si>
  <si>
    <t>ftp://ftp.ncbi.nlm.nih.gov/genomes/all/GCF/004/916/995/GCF_004916995.1_NCSU_SB_2.0</t>
  </si>
  <si>
    <t>Olea europaea var. sylvestris</t>
  </si>
  <si>
    <t>SAMN05943011</t>
  </si>
  <si>
    <t>PRJNA417827</t>
  </si>
  <si>
    <t>GCA_002742605.1</t>
  </si>
  <si>
    <t>chromosome 1:NC_036237.1/CM008515.1; chromosome 2:NC_036238.1/CM008516.1; chromosome 3:NC_036239.1/CM008517.1; chromosome 4:NC_036240.1/CM008518.1; chromosome 5:NC_036241.1/CM008519.1; chromosome 6:NC_036242.1/CM008520.1; chromosome 7:NC_036243.1/CM008521.1; chromosome 8:NC_036244.1/CM008522.1; chromosome 9:NC_036245.1/CM008523.1; chromosome 10:NC_036246.1/CM008524.1; chromosome 11:NC_036247.1/CM008525.1; chromosome 12:NC_036248.1/CM008526.1; chromosome 13:NC_036249.1/CM008527.1; chromosome 14:NC_036250.1/CM008528.1; chromosome 15:NC_036251.1/CM008529.1; chromosome 16:NC_036252.1/CM008530.1; chromosome 17:NC_036253.1/CM008531.1; chromosome 18:NC_036254.1/CM008532.1; chromosome 19:NC_036255.1/CM008533.1; chromosome 20:NC_036256.1/CM008534.1; chromosome 21:NC_036257.1/CM008535.1; chromosome 22:NC_036258.1/CM008536.1; chromosome 23:NC_036259.1/CM008537.1; plastid Pltd:NC_015401.1/</t>
  </si>
  <si>
    <t>MSRW01</t>
  </si>
  <si>
    <t>2017-11-01T00:00:00Z</t>
  </si>
  <si>
    <t>ftp://ftp.ncbi.nlm.nih.gov/genomes/all/GCA/002/742/605/GCA_002742605.1_O_europaea_v1</t>
  </si>
  <si>
    <t>ftp://ftp.ncbi.nlm.nih.gov/genomes/all/GCF/002/742/605/GCF_002742605.1_O_europaea_v1</t>
  </si>
  <si>
    <t>Castanea mollissima</t>
  </si>
  <si>
    <t>SAMN12511952</t>
  </si>
  <si>
    <t>PRJNA559042</t>
  </si>
  <si>
    <t>GCA_014183005.1</t>
  </si>
  <si>
    <t>JACAVU01</t>
  </si>
  <si>
    <t>ftp://ftp.ncbi.nlm.nih.gov/genomes/all/GCA/014/183/005/GCA_014183005.1_ASM1418300v1</t>
  </si>
  <si>
    <t>Pan paniscus</t>
  </si>
  <si>
    <t>Mhudiblu (Carbone #601152)</t>
  </si>
  <si>
    <t>SAMN11123633</t>
  </si>
  <si>
    <t>PRJNA633582</t>
  </si>
  <si>
    <t>GCA_013052645.1</t>
  </si>
  <si>
    <t>chromosome 1:NC_048239.1/CM023027.1; chromosome 2A:NC_048240.1/CM023028.1; chromosome 2B:NC_048241.1/CM023029.1; chromosome 3:NC_048242.1/CM023030.1; chromosome 4:NC_048243.1/CM023031.1; chromosome 5:NC_048244.1/CM023032.1; chromosome 6:NC_048245.1/CM023033.1; chromosome 7:NC_048246.1/CM023034.1; chromosome 8:NC_048247.1/CM023035.1; chromosome 9:NC_048248.1/CM023036.1; chromosome 10:NC_048249.1/CM023037.1; chromosome 11:NC_048250.1/CM023038.1; chromosome 12:NC_048251.1/CM023039.1; chromosome 13:NC_048252.1/CM023040.1; chromosome 14:NC_048253.1/CM023041.1; chromosome 15:NC_048254.1/CM023042.1; chromosome 16:NC_048255.1/CM023043.1; chromosome 17:NC_048256.1/CM023044.1; chromosome 18:NC_048257.1/CM023045.1; chromosome 19:NC_048258.1/CM023046.1; chromosome 20:NC_048259.1/CM023047.1; chromosome 21:NC_048260.1/CM023048.1; chromosome 22:NC_048261.1/CM023049.1; chromosome X:NC_048262.1/CM023050.1</t>
  </si>
  <si>
    <t>SSBP01</t>
  </si>
  <si>
    <t>2020-05-11T00:00:00Z</t>
  </si>
  <si>
    <t>ftp://ftp.ncbi.nlm.nih.gov/genomes/all/GCA/013/052/645/GCA_013052645.1_Mhudiblu_PPA_v0</t>
  </si>
  <si>
    <t>ftp://ftp.ncbi.nlm.nih.gov/genomes/all/GCF/013/052/645/GCF_013052645.1_Mhudiblu_PPA_v0</t>
  </si>
  <si>
    <t>Capra hircus</t>
  </si>
  <si>
    <t>SAMN03863711</t>
  </si>
  <si>
    <t>PRJNA340281</t>
  </si>
  <si>
    <t>GCA_001704415.1</t>
  </si>
  <si>
    <t>chromosome 1:NC_030808.1/CM004562.1; chromosome 2:NC_030809.1/CM004563.1; chromosome 3:NC_030810.1/CM004564.1; chromosome 4:NC_030811.1/CM004565.1; chromosome 5:NC_030812.1/CM004566.1; chromosome 6:NC_030813.1/CM004567.1; chromosome 7:NC_030814.1/CM004568.1; chromosome 8:NC_030815.1/CM004569.1; chromosome 9:NC_030816.1/CM004570.1; chromosome 10:NC_030817.1/CM004571.1; chromosome 11:NC_030818.1/CM004572.1; chromosome 12:NC_030819.1/CM004573.1; chromosome 13:NC_030820.1/CM004574.1; chromosome 14:NC_030821.1/CM004575.1; chromosome 15:NC_030822.1/CM004576.1; chromosome 16:NC_030823.1/CM004577.1; chromosome 17:NC_030824.1/CM004578.1; chromosome 18:NC_030825.1/CM004579.1; chromosome 19:NC_030826.1/CM004580.1; chromosome 20:NC_030827.1/CM004581.1; chromosome 21:NC_030828.1/CM004582.1; chromosome 22:NC_030829.1/CM004583.1; chromosome 23:NC_030830.1/CM004584.1; chromosome 24:NC_030831.1/CM004585.1; chromosome 25:NC_030832.1/CM004586.1; chromosome 26:NC_030833.1/CM004587.1; chromosome 27:NC_030834.1/CM004588.1; chromosome 28:NC_030835.1/CM004589.1; chromosome 29:NC_030836.1/CM004590.1; mitochondrion MT:NC_005044.2/</t>
  </si>
  <si>
    <t>LWLT01</t>
  </si>
  <si>
    <t>2016-08-12T00:00:00Z</t>
  </si>
  <si>
    <t>ftp://ftp.ncbi.nlm.nih.gov/genomes/all/GCA/001/704/415/GCA_001704415.1_ARS1</t>
  </si>
  <si>
    <t>ftp://ftp.ncbi.nlm.nih.gov/genomes/all/GCF/001/704/415/GCF_001704415.1_ARS1</t>
  </si>
  <si>
    <t>Chlorokybus atmophyticus</t>
  </si>
  <si>
    <t>SAMN10351691</t>
  </si>
  <si>
    <t>PRJNA498917</t>
  </si>
  <si>
    <t>GCA_009103225.1</t>
  </si>
  <si>
    <t>RHPI01</t>
  </si>
  <si>
    <t>2019-10-15T00:00:00Z</t>
  </si>
  <si>
    <t>ftp://ftp.ncbi.nlm.nih.gov/genomes/all/GCA/009/103/225/GCA_009103225.1_ASM910322v1</t>
  </si>
  <si>
    <t>Tetrahymena malaccensis 436</t>
  </si>
  <si>
    <t>SAMN02953799</t>
  </si>
  <si>
    <t>PRJNA51577</t>
  </si>
  <si>
    <t>GCA_000231845.2</t>
  </si>
  <si>
    <t>AFXY02</t>
  </si>
  <si>
    <t>2011-10-24T00:00:00Z</t>
  </si>
  <si>
    <t>ftp://ftp.ncbi.nlm.nih.gov/genomes/all/GCA/000/231/845/GCA_000231845.2_Tetra_malac_V2</t>
  </si>
  <si>
    <t>Camelus dromedarius</t>
  </si>
  <si>
    <t>Drom800</t>
  </si>
  <si>
    <t>SAMN03252735</t>
  </si>
  <si>
    <t>PRJNA565028</t>
  </si>
  <si>
    <t>GCA_000803125.3</t>
  </si>
  <si>
    <t>chromosome 1:NC_044511.1/CM016627.2; chromosome 2:NC_044512.1/CM016628.2; chromosome 3:NC_044513.1/CM016629.2; chromosome 4:NC_044514.1/CM016630.2; chromosome 5:NC_044515.1/CM016631.2; chromosome 6:NC_044516.1/CM016632.2; chromosome 7:NC_044517.1/CM016633.2; chromosome 8:NC_044518.1/CM016634.2; chromosome 9:NC_044519.1/CM016635.2; chromosome 10:NC_044520.1/CM016636.2; chromosome 11:NC_044521.1/CM016637.2; chromosome 12:NC_044522.1/CM016638.2; chromosome 13:NC_044523.1/CM016639.2; chromosome 14:NC_044524.1/CM016640.2; chromosome 15:NC_044525.1/CM016641.2; chromosome 16:NC_044526.1/CM016642.2; chromosome 17:NC_044527.1/CM016643.2; chromosome 18:NC_044528.1/CM016644.2; chromosome 19:NC_044529.1/CM016645.2; chromosome 20:NC_044530.1/CM016646.2; chromosome 21:NC_044531.1/CM016647.2; chromosome 22:NC_044532.1/CM016648.2; chromosome 23:NC_044533.1/CM016649.2; chromosome 24:NC_044534.1/CM016650.2; chromosome 25:NC_044535.1/CM016651.2; chromosome 26:NC_044536.1/CM016652.2; chromosome 27:NC_044537.1/CM016653.2; chromosome 28:NC_044538.1/CM016654.2; chromosome 29:NC_044539.1/CM016655.2; chromosome 30:NC_044540.1/CM016656.2; chromosome 31:NC_044541.1/CM016657.2; chromosome 32:NC_044542.1/CM016658.2; chromosome 33:NC_044543.1/CM016659.2; chromosome 34:NC_044544.1/CM016660.2; chromosome 35:NC_044545.1/CM016661.2; chromosome 36:NC_044546.1/CM016662.2; chromosome X:NC_044547.1/CM016663.2; mitochondrion MT:NC_009849.1/</t>
  </si>
  <si>
    <t>JWIN03</t>
  </si>
  <si>
    <t>2014-12-17T00:00:00Z</t>
  </si>
  <si>
    <t>ftp://ftp.ncbi.nlm.nih.gov/genomes/all/GCA/000/803/125/GCA_000803125.3_CamDro3</t>
  </si>
  <si>
    <t>ftp://ftp.ncbi.nlm.nih.gov/genomes/all/GCF/000/803/125/GCF_000803125.2_CamDro3</t>
  </si>
  <si>
    <t>Camelus bactrianus</t>
  </si>
  <si>
    <t>SAMN02953968</t>
  </si>
  <si>
    <t>PRJNA269612</t>
  </si>
  <si>
    <t>GCA_000767855.1</t>
  </si>
  <si>
    <t>mitochondrion MT:NC_009628.2/</t>
  </si>
  <si>
    <t>JARL01</t>
  </si>
  <si>
    <t>2014-10-16T00:00:00Z</t>
  </si>
  <si>
    <t>ftp://ftp.ncbi.nlm.nih.gov/genomes/all/GCA/000/767/855/GCA_000767855.1_Ca_bactrianus_MBC_1.0</t>
  </si>
  <si>
    <t>ftp://ftp.ncbi.nlm.nih.gov/genomes/all/GCF/000/767/855/GCF_000767855.1_Ca_bactrianus_MBC_1.0</t>
  </si>
  <si>
    <t>Ursus thibetanus thibetanus</t>
  </si>
  <si>
    <t>TBB2019</t>
  </si>
  <si>
    <t>SAMN12818422</t>
  </si>
  <si>
    <t>PRJNA573607</t>
  </si>
  <si>
    <t>GCA_009660055.1</t>
  </si>
  <si>
    <t>WEIE01</t>
  </si>
  <si>
    <t>2019-11-13T00:00:00Z</t>
  </si>
  <si>
    <t>ftp://ftp.ncbi.nlm.nih.gov/genomes/all/GCA/009/660/055/GCA_009660055.1_ASM966005v1</t>
  </si>
  <si>
    <t>Silene latifolia</t>
  </si>
  <si>
    <t>Sa984</t>
  </si>
  <si>
    <t>SAMN08893761</t>
  </si>
  <si>
    <t>PRJNA448569</t>
  </si>
  <si>
    <t>GCA_003260165.1</t>
  </si>
  <si>
    <t>QBIE01</t>
  </si>
  <si>
    <t>ftp://ftp.ncbi.nlm.nih.gov/genomes/all/GCA/003/260/165/GCA_003260165.1_S_latifolia_v1.0</t>
  </si>
  <si>
    <t>Hymenochirus boettgeri</t>
  </si>
  <si>
    <t>Female2</t>
  </si>
  <si>
    <t>SAMN13066281</t>
  </si>
  <si>
    <t>PRJNA578589</t>
  </si>
  <si>
    <t>GCA_019447015.1</t>
  </si>
  <si>
    <t>chromosome 1:CM033469.1; chromosome 2:CM033470.1; chromosome 3:CM033471.1; chromosome 4:CM033472.1; chromosome 5:CM033473.1; chromosome 6:CM033474.1; chromosome 7:CM033475.1; chromosome 8_10:CM033476.1; chromosome 9:CM033477.1</t>
  </si>
  <si>
    <t>JAACNH01</t>
  </si>
  <si>
    <t>2021-08-03T00:00:00Z</t>
  </si>
  <si>
    <t>ftp://ftp.ncbi.nlm.nih.gov/genomes/all/GCA/019/447/015/GCA_019447015.1_UCB_Hboe_1.0</t>
  </si>
  <si>
    <t>Notothenia coriiceps</t>
  </si>
  <si>
    <t>Sejong01</t>
  </si>
  <si>
    <t>SAMN02206445</t>
  </si>
  <si>
    <t>PRJNA66471</t>
  </si>
  <si>
    <t>GCA_000735185.1</t>
  </si>
  <si>
    <t>mitochondrion MT:NC_015653.1/</t>
  </si>
  <si>
    <t>AZAD01</t>
  </si>
  <si>
    <t>2014-07-28T00:00:00Z</t>
  </si>
  <si>
    <t>ftp://ftp.ncbi.nlm.nih.gov/genomes/all/GCA/000/735/185/GCA_000735185.1_NC01</t>
  </si>
  <si>
    <t>ftp://ftp.ncbi.nlm.nih.gov/genomes/all/GCF/000/735/185/GCF_000735185.1_NC01</t>
  </si>
  <si>
    <t>Bactrocera dorsalis</t>
  </si>
  <si>
    <t>Punador</t>
  </si>
  <si>
    <t>SAMN02203716</t>
  </si>
  <si>
    <t>PRJNA273958</t>
  </si>
  <si>
    <t>GCA_000789215.2</t>
  </si>
  <si>
    <t>mitochondrion MT:NC_008748.1/</t>
  </si>
  <si>
    <t>JFBF01</t>
  </si>
  <si>
    <t>2014-12-03T00:00:00Z</t>
  </si>
  <si>
    <t>ftp://ftp.ncbi.nlm.nih.gov/genomes/all/GCA/000/789/215/GCA_000789215.2_ASM78921v2</t>
  </si>
  <si>
    <t>ftp://ftp.ncbi.nlm.nih.gov/genomes/all/GCF/000/789/215/GCF_000789215.1_ASM78921v2</t>
  </si>
  <si>
    <t>Proteromonas lacertae</t>
  </si>
  <si>
    <t>LA</t>
  </si>
  <si>
    <t>SAMN06926116</t>
  </si>
  <si>
    <t>PRJNA386230</t>
  </si>
  <si>
    <t>GCA_002245135.1</t>
  </si>
  <si>
    <t>NGBS01</t>
  </si>
  <si>
    <t>2017-08-09T00:00:00Z</t>
  </si>
  <si>
    <t>ftp://ftp.ncbi.nlm.nih.gov/genomes/all/GCA/002/245/135/GCA_002245135.1_ASM224513v1</t>
  </si>
  <si>
    <t>Dirofilaria immitis</t>
  </si>
  <si>
    <t>Georgia2</t>
  </si>
  <si>
    <t>SAMN13262944</t>
  </si>
  <si>
    <t>PRJNA588995</t>
  </si>
  <si>
    <t>GCA_009829315.1</t>
  </si>
  <si>
    <t>WKLF01</t>
  </si>
  <si>
    <t>ftp://ftp.ncbi.nlm.nih.gov/genomes/all/GCA/009/829/315/GCA_009829315.1_ASM982931v1</t>
  </si>
  <si>
    <t>Crassostrea gigas</t>
  </si>
  <si>
    <t>SAMEA6259236</t>
  </si>
  <si>
    <t>PRJEB35351</t>
  </si>
  <si>
    <t>GCA_902806645.1</t>
  </si>
  <si>
    <t>chromosome LG1:LR761634.1; chromosome LG2:LR761635.1; chromosome LG3:LR761636.1; chromosome LG4:LR761637.1; chromosome LG5:LR761638.1; chromosome LG6:LR761639.1; chromosome LG7:LR761640.1; chromosome LG8:LR761641.1; chromosome LG9:LR761642.1; chromosome LG10:LR761643.1; linkage group 1:NC_047559.1/; linkage group 2:NC_047560.1/; linkage group 3:NC_047561.1/; linkage group 4:NC_047562.1/; linkage group 5:NC_047563.1/; linkage group 6:NC_047564.1/; linkage group 7:NC_047565.1/; linkage group 8:NC_047566.1/; linkage group 9:NC_047567.1/; linkage group 10:NC_047568.1/</t>
  </si>
  <si>
    <t>CADCXH01</t>
  </si>
  <si>
    <t>ftp://ftp.ncbi.nlm.nih.gov/genomes/all/GCA/902/806/645/GCA_902806645.1_cgigas_uk_roslin_v1</t>
  </si>
  <si>
    <t>ftp://ftp.ncbi.nlm.nih.gov/genomes/all/GCF/902/806/645/GCF_902806645.1_cgigas_uk_roslin_v1</t>
  </si>
  <si>
    <t>Fagopyrum esculentum</t>
  </si>
  <si>
    <t>SAMN09913966</t>
  </si>
  <si>
    <t>PRJNA487881</t>
  </si>
  <si>
    <t>GCA_004303065.2</t>
  </si>
  <si>
    <t>QWEW02</t>
  </si>
  <si>
    <t>ftp://ftp.ncbi.nlm.nih.gov/genomes/all/GCA/004/303/065/GCA_004303065.2_Fesc_Illumina_backbone_Pacbio_gap_closing</t>
  </si>
  <si>
    <t>Taenia saginata</t>
  </si>
  <si>
    <t>TSAYD01</t>
  </si>
  <si>
    <t>SAMN04230930</t>
  </si>
  <si>
    <t>PRJNA71493</t>
  </si>
  <si>
    <t>GCA_001693075.2</t>
  </si>
  <si>
    <t>LWMK02</t>
  </si>
  <si>
    <t>ftp://ftp.ncbi.nlm.nih.gov/genomes/all/GCA/001/693/075/GCA_001693075.2_ASM169307v2</t>
  </si>
  <si>
    <t>Xiphophorus maculatus</t>
  </si>
  <si>
    <t>JP 163 A</t>
  </si>
  <si>
    <t>SAMN08025980</t>
  </si>
  <si>
    <t>PRJNA72525</t>
  </si>
  <si>
    <t>GCA_002775205.2</t>
  </si>
  <si>
    <t>chromosome 1:NC_036443.1/CM008938.1; chromosome 2:NC_036444.1/CM008939.1; chromosome 3:NC_036445.1/CM008940.1; chromosome 4:NC_036446.1/CM008941.1; chromosome 5:NC_036447.1/CM008942.1; chromosome 6:NC_036448.1/CM008943.1; chromosome 7:NC_036449.1/CM008944.1; chromosome 8:NC_036450.1/CM008945.1; chromosome 9:NC_036451.1/CM008946.1; chromosome 10:NC_036452.1/CM008947.1; chromosome 11:NC_036453.1/CM008948.1; chromosome 12:NC_036454.1/CM008949.1; chromosome 13:NC_036455.1/CM008950.1; chromosome 14:NC_036456.1/CM008951.1; chromosome 15:NC_036457.1/CM008952.1; chromosome 16:NC_036458.1/CM008953.1; chromosome 17:NC_036459.1/CM008954.1; chromosome 18:NC_036460.1/CM008955.1; chromosome 19:NC_036461.1/CM008956.1; chromosome 20:NC_036462.1/CM008957.1; chromosome 21:NC_036463.1/CM008958.1; chromosome 22:NC_036464.1/CM008959.1; chromosome 23:NC_036465.1/CM008960.1; chromosome 24:NC_036466.1/CM008961.1; mitochondrion MT:NC_011379.1/</t>
  </si>
  <si>
    <t>PGSD01</t>
  </si>
  <si>
    <t>ftp://ftp.ncbi.nlm.nih.gov/genomes/all/GCA/002/775/205/GCA_002775205.2_X_maculatus-5.0-male</t>
  </si>
  <si>
    <t>ftp://ftp.ncbi.nlm.nih.gov/genomes/all/GCF/002/775/205/GCF_002775205.1_X_maculatus-5.0-male</t>
  </si>
  <si>
    <t>Jaculus jaculus</t>
  </si>
  <si>
    <t>JJ0015</t>
  </si>
  <si>
    <t>SAMN00728442</t>
  </si>
  <si>
    <t>PRJNA72445</t>
  </si>
  <si>
    <t>GCA_000280705.1</t>
  </si>
  <si>
    <t>mitochondrion MT:NC_005314.1/</t>
  </si>
  <si>
    <t>AKZC01</t>
  </si>
  <si>
    <t>2012-07-20T00:00:00Z</t>
  </si>
  <si>
    <t>ftp://ftp.ncbi.nlm.nih.gov/genomes/all/GCA/000/280/705/GCA_000280705.1_JacJac1.0</t>
  </si>
  <si>
    <t>ftp://ftp.ncbi.nlm.nih.gov/genomes/all/GCF/000/280/705/GCF_000280705.1_JacJac1.0</t>
  </si>
  <si>
    <t>Teladorsagia circumcincta</t>
  </si>
  <si>
    <t>S</t>
  </si>
  <si>
    <t>SAMN02780891</t>
  </si>
  <si>
    <t>PRJNA72569</t>
  </si>
  <si>
    <t>GCA_002352805.1</t>
  </si>
  <si>
    <t>LUHK01</t>
  </si>
  <si>
    <t>2017-09-20T00:00:00Z</t>
  </si>
  <si>
    <t>ftp://ftp.ncbi.nlm.nih.gov/genomes/all/GCA/002/352/805/GCA_002352805.1_T_circumcincta.14.0.ec.cg.pg</t>
  </si>
  <si>
    <t>Citrullus lanatus subsp. cordophanus</t>
  </si>
  <si>
    <t>Kordofan</t>
  </si>
  <si>
    <t>SAMN16756459</t>
  </si>
  <si>
    <t>PRJNA676157</t>
  </si>
  <si>
    <t>GCA_018142915.1</t>
  </si>
  <si>
    <t>chromosome 1:CM031034.1; chromosome 2:CM031035.1; chromosome 3:CM031036.1; chromosome 4:CM031037.1; chromosome 5:CM031038.1; chromosome 6:CM031039.1; chromosome 7:CM031040.1; chromosome 8:CM031041.1; chromosome 9:CM031042.1; chromosome 10:CM031043.1; chromosome 11:CM031044.1</t>
  </si>
  <si>
    <t>JADPLL01</t>
  </si>
  <si>
    <t>ftp://ftp.ncbi.nlm.nih.gov/genomes/all/GCA/018/142/915/GCA_018142915.1_cordophanus_v1</t>
  </si>
  <si>
    <t>Balaenoptera acutorostrata scammoni</t>
  </si>
  <si>
    <t>SAMN02192642</t>
  </si>
  <si>
    <t>GCA_000493695.1</t>
  </si>
  <si>
    <t>mitochondrion MT:NC_005271.1/</t>
  </si>
  <si>
    <t>ATDI01</t>
  </si>
  <si>
    <t>2013-10-31T00:00:00Z</t>
  </si>
  <si>
    <t>ftp://ftp.ncbi.nlm.nih.gov/genomes/all/GCA/000/493/695/GCA_000493695.1_BalAcu1.0</t>
  </si>
  <si>
    <t>ftp://ftp.ncbi.nlm.nih.gov/genomes/all/GCF/000/493/695/GCF_000493695.1_BalAcu1.0</t>
  </si>
  <si>
    <t>Melopsittacus undulatus</t>
  </si>
  <si>
    <t>bMelUnd1</t>
  </si>
  <si>
    <t>SAMN12623090</t>
  </si>
  <si>
    <t>PRJNA629576</t>
  </si>
  <si>
    <t>GCA_012275295.1</t>
  </si>
  <si>
    <t>chromosome 1:NC_047527.1/CM022632.1; chromosome 2:NC_047528.1/CM022633.1; chromosome 3:NC_047529.1/CM022634.1; chromosome 4:NC_047530.1/CM022635.1; chromosome 5:NC_047531.1/CM022636.1; chromosome 6:NC_047532.1/CM022637.1; chromosome 7:NC_047533.1/CM022638.1; chromosome 8:NC_047534.1/CM022639.1; chromosome 9:NC_047535.1/CM022640.1; chromosome 10:NC_047536.1/CM022641.1; chromosome 11:NC_047537.1/CM022642.1; chromosome 12:NC_047538.1/CM022643.1; chromosome 13:NC_047539.1/CM022644.1; chromosome 14:NC_047540.1/CM022645.1; chromosome 15:NC_047541.1/CM022646.1; chromosome 16:NC_047542.1/CM022647.1; chromosome 17:NC_047543.1/CM022648.1; chromosome 18:NC_047544.1/CM022649.1; chromosome 19:NC_047545.1/CM022650.1; chromosome 20:NC_047546.1/CM022651.1; chromosome 21:NC_047547.1/CM022652.1; chromosome 22:NC_047548.1/CM022653.1; chromosome 23:NC_047549.1/CM022654.1; chromosome 24:NC_047550.1/CM022655.1; chromosome 25:NC_047551.1/CM022656.1; chromosome 26:NC_047552.1/CM022657.1; chromosome 27:NC_047553.1/CM022658.1; chromosome 28:NC_047554.1/CM022659.1; chromosome 29:NC_047555.1/CM022660.1; chromosome 30:NC_047556.1/CM022661.1; chromosome Z:NC_047557.1/CM022662.1; chromosome W:NC_047558.1/CM022663.1; mitochondrion MT:CM022664.1</t>
  </si>
  <si>
    <t>JAAVWG01</t>
  </si>
  <si>
    <t>2020-04-13T00:00:00Z</t>
  </si>
  <si>
    <t>ftp://ftp.ncbi.nlm.nih.gov/genomes/all/GCA/012/275/295/GCA_012275295.1_bMelUnd1.mat.Z</t>
  </si>
  <si>
    <t>ftp://ftp.ncbi.nlm.nih.gov/genomes/all/GCF/012/275/295/GCF_012275295.1_bMelUnd1.mat.Z</t>
  </si>
  <si>
    <t>Gossypium barbadense</t>
  </si>
  <si>
    <t>SAMN16880046</t>
  </si>
  <si>
    <t>PRJNA680449</t>
  </si>
  <si>
    <t>GCA_018997955.1</t>
  </si>
  <si>
    <t>chromosome A01:CM032271.1; chromosome A02:CM032273.1; chromosome A03:CM032275.1; chromosome A04:CM032277.1; chromosome A05:CM032279.1; chromosome A06:CM032281.1; chromosome A07:CM032283.1; chromosome A08:CM032285.1; chromosome A09:CM032287.1; chromosome A10:CM032289.1; chromosome A11:CM032291.1; chromosome A12:CM032293.1; chromosome A13:CM032295.1; chromosome D01:CM032272.1; chromosome D02:CM032274.1; chromosome D03:CM032276.1; chromosome D04:CM032278.1; chromosome D05:CM032280.1; chromosome D06:CM032282.1; chromosome D07:CM032284.1; chromosome D08:CM032286.1; chromosome D09:CM032288.1; chromosome D10:CM032290.1; chromosome D11:CM032292.1; chromosome D12:CM032294.1; chromosome D13:CM032296.1</t>
  </si>
  <si>
    <t>JAHMMW01</t>
  </si>
  <si>
    <t>ftp://ftp.ncbi.nlm.nih.gov/genomes/all/GCA/018/997/955/GCA_018997955.1_ASM1899795v1</t>
  </si>
  <si>
    <t>Scyliorhinus canicula</t>
  </si>
  <si>
    <t>SAMEA994730</t>
  </si>
  <si>
    <t>PRJEB35945</t>
  </si>
  <si>
    <t>GCA_902713615.1</t>
  </si>
  <si>
    <t>chromosome 1:NC_052146.1/LR744030.1; chromosome 2:NC_052147.1/LR744031.1; chromosome 3:NC_052148.1/LR744032.1; chromosome 4:NC_052149.1/LR744033.1; chromosome 5:NC_052150.1/LR744034.1; chromosome 6:NC_052151.1/LR744035.1; chromosome 7:NC_052152.1/LR744036.1; chromosome 8:NC_052153.1/LR744037.1; chromosome 9:NC_052154.1/LR744038.1; chromosome 10:NC_052155.1/LR744039.1; chromosome 11:NC_052156.1/LR744040.1; chromosome 12:NC_052157.1/LR744041.1; chromosome 13:NC_052158.1/LR744042.1; chromosome 14:NC_052159.1/LR744043.1; chromosome 15:NC_052160.1/LR744044.1; chromosome 16:NC_052161.1/LR744045.1; chromosome 17:NC_052162.1/LR744046.1; chromosome 18:NC_052163.1/LR744047.1; chromosome 19:NC_052164.1/LR744048.1; chromosome 20:NC_052165.1/LR744049.1; chromosome 21:NC_052166.1/LR744050.1; chromosome 22:NC_052167.1/LR744051.1; chromosome 23:NC_052168.1/LR744052.1; chromosome 24:NC_052169.1/LR744053.1; chromosome 25:NC_052170.1/LR744054.1; chromosome 26:NC_052171.1/LR744055.1; chromosome 27:NC_052172.1/LR744056.1; chromosome 28:NC_052173.1/LR744057.1; chromosome 29:NC_052174.1/LR744058.1; chromosome 30:NC_052175.1/LR744059.1; chromosome 31:NC_052176.1/LR744060.1; mitochondrion MT:NC_001950.1/</t>
  </si>
  <si>
    <t>CACTIT01</t>
  </si>
  <si>
    <t>2020-12-11T00:00:00Z</t>
  </si>
  <si>
    <t>ftp://ftp.ncbi.nlm.nih.gov/genomes/all/GCA/902/713/615/GCA_902713615.1_sScyCan1.1</t>
  </si>
  <si>
    <t>ftp://ftp.ncbi.nlm.nih.gov/genomes/all/GCF/902/713/615/GCF_902713615.1_sScyCan1.1</t>
  </si>
  <si>
    <t>Locusta migratoria</t>
  </si>
  <si>
    <t>SAMN02261463</t>
  </si>
  <si>
    <t>PRJNA185471</t>
  </si>
  <si>
    <t>GCA_000516895.1</t>
  </si>
  <si>
    <t>AVCP01</t>
  </si>
  <si>
    <t>ftp://ftp.ncbi.nlm.nih.gov/genomes/all/GCA/000/516/895/GCA_000516895.1_LocustGenomeV1</t>
  </si>
  <si>
    <t>Carassius auratus</t>
  </si>
  <si>
    <t>Wakin</t>
  </si>
  <si>
    <t>SAMN09670328</t>
  </si>
  <si>
    <t>PRJNA487739</t>
  </si>
  <si>
    <t>GCA_003368295.1</t>
  </si>
  <si>
    <t>chromosome 1:CM010432.1; chromosome 2:CM010433.1; chromosome 3:CM010434.1; chromosome 4:CM010435.1; chromosome 5:CM010436.1; chromosome 6:CM010437.1; chromosome 7:CM010438.1; chromosome 8:CM010439.1; chromosome 9:CM010440.1; chromosome 10:CM010441.1; chromosome 11:CM010442.1; chromosome 12:CM010443.1; chromosome 13:CM010444.1; chromosome 14:CM010445.1; chromosome 15:CM010446.1; chromosome 16:CM010447.1; chromosome 17:CM010448.1; chromosome 18:CM010449.1; chromosome 19:CM010450.1; chromosome 20:CM010451.1; chromosome 21:CM010452.1; chromosome 22:NC_039264.1/CM010453.1; chromosome 23:NC_039265.1/CM010454.1; chromosome 24:NC_039266.1/CM010455.1; chromosome 25:NC_039267.1/CM010456.1; chromosome 26:NC_039268.1/CM010457.1; chromosome 27:NC_039269.1/CM010458.1; chromosome 28:NC_039270.1/CM010459.1; chromosome 29:NC_039271.1/CM010460.1; chromosome 30:NC_039272.1/CM010461.1; chromosome 31:NC_039273.1/CM010462.1; chromosome 32:NC_039274.1/CM010463.1; chromosome 33:NC_039275.1/CM010464.1; chromosome 34:NC_039276.1/CM010465.1; chromosome 35:NC_039277.1/CM010466.1; chromosome 36:NC_039278.1/CM010467.1; chromosome 37:NC_039279.1/CM010468.1; chromosome 38:NC_039280.1/CM010469.1; chromosome 39:NC_039281.1/CM010470.1; chromosome 40:NC_039282.1/CM010471.1; chromosome 41:NC_039283.1/CM010472.1; chromosome 42:NC_039284.1/CM010473.1; chromosome 43:NC_039285.1/CM010474.1; chromosome 44:NC_039286.1/CM010475.1; chromosome 45:NC_039287.1/CM010476.1; chromosome 46:NC_039288.1/CM010477.1; chromosome 47:NC_039289.1/CM010478.1; chromosome 48:NC_039290.1/CM010479.1; chromosome 49:NC_039291.1/CM010480.1; chromosome 50:NC_039292.1/CM010481.1; linkage group LG28B:NC_039293.1/CM010482.1; linkage group LG30F:NC_039294.1/CM010483.1; linkage group LG36F:NC_039295.1/CM010484.1; linkage group LG37M:NC_039296.1/CM010485.1; linkage group LG42F:NC_039297.1/CM010486.1; linkage group LG44F:NC_039298.1/CM010487.1; linkage group LG45M:NC_039299.1/CM010488.1; linkage group LG48F:NC_039300.1/CM010489.1; linkage group LG49B:NC_039301.1/CM010490.1; mitochondrion MT:NC_002079.1/CM010491.1</t>
  </si>
  <si>
    <t>QPKE01</t>
  </si>
  <si>
    <t>2018-08-08T00:00:00Z</t>
  </si>
  <si>
    <t>ftp://ftp.ncbi.nlm.nih.gov/genomes/all/GCA/003/368/295/GCA_003368295.1_ASM336829v1</t>
  </si>
  <si>
    <t>ftp://ftp.ncbi.nlm.nih.gov/genomes/all/GCF/003/368/295/GCF_003368295.1_ASM336829v1</t>
  </si>
  <si>
    <t>Tetradesmus obliquus</t>
  </si>
  <si>
    <t>SAMEA4502842</t>
  </si>
  <si>
    <t>PRJEB15865</t>
  </si>
  <si>
    <t>GCA_900108755.1</t>
  </si>
  <si>
    <t>FNXT01</t>
  </si>
  <si>
    <t>2016-11-02T00:00:00Z</t>
  </si>
  <si>
    <t>ftp://ftp.ncbi.nlm.nih.gov/genomes/all/GCA/900/108/755/GCA_900108755.1_sob1</t>
  </si>
  <si>
    <t>Muntiacus reevesi</t>
  </si>
  <si>
    <t>UCam_UCB_Mr</t>
  </si>
  <si>
    <t>SAMN11611988</t>
  </si>
  <si>
    <t>PRJNA542137</t>
  </si>
  <si>
    <t>GCA_008787405.2</t>
  </si>
  <si>
    <t>chromosome 1:CM018478.1; chromosome 2:CM018479.1; chromosome 3:CM018480.1; chromosome 4:CM018481.1; chromosome 5:CM018482.1; chromosome 6:CM018483.1; chromosome 7:CM018485.1; chromosome 8:CM018484.1; chromosome 9:CM018487.1; chromosome 10:CM018489.1; chromosome 11:CM018486.1; chromosome 12:CM018488.1; chromosome 13:CM018491.1; chromosome 14:CM018496.1; chromosome 15:CM018492.1; chromosome 16:CM018494.1; chromosome 17:CM018495.1; chromosome 18:CM018497.1; chromosome 19:CM018493.1; chromosome 20:CM018490.1; chromosome 21:CM018499.1; chromosome 22:CM018498.1; chromosome X:CM018500.1</t>
  </si>
  <si>
    <t>VCEB01</t>
  </si>
  <si>
    <t>ftp://ftp.ncbi.nlm.nih.gov/genomes/all/GCA/008/787/405/GCA_008787405.2_UCB_Mree_1.1</t>
  </si>
  <si>
    <t>Gadus chalcogrammus</t>
  </si>
  <si>
    <t>SAMEA4028800</t>
  </si>
  <si>
    <t>GCA_900302575.1</t>
  </si>
  <si>
    <t>OMOB01</t>
  </si>
  <si>
    <t>ftp://ftp.ncbi.nlm.nih.gov/genomes/all/GCA/900/302/575/GCA_900302575.1_ASM90030257v1</t>
  </si>
  <si>
    <t>Thunnus thynnus</t>
  </si>
  <si>
    <t>SAMN08408184</t>
  </si>
  <si>
    <t>PRJNA432036</t>
  </si>
  <si>
    <t>GCA_003231725.1</t>
  </si>
  <si>
    <t>QFYH01</t>
  </si>
  <si>
    <t>2018-06-15T00:00:00Z</t>
  </si>
  <si>
    <t>ftp://ftp.ncbi.nlm.nih.gov/genomes/all/GCA/003/231/725/GCA_003231725.1_GBYP_Tthy_1.0</t>
  </si>
  <si>
    <t>Saccharum hybrid cultivar</t>
  </si>
  <si>
    <t>SAMEA4681430</t>
  </si>
  <si>
    <t>PRJEB26915</t>
  </si>
  <si>
    <t>GCA_900465005.1</t>
  </si>
  <si>
    <t>UBIK01</t>
  </si>
  <si>
    <t>2018-06-18T00:00:00Z</t>
  </si>
  <si>
    <t>ftp://ftp.ncbi.nlm.nih.gov/genomes/all/GCA/900/465/005/GCA_900465005.1_MTP</t>
  </si>
  <si>
    <t>Cervus elaphus</t>
  </si>
  <si>
    <t>SAMEA7523520</t>
  </si>
  <si>
    <t>PRJEB45838</t>
  </si>
  <si>
    <t>GCA_910594005.1</t>
  </si>
  <si>
    <t>chromosome 1:OU343078.1; chromosome 2:OU343079.1; chromosome 3:OU343080.1; chromosome 4:OU343081.1; chromosome 5:OU343082.1; chromosome 6:OU343083.1; chromosome 7:OU343084.1; chromosome 8:OU343085.1; chromosome 9:OU343086.1; chromosome 10:OU343087.1; chromosome 11:OU343088.1; chromosome 12:OU343089.1; chromosome 13:OU343090.1; chromosome 14:OU343091.1; chromosome 15:OU343092.1; chromosome 16:OU343093.1; chromosome 17:OU343094.1; chromosome 18:OU343095.1; chromosome 19:OU343096.1; chromosome 20:OU343097.1; chromosome 21:OU343098.1; chromosome 22:OU343099.1; chromosome 23:OU343100.1; chromosome 24:OU343101.1; chromosome 25:OU343102.1; chromosome 26:OU343103.1; chromosome 27:OU343104.1; chromosome 28:OU343105.1; chromosome 29:OU343106.1; chromosome 30:OU343107.1; chromosome 31:OU343108.1; chromosome 32:OU343109.1; chromosome 33:OU343110.1; chromosome X:OU343077.1; mitochondrion MT:OU343111.1</t>
  </si>
  <si>
    <t>CAJVBL01</t>
  </si>
  <si>
    <t>ftp://ftp.ncbi.nlm.nih.gov/genomes/all/GCA/910/594/005/GCA_910594005.1_mCerEla1.1</t>
  </si>
  <si>
    <t>Micropterus salmoides</t>
  </si>
  <si>
    <t>LMB-PRFRI</t>
  </si>
  <si>
    <t>SAMN15299117</t>
  </si>
  <si>
    <t>PRJNA687018</t>
  </si>
  <si>
    <t>GCA_014851395.1</t>
  </si>
  <si>
    <t>mitochondrion MT:NC_008106.1/</t>
  </si>
  <si>
    <t>JACBYK01</t>
  </si>
  <si>
    <t>ftp://ftp.ncbi.nlm.nih.gov/genomes/all/GCA/014/851/395/GCA_014851395.1_ASM1485139v1</t>
  </si>
  <si>
    <t>ftp://ftp.ncbi.nlm.nih.gov/genomes/all/GCF/014/851/395/GCF_014851395.1_ASM1485139v1</t>
  </si>
  <si>
    <t>Ailurus fulgens styani</t>
  </si>
  <si>
    <t>RP43</t>
  </si>
  <si>
    <t>SAMN04169031</t>
  </si>
  <si>
    <t>PRJNA298932</t>
  </si>
  <si>
    <t>GCA_002007465.1</t>
  </si>
  <si>
    <t>LNAC01</t>
  </si>
  <si>
    <t>ftp://ftp.ncbi.nlm.nih.gov/genomes/all/GCA/002/007/465/GCA_002007465.1_ASM200746v1</t>
  </si>
  <si>
    <t>Brachionus plicatilis</t>
  </si>
  <si>
    <t>NH1L</t>
  </si>
  <si>
    <t>SAMN07640994</t>
  </si>
  <si>
    <t>PRJNA407232</t>
  </si>
  <si>
    <t>GCA_010279815.1</t>
  </si>
  <si>
    <t>QEOQ01</t>
  </si>
  <si>
    <t>2020-02-06T00:00:00Z</t>
  </si>
  <si>
    <t>ftp://ftp.ncbi.nlm.nih.gov/genomes/all/GCA/010/279/815/GCA_010279815.1_ASM1027981v1</t>
  </si>
  <si>
    <t>Pycnococcus provasolii</t>
  </si>
  <si>
    <t>NIES 2893</t>
  </si>
  <si>
    <t>SAMD00253459</t>
  </si>
  <si>
    <t>PRJDB10693</t>
  </si>
  <si>
    <t>GCA_015473125.1</t>
  </si>
  <si>
    <t>BNJQ01</t>
  </si>
  <si>
    <t>2020-11-11T21:24:00Z</t>
  </si>
  <si>
    <t>ftp://ftp.ncbi.nlm.nih.gov/genomes/all/GCA/015/473/125/GCA_015473125.1_Ppro_1.0</t>
  </si>
  <si>
    <t>Eulemur fulvus</t>
  </si>
  <si>
    <t>BS10</t>
  </si>
  <si>
    <t>SAMN07678083</t>
  </si>
  <si>
    <t>PRJNA399393</t>
  </si>
  <si>
    <t>GCA_004027275.1</t>
  </si>
  <si>
    <t>PVJU01</t>
  </si>
  <si>
    <t>ftp://ftp.ncbi.nlm.nih.gov/genomes/all/GCA/004/027/275/GCA_004027275.1_EulFul_v1_BIUU</t>
  </si>
  <si>
    <t>MCA 2952</t>
  </si>
  <si>
    <t>SAMN03437778</t>
  </si>
  <si>
    <t>PRJNA279170</t>
  </si>
  <si>
    <t>GCA_001466705.1</t>
  </si>
  <si>
    <t>LATX01</t>
  </si>
  <si>
    <t>2015-12-15T00:00:00Z</t>
  </si>
  <si>
    <t>ftp://ftp.ncbi.nlm.nih.gov/genomes/all/GCA/001/466/705/GCA_001466705.1_ASM146670v1</t>
  </si>
  <si>
    <t>Panthera tigris</t>
  </si>
  <si>
    <t>Pti1</t>
  </si>
  <si>
    <t>SAMN17054330</t>
  </si>
  <si>
    <t>PRJNA751894</t>
  </si>
  <si>
    <t>GCA_018350195.2</t>
  </si>
  <si>
    <t>chromosome A1:NC_056660.1/CM031431.1; chromosome A2:NC_056661.1/CM031432.1; chromosome A3:NC_056662.1/CM031433.1; chromosome B1:NC_056663.1/CM031434.1; chromosome B2:NC_056664.1/CM031435.1; chromosome B3:NC_056665.1/CM031436.1; chromosome B4:NC_056666.1/CM031437.1; chromosome C1:NC_056667.1/CM031438.1; chromosome C2:NC_056668.1/CM031439.1; chromosome D1:NC_056669.1/CM031440.1; chromosome D2:NC_056670.1/CM031441.1; chromosome D3:NC_056671.1/CM031442.1; chromosome D4:NC_056672.1/CM031443.1; chromosome E1:NC_056673.1/CM031444.1; chromosome E2:NC_056674.1/CM031445.1; chromosome E3:NC_056675.1/CM031446.1; chromosome F2:NC_056676.1/CM031447.1; chromosome X:NC_056677.1/CM031430.1; chromosome F3:NC_056678.1/CM031448.1; mitochondrion MT:NC_010642.1/</t>
  </si>
  <si>
    <t>JAEQMW01</t>
  </si>
  <si>
    <t>2021-05-13T00:00:00Z</t>
  </si>
  <si>
    <t>ftp://ftp.ncbi.nlm.nih.gov/genomes/all/GCA/018/350/195/GCA_018350195.2_P.tigris_Pti1_mat1.1</t>
  </si>
  <si>
    <t>ftp://ftp.ncbi.nlm.nih.gov/genomes/all/GCF/018/350/195/GCF_018350195.1_P.tigris_Pti1_mat1.1</t>
  </si>
  <si>
    <t>P2niaD18</t>
  </si>
  <si>
    <t>SAMN02742620</t>
  </si>
  <si>
    <t>PRJNA246057</t>
  </si>
  <si>
    <t>GCA_000710275.1</t>
  </si>
  <si>
    <t>chromosome I:CM002798.1; chromosome II:CM002799.1; chromosome III:CM002800.1; chromosome IV:CM002801.1; mitochondrion MT:CM002802.1</t>
  </si>
  <si>
    <t>JMSF01</t>
  </si>
  <si>
    <t>2014-06-19T00:00:00Z</t>
  </si>
  <si>
    <t>ftp://ftp.ncbi.nlm.nih.gov/genomes/all/GCA/000/710/275/GCA_000710275.1_ASM71027v1</t>
  </si>
  <si>
    <t>Pyrus pyrifolia</t>
  </si>
  <si>
    <t>SAMD00260485</t>
  </si>
  <si>
    <t>PRJDB10856</t>
  </si>
  <si>
    <t>GCA_016587475.1</t>
  </si>
  <si>
    <t>BNSU01</t>
  </si>
  <si>
    <t>2020-12-23T00:00:00Z</t>
  </si>
  <si>
    <t>ftp://ftp.ncbi.nlm.nih.gov/genomes/all/GCA/016/587/475/GCA_016587475.1_PPY_r1.0</t>
  </si>
  <si>
    <t>Dracunculus medinensis</t>
  </si>
  <si>
    <t>SAMEA1034745</t>
  </si>
  <si>
    <t>PRJEB500</t>
  </si>
  <si>
    <t>GCA_900625125.1</t>
  </si>
  <si>
    <t>UYYG01</t>
  </si>
  <si>
    <t>ftp://ftp.ncbi.nlm.nih.gov/genomes/all/GCA/900/625/125/GCA_900625125.1_D_medinensis_Ghana_0011_upd</t>
  </si>
  <si>
    <t>Cyprinus carpio</t>
  </si>
  <si>
    <t>SPL01</t>
  </si>
  <si>
    <t>SAMN17005855</t>
  </si>
  <si>
    <t>PRJNA745992</t>
  </si>
  <si>
    <t>GCA_018340385.1</t>
  </si>
  <si>
    <t>chromosome A1:CM031245.1; chromosome A2:CM031256.1; chromosome A3:NC_056574.1/CM031263.1; chromosome A4:NC_056575.1/CM031264.1; chromosome A5:NC_056576.1/CM031265.1; chromosome A6:NC_056577.1/CM031266.1; chromosome A7:NC_056578.1/CM031267.1; chromosome A8:NC_056579.1/CM031268.1; chromosome A9:NC_056580.1/CM031269.1; chromosome A10:NC_056581.1/CM031246.1; chromosome A11:NC_056582.1/CM031247.1; chromosome A12:NC_056583.1/CM031248.1; chromosome A13:NC_056584.1/CM031249.1; chromosome A14:NC_056585.1/CM031250.1; chromosome A15:NC_056586.1/CM031251.1; chromosome A16:NC_056587.1/CM031252.1; chromosome A17:NC_056588.1/CM031253.1; chromosome A18:NC_056589.1/CM031254.1; chromosome A19:NC_056590.1/CM031255.1; chromosome A20:NC_056591.1/CM031257.1; chromosome A21:NC_056592.1/CM031258.1; chromosome A22:NC_056593.1/CM031259.1; chromosome A23:NC_056594.1/CM031260.1; chromosome A24:NC_056595.1/CM031261.1; chromosome A25:NC_056596.1/CM031262.1; chromosome B1:NC_056597.1/CM031270.1; chromosome B2:NC_056598.1/CM031281.1; chromosome B3:NC_056599.1/CM031288.1; chromosome B4:NC_056600.1/CM031289.1; chromosome B5:NC_056601.1/CM031290.1; chromosome B6:NC_056602.1/CM031291.1; chromosome B7:NC_056603.1/CM031292.1; chromosome B8:NC_056604.1/CM031293.1; chromosome B9:NC_056605.1/CM031294.1; chromosome B10:NC_056606.1/CM031271.1; chromosome B11:NC_056607.1/CM031272.1; chromosome B12:NC_056608.1/CM031273.1; chromosome B13:NC_056609.1/CM031274.1; chromosome B14:NC_056610.1/CM031275.1; chromosome B15:NC_056611.1/CM031276.1; chromosome B16:NC_056612.1/CM031277.1; chromosome B17:NC_056613.1/CM031278.1; chromosome B18:NC_056614.1/CM031279.1; chromosome B19:NC_056615.1/CM031280.1; chromosome B20:NC_056616.1/CM031282.1; chromosome B21:NC_056617.1/CM031283.1; chromosome B22:NC_056618.1/CM031284.1; chromosome B23:NC_056619.1/CM031285.1; chromosome B24:NC_056620.1/CM031286.1; chromosome B25:NC_056621.1/CM031287.1; mitochondrion MT:NC_001606.1/</t>
  </si>
  <si>
    <t>JAEOAB01</t>
  </si>
  <si>
    <t>ftp://ftp.ncbi.nlm.nih.gov/genomes/all/GCA/018/340/385/GCA_018340385.1_ASM1834038v1</t>
  </si>
  <si>
    <t>ftp://ftp.ncbi.nlm.nih.gov/genomes/all/GCF/018/340/385/GCF_018340385.1_ASM1834038v1</t>
  </si>
  <si>
    <t>Paralichthys olivaceus</t>
  </si>
  <si>
    <t>SAMN05817825</t>
  </si>
  <si>
    <t>PRJNA369269</t>
  </si>
  <si>
    <t>GCA_001970005.2</t>
  </si>
  <si>
    <t>mitochondrion MT:NC_002386.1/</t>
  </si>
  <si>
    <t>MPLB01</t>
  </si>
  <si>
    <t>2017-01-24T00:00:00Z</t>
  </si>
  <si>
    <t>ftp://ftp.ncbi.nlm.nih.gov/genomes/all/GCA/001/970/005/GCA_001970005.2_Flounder_ref_guided_V1.0</t>
  </si>
  <si>
    <t>ftp://ftp.ncbi.nlm.nih.gov/genomes/all/GCF/001/970/005/GCF_001970005.1_Flounder_ref_guided_V1.0</t>
  </si>
  <si>
    <t>Anguilla anguilla</t>
  </si>
  <si>
    <t>fAngAng1</t>
  </si>
  <si>
    <t>SAMN12623627</t>
  </si>
  <si>
    <t>PRJNA643263</t>
  </si>
  <si>
    <t>GCA_013347855.1</t>
  </si>
  <si>
    <t>chromosome 1:NC_049201.1/CM023565.1; chromosome 2:NC_049202.1/CM023566.1; chromosome 3:NC_049203.1/CM023567.1; chromosome 4:NC_049204.1/CM023568.1; chromosome 5:NC_049205.1/CM023569.1; chromosome 6:NC_049206.1/CM023570.1; chromosome 7:NC_049207.1/CM023571.1; chromosome 8:NC_049208.1/CM023572.1; chromosome 9:NC_049209.1/CM023573.1; chromosome 10:NC_049210.1/CM023574.1; chromosome 11:NC_049211.1/CM023575.1; chromosome 12:NC_049212.1/CM023576.1; chromosome 13:NC_049213.1/CM023577.1; chromosome 14:NC_049214.1/CM023578.1; chromosome 15:NC_049215.1/CM023579.1; chromosome 16:NC_049216.1/CM023580.1; chromosome 17:NC_049217.1/CM023581.1; chromosome 18:NC_049218.1/CM023582.1; chromosome 19:NC_049219.1/CM023583.1; mitochondrion MT:NC_006531.1/</t>
  </si>
  <si>
    <t>JABVMG01</t>
  </si>
  <si>
    <t>ftp://ftp.ncbi.nlm.nih.gov/genomes/all/GCA/013/347/855/GCA_013347855.1_fAngAng1.pri</t>
  </si>
  <si>
    <t>ftp://ftp.ncbi.nlm.nih.gov/genomes/all/GCF/013/347/855/GCF_013347855.1_fAngAng1.pri</t>
  </si>
  <si>
    <t>Ophiophagus hannah</t>
  </si>
  <si>
    <t>SAMN02439592</t>
  </si>
  <si>
    <t>PRJNA201683</t>
  </si>
  <si>
    <t>GCA_000516915.1</t>
  </si>
  <si>
    <t>AZIM01</t>
  </si>
  <si>
    <t>2013-12-11T00:00:00Z</t>
  </si>
  <si>
    <t>ftp://ftp.ncbi.nlm.nih.gov/genomes/all/GCA/000/516/915/GCA_000516915.1_OphHan1.0</t>
  </si>
  <si>
    <t>Heliconius cydno alithea</t>
  </si>
  <si>
    <t>SAMEA3670508</t>
  </si>
  <si>
    <t>PRJEB8011</t>
  </si>
  <si>
    <t>GCA_900068235.1</t>
  </si>
  <si>
    <t>FAPN01</t>
  </si>
  <si>
    <t>2015-11-29T00:00:00Z</t>
  </si>
  <si>
    <t>ftp://ftp.ncbi.nlm.nih.gov/genomes/all/GCA/900/068/235/GCA_900068235.1_Heliconius_cydno_alithea.CAM009999</t>
  </si>
  <si>
    <t>Heliconius melpomene melpomene</t>
  </si>
  <si>
    <t>Panama inbred isolate 1</t>
  </si>
  <si>
    <t>SAMEA2272046</t>
  </si>
  <si>
    <t>PRJEA71053</t>
  </si>
  <si>
    <t>GCA_000313835.2</t>
  </si>
  <si>
    <t>CAEZ01</t>
  </si>
  <si>
    <t>2012-02-14T00:00:00Z</t>
  </si>
  <si>
    <t>ftp://ftp.ncbi.nlm.nih.gov/genomes/all/GCA/000/313/835/GCA_000313835.2_ASM31383v2</t>
  </si>
  <si>
    <t>Tetrahymena borealis</t>
  </si>
  <si>
    <t>Xbor</t>
  </si>
  <si>
    <t>SAMN00727833</t>
  </si>
  <si>
    <t>PRJNA51575</t>
  </si>
  <si>
    <t>GCA_000260095.1</t>
  </si>
  <si>
    <t>AHAN01</t>
  </si>
  <si>
    <t>2012-04-27T00:00:00Z</t>
  </si>
  <si>
    <t>ftp://ftp.ncbi.nlm.nih.gov/genomes/all/GCA/000/260/095/GCA_000260095.1_Tetra_borealis_V1</t>
  </si>
  <si>
    <t>Tetrahymena elliotti 4EA</t>
  </si>
  <si>
    <t>4EA</t>
  </si>
  <si>
    <t>SAMN02953798</t>
  </si>
  <si>
    <t>PRJNA51573</t>
  </si>
  <si>
    <t>GCA_000231825.2</t>
  </si>
  <si>
    <t>AFXF02</t>
  </si>
  <si>
    <t>ftp://ftp.ncbi.nlm.nih.gov/genomes/all/GCA/000/231/825/GCA_000231825.2_Tetra_elliot_V2</t>
  </si>
  <si>
    <t>Microtus ochrogaster</t>
  </si>
  <si>
    <t>Prairie Vole_2</t>
  </si>
  <si>
    <t>SAMN00727831</t>
  </si>
  <si>
    <t>PRJNA72443</t>
  </si>
  <si>
    <t>GCA_000317375.1</t>
  </si>
  <si>
    <t>chromosome 1:NC_022009.1/CM001672.1; chromosome 2:NC_022010.1/CM001673.1; chromosome 4:NC_022011.1/CM001674.1; chromosome 5:NC_022012.1/CM001675.1; chromosome 6:NC_022013.1/CM001676.1; chromosome 7:NC_022014.1/CM001677.1; chromosome 8:NC_022015.1/CM001678.1; chromosome 10:NC_022016.1/CM001679.1; chromosome 15:NC_022017.1/CM001680.1; chromosome 16:NC_022018.1/CM001681.1; chromosome 17:NC_022019.1/CM001682.1; chromosome 18:NC_022020.1/CM001683.1; chromosome 19:NC_022021.1/CM001684.1; chromosome 21:NC_022022.1/CM001685.1; chromosome 22:NC_022023.1/CM001686.1; chromosome 24:NC_022024.1/CM001687.1; chromosome 26:NC_022025.1/CM001688.1; chromosome X:NC_022026.1/CM001689.1; linkage group LG1:NC_022027.1/CM001690.1; linkage group LG2:NC_022028.1/CM001691.1; linkage group LG3:NC_022029.1/CM001692.1; linkage group LG4:NC_022030.1/CM001693.1; linkage group LG5:NC_022031.1/CM001694.1; linkage group LG7_11:NC_022032.1/CM001695.1; linkage group LG8:NC_022033.1/CM001696.1; linkage group LG9:NC_022034.1/CM001697.1; linkage group LG10:NC_022035.1/CM001698.1; linkage group LG12:NC_022036.1/CM001699.1</t>
  </si>
  <si>
    <t>AHZW01</t>
  </si>
  <si>
    <t>2012-12-03T00:00:00Z</t>
  </si>
  <si>
    <t>ftp://ftp.ncbi.nlm.nih.gov/genomes/all/GCA/000/317/375/GCA_000317375.1_MicOch1.0</t>
  </si>
  <si>
    <t>ftp://ftp.ncbi.nlm.nih.gov/genomes/all/GCF/000/317/375/GCF_000317375.1_MicOch1.0</t>
  </si>
  <si>
    <t>Condylura cristata</t>
  </si>
  <si>
    <t>star-nosed mole 26May11</t>
  </si>
  <si>
    <t>SAMN00727830</t>
  </si>
  <si>
    <t>PRJNA72447</t>
  </si>
  <si>
    <t>GCA_000260355.1</t>
  </si>
  <si>
    <t>AJFV01</t>
  </si>
  <si>
    <t>2012-04-20T00:00:00Z</t>
  </si>
  <si>
    <t>ftp://ftp.ncbi.nlm.nih.gov/genomes/all/GCA/000/260/355/GCA_000260355.1_ConCri1.0</t>
  </si>
  <si>
    <t>ftp://ftp.ncbi.nlm.nih.gov/genomes/all/GCF/000/260/355/GCF_000260355.1_ConCri1.0</t>
  </si>
  <si>
    <t>Aspergillus sojae</t>
  </si>
  <si>
    <t>SMF134</t>
  </si>
  <si>
    <t>SAMN10844115</t>
  </si>
  <si>
    <t>PRJNA517748</t>
  </si>
  <si>
    <t>GCA_008274985.1</t>
  </si>
  <si>
    <t>chromosome 1:CP035530.1; chromosome 2:CP035529.1; chromosome 3:CP035528.1; chromosome 4:CP035527.1; chromosome 5:CP035526.1; chromosome 6:CP035525.1; chromosome 7:CP035523.1; chromosome 8:CP035524.1</t>
  </si>
  <si>
    <t>2019-09-05T00:00:00Z</t>
  </si>
  <si>
    <t>ftp://ftp.ncbi.nlm.nih.gov/genomes/all/GCA/008/274/985/GCA_008274985.1_ASM827498v1</t>
  </si>
  <si>
    <t>Oryza brachyantha</t>
  </si>
  <si>
    <t>SAMN02981362</t>
  </si>
  <si>
    <t>PRJNA232125</t>
  </si>
  <si>
    <t>GCA_000231095.3</t>
  </si>
  <si>
    <t>chromosome 1:NC_023163.2/CM001241.3; chromosome 2:NC_023164.2/CM001242.2; chromosome 3:NC_023165.2/CM001243.3; chromosome 4:NC_023166.2/CM001244.3; chromosome 5:NC_023167.2/CM001245.3; chromosome 6:NC_023168.2/CM001246.3; chromosome 7:NC_023169.2/CM001247.3; chromosome 8:NC_023170.2/CM001248.3; chromosome 9:NC_023171.2/CM001249.3; chromosome 10:NC_023172.2/CM001250.3; chromosome 11:NC_023173.2/CM001251.3; chromosome 12:NC_023174.2/CM001252.3; chloroplast Pltd:NC_030596.1/</t>
  </si>
  <si>
    <t>AGAT02</t>
  </si>
  <si>
    <t>2011-10-19T00:00:00Z</t>
  </si>
  <si>
    <t>ftp://ftp.ncbi.nlm.nih.gov/genomes/all/GCA/000/231/095/GCA_000231095.3_ObraRS2</t>
  </si>
  <si>
    <t>ftp://ftp.ncbi.nlm.nih.gov/genomes/all/GCF/000/231/095/GCF_000231095.2_ObraRS2</t>
  </si>
  <si>
    <t>Saitoella complicata NRRL Y-17804</t>
  </si>
  <si>
    <t>NRRL Y-17804</t>
  </si>
  <si>
    <t>SAMN00760712</t>
  </si>
  <si>
    <t>PRJNA62119</t>
  </si>
  <si>
    <t>GCA_001661265.1</t>
  </si>
  <si>
    <t>AEUO01</t>
  </si>
  <si>
    <t>ftp://ftp.ncbi.nlm.nih.gov/genomes/all/GCA/001/661/265/GCA_001661265.1_Saico1</t>
  </si>
  <si>
    <t>ftp://ftp.ncbi.nlm.nih.gov/genomes/all/GCF/001/661/265/GCF_001661265.1_Saico1</t>
  </si>
  <si>
    <t>Trypanosoma congolense</t>
  </si>
  <si>
    <t>Tc1/148</t>
  </si>
  <si>
    <t>SAMN07142734</t>
  </si>
  <si>
    <t>PRJNA387239</t>
  </si>
  <si>
    <t>GCA_002287245.1</t>
  </si>
  <si>
    <t>NHOR01</t>
  </si>
  <si>
    <t>2017-09-06T00:00:00Z</t>
  </si>
  <si>
    <t>ftp://ftp.ncbi.nlm.nih.gov/genomes/all/GCA/002/287/245/GCA_002287245.1_ASM228724v1</t>
  </si>
  <si>
    <t>Trypanosoma vivax</t>
  </si>
  <si>
    <t>Lins</t>
  </si>
  <si>
    <t>SAMN06111395</t>
  </si>
  <si>
    <t>PRJNA356270</t>
  </si>
  <si>
    <t>GCA_019425475.1</t>
  </si>
  <si>
    <t>NLFJ01</t>
  </si>
  <si>
    <t>2021-07-30T00:00:00Z</t>
  </si>
  <si>
    <t>ftp://ftp.ncbi.nlm.nih.gov/genomes/all/GCA/019/425/475/GCA_019425475.1_ASM1942547v1</t>
  </si>
  <si>
    <t>Sporisorium reilianum f. sp. reilianum</t>
  </si>
  <si>
    <t>SRS1_H2-8</t>
  </si>
  <si>
    <t>SAMEA79720168</t>
  </si>
  <si>
    <t>PRJEB19311</t>
  </si>
  <si>
    <t>GCA_900162835.1</t>
  </si>
  <si>
    <t>chromosome I:LT795054.1; chromosome II:LT795055.1; chromosome III:LT795056.1; chromosome IV:LT795057.1; chromosome V:LT795058.1; chromosome VI:LT795059.1; chromosome VII:LT795060.1; chromosome VIII:LT795061.1; chromosome IX:LT795062.1; chromosome X:LT795063.1; chromosome XI:LT795064.1; chromosome XII:LT795065.1; chromosome XIII:LT795066.1; chromosome XIV:LT795067.1; chromosome XV:LT795068.1; chromosome XVI:LT795069.1; chromosome XVII:LT795070.1; chromosome XVIII:LT795071.1; chromosome XIX:LT795072.1; chromosome XX:LT795073.1; chromosome XXI:LT795074.1; chromosome XXII:LT795075.1; chromosome XXIII:LT795076.1</t>
  </si>
  <si>
    <t>2018-02-08T00:00:00Z</t>
  </si>
  <si>
    <t>ftp://ftp.ncbi.nlm.nih.gov/genomes/all/GCA/900/162/835/GCA_900162835.1_version_2</t>
  </si>
  <si>
    <t>S17/16</t>
  </si>
  <si>
    <t>SAMN19113904</t>
  </si>
  <si>
    <t>PRJNA730356</t>
  </si>
  <si>
    <t>GCA_019054645.1</t>
  </si>
  <si>
    <t>JAHKNS01</t>
  </si>
  <si>
    <t>ftp://ftp.ncbi.nlm.nih.gov/genomes/all/GCA/019/054/645/GCA_019054645.1_ASM1905464v1</t>
  </si>
  <si>
    <t>Capsicum annuum</t>
  </si>
  <si>
    <t>SAMN01906946</t>
  </si>
  <si>
    <t>PRJNA186921</t>
  </si>
  <si>
    <t>GCA_000710875.1</t>
  </si>
  <si>
    <t>chromosome 1:NC_029977.1/CM002812.1; chromosome 2:NC_029978.1/CM002813.1; chromosome 3:NC_029979.1/CM002814.1; chromosome 4:NC_029980.1/CM002815.1; chromosome 5:NC_029981.1/CM002816.1; chromosome 6:NC_029982.1/CM002817.1; chromosome 7:NC_029983.1/CM002818.1; chromosome 8:NC_029984.1/CM002819.1; chromosome 9:NC_029985.1/CM002820.1; chromosome 10:NC_029986.1/CM002821.1; chromosome 11:NC_029987.1/CM002822.1; chromosome 12:NC_029988.1/CM002823.1; mitochondrion MT:NC_024624.1/; chloroplast Pltd:NC_018552.1/</t>
  </si>
  <si>
    <t>ASJU01</t>
  </si>
  <si>
    <t>2014-06-23T00:00:00Z</t>
  </si>
  <si>
    <t>ftp://ftp.ncbi.nlm.nih.gov/genomes/all/GCA/000/710/875/GCA_000710875.1_Pepper_Zunla_1_Ref_v1.0</t>
  </si>
  <si>
    <t>ftp://ftp.ncbi.nlm.nih.gov/genomes/all/GCF/000/710/875/GCF_000710875.1_Pepper_Zunla_1_Ref_v1.0</t>
  </si>
  <si>
    <t>Kazachstania exigua</t>
  </si>
  <si>
    <t>OG2</t>
  </si>
  <si>
    <t>SAMN08581130</t>
  </si>
  <si>
    <t>PRJNA435582</t>
  </si>
  <si>
    <t>GCA_016584175.1</t>
  </si>
  <si>
    <t>PUHR01</t>
  </si>
  <si>
    <t>2021-01-08T00:00:00Z</t>
  </si>
  <si>
    <t>ftp://ftp.ncbi.nlm.nih.gov/genomes/all/GCA/016/584/175/GCA_016584175.1_ASM1658417v1</t>
  </si>
  <si>
    <t>Kluyveromyces marxianus DMKU3-1042</t>
  </si>
  <si>
    <t>DMKU3-1042</t>
  </si>
  <si>
    <t>SAMD00067077</t>
  </si>
  <si>
    <t>PRJDA65233</t>
  </si>
  <si>
    <t>GCA_001417885.1</t>
  </si>
  <si>
    <t>chromosome 1:NC_036025.1/AP012213.1; chromosome 2:NC_036026.1/AP012214.1; chromosome 3:NC_036027.1/AP012215.1; chromosome 4:NC_036028.1/AP012216.1; chromosome 5:NC_036029.1/AP012217.1; chromosome 6:NC_036030.1/AP012218.1; chromosome 7:NC_036031.1/AP012219.1; chromosome 8:NC_036032.1/AP012220.1; mitochondrion MT:NC_036023.1/AP012221.1</t>
  </si>
  <si>
    <t>2014-01-14T23:04:00Z</t>
  </si>
  <si>
    <t>ftp://ftp.ncbi.nlm.nih.gov/genomes/all/GCA/001/417/885/GCA_001417885.1_Kmar_1.0</t>
  </si>
  <si>
    <t>ftp://ftp.ncbi.nlm.nih.gov/genomes/all/GCF/001/417/885/GCF_001417885.1_Kmar_1.0</t>
  </si>
  <si>
    <t>Allium cepa</t>
  </si>
  <si>
    <t>SAMEA7849169</t>
  </si>
  <si>
    <t>PRJEB29505</t>
  </si>
  <si>
    <t>GCA_905187595.1</t>
  </si>
  <si>
    <t>chromosome 1:LR994629.1; chromosome 2:LR994630.1; chromosome 3:LR994631.1; chromosome 4:LR994632.1; chromosome 5:LR994633.1; chromosome 6:LR994634.1; chromosome 7:LR994635.1; chromosome 8:LR994636.1</t>
  </si>
  <si>
    <t>CAJJJL01</t>
  </si>
  <si>
    <t>2021-03-10T00:00:00Z</t>
  </si>
  <si>
    <t>ftp://ftp.ncbi.nlm.nih.gov/genomes/all/GCA/905/187/595/GCA_905187595.1_allium_cepa_DHCU066619_genome_sequence</t>
  </si>
  <si>
    <t>Brassica oleracea var. oleracea</t>
  </si>
  <si>
    <t>SAMN02584321</t>
  </si>
  <si>
    <t>PRJNA293438</t>
  </si>
  <si>
    <t>GCA_000695525.1</t>
  </si>
  <si>
    <t>chromosome C1:NC_027748.1/CM002784.1; chromosome C2:NC_027749.1/CM002785.1; chromosome C3:NC_027750.1/CM002786.1; chromosome C4:NC_027751.1/CM002787.1; chromosome C5:NC_027752.1/CM002788.1; chromosome C6:NC_027753.1/CM002789.1; chromosome C7:NC_027754.1/CM002790.1; chromosome C8:NC_027755.1/CM002791.1; chromosome C9:NC_027756.1/CM002792.1; mitochondrion MT:NC_016118.1/</t>
  </si>
  <si>
    <t>JJMF01</t>
  </si>
  <si>
    <t>2014-05-22T00:00:00Z</t>
  </si>
  <si>
    <t>ftp://ftp.ncbi.nlm.nih.gov/genomes/all/GCA/000/695/525/GCA_000695525.1_BOL</t>
  </si>
  <si>
    <t>ftp://ftp.ncbi.nlm.nih.gov/genomes/all/GCF/000/695/525/GCF_000695525.1_BOL</t>
  </si>
  <si>
    <t>Sarcocystis neurona</t>
  </si>
  <si>
    <t>SN3</t>
  </si>
  <si>
    <t>SAMN02903972</t>
  </si>
  <si>
    <t>PRJNA258293</t>
  </si>
  <si>
    <t>GCA_000727475.1</t>
  </si>
  <si>
    <t>JAQE01</t>
  </si>
  <si>
    <t>2014-07-08T00:00:00Z</t>
  </si>
  <si>
    <t>ftp://ftp.ncbi.nlm.nih.gov/genomes/all/GCA/000/727/475/GCA_000727475.1_ASM72747v1</t>
  </si>
  <si>
    <t>Mastigamoeba balamuthi</t>
  </si>
  <si>
    <t>SAMEA2053220</t>
  </si>
  <si>
    <t>PRJEB1552</t>
  </si>
  <si>
    <t>GCA_902651635.1</t>
  </si>
  <si>
    <t>CACRSC01</t>
  </si>
  <si>
    <t>ftp://ftp.ncbi.nlm.nih.gov/genomes/all/GCA/902/651/635/GCA_902651635.1_mastiga_genome_v5.1</t>
  </si>
  <si>
    <t>Meloidogyne arenaria</t>
  </si>
  <si>
    <t>A2-J Honshu_01</t>
  </si>
  <si>
    <t>SAMN16925608</t>
  </si>
  <si>
    <t>PRJNA680876</t>
  </si>
  <si>
    <t>GCA_017562155.1</t>
  </si>
  <si>
    <t>mitochondrion MT:CM029798.1</t>
  </si>
  <si>
    <t>JAEEAS01</t>
  </si>
  <si>
    <t>2021-03-22T00:00:00Z</t>
  </si>
  <si>
    <t>ftp://ftp.ncbi.nlm.nih.gov/genomes/all/GCA/017/562/155/GCA_017562155.1_RIKEN_MaA2-J_1.0</t>
  </si>
  <si>
    <t>Meloidogyne chitwoodi</t>
  </si>
  <si>
    <t>Race1</t>
  </si>
  <si>
    <t>SAMN16326666</t>
  </si>
  <si>
    <t>PRJNA666745</t>
  </si>
  <si>
    <t>GCA_015183035.1</t>
  </si>
  <si>
    <t>JACZZP01</t>
  </si>
  <si>
    <t>ftp://ftp.ncbi.nlm.nih.gov/genomes/all/GCA/015/183/035/GCA_015183035.1_ASM1518303v1</t>
  </si>
  <si>
    <t>Meloidogyne exigua</t>
  </si>
  <si>
    <t>Mex1</t>
  </si>
  <si>
    <t>SAMN18905899</t>
  </si>
  <si>
    <t>PRJNA725818</t>
  </si>
  <si>
    <t>GCA_018905775.1</t>
  </si>
  <si>
    <t>JAGUQR01</t>
  </si>
  <si>
    <t>ftp://ftp.ncbi.nlm.nih.gov/genomes/all/GCA/018/905/775/GCA_018905775.1_ASM1890577v1</t>
  </si>
  <si>
    <t>Meloidogyne javanica</t>
  </si>
  <si>
    <t>VW4</t>
  </si>
  <si>
    <t>SAMN05712519</t>
  </si>
  <si>
    <t>PRJNA340324</t>
  </si>
  <si>
    <t>GCA_003693625.1</t>
  </si>
  <si>
    <t>RCFK01</t>
  </si>
  <si>
    <t>2018-10-29T00:00:00Z</t>
  </si>
  <si>
    <t>ftp://ftp.ncbi.nlm.nih.gov/genomes/all/GCA/003/693/625/GCA_003693625.1_ASM369362v1</t>
  </si>
  <si>
    <t>Drosophila miranda</t>
  </si>
  <si>
    <t>MSH22</t>
  </si>
  <si>
    <t>SAMN09375764</t>
  </si>
  <si>
    <t>PRJNA623594</t>
  </si>
  <si>
    <t>GCA_003369915.2</t>
  </si>
  <si>
    <t>chromosome XL:NC_046673.1/CM010493.2; chromosome XR:NC_046674.1/CM010494.2; chromosome 2:NC_046675.1/CM010495.2; chromosome 3:NC_046676.1/CM010496.2; chromosome 4:NC_046677.1/CM010497.2; chromosome 5:NC_046678.1/CM010498.2</t>
  </si>
  <si>
    <t>QNQS02</t>
  </si>
  <si>
    <t>2018-08-10T00:00:00Z</t>
  </si>
  <si>
    <t>ftp://ftp.ncbi.nlm.nih.gov/genomes/all/GCA/003/369/915/GCA_003369915.2_D.miranda_PacBio2.1</t>
  </si>
  <si>
    <t>ftp://ftp.ncbi.nlm.nih.gov/genomes/all/GCF/003/369/915/GCF_003369915.1_D.miranda_PacBio2.1</t>
  </si>
  <si>
    <t>Drosophila equinoxialis</t>
  </si>
  <si>
    <t>14030-0741.00</t>
  </si>
  <si>
    <t>SAMN16729691</t>
  </si>
  <si>
    <t>GCA_018150345.1</t>
  </si>
  <si>
    <t>JAECWI01</t>
  </si>
  <si>
    <t>ftp://ftp.ncbi.nlm.nih.gov/genomes/all/GCA/018/150/345/GCA_018150345.1_ASM1815034v1</t>
  </si>
  <si>
    <t>Drosophila americana</t>
  </si>
  <si>
    <t>15010-0951.00</t>
  </si>
  <si>
    <t>SAMN16729623</t>
  </si>
  <si>
    <t>GCA_018152915.1</t>
  </si>
  <si>
    <t>JAECXQ01</t>
  </si>
  <si>
    <t>ftp://ftp.ncbi.nlm.nih.gov/genomes/all/GCA/018/152/915/GCA_018152915.1_ASM1815291v1</t>
  </si>
  <si>
    <t>Drosophila novamexicana</t>
  </si>
  <si>
    <t>15010-1031.04,08,12</t>
  </si>
  <si>
    <t>SAMN09383009</t>
  </si>
  <si>
    <t>GCA_003285875.3</t>
  </si>
  <si>
    <t>QMEP02</t>
  </si>
  <si>
    <t>ftp://ftp.ncbi.nlm.nih.gov/genomes/all/GCA/003/285/875/GCA_003285875.3_DnovRS2.1</t>
  </si>
  <si>
    <t>ftp://ftp.ncbi.nlm.nih.gov/genomes/all/GCF/003/285/875/GCF_003285875.2_DnovRS2.1</t>
  </si>
  <si>
    <t>Drosophila hydei</t>
  </si>
  <si>
    <t>15085-1641.00,03,60</t>
  </si>
  <si>
    <t>SAMN09383128</t>
  </si>
  <si>
    <t>GCA_003285905.2</t>
  </si>
  <si>
    <t>QMEQ02</t>
  </si>
  <si>
    <t>ftp://ftp.ncbi.nlm.nih.gov/genomes/all/GCA/003/285/905/GCA_003285905.2_DhydRS2</t>
  </si>
  <si>
    <t>ftp://ftp.ncbi.nlm.nih.gov/genomes/all/GCF/003/285/905/GCF_003285905.1_DhydRS2</t>
  </si>
  <si>
    <t>Isochrysis galbana</t>
  </si>
  <si>
    <t>SAMN16450216</t>
  </si>
  <si>
    <t>PRJNA669236</t>
  </si>
  <si>
    <t>GCA_018136815.1</t>
  </si>
  <si>
    <t>chromosome 1:CM030931.1; chromosome 2:CM030932.1; chromosome 3:CM030933.1; chromosome 4:CM030934.1; chromosome 5:CM030935.1; chromosome 6:CM030936.1; chromosome 7:CM030937.1; chromosome 8:CM030938.1; chromosome 9:CM030939.1; chromosome 10:CM030940.1; chromosome 11:CM030941.1; chromosome 12:CM030942.1; chromosome 13:CM030943.1; chromosome 14:CM030944.1; chromosome 15:CM030945.1</t>
  </si>
  <si>
    <t>JADDIW01</t>
  </si>
  <si>
    <t>ftp://ftp.ncbi.nlm.nih.gov/genomes/all/GCA/018/136/815/GCA_018136815.1_ASM1813681v1</t>
  </si>
  <si>
    <t>Tuber borchii</t>
  </si>
  <si>
    <t>Tbo3840</t>
  </si>
  <si>
    <t>SAMN06842805</t>
  </si>
  <si>
    <t>PRJNA384613</t>
  </si>
  <si>
    <t>GCA_003070745.1</t>
  </si>
  <si>
    <t>NESQ01</t>
  </si>
  <si>
    <t>2018-04-24T00:00:00Z</t>
  </si>
  <si>
    <t>ftp://ftp.ncbi.nlm.nih.gov/genomes/all/GCA/003/070/745/GCA_003070745.1_Tubbor1</t>
  </si>
  <si>
    <t>Ancylostoma ceylanicum</t>
  </si>
  <si>
    <t>HY135</t>
  </si>
  <si>
    <t>SAMN02585415</t>
  </si>
  <si>
    <t>PRJNA259754</t>
  </si>
  <si>
    <t>GCA_000688135.1</t>
  </si>
  <si>
    <t>JARK01</t>
  </si>
  <si>
    <t>2014-03-25T00:00:00Z</t>
  </si>
  <si>
    <t>ftp://ftp.ncbi.nlm.nih.gov/genomes/all/GCA/000/688/135/GCA_000688135.1_Acey_2013.11.30.genDNA</t>
  </si>
  <si>
    <t>Heliothis virescens</t>
  </si>
  <si>
    <t>HvINT-(11)-1-pool</t>
  </si>
  <si>
    <t>SAMN06820520</t>
  </si>
  <si>
    <t>PRJNA379496</t>
  </si>
  <si>
    <t>GCA_002382865.1</t>
  </si>
  <si>
    <t>NWSH01</t>
  </si>
  <si>
    <t>ftp://ftp.ncbi.nlm.nih.gov/genomes/all/GCA/002/382/865/GCA_002382865.1_K63_refined_pacbio</t>
  </si>
  <si>
    <t>Entamoeba moshkovskii</t>
  </si>
  <si>
    <t>Laredo</t>
  </si>
  <si>
    <t>SAMN07660612</t>
  </si>
  <si>
    <t>PRJNA407662</t>
  </si>
  <si>
    <t>GCA_002914575.1</t>
  </si>
  <si>
    <t>NWBR01</t>
  </si>
  <si>
    <t>2018-02-02T00:00:00Z</t>
  </si>
  <si>
    <t>ftp://ftp.ncbi.nlm.nih.gov/genomes/all/GCA/002/914/575/GCA_002914575.1_ASM291457v1</t>
  </si>
  <si>
    <t>Phaseolus coccineus subsp. coccineus</t>
  </si>
  <si>
    <t>SAMN08851563</t>
  </si>
  <si>
    <t>PRJNA448610</t>
  </si>
  <si>
    <t>GCA_003122825.1</t>
  </si>
  <si>
    <t>QBDZ01</t>
  </si>
  <si>
    <t>ftp://ftp.ncbi.nlm.nih.gov/genomes/all/GCA/003/122/825/GCA_003122825.1_UCLA_Phcoc_1.0</t>
  </si>
  <si>
    <t>SR19</t>
  </si>
  <si>
    <t>SAMN16526325</t>
  </si>
  <si>
    <t>PRJNA670926</t>
  </si>
  <si>
    <t>GCA_016617785.1</t>
  </si>
  <si>
    <t>JADILM01</t>
  </si>
  <si>
    <t>ftp://ftp.ncbi.nlm.nih.gov/genomes/all/GCA/016/617/785/GCA_016617785.1_ASM1661778v1</t>
  </si>
  <si>
    <t>Prunus dulcis</t>
  </si>
  <si>
    <t>SAMEA5704668</t>
  </si>
  <si>
    <t>PRJEB32994</t>
  </si>
  <si>
    <t>GCA_902201215.1</t>
  </si>
  <si>
    <t>chromosome 1:NC_047650.1/LR694006.1; chromosome 2:NC_047651.1/LR694007.1; chromosome 3:NC_047652.1/LR694008.1; chromosome 4:NC_047653.1/LR694009.1; chromosome 5:NC_047654.1/LR694010.1; chromosome 6:NC_047655.1/LR694011.1; chromosome 7:NC_047656.1/LR694012.1; chromosome 8:NC_047657.1/LR694013.1; plastid Pltd:NC_034696.1/</t>
  </si>
  <si>
    <t>CABIKO01</t>
  </si>
  <si>
    <t>2019-09-10T00:00:00Z</t>
  </si>
  <si>
    <t>ftp://ftp.ncbi.nlm.nih.gov/genomes/all/GCA/902/201/215/GCA_902201215.1_ALMONDv2</t>
  </si>
  <si>
    <t>ftp://ftp.ncbi.nlm.nih.gov/genomes/all/GCF/902/201/215/GCF_902201215.1_ALMONDv2</t>
  </si>
  <si>
    <t>Drosophila repleta</t>
  </si>
  <si>
    <t>kari30</t>
  </si>
  <si>
    <t>SAMN16729650</t>
  </si>
  <si>
    <t>GCA_018903745.1</t>
  </si>
  <si>
    <t>JAEIGN01</t>
  </si>
  <si>
    <t>ftp://ftp.ncbi.nlm.nih.gov/genomes/all/GCA/018/903/745/GCA_018903745.1_ASM1890374v1</t>
  </si>
  <si>
    <t>Gossypium arboreum</t>
  </si>
  <si>
    <t>SAMN02981570</t>
  </si>
  <si>
    <t>PRJNA335838</t>
  </si>
  <si>
    <t>GCA_000612285.2</t>
  </si>
  <si>
    <t>chromosome 1:NC_030664.1/CM002679.1; chromosome 2:NC_030665.1/CM002680.1; chromosome 3:NC_030666.1/CM002681.1; chromosome 4:NC_030667.1/CM002682.1; chromosome 5:NC_030668.1/CM002683.1; chromosome 6:NC_030669.1/CM002684.1; chromosome 7:NC_030670.1/CM002685.1; chromosome 8:NC_030671.1/CM002686.1; chromosome 9:NC_030672.1/CM002687.1; chromosome 10:NC_030673.1/CM002688.1; chromosome 11:NC_030674.1/CM002689.1; chromosome 12:NC_030675.1/CM002690.1; chromosome 13:NC_030676.1/CM002691.1; chloroplast Pltd:NC_016712.1/</t>
  </si>
  <si>
    <t>AYOE01</t>
  </si>
  <si>
    <t>2014-03-31T00:00:00Z</t>
  </si>
  <si>
    <t>ftp://ftp.ncbi.nlm.nih.gov/genomes/all/GCA/000/612/285/GCA_000612285.2_Gossypium_arboreum_v1.0</t>
  </si>
  <si>
    <t>ftp://ftp.ncbi.nlm.nih.gov/genomes/all/GCF/000/612/285/GCF_000612285.1_Gossypium_arboreum_v1.0</t>
  </si>
  <si>
    <t>Citrus trifoliata</t>
  </si>
  <si>
    <t>SAMN12273343</t>
  </si>
  <si>
    <t>PRJNA554539</t>
  </si>
  <si>
    <t>GCA_018350135.1</t>
  </si>
  <si>
    <t>chromosome 1:CM031384.1; chromosome 2:CM031385.1; chromosome 3:CM031386.1; chromosome 4:CM031387.1; chromosome 5:CM031388.1; chromosome 6:CM031389.1; chromosome 7:CM031390.1; chromosome 8:CM031391.1; chromosome 9:CM031392.1</t>
  </si>
  <si>
    <t>VKKW01</t>
  </si>
  <si>
    <t>2021-04-15T00:00:00Z</t>
  </si>
  <si>
    <t>ftp://ftp.ncbi.nlm.nih.gov/genomes/all/GCA/018/350/135/GCA_018350135.1_ASM1835013v1</t>
  </si>
  <si>
    <t>Leucoraja erinacea</t>
  </si>
  <si>
    <t>SAMN00189066</t>
  </si>
  <si>
    <t>PRJNA60893</t>
  </si>
  <si>
    <t>GCA_000238235.1</t>
  </si>
  <si>
    <t>mitochondrion MT:JQ034406.1</t>
  </si>
  <si>
    <t>AESE01</t>
  </si>
  <si>
    <t>2011-12-15T00:00:00Z</t>
  </si>
  <si>
    <t>ftp://ftp.ncbi.nlm.nih.gov/genomes/all/GCA/000/238/235/GCA_000238235.1_LER_WGS_1</t>
  </si>
  <si>
    <t>Daphnia magna</t>
  </si>
  <si>
    <t>SK</t>
  </si>
  <si>
    <t>SAMN10036042</t>
  </si>
  <si>
    <t>PRJNA612523</t>
  </si>
  <si>
    <t>GCA_003990815.1</t>
  </si>
  <si>
    <t>linkage group LG1:NC_046174.1/CM012204.1; linkage group LG2:NC_046175.1/CM012206.1; linkage group LG3:NC_046176.1/CM012207.1; linkage group LG4:NC_046177.1/CM012208.1; linkage group LG5:NC_046178.1/CM012209.1; linkage group LG6:NC_046179.1/CM012210.1; linkage group LG7:NC_046180.1/CM012211.1; linkage group LG8:NC_046181.1/CM012212.1; linkage group LG9:NC_046182.1/CM012213.1; linkage group LG10:NC_046183.1/CM012205.1; mitochondrion MT:NC_026914.1/</t>
  </si>
  <si>
    <t>QYSF01</t>
  </si>
  <si>
    <t>2019-01-02T00:00:00Z</t>
  </si>
  <si>
    <t>ftp://ftp.ncbi.nlm.nih.gov/genomes/all/GCA/003/990/815/GCA_003990815.1_ASM399081v1</t>
  </si>
  <si>
    <t>ftp://ftp.ncbi.nlm.nih.gov/genomes/all/GCF/003/990/815/GCF_003990815.1_ASM399081v1</t>
  </si>
  <si>
    <t>Rhinolophus ferrumequinum</t>
  </si>
  <si>
    <t>MPI-CBG mRhiFer1</t>
  </si>
  <si>
    <t>SAMN09948510</t>
  </si>
  <si>
    <t>PRJNA613604</t>
  </si>
  <si>
    <t>GCA_004115265.2</t>
  </si>
  <si>
    <t>chromosome 1:NC_046284.1/CM014226.1; chromosome 2:NC_046285.1/CM014227.1; chromosome 3:NC_046286.1/CM014228.1; chromosome 4:NC_046287.1/CM014229.1; chromosome 5:NC_046288.1/CM014230.1; chromosome 6:NC_046289.1/CM014231.1; chromosome 7:NC_046290.1/CM014232.1; chromosome 8:NC_046291.1/CM014233.1; chromosome 9:NC_046292.1/CM014234.1; chromosome 10:NC_046293.1/CM014235.1; chromosome 11:NC_046294.1/CM014236.1; chromosome 12:NC_046295.1/CM014237.1; chromosome 13:NC_046296.1/CM014238.1; chromosome 14:NC_046297.1/CM014239.1; chromosome 15:NC_046298.1/CM014240.1; chromosome 16:NC_046299.1/CM014241.1; chromosome 17:NC_046300.1/CM014242.1; chromosome 18:NC_046301.1/CM014243.1; chromosome 19:NC_046302.1/CM014244.1; chromosome 20:NC_046303.1/CM014245.1; chromosome 21:NC_046304.1/CM014246.1; chromosome 22:NC_046305.1/CM014247.1; chromosome 23:NC_046306.1/CM014248.1; chromosome 24:NC_046307.1/CM014249.1; chromosome 25:NC_046308.1/CM014250.1; chromosome 26:NC_046309.1/CM014251.1; chromosome 27:NC_046310.1/CM014252.1; chromosome 28:NC_046311.1/CM014253.1; mitochondrion MT:CM016610.1</t>
  </si>
  <si>
    <t>RXPC01</t>
  </si>
  <si>
    <t>ftp://ftp.ncbi.nlm.nih.gov/genomes/all/GCA/004/115/265/GCA_004115265.2_mRhiFer1_v1.p</t>
  </si>
  <si>
    <t>ftp://ftp.ncbi.nlm.nih.gov/genomes/all/GCF/004/115/265/GCF_004115265.1_mRhiFer1_v1.p</t>
  </si>
  <si>
    <t>Oryza officinalis</t>
  </si>
  <si>
    <t>W0002</t>
  </si>
  <si>
    <t>SAMD00006227</t>
  </si>
  <si>
    <t>PRJDB2223</t>
  </si>
  <si>
    <t>GCA_008326285.1</t>
  </si>
  <si>
    <t>BDMV01</t>
  </si>
  <si>
    <t>2019-08-21T00:00:00Z</t>
  </si>
  <si>
    <t>ftp://ftp.ncbi.nlm.nih.gov/genomes/all/GCA/008/326/285/GCA_008326285.1_Oryza_officinalis_v1.0</t>
  </si>
  <si>
    <t>Oryza australiensis</t>
  </si>
  <si>
    <t>KR-Keep River_1</t>
  </si>
  <si>
    <t>SAMN20286317</t>
  </si>
  <si>
    <t>PRJNA743927</t>
  </si>
  <si>
    <t>GCA_019925245.1</t>
  </si>
  <si>
    <t>JAIFGZ01</t>
  </si>
  <si>
    <t>ftp://ftp.ncbi.nlm.nih.gov/genomes/all/GCA/019/925/245/GCA_019925245.1_MQ-UA-ANU_Oaus-KR_1.0</t>
  </si>
  <si>
    <t>Bicyclus anynana</t>
  </si>
  <si>
    <t>SAMEA3639938</t>
  </si>
  <si>
    <t>PRJNA434100</t>
  </si>
  <si>
    <t>GCA_900239965.1</t>
  </si>
  <si>
    <t>OENV01</t>
  </si>
  <si>
    <t>2017-12-01T00:00:00Z</t>
  </si>
  <si>
    <t>ftp://ftp.ncbi.nlm.nih.gov/genomes/all/GCA/900/239/965/GCA_900239965.1_Bicyclus_anynana_v1.2</t>
  </si>
  <si>
    <t>ftp://ftp.ncbi.nlm.nih.gov/genomes/all/GCF/900/239/965/GCF_900239965.1_Bicyclus_anynana_v1.2</t>
  </si>
  <si>
    <t>Oryza punctata</t>
  </si>
  <si>
    <t>SAMN02981556</t>
  </si>
  <si>
    <t>PRJNA13770</t>
  </si>
  <si>
    <t>GCA_000573905.2</t>
  </si>
  <si>
    <t>chromosome 12:CM002499.2; chromosome 1:CM002488.2; chromosome 2:CM002489.2; chromosome 3:CM002490.2; chromosome 4:CM002491.2; chromosome 5:CM002492.2; chromosome 6:CM002493.2; chromosome 7:CM002494.2; chromosome 8:CM002495.2; chromosome 9:CM002496.2; chromosome 10:CM002497.2; chromosome 11:CM002498.2</t>
  </si>
  <si>
    <t>AVCL02</t>
  </si>
  <si>
    <t>ftp://ftp.ncbi.nlm.nih.gov/genomes/all/GCA/000/573/905/GCA_000573905.2_OpunRS2</t>
  </si>
  <si>
    <t>Aegilops tauschii subsp. strangulata</t>
  </si>
  <si>
    <t>SAMN05426520</t>
  </si>
  <si>
    <t>PRJNA702515</t>
  </si>
  <si>
    <t>GCA_002575655.1</t>
  </si>
  <si>
    <t>chromosome 1D:NC_053035.1/CM008368.1; chromosome 2D:NC_053036.1/CM008369.1; chromosome 3D:NC_053037.1/CM008370.1; chromosome 4D:NC_053038.1/CM008371.1; chromosome 5D:NC_053039.1/CM008372.1; chromosome 6D:NC_053040.1/CM008373.1; chromosome 7D:NC_053041.1/CM008374.1</t>
  </si>
  <si>
    <t>NWVB01</t>
  </si>
  <si>
    <t>2017-10-17T00:00:00Z</t>
  </si>
  <si>
    <t>ftp://ftp.ncbi.nlm.nih.gov/genomes/all/GCA/002/575/655/GCA_002575655.1_Aet_v4.0</t>
  </si>
  <si>
    <t>ftp://ftp.ncbi.nlm.nih.gov/genomes/all/GCF/002/575/655/GCF_002575655.1_Aet_v4.0</t>
  </si>
  <si>
    <t>Solanum melongena</t>
  </si>
  <si>
    <t>PRJDB1505</t>
  </si>
  <si>
    <t>GCA_000787875.1</t>
  </si>
  <si>
    <t>BAUE01</t>
  </si>
  <si>
    <t>2014-09-17T00:00:00Z</t>
  </si>
  <si>
    <t>ftp://ftp.ncbi.nlm.nih.gov/genomes/all/GCA/000/787/875/GCA_000787875.1_SME_r2.5.1</t>
  </si>
  <si>
    <t>Triticum turgidum subsp. durum</t>
  </si>
  <si>
    <t>SAMEA104312462</t>
  </si>
  <si>
    <t>PRJEB22687</t>
  </si>
  <si>
    <t>GCA_900231445.1</t>
  </si>
  <si>
    <t>chromosome 1A:LT934111.1; chromosome 1B:LT934112.1; chromosome 2A:LT934113.1; chromosome 2B:LT934114.1; chromosome 3A:LT934115.1; chromosome 3B:LT934116.1; chromosome 4A:LT934117.1; chromosome 4B:LT934118.1; chromosome 5A:LT934119.1; chromosome 5B:LT934120.1; chromosome 6A:LT934121.1; chromosome 6B:LT934122.1; chromosome 7A:LT934123.1; chromosome 7B:LT934124.1</t>
  </si>
  <si>
    <t>ftp://ftp.ncbi.nlm.nih.gov/genomes/all/GCA/900/231/445/GCA_900231445.1_Svevo.v1</t>
  </si>
  <si>
    <t>Musa acuminata subsp. malaccensis</t>
  </si>
  <si>
    <t>Doubled-haploid Pahang (DH-Pahang)</t>
  </si>
  <si>
    <t>SAMEA2272344</t>
  </si>
  <si>
    <t>PRJEA82777</t>
  </si>
  <si>
    <t>GCA_000313855.2</t>
  </si>
  <si>
    <t>chromosome 1:NC_025202.1/HE813975.1; chromosome 2:NC_025203.1/HE813976.1; chromosome 3:NC_025204.1/HE813977.1; chromosome 4:NC_025205.1/HE813978.1; chromosome 5:NC_025206.1/HE813979.1; chromosome 6:NC_025207.1/HE813980.1; chromosome 7:NC_025208.1/HE813981.1; chromosome 8:NC_025209.1/HE813982.1; chromosome 9:NC_025210.1/HE813983.1; chromosome 10:NC_025211.1/HE813984.1; chromosome 11:NC_025212.1/HE813985.1</t>
  </si>
  <si>
    <t>CAIC01</t>
  </si>
  <si>
    <t>2012-08-09T00:00:00Z</t>
  </si>
  <si>
    <t>ftp://ftp.ncbi.nlm.nih.gov/genomes/all/GCA/000/313/855/GCA_000313855.2_ASM31385v2</t>
  </si>
  <si>
    <t>ftp://ftp.ncbi.nlm.nih.gov/genomes/all/GCF/000/313/855/GCF_000313855.2_ASM31385v2</t>
  </si>
  <si>
    <t>Asparagus officinalis</t>
  </si>
  <si>
    <t>SAMN04606231</t>
  </si>
  <si>
    <t>PRJNA376608</t>
  </si>
  <si>
    <t>GCA_001876935.1</t>
  </si>
  <si>
    <t>chromosome 1:NC_033794.1/CM007381.1; chromosome 2:NC_033795.1/CM007382.1; chromosome 3:NC_033796.1/CM007383.1; chromosome 4:NC_033797.1/CM007384.1; chromosome 5:NC_033798.1/CM007385.1; chromosome 6:NC_033799.1/CM007386.1; chromosome 7:NC_033800.1/CM007387.1; chromosome 8:NC_033801.1/CM007388.1; chromosome 9:NC_033802.1/CM007389.1; chromosome 10:NC_033803.1/CM007390.1</t>
  </si>
  <si>
    <t>MPDI01</t>
  </si>
  <si>
    <t>2016-11-09T00:00:00Z</t>
  </si>
  <si>
    <t>ftp://ftp.ncbi.nlm.nih.gov/genomes/all/GCA/001/876/935/GCA_001876935.1_Aspof.V1</t>
  </si>
  <si>
    <t>ftp://ftp.ncbi.nlm.nih.gov/genomes/all/GCF/001/876/935/GCF_001876935.1_Aspof.V1</t>
  </si>
  <si>
    <t>Eragrostis tef</t>
  </si>
  <si>
    <t>SAMN02872936</t>
  </si>
  <si>
    <t>PRJNA253673</t>
  </si>
  <si>
    <t>GCA_000970635.1</t>
  </si>
  <si>
    <t>LAPY01</t>
  </si>
  <si>
    <t>2015-04-08T00:00:00Z</t>
  </si>
  <si>
    <t>ftp://ftp.ncbi.nlm.nih.gov/genomes/all/GCA/000/970/635/GCA_000970635.1_ASM97063v1</t>
  </si>
  <si>
    <t>Setaria italica</t>
  </si>
  <si>
    <t>Yugu1</t>
  </si>
  <si>
    <t>SAMN02981383</t>
  </si>
  <si>
    <t>PRJNA32913</t>
  </si>
  <si>
    <t>GCA_000263155.2</t>
  </si>
  <si>
    <t>chromosome I:NC_028450.1/CM003528.1; chromosome II:NC_028451.1/CM003529.1; chromosome III:NC_028452.1/CM003530.1; chromosome IV:NC_028453.1/CM003531.1; chromosome V:NC_028454.1/CM003532.1; chromosome VI:NC_028455.1/CM003533.1; chromosome VII:NC_028456.1/CM003534.1; chromosome VIII:NC_028457.1/CM003535.1; chromosome IX:NC_028458.1/CM003536.1; plastid Pltd:NC_022850.1/</t>
  </si>
  <si>
    <t>AGNK02</t>
  </si>
  <si>
    <t>2012-05-11T00:00:00Z</t>
  </si>
  <si>
    <t>ftp://ftp.ncbi.nlm.nih.gov/genomes/all/GCA/000/263/155/GCA_000263155.2_Setaria_italica_v2.0</t>
  </si>
  <si>
    <t>ftp://ftp.ncbi.nlm.nih.gov/genomes/all/GCF/000/263/155/GCF_000263155.2_Setaria_italica_v2.0</t>
  </si>
  <si>
    <t>L808</t>
  </si>
  <si>
    <t>SAMN14591202</t>
  </si>
  <si>
    <t>PRJNA627073</t>
  </si>
  <si>
    <t>GCA_015476405.1</t>
  </si>
  <si>
    <t>chromosome 1:CM027197.1; chromosome 2:CM027198.1; chromosome 3:CM027199.1; chromosome 4:CM027200.1; chromosome 5:CM027201.1; chromosome 6:CM027202.1; chromosome 7:CM027203.1; chromosome 8:CM027204.1; chromosome 9:CM027205.1; chromosome 10:CM027206.1</t>
  </si>
  <si>
    <t>JABFYJ01</t>
  </si>
  <si>
    <t>ftp://ftp.ncbi.nlm.nih.gov/genomes/all/GCA/015/476/405/GCA_015476405.1_ASM1547640v1</t>
  </si>
  <si>
    <t>Spodoptera frugiperda</t>
  </si>
  <si>
    <t>Faw-zju</t>
  </si>
  <si>
    <t>SAMN13324450</t>
  </si>
  <si>
    <t>PRJNA647344</t>
  </si>
  <si>
    <t>GCA_011064685.1</t>
  </si>
  <si>
    <t>chromosome 1:NC_049710.1/CM021665.1; chromosome 2:NC_049711.1/CM021666.1; chromosome 3:NC_049712.1/CM021667.1; chromosome 4:NC_049713.1/CM021668.1; chromosome 5:NC_049714.1/CM021669.1; chromosome 6:NC_049715.1/CM021670.1; chromosome 7:NC_049716.1/CM021671.1; chromosome 8:NC_049717.1/CM021672.1; chromosome 9:NC_049718.1/CM021673.1; chromosome 10:NC_049719.1/CM021674.1; chromosome 11:NC_049720.1/CM021675.1; chromosome 12:NC_049721.1/CM021676.1; chromosome 13:NC_049722.1/CM021677.1; chromosome 14:NC_049723.1/CM021678.1; chromosome 15:NC_049724.1/CM021679.1; chromosome 16:NC_049725.1/CM021680.1; chromosome 17:NC_049726.1/CM021681.1; chromosome 18:NC_049727.1/CM021682.1; chromosome 19:NC_049728.1/CM021683.1; chromosome 20:NC_049729.1/CM021684.1; chromosome 21:NC_049730.1/CM021685.1; chromosome 22:NC_049731.1/CM021686.1; chromosome 23:NC_049732.1/CM021687.1; chromosome 24:NC_049733.1/CM021688.1; chromosome 25:NC_049734.1/CM021689.1; chromosome 26:NC_049735.1/CM021690.1; chromosome 27:NC_049736.1/CM021691.1; chromosome 28:NC_049737.1/CM021692.1; chromosome 29:NC_049738.1/CM021693.1; chromosome 30:NC_049739.1/CM021694.1; chromosome 31:NC_049740.1/CM021695.1; chromosome 32:NC_049741.1/CM021696.1; mitochondrion MT:NC_027836.1/</t>
  </si>
  <si>
    <t>WMCG01</t>
  </si>
  <si>
    <t>2020-03-05T00:00:00Z</t>
  </si>
  <si>
    <t>ftp://ftp.ncbi.nlm.nih.gov/genomes/all/GCA/011/064/685/GCA_011064685.1_ZJU_Sfru_1.0</t>
  </si>
  <si>
    <t>ftp://ftp.ncbi.nlm.nih.gov/genomes/all/GCF/011/064/685/GCF_011064685.1_ZJU_Sfru_1.0</t>
  </si>
  <si>
    <t>Brassica juncea</t>
  </si>
  <si>
    <t>SAMN14466390</t>
  </si>
  <si>
    <t>PRJNA615316</t>
  </si>
  <si>
    <t>GCA_018703725.1</t>
  </si>
  <si>
    <t>chromosome A10:CM031925.1; chromosome A01:CM031926.1; chromosome A02:CM031927.1; chromosome A03:CM031928.1; chromosome A04:CM031929.1; chromosome A05:CM031930.1; chromosome A06:CM031931.1; chromosome A07:CM031932.1; chromosome A08:CM031933.1; chromosome A09:CM031934.1; chromosome B01:CM031935.1; chromosome B02:CM031936.1; chromosome B03:CM031937.1; chromosome B04:CM031938.1; chromosome B05:CM031939.1; chromosome B06:CM031940.1; chromosome B07:CM031941.1; chromosome B08:CM031942.1</t>
  </si>
  <si>
    <t>JAATWR01</t>
  </si>
  <si>
    <t>ftp://ftp.ncbi.nlm.nih.gov/genomes/all/GCA/018/703/725/GCA_018703725.1_ASM1870372v1</t>
  </si>
  <si>
    <t>Brassica nigra</t>
  </si>
  <si>
    <t>SAMN05210941</t>
  </si>
  <si>
    <t>PRJNA642332</t>
  </si>
  <si>
    <t>GCA_016432835.1</t>
  </si>
  <si>
    <t>chromosome B1:CM028242.1; chromosome B2:CM028243.1; chromosome B3:CM028244.1; chromosome B4:CM028245.1; chromosome B5:CM028246.1; chromosome B6:CM028247.1; chromosome B7:CM028248.1; chromosome B8:CM028249.1</t>
  </si>
  <si>
    <t>JAEACV01</t>
  </si>
  <si>
    <t>2020-12-29T00:00:00Z</t>
  </si>
  <si>
    <t>ftp://ftp.ncbi.nlm.nih.gov/genomes/all/GCA/016/432/835/GCA_016432835.1_Bnig_sang_1.1</t>
  </si>
  <si>
    <t>Quercus robur</t>
  </si>
  <si>
    <t>SAMEA103897756</t>
  </si>
  <si>
    <t>PRJEB19898</t>
  </si>
  <si>
    <t>GCA_900291515.1</t>
  </si>
  <si>
    <t>OLKR01</t>
  </si>
  <si>
    <t>ftp://ftp.ncbi.nlm.nih.gov/genomes/all/GCA/900/291/515/GCA_900291515.1_Q_robur_v1</t>
  </si>
  <si>
    <t>Hordeum bulbosum</t>
  </si>
  <si>
    <t>SAMEA3158488</t>
  </si>
  <si>
    <t>PRJEB3403</t>
  </si>
  <si>
    <t>GCA_900070015.1</t>
  </si>
  <si>
    <t>CBQS01</t>
  </si>
  <si>
    <t>2017-02-21T00:00:00Z</t>
  </si>
  <si>
    <t>ftp://ftp.ncbi.nlm.nih.gov/genomes/all/GCA/900/070/015/GCA_900070015.1_Hordeum_bulbosum_assembly1</t>
  </si>
  <si>
    <t>Trypanosoma rangeli</t>
  </si>
  <si>
    <t>AM80</t>
  </si>
  <si>
    <t>SAMN04566061</t>
  </si>
  <si>
    <t>PRJNA544729</t>
  </si>
  <si>
    <t>GCA_003719475.1</t>
  </si>
  <si>
    <t>MKGL01</t>
  </si>
  <si>
    <t>2018-11-08T00:00:00Z</t>
  </si>
  <si>
    <t>ftp://ftp.ncbi.nlm.nih.gov/genomes/all/GCA/003/719/475/GCA_003719475.1_ASM371947v1</t>
  </si>
  <si>
    <t>ftp://ftp.ncbi.nlm.nih.gov/genomes/all/GCF/003/719/475/GCF_003719475.1_ASM371947v1</t>
  </si>
  <si>
    <t>Calanus finmarchicus</t>
  </si>
  <si>
    <t>AP2</t>
  </si>
  <si>
    <t>SAMN07690443</t>
  </si>
  <si>
    <t>PRJNA411907</t>
  </si>
  <si>
    <t>GCA_002740975.1</t>
  </si>
  <si>
    <t>PEHX01</t>
  </si>
  <si>
    <t>ftp://ftp.ncbi.nlm.nih.gov/genomes/all/GCA/002/740/975/GCA_002740975.1_10MxCF</t>
  </si>
  <si>
    <t>Cenchrus americanus</t>
  </si>
  <si>
    <t>SAMN04124419</t>
  </si>
  <si>
    <t>PRJNA294988</t>
  </si>
  <si>
    <t>GCA_002174835.2</t>
  </si>
  <si>
    <t>chromosome 1:CM007982.2; chromosome 2:CM007983.2; chromosome 3:CM007984.2; chromosome 4:CM007985.2; chromosome 5:CM007986.2; chromosome 6:CM007987.2; chromosome 7:CM007988.2</t>
  </si>
  <si>
    <t>LKME02</t>
  </si>
  <si>
    <t>2017-06-06T00:00:00Z</t>
  </si>
  <si>
    <t>ftp://ftp.ncbi.nlm.nih.gov/genomes/all/GCA/002/174/835/GCA_002174835.2_ASM217483v2</t>
  </si>
  <si>
    <t>Phlebotomus papatasi</t>
  </si>
  <si>
    <t>SAMN02953817</t>
  </si>
  <si>
    <t>PRJNA20293</t>
  </si>
  <si>
    <t>GCA_000262795.1</t>
  </si>
  <si>
    <t>AJVK01</t>
  </si>
  <si>
    <t>2012-05-04T00:00:00Z</t>
  </si>
  <si>
    <t>ftp://ftp.ncbi.nlm.nih.gov/genomes/all/GCA/000/262/795/GCA_000262795.1_Ppap_1.0</t>
  </si>
  <si>
    <t>Apium graveolens</t>
  </si>
  <si>
    <t>SAMN13496595</t>
  </si>
  <si>
    <t>PRJNA593940</t>
  </si>
  <si>
    <t>GCA_009905375.1</t>
  </si>
  <si>
    <t>chromosome 1:CM020898.1; chromosome 2:CM020899.1; chromosome 3:CM020900.1; chromosome 4:CM020901.1; chromosome 5:CM020902.1; chromosome 6:CM020903.1; chromosome 7:CM020904.1; chromosome 8:CM020905.1; chromosome 9:CM020906.1; chromosome 10:CM020907.1; chromosome 11:CM020908.1</t>
  </si>
  <si>
    <t>WRXP01</t>
  </si>
  <si>
    <t>2020-01-19T00:00:00Z</t>
  </si>
  <si>
    <t>ftp://ftp.ncbi.nlm.nih.gov/genomes/all/GCA/009/905/375/GCA_009905375.1_ASM990537v1</t>
  </si>
  <si>
    <t>Citrus maxima</t>
  </si>
  <si>
    <t>SAMN04901528</t>
  </si>
  <si>
    <t>PRJNA318855</t>
  </si>
  <si>
    <t>GCA_002006925.1</t>
  </si>
  <si>
    <t>chromosome 1:CM007748.1; chromosome 2:CM007749.1; chromosome 3:CM007750.1; chromosome 4:CM007751.1; chromosome 5:CM007752.1; chromosome 6:CM007753.1; chromosome 7:CM007754.1; chromosome 8:CM007755.1; chromosome 9:CM007756.1</t>
  </si>
  <si>
    <t>MKYQ01</t>
  </si>
  <si>
    <t>2017-02-24T00:00:00Z</t>
  </si>
  <si>
    <t>ftp://ftp.ncbi.nlm.nih.gov/genomes/all/GCA/002/006/925/GCA_002006925.1_ASM200692v1</t>
  </si>
  <si>
    <t>Nippostrongylus brasiliensis</t>
  </si>
  <si>
    <t>MIMR</t>
  </si>
  <si>
    <t>SAMEA104188563</t>
  </si>
  <si>
    <t>PRJEB20824</t>
  </si>
  <si>
    <t>GCA_900200055.1</t>
  </si>
  <si>
    <t>FZSS01</t>
  </si>
  <si>
    <t>2017-08-04T22:46:00Z</t>
  </si>
  <si>
    <t>ftp://ftp.ncbi.nlm.nih.gov/genomes/all/GCA/900/200/055/GCA_900200055.1_NbL5_MIMR_Canu1.5</t>
  </si>
  <si>
    <t>Sphaeroforma arctica JP610</t>
  </si>
  <si>
    <t>JP610</t>
  </si>
  <si>
    <t>SAMN02953786</t>
  </si>
  <si>
    <t>PRJNA20463</t>
  </si>
  <si>
    <t>GCA_001186125.1</t>
  </si>
  <si>
    <t>AEOD01</t>
  </si>
  <si>
    <t>2011-08-19T00:00:00Z</t>
  </si>
  <si>
    <t>ftp://ftp.ncbi.nlm.nih.gov/genomes/all/GCA/001/186/125/GCA_001186125.1_Spha_arctica_JP610_V1</t>
  </si>
  <si>
    <t>ftp://ftp.ncbi.nlm.nih.gov/genomes/all/GCF/001/186/125/GCF_001186125.1_Spha_arctica_JP610_V1</t>
  </si>
  <si>
    <t>Pneumocystis jirovecii RU7</t>
  </si>
  <si>
    <t>RU7</t>
  </si>
  <si>
    <t>SAMN02380716</t>
  </si>
  <si>
    <t>PRJNA223510</t>
  </si>
  <si>
    <t>GCA_001477535.1</t>
  </si>
  <si>
    <t>LFWA01</t>
  </si>
  <si>
    <t>ftp://ftp.ncbi.nlm.nih.gov/genomes/all/GCA/001/477/535/GCA_001477535.1_Pneu_jiro_RU7_V2</t>
  </si>
  <si>
    <t>ftp://ftp.ncbi.nlm.nih.gov/genomes/all/GCF/001/477/535/GCF_001477535.1_Pneu_jiro_RU7_V2</t>
  </si>
  <si>
    <t>Pneumocystis murina B123</t>
  </si>
  <si>
    <t>B123</t>
  </si>
  <si>
    <t>SAMN00102820</t>
  </si>
  <si>
    <t>PRJNA245145</t>
  </si>
  <si>
    <t>GCA_000349005.2</t>
  </si>
  <si>
    <t>AFWA02</t>
  </si>
  <si>
    <t>2013-03-25T00:00:00Z</t>
  </si>
  <si>
    <t>ftp://ftp.ncbi.nlm.nih.gov/genomes/all/GCA/000/349/005/GCA_000349005.2_Pneumo_murina_B123_V4</t>
  </si>
  <si>
    <t>ftp://ftp.ncbi.nlm.nih.gov/genomes/all/GCF/000/349/005/GCF_000349005.2_Pneumo_murina_B123_V4</t>
  </si>
  <si>
    <t>Prunus armeniaca</t>
  </si>
  <si>
    <t>pruArmRojPasFocal</t>
  </si>
  <si>
    <t>SAMEA6812185</t>
  </si>
  <si>
    <t>PRJEB37669</t>
  </si>
  <si>
    <t>GCA_903112645.1</t>
  </si>
  <si>
    <t>CAEKDK01</t>
  </si>
  <si>
    <t>ftp://ftp.ncbi.nlm.nih.gov/genomes/all/GCA/903/112/645/GCA_903112645.1_pruArmRojPasHapCUR</t>
  </si>
  <si>
    <t>Eleusine coracana subsp. coracana</t>
  </si>
  <si>
    <t>SAMN04849255</t>
  </si>
  <si>
    <t>PRJNA318349</t>
  </si>
  <si>
    <t>GCA_002180455.1</t>
  </si>
  <si>
    <t>LXGH01</t>
  </si>
  <si>
    <t>2017-06-08T00:00:00Z</t>
  </si>
  <si>
    <t>ftp://ftp.ncbi.nlm.nih.gov/genomes/all/GCA/002/180/455/GCA_002180455.1_ASM218045v1</t>
  </si>
  <si>
    <t>Saccharomycodes ludwigii</t>
  </si>
  <si>
    <t>UTAD17</t>
  </si>
  <si>
    <t>SAMN11609663</t>
  </si>
  <si>
    <t>PRJNA542099</t>
  </si>
  <si>
    <t>GCA_016806925.1</t>
  </si>
  <si>
    <t>VANJ01</t>
  </si>
  <si>
    <t>2021-02-03T00:00:00Z</t>
  </si>
  <si>
    <t>ftp://ftp.ncbi.nlm.nih.gov/genomes/all/GCA/016/806/925/GCA_016806925.1_ASM1680692v1</t>
  </si>
  <si>
    <t>INRA-PV221</t>
  </si>
  <si>
    <t>SAMN05415085</t>
  </si>
  <si>
    <t>PRJNA329579</t>
  </si>
  <si>
    <t>GCA_001695595.3</t>
  </si>
  <si>
    <t>MBPM02</t>
  </si>
  <si>
    <t>2016-07-27T00:00:00Z</t>
  </si>
  <si>
    <t>ftp://ftp.ncbi.nlm.nih.gov/genomes/all/GCA/001/695/595/GCA_001695595.3_INRA_Pvit_2</t>
  </si>
  <si>
    <t>Lupinus angustifolius</t>
  </si>
  <si>
    <t>SAMN04215042</t>
  </si>
  <si>
    <t>PRJNA356456</t>
  </si>
  <si>
    <t>GCA_001865875.1</t>
  </si>
  <si>
    <t>chromosome LG01:NC_032009.1/CM007361.1; chromosome LG02:NC_032010.1/CM007362.1; chromosome LG03:NC_032011.1/CM007363.1; chromosome LG04:NC_032012.1/CM007364.1; chromosome LG05:NC_032013.1/CM007365.1; chromosome LG06:NC_032014.1/CM007366.1; chromosome LG07:NC_032015.1/CM007367.1; chromosome LG08:NC_032016.1/CM007368.1; chromosome LG09:NC_032017.1/CM007369.1; chromosome LG10:NC_032018.1/CM007370.1; chromosome LG11:NC_032019.1/CM007371.1; chromosome LG12:NC_032020.1/CM007372.1; chromosome LG13:NC_032021.1/CM007373.1; chromosome LG14:NC_032022.1/CM007374.1; chromosome LG15:NC_032023.1/CM007375.1; chromosome LG16:NC_032024.1/CM007376.1; chromosome LG17:NC_032025.1/CM007377.1; chromosome LG18:NC_032026.1/CM007378.1; chromosome LG19:NC_032027.1/CM007379.1; chromosome LG20:NC_032028.1/CM007380.1</t>
  </si>
  <si>
    <t>MLAU01</t>
  </si>
  <si>
    <t>2016-11-01T00:00:00Z</t>
  </si>
  <si>
    <t>ftp://ftp.ncbi.nlm.nih.gov/genomes/all/GCA/001/865/875/GCA_001865875.1_LupAngTanjil_v1.0</t>
  </si>
  <si>
    <t>ftp://ftp.ncbi.nlm.nih.gov/genomes/all/GCF/001/865/875/GCF_001865875.1_LupAngTanjil_v1.0</t>
  </si>
  <si>
    <t>Pinus taeda</t>
  </si>
  <si>
    <t>SAMN02981512</t>
  </si>
  <si>
    <t>PRJNA174450</t>
  </si>
  <si>
    <t>GCA_000404065.3</t>
  </si>
  <si>
    <t>APFE03</t>
  </si>
  <si>
    <t>2015-08-06T00:00:00Z</t>
  </si>
  <si>
    <t>ftp://ftp.ncbi.nlm.nih.gov/genomes/all/GCA/000/404/065/GCA_000404065.3_Ptaeda2.0</t>
  </si>
  <si>
    <t>Nosema bombycis CQ1</t>
  </si>
  <si>
    <t>CQ1</t>
  </si>
  <si>
    <t>SAMN02953755</t>
  </si>
  <si>
    <t>PRJNA30919</t>
  </si>
  <si>
    <t>GCA_000383075.1</t>
  </si>
  <si>
    <t>ACJZ01</t>
  </si>
  <si>
    <t>2013-04-10T00:00:00Z</t>
  </si>
  <si>
    <t>ftp://ftp.ncbi.nlm.nih.gov/genomes/all/GCA/000/383/075/GCA_000383075.1_NosBomCQ1_v1.0</t>
  </si>
  <si>
    <t>Vigna unguiculata</t>
  </si>
  <si>
    <t>SAMN06674009</t>
  </si>
  <si>
    <t>PRJNA521068</t>
  </si>
  <si>
    <t>GCA_004118075.1</t>
  </si>
  <si>
    <t>chromosome 1:NC_040279.1/CM014066.1; chromosome 2:NC_040280.1/CM014067.1; chromosome 3:NC_040281.1/CM014068.1; chromosome 4:NC_040282.1/CM014069.1; chromosome 5:NC_040283.1/CM014070.1; chromosome 6:NC_040284.1/CM014071.1; chromosome 7:NC_040285.1/CM014072.1; chromosome 8:NC_040286.1/CM014073.1; chromosome 9:NC_040287.1/CM014074.1; chromosome 10:NC_040288.1/CM014075.1; chromosome 11:NC_040289.1/CM014076.1; chloroplast Pltd:NC_018051.1/</t>
  </si>
  <si>
    <t>NBOW01</t>
  </si>
  <si>
    <t>ftp://ftp.ncbi.nlm.nih.gov/genomes/all/GCA/004/118/075/GCA_004118075.1_ASM411807v1</t>
  </si>
  <si>
    <t>ftp://ftp.ncbi.nlm.nih.gov/genomes/all/GCF/004/118/075/GCF_004118075.1_ASM411807v1</t>
  </si>
  <si>
    <t>Tremella mesenterica DSM 1558</t>
  </si>
  <si>
    <t>Fries</t>
  </si>
  <si>
    <t>SAMN02744056</t>
  </si>
  <si>
    <t>PRJNA32829</t>
  </si>
  <si>
    <t>GCA_000271645.1</t>
  </si>
  <si>
    <t>AFVY01</t>
  </si>
  <si>
    <t>ftp://ftp.ncbi.nlm.nih.gov/genomes/all/GCA/000/271/645/GCA_000271645.1_Treme1</t>
  </si>
  <si>
    <t>ftp://ftp.ncbi.nlm.nih.gov/genomes/all/GCF/000/271/645/GCF_000271645.1_Treme1</t>
  </si>
  <si>
    <t>Vigna angularis</t>
  </si>
  <si>
    <t>SAMN03074979</t>
  </si>
  <si>
    <t>PRJNA328963</t>
  </si>
  <si>
    <t>GCA_001190045.1</t>
  </si>
  <si>
    <t>chromosome 1:NC_030637.1/CM003371.1; chromosome 2:NC_030638.1/CM003372.1; chromosome 3:NC_030639.1/CM003373.1; chromosome 4:NC_030640.1/CM003374.1; chromosome 5:NC_030641.1/CM003375.1; chromosome 6:NC_030642.1/CM003376.1; chromosome 7:NC_030643.1/CM003377.1; chromosome 8:NC_030644.1/CM003378.1; chromosome 9:NC_030645.1/CM003379.1; chromosome 10:NC_030646.1/CM003380.1; chromosome 11:NC_030647.1/CM003381.1; mitochondrion MT:NC_021092.1/; chloroplast Pltd:NC_021091.1/</t>
  </si>
  <si>
    <t>JZJH01</t>
  </si>
  <si>
    <t>2015-07-30T00:00:00Z</t>
  </si>
  <si>
    <t>ftp://ftp.ncbi.nlm.nih.gov/genomes/all/GCA/001/190/045/GCA_001190045.1_Vigan1.1</t>
  </si>
  <si>
    <t>ftp://ftp.ncbi.nlm.nih.gov/genomes/all/GCF/001/190/045/GCF_001190045.1_Vigan1.1</t>
  </si>
  <si>
    <t>Trifolium pratense</t>
  </si>
  <si>
    <t>SAMEA3360124</t>
  </si>
  <si>
    <t>PRJEB9186</t>
  </si>
  <si>
    <t>GCA_900292005.1</t>
  </si>
  <si>
    <t>chromosome 1:LT990601.1; chromosome 2:LT990602.1; chromosome 3:LT990603.1; chromosome 4:LT990604.1; chromosome 5:LT990605.1; chromosome 6:LT990606.1; chromosome 7:LT990607.1</t>
  </si>
  <si>
    <t>OMTE01</t>
  </si>
  <si>
    <t>2018-03-18T00:00:00Z</t>
  </si>
  <si>
    <t>ftp://ftp.ncbi.nlm.nih.gov/genomes/all/GCA/900/292/005/GCA_900292005.1_Trifolium_pratense_genome_v3</t>
  </si>
  <si>
    <t>Rosa multiflora</t>
  </si>
  <si>
    <t>SAMD00050899</t>
  </si>
  <si>
    <t>PRJDB4738</t>
  </si>
  <si>
    <t>GCA_002564525.1</t>
  </si>
  <si>
    <t>BDJD01</t>
  </si>
  <si>
    <t>2017-10-12T00:00:00Z</t>
  </si>
  <si>
    <t>ftp://ftp.ncbi.nlm.nih.gov/genomes/all/GCA/002/564/525/GCA_002564525.1_RMU_r2.0</t>
  </si>
  <si>
    <t>Vigna umbellata</t>
  </si>
  <si>
    <t>SAMN11230903</t>
  </si>
  <si>
    <t>PRJNA432818</t>
  </si>
  <si>
    <t>GCA_018835915.1</t>
  </si>
  <si>
    <t>SPEB01</t>
  </si>
  <si>
    <t>2021-06-10T00:00:00Z</t>
  </si>
  <si>
    <t>ftp://ftp.ncbi.nlm.nih.gov/genomes/all/GCA/018/835/915/GCA_018835915.1_ASM1883591v1</t>
  </si>
  <si>
    <t>Aquilegia coerulea</t>
  </si>
  <si>
    <t>SAMN01041930</t>
  </si>
  <si>
    <t>PRJNA33681</t>
  </si>
  <si>
    <t>GCA_002738505.1</t>
  </si>
  <si>
    <t>NXFA01</t>
  </si>
  <si>
    <t>2017-10-31T00:00:00Z</t>
  </si>
  <si>
    <t>ftp://ftp.ncbi.nlm.nih.gov/genomes/all/GCA/002/738/505/GCA_002738505.1_Aquilegia_coerulea_v1</t>
  </si>
  <si>
    <t>Picea abies</t>
  </si>
  <si>
    <t>SAMEA3269885</t>
  </si>
  <si>
    <t>PRJEB1822</t>
  </si>
  <si>
    <t>GCA_900067695.1</t>
  </si>
  <si>
    <t>CBVK01</t>
  </si>
  <si>
    <t>2013-12-06T00:00:00Z</t>
  </si>
  <si>
    <t>ftp://ftp.ncbi.nlm.nih.gov/genomes/all/GCA/900/067/695/GCA_900067695.1_Pabies01</t>
  </si>
  <si>
    <t>Arabidopsis arenosa subsp. arenosa</t>
  </si>
  <si>
    <t>SAMEA7752633</t>
  </si>
  <si>
    <t>PRJEB42276</t>
  </si>
  <si>
    <t>GCA_905175405.1</t>
  </si>
  <si>
    <t>CAJIMY01</t>
  </si>
  <si>
    <t>ftp://ftp.ncbi.nlm.nih.gov/genomes/all/GCA/905/175/405/GCA_905175405.1_AA4</t>
  </si>
  <si>
    <t>Theileria equi strain WA</t>
  </si>
  <si>
    <t>WA</t>
  </si>
  <si>
    <t>SAMN02953758</t>
  </si>
  <si>
    <t>PRJNA38023</t>
  </si>
  <si>
    <t>GCA_000342415.1</t>
  </si>
  <si>
    <t>chromosome 1:NC_021366.1/CP001669.1; chromosome 3:NC_021367.1/CP001670.1</t>
  </si>
  <si>
    <t>ACOU01</t>
  </si>
  <si>
    <t>2012-12-06T00:00:00Z</t>
  </si>
  <si>
    <t>ftp://ftp.ncbi.nlm.nih.gov/genomes/all/GCA/000/342/415/GCA_000342415.1_JCVI-bewag-v1.1</t>
  </si>
  <si>
    <t>ftp://ftp.ncbi.nlm.nih.gov/genomes/all/GCF/000/342/415/GCF_000342415.1_JCVI-bewag-v1.1</t>
  </si>
  <si>
    <t>Dioscorea alata</t>
  </si>
  <si>
    <t>SAMEA3542249</t>
  </si>
  <si>
    <t>PRJEB10904</t>
  </si>
  <si>
    <t>GCA_002904275.2</t>
  </si>
  <si>
    <t>CZHE02</t>
  </si>
  <si>
    <t>ftp://ftp.ncbi.nlm.nih.gov/genomes/all/GCA/002/904/275/GCA_002904275.2_ASM290427v2</t>
  </si>
  <si>
    <t>Carya illinoinensis</t>
  </si>
  <si>
    <t>SAMN16882287</t>
  </si>
  <si>
    <t>PRJNA754407</t>
  </si>
  <si>
    <t>GCA_018687715.1</t>
  </si>
  <si>
    <t>chromosome 1:NC_056752.1/CM031809.1; chromosome 2:NC_056753.1/CM031810.1; chromosome 3:NC_056754.1/CM031811.1; chromosome 4:NC_056755.1/CM031812.1; chromosome 5:NC_056756.1/CM031813.1; chromosome 6:NC_056757.1/CM031814.1; chromosome 7:NC_056758.1/CM031815.1; chromosome 8:NC_056759.1/CM031816.1; chromosome 9:NC_056760.1/CM031817.1; chromosome 10:NC_056761.1/CM031818.1; chromosome 11:NC_056762.1/CM031819.1; chromosome 12:NC_056763.1/CM031820.1; chromosome 13:NC_056764.1/CM031821.1; chromosome 14:NC_056765.1/CM031822.1; chromosome 15:NC_056766.1/CM031823.1; chromosome 16:NC_056767.1/CM031824.1; chloroplast Pltd:NC_041449.1/</t>
  </si>
  <si>
    <t>JAEDWW01</t>
  </si>
  <si>
    <t>ftp://ftp.ncbi.nlm.nih.gov/genomes/all/GCA/018/687/715/GCA_018687715.1_C.illinoinensisPawnee_v1</t>
  </si>
  <si>
    <t>ftp://ftp.ncbi.nlm.nih.gov/genomes/all/GCF/018/687/715/GCF_018687715.1_C.illinoinensisPawnee_v1</t>
  </si>
  <si>
    <t>SRC1lrK2f</t>
  </si>
  <si>
    <t>SAMN02745592</t>
  </si>
  <si>
    <t>PRJNA342680</t>
  </si>
  <si>
    <t>GCA_001642055.1</t>
  </si>
  <si>
    <t>LXPP01</t>
  </si>
  <si>
    <t>ftp://ftp.ncbi.nlm.nih.gov/genomes/all/GCA/001/642/055/GCA_001642055.1_Altal1</t>
  </si>
  <si>
    <t>ftp://ftp.ncbi.nlm.nih.gov/genomes/all/GCF/001/642/055/GCF_001642055.1_Altal1</t>
  </si>
  <si>
    <t>Claviceps purpurea 20.1</t>
  </si>
  <si>
    <t>SAMEA2272775</t>
  </si>
  <si>
    <t>PRJEA76493</t>
  </si>
  <si>
    <t>GCA_000347355.1</t>
  </si>
  <si>
    <t>CAGA01</t>
  </si>
  <si>
    <t>2012-07-31T00:00:00Z</t>
  </si>
  <si>
    <t>ftp://ftp.ncbi.nlm.nih.gov/genomes/all/GCA/000/347/355/GCA_000347355.1_ASM34735v1</t>
  </si>
  <si>
    <t>FSP 34</t>
  </si>
  <si>
    <t>SAMN02371877</t>
  </si>
  <si>
    <t>PRJNA41113</t>
  </si>
  <si>
    <t>GCA_000497325.3</t>
  </si>
  <si>
    <t>chromosome 1:CM004511.1; chromosome 2:CM004512.1; chromosome 3:CM004513.1; chromosome 4:CM004514.1; chromosome 5:CM004515.1; chromosome 6:CM004516.1; chromosome 7:CM004517.1; chromosome 8:CM004518.1; chromosome 9:CM004519.1; chromosome 10:CM004520.1; chromosome 11:CM004521.1; chromosome 12:CM010400.1</t>
  </si>
  <si>
    <t>AYJV02</t>
  </si>
  <si>
    <t>2013-11-18T00:00:00Z</t>
  </si>
  <si>
    <t>ftp://ftp.ncbi.nlm.nih.gov/genomes/all/GCA/000/497/325/GCA_000497325.3_ASM49732v3</t>
  </si>
  <si>
    <t>Salvia miltiorrhiza</t>
  </si>
  <si>
    <t>SAMN17013071</t>
  </si>
  <si>
    <t>PRJNA682867</t>
  </si>
  <si>
    <t>GCA_016432925.1</t>
  </si>
  <si>
    <t>JAECZU01</t>
  </si>
  <si>
    <t>ftp://ftp.ncbi.nlm.nih.gov/genomes/all/GCA/016/432/925/GCA_016432925.1_NRC_Smil_1.0</t>
  </si>
  <si>
    <t>Mortierella alpina ATCC 32222</t>
  </si>
  <si>
    <t>ATCC 32222</t>
  </si>
  <si>
    <t>SAMN02981246</t>
  </si>
  <si>
    <t>PRJNA41211</t>
  </si>
  <si>
    <t>GCA_000240685.2</t>
  </si>
  <si>
    <t>ADAG01</t>
  </si>
  <si>
    <t>2011-12-29T00:00:00Z</t>
  </si>
  <si>
    <t>ftp://ftp.ncbi.nlm.nih.gov/genomes/all/GCA/000/240/685/GCA_000240685.2_ASM24068v2</t>
  </si>
  <si>
    <t>SAMN03265455</t>
  </si>
  <si>
    <t>PRJNA430274</t>
  </si>
  <si>
    <t>GCA_002742065.1</t>
  </si>
  <si>
    <t>chromosome 1:NC_036770.1/CM008499.1; chromosome 2:NC_036771.1/CM008500.1; chromosome 3:NC_036772.1/CM008501.1; chromosome 4:NC_036773.1/CM008502.1; chromosome 5:NC_036774.1/CM008503.1; chromosome 6:NC_036775.1/CM008504.1; chromosome 7:NC_036776.1/CM008505.1; chromosome 8:NC_036777.1/CM008506.1; chromosome 9:NC_036778.1/CM008507.1; chromosome 10:NC_036779.1/CM008508.1</t>
  </si>
  <si>
    <t>LKMD01</t>
  </si>
  <si>
    <t>2017-11-02T00:00:00Z</t>
  </si>
  <si>
    <t>ftp://ftp.ncbi.nlm.nih.gov/genomes/all/GCA/002/742/065/GCA_002742065.1_CB0940_V2</t>
  </si>
  <si>
    <t>ftp://ftp.ncbi.nlm.nih.gov/genomes/all/GCF/002/742/065/GCF_002742065.1_CB0940_V2</t>
  </si>
  <si>
    <t>Ling-Jian NO.2</t>
  </si>
  <si>
    <t>SAMN15236372</t>
  </si>
  <si>
    <t>PRJNA639418</t>
  </si>
  <si>
    <t>GCA_019426095.1</t>
  </si>
  <si>
    <t>JABWUW01</t>
  </si>
  <si>
    <t>ftp://ftp.ncbi.nlm.nih.gov/genomes/all/GCA/019/426/095/GCA_019426095.1_ASM1942609v1</t>
  </si>
  <si>
    <t>Amphibalanus amphitrite</t>
  </si>
  <si>
    <t>SeventyFive</t>
  </si>
  <si>
    <t>SAMN19549327</t>
  </si>
  <si>
    <t>PRJNA751628</t>
  </si>
  <si>
    <t>GCA_019059575.1</t>
  </si>
  <si>
    <t>mitochondrion:NC_024525.1/</t>
  </si>
  <si>
    <t>JAHNUP01</t>
  </si>
  <si>
    <t>ftp://ftp.ncbi.nlm.nih.gov/genomes/all/GCA/019/059/575/GCA_019059575.1_NRLGWU_Aamphi_draft</t>
  </si>
  <si>
    <t>ftp://ftp.ncbi.nlm.nih.gov/genomes/all/GCF/019/059/575/GCF_019059575.1_NRLGWU_Aamphi_draft</t>
  </si>
  <si>
    <t>Dendroctonus ponderosae</t>
  </si>
  <si>
    <t>SAMN01121785</t>
  </si>
  <si>
    <t>PRJNA360270</t>
  </si>
  <si>
    <t>GCA_000355655.1</t>
  </si>
  <si>
    <t>APGK01</t>
  </si>
  <si>
    <t>2013-03-15T00:00:00Z</t>
  </si>
  <si>
    <t>ftp://ftp.ncbi.nlm.nih.gov/genomes/all/GCA/000/355/655/GCA_000355655.1_DendPond_male_1.0</t>
  </si>
  <si>
    <t>ftp://ftp.ncbi.nlm.nih.gov/genomes/all/GCF/000/355/655/GCF_000355655.1_DendPond_male_1.0</t>
  </si>
  <si>
    <t>Reticulomyxa filosa</t>
  </si>
  <si>
    <t>SAMN02953851</t>
  </si>
  <si>
    <t>PRJNA29155</t>
  </si>
  <si>
    <t>GCA_000512085.1</t>
  </si>
  <si>
    <t>ASPP01</t>
  </si>
  <si>
    <t>ftp://ftp.ncbi.nlm.nih.gov/genomes/all/GCA/000/512/085/GCA_000512085.1_Reti_assembly1.0</t>
  </si>
  <si>
    <t>Fragilariopsis cylindrus CCMP1102</t>
  </si>
  <si>
    <t>SAMEA4364770</t>
  </si>
  <si>
    <t>PRJEB15040</t>
  </si>
  <si>
    <t>GCA_900095095.1</t>
  </si>
  <si>
    <t>FMBT01</t>
  </si>
  <si>
    <t>2016-08-05T00:00:00Z</t>
  </si>
  <si>
    <t>ftp://ftp.ncbi.nlm.nih.gov/genomes/all/GCA/900/095/095/GCA_900095095.1_Fc_falcon_quiver_polished</t>
  </si>
  <si>
    <t>Serinus canaria</t>
  </si>
  <si>
    <t>sc_yellow_7_cibi</t>
  </si>
  <si>
    <t>SAMN12017177</t>
  </si>
  <si>
    <t>PRJNA558035</t>
  </si>
  <si>
    <t>GCA_007115625.1</t>
  </si>
  <si>
    <t>mitochondrion MT:NC_037521.1/CM017350.1</t>
  </si>
  <si>
    <t>VKJK01</t>
  </si>
  <si>
    <t>2019-07-18T00:00:00Z</t>
  </si>
  <si>
    <t>ftp://ftp.ncbi.nlm.nih.gov/genomes/all/GCA/007/115/625/GCA_007115625.1_cibio_Scana_2019</t>
  </si>
  <si>
    <t>ftp://ftp.ncbi.nlm.nih.gov/genomes/all/GCF/007/115/625/GCF_007115625.1_cibio_Scana_2019</t>
  </si>
  <si>
    <t>Leiothrix lutea</t>
  </si>
  <si>
    <t>B10K-DU-002-43</t>
  </si>
  <si>
    <t>SAMN12253856</t>
  </si>
  <si>
    <t>GCA_013400445.1</t>
  </si>
  <si>
    <t>VXBY01</t>
  </si>
  <si>
    <t>ftp://ftp.ncbi.nlm.nih.gov/genomes/all/GCA/013/400/445/GCA_013400445.1_ASM1340044v1</t>
  </si>
  <si>
    <t>Picea glauca</t>
  </si>
  <si>
    <t>PG29</t>
  </si>
  <si>
    <t>SAMN01120252</t>
  </si>
  <si>
    <t>PRJNA83435</t>
  </si>
  <si>
    <t>GCA_000411955.6</t>
  </si>
  <si>
    <t>ALWZ05</t>
  </si>
  <si>
    <t>2013-05-17T00:00:00Z</t>
  </si>
  <si>
    <t>ftp://ftp.ncbi.nlm.nih.gov/genomes/all/GCA/000/411/955/GCA_000411955.6_PG29_v5</t>
  </si>
  <si>
    <t>Pinguiococcus pyrenoidosus</t>
  </si>
  <si>
    <t>NMCA2078</t>
  </si>
  <si>
    <t>SAMN10845614</t>
  </si>
  <si>
    <t>GCA_019677205.1</t>
  </si>
  <si>
    <t>JAAMXY01</t>
  </si>
  <si>
    <t>2021-08-18T00:00:00Z</t>
  </si>
  <si>
    <t>ftp://ftp.ncbi.nlm.nih.gov/genomes/all/GCA/019/677/205/GCA_019677205.1_ASM1967720v1</t>
  </si>
  <si>
    <t>Adineta ricciae</t>
  </si>
  <si>
    <t>SAMEA8117355</t>
  </si>
  <si>
    <t>PRJEB43239</t>
  </si>
  <si>
    <t>GCA_905250025.1</t>
  </si>
  <si>
    <t>CAJNOJ01</t>
  </si>
  <si>
    <t>ftp://ftp.ncbi.nlm.nih.gov/genomes/all/GCA/905/250/025/GCA_905250025.1_Ar_ARIC003_reference_genomic_v1</t>
  </si>
  <si>
    <t>Rotylenchulus reniformis</t>
  </si>
  <si>
    <t>USA_MS</t>
  </si>
  <si>
    <t>SAMN03702720</t>
  </si>
  <si>
    <t>PRJNA214681</t>
  </si>
  <si>
    <t>GCA_001026735.1</t>
  </si>
  <si>
    <t>mitochondrion MT:CM003310.1</t>
  </si>
  <si>
    <t>LDKF01</t>
  </si>
  <si>
    <t>2015-06-10T00:00:00Z</t>
  </si>
  <si>
    <t>ftp://ftp.ncbi.nlm.nih.gov/genomes/all/GCA/001/026/735/GCA_001026735.1_RREN1.0</t>
  </si>
  <si>
    <t>Stomoxys calcitrans</t>
  </si>
  <si>
    <t>SAMN03486548</t>
  </si>
  <si>
    <t>PRJNA288986</t>
  </si>
  <si>
    <t>GCA_001015335.1</t>
  </si>
  <si>
    <t>LDNW01</t>
  </si>
  <si>
    <t>2015-05-29T00:00:00Z</t>
  </si>
  <si>
    <t>ftp://ftp.ncbi.nlm.nih.gov/genomes/all/GCA/001/015/335/GCA_001015335.1_Stomoxys_calcitrans-1.0.1</t>
  </si>
  <si>
    <t>ftp://ftp.ncbi.nlm.nih.gov/genomes/all/GCF/001/015/335/GCF_001015335.1_Stomoxys_calcitrans-1.0.1</t>
  </si>
  <si>
    <t>Cimex lectularius</t>
  </si>
  <si>
    <t>Harlan</t>
  </si>
  <si>
    <t>SAMN02649412</t>
  </si>
  <si>
    <t>PRJNA298750</t>
  </si>
  <si>
    <t>GCA_000648675.3</t>
  </si>
  <si>
    <t>mitochondrion MT:NC_030043.1/</t>
  </si>
  <si>
    <t>JHUN02</t>
  </si>
  <si>
    <t>2014-04-28T00:00:00Z</t>
  </si>
  <si>
    <t>ftp://ftp.ncbi.nlm.nih.gov/genomes/all/GCA/000/648/675/GCA_000648675.3_Clec_2.1</t>
  </si>
  <si>
    <t>ftp://ftp.ncbi.nlm.nih.gov/genomes/all/GCF/000/648/675/GCF_000648675.2_Clec_2.1</t>
  </si>
  <si>
    <t>Solanum pimpinellifolium</t>
  </si>
  <si>
    <t>SAMN14144803</t>
  </si>
  <si>
    <t>PRJNA607731</t>
  </si>
  <si>
    <t>GCA_014964335.1</t>
  </si>
  <si>
    <t>chromosome 1:CM026535.1; chromosome 2:CM026536.1; chromosome 3:CM026537.1; chromosome 4:CM026538.1; chromosome 5:CM026539.1; chromosome 6:CM026540.1; chromosome 7:CM026541.1; chromosome 8:CM026542.1; chromosome 9:CM026543.1; chromosome 10:CM026544.1; chromosome 11:CM026545.1; chromosome 12:CM026546.1</t>
  </si>
  <si>
    <t>JAAONP01</t>
  </si>
  <si>
    <t>2020-10-26T00:00:00Z</t>
  </si>
  <si>
    <t>ftp://ftp.ncbi.nlm.nih.gov/genomes/all/GCA/014/964/335/GCA_014964335.1_ASM1496433v1</t>
  </si>
  <si>
    <t>Solanum phureja</t>
  </si>
  <si>
    <t>SAMN12684887</t>
  </si>
  <si>
    <t>PRJNA661809</t>
  </si>
  <si>
    <t>GCA_009849755.1</t>
  </si>
  <si>
    <t>WBHY01</t>
  </si>
  <si>
    <t>ftp://ftp.ncbi.nlm.nih.gov/genomes/all/GCA/009/849/755/GCA_009849755.1_ASM984975v1</t>
  </si>
  <si>
    <t>Oryza longistaminata</t>
  </si>
  <si>
    <t>w11</t>
  </si>
  <si>
    <t>SAMN11931165</t>
  </si>
  <si>
    <t>PRJNA545798</t>
  </si>
  <si>
    <t>GCA_009805545.1</t>
  </si>
  <si>
    <t>chromosome 1:CM020178.1; chromosome 2:CM020179.1; chromosome 3:CM020180.1; chromosome 4:CM020181.1; chromosome 5:CM020182.1; chromosome 6:CM020183.1; chromosome 7:CM020184.1; chromosome 8:CM020185.1; chromosome 9:CM020186.1; chromosome 10:CM020187.1; chromosome 11:CM020188.1; chromosome 12:CM020189.1</t>
  </si>
  <si>
    <t>WNHE01</t>
  </si>
  <si>
    <t>ftp://ftp.ncbi.nlm.nih.gov/genomes/all/GCA/009/805/545/GCA_009805545.1_ASM980554v1</t>
  </si>
  <si>
    <t>Cynara cardunculus var. scolymus</t>
  </si>
  <si>
    <t>2C</t>
  </si>
  <si>
    <t>SAMN03402638</t>
  </si>
  <si>
    <t>PRJNA453787</t>
  </si>
  <si>
    <t>GCA_001531365.1</t>
  </si>
  <si>
    <t>chromosome LG 1:NC_037528.1/CM009732.1; chromosome LG 2:NC_037529.1/CM009733.1; chromosome LG 3:NC_037530.1/CM009734.1; chromosome LG 4:NC_037531.1/CM009735.1; chromosome LG 5:NC_037532.1/CM009736.1; chromosome LG 6:NC_037533.1/CM009737.1; chromosome LG 7:NC_037534.1/CM009738.1; chromosome LG 8:NC_037535.1/CM009739.1; chromosome LG 9:NC_037536.1/CM009740.1; chromosome LG 10:NC_037537.1/CM009741.1; chromosome LG 11:NC_037538.1/CM009742.1; chromosome LG 12:NC_037539.1/CM009743.1; chromosome LG 13:NC_037540.1/CM009744.1; chromosome LG 14:NC_037541.1/CM009745.1; chromosome LG 15:NC_037542.1/CM009746.1; chromosome LG 16:NC_037543.1/CM009747.1; chromosome LG 17:NC_037544.1/CM009748.1</t>
  </si>
  <si>
    <t>LEKV01</t>
  </si>
  <si>
    <t>2016-01-21T00:00:00Z</t>
  </si>
  <si>
    <t>ftp://ftp.ncbi.nlm.nih.gov/genomes/all/GCA/001/531/365/GCA_001531365.1_CcrdV1</t>
  </si>
  <si>
    <t>ftp://ftp.ncbi.nlm.nih.gov/genomes/all/GCF/001/531/365/GCF_001531365.1_CcrdV1</t>
  </si>
  <si>
    <t>Oryza meyeriana var. granulata</t>
  </si>
  <si>
    <t>YNKM20150326</t>
  </si>
  <si>
    <t>SAMN07723085</t>
  </si>
  <si>
    <t>PRJNA412686</t>
  </si>
  <si>
    <t>GCA_003991445.1</t>
  </si>
  <si>
    <t>RYFJ01</t>
  </si>
  <si>
    <t>ftp://ftp.ncbi.nlm.nih.gov/genomes/all/GCA/003/991/445/GCA_003991445.1_ASM399144v1</t>
  </si>
  <si>
    <t>Colletotrichum higginsianum IMI 349063</t>
  </si>
  <si>
    <t>IMI 349063</t>
  </si>
  <si>
    <t>SAMN04420120</t>
  </si>
  <si>
    <t>PRJNA47061</t>
  </si>
  <si>
    <t>GCA_001672515.1</t>
  </si>
  <si>
    <t>chromosome 1:NC_030954.1/CM004455.1; chromosome 2:NC_030955.1/CM004456.1; chromosome 3:NC_030956.1/CM004457.1; chromosome 4:NC_030957.1/CM004458.1; chromosome 5:NC_030958.1/CM004459.1; chromosome 6:NC_030959.1/CM004460.1; chromosome 8:NC_030960.1/CM004461.1; chromosome 9:NC_030961.1/CM004462.1; chromosome 10:NC_030962.1/CM004463.1; chromosome 11:NC_030963.1/CM004464.1; chromosome 12:NC_030964.1/CM004465.1</t>
  </si>
  <si>
    <t>LTAN01</t>
  </si>
  <si>
    <t>2016-06-20T00:00:00Z</t>
  </si>
  <si>
    <t>ftp://ftp.ncbi.nlm.nih.gov/genomes/all/GCA/001/672/515/GCA_001672515.1_ASM167251v1</t>
  </si>
  <si>
    <t>ftp://ftp.ncbi.nlm.nih.gov/genomes/all/GCF/001/672/515/GCF_001672515.1_ASM167251v1</t>
  </si>
  <si>
    <t>Citrus clementina</t>
  </si>
  <si>
    <t>SAMN02389527</t>
  </si>
  <si>
    <t>PRJNA223006</t>
  </si>
  <si>
    <t>GCA_000493195.1</t>
  </si>
  <si>
    <t>AMZM01</t>
  </si>
  <si>
    <t>ftp://ftp.ncbi.nlm.nih.gov/genomes/all/GCA/000/493/195/GCA_000493195.1_Citrus_clementina_v1.0</t>
  </si>
  <si>
    <t>ftp://ftp.ncbi.nlm.nih.gov/genomes/all/GCF/000/493/195/GCF_000493195.1_Citrus_clementina_v1.0</t>
  </si>
  <si>
    <t>Oryza coarctata</t>
  </si>
  <si>
    <t>TKM-2016</t>
  </si>
  <si>
    <t>SAMN13182982</t>
  </si>
  <si>
    <t>PRJNA396417</t>
  </si>
  <si>
    <t>GCA_009761635.1</t>
  </si>
  <si>
    <t>WLYV01</t>
  </si>
  <si>
    <t>ftp://ftp.ncbi.nlm.nih.gov/genomes/all/GCA/009/761/635/GCA_009761635.1_OrCoar_V1</t>
  </si>
  <si>
    <t>Asclepias syriaca</t>
  </si>
  <si>
    <t>Phippen5</t>
  </si>
  <si>
    <t>SAMN06166495</t>
  </si>
  <si>
    <t>PRJNA210776</t>
  </si>
  <si>
    <t>GCA_002018285.1</t>
  </si>
  <si>
    <t>MSXX01</t>
  </si>
  <si>
    <t>2017-03-03T00:00:00Z</t>
  </si>
  <si>
    <t>ftp://ftp.ncbi.nlm.nih.gov/genomes/all/GCA/002/018/285/GCA_002018285.1_ASM201828v1</t>
  </si>
  <si>
    <t>Oryza glumipatula</t>
  </si>
  <si>
    <t>SAMN02981440</t>
  </si>
  <si>
    <t>PRJNA48429</t>
  </si>
  <si>
    <t>GCA_000576495.2</t>
  </si>
  <si>
    <t>chromosome 1:CM002512.2; chromosome 2:CM002516.2; chromosome 3:CM002517.2; chromosome 4:CM002518.2; chromosome 5:CM002519.2; chromosome 6:CM002520.2; chromosome 7:CM002521.2; chromosome 8:CM002522.2; chromosome 9:CM002523.2; chromosome 10:CM002513.2; chromosome 11:CM002514.2; chromosome 12:CM002515.2</t>
  </si>
  <si>
    <t>ALNU03</t>
  </si>
  <si>
    <t>2013-02-06T00:00:00Z</t>
  </si>
  <si>
    <t>ftp://ftp.ncbi.nlm.nih.gov/genomes/all/GCA/000/576/495/GCA_000576495.2_OgluRS3</t>
  </si>
  <si>
    <t>Oryza meridionalis</t>
  </si>
  <si>
    <t>SAMN02981442</t>
  </si>
  <si>
    <t>PRJNA48433</t>
  </si>
  <si>
    <t>GCA_000338895.3</t>
  </si>
  <si>
    <t>chromosome 1:CM002524.2; chromosome 2:CM002525.2; chromosome 3:CM002526.2; chromosome 4:CM002527.2; chromosome 5:CM002528.2; chromosome 6:CM002529.2; chromosome 7:CM002530.2; chromosome 8:CM002531.2; chromosome 9:CM002532.2; chromosome 10:CM002533.2; chromosome 11:CM002534.2; chromosome 12:CM002535.2</t>
  </si>
  <si>
    <t>ALNW03</t>
  </si>
  <si>
    <t>2012-10-17T00:00:00Z</t>
  </si>
  <si>
    <t>ftp://ftp.ncbi.nlm.nih.gov/genomes/all/GCA/000/338/895/GCA_000338895.3_OmerRS3</t>
  </si>
  <si>
    <t>Panax notoginseng</t>
  </si>
  <si>
    <t>WSSQ-2019</t>
  </si>
  <si>
    <t>SAMN16425310</t>
  </si>
  <si>
    <t>PRJNA658419</t>
  </si>
  <si>
    <t>GCA_016801055.1</t>
  </si>
  <si>
    <t>chromosome 1:CM029012.1; chromosome 2:CM029013.1; chromosome 3:CM029014.1; chromosome 4:CM029015.1; chromosome 5:CM029016.1; chromosome 6:CM029017.1; chromosome 7:CM029018.1; chromosome 8:CM029019.1; chromosome 9:CM029020.1; chromosome 10:CM029021.1; chromosome 11:CM029022.1; chromosome 12:CM029023.1</t>
  </si>
  <si>
    <t>JADPQE01</t>
  </si>
  <si>
    <t>ftp://ftp.ncbi.nlm.nih.gov/genomes/all/GCA/016/801/055/GCA_016801055.1_ASM1680105v1</t>
  </si>
  <si>
    <t>MD-8</t>
  </si>
  <si>
    <t>SAMN02928573</t>
  </si>
  <si>
    <t>PRJNA319326</t>
  </si>
  <si>
    <t>GCA_000769745.1</t>
  </si>
  <si>
    <t>JQFZ01</t>
  </si>
  <si>
    <t>2014-10-28T00:00:00Z</t>
  </si>
  <si>
    <t>ftp://ftp.ncbi.nlm.nih.gov/genomes/all/GCA/000/769/745/GCA_000769745.1_ASM76974v1</t>
  </si>
  <si>
    <t>ftp://ftp.ncbi.nlm.nih.gov/genomes/all/GCF/000/769/745/GCF_000769745.1_ASM76974v1</t>
  </si>
  <si>
    <t>Peromyscus maniculatus bairdii</t>
  </si>
  <si>
    <t>BW</t>
  </si>
  <si>
    <t>SAMN10150431</t>
  </si>
  <si>
    <t>PRJNA738144</t>
  </si>
  <si>
    <t>GCA_003704035.3</t>
  </si>
  <si>
    <t>chromosome 1:NC_056008.1/CM010879.2; chromosome 2:NC_056009.1/CM010880.2; chromosome 3:NC_056010.1/CM010881.2; chromosome 4:NC_056011.1/CM010882.2; chromosome 5:NC_056012.1/CM010883.2; chromosome 6:NC_056013.1/CM010884.2; chromosome 7:NC_056014.1/CM010885.2; chromosome 8:NC_056015.1/CM010886.1; chromosome 9:NC_056016.1/CM010887.2; chromosome 10:NC_056017.1/CM010888.2; chromosome 11:NC_056018.1/CM010889.2; chromosome 12:NC_056019.1/CM010890.2; chromosome 13:NC_056020.1/CM010891.2; chromosome 14:NC_056021.1/CM010892.2; chromosome 15:NC_056022.1/CM010893.2; chromosome 16:NC_056023.1/CM010894.2; chromosome 17:NC_056024.1/CM010895.2; chromosome 18:NC_056025.1/CM010896.2; chromosome 19:NC_056026.1/CM010897.2; chromosome 20:NC_056027.1/CM010898.1; chromosome 21:NC_056028.1/CM010899.2; chromosome 22:NC_056029.1/CM010900.2; chromosome 23:NC_056030.1/CM010901.2; chromosome X:NC_056031.1/CM010902.2; mitochondrion MT:NC_039921.1/</t>
  </si>
  <si>
    <t>RCWR01</t>
  </si>
  <si>
    <t>2018-10-30T00:00:00Z</t>
  </si>
  <si>
    <t>ftp://ftp.ncbi.nlm.nih.gov/genomes/all/GCA/003/704/035/GCA_003704035.3_HU_Pman_2.1.3</t>
  </si>
  <si>
    <t>ftp://ftp.ncbi.nlm.nih.gov/genomes/all/GCF/003/704/035/GCF_003704035.1_HU_Pman_2.1.3</t>
  </si>
  <si>
    <t>Peromyscus leucopus</t>
  </si>
  <si>
    <t>SAMN03488028</t>
  </si>
  <si>
    <t>PRJNA533285</t>
  </si>
  <si>
    <t>GCA_004664715.2</t>
  </si>
  <si>
    <t>chromosome 1:NC_051063.1/CM026041.1; chromosome 2:NC_051064.1/CM026042.1; chromosome 3:NC_051065.1/CM026043.1; chromosome 4:NC_051066.1/CM026044.1; chromosome 5:NC_051067.1/CM026045.1; chromosome 6:NC_051068.1/CM026046.1; chromosome 7:NC_051069.1/CM026047.1; chromosome 9:NC_051070.1/CM026048.1; chromosome 10:NC_051071.1/CM026049.1; chromosome 11:NC_051072.1/CM026050.1; chromosome 12:NC_051073.1/CM026051.1; chromosome 13:NC_051074.1/CM026052.1; chromosome 14:NC_051075.1/CM026053.1; chromosome 15:NC_051076.1/CM026054.1; chromosome 17:NC_051077.1/CM026055.1; chromosome 18:NC_051078.1/CM026056.1; chromosome 19:NC_051079.1/CM026057.1; chromosome 20:NC_051080.1/CM026058.1; chromosome 22:NC_051081.1/CM026059.1; chromosome 23:NC_051082.1/CM026060.1; chromosome X:NC_051083.1/CM026061.1; chromosome 16_21:NC_051084.1/CM026062.1; chromosome 8a:NC_051085.1/CM026063.1; chromosome 8b:NC_051086.1/CM026064.1; mitochondrion MT:NC_037180.1/</t>
  </si>
  <si>
    <t>NMRJ02</t>
  </si>
  <si>
    <t>2019-04-05T00:00:00Z</t>
  </si>
  <si>
    <t>ftp://ftp.ncbi.nlm.nih.gov/genomes/all/GCA/004/664/715/GCA_004664715.2_UCI_PerLeu_2.1</t>
  </si>
  <si>
    <t>ftp://ftp.ncbi.nlm.nih.gov/genomes/all/GCF/004/664/715/GCF_004664715.2_UCI_PerLeu_2.1</t>
  </si>
  <si>
    <t>Peromyscus polionotus subgriseus</t>
  </si>
  <si>
    <t>PO</t>
  </si>
  <si>
    <t>SAMN10150432</t>
  </si>
  <si>
    <t>PRJNA494229</t>
  </si>
  <si>
    <t>GCA_003704135.2</t>
  </si>
  <si>
    <t>chromosome 1:CM010903.1; chromosome 2:CM010904.1; chromosome 3:CM010905.1; chromosome 4:CM010906.2; chromosome 5:CM010907.1; chromosome 6:CM010908.1; chromosome 7:CM010909.1; chromosome 8:CM010910.1; chromosome 9:CM010911.1; chromosome 10:CM010912.1; chromosome 11:CM010913.1; chromosome 12:CM010914.1; chromosome 13:CM010915.1; chromosome 14:CM010916.1; chromosome 15:CM010917.1; chromosome 16:CM010918.1; chromosome 17:CM010919.1; chromosome 18:CM010920.1; chromosome 19:CM010921.1; chromosome 20:CM010922.1; chromosome 21:CM010923.1; chromosome 22:CM010924.1; chromosome 23:CM010925.1; chromosome X:CM010926.1</t>
  </si>
  <si>
    <t>RCWS02</t>
  </si>
  <si>
    <t>ftp://ftp.ncbi.nlm.nih.gov/genomes/all/GCA/003/704/135/GCA_003704135.2_HU_Ppol_1.3.3</t>
  </si>
  <si>
    <t>Peromyscus californicus insignis</t>
  </si>
  <si>
    <t>IS</t>
  </si>
  <si>
    <t>SAMN10698868</t>
  </si>
  <si>
    <t>PRJNA513219</t>
  </si>
  <si>
    <t>GCA_007827085.2</t>
  </si>
  <si>
    <t>VALE02</t>
  </si>
  <si>
    <t>2019-05-14T00:00:00Z</t>
  </si>
  <si>
    <t>ftp://ftp.ncbi.nlm.nih.gov/genomes/all/GCA/007/827/085/GCA_007827085.2_ASM782708v2</t>
  </si>
  <si>
    <t>Encephalitozoon hellem ATCC 50504</t>
  </si>
  <si>
    <t>ATCC 50504</t>
  </si>
  <si>
    <t>SAMN03081428</t>
  </si>
  <si>
    <t>PRJNA53973</t>
  </si>
  <si>
    <t>GCA_000277815.3</t>
  </si>
  <si>
    <t>chromosome I:NC_018468.1/CP002713.1; chromosome II:NC_018469.1/CP002714.1; chromosome III:NC_018470.1/CP002715.1; chromosome IV:NC_018471.1/CP002716.1; chromosome V:NC_018472.1/CP002717.1; chromosome VI:NC_018473.1/CP002718.1; chromosome VII:NC_018474.1/CP002719.1; chromosome VIII:NC_018475.1/CP002720.1; chromosome X:NC_018479.1/CP002723.1; chromosome XI:NC_018480.1/CP002724.1</t>
  </si>
  <si>
    <t>2012-06-28T00:00:00Z</t>
  </si>
  <si>
    <t>ftp://ftp.ncbi.nlm.nih.gov/genomes/all/GCA/000/277/815/GCA_000277815.3_ASM27781v3</t>
  </si>
  <si>
    <t>ftp://ftp.ncbi.nlm.nih.gov/genomes/all/GCF/000/277/815/GCF_000277815.2_ASM27781v3</t>
  </si>
  <si>
    <t>Phalaenopsis equestris</t>
  </si>
  <si>
    <t>SAMN02046388</t>
  </si>
  <si>
    <t>PRJNA382149</t>
  </si>
  <si>
    <t>GCA_001263595.1</t>
  </si>
  <si>
    <t>chloroplast Pltd:NC_017609.1/</t>
  </si>
  <si>
    <t>APLD01</t>
  </si>
  <si>
    <t>2015-08-07T00:00:00Z</t>
  </si>
  <si>
    <t>ftp://ftp.ncbi.nlm.nih.gov/genomes/all/GCA/001/263/595/GCA_001263595.1_ASM126359v1</t>
  </si>
  <si>
    <t>ftp://ftp.ncbi.nlm.nih.gov/genomes/all/GCF/001/263/595/GCF_001263595.1_ASM126359v1</t>
  </si>
  <si>
    <t>IOZ07</t>
  </si>
  <si>
    <t>SAMN14168421</t>
  </si>
  <si>
    <t>PRJNA608258</t>
  </si>
  <si>
    <t>GCA_012934285.1</t>
  </si>
  <si>
    <t>JAAVMX01</t>
  </si>
  <si>
    <t>2020-04-30T00:00:00Z</t>
  </si>
  <si>
    <t>ftp://ftp.ncbi.nlm.nih.gov/genomes/all/GCA/012/934/285/GCA_012934285.1_ASM1293428v1</t>
  </si>
  <si>
    <t>Oncopeltus fasciatus</t>
  </si>
  <si>
    <t>OFAS.00</t>
  </si>
  <si>
    <t>SAMN02645558</t>
  </si>
  <si>
    <t>PRJNA229125</t>
  </si>
  <si>
    <t>GCA_000696205.2</t>
  </si>
  <si>
    <t>JHQO02</t>
  </si>
  <si>
    <t>2014-05-27T00:00:00Z</t>
  </si>
  <si>
    <t>ftp://ftp.ncbi.nlm.nih.gov/genomes/all/GCA/000/696/205/GCA_000696205.2_Ofas_2.0</t>
  </si>
  <si>
    <t>Eremothecium cymbalariae DBVPG#7215</t>
  </si>
  <si>
    <t>DBVPG#7215</t>
  </si>
  <si>
    <t>SAMN03081426</t>
  </si>
  <si>
    <t>PRJNA60715</t>
  </si>
  <si>
    <t>GCA_000235365.1</t>
  </si>
  <si>
    <t>chromosome 1:NC_016449.1/CP002497.1; chromosome 2:NC_016450.1/CP002498.1; chromosome 3:NC_016451.1/CP002499.1; chromosome 4:NC_016452.1/CP002500.1; chromosome 5:NC_016453.1/CP002501.1; chromosome 6:NC_016454.1/CP002502.1; chromosome 7:NC_016455.1/CP002503.1; chromosome 8:NC_016456.1/CP002504.1</t>
  </si>
  <si>
    <t>2011-11-14T00:00:00Z</t>
  </si>
  <si>
    <t>ftp://ftp.ncbi.nlm.nih.gov/genomes/all/GCA/000/235/365/GCA_000235365.1_ASM23536v1</t>
  </si>
  <si>
    <t>ftp://ftp.ncbi.nlm.nih.gov/genomes/all/GCF/000/235/365/GCF_000235365.1_ASM23536v1</t>
  </si>
  <si>
    <t>IBT 11843</t>
  </si>
  <si>
    <t>SAMN05200881</t>
  </si>
  <si>
    <t>PRJNA395479</t>
  </si>
  <si>
    <t>GCA_002072245.1</t>
  </si>
  <si>
    <t>MDYL01</t>
  </si>
  <si>
    <t>2017-03-24T00:00:00Z</t>
  </si>
  <si>
    <t>ftp://ftp.ncbi.nlm.nih.gov/genomes/all/GCA/002/072/245/GCA_002072245.1_ASM207224v1</t>
  </si>
  <si>
    <t>Sebastes rubrivinctus</t>
  </si>
  <si>
    <t>SAMN02981552</t>
  </si>
  <si>
    <t>PRJNA62009</t>
  </si>
  <si>
    <t>GCA_000475215.1</t>
  </si>
  <si>
    <t>AUPQ01</t>
  </si>
  <si>
    <t>2013-10-18T00:00:00Z</t>
  </si>
  <si>
    <t>ftp://ftp.ncbi.nlm.nih.gov/genomes/all/GCA/000/475/215/GCA_000475215.1_SRub1.0</t>
  </si>
  <si>
    <t>Crithidia mellificae</t>
  </si>
  <si>
    <t>ATCC 30862</t>
  </si>
  <si>
    <t>SAMN04893586</t>
  </si>
  <si>
    <t>PRJNA319526</t>
  </si>
  <si>
    <t>GCA_002216565.1</t>
  </si>
  <si>
    <t>MDUD01</t>
  </si>
  <si>
    <t>2017-07-11T00:00:00Z</t>
  </si>
  <si>
    <t>ftp://ftp.ncbi.nlm.nih.gov/genomes/all/GCA/002/216/565/GCA_002216565.1_ASM221656v1</t>
  </si>
  <si>
    <t>Leptosphaeria maculans JN3</t>
  </si>
  <si>
    <t>v23.1.3</t>
  </si>
  <si>
    <t>PRJNA63129</t>
  </si>
  <si>
    <t>GCA_000230375.1</t>
  </si>
  <si>
    <t>2010-11-17T23:05:00Z</t>
  </si>
  <si>
    <t>ftp://ftp.ncbi.nlm.nih.gov/genomes/all/GCA/000/230/375/GCA_000230375.1_ASM23037v1</t>
  </si>
  <si>
    <t>ftp://ftp.ncbi.nlm.nih.gov/genomes/all/GCF/000/230/375/GCF_000230375.1_ASM23037v1</t>
  </si>
  <si>
    <t>Fusarium virguliforme Mont-1</t>
  </si>
  <si>
    <t>Mont-1</t>
  </si>
  <si>
    <t>SAMN02981315</t>
  </si>
  <si>
    <t>PRJNA63281</t>
  </si>
  <si>
    <t>GCA_000585705.1</t>
  </si>
  <si>
    <t>AEYB01</t>
  </si>
  <si>
    <t>2014-03-06T00:00:00Z</t>
  </si>
  <si>
    <t>ftp://ftp.ncbi.nlm.nih.gov/genomes/all/GCA/000/585/705/GCA_000585705.1_Fusarium_virguliforme_1.0</t>
  </si>
  <si>
    <t>Edhazardia aedis USNM 41457</t>
  </si>
  <si>
    <t>USNM 41457</t>
  </si>
  <si>
    <t>SAMN02981318</t>
  </si>
  <si>
    <t>PRJNA65125</t>
  </si>
  <si>
    <t>GCA_000230595.3</t>
  </si>
  <si>
    <t>AFBI03</t>
  </si>
  <si>
    <t>ftp://ftp.ncbi.nlm.nih.gov/genomes/all/GCA/000/230/595/GCA_000230595.3_Edha_aedis_V4b</t>
  </si>
  <si>
    <t>Craspedacusta sowerbii</t>
  </si>
  <si>
    <t>4NJM1BBP0Z</t>
  </si>
  <si>
    <t>SAMN05463206</t>
  </si>
  <si>
    <t>PRJNA335818</t>
  </si>
  <si>
    <t>GCA_003687565.1</t>
  </si>
  <si>
    <t>QQSS01</t>
  </si>
  <si>
    <t>2018-10-24T00:00:00Z</t>
  </si>
  <si>
    <t>ftp://ftp.ncbi.nlm.nih.gov/genomes/all/GCA/003/687/565/GCA_003687565.1_ASM368756v1</t>
  </si>
  <si>
    <t>Rhizomucor miehei CAU432</t>
  </si>
  <si>
    <t>CAU432</t>
  </si>
  <si>
    <t>SAMN02981364</t>
  </si>
  <si>
    <t>PRJNA66605</t>
  </si>
  <si>
    <t>GCA_000611695.1</t>
  </si>
  <si>
    <t>AGBC01</t>
  </si>
  <si>
    <t>ftp://ftp.ncbi.nlm.nih.gov/genomes/all/GCA/000/611/695/GCA_000611695.1_RhzM_1.0</t>
  </si>
  <si>
    <t>LPF1912</t>
  </si>
  <si>
    <t>SAMN12358643</t>
  </si>
  <si>
    <t>PRJNA556508</t>
  </si>
  <si>
    <t>GCA_009914735.1</t>
  </si>
  <si>
    <t>VNIJ01</t>
  </si>
  <si>
    <t>2020-01-22T00:00:00Z</t>
  </si>
  <si>
    <t>ftp://ftp.ncbi.nlm.nih.gov/genomes/all/GCA/009/914/735/GCA_009914735.1_ASM991473v1</t>
  </si>
  <si>
    <t>Anopheles arabiensis</t>
  </si>
  <si>
    <t>DONGOLA</t>
  </si>
  <si>
    <t>SAMN14999448</t>
  </si>
  <si>
    <t>PRJNA716336</t>
  </si>
  <si>
    <t>GCA_016920715.1</t>
  </si>
  <si>
    <t>chromosome 2:NC_053517.1/CM029352.1; chromosome 3:NC_053518.1/CM029353.1; chromosome X:NC_053519.1/CM029354.1; mitochondrion MT:NC_028212.1/CM029355.1</t>
  </si>
  <si>
    <t>JADFTQ01</t>
  </si>
  <si>
    <t>ftp://ftp.ncbi.nlm.nih.gov/genomes/all/GCA/016/920/715/GCA_016920715.1_AaraD3</t>
  </si>
  <si>
    <t>ftp://ftp.ncbi.nlm.nih.gov/genomes/all/GCF/016/920/715/GCF_016920715.1_AaraD3</t>
  </si>
  <si>
    <t>Anopheles quadriannulatus</t>
  </si>
  <si>
    <t>QUAD4_A</t>
  </si>
  <si>
    <t>SAMN02953838</t>
  </si>
  <si>
    <t>PRJNA191558</t>
  </si>
  <si>
    <t>GCA_000349065.1</t>
  </si>
  <si>
    <t>APCH01</t>
  </si>
  <si>
    <t>ftp://ftp.ncbi.nlm.nih.gov/genomes/all/GCA/000/349/065/GCA_000349065.1_Anop_quad_QUAD4_A_V1</t>
  </si>
  <si>
    <t>Anopheles epiroticus</t>
  </si>
  <si>
    <t>epiroticus2</t>
  </si>
  <si>
    <t>SAMN01087920</t>
  </si>
  <si>
    <t>PRJNA191562</t>
  </si>
  <si>
    <t>GCA_000349105.1</t>
  </si>
  <si>
    <t>APCJ01</t>
  </si>
  <si>
    <t>ftp://ftp.ncbi.nlm.nih.gov/genomes/all/GCA/000/349/105/GCA_000349105.1_Anop_epir_epiroticus2_V1</t>
  </si>
  <si>
    <t>Anopheles christyi</t>
  </si>
  <si>
    <t>ACHKN1017</t>
  </si>
  <si>
    <t>SAMN02953841</t>
  </si>
  <si>
    <t>PRJNA191564</t>
  </si>
  <si>
    <t>GCA_000349165.1</t>
  </si>
  <si>
    <t>APCM01</t>
  </si>
  <si>
    <t>ftp://ftp.ncbi.nlm.nih.gov/genomes/all/GCA/000/349/165/GCA_000349165.1_Anop_chri_ACHKN1017_V1</t>
  </si>
  <si>
    <t>Anopheles merus</t>
  </si>
  <si>
    <t>MAF</t>
  </si>
  <si>
    <t>SAMN14825642</t>
  </si>
  <si>
    <t>PRJNA719141</t>
  </si>
  <si>
    <t>GCA_017562075.2</t>
  </si>
  <si>
    <t>chromosome X:NC_054081.1/CM029762.1; chromosome 2R:NC_054082.1/CM029764.1; chromosome 2L:NC_054083.1/CM029763.1; chromosome 3R:NC_054084.1/CM029766.1; chromosome 3L:NC_054085.1/CM029765.1; mitochondrion MT:NC_028220.1/</t>
  </si>
  <si>
    <t>JADFFO01</t>
  </si>
  <si>
    <t>ftp://ftp.ncbi.nlm.nih.gov/genomes/all/GCA/017/562/075/GCA_017562075.2_AmerM5.1</t>
  </si>
  <si>
    <t>ftp://ftp.ncbi.nlm.nih.gov/genomes/all/GCF/017/562/075/GCF_017562075.2_AmerM5.1</t>
  </si>
  <si>
    <t>Anopheles melas</t>
  </si>
  <si>
    <t>CM1001059_A</t>
  </si>
  <si>
    <t>SAMN02953873</t>
  </si>
  <si>
    <t>PRJNA163117</t>
  </si>
  <si>
    <t>GCA_000473525.2</t>
  </si>
  <si>
    <t>AXCO02</t>
  </si>
  <si>
    <t>2013-09-30T00:00:00Z</t>
  </si>
  <si>
    <t>ftp://ftp.ncbi.nlm.nih.gov/genomes/all/GCA/000/473/525/GCA_000473525.2_Anop_mela_CM1001059_A_V2</t>
  </si>
  <si>
    <t>Anopheles maculatus</t>
  </si>
  <si>
    <t>BtQ1</t>
  </si>
  <si>
    <t>SAMN04437154</t>
  </si>
  <si>
    <t>PRJNA309622</t>
  </si>
  <si>
    <t>GCA_002091835.1</t>
  </si>
  <si>
    <t>LULA01</t>
  </si>
  <si>
    <t>2017-04-11T00:00:00Z</t>
  </si>
  <si>
    <t>ftp://ftp.ncbi.nlm.nih.gov/genomes/all/GCA/002/091/835/GCA_002091835.1_ASM209183v1</t>
  </si>
  <si>
    <t>Anopheles minimus</t>
  </si>
  <si>
    <t>MINIMUS1</t>
  </si>
  <si>
    <t>SAMN02953845</t>
  </si>
  <si>
    <t>PRJNA67225</t>
  </si>
  <si>
    <t>GCA_000349025.1</t>
  </si>
  <si>
    <t>APHL01</t>
  </si>
  <si>
    <t>ftp://ftp.ncbi.nlm.nih.gov/genomes/all/GCA/000/349/025/GCA_000349025.1_Anop_mini_MINIMUS1_V1</t>
  </si>
  <si>
    <t>Anopheles culicifacies</t>
  </si>
  <si>
    <t>species A-37_1</t>
  </si>
  <si>
    <t>SAMN02953871</t>
  </si>
  <si>
    <t>PRJNA163119</t>
  </si>
  <si>
    <t>GCA_000473375.1</t>
  </si>
  <si>
    <t>AXCM01</t>
  </si>
  <si>
    <t>ftp://ftp.ncbi.nlm.nih.gov/genomes/all/GCA/000/473/375/GCA_000473375.1_Anop_culi_species_A-37_1_V1</t>
  </si>
  <si>
    <t>Anopheles farauti</t>
  </si>
  <si>
    <t>FAR1</t>
  </si>
  <si>
    <t>SAMN02953872</t>
  </si>
  <si>
    <t>PRJNA67229</t>
  </si>
  <si>
    <t>GCA_000473445.2</t>
  </si>
  <si>
    <t>AXCN02</t>
  </si>
  <si>
    <t>ftp://ftp.ncbi.nlm.nih.gov/genomes/all/GCA/000/473/445/GCA_000473445.2_Anop_fara_FAR1_V2</t>
  </si>
  <si>
    <t>Anopheles dirus</t>
  </si>
  <si>
    <t>WRAIR2</t>
  </si>
  <si>
    <t>SAMN02953840</t>
  </si>
  <si>
    <t>PRJNA67231</t>
  </si>
  <si>
    <t>GCA_000349145.1</t>
  </si>
  <si>
    <t>APCL01</t>
  </si>
  <si>
    <t>ftp://ftp.ncbi.nlm.nih.gov/genomes/all/GCA/000/349/145/GCA_000349145.1_Anop_diru_WRAIR2_V1</t>
  </si>
  <si>
    <t>Anopheles atroparvus</t>
  </si>
  <si>
    <t>EBRO</t>
  </si>
  <si>
    <t>SAMN14451370</t>
  </si>
  <si>
    <t>PRJNA660041</t>
  </si>
  <si>
    <t>GCA_015501955.1</t>
  </si>
  <si>
    <t>chromosome X:CM027233.1; chromosome 2L:CM027234.1; chromosome 2R:CM027235.1; chromosome 3L:CM027236.1; chromosome 3R:CM027237.1</t>
  </si>
  <si>
    <t>JADGIQ01</t>
  </si>
  <si>
    <t>ftp://ftp.ncbi.nlm.nih.gov/genomes/all/GCA/015/501/955/GCA_015501955.1_AatrE4</t>
  </si>
  <si>
    <t>Anopheles albimanus</t>
  </si>
  <si>
    <t>STELCA</t>
  </si>
  <si>
    <t>SAMN14582895</t>
  </si>
  <si>
    <t>PRJNA657052</t>
  </si>
  <si>
    <t>GCA_013758885.1</t>
  </si>
  <si>
    <t>chromosome X:NC_050155.1/CM024294.1; chromosome 2:NC_050156.1/CM024292.1; chromosome 3:NC_050157.1/CM024293.1</t>
  </si>
  <si>
    <t>JABUIU01</t>
  </si>
  <si>
    <t>2020-07-27T00:00:00Z</t>
  </si>
  <si>
    <t>ftp://ftp.ncbi.nlm.nih.gov/genomes/all/GCA/013/758/885/GCA_013758885.1_VT_AalbS3_pri_1.0</t>
  </si>
  <si>
    <t>ftp://ftp.ncbi.nlm.nih.gov/genomes/all/GCF/013/758/885/GCF_013758885.1_VT_AalbS3_pri_1.0</t>
  </si>
  <si>
    <t>Sesamum indicum</t>
  </si>
  <si>
    <t>SAMN02981519</t>
  </si>
  <si>
    <t>PRJNA268358</t>
  </si>
  <si>
    <t>GCA_000512975.1</t>
  </si>
  <si>
    <t>linkage group LG1:NC_026145.1/CM002349.1; linkage group LG2:NC_026146.1/CM002357.1; linkage group LG3:NC_026147.1/CM002358.1; linkage group LG4:NC_026148.1/CM002359.1; linkage group LG5:NC_026149.1/CM002360.1; linkage group LG6:NC_026150.1/CM002361.1; linkage group LG7:NC_026151.1/CM002362.1; linkage group LG8:NC_026152.1/CM002363.1; linkage group LG9:NC_026153.1/CM002364.1; linkage group LG10:NC_026154.1/CM002350.1; linkage group LG11:NC_026155.1/CM002351.1; linkage group LG12:NC_026156.1/CM002352.1; linkage group LG13:NC_026157.1/CM002353.1; linkage group LG14:NC_026158.1/CM002354.1; linkage group LG15:NC_026159.1/CM002355.1; linkage group LG16:NC_026160.1/CM002356.1; chloroplast Pltd:NC_016433.2/</t>
  </si>
  <si>
    <t>APMJ01</t>
  </si>
  <si>
    <t>2013-12-24T00:00:00Z</t>
  </si>
  <si>
    <t>ftp://ftp.ncbi.nlm.nih.gov/genomes/all/GCA/000/512/975/GCA_000512975.1_S_indicum_v1.0</t>
  </si>
  <si>
    <t>ftp://ftp.ncbi.nlm.nih.gov/genomes/all/GCF/000/512/975/GCF_000512975.1_S_indicum_v1.0</t>
  </si>
  <si>
    <t>Drechslerella stenobrocha 248</t>
  </si>
  <si>
    <t>SAMN02981537</t>
  </si>
  <si>
    <t>PRJNA67941</t>
  </si>
  <si>
    <t>GCA_000525045.1</t>
  </si>
  <si>
    <t>ASQI01</t>
  </si>
  <si>
    <t>2014-01-31T00:00:00Z</t>
  </si>
  <si>
    <t>ftp://ftp.ncbi.nlm.nih.gov/genomes/all/GCA/000/525/045/GCA_000525045.1_DREv1</t>
  </si>
  <si>
    <t>Hirsutella minnesotensis 3608</t>
  </si>
  <si>
    <t>SAMN02777955</t>
  </si>
  <si>
    <t>PRJNA67943</t>
  </si>
  <si>
    <t>GCA_000956045.1</t>
  </si>
  <si>
    <t>JPUM01</t>
  </si>
  <si>
    <t>2015-03-18T00:00:00Z</t>
  </si>
  <si>
    <t>ftp://ftp.ncbi.nlm.nih.gov/genomes/all/GCA/000/956/045/GCA_000956045.1_ASM95604v1</t>
  </si>
  <si>
    <t>Tapirus terrestris</t>
  </si>
  <si>
    <t>BS40</t>
  </si>
  <si>
    <t>SAMN07678114</t>
  </si>
  <si>
    <t>PRJNA399422</t>
  </si>
  <si>
    <t>GCA_004025025.1</t>
  </si>
  <si>
    <t>PVID01</t>
  </si>
  <si>
    <t>ftp://ftp.ncbi.nlm.nih.gov/genomes/all/GCA/004/025/025/GCA_004025025.1_TapTer_v1_BIUU</t>
  </si>
  <si>
    <t>AG-1 IA</t>
  </si>
  <si>
    <t>SAMN14572378</t>
  </si>
  <si>
    <t>PRJNA727464</t>
  </si>
  <si>
    <t>GCA_016906535.1</t>
  </si>
  <si>
    <t>chromosome 1:NC_057370.1/CP059658.1; chromosome 2:NC_057371.1/CP059659.1; chromosome 3:NC_057372.1/CP059660.1; chromosome 4:NC_057373.1/CP059661.1; chromosome 5:NC_057374.1/CP059662.1; chromosome 6:NC_057375.1/CP059663.1; chromosome 7:NC_057376.1/CP059664.1; chromosome 8:NC_057377.1/CP059665.1; chromosome 9:NC_057378.1/CP059666.1; chromosome 10:NC_057379.1/CP059667.1; chromosome 11:NC_057380.1/CP059668.1; chromosome 12:NC_057381.1/CP059669.1; chromosome 13:NC_057382.1/CP059670.1; chromosome 14:NC_057383.1/CP059671.1; chromosome 15:NC_057384.1/CP059672.1; chromosome 16:NC_057385.1/CP059673.1</t>
  </si>
  <si>
    <t>ftp://ftp.ncbi.nlm.nih.gov/genomes/all/GCA/016/906/535/GCA_016906535.1_ASM1690653v1</t>
  </si>
  <si>
    <t>ftp://ftp.ncbi.nlm.nih.gov/genomes/all/GCF/016/906/535/GCF_016906535.1_ASM1690653v1</t>
  </si>
  <si>
    <t>Fusarium asiaticum</t>
  </si>
  <si>
    <t>NRRL6101</t>
  </si>
  <si>
    <t>SAMN03958814</t>
  </si>
  <si>
    <t>PRJNA291971</t>
  </si>
  <si>
    <t>GCA_001717845.1</t>
  </si>
  <si>
    <t>LHTY01</t>
  </si>
  <si>
    <t>2016-08-31T00:00:00Z</t>
  </si>
  <si>
    <t>ftp://ftp.ncbi.nlm.nih.gov/genomes/all/GCA/001/717/845/GCA_001717845.1_ASM171784v1</t>
  </si>
  <si>
    <t>Pochonia chlamydosporia 170</t>
  </si>
  <si>
    <t>SAMN02296946</t>
  </si>
  <si>
    <t>PRJNA342685</t>
  </si>
  <si>
    <t>GCA_001653235.2</t>
  </si>
  <si>
    <t>chromosome 1:NC_035790.1/CM008055.1; chromosome 2:NC_035791.1/CM008056.1; chromosome 3:NC_035792.1/CM008057.1; chromosome 4:NC_035793.1/CM008058.1; chromosome 5:NC_035794.1/CM008059.1; chromosome 6:NC_035795.1/CM008060.1; chromosome 7:NC_035796.1/CM008061.1</t>
  </si>
  <si>
    <t>LSBJ02</t>
  </si>
  <si>
    <t>2016-05-27T00:00:00Z</t>
  </si>
  <si>
    <t>ftp://ftp.ncbi.nlm.nih.gov/genomes/all/GCA/001/653/235/GCA_001653235.2_ASM165323v2</t>
  </si>
  <si>
    <t>ftp://ftp.ncbi.nlm.nih.gov/genomes/all/GCF/001/653/235/GCF_001653235.2_ASM165323v2</t>
  </si>
  <si>
    <t>Silene noctiflora</t>
  </si>
  <si>
    <t>OPL-1.1</t>
  </si>
  <si>
    <t>SAMN12109243</t>
  </si>
  <si>
    <t>PRJNA550146</t>
  </si>
  <si>
    <t>GCA_009801015.1</t>
  </si>
  <si>
    <t>VHZZ01</t>
  </si>
  <si>
    <t>ftp://ftp.ncbi.nlm.nih.gov/genomes/all/GCA/009/801/015/GCA_009801015.1_ASM980101v1</t>
  </si>
  <si>
    <t>Sparus aurata</t>
  </si>
  <si>
    <t>SAMEA104384835</t>
  </si>
  <si>
    <t>PRJEB31901</t>
  </si>
  <si>
    <t>GCA_900880675.1</t>
  </si>
  <si>
    <t>chromosome 1:NC_044187.1/LR537121.1; chromosome 2:NC_044188.1/LR537122.1; chromosome 3:NC_044189.1/LR537123.1; chromosome 4:NC_044190.1/LR537124.1; chromosome 5:NC_044191.1/LR537125.1; chromosome 6:NC_044192.1/LR537126.1; chromosome 7:NC_044193.1/LR537127.1; chromosome 8:NC_044194.1/LR537128.1; chromosome 9:NC_044195.1/LR537129.1; chromosome 10:NC_044196.1/LR537130.1; chromosome 11:NC_044197.1/LR537131.1; chromosome 12:NC_044198.1/LR537132.1; chromosome 13:NC_044199.1/LR537133.1; chromosome 14:NC_044200.1/LR537134.1; chromosome 15:NC_044201.1/LR537135.1; chromosome 16:NC_044202.1/LR537136.1; chromosome 17:NC_044203.1/LR537137.1; chromosome 18:NC_044204.1/LR537138.1; chromosome 19:NC_044205.1/LR537139.1; chromosome 20:NC_044206.1/LR537140.1; chromosome 21:NC_044207.1/LR537141.1; chromosome 22:NC_044208.1/LR537142.1; chromosome 23:NC_044209.1/LR537143.1; chromosome 24:NC_044210.1/LR537144.1; mitochondrion MT:NC_024236.1/</t>
  </si>
  <si>
    <t>CAAHFC01</t>
  </si>
  <si>
    <t>2019-03-29T00:00:00Z</t>
  </si>
  <si>
    <t>ftp://ftp.ncbi.nlm.nih.gov/genomes/all/GCA/900/880/675/GCA_900880675.1_fSpaAur1.1</t>
  </si>
  <si>
    <t>ftp://ftp.ncbi.nlm.nih.gov/genomes/all/GCF/900/880/675/GCF_900880675.1_fSpaAur1.1</t>
  </si>
  <si>
    <t>Betula pendula</t>
  </si>
  <si>
    <t>SAMEA104091830</t>
  </si>
  <si>
    <t>PRJEB14544</t>
  </si>
  <si>
    <t>GCA_900184695.1</t>
  </si>
  <si>
    <t>mitochondrion MT:LT855379.1; chloroplast Pltd:LT855378.1</t>
  </si>
  <si>
    <t>FXXK01</t>
  </si>
  <si>
    <t>2017-05-25T00:00:00Z</t>
  </si>
  <si>
    <t>ftp://ftp.ncbi.nlm.nih.gov/genomes/all/GCA/900/184/695/GCA_900184695.1_Bpev01</t>
  </si>
  <si>
    <t>Cannabis sativa</t>
  </si>
  <si>
    <t>SAMEA5040675</t>
  </si>
  <si>
    <t>PRJEB29284</t>
  </si>
  <si>
    <t>GCA_900626175.2</t>
  </si>
  <si>
    <t>chromosome 1:NC_044371.1/LR213628.1; chromosome 2:NC_044375.1/LR213632.1; chromosome 3:NC_044372.1/LR213629.1; chromosome 4:NC_044373.1/LR213630.1; chromosome 5:NC_044374.1/LR213631.1; chromosome 6:NC_044377.1/LR213634.1; chromosome 7:NC_044378.1/LR213635.1; chromosome 8:NC_044379.1/LR213636.1; chromosome 9:NC_044376.1/LR213633.1; chromosome X:NC_044370.1/LR213627.1; mitochondrion MT:NC_029855.1/</t>
  </si>
  <si>
    <t>UZAU01</t>
  </si>
  <si>
    <t>2019-01-22T00:00:00Z</t>
  </si>
  <si>
    <t>ftp://ftp.ncbi.nlm.nih.gov/genomes/all/GCA/900/626/175/GCA_900626175.2_cs10</t>
  </si>
  <si>
    <t>ftp://ftp.ncbi.nlm.nih.gov/genomes/all/GCF/900/626/175/GCF_900626175.2_cs10</t>
  </si>
  <si>
    <t>Nannochloropsis limnetica</t>
  </si>
  <si>
    <t>CCMP505</t>
  </si>
  <si>
    <t>SAMN04613694</t>
  </si>
  <si>
    <t>PRJNA65105</t>
  </si>
  <si>
    <t>GCA_001614225.1</t>
  </si>
  <si>
    <t>AFGL01</t>
  </si>
  <si>
    <t>2016-04-08T00:00:00Z</t>
  </si>
  <si>
    <t>ftp://ftp.ncbi.nlm.nih.gov/genomes/all/GCA/001/614/225/GCA_001614225.1_ASM161422v1</t>
  </si>
  <si>
    <t>Nannochloropsis oculata CCMP525</t>
  </si>
  <si>
    <t>CCMP525</t>
  </si>
  <si>
    <t>SAMN06010109</t>
  </si>
  <si>
    <t>PRJNA65107</t>
  </si>
  <si>
    <t>GCA_004335455.1</t>
  </si>
  <si>
    <t>AFGM01</t>
  </si>
  <si>
    <t>2019-03-08T00:00:00Z</t>
  </si>
  <si>
    <t>ftp://ftp.ncbi.nlm.nih.gov/genomes/all/GCA/004/335/455/GCA_004335455.1_ASM433545v1</t>
  </si>
  <si>
    <t>Nannochloropsis gaditana CCMP526</t>
  </si>
  <si>
    <t>CCMP526</t>
  </si>
  <si>
    <t>SAMN02981382</t>
  </si>
  <si>
    <t>PRJNA73791</t>
  </si>
  <si>
    <t>GCA_000240725.1</t>
  </si>
  <si>
    <t>AGNI01</t>
  </si>
  <si>
    <t>2011-12-30T00:00:00Z</t>
  </si>
  <si>
    <t>ftp://ftp.ncbi.nlm.nih.gov/genomes/all/GCA/000/240/725/GCA_000240725.1_ASM24072v1</t>
  </si>
  <si>
    <t>ftp://ftp.ncbi.nlm.nih.gov/genomes/all/GCF/000/240/725/GCF_000240725.1_ASM24072v1</t>
  </si>
  <si>
    <t>Nannochloropsis granulata CCMP529</t>
  </si>
  <si>
    <t>CCMP529</t>
  </si>
  <si>
    <t>SAMN06010110</t>
  </si>
  <si>
    <t>PRJNA65111</t>
  </si>
  <si>
    <t>GCA_004335405.1</t>
  </si>
  <si>
    <t>AFGO01</t>
  </si>
  <si>
    <t>ftp://ftp.ncbi.nlm.nih.gov/genomes/all/GCA/004/335/405/GCA_004335405.1_ASM433540v1</t>
  </si>
  <si>
    <t>Entamoeba nuttalli P19</t>
  </si>
  <si>
    <t>P19</t>
  </si>
  <si>
    <t>SAMN00737870</t>
  </si>
  <si>
    <t>PRJNA257309</t>
  </si>
  <si>
    <t>GCA_000257125.1</t>
  </si>
  <si>
    <t>AGBL01</t>
  </si>
  <si>
    <t>2012-03-29T00:00:00Z</t>
  </si>
  <si>
    <t>ftp://ftp.ncbi.nlm.nih.gov/genomes/all/GCA/000/257/125/GCA_000257125.1_ENU1_v1</t>
  </si>
  <si>
    <t>ftp://ftp.ncbi.nlm.nih.gov/genomes/all/GCF/000/257/125/GCF_000257125.1_ENU1_v1</t>
  </si>
  <si>
    <t>Babesia microti strain RI</t>
  </si>
  <si>
    <t>RI</t>
  </si>
  <si>
    <t>SAMEA3139016</t>
  </si>
  <si>
    <t>PRJEA72411</t>
  </si>
  <si>
    <t>GCA_000691945.2</t>
  </si>
  <si>
    <t>chromosome I:NC_027205.1/FO082871.1; chromosome II:NC_027206.1/FO082872.1; chromosome III:NC_027207.2/LN871598.1; chromosome IV:NC_034969.1/LN871599.1; mitochondrion MT:NC_034637.1/LN871601.1; apicoplast Pltd:NC_034636.1/LK028575.1</t>
  </si>
  <si>
    <t>2012-08-02T00:00:00Z</t>
  </si>
  <si>
    <t>ftp://ftp.ncbi.nlm.nih.gov/genomes/all/GCA/000/691/945/GCA_000691945.2_ASM69194v2</t>
  </si>
  <si>
    <t>ftp://ftp.ncbi.nlm.nih.gov/genomes/all/GCF/000/691/945/GCF_000691945.2_ASM69194v2</t>
  </si>
  <si>
    <t>Danaus plexippus plexippus</t>
  </si>
  <si>
    <t>F-2</t>
  </si>
  <si>
    <t>SAMN01758044</t>
  </si>
  <si>
    <t>PRJNA607945</t>
  </si>
  <si>
    <t>GCA_009731565.1</t>
  </si>
  <si>
    <t>chromosome 2:NC_045808.1/CM019184.1; chromosome 3:NC_045809.1/CM019185.1; chromosome 4:NC_045810.1/CM019186.1; chromosome 5:NC_045811.1/CM019187.1; chromosome 6:NC_045812.1/CM019188.1; chromosome 7:NC_045813.1/CM019189.1; chromosome 8:NC_045814.1/CM019190.1; chromosome 9:NC_045815.1/CM019191.1; chromosome 10:NC_045816.1/CM019192.1; chromosome 11:NC_045817.1/CM019193.1; chromosome 12:NC_045818.1/CM019194.1; chromosome 13:NC_045819.1/CM019195.1; chromosome 14:NC_045820.1/CM019196.1; chromosome 15:NC_045821.1/CM019197.1; chromosome 16:NC_045822.1/CM019198.1; chromosome 17:NC_045823.1/CM019199.1; chromosome 18:NC_045824.1/CM019200.1; chromosome 19:NC_045825.1/CM019201.1; chromosome 20:NC_045826.1/CM019202.1; chromosome 21:NC_045827.1/CM019203.1; chromosome 22:NC_045828.1/CM019204.1; chromosome 23:NC_045829.1/CM019205.1; chromosome 24:NC_045830.1/CM019206.1; chromosome 25:NC_045831.1/CM019207.1; chromosome 26:NC_045832.1/CM019208.1; chromosome 27:NC_045833.1/CM019209.1; chromosome 28:NC_045834.1/CM019210.1; chromosome 29:NC_045835.1/CM019211.1; chromosome Z:NC_045836.1/CM019213.1; chromosome 30:NC_045837.1/CM019212.1</t>
  </si>
  <si>
    <t>DUEA01</t>
  </si>
  <si>
    <t>ftp://ftp.ncbi.nlm.nih.gov/genomes/all/GCA/009/731/565/GCA_009731565.1_Dplex_v4</t>
  </si>
  <si>
    <t>ftp://ftp.ncbi.nlm.nih.gov/genomes/all/GCF/009/731/565/GCF_009731565.1_Dplex_v4</t>
  </si>
  <si>
    <t>Glarea lozoyensis ATCC 20868</t>
  </si>
  <si>
    <t>ATCC 20868</t>
  </si>
  <si>
    <t>SAMN02981444</t>
  </si>
  <si>
    <t>PRJNA246203</t>
  </si>
  <si>
    <t>GCA_000409485.1</t>
  </si>
  <si>
    <t>ALVE01</t>
  </si>
  <si>
    <t>2013-06-10T00:00:00Z</t>
  </si>
  <si>
    <t>ftp://ftp.ncbi.nlm.nih.gov/genomes/all/GCA/000/409/485/GCA_000409485.1_GLAREA</t>
  </si>
  <si>
    <t>ftp://ftp.ncbi.nlm.nih.gov/genomes/all/GCF/000/409/485/GCF_000409485.1_GLAREA</t>
  </si>
  <si>
    <t>Rosa chinensis</t>
  </si>
  <si>
    <t>SAMN07737764</t>
  </si>
  <si>
    <t>PRJNA438537</t>
  </si>
  <si>
    <t>GCA_002994745.2</t>
  </si>
  <si>
    <t>chromosome 1:NC_037088.1/CM009582.1; chromosome 2:NC_037089.1/CM009583.1; chromosome 3:NC_037090.1/CM009584.1; chromosome 4:NC_037091.1/CM009585.1; chromosome 5:NC_037092.1/CM009586.1; chromosome 6:NC_037093.1/CM009587.1; chromosome 7:NC_037094.1/CM009588.1; mitochondrion MT:CM009589.1; chloroplast Pltd:CM009590.1</t>
  </si>
  <si>
    <t>PDCK01</t>
  </si>
  <si>
    <t>2018-03-13T00:00:00Z</t>
  </si>
  <si>
    <t>ftp://ftp.ncbi.nlm.nih.gov/genomes/all/GCA/002/994/745/GCA_002994745.2_RchiOBHm-V2</t>
  </si>
  <si>
    <t>ftp://ftp.ncbi.nlm.nih.gov/genomes/all/GCF/002/994/745/GCF_002994745.2_RchiOBHm-V2</t>
  </si>
  <si>
    <t>Rosa lucieae</t>
  </si>
  <si>
    <t>SAMN10395143</t>
  </si>
  <si>
    <t>PRJNA504542</t>
  </si>
  <si>
    <t>GCA_006954505.1</t>
  </si>
  <si>
    <t>RQIQ01</t>
  </si>
  <si>
    <t>ftp://ftp.ncbi.nlm.nih.gov/genomes/all/GCA/006/954/505/GCA_006954505.1_ILVO_Rwic_1.0</t>
  </si>
  <si>
    <t>Eptesicus fuscus</t>
  </si>
  <si>
    <t>BU_THK_EF1</t>
  </si>
  <si>
    <t>SAMN00767986</t>
  </si>
  <si>
    <t>PRJNA232522</t>
  </si>
  <si>
    <t>GCA_000308155.1</t>
  </si>
  <si>
    <t>ALEH01</t>
  </si>
  <si>
    <t>2012-07-30T00:00:00Z</t>
  </si>
  <si>
    <t>ftp://ftp.ncbi.nlm.nih.gov/genomes/all/GCA/000/308/155/GCA_000308155.1_EptFus1.0</t>
  </si>
  <si>
    <t>ftp://ftp.ncbi.nlm.nih.gov/genomes/all/GCF/000/308/155/GCF_000308155.1_EptFus1.0</t>
  </si>
  <si>
    <t>Sporothrix insectorum RCEF 264</t>
  </si>
  <si>
    <t>RCEF 264</t>
  </si>
  <si>
    <t>SAMN04908330</t>
  </si>
  <si>
    <t>PRJNA72727</t>
  </si>
  <si>
    <t>GCA_001636815.1</t>
  </si>
  <si>
    <t>AZHD01</t>
  </si>
  <si>
    <t>ftp://ftp.ncbi.nlm.nih.gov/genomes/all/GCA/001/636/815/GCA_001636815.1_SPI_1.0</t>
  </si>
  <si>
    <t>Metarhizium album ARSEF 1941</t>
  </si>
  <si>
    <t>ARSEF 1941</t>
  </si>
  <si>
    <t>SAMN03268435</t>
  </si>
  <si>
    <t>PRJNA721988</t>
  </si>
  <si>
    <t>GCA_000804445.1</t>
  </si>
  <si>
    <t>AZHE01</t>
  </si>
  <si>
    <t>ftp://ftp.ncbi.nlm.nih.gov/genomes/all/GCA/000/804/445/GCA_000804445.1_MAM_1.0_for_version_1_of_the_Metarhizium_album_genome</t>
  </si>
  <si>
    <t>ftp://ftp.ncbi.nlm.nih.gov/genomes/all/GCF/000/804/445/GCF_000804445.1_MAM_1.0_for_version_1_of_the_Metarhizium_album_genome</t>
  </si>
  <si>
    <t>Moelleriella libera RCEF 2490</t>
  </si>
  <si>
    <t>RCEF 2490</t>
  </si>
  <si>
    <t>SAMN04908325</t>
  </si>
  <si>
    <t>PRJNA72735</t>
  </si>
  <si>
    <t>GCA_001636675.1</t>
  </si>
  <si>
    <t>AZGY01</t>
  </si>
  <si>
    <t>ftp://ftp.ncbi.nlm.nih.gov/genomes/all/GCA/001/636/675/GCA_001636675.1_AAL_1.0</t>
  </si>
  <si>
    <t>Cordyceps fumosorosea ARSEF 2679</t>
  </si>
  <si>
    <t>ARSEF 2679</t>
  </si>
  <si>
    <t>SAMN04908328</t>
  </si>
  <si>
    <t>PRJNA342686</t>
  </si>
  <si>
    <t>GCA_001636725.1</t>
  </si>
  <si>
    <t>AZHB01</t>
  </si>
  <si>
    <t>ftp://ftp.ncbi.nlm.nih.gov/genomes/all/GCA/001/636/725/GCA_001636725.1_ISF_1.0</t>
  </si>
  <si>
    <t>ftp://ftp.ncbi.nlm.nih.gov/genomes/all/GCF/001/636/725/GCF_001636725.1_ISF_1.0</t>
  </si>
  <si>
    <t>Phytophthora parasitica INRA-310</t>
  </si>
  <si>
    <t>INRA-310</t>
  </si>
  <si>
    <t>SAMN02981373</t>
  </si>
  <si>
    <t>PRJNA259235</t>
  </si>
  <si>
    <t>GCA_000247585.2</t>
  </si>
  <si>
    <t>AGFV02</t>
  </si>
  <si>
    <t>2012-02-13T00:00:00Z</t>
  </si>
  <si>
    <t>ftp://ftp.ncbi.nlm.nih.gov/genomes/all/GCA/000/247/585/GCA_000247585.2_PP_INRA-310_V2</t>
  </si>
  <si>
    <t>ftp://ftp.ncbi.nlm.nih.gov/genomes/all/GCF/000/247/585/GCF_000247585.1_PP_INRA-310_V2</t>
  </si>
  <si>
    <t>CBS 567.84</t>
  </si>
  <si>
    <t>SAMN08824660</t>
  </si>
  <si>
    <t>PRJNA448735</t>
  </si>
  <si>
    <t>GCA_003945565.1</t>
  </si>
  <si>
    <t>QEPE01</t>
  </si>
  <si>
    <t>2018-12-14T00:00:00Z</t>
  </si>
  <si>
    <t>ftp://ftp.ncbi.nlm.nih.gov/genomes/all/GCA/003/945/565/GCA_003945565.1_ASM394556v1</t>
  </si>
  <si>
    <t>Spraguea lophii</t>
  </si>
  <si>
    <t>Celtic Deep</t>
  </si>
  <si>
    <t>SAMN03257627</t>
  </si>
  <si>
    <t>PRJNA269798</t>
  </si>
  <si>
    <t>GCA_001887945.1</t>
  </si>
  <si>
    <t>LDOQ01</t>
  </si>
  <si>
    <t>2016-12-01T00:00:00Z</t>
  </si>
  <si>
    <t>ftp://ftp.ncbi.nlm.nih.gov/genomes/all/GCA/001/887/945/GCA_001887945.1_ASM188794v1</t>
  </si>
  <si>
    <t>Prunus avium</t>
  </si>
  <si>
    <t>SAMD00052827</t>
  </si>
  <si>
    <t>PRJDB4877</t>
  </si>
  <si>
    <t>GCA_002207925.1</t>
  </si>
  <si>
    <t>BDGV01</t>
  </si>
  <si>
    <t>2017-06-01T00:00:00Z</t>
  </si>
  <si>
    <t>ftp://ftp.ncbi.nlm.nih.gov/genomes/all/GCA/002/207/925/GCA_002207925.1_PAV_r1.0</t>
  </si>
  <si>
    <t>ftp://ftp.ncbi.nlm.nih.gov/genomes/all/GCF/002/207/925/GCF_002207925.1_PAV_r1.0</t>
  </si>
  <si>
    <t>Ipomoea batatas</t>
  </si>
  <si>
    <t>SAMN04254013</t>
  </si>
  <si>
    <t>PRJNA301667</t>
  </si>
  <si>
    <t>GCA_002525835.2</t>
  </si>
  <si>
    <t>chromosome 1:CM008331.1; chromosome 2:CM008332.1; chromosome 3:CM008333.1; chromosome 4:CM008334.1; chromosome 5:CM008335.1; chromosome 6:CM008336.1; chromosome 7:CM008337.1; chromosome 8:CM008338.1; chromosome 9:CM008339.1; chromosome 10:CM008340.1; chromosome 11:CM008341.1; chromosome 12:CM008342.1; chromosome 13:CM008343.1; chromosome 14:CM008344.1; chromosome 15:CM008345.1</t>
  </si>
  <si>
    <t>NXFB01</t>
  </si>
  <si>
    <t>2017-10-11T00:00:00Z</t>
  </si>
  <si>
    <t>ftp://ftp.ncbi.nlm.nih.gov/genomes/all/GCA/002/525/835/GCA_002525835.2_ipoBat4</t>
  </si>
  <si>
    <t>Persea americana</t>
  </si>
  <si>
    <t>OnMH2019</t>
  </si>
  <si>
    <t>SAMN17838873</t>
  </si>
  <si>
    <t>PRJNA694184</t>
  </si>
  <si>
    <t>GCA_018408905.1</t>
  </si>
  <si>
    <t>JAGFBQ01</t>
  </si>
  <si>
    <t>ftp://ftp.ncbi.nlm.nih.gov/genomes/all/GCA/018/408/905/GCA_018408905.1_UQ_Hass_1.0</t>
  </si>
  <si>
    <t>Cynoglossus semilaevis</t>
  </si>
  <si>
    <t>Cse_v1.0</t>
  </si>
  <si>
    <t>SAMN02595200</t>
  </si>
  <si>
    <t>PRJNA251742</t>
  </si>
  <si>
    <t>GCA_000523025.1</t>
  </si>
  <si>
    <t>chromosome 1:NC_024307.1/CM002373.1; chromosome 2:NC_024308.1/CM002374.1; chromosome 3:NC_024309.1/CM002375.1; chromosome 4:NC_024310.1/CM002376.1; chromosome 5:NC_024311.1/CM002377.1; chromosome 6:NC_024312.1/CM002378.1; chromosome 7:NC_024313.1/CM002379.1; chromosome 8:NC_024314.1/CM002380.1; chromosome 9:NC_024315.1/CM002381.1; chromosome 10:NC_024316.1/CM002382.1; chromosome 11:NC_024317.1/CM002383.1; chromosome 12:NC_024318.1/CM002384.1; chromosome 13:NC_024319.1/CM002385.1; chromosome 14:NC_024320.1/CM002386.1; chromosome 15:NC_024321.1/CM002387.1; chromosome 16:NC_024322.1/CM002388.1; chromosome 17:NC_024323.1/CM002389.1; chromosome 18:NC_024324.1/CM002390.1; chromosome 19:NC_024325.1/CM002391.1; chromosome 20:NC_024326.1/CM002392.1; chromosome W:NC_024327.1/CM002393.1; chromosome Z:NC_024328.1/CM002394.1; mitochondrion MT:NC_012825.1/</t>
  </si>
  <si>
    <t>AGRG01</t>
  </si>
  <si>
    <t>2014-01-24T00:00:00Z</t>
  </si>
  <si>
    <t>ftp://ftp.ncbi.nlm.nih.gov/genomes/all/GCA/000/523/025/GCA_000523025.1_Cse_v1.0</t>
  </si>
  <si>
    <t>ftp://ftp.ncbi.nlm.nih.gov/genomes/all/GCF/000/523/025/GCF_000523025.1_Cse_v1.0</t>
  </si>
  <si>
    <t>Zeugodacus cucurbitae</t>
  </si>
  <si>
    <t>USDA-PBARC White Pupae T1</t>
  </si>
  <si>
    <t>SAMN03083541</t>
  </si>
  <si>
    <t>PRJNA273817</t>
  </si>
  <si>
    <t>GCA_000806345.1</t>
  </si>
  <si>
    <t>mitochondrion MT:NC_016056.1/</t>
  </si>
  <si>
    <t>JRNW01</t>
  </si>
  <si>
    <t>2014-12-19T00:00:00Z</t>
  </si>
  <si>
    <t>ftp://ftp.ncbi.nlm.nih.gov/genomes/all/GCA/000/806/345/GCA_000806345.1_ASM80634v1</t>
  </si>
  <si>
    <t>ftp://ftp.ncbi.nlm.nih.gov/genomes/all/GCF/000/806/345/GCF_000806345.1_ASM80634v1</t>
  </si>
  <si>
    <t>Saccharomyces cerevisiae x Saccharomyces kudriavzevii</t>
  </si>
  <si>
    <t>yHQL621</t>
  </si>
  <si>
    <t>SAMN10973898</t>
  </si>
  <si>
    <t>PRJNA522928</t>
  </si>
  <si>
    <t>GCA_009665985.1</t>
  </si>
  <si>
    <t>VZVN01</t>
  </si>
  <si>
    <t>2019-11-18T00:00:00Z</t>
  </si>
  <si>
    <t>ftp://ftp.ncbi.nlm.nih.gov/genomes/all/GCA/009/665/985/GCA_009665985.1_ASM966598v1</t>
  </si>
  <si>
    <t>Bursaphelenchus xylophilus</t>
  </si>
  <si>
    <t>Ka4C1</t>
  </si>
  <si>
    <t>SAMEA7232845</t>
  </si>
  <si>
    <t>PRJEB40022</t>
  </si>
  <si>
    <t>GCA_904066235.2</t>
  </si>
  <si>
    <t>CAJFCV02</t>
  </si>
  <si>
    <t>ftp://ftp.ncbi.nlm.nih.gov/genomes/all/GCA/904/066/235/GCA_904066235.2_BXYJv5</t>
  </si>
  <si>
    <t>Orycteropus afer afer</t>
  </si>
  <si>
    <t>SDZICR_OR568_19922</t>
  </si>
  <si>
    <t>SAMN00744890</t>
  </si>
  <si>
    <t>PRJNA74587</t>
  </si>
  <si>
    <t>GCA_000298275.1</t>
  </si>
  <si>
    <t>mitochondrion MT:NC_002078.1/</t>
  </si>
  <si>
    <t>ALYB01</t>
  </si>
  <si>
    <t>2012-09-17T00:00:00Z</t>
  </si>
  <si>
    <t>ftp://ftp.ncbi.nlm.nih.gov/genomes/all/GCA/000/298/275/GCA_000298275.1_OryAfe1.0</t>
  </si>
  <si>
    <t>ftp://ftp.ncbi.nlm.nih.gov/genomes/all/GCF/000/298/275/GCF_000298275.1_OryAfe1.0</t>
  </si>
  <si>
    <t>Chrysochloris asiatica</t>
  </si>
  <si>
    <t>SAMN00744889</t>
  </si>
  <si>
    <t>PRJNA74591</t>
  </si>
  <si>
    <t>GCA_000296735.1</t>
  </si>
  <si>
    <t>mitochondrion MT:NC_004920.1/</t>
  </si>
  <si>
    <t>AMDV01</t>
  </si>
  <si>
    <t>ftp://ftp.ncbi.nlm.nih.gov/genomes/all/GCA/000/296/735/GCA_000296735.1_ChrAsi1.0</t>
  </si>
  <si>
    <t>ftp://ftp.ncbi.nlm.nih.gov/genomes/all/GCF/000/296/735/GCF_000296735.1_ChrAsi1.0</t>
  </si>
  <si>
    <t>Elephantulus edwardii</t>
  </si>
  <si>
    <t>Elephantulus edwardi_28Jun2011</t>
  </si>
  <si>
    <t>SAMN00749966</t>
  </si>
  <si>
    <t>PRJNA74589</t>
  </si>
  <si>
    <t>GCA_000299155.1</t>
  </si>
  <si>
    <t>AMGZ01</t>
  </si>
  <si>
    <t>2012-09-20T00:00:00Z</t>
  </si>
  <si>
    <t>ftp://ftp.ncbi.nlm.nih.gov/genomes/all/GCA/000/299/155/GCA_000299155.1_EleEdw1.0</t>
  </si>
  <si>
    <t>ftp://ftp.ncbi.nlm.nih.gov/genomes/all/GCF/000/299/155/GCF_000299155.1_EleEdw1.0</t>
  </si>
  <si>
    <t>Trichinella pseudospiralis</t>
  </si>
  <si>
    <t>ISS176 (KAZ)</t>
  </si>
  <si>
    <t>SAMN02949477</t>
  </si>
  <si>
    <t>PRJNA257433</t>
  </si>
  <si>
    <t>GCA_001447645.1</t>
  </si>
  <si>
    <t>JYDV01</t>
  </si>
  <si>
    <t>2015-11-24T00:00:00Z</t>
  </si>
  <si>
    <t>ftp://ftp.ncbi.nlm.nih.gov/genomes/all/GCA/001/447/645/GCA_001447645.1_T4_ISS176_r1.0</t>
  </si>
  <si>
    <t>Octodon degus</t>
  </si>
  <si>
    <t>SAMN00769067</t>
  </si>
  <si>
    <t>PRJNA74595</t>
  </si>
  <si>
    <t>GCA_000260255.1</t>
  </si>
  <si>
    <t>mitochondrion MT:NC_020661.1/</t>
  </si>
  <si>
    <t>AJSA01</t>
  </si>
  <si>
    <t>2012-04-19T00:00:00Z</t>
  </si>
  <si>
    <t>ftp://ftp.ncbi.nlm.nih.gov/genomes/all/GCA/000/260/255/GCA_000260255.1_OctDeg1.0</t>
  </si>
  <si>
    <t>ftp://ftp.ncbi.nlm.nih.gov/genomes/all/GCF/000/260/255/GCF_000260255.1_OctDeg1.0</t>
  </si>
  <si>
    <t>Bos grunniens</t>
  </si>
  <si>
    <t>yakHY00</t>
  </si>
  <si>
    <t>SAMN11569574</t>
  </si>
  <si>
    <t>PRJNA540974</t>
  </si>
  <si>
    <t>GCA_005887515.2</t>
  </si>
  <si>
    <t>chromosome 1:CM016690.1; chromosome 2:CM016691.1; chromosome 3:CM016692.1; chromosome 4:CM016693.1; chromosome 5:CM016694.1; chromosome 6:CM016695.1; chromosome 7:CM016696.1; chromosome 8:CM016697.1; chromosome 9:CM016698.1; chromosome 10:CM016699.1; chromosome 11:CM016700.1; chromosome 12:CM016701.1; chromosome 13:CM016702.1; chromosome 14:CM016703.1; chromosome 15:CM016704.1; chromosome 16:CM016705.1; chromosome 17:CM016706.1; chromosome 18:CM016707.1; chromosome 19:CM016708.1; chromosome 20:CM016709.1; chromosome 21:CM016710.1; chromosome 22:CM016711.1; chromosome 23:CM016712.1; chromosome 24:CM016713.1; chromosome 25:CM016714.1; chromosome 26:CM016716.1; chromosome 27:CM016717.1; chromosome 28:CM016715.1; chromosome 29:CM016718.1; chromosome X:CM016719.1; chromosome Y:CM016720.1</t>
  </si>
  <si>
    <t>VBZB01</t>
  </si>
  <si>
    <t>2019-05-29T00:00:00Z</t>
  </si>
  <si>
    <t>ftp://ftp.ncbi.nlm.nih.gov/genomes/all/GCA/005/887/515/GCA_005887515.2_BosGru3.0</t>
  </si>
  <si>
    <t>Oidiodendron maius Zn</t>
  </si>
  <si>
    <t>Zn</t>
  </si>
  <si>
    <t>SAMN00743162</t>
  </si>
  <si>
    <t>PRJNA74727</t>
  </si>
  <si>
    <t>GCA_000827325.1</t>
  </si>
  <si>
    <t>JMDP01</t>
  </si>
  <si>
    <t>ftp://ftp.ncbi.nlm.nih.gov/genomes/all/GCA/000/827/325/GCA_000827325.1_Oidiodendron_maius_Zn_v1.0</t>
  </si>
  <si>
    <t>CBS 355.35</t>
  </si>
  <si>
    <t>SAMN04217079</t>
  </si>
  <si>
    <t>PRJNA299790</t>
  </si>
  <si>
    <t>GCA_005281575.1</t>
  </si>
  <si>
    <t>RHGG01</t>
  </si>
  <si>
    <t>ftp://ftp.ncbi.nlm.nih.gov/genomes/all/GCA/005/281/575/GCA_005281575.1_ASM528157v1</t>
  </si>
  <si>
    <t>NZFS4520</t>
  </si>
  <si>
    <t>SAMN06689752</t>
  </si>
  <si>
    <t>PRJNA381823</t>
  </si>
  <si>
    <t>GCA_002236755.2</t>
  </si>
  <si>
    <t>NBZP02</t>
  </si>
  <si>
    <t>2017-07-28T00:00:00Z</t>
  </si>
  <si>
    <t>ftp://ftp.ncbi.nlm.nih.gov/genomes/all/GCA/002/236/755/GCA_002236755.2_NZE2.long</t>
  </si>
  <si>
    <t>Daubentonia madagascariensis</t>
  </si>
  <si>
    <t>BS11</t>
  </si>
  <si>
    <t>SAMN07678077</t>
  </si>
  <si>
    <t>PRJNA399387</t>
  </si>
  <si>
    <t>GCA_004027145.1</t>
  </si>
  <si>
    <t>PVJZ01</t>
  </si>
  <si>
    <t>ftp://ftp.ncbi.nlm.nih.gov/genomes/all/GCA/004/027/145/GCA_004027145.1_DauMad_v1_BIUU</t>
  </si>
  <si>
    <t>Ficedula albicollis</t>
  </si>
  <si>
    <t>OC2</t>
  </si>
  <si>
    <t>SAMN02981387</t>
  </si>
  <si>
    <t>PRJNA208061</t>
  </si>
  <si>
    <t>GCA_000247815.2</t>
  </si>
  <si>
    <t>chromosome 1:NC_021671.1/CM001988.1; chromosome 1A:NC_021672.1/CM001989.1; chromosome 2:NC_021673.1/CM001990.1; chromosome 3:NC_021674.1/CM001991.1; chromosome 4:NC_021675.1/CM001992.1; chromosome 4A:NC_021676.1/CM001993.1; chromosome 5:NC_021677.1/CM001994.1; chromosome 6:NC_021678.1/CM001995.1; chromosome 7:NC_021679.1/CM001996.1; chromosome 8:NC_021680.1/CM001997.1; chromosome 9:NC_021681.1/CM001998.1; chromosome 10:NC_021682.1/CM001999.1; chromosome 11:NC_021683.1/CM002000.1; chromosome 12:NC_021684.1/CM002001.1; chromosome 13:NC_021685.1/CM002002.1; chromosome 14:NC_021686.1/CM002003.1; chromosome 15:NC_021687.1/CM002004.1; chromosome 17:NC_021688.1/CM002005.1; chromosome 18:NC_021689.1/CM002006.1; chromosome 19:NC_021690.1/CM002007.1; chromosome 20:NC_021691.1/CM002008.1; chromosome 21:NC_021692.1/CM002009.1; chromosome 22:NC_021693.1/CM002010.1; chromosome 23:NC_021694.1/CM002011.1; chromosome 24:NC_021695.1/CM002012.1; chromosome 25:NC_021696.1/CM002013.1; chromosome 26:NC_021697.1/CM002014.1; chromosome 27:NC_021698.1/CM002015.1; chromosome 28:NC_021699.1/CM002016.1; chromosome Z:NC_021700.1/CM002017.1; linkage group LG34:NC_021701.1/CM002018.1; linkage group LG35:NC_021702.1/CM002019.1; linkage group LGE22:NC_021703.1/CM002020.1; mitochondrion MT:NC_021621.1/KF293721.1</t>
  </si>
  <si>
    <t>AGTO02</t>
  </si>
  <si>
    <t>2012-11-30T00:00:00Z</t>
  </si>
  <si>
    <t>ftp://ftp.ncbi.nlm.nih.gov/genomes/all/GCA/000/247/815/GCA_000247815.2_FicAlb1.5</t>
  </si>
  <si>
    <t>ftp://ftp.ncbi.nlm.nih.gov/genomes/all/GCF/000/247/815/GCF_000247815.1_FicAlb1.5</t>
  </si>
  <si>
    <t>Mytilus edulis</t>
  </si>
  <si>
    <t>Foxley</t>
  </si>
  <si>
    <t>SAMN19838403</t>
  </si>
  <si>
    <t>PRJNA740305</t>
  </si>
  <si>
    <t>GCA_019925275.1</t>
  </si>
  <si>
    <t>chromosome 1:CM034349.1; chromosome 2:CM034350.1; chromosome 3:CM034351.1; chromosome 4:CM034352.1; chromosome 5:CM034353.1; chromosome 6:CM034354.1; chromosome 7:CM034355.1; chromosome 8:CM034356.1; chromosome 9:CM034357.1; chromosome 10:CM034358.1; chromosome 11:CM034359.1; chromosome 12:CM034360.1; chromosome 13:CM034361.1; chromosome 14:CM034362.1</t>
  </si>
  <si>
    <t>JAHUZM01</t>
  </si>
  <si>
    <t>ftp://ftp.ncbi.nlm.nih.gov/genomes/all/GCA/019/925/275/GCA_019925275.1_PEIMed</t>
  </si>
  <si>
    <t>UCD 2041</t>
  </si>
  <si>
    <t>SAMN12257691</t>
  </si>
  <si>
    <t>PRJNA691332</t>
  </si>
  <si>
    <t>GCA_011074885.2</t>
  </si>
  <si>
    <t>chromosome 1:NC_054682.1/CP063129.1; chromosome 2:NC_054683.1/CP063130.1; chromosome 3:NC_054684.1/CP063131.1; chromosome 4:NC_054685.1/CP063132.1; chromosome 5:NC_054686.1/CP063133.1; chromosome 6:NC_054687.1/CP063134.1; chromosome 7:NC_054688.1/CP063135.1; chromosome 8:NC_054689.1/CP063136.1; chromosome 9:NC_054690.1/CP063137.1</t>
  </si>
  <si>
    <t>2020-10-21T00:00:00Z</t>
  </si>
  <si>
    <t>ftp://ftp.ncbi.nlm.nih.gov/genomes/all/GCA/011/074/885/GCA_011074885.2_ASM1107488v2</t>
  </si>
  <si>
    <t>ftp://ftp.ncbi.nlm.nih.gov/genomes/all/GCF/011/074/885/GCF_011074885.1_ASM1107488v2</t>
  </si>
  <si>
    <t>Serendipita indica DSM 11827</t>
  </si>
  <si>
    <t>SAMEA8943062</t>
  </si>
  <si>
    <t>PRJEB45884</t>
  </si>
  <si>
    <t>GCA_910890315.1</t>
  </si>
  <si>
    <t>CAJVGD01</t>
  </si>
  <si>
    <t>ftp://ftp.ncbi.nlm.nih.gov/genomes/all/GCA/910/890/315/GCA_910890315.1_Sindica_reseq</t>
  </si>
  <si>
    <t>Tortispora caseinolytica NRRL Y-17796</t>
  </si>
  <si>
    <t>NRRL Y-17796</t>
  </si>
  <si>
    <t>SAMN00760713</t>
  </si>
  <si>
    <t>PRJNA76687</t>
  </si>
  <si>
    <t>GCA_001661475.1</t>
  </si>
  <si>
    <t>LSKT01</t>
  </si>
  <si>
    <t>ftp://ftp.ncbi.nlm.nih.gov/genomes/all/GCA/001/661/475/GCA_001661475.1_Canca1</t>
  </si>
  <si>
    <t>Camelus ferus</t>
  </si>
  <si>
    <t>YT-003-E</t>
  </si>
  <si>
    <t>SAMN12102236</t>
  </si>
  <si>
    <t>PRJNA605179</t>
  </si>
  <si>
    <t>GCA_009834535.1</t>
  </si>
  <si>
    <t>chromosome 1:NC_045696.1/CM020768.1; chromosome 2:NC_045697.1/CM020769.1; chromosome 3:NC_045698.1/CM020770.1; chromosome 4:NC_045699.1/CM020771.1; chromosome 5:NC_045700.1/CM020772.1; chromosome 6:NC_045701.1/CM020773.1; chromosome 7:NC_045702.1/CM020774.1; chromosome 8:NC_045703.1/CM020775.1; chromosome 9:NC_045704.1/CM020776.1; chromosome 10:NC_045705.1/CM020777.1; chromosome 11:NC_045706.1/CM020778.1; chromosome 12:NC_045707.1/CM020779.1; chromosome 13:NC_045708.1/CM020780.1; chromosome 14:NC_045709.1/CM020781.1; chromosome 15:NC_045710.1/CM020782.1; chromosome 16:NC_045711.1/CM020783.1; chromosome 17:NC_045712.1/CM020784.1; chromosome 18:NC_045713.1/CM020785.1; chromosome 19:NC_045714.1/CM020786.1; chromosome 20:NC_045715.1/CM020787.1; chromosome 21:NC_045716.1/CM020788.1; chromosome 22:NC_045717.1/CM020789.1; chromosome 23:NC_045718.1/CM020790.1; chromosome 24:NC_045719.1/CM020791.1; chromosome 25:NC_045720.1/CM020792.1; chromosome 26:NC_045721.1/CM020793.1; chromosome 27:NC_045722.1/CM020794.1; chromosome 28:NC_045723.1/CM020795.1; chromosome 29:NC_045724.1/CM020796.1; chromosome 30:NC_045725.1/CM020797.1; chromosome 31:NC_045726.1/CM020798.1; chromosome 32:NC_045727.1/CM020799.1; chromosome 33:NC_045728.1/CM020800.1; chromosome 34:NC_045729.1/CM020801.1; chromosome 35:NC_045730.1/CM020802.1; chromosome 36:NC_045731.1/CM020803.1; chromosome X:NC_045732.1/CM020804.1; mitochondrion MT:NC_009629.2/</t>
  </si>
  <si>
    <t>VSZR01</t>
  </si>
  <si>
    <t>2020-01-08T00:00:00Z</t>
  </si>
  <si>
    <t>ftp://ftp.ncbi.nlm.nih.gov/genomes/all/GCA/009/834/535/GCA_009834535.1_BCGSAC_Cfer_1.0</t>
  </si>
  <si>
    <t>ftp://ftp.ncbi.nlm.nih.gov/genomes/all/GCF/009/834/535/GCF_009834535.1_BCGSAC_Cfer_1.0</t>
  </si>
  <si>
    <t>Onchocerca flexuosa</t>
  </si>
  <si>
    <t>Red Deer</t>
  </si>
  <si>
    <t>SAMN04226856</t>
  </si>
  <si>
    <t>PRJNA230512</t>
  </si>
  <si>
    <t>GCA_002249935.1</t>
  </si>
  <si>
    <t>LQNL01</t>
  </si>
  <si>
    <t>ftp://ftp.ncbi.nlm.nih.gov/genomes/all/GCA/002/249/935/GCA_002249935.1_O_flexuosa_1.0.allpaths.pg.lrna</t>
  </si>
  <si>
    <t>Penicillium solitum</t>
  </si>
  <si>
    <t>IBT 29525</t>
  </si>
  <si>
    <t>SAMN05200880</t>
  </si>
  <si>
    <t>GCA_002072235.1</t>
  </si>
  <si>
    <t>mitochondrion MT:NC_016187.1/</t>
  </si>
  <si>
    <t>MDYO01</t>
  </si>
  <si>
    <t>ftp://ftp.ncbi.nlm.nih.gov/genomes/all/GCA/002/072/235/GCA_002072235.1_ASM207223v1</t>
  </si>
  <si>
    <t>ftp://ftp.ncbi.nlm.nih.gov/genomes/all/GCF/002/072/235/GCF_002072235.1_ASM207223v1</t>
  </si>
  <si>
    <t>Prionailurus bengalensis</t>
  </si>
  <si>
    <t>Pbe53</t>
  </si>
  <si>
    <t>SAMN16486448</t>
  </si>
  <si>
    <t>PRJNA756971</t>
  </si>
  <si>
    <t>GCA_016509475.2</t>
  </si>
  <si>
    <t>chromosome A1:NC_057343.1/CM028179.1; chromosome B1:NC_057344.1/CM028182.1; chromosome C1:NC_057345.1/CM028186.1; chromosome D1:NC_057346.1/CM028188.1; chromosome E1:NC_057347.1/CM028192.1; chromosome A2:NC_057348.1/CM028180.1; chromosome B2:NC_057349.1/CM028183.1; chromosome C2:NC_057350.1/CM028187.1; chromosome D2:NC_057351.1/CM028189.1; chromosome E2:NC_057352.1/CM028193.1; chromosome F2:NC_057353.1/CM028196.1; chromosome A3:NC_057354.1/CM028181.1; chromosome B3:NC_057355.1/CM028184.1; chromosome D3:NC_057356.1/CM028190.1; chromosome E3:NC_057357.1/CM028194.1; chromosome B4:NC_057358.1/CM028185.1; chromosome D4:NC_057359.1/CM028191.1; chromosome E4:NC_057360.1/CM028195.1; chromosome X:NC_057361.1/CM028178.1; mitochondrion MT:NC_028301.1/</t>
  </si>
  <si>
    <t>JADZGN01</t>
  </si>
  <si>
    <t>ftp://ftp.ncbi.nlm.nih.gov/genomes/all/GCA/016/509/475/GCA_016509475.2_Fcat_Pben_1.1_paternal_pri</t>
  </si>
  <si>
    <t>ftp://ftp.ncbi.nlm.nih.gov/genomes/all/GCF/016/509/475/GCF_016509475.1_Fcat_Pben_1.1_paternal_pri</t>
  </si>
  <si>
    <t>Boleophthalmus pectinirostris</t>
  </si>
  <si>
    <t>SAMN03201692</t>
  </si>
  <si>
    <t>PRJNA384419</t>
  </si>
  <si>
    <t>GCA_000788275.1</t>
  </si>
  <si>
    <t>mitochondrion MT:NC_016195.1/</t>
  </si>
  <si>
    <t>JACK01</t>
  </si>
  <si>
    <t>2014-11-25T00:00:00Z</t>
  </si>
  <si>
    <t>ftp://ftp.ncbi.nlm.nih.gov/genomes/all/GCA/000/788/275/GCA_000788275.1_BP.fa</t>
  </si>
  <si>
    <t>ftp://ftp.ncbi.nlm.nih.gov/genomes/all/GCF/000/788/275/GCF_000788275.1_BP.fa</t>
  </si>
  <si>
    <t>Ascaris lumbricoides</t>
  </si>
  <si>
    <t>Kenyan</t>
  </si>
  <si>
    <t>SAMN10954212</t>
  </si>
  <si>
    <t>PRJNA515325</t>
  </si>
  <si>
    <t>GCA_015227635.1</t>
  </si>
  <si>
    <t>SMSY01</t>
  </si>
  <si>
    <t>ftp://ftp.ncbi.nlm.nih.gov/genomes/all/GCA/015/227/635/GCA_015227635.1_ALgV5</t>
  </si>
  <si>
    <t>Yarrowia galli</t>
  </si>
  <si>
    <t>CBS 9722</t>
  </si>
  <si>
    <t>SAMEA4824173</t>
  </si>
  <si>
    <t>PRJEB18084</t>
  </si>
  <si>
    <t>GCA_900519055.1</t>
  </si>
  <si>
    <t>ULGS01</t>
  </si>
  <si>
    <t>2018-08-19T00:00:00Z</t>
  </si>
  <si>
    <t>ftp://ftp.ncbi.nlm.nih.gov/genomes/all/GCA/900/519/055/GCA_900519055.1_YAGA0</t>
  </si>
  <si>
    <t>Yarrowia alimentaria</t>
  </si>
  <si>
    <t>CBS 10151</t>
  </si>
  <si>
    <t>SAMEA4824133</t>
  </si>
  <si>
    <t>PRJEB18080</t>
  </si>
  <si>
    <t>GCA_900518985.1</t>
  </si>
  <si>
    <t>ULGN01</t>
  </si>
  <si>
    <t>ftp://ftp.ncbi.nlm.nih.gov/genomes/all/GCA/900/518/985/GCA_900518985.1_YAAL0</t>
  </si>
  <si>
    <t>Yarrowia phangngaensis</t>
  </si>
  <si>
    <t>CBS 10407</t>
  </si>
  <si>
    <t>SAMEA4824195</t>
  </si>
  <si>
    <t>PRJEB18088</t>
  </si>
  <si>
    <t>GCA_900519005.1</t>
  </si>
  <si>
    <t>ULGR01</t>
  </si>
  <si>
    <t>ftp://ftp.ncbi.nlm.nih.gov/genomes/all/GCA/900/519/005/GCA_900519005.1_YAPH0</t>
  </si>
  <si>
    <t>Homolaphlyctis polyrhiza JEL 142</t>
  </si>
  <si>
    <t>JEL142</t>
  </si>
  <si>
    <t>SAMN02981350</t>
  </si>
  <si>
    <t>PRJNA68115</t>
  </si>
  <si>
    <t>GCA_000235945.1</t>
  </si>
  <si>
    <t>AFSM01</t>
  </si>
  <si>
    <t>2011-11-18T00:00:00Z</t>
  </si>
  <si>
    <t>ftp://ftp.ncbi.nlm.nih.gov/genomes/all/GCA/000/235/945/GCA_000235945.1_HOMPOL_1.0</t>
  </si>
  <si>
    <t>Mesocricetus auratus</t>
  </si>
  <si>
    <t>SY011</t>
  </si>
  <si>
    <t>SAMN18096087</t>
  </si>
  <si>
    <t>PRJNA719779</t>
  </si>
  <si>
    <t>GCA_017639785.1</t>
  </si>
  <si>
    <t>mitochondrion MT:NC_013276.1/</t>
  </si>
  <si>
    <t>JAFVMI01</t>
  </si>
  <si>
    <t>2021-03-30T00:00:00Z</t>
  </si>
  <si>
    <t>ftp://ftp.ncbi.nlm.nih.gov/genomes/all/GCA/017/639/785/GCA_017639785.1_BCM_Maur_2.0</t>
  </si>
  <si>
    <t>ftp://ftp.ncbi.nlm.nih.gov/genomes/all/GCF/017/639/785/GCF_017639785.1_BCM_Maur_2.0</t>
  </si>
  <si>
    <t>fungal sp. EF0021</t>
  </si>
  <si>
    <t>SAMN02981404</t>
  </si>
  <si>
    <t>PRJNA77807</t>
  </si>
  <si>
    <t>GCA_000292665.1</t>
  </si>
  <si>
    <t>AIET01</t>
  </si>
  <si>
    <t>2012-08-21T00:00:00Z</t>
  </si>
  <si>
    <t>ftp://ftp.ncbi.nlm.nih.gov/genomes/all/GCA/000/292/665/GCA_000292665.1_ASM29266v1</t>
  </si>
  <si>
    <t>Artibeus jamaicensis</t>
  </si>
  <si>
    <t>1a</t>
  </si>
  <si>
    <t>SAMN12273914</t>
  </si>
  <si>
    <t>PRJNA673233</t>
  </si>
  <si>
    <t>GCA_014825515.1</t>
  </si>
  <si>
    <t>mitochondrion MT:NC_002009.1/</t>
  </si>
  <si>
    <t>VSFN01</t>
  </si>
  <si>
    <t>ftp://ftp.ncbi.nlm.nih.gov/genomes/all/GCA/014/825/515/GCA_014825515.1_WHU_Ajam_v2</t>
  </si>
  <si>
    <t>ftp://ftp.ncbi.nlm.nih.gov/genomes/all/GCF/014/825/515/GCF_014825515.1_WHU_Ajam_v2</t>
  </si>
  <si>
    <t>Penaeus monodon</t>
  </si>
  <si>
    <t>SGIC_2016</t>
  </si>
  <si>
    <t>SAMN14330694</t>
  </si>
  <si>
    <t>PRJNA679074</t>
  </si>
  <si>
    <t>GCA_015228065.1</t>
  </si>
  <si>
    <t>chromosome 1:NC_051386.1/CM026926.1; chromosome 2:NC_051387.1/CM026927.1; chromosome 3:NC_051388.1/CM026928.1; chromosome 4:NC_051389.1/CM026929.1; chromosome 5:NC_051390.1/CM026930.1; chromosome 6:NC_051391.1/CM026931.1; chromosome 7:NC_051392.1/CM026932.1; chromosome 8:NC_051393.1/CM026933.1; chromosome 9:NC_051394.1/CM026934.1; chromosome 10:NC_051395.1/CM026935.1; chromosome 11:NC_051396.1/CM026936.1; chromosome 12:NC_051397.1/CM026937.1; chromosome 13:NC_051398.1/CM026938.1; chromosome 14:NC_051399.1/CM026939.1; chromosome 15:NC_051400.1/CM026940.1; chromosome 16:NC_051401.1/CM026941.1; chromosome 17:NC_051402.1/CM026942.1; chromosome 18:NC_051403.1/CM026943.1; chromosome 19:NC_051404.1/CM026944.1; chromosome 20:NC_051405.1/CM026945.1; chromosome 21:NC_051406.1/CM026946.1; chromosome 22:NC_051407.1/CM026947.1; chromosome 23:NC_051408.1/CM026948.1; chromosome 24:NC_051409.1/CM026949.1; chromosome 25:NC_051410.1/CM026950.1; chromosome 26:NC_051411.1/CM026951.1; chromosome 27:NC_051412.1/CM026952.1; chromosome 28:NC_051413.1/CM026953.1; chromosome 29:NC_051414.1/CM026954.1; chromosome 30:NC_051415.1/CM026955.1; chromosome 31:NC_051416.1/CM026956.1; chromosome 32:NC_051417.1/CM026957.1; chromosome 33:NC_051418.1/CM026958.1; chromosome 34:NC_051419.1/CM026959.1; chromosome 35:NC_051420.1/CM026960.1; chromosome 36:NC_051421.1/CM026961.1; chromosome 37:NC_051422.1/CM026962.1; chromosome 38:NC_051423.1/CM026963.1; chromosome 39:NC_051424.1/CM026964.1; chromosome 40:NC_051425.1/CM026965.1; chromosome 41:NC_051426.1/CM026966.1; chromosome 42:NC_051427.1/CM026967.1; chromosome 43:NC_051428.1/CM026968.1; chromosome 44:NC_051429.1/CM026969.1; mitochondrion MT:NC_002184.1/</t>
  </si>
  <si>
    <t>JABERT01</t>
  </si>
  <si>
    <t>ftp://ftp.ncbi.nlm.nih.gov/genomes/all/GCA/015/228/065/GCA_015228065.1_NSTDA_Pmon_1</t>
  </si>
  <si>
    <t>ftp://ftp.ncbi.nlm.nih.gov/genomes/all/GCF/015/228/065/GCF_015228065.1_NSTDA_Pmon_1</t>
  </si>
  <si>
    <t>Plecoglossus altivelis</t>
  </si>
  <si>
    <t>SAMD00197082</t>
  </si>
  <si>
    <t>PRJDB9085</t>
  </si>
  <si>
    <t>GCA_019972215.1</t>
  </si>
  <si>
    <t>BNHK01</t>
  </si>
  <si>
    <t>2021-07-20T00:00:00Z</t>
  </si>
  <si>
    <t>ftp://ftp.ncbi.nlm.nih.gov/genomes/all/GCA/019/972/215/GCA_019972215.1_Pal_1.0</t>
  </si>
  <si>
    <t>Tachyglossus aculeatus</t>
  </si>
  <si>
    <t>mTacAcu1</t>
  </si>
  <si>
    <t>SAMN12634963</t>
  </si>
  <si>
    <t>PRJNA687514</t>
  </si>
  <si>
    <t>GCA_015852505.1</t>
  </si>
  <si>
    <t>chromosome 1:NC_052066.1/CM027595.1; chromosome 2:NC_052067.1/CM027596.1; chromosome 3:NC_052068.1/CM027598.1; chromosome 4:NC_052069.1/CM027600.1; chromosome 5:NC_052070.1/CM027602.1; chromosome 6:NC_052071.1/CM027604.1; chromosome 7:NC_052072.1/CM027606.1; chromosome 8:NC_052073.1/CM027607.1; chromosome 9:NC_052074.1/CM027608.1; chromosome 10:NC_052075.1/CM027609.1; chromosome 11:NC_052076.1/CM027610.1; chromosome 12:NC_052077.1/CM027611.1; chromosome 13:NC_052078.1/CM027612.1; chromosome 14:NC_052079.1/CM027613.1; chromosome 15:NC_052080.1/CM027614.1; chromosome 16:NC_052081.1/CM027615.1; chromosome 17:NC_052082.1/CM027616.1; chromosome 18:NC_052083.1/CM027617.1; chromosome 19:NC_052084.1/CM027618.1; chromosome 20:NC_052085.1/CM027619.1; chromosome 21:NC_052086.1/CM027620.1; chromosome 22:NC_052087.1/CM027621.1; chromosome 23:NC_052088.1/CM027622.1; chromosome 24:NC_052089.1/CM027623.1; chromosome 25:NC_052090.1/CM027624.1; chromosome 26:NC_052091.1/CM027625.1; chromosome 27:NC_052092.1/CM027626.1; chromosome Y1:NC_052093.1/CM027627.1; chromosome Y2:NC_052094.1/CM027628.1; chromosome Y3:NC_052095.1/CM027629.1; chromosome Y4:NC_052096.1/CM027630.1; chromosome X5:NC_052097.1/CM027605.1; chromosome X4:NC_052098.1/CM027603.1; chromosome X3:NC_052099.1/CM027601.1; chromosome X2:NC_052100.1/CM027599.1; chromosome X1:NC_052101.1/CM027597.1; mitochondrion MT:CM027631.1</t>
  </si>
  <si>
    <t>JADRJE01</t>
  </si>
  <si>
    <t>2020-12-08T00:00:00Z</t>
  </si>
  <si>
    <t>ftp://ftp.ncbi.nlm.nih.gov/genomes/all/GCA/015/852/505/GCA_015852505.1_mTacAcu1.pri</t>
  </si>
  <si>
    <t>ftp://ftp.ncbi.nlm.nih.gov/genomes/all/GCF/015/852/505/GCF_015852505.1_mTacAcu1.pri</t>
  </si>
  <si>
    <t>Ruditapes philippinarum</t>
  </si>
  <si>
    <t>orange1</t>
  </si>
  <si>
    <t>SAMN09603765</t>
  </si>
  <si>
    <t>PRJNA479743</t>
  </si>
  <si>
    <t>GCA_009026015.1</t>
  </si>
  <si>
    <t>chromosome 1:CM018522.1; chromosome 2:CM018523.1; chromosome 3:CM018524.1; chromosome 4:CM018525.1; chromosome 5:CM018526.1; chromosome 6:CM018527.1; chromosome 7:CM018528.1; chromosome 8:CM018529.1; chromosome 9:CM018530.1; chromosome 10:CM018531.1; chromosome 11:CM018532.1; chromosome 12:CM018533.1; chromosome 13:CM018534.1; chromosome 14:CM018535.1; chromosome 15:CM018536.1; chromosome 16:CM018537.1; chromosome 17:CM018538.1; chromosome 18:CM018539.1; chromosome 19:CM018540.1</t>
  </si>
  <si>
    <t>QUSP01</t>
  </si>
  <si>
    <t>ftp://ftp.ncbi.nlm.nih.gov/genomes/all/GCA/009/026/015/GCA_009026015.1_ASM902601v1</t>
  </si>
  <si>
    <t>Amborella trichopoda</t>
  </si>
  <si>
    <t>SAMN02313977</t>
  </si>
  <si>
    <t>PRJNA212863</t>
  </si>
  <si>
    <t>GCA_000471905.1</t>
  </si>
  <si>
    <t>chloroplast Pltd:NC_005086.1/</t>
  </si>
  <si>
    <t>AWHE01</t>
  </si>
  <si>
    <t>2013-09-27T00:00:00Z</t>
  </si>
  <si>
    <t>ftp://ftp.ncbi.nlm.nih.gov/genomes/all/GCA/000/471/905/GCA_000471905.1_AMTR1.0</t>
  </si>
  <si>
    <t>ftp://ftp.ncbi.nlm.nih.gov/genomes/all/GCF/000/471/905/GCF_000471905.2_AMTR1.0</t>
  </si>
  <si>
    <t>Hippoglossus hippoglossus</t>
  </si>
  <si>
    <t>fHipHip1</t>
  </si>
  <si>
    <t>SAMN12629501</t>
  </si>
  <si>
    <t>PRJNA627709</t>
  </si>
  <si>
    <t>GCA_009819705.1</t>
  </si>
  <si>
    <t>chromosome 1:NC_047151.1/CM020190.1; chromosome 2:NC_047152.1/CM020191.1; chromosome 3:NC_047153.1/CM020192.1; chromosome 4:NC_047154.1/CM020193.1; chromosome 5:NC_047155.1/CM020194.1; chromosome 6:NC_047156.1/CM020195.1; chromosome 7:NC_047157.1/CM020196.1; chromosome 8:NC_047158.1/CM020197.1; chromosome 9:NC_047159.1/CM020198.1; chromosome 10:NC_047160.1/CM020199.1; chromosome 11:NC_047161.1/CM020200.1; chromosome 12:NC_047162.1/CM020201.1; chromosome 13:NC_047163.1/CM020202.1; chromosome 14:NC_047164.1/CM020203.1; chromosome 15:NC_047165.1/CM020204.1; chromosome 16:NC_047166.1/CM020205.1; chromosome 17:NC_047167.1/CM020206.1; chromosome 18:NC_047168.1/CM020207.1; chromosome 19:NC_047169.1/CM020208.1; chromosome 20:NC_047170.1/CM020209.1; chromosome 21:NC_047171.1/CM020210.1; chromosome 22:NC_047172.1/CM020211.1; chromosome 23:NC_047173.1/CM020212.1; chromosome 24:NC_047174.1/CM020213.1; mitochondrion MT:NC_009709.1/CM020214.1</t>
  </si>
  <si>
    <t>WOYB01</t>
  </si>
  <si>
    <t>ftp://ftp.ncbi.nlm.nih.gov/genomes/all/GCA/009/819/705/GCA_009819705.1_fHipHip1.pri</t>
  </si>
  <si>
    <t>ftp://ftp.ncbi.nlm.nih.gov/genomes/all/GCF/009/819/705/GCF_009819705.1_fHipHip1.pri</t>
  </si>
  <si>
    <t>Hypophthalmichthys molitrix</t>
  </si>
  <si>
    <t>Mississippi River</t>
  </si>
  <si>
    <t>SAMN04317213</t>
  </si>
  <si>
    <t>PRJNA305140</t>
  </si>
  <si>
    <t>GCA_004764525.1</t>
  </si>
  <si>
    <t>LOHV01</t>
  </si>
  <si>
    <t>ftp://ftp.ncbi.nlm.nih.gov/genomes/all/GCA/004/764/525/GCA_004764525.1_HypMol1.0</t>
  </si>
  <si>
    <t>Megalobrama amblycephala</t>
  </si>
  <si>
    <t>DHTTF-2021</t>
  </si>
  <si>
    <t>SAMN18522313</t>
  </si>
  <si>
    <t>PRJNA343584</t>
  </si>
  <si>
    <t>GCA_018812025.1</t>
  </si>
  <si>
    <t>linkage group LG1:CM032034.1; linkage group LG2:CM032035.1; linkage group LG3:CM032036.1; linkage group LG4:CM032037.1; linkage group LG5:CM032038.1; linkage group LG6:CM032039.1; linkage group LG7:CM032040.1; linkage group LG8:CM032041.1; linkage group LG9:CM032042.1; linkage group LG10:CM032043.1; linkage group LG11:CM032044.1; linkage group LG12:CM032045.1; linkage group LG13:CM032046.1; linkage group LG14:CM032047.1; linkage group LG15:CM032048.1; linkage group LG16:CM032049.1; linkage group LG17:CM032050.1; linkage group LG18:CM032051.1; linkage group LG19:CM032052.1; linkage group LG20:CM032053.1; linkage group LG21:CM032054.1; linkage group LG22:CM032055.1; linkage group LG23:CM032056.1; linkage group LG24:CM032057.1</t>
  </si>
  <si>
    <t>JAGTWI01</t>
  </si>
  <si>
    <t>ftp://ftp.ncbi.nlm.nih.gov/genomes/all/GCA/018/812/025/GCA_018812025.1_ASM1881202v1</t>
  </si>
  <si>
    <t>Epinephelus coioides</t>
  </si>
  <si>
    <t>SAMEA4836213</t>
  </si>
  <si>
    <t>PRJEB28248</t>
  </si>
  <si>
    <t>GCA_900536245.1</t>
  </si>
  <si>
    <t>UNPE01</t>
  </si>
  <si>
    <t>ftp://ftp.ncbi.nlm.nih.gov/genomes/all/GCA/900/536/245/GCA_900536245.1_Grouper</t>
  </si>
  <si>
    <t>Stylophora pistillata</t>
  </si>
  <si>
    <t>CSM Monaco</t>
  </si>
  <si>
    <t>SAMN03491624</t>
  </si>
  <si>
    <t>PRJNA415215</t>
  </si>
  <si>
    <t>GCA_002571385.1</t>
  </si>
  <si>
    <t>mitochondrion MT:NC_011162.1/</t>
  </si>
  <si>
    <t>LSMT01</t>
  </si>
  <si>
    <t>ftp://ftp.ncbi.nlm.nih.gov/genomes/all/GCA/002/571/385/GCA_002571385.1_Stylophora_pistillata_v1</t>
  </si>
  <si>
    <t>ftp://ftp.ncbi.nlm.nih.gov/genomes/all/GCF/002/571/385/GCF_002571385.1_Stylophora_pistillata_v1</t>
  </si>
  <si>
    <t>Manduca sexta</t>
  </si>
  <si>
    <t>Smith_Timp_Sample1</t>
  </si>
  <si>
    <t>SAMN15881793</t>
  </si>
  <si>
    <t>PRJNA674349</t>
  </si>
  <si>
    <t>GCA_014839805.1</t>
  </si>
  <si>
    <t>chromosome 1:NC_051115.1/CM026232.1; chromosome 2:NC_051116.1/CM026233.1; chromosome 3:NC_051117.1/CM026234.1; chromosome 4:NC_051118.1/CM026235.1; chromosome 5:NC_051119.1/CM026236.1; chromosome 6:NC_051120.1/CM026237.1; chromosome 7:NC_051121.1/CM026238.1; chromosome 8:NC_051122.1/CM026239.1; chromosome 9:NC_051123.1/CM026240.1; chromosome 10:NC_051124.1/CM026241.1; chromosome 11:NC_051125.1/CM026242.1; chromosome 12:NC_051126.1/CM026243.1; chromosome 13:NC_051127.1/CM026244.1; chromosome 14:NC_051128.1/CM026245.1; chromosome 15:NC_051129.1/CM026246.1; chromosome 16:NC_051130.1/CM026247.1; chromosome 17:NC_051131.1/CM026248.1; chromosome 18:NC_051132.1/CM026249.1; chromosome 19:NC_051133.1/CM026250.1; chromosome 20:NC_051134.1/CM026251.1; chromosome 21:NC_051135.1/CM026252.1; chromosome 22:NC_051136.1/CM026253.1; chromosome 23:NC_051137.1/CM026254.1; chromosome 24:NC_051138.1/CM026255.1; chromosome 25:NC_051139.1/CM026256.1; chromosome 26:NC_051140.1/CM026257.1; chromosome 27:NC_051141.1/CM026258.1; chromosome 28:NC_051142.1/CM026259.1; mitochondrion MT:NC_010266.1/</t>
  </si>
  <si>
    <t>JACVES01</t>
  </si>
  <si>
    <t>ftp://ftp.ncbi.nlm.nih.gov/genomes/all/GCA/014/839/805/GCA_014839805.1_JHU_Msex_v1.0</t>
  </si>
  <si>
    <t>ftp://ftp.ncbi.nlm.nih.gov/genomes/all/GCF/014/839/805/GCF_014839805.1_JHU_Msex_v1.0</t>
  </si>
  <si>
    <t>Apostichopus japonicus</t>
  </si>
  <si>
    <t>Shaxun</t>
  </si>
  <si>
    <t>SAMN06108953</t>
  </si>
  <si>
    <t>PRJNA354676</t>
  </si>
  <si>
    <t>GCA_002754855.1</t>
  </si>
  <si>
    <t>MRZV01</t>
  </si>
  <si>
    <t>2017-11-06T00:00:00Z</t>
  </si>
  <si>
    <t>ftp://ftp.ncbi.nlm.nih.gov/genomes/all/GCA/002/754/855/GCA_002754855.1_ASM275485v1</t>
  </si>
  <si>
    <t>Lymantria dispar</t>
  </si>
  <si>
    <t>SAMN17526445</t>
  </si>
  <si>
    <t>PRJNA694036</t>
  </si>
  <si>
    <t>GCA_016802235.1</t>
  </si>
  <si>
    <t>JAEVLZ01</t>
  </si>
  <si>
    <t>ftp://ftp.ncbi.nlm.nih.gov/genomes/all/GCA/016/802/235/GCA_016802235.1_USDA-ARS_LDD_1.0</t>
  </si>
  <si>
    <t>Pisum sativum</t>
  </si>
  <si>
    <t>SAMEA5358931</t>
  </si>
  <si>
    <t>PRJEB31320</t>
  </si>
  <si>
    <t>GCA_900700895.2</t>
  </si>
  <si>
    <t>chromosome 1LG6:LR535892.1; chromosome 2LG1:LR535893.1; chromosome 3LG5:LR535894.1; chromosome 4LG4:LR535895.1; chromosome 5LG3:LR535896.1; chromosome 6LG2:LR535897.1; chromosome 7LG7:LR535898.1</t>
  </si>
  <si>
    <t>CAADHX02</t>
  </si>
  <si>
    <t>ftp://ftp.ncbi.nlm.nih.gov/genomes/all/GCA/900/700/895/GCA_900700895.2_Pisum_sativum_v1a</t>
  </si>
  <si>
    <t>Apis cerana</t>
  </si>
  <si>
    <t>Korean</t>
  </si>
  <si>
    <t>SAMN02592885</t>
  </si>
  <si>
    <t>PRJNA324433</t>
  </si>
  <si>
    <t>GCA_001442555.1</t>
  </si>
  <si>
    <t>mitochondrion MT:NC_014295.1/</t>
  </si>
  <si>
    <t>JANR01</t>
  </si>
  <si>
    <t>2015-11-12T00:00:00Z</t>
  </si>
  <si>
    <t>ftp://ftp.ncbi.nlm.nih.gov/genomes/all/GCA/001/442/555/GCA_001442555.1_ACSNU-2.0</t>
  </si>
  <si>
    <t>ftp://ftp.ncbi.nlm.nih.gov/genomes/all/GCF/001/442/555/GCF_001442555.1_ACSNU-2.0</t>
  </si>
  <si>
    <t>Chromera velia CCMP2878</t>
  </si>
  <si>
    <t>CCMP2878</t>
  </si>
  <si>
    <t>SAMN00839739</t>
  </si>
  <si>
    <t>PRJNA158807</t>
  </si>
  <si>
    <t>GCA_018398765.1</t>
  </si>
  <si>
    <t>JAHBMJ01</t>
  </si>
  <si>
    <t>ftp://ftp.ncbi.nlm.nih.gov/genomes/all/GCA/018/398/765/GCA_018398765.1_ASM1839876v1</t>
  </si>
  <si>
    <t>Panonychus citri</t>
  </si>
  <si>
    <t>SS</t>
  </si>
  <si>
    <t>SAMN13781239</t>
  </si>
  <si>
    <t>PRJNA600043</t>
  </si>
  <si>
    <t>GCA_014898815.1</t>
  </si>
  <si>
    <t>JAAABK01</t>
  </si>
  <si>
    <t>2020-10-20T00:00:00Z</t>
  </si>
  <si>
    <t>ftp://ftp.ncbi.nlm.nih.gov/genomes/all/GCA/014/898/815/GCA_014898815.1_ASM1489881v1</t>
  </si>
  <si>
    <t>Pteropus alecto</t>
  </si>
  <si>
    <t>SAMN01103203</t>
  </si>
  <si>
    <t>PRJNA232518</t>
  </si>
  <si>
    <t>GCA_000325575.1</t>
  </si>
  <si>
    <t>mitochondrion MT:NC_023122.1/</t>
  </si>
  <si>
    <t>ALWS01</t>
  </si>
  <si>
    <t>2012-12-17T00:00:00Z</t>
  </si>
  <si>
    <t>ftp://ftp.ncbi.nlm.nih.gov/genomes/all/GCA/000/325/575/GCA_000325575.1_ASM32557v1</t>
  </si>
  <si>
    <t>ftp://ftp.ncbi.nlm.nih.gov/genomes/all/GCF/000/325/575/GCF_000325575.1_ASM32557v1</t>
  </si>
  <si>
    <t>Pseudotsuga menziesii</t>
  </si>
  <si>
    <t>Weyco1</t>
  </si>
  <si>
    <t>SAMN03333061</t>
  </si>
  <si>
    <t>GCA_001517045.1</t>
  </si>
  <si>
    <t>LPNX01</t>
  </si>
  <si>
    <t>ftp://ftp.ncbi.nlm.nih.gov/genomes/all/GCA/001/517/045/GCA_001517045.1_DougFir1.0</t>
  </si>
  <si>
    <t>FERA 675</t>
  </si>
  <si>
    <t>SAMN06205217</t>
  </si>
  <si>
    <t>PRJNA531023</t>
  </si>
  <si>
    <t>GCA_004154835.1</t>
  </si>
  <si>
    <t>PDUP01</t>
  </si>
  <si>
    <t>ftp://ftp.ncbi.nlm.nih.gov/genomes/all/GCA/004/154/835/GCA_004154835.1_ASM415483v1</t>
  </si>
  <si>
    <t>ftp://ftp.ncbi.nlm.nih.gov/genomes/all/GCF/004/154/835/GCF_004154835.1_ASM415483v1</t>
  </si>
  <si>
    <t>Naumovozyma dairenensis CBS 421</t>
  </si>
  <si>
    <t>type strain:CBS 421</t>
  </si>
  <si>
    <t>SAMEA2272418</t>
  </si>
  <si>
    <t>PRJEA70961</t>
  </si>
  <si>
    <t>GCA_000227115.2</t>
  </si>
  <si>
    <t>chromosome 1:NC_016479.1/HE580267.1; chromosome 2:NC_016480.1/HE580268.1; chromosome 3:NC_016481.1/HE580269.1; chromosome 4:NC_016482.1/HE580270.1; chromosome 5:NC_016483.1/HE580271.1; chromosome 6:NC_016484.1/HE580272.1; chromosome 7:NC_016485.2/HE580273.2; chromosome 8:NC_016486.1/HE580274.1; chromosome 9:NC_016487.1/HE580275.1; chromosome 10:NC_016488.1/HE580276.1; chromosome 11:NC_016489.1/HE580277.1</t>
  </si>
  <si>
    <t>ftp://ftp.ncbi.nlm.nih.gov/genomes/all/GCA/000/227/115/GCA_000227115.2_ASM22711v2</t>
  </si>
  <si>
    <t>ftp://ftp.ncbi.nlm.nih.gov/genomes/all/GCF/000/227/115/GCF_000227115.2_ASM22711v2</t>
  </si>
  <si>
    <t>Chondrus crispus</t>
  </si>
  <si>
    <t>Stackhouse</t>
  </si>
  <si>
    <t>SAMEA2272275</t>
  </si>
  <si>
    <t>PRJEA78309</t>
  </si>
  <si>
    <t>GCA_000350225.2</t>
  </si>
  <si>
    <t>plastid Pltd:NC_020795.1/HF562234.1</t>
  </si>
  <si>
    <t>CAKH01</t>
  </si>
  <si>
    <t>2013-03-26T00:00:00Z</t>
  </si>
  <si>
    <t>ftp://ftp.ncbi.nlm.nih.gov/genomes/all/GCA/000/350/225/GCA_000350225.2_ASM35022v2</t>
  </si>
  <si>
    <t>ftp://ftp.ncbi.nlm.nih.gov/genomes/all/GCF/000/350/225/GCF_000350225.1_ASM35022v2</t>
  </si>
  <si>
    <t>Chrysemys picta bellii</t>
  </si>
  <si>
    <t>RCT428</t>
  </si>
  <si>
    <t>SAMN02713681</t>
  </si>
  <si>
    <t>PRJNA210179</t>
  </si>
  <si>
    <t>GCA_000241765.5</t>
  </si>
  <si>
    <t>chromosome 1:NC_024218.2/CM002655.2; chromosome 2:NC_024219.2/CM002656.2; chromosome 3:NC_024220.2/CM002657.2; chromosome 4:NC_024221.2/CM002658.2; chromosome 5:NC_024222.2/CM002659.2; chromosome 6:NC_024223.2/CM002660.2; chromosome 7:NC_024224.2/CM002661.2; chromosome 8:NC_024225.2/CM002662.2; chromosome 9:NC_056657.1/CM024786.1; chromosome 10:NC_024226.2/CM002663.2; chromosome 11:NC_024227.2/CM002664.2; chromosome 13:NC_024228.2/CM002665.2; chromosome 15:NC_024229.2/CM002666.2; chromosome 17:NC_024230.2/CM002667.2; chromosome 18:NC_056658.1/CM024787.1; chromosome 19:NC_024231.2/CM002668.2; chromosome 20:NC_056659.1/CM024788.1; chromosome 21:NC_024232.2/CM002669.2; chromosome 24:NC_024234.2/CM002671.2; mitochondrion MT:NC_023890.1/</t>
  </si>
  <si>
    <t>AHGY03</t>
  </si>
  <si>
    <t>2012-01-06T00:00:00Z</t>
  </si>
  <si>
    <t>ftp://ftp.ncbi.nlm.nih.gov/genomes/all/GCA/000/241/765/GCA_000241765.5_Chrysemys_picta_BioNano-3.0.4</t>
  </si>
  <si>
    <t>ftp://ftp.ncbi.nlm.nih.gov/genomes/all/GCF/000/241/765/GCF_000241765.4_Chrysemys_picta_BioNano-3.0.4</t>
  </si>
  <si>
    <t>ICMP 19927</t>
  </si>
  <si>
    <t>SAMN06622492</t>
  </si>
  <si>
    <t>PRJNA379853</t>
  </si>
  <si>
    <t>GCA_002116315.1</t>
  </si>
  <si>
    <t>NCTX01</t>
  </si>
  <si>
    <t>ftp://ftp.ncbi.nlm.nih.gov/genomes/all/GCA/002/116/315/GCA_002116315.1_ASM211631v1</t>
  </si>
  <si>
    <t>Oryx dammah</t>
  </si>
  <si>
    <t>SB20612</t>
  </si>
  <si>
    <t>SAMN14518290</t>
  </si>
  <si>
    <t>PRJNA694191</t>
  </si>
  <si>
    <t>GCA_014754425.2</t>
  </si>
  <si>
    <t>mitochondrion MT:NC_016421.1/</t>
  </si>
  <si>
    <t>JABAEV01</t>
  </si>
  <si>
    <t>2020-09-25T00:00:00Z</t>
  </si>
  <si>
    <t>ftp://ftp.ncbi.nlm.nih.gov/genomes/all/GCA/014/754/425/GCA_014754425.2_SCBI_Odam_1.1</t>
  </si>
  <si>
    <t>ftp://ftp.ncbi.nlm.nih.gov/genomes/all/GCF/014/754/425/GCF_014754425.2_SCBI_Odam_1.1</t>
  </si>
  <si>
    <t>Oryx gazella</t>
  </si>
  <si>
    <t>OR4864</t>
  </si>
  <si>
    <t>SAMN09604855</t>
  </si>
  <si>
    <t>PRJNA479821</t>
  </si>
  <si>
    <t>GCA_003945745.1</t>
  </si>
  <si>
    <t>RAWW01</t>
  </si>
  <si>
    <t>ftp://ftp.ncbi.nlm.nih.gov/genomes/all/GCA/003/945/745/GCA_003945745.1_UCDavis_Ogaz_1</t>
  </si>
  <si>
    <t>Dugesia japonica</t>
  </si>
  <si>
    <t>ML1</t>
  </si>
  <si>
    <t>SAMN05521440</t>
  </si>
  <si>
    <t>PRJNA338117</t>
  </si>
  <si>
    <t>GCA_001938525.1</t>
  </si>
  <si>
    <t>MQRL01</t>
  </si>
  <si>
    <t>ftp://ftp.ncbi.nlm.nih.gov/genomes/all/GCA/001/938/525/GCA_001938525.1_Djap_assembly_v1</t>
  </si>
  <si>
    <t>Anopheles sinensis</t>
  </si>
  <si>
    <t>SAMN02910229</t>
  </si>
  <si>
    <t>PRJNA209295</t>
  </si>
  <si>
    <t>GCA_000441895.2</t>
  </si>
  <si>
    <t>ATLV01</t>
  </si>
  <si>
    <t>ftp://ftp.ncbi.nlm.nih.gov/genomes/all/GCA/000/441/895/GCA_000441895.2_AS2</t>
  </si>
  <si>
    <t>Macrophomina phaseolina</t>
  </si>
  <si>
    <t>M11-12</t>
  </si>
  <si>
    <t>SAMN08294525</t>
  </si>
  <si>
    <t>PRJNA428521</t>
  </si>
  <si>
    <t>GCA_008729105.1</t>
  </si>
  <si>
    <t>PPFZ01</t>
  </si>
  <si>
    <t>ftp://ftp.ncbi.nlm.nih.gov/genomes/all/GCA/008/729/105/GCA_008729105.1_Macrophomina_strawberry_v1</t>
  </si>
  <si>
    <t>Vaccinium macrocarpon</t>
  </si>
  <si>
    <t>SAMN02739898</t>
  </si>
  <si>
    <t>PRJNA245813</t>
  </si>
  <si>
    <t>GCA_000775335.2</t>
  </si>
  <si>
    <t>JOTO01</t>
  </si>
  <si>
    <t>2014-09-04T00:00:00Z</t>
  </si>
  <si>
    <t>ftp://ftp.ncbi.nlm.nih.gov/genomes/all/GCA/000/775/335/GCA_000775335.2_ASM77533v2</t>
  </si>
  <si>
    <t>Tetrapisispora phaffii CBS 4417</t>
  </si>
  <si>
    <t>type strain:CBS 4417</t>
  </si>
  <si>
    <t>SAMEA2272094</t>
  </si>
  <si>
    <t>PRJEA70965</t>
  </si>
  <si>
    <t>GCA_000236905.1</t>
  </si>
  <si>
    <t>chromosome 1:NC_016520.1/HE612856.1; chromosome 2:NC_016521.1/HE612857.1; chromosome 3:NC_016522.1/HE612858.1; chromosome 4:NC_016523.1/HE612859.1; chromosome 5:NC_016524.1/HE612860.1; chromosome 6:NC_016525.1/HE612861.1; chromosome 7:NC_016526.1/HE612862.1; chromosome 8:NC_016527.1/HE612863.1; chromosome 9:NC_016528.1/HE612864.1; chromosome 10:NC_016529.1/HE612865.1; chromosome 11:NC_016530.1/HE612866.1; chromosome 12:NC_016531.1/HE612867.1; chromosome 13:NC_016532.1/HE612868.1; chromosome 14:NC_016533.1/HE612869.1; chromosome 15:NC_016534.1/HE612870.1; chromosome 16:NC_016535.1/HE612871.1</t>
  </si>
  <si>
    <t>2011-11-17T00:00:00Z</t>
  </si>
  <si>
    <t>ftp://ftp.ncbi.nlm.nih.gov/genomes/all/GCA/000/236/905/GCA_000236905.1_ASM23690v1</t>
  </si>
  <si>
    <t>ftp://ftp.ncbi.nlm.nih.gov/genomes/all/GCF/000/236/905/GCF_000236905.1_ASM23690v1</t>
  </si>
  <si>
    <t>Branchiostoma belcheri</t>
  </si>
  <si>
    <t>BF01</t>
  </si>
  <si>
    <t>SAMN04869859</t>
  </si>
  <si>
    <t>PRJNA358734</t>
  </si>
  <si>
    <t>GCA_001625305.1</t>
  </si>
  <si>
    <t>mitochondrion MT:NC_004537.1/</t>
  </si>
  <si>
    <t>AYSS01</t>
  </si>
  <si>
    <t>2016-04-21T00:00:00Z</t>
  </si>
  <si>
    <t>ftp://ftp.ncbi.nlm.nih.gov/genomes/all/GCA/001/625/305/GCA_001625305.1_Haploidv18h27</t>
  </si>
  <si>
    <t>ftp://ftp.ncbi.nlm.nih.gov/genomes/all/GCF/001/625/305/GCF_001625305.1_Haploidv18h27</t>
  </si>
  <si>
    <t>Mytilus galloprovincialis</t>
  </si>
  <si>
    <t>SAMEA104605961</t>
  </si>
  <si>
    <t>PRJEB24883</t>
  </si>
  <si>
    <t>GCA_900618805.1</t>
  </si>
  <si>
    <t>UYJE01</t>
  </si>
  <si>
    <t>ftp://ftp.ncbi.nlm.nih.gov/genomes/all/GCA/900/618/805/GCA_900618805.1_MGAL_10</t>
  </si>
  <si>
    <t>Tigriopus californicus</t>
  </si>
  <si>
    <t>San Diego</t>
  </si>
  <si>
    <t>SAMN02640207</t>
  </si>
  <si>
    <t>PRJNA237968</t>
  </si>
  <si>
    <t>GCA_007210705.1</t>
  </si>
  <si>
    <t>chromosome 1:CM017373.1; chromosome 2:CM017374.1; chromosome 3:CM017375.1; chromosome 4:CM017376.1; chromosome 5:CM017377.1; chromosome 6:CM017378.1; chromosome 7:CM017379.1; chromosome 8:CM017380.1; chromosome 9:CM017381.1; chromosome 10:CM017382.1; chromosome 11:CM017383.1; chromosome 12:CM017384.1</t>
  </si>
  <si>
    <t>VCGU01</t>
  </si>
  <si>
    <t>2019-07-22T00:00:00Z</t>
  </si>
  <si>
    <t>ftp://ftp.ncbi.nlm.nih.gov/genomes/all/GCA/007/210/705/GCA_007210705.1_Tcal_SD_v2.1</t>
  </si>
  <si>
    <t>Mizuhopecten yessoensis</t>
  </si>
  <si>
    <t>PY_sf001</t>
  </si>
  <si>
    <t>SAMN03013375</t>
  </si>
  <si>
    <t>PRJNA390633</t>
  </si>
  <si>
    <t>GCA_002113885.2</t>
  </si>
  <si>
    <t>NEDP02</t>
  </si>
  <si>
    <t>2017-04-27T00:00:00Z</t>
  </si>
  <si>
    <t>ftp://ftp.ncbi.nlm.nih.gov/genomes/all/GCA/002/113/885/GCA_002113885.2_ASM211388v2</t>
  </si>
  <si>
    <t>ftp://ftp.ncbi.nlm.nih.gov/genomes/all/GCF/002/113/885/GCF_002113885.1_ASM211388v2</t>
  </si>
  <si>
    <t>Bugula neritina</t>
  </si>
  <si>
    <t>Kwan_BN1</t>
  </si>
  <si>
    <t>SAMN10319711</t>
  </si>
  <si>
    <t>PRJNA498596</t>
  </si>
  <si>
    <t>GCA_010799875.2</t>
  </si>
  <si>
    <t>mitochondrion MT:CM021311.2</t>
  </si>
  <si>
    <t>VXIV02</t>
  </si>
  <si>
    <t>2020-02-19T00:00:00Z</t>
  </si>
  <si>
    <t>ftp://ftp.ncbi.nlm.nih.gov/genomes/all/GCA/010/799/875/GCA_010799875.2_ASM1079987v2</t>
  </si>
  <si>
    <t>Pinus lambertiana</t>
  </si>
  <si>
    <t>USFS_5038</t>
  </si>
  <si>
    <t>SAMN03354659</t>
  </si>
  <si>
    <t>GCA_001447015.2</t>
  </si>
  <si>
    <t>LMTP01</t>
  </si>
  <si>
    <t>2015-11-17T00:00:00Z</t>
  </si>
  <si>
    <t>ftp://ftp.ncbi.nlm.nih.gov/genomes/all/GCA/001/447/015/GCA_001447015.2_Sugar_pine_JHU_assembly</t>
  </si>
  <si>
    <t>Trialeurodes vaporariorum</t>
  </si>
  <si>
    <t>IVF</t>
  </si>
  <si>
    <t>SAMN12250268</t>
  </si>
  <si>
    <t>PRJNA553773</t>
  </si>
  <si>
    <t>GCA_011764245.1</t>
  </si>
  <si>
    <t>VMOF01</t>
  </si>
  <si>
    <t>2020-03-27T00:00:00Z</t>
  </si>
  <si>
    <t>ftp://ftp.ncbi.nlm.nih.gov/genomes/all/GCA/011/764/245/GCA_011764245.1_ASM1176424v1</t>
  </si>
  <si>
    <t>Larimichthys crocea</t>
  </si>
  <si>
    <t>SSNF</t>
  </si>
  <si>
    <t>SAMN03092871</t>
  </si>
  <si>
    <t>PRJNA354443</t>
  </si>
  <si>
    <t>GCA_000972845.2</t>
  </si>
  <si>
    <t>chromosome I:NC_040011.1/CM011615.1; chromosome II:NC_040012.1/CM011616.1; chromosome III:NC_040013.1/CM011617.1; chromosome IV:NC_040014.1/CM011618.1; chromosome V:NC_040015.1/CM011619.1; chromosome VI:NC_040016.1/CM011620.1; chromosome VII:NC_040017.1/CM011621.1; chromosome VIII:NC_040018.1/CM011622.1; chromosome IX:NC_040019.1/CM011623.1; chromosome X:NC_040020.1/CM011624.1; chromosome XI:NC_040021.1/CM011625.1; chromosome XII:NC_040022.1/CM011626.1; chromosome XIII:NC_040023.1/CM011627.1; chromosome XIV:NC_040024.1/CM011628.1; chromosome XV:NC_040025.1/CM011629.1; chromosome XVI:NC_040026.1/CM011630.1; chromosome XVII:NC_040027.1/CM011631.1; chromosome XVIII:NC_040028.1/CM011632.1; chromosome XIX:NC_040029.1/CM011633.1; chromosome XX:NC_040030.1/CM011634.1; chromosome XXI:NC_040031.1/CM011635.1; chromosome XXII:NC_040032.1/CM011636.1; chromosome XXIII:NC_040033.1/CM011637.1; chromosome XXIV:NC_040034.1/CM011638.1; mitochondrion MT:NC_011710.1/</t>
  </si>
  <si>
    <t>JRPU02</t>
  </si>
  <si>
    <t>2015-04-16T00:00:00Z</t>
  </si>
  <si>
    <t>ftp://ftp.ncbi.nlm.nih.gov/genomes/all/GCA/000/972/845/GCA_000972845.2_L_crocea_2.0</t>
  </si>
  <si>
    <t>ftp://ftp.ncbi.nlm.nih.gov/genomes/all/GCF/000/972/845/GCF_000972845.2_L_crocea_2.0</t>
  </si>
  <si>
    <t>Laodelphax striatellus</t>
  </si>
  <si>
    <t>SAMN16964796</t>
  </si>
  <si>
    <t>PRJNA681673</t>
  </si>
  <si>
    <t>GCA_017141395.1</t>
  </si>
  <si>
    <t>chromosome 1:CM029530.1; chromosome 2:CM029531.1; chromosome 3:CM029532.1; chromosome 4:CM029533.1; chromosome 5:CM029534.1; chromosome 6:CM029535.1; chromosome 7:CM029536.1; chromosome 8:CM029537.1; chromosome 9:CM029538.1; chromosome 10:CM029539.1; chromosome 11:CM029540.1; chromosome 12:CM029541.1; chromosome 13:CM029542.1; chromosome 14:CM029543.1; chromosome X:CM029544.1</t>
  </si>
  <si>
    <t>JADWYY01</t>
  </si>
  <si>
    <t>2021-03-02T00:00:00Z</t>
  </si>
  <si>
    <t>ftp://ftp.ncbi.nlm.nih.gov/genomes/all/GCA/017/141/395/GCA_017141395.1_ASM1714139v1</t>
  </si>
  <si>
    <t>Cucurbita pepo subsp. pepo</t>
  </si>
  <si>
    <t>SAMN07125871</t>
  </si>
  <si>
    <t>PRJNA421955</t>
  </si>
  <si>
    <t>GCA_002806865.2</t>
  </si>
  <si>
    <t>chromosome LG01:NC_036638.1/CM008918.1; chromosome LG02:NC_036639.1/CM008919.1; chromosome LG03:NC_036640.1/CM008920.1; chromosome LG04:NC_036641.1/CM008921.1; chromosome LG05:NC_036642.1/CM008922.1; chromosome LG06:NC_036643.1/CM008923.1; chromosome LG07:NC_036644.1/CM008924.1; chromosome LG08:NC_036645.1/CM008925.1; chromosome LG09:NC_036646.1/CM008926.1; chromosome LG10:NC_036647.1/CM008927.1; chromosome LG11:NC_036648.1/CM008928.1; chromosome LG12:NC_036649.1/CM008929.1; chromosome LG13:NC_036650.1/CM008930.1; chromosome LG14:NC_036651.1/CM008931.1; chromosome LG15:NC_036652.1/CM008932.1; chromosome LG16:NC_036653.1/CM008933.1; chromosome LG17:NC_036654.1/CM008934.1; chromosome LG18:NC_036655.1/CM008935.1; chromosome LG19:NC_036656.1/CM008936.1; chromosome LG20:NC_036657.1/CM008937.1; mitochondrion MT:NC_014050.1/</t>
  </si>
  <si>
    <t>NHTM01</t>
  </si>
  <si>
    <t>2017-12-04T00:00:00Z</t>
  </si>
  <si>
    <t>ftp://ftp.ncbi.nlm.nih.gov/genomes/all/GCA/002/806/865/GCA_002806865.2_ASM280686v2</t>
  </si>
  <si>
    <t>ftp://ftp.ncbi.nlm.nih.gov/genomes/all/GCF/002/806/865/GCF_002806865.1_ASM280686v2</t>
  </si>
  <si>
    <t>Cotesia vestalis</t>
  </si>
  <si>
    <t>ANU101</t>
  </si>
  <si>
    <t>SAMN03273265</t>
  </si>
  <si>
    <t>PRJNA271135</t>
  </si>
  <si>
    <t>GCA_000956155.1</t>
  </si>
  <si>
    <t>JZSA01</t>
  </si>
  <si>
    <t>ftp://ftp.ncbi.nlm.nih.gov/genomes/all/GCA/000/956/155/GCA_000956155.1_ASM95615v1</t>
  </si>
  <si>
    <t>Nicotiana undulata</t>
  </si>
  <si>
    <t>SAMN05449207</t>
  </si>
  <si>
    <t>PRJNA335602</t>
  </si>
  <si>
    <t>GCA_005239495.1</t>
  </si>
  <si>
    <t>MDKH01</t>
  </si>
  <si>
    <t>2019-05-02T00:00:00Z</t>
  </si>
  <si>
    <t>ftp://ftp.ncbi.nlm.nih.gov/genomes/all/GCA/005/239/495/GCA_005239495.1_ASM523949v1</t>
  </si>
  <si>
    <t>Dorcoceras hygrometricum</t>
  </si>
  <si>
    <t>SAMN02215335</t>
  </si>
  <si>
    <t>PRJNA182117</t>
  </si>
  <si>
    <t>GCA_001598015.1</t>
  </si>
  <si>
    <t>LVEL01</t>
  </si>
  <si>
    <t>2016-03-25T00:00:00Z</t>
  </si>
  <si>
    <t>ftp://ftp.ncbi.nlm.nih.gov/genomes/all/GCA/001/598/015/GCA_001598015.1_Boea_hygrometrica.v1</t>
  </si>
  <si>
    <t>Puma concolor</t>
  </si>
  <si>
    <t>SC36_Marlon</t>
  </si>
  <si>
    <t>SAMN08662999</t>
  </si>
  <si>
    <t>PRJNA481988</t>
  </si>
  <si>
    <t>GCA_003327715.1</t>
  </si>
  <si>
    <t>mitochondrion MT:NC_016470.1/</t>
  </si>
  <si>
    <t>QAVW01</t>
  </si>
  <si>
    <t>ftp://ftp.ncbi.nlm.nih.gov/genomes/all/GCA/003/327/715/GCA_003327715.1_PumCon1.0</t>
  </si>
  <si>
    <t>ftp://ftp.ncbi.nlm.nih.gov/genomes/all/GCF/003/327/715/GCF_003327715.1_PumCon1.0</t>
  </si>
  <si>
    <t>Boechera stricta</t>
  </si>
  <si>
    <t>SAMN14238614</t>
  </si>
  <si>
    <t>PRJNA609209</t>
  </si>
  <si>
    <t>GCA_018361395.1</t>
  </si>
  <si>
    <t>chromosome 1:CM031538.1; chromosome 2:CM031539.1; chromosome 3:CM031540.1; chromosome 4:CM031541.1; chromosome 5:CM031542.1; chromosome 6:CM031543.1; chromosome 7:CM031544.1</t>
  </si>
  <si>
    <t>JAANAP01</t>
  </si>
  <si>
    <t>2021-05-14T00:00:00Z</t>
  </si>
  <si>
    <t>ftp://ftp.ncbi.nlm.nih.gov/genomes/all/GCA/018/361/395/GCA_018361395.1_NTU_Bstr_SAD12_2.2</t>
  </si>
  <si>
    <t>Raphanus raphanistrum x Raphanus sativus</t>
  </si>
  <si>
    <t>RS10</t>
  </si>
  <si>
    <t>SAMN15573960</t>
  </si>
  <si>
    <t>PRJNA646918</t>
  </si>
  <si>
    <t>GCA_019705995.1</t>
  </si>
  <si>
    <t>chromosome 1:CM034035.1; chromosome 2:CM034036.1; chromosome 3:CM034037.1; chromosome 4:CM034038.1; chromosome 5:CM034039.1; chromosome 6:CM034040.1; chromosome 7:CM034041.1; chromosome 8:CM034042.1; chromosome 9:CM034043.1</t>
  </si>
  <si>
    <t>JADEVD01</t>
  </si>
  <si>
    <t>ftp://ftp.ncbi.nlm.nih.gov/genomes/all/GCA/019/705/995/GCA_019705995.1_IVFCAAS_Rs10_1.0</t>
  </si>
  <si>
    <t>Nicotiana tomentosiformis</t>
  </si>
  <si>
    <t>SAMN02981530</t>
  </si>
  <si>
    <t>PRJNA182501</t>
  </si>
  <si>
    <t>GCA_000390325.2</t>
  </si>
  <si>
    <t>chloroplast Pltd:NC_007602.1/</t>
  </si>
  <si>
    <t>ASAG01</t>
  </si>
  <si>
    <t>2013-05-10T00:00:00Z</t>
  </si>
  <si>
    <t>ftp://ftp.ncbi.nlm.nih.gov/genomes/all/GCA/000/390/325/GCA_000390325.2_Ntom_v01</t>
  </si>
  <si>
    <t>ftp://ftp.ncbi.nlm.nih.gov/genomes/all/GCF/000/390/325/GCF_000390325.2_Ntom_v01</t>
  </si>
  <si>
    <t>Omphalotus olearius VT 653.13</t>
  </si>
  <si>
    <t>VT 653.13</t>
  </si>
  <si>
    <t>SAMN02981397</t>
  </si>
  <si>
    <t>PRJNA79063</t>
  </si>
  <si>
    <t>GCA_000296255.1</t>
  </si>
  <si>
    <t>AHIW01</t>
  </si>
  <si>
    <t>2012-09-11T00:00:00Z</t>
  </si>
  <si>
    <t>ftp://ftp.ncbi.nlm.nih.gov/genomes/all/GCA/000/296/255/GCA_000296255.1_OmpOle_1.0</t>
  </si>
  <si>
    <t>Cocos nucifera</t>
  </si>
  <si>
    <t>SAMN09748030</t>
  </si>
  <si>
    <t>PRJNA483845</t>
  </si>
  <si>
    <t>GCA_006176705.1</t>
  </si>
  <si>
    <t>QRFJ01</t>
  </si>
  <si>
    <t>ftp://ftp.ncbi.nlm.nih.gov/genomes/all/GCA/006/176/705/GCA_006176705.1_UPLB_dcnu_1.0</t>
  </si>
  <si>
    <t>Coffea canephora</t>
  </si>
  <si>
    <t>DH200=94</t>
  </si>
  <si>
    <t>SAMEA3146290</t>
  </si>
  <si>
    <t>PRJEB4211</t>
  </si>
  <si>
    <t>GCA_900059795.1</t>
  </si>
  <si>
    <t>chromosome I:HG974428.1; chromosome II:HG974437.1; chromosome III:HG974438.1; chromosome IV:HG974429.1; chromosome V:HG974430.1; chromosome VI:HG974431.1; chromosome VII:HG974432.1; chromosome VIII:HG974433.1; chromosome IX:HG974434.1; chromosome X:HG974435.1; chromosome XI:HG974436.1</t>
  </si>
  <si>
    <t>CBUE02</t>
  </si>
  <si>
    <t>ftp://ftp.ncbi.nlm.nih.gov/genomes/all/GCA/900/059/795/GCA_900059795.1_AUK_PRJEB4211_v1</t>
  </si>
  <si>
    <t>type strain:CBS 1146</t>
  </si>
  <si>
    <t>SAMEA2272433</t>
  </si>
  <si>
    <t>PRJEA70971</t>
  </si>
  <si>
    <t>GCA_000243375.1</t>
  </si>
  <si>
    <t>chromosome 1:NC_016501.1/HE616742.1; chromosome 2:NC_016502.1/HE616743.1; chromosome 3:NC_016503.1/HE616744.1; chromosome 4:NC_016504.1/HE616745.1; chromosome 5:NC_016505.1/HE616746.1; chromosome 6:NC_016506.1/HE616747.1; chromosome 7:NC_016507.1/HE616748.1; chromosome 8:NC_016508.1/HE616749.1</t>
  </si>
  <si>
    <t>2011-12-08T00:00:00Z</t>
  </si>
  <si>
    <t>ftp://ftp.ncbi.nlm.nih.gov/genomes/all/GCA/000/243/375/GCA_000243375.1_ASM24337v1</t>
  </si>
  <si>
    <t>ftp://ftp.ncbi.nlm.nih.gov/genomes/all/GCF/000/243/375/GCF_000243375.1_ASM24337v1</t>
  </si>
  <si>
    <t>MSU-1</t>
  </si>
  <si>
    <t>SAMN00791897</t>
  </si>
  <si>
    <t>PRJNA80635</t>
  </si>
  <si>
    <t>GCA_000252605.1</t>
  </si>
  <si>
    <t>AHJF01</t>
  </si>
  <si>
    <t>2012-03-13T00:00:00Z</t>
  </si>
  <si>
    <t>ftp://ftp.ncbi.nlm.nih.gov/genomes/all/GCA/000/252/605/GCA_000252605.1_ASM25260v1</t>
  </si>
  <si>
    <t>Eutrema salsugineum</t>
  </si>
  <si>
    <t>SAMN02981485</t>
  </si>
  <si>
    <t>PRJNA73205</t>
  </si>
  <si>
    <t>GCA_000478725.1</t>
  </si>
  <si>
    <t>ANOA01</t>
  </si>
  <si>
    <t>2013-10-22T00:00:00Z</t>
  </si>
  <si>
    <t>ftp://ftp.ncbi.nlm.nih.gov/genomes/all/GCA/000/478/725/GCA_000478725.1_Eutsalg1_0</t>
  </si>
  <si>
    <t>ftp://ftp.ncbi.nlm.nih.gov/genomes/all/GCF/000/478/725/GCF_000478725.1_Eutsalg1_0</t>
  </si>
  <si>
    <t>Eriocheir sinensis</t>
  </si>
  <si>
    <t>nwpu-v1-2020</t>
  </si>
  <si>
    <t>SAMN15088640</t>
  </si>
  <si>
    <t>PRJNA636904</t>
  </si>
  <si>
    <t>GCA_013436485.1</t>
  </si>
  <si>
    <t>chromosome 1:CM024096.1; chromosome 2:CM024097.1; chromosome 3:CM024098.1; chromosome 4:CM024099.1; chromosome 5:CM024100.1; chromosome 6:CM024101.1; chromosome 7:CM024102.1; chromosome 8:CM024103.1; chromosome 9:CM024104.1; chromosome 10:CM024105.1; chromosome 11:CM024106.1; chromosome 12:CM024107.1; chromosome 13:CM024108.1; chromosome 14:CM024109.1; chromosome 15:CM024110.1; chromosome 16:CM024111.1; chromosome 17:CM024112.1; chromosome 18:CM024113.1; chromosome 19:CM024114.1; chromosome 20:CM024115.1; chromosome 21:CM024116.1; chromosome 22:CM024117.1; chromosome 23:CM024118.1; chromosome 24:CM024119.1; chromosome 25:CM024120.1; chromosome 26:CM024121.1; chromosome 27:CM024122.1; chromosome 28:CM024123.1; chromosome 29:CM024124.1; chromosome 30:CM024125.1; chromosome 31:CM024126.1; chromosome 32:CM024127.1; chromosome 33:CM024128.1; chromosome 34:CM024129.1; chromosome 35:CM024130.1; chromosome 36:CM024131.1; chromosome 37:CM024132.1; chromosome 38:CM024133.1; chromosome 39:CM024134.1; chromosome 40:CM024135.1; chromosome 41:CM024136.1; chromosome 42:CM024137.1; chromosome 43:CM024138.1; chromosome 44:CM024139.1; chromosome 45:CM024140.1; chromosome 46:CM024141.1; chromosome 47:CM024142.1; chromosome 48:CM024143.1; chromosome 49:CM024144.1; chromosome 50:CM024145.1; chromosome 51:CM024146.1; chromosome 52:CM024147.1; chromosome 53:CM024148.1; chromosome 54:CM024149.1; chromosome 55:CM024150.1; chromosome 56:CM024151.1; chromosome 57:CM024152.1; chromosome 58:CM024153.1; chromosome 59:CM024154.1; chromosome 60:CM024155.1; chromosome 61:CM024156.1; chromosome 62:CM024157.1; chromosome 63:CM024158.1; chromosome 64:CM024159.1; chromosome 65:CM024160.1; chromosome 66:CM024161.1; chromosome 67:CM024162.1; chromosome 68:CM024163.1; chromosome 69:CM024164.1; chromosome 70:CM024165.1; chromosome 71:CM024166.1; chromosome 72:CM024167.1</t>
  </si>
  <si>
    <t>JACDRO01</t>
  </si>
  <si>
    <t>ftp://ftp.ncbi.nlm.nih.gov/genomes/all/GCA/013/436/485/GCA_013436485.1_ASM1343648v1</t>
  </si>
  <si>
    <t>Hammondia hammondi</t>
  </si>
  <si>
    <t>HhCatGer041</t>
  </si>
  <si>
    <t>SAMN01974510</t>
  </si>
  <si>
    <t>PRJNA191036</t>
  </si>
  <si>
    <t>GCA_000447165.1</t>
  </si>
  <si>
    <t>AVCM01</t>
  </si>
  <si>
    <t>2013-08-13T00:00:00Z</t>
  </si>
  <si>
    <t>ftp://ftp.ncbi.nlm.nih.gov/genomes/all/GCA/000/447/165/GCA_000447165.1_Hammondia_hammondi_HhCatGer041</t>
  </si>
  <si>
    <t>Phytomonas serpens 9T</t>
  </si>
  <si>
    <t>9T</t>
  </si>
  <si>
    <t>SAMN02953813</t>
  </si>
  <si>
    <t>PRJNA80957</t>
  </si>
  <si>
    <t>GCA_000331125.1</t>
  </si>
  <si>
    <t>AIHY01</t>
  </si>
  <si>
    <t>ftp://ftp.ncbi.nlm.nih.gov/genomes/all/GCA/000/331/125/GCA_000331125.1_PhytSerpensv01</t>
  </si>
  <si>
    <t>Tetrapisispora blattae CBS 6284</t>
  </si>
  <si>
    <t>type strain:CBS 6284</t>
  </si>
  <si>
    <t>SAMEA2271984</t>
  </si>
  <si>
    <t>PRJEA70963</t>
  </si>
  <si>
    <t>GCA_000315915.1</t>
  </si>
  <si>
    <t>chromosome 1:NC_020185.1/HE806316.1; chromosome 2:NC_020186.1/HE806317.1; chromosome 3:NC_020187.1/HE806318.1; chromosome 4:NC_020188.1/HE806319.1; chromosome 5:NC_020189.1/HE806320.1; chromosome 6:NC_020190.1/HE806321.1; chromosome 7:NC_020191.1/HE806322.1; chromosome 8:NC_020192.1/HE806323.1; chromosome 9:NC_020193.1/HE806324.1; chromosome 10:NC_020194.1/HE806325.1</t>
  </si>
  <si>
    <t>ftp://ftp.ncbi.nlm.nih.gov/genomes/all/GCA/000/315/915/GCA_000315915.1_ASM31591v1</t>
  </si>
  <si>
    <t>ftp://ftp.ncbi.nlm.nih.gov/genomes/all/GCF/000/315/915/GCF_000315915.1_ASM31591v1</t>
  </si>
  <si>
    <t>Kazachstania africana CBS 2517</t>
  </si>
  <si>
    <t>type strain:CBS 2517</t>
  </si>
  <si>
    <t>SAMEA2272790</t>
  </si>
  <si>
    <t>PRJEA70967</t>
  </si>
  <si>
    <t>GCA_000304475.1</t>
  </si>
  <si>
    <t>chromosome 1:NC_018940.1/HE650821.1; chromosome 2:NC_018941.1/HE650822.1; chromosome 3:NC_018942.1/HE650823.1; chromosome 4:NC_018943.1/HE650824.1; chromosome 5:NC_018944.1/HE650825.1; chromosome 6:NC_018945.1/HE650826.1; chromosome 7:NC_018946.1/HE650827.1; chromosome 8:NC_018947.1/HE650828.1; chromosome 9:NC_018948.1/HE650829.1; chromosome 10:NC_018949.1/HE650830.1; chromosome 11:NC_018950.1/HE650831.1; chromosome 12:NC_018951.1/HE650832.1</t>
  </si>
  <si>
    <t>2012-01-17T00:00:00Z</t>
  </si>
  <si>
    <t>ftp://ftp.ncbi.nlm.nih.gov/genomes/all/GCA/000/304/475/GCA_000304475.1_Ka_CBS2517</t>
  </si>
  <si>
    <t>ftp://ftp.ncbi.nlm.nih.gov/genomes/all/GCF/000/304/475/GCF_000304475.1_Ka_CBS2517</t>
  </si>
  <si>
    <t>Kazachstania naganishii CBS 8797</t>
  </si>
  <si>
    <t>type strain:CBS 8797</t>
  </si>
  <si>
    <t>SAMEA2272481</t>
  </si>
  <si>
    <t>PRJEA70969</t>
  </si>
  <si>
    <t>GCA_000348985.1</t>
  </si>
  <si>
    <t>chromosome 1:NC_035922.1/HE978314.1; chromosome 2:NC_035923.1/HE978315.1; chromosome 3:NC_035924.1/HE978316.1; chromosome 4:NC_035925.1/HE978317.1; chromosome 5:NC_035926.1/HE978318.1; chromosome 6:NC_035927.1/HE978319.1; chromosome 7:NC_035928.1/HE978320.1; chromosome 8:NC_035929.1/HE978321.1; chromosome 9:NC_035930.1/HE978322.1; chromosome 10:NC_035931.1/HE978323.1; chromosome 11:NC_035932.1/HE978324.1; chromosome 12:NC_035933.1/HE978325.1; chromosome 13:NC_035934.1/HE978326.1</t>
  </si>
  <si>
    <t>2012-09-03T00:00:00Z</t>
  </si>
  <si>
    <t>ftp://ftp.ncbi.nlm.nih.gov/genomes/all/GCA/000/348/985/GCA_000348985.1_ASM34898v1</t>
  </si>
  <si>
    <t>ftp://ftp.ncbi.nlm.nih.gov/genomes/all/GCF/000/348/985/GCF_000348985.1_ASM34898v1</t>
  </si>
  <si>
    <t>Bathycoccus prasinos</t>
  </si>
  <si>
    <t>RCC 1105</t>
  </si>
  <si>
    <t>PRJEA71363</t>
  </si>
  <si>
    <t>GCA_002220235.1</t>
  </si>
  <si>
    <t>chromosome 1:NC_024008.1/FO082278.1; chromosome 2:NC_024007.1/FO082277.1; chromosome 3:NC_024006.1/FO082276.1; chromosome 4:NC_024005.1/FO082275.1; chromosome 5:NC_024004.1/FO082274.1; chromosome 6:NC_024003.1/FO082273.1; chromosome 7:NC_024002.1/FO082272.1; chromosome 8:NC_024001.1/FO082271.1; chromosome 9:NC_024000.1/FO082270.1; chromosome 10:NC_023999.1/FO082269.1; chromosome 11:NC_023998.1/FO082268.1; chromosome 12:NC_023997.1/FO082267.1; chromosome 13:NC_023996.1/FO082266.1; chromosome 14:NC_023995.1/FO082265.1; chromosome 15:NC_023994.1/FO082264.1; chromosome 16:NC_023993.1/FO082263.1; chromosome 17:NC_023992.1/FO082262.1; chromosome 18:NC_023991.1/FO082261.1; chromosome 19:NC_023990.1/FO082260.1; mitochondrion MT:NC_023273.1/FO082258.2; chloroplast Pltd:NC_024811.1/FO082259.2</t>
  </si>
  <si>
    <t>ftp://ftp.ncbi.nlm.nih.gov/genomes/all/GCA/002/220/235/GCA_002220235.1_ASM222023v1</t>
  </si>
  <si>
    <t>ftp://ftp.ncbi.nlm.nih.gov/genomes/all/GCF/002/220/235/GCF_002220235.1_ASM222023v1</t>
  </si>
  <si>
    <t>Fibroporia radiculosa</t>
  </si>
  <si>
    <t>TFFH 294</t>
  </si>
  <si>
    <t>SAMEA2272653</t>
  </si>
  <si>
    <t>PRJEA72357</t>
  </si>
  <si>
    <t>GCA_000313525.1</t>
  </si>
  <si>
    <t>CAGC01</t>
  </si>
  <si>
    <t>2012-01-19T00:00:00Z</t>
  </si>
  <si>
    <t>ftp://ftp.ncbi.nlm.nih.gov/genomes/all/GCA/000/313/525/GCA_000313525.1_ASM31352v1</t>
  </si>
  <si>
    <t>ftp://ftp.ncbi.nlm.nih.gov/genomes/all/GCF/000/313/525/GCF_000313525.1_ASM31352v1</t>
  </si>
  <si>
    <t>Fucus vesiculosus</t>
  </si>
  <si>
    <t>Fx14Saltoe</t>
  </si>
  <si>
    <t>SAMN14839918</t>
  </si>
  <si>
    <t>PRJNA629489</t>
  </si>
  <si>
    <t>GCA_014849475.1</t>
  </si>
  <si>
    <t>JACAZD01</t>
  </si>
  <si>
    <t>ftp://ftp.ncbi.nlm.nih.gov/genomes/all/GCA/014/849/475/GCA_014849475.1_ASM1484947v1</t>
  </si>
  <si>
    <t>Vicia faba</t>
  </si>
  <si>
    <t>SAMEA3311348</t>
  </si>
  <si>
    <t>PRJEB8906</t>
  </si>
  <si>
    <t>GCA_001375635.1</t>
  </si>
  <si>
    <t>CSVX01</t>
  </si>
  <si>
    <t>2015-03-24T00:00:00Z</t>
  </si>
  <si>
    <t>ftp://ftp.ncbi.nlm.nih.gov/genomes/all/GCA/001/375/635/GCA_001375635.1_VfEP_Reference-Unigene</t>
  </si>
  <si>
    <t>Taenia multiceps</t>
  </si>
  <si>
    <t>Gns01</t>
  </si>
  <si>
    <t>SAMN04413755</t>
  </si>
  <si>
    <t>PRJNA307624</t>
  </si>
  <si>
    <t>GCA_001923025.3</t>
  </si>
  <si>
    <t>linkage group LG1:CM010311.1; linkage group LG2:CM010312.1; linkage group LG3:CM010313.2; linkage group LG4:CM010314.1; linkage group LG5:CM010315.2; linkage group LG6:CM010316.2; linkage group LG7:CM010317.1; mitochondrion MT:CM010318.1</t>
  </si>
  <si>
    <t>MRSW03</t>
  </si>
  <si>
    <t>2016-12-28T00:00:00Z</t>
  </si>
  <si>
    <t>ftp://ftp.ncbi.nlm.nih.gov/genomes/all/GCA/001/923/025/GCA_001923025.3_ASM192302v3</t>
  </si>
  <si>
    <t>Sapajus apella</t>
  </si>
  <si>
    <t>SASKATOON/1434</t>
  </si>
  <si>
    <t>SAMN13265339</t>
  </si>
  <si>
    <t>PRJNA599380</t>
  </si>
  <si>
    <t>GCA_009761245.1</t>
  </si>
  <si>
    <t>WRPQ01</t>
  </si>
  <si>
    <t>ftp://ftp.ncbi.nlm.nih.gov/genomes/all/GCA/009/761/245/GCA_009761245.1_GSC_monkey_1.0</t>
  </si>
  <si>
    <t>ftp://ftp.ncbi.nlm.nih.gov/genomes/all/GCF/009/761/245/GCF_009761245.1_GSC_monkey_1.0</t>
  </si>
  <si>
    <t>Gossypium darwinii</t>
  </si>
  <si>
    <t>SAMN10884649</t>
  </si>
  <si>
    <t>PRJNA516409</t>
  </si>
  <si>
    <t>GCA_007990325.1</t>
  </si>
  <si>
    <t>chromosome A01:CM017688.1; chromosome A02:CM017689.1; chromosome A03:CM017690.1; chromosome A04:CM017691.1; chromosome A05:CM017692.1; chromosome A06:CM017693.1; chromosome A07:CM017694.1; chromosome A08:CM017695.1; chromosome A09:CM017696.1; chromosome A10:CM017697.1; chromosome A11:CM017698.1; chromosome A12:CM017699.1; chromosome A13:CM017700.1; chromosome D01:CM017701.1; chromosome D02:CM017702.1; chromosome D03:CM017703.1; chromosome D04:CM017704.1; chromosome D05:CM017705.1; chromosome D06:CM017706.1; chromosome D07:CM017707.1; chromosome D08:CM017708.1; chromosome D09:CM017709.1; chromosome D10:CM017710.1; chromosome D11:CM017711.1; chromosome D12:CM017712.1; chromosome D13:CM017713.1</t>
  </si>
  <si>
    <t>VKGI01</t>
  </si>
  <si>
    <t>ftp://ftp.ncbi.nlm.nih.gov/genomes/all/GCA/007/990/325/GCA_007990325.1_Gossypium_darwinii_v1.1</t>
  </si>
  <si>
    <t>Arbutus unedo</t>
  </si>
  <si>
    <t>Golias</t>
  </si>
  <si>
    <t>SAMN14592271</t>
  </si>
  <si>
    <t>PRJNA625056</t>
  </si>
  <si>
    <t>GCA_014822125.1</t>
  </si>
  <si>
    <t>JABCMJ01</t>
  </si>
  <si>
    <t>ftp://ftp.ncbi.nlm.nih.gov/genomes/all/GCA/014/822/125/GCA_014822125.1_UAlgCV_Aunedo_01</t>
  </si>
  <si>
    <t>JS-169</t>
  </si>
  <si>
    <t>SAMN06272960</t>
  </si>
  <si>
    <t>PRJNA368786</t>
  </si>
  <si>
    <t>GCA_002215905.1</t>
  </si>
  <si>
    <t>NGZQ01</t>
  </si>
  <si>
    <t>2017-07-07T00:00:00Z</t>
  </si>
  <si>
    <t>ftp://ftp.ncbi.nlm.nih.gov/genomes/all/GCA/002/215/905/GCA_002215905.1_ASM221590v1</t>
  </si>
  <si>
    <t>Tenualosa ilisha</t>
  </si>
  <si>
    <t>NBFGR-960</t>
  </si>
  <si>
    <t>SAMN08162886</t>
  </si>
  <si>
    <t>PRJNA422030</t>
  </si>
  <si>
    <t>GCA_015244755.2</t>
  </si>
  <si>
    <t>PYXC01</t>
  </si>
  <si>
    <t>2020-11-05T00:00:00Z</t>
  </si>
  <si>
    <t>ftp://ftp.ncbi.nlm.nih.gov/genomes/all/GCA/015/244/755/GCA_015244755.2_TenIli1.0</t>
  </si>
  <si>
    <t>Gigaspora margarita</t>
  </si>
  <si>
    <t>BEG34</t>
  </si>
  <si>
    <t>SAMN12878420</t>
  </si>
  <si>
    <t>PRJNA575165</t>
  </si>
  <si>
    <t>GCA_009809945.1</t>
  </si>
  <si>
    <t>WTPW01</t>
  </si>
  <si>
    <t>2019-12-30T00:00:00Z</t>
  </si>
  <si>
    <t>ftp://ftp.ncbi.nlm.nih.gov/genomes/all/GCA/009/809/945/GCA_009809945.1_UNITO_GmarBEG34_1.0</t>
  </si>
  <si>
    <t>Chiloscyllium punctatum</t>
  </si>
  <si>
    <t>SAMD00098917</t>
  </si>
  <si>
    <t>PRJDB6260</t>
  </si>
  <si>
    <t>GCA_003427335.1</t>
  </si>
  <si>
    <t>BEZZ01</t>
  </si>
  <si>
    <t>2018-08-01T00:00:00Z</t>
  </si>
  <si>
    <t>ftp://ftp.ncbi.nlm.nih.gov/genomes/all/GCA/003/427/335/GCA_003427335.1_Cpunctatum_v1.0</t>
  </si>
  <si>
    <t>Gossypium tomentosum</t>
  </si>
  <si>
    <t>HAZU-2020-AD3</t>
  </si>
  <si>
    <t>SAMN15498546</t>
  </si>
  <si>
    <t>PRJNA629964</t>
  </si>
  <si>
    <t>GCA_018144435.1</t>
  </si>
  <si>
    <t>chromosome 1:CM030980.1; chromosome 2:CM030981.1; chromosome 3:CM030982.1; chromosome 4:CM030983.1; chromosome 5:CM030984.1; chromosome 6:CM030985.1; chromosome 7:CM030986.1; chromosome 8:CM030987.1; chromosome 9:CM030988.1; chromosome 10:CM030989.1; chromosome 11:CM030990.1; chromosome 12:CM030991.1; chromosome 13:CM030992.1; chromosome 14:CM030993.1; chromosome 15:CM030994.1; chromosome 16:CM030995.1; chromosome 17:CM030996.1; chromosome 18:CM030997.1; chromosome 19:CM030998.1; chromosome 20:CM030999.1; chromosome 21:CM031000.1; chromosome 22:CM031001.1; chromosome 23:CM031002.1; chromosome 24:CM031003.1; chromosome 25:CM031004.1; chromosome 26:CM031005.1</t>
  </si>
  <si>
    <t>JACZYZ01</t>
  </si>
  <si>
    <t>ftp://ftp.ncbi.nlm.nih.gov/genomes/all/GCA/018/144/435/GCA_018144435.1_ASM1814443v1</t>
  </si>
  <si>
    <t>Pleurobrachia bachei</t>
  </si>
  <si>
    <t>SAMN00007488</t>
  </si>
  <si>
    <t>PRJNA213480</t>
  </si>
  <si>
    <t>GCA_000695325.1</t>
  </si>
  <si>
    <t>AVPN01</t>
  </si>
  <si>
    <t>2014-05-21T00:00:00Z</t>
  </si>
  <si>
    <t>ftp://ftp.ncbi.nlm.nih.gov/genomes/all/GCA/000/695/325/GCA_000695325.1_P.bachei_draft_genome_v.1.1</t>
  </si>
  <si>
    <t>Przewalskium albirostris</t>
  </si>
  <si>
    <t>WLD-bcl</t>
  </si>
  <si>
    <t>SAMN08714477</t>
  </si>
  <si>
    <t>GCA_006408465.1</t>
  </si>
  <si>
    <t>SJXR01</t>
  </si>
  <si>
    <t>ftp://ftp.ncbi.nlm.nih.gov/genomes/all/GCA/006/408/465/GCA_006408465.1_WLD</t>
  </si>
  <si>
    <t>Gossypium mustelinum</t>
  </si>
  <si>
    <t>Gmus-line_1</t>
  </si>
  <si>
    <t>SAMN16383612</t>
  </si>
  <si>
    <t>PRJNA667519</t>
  </si>
  <si>
    <t>GCA_017165895.1</t>
  </si>
  <si>
    <t>chromosome A01:CM029409.1; chromosome D01:CM029422.1; chromosome A02:CM029410.1; chromosome D02:CM029423.1; chromosome A03:CM029411.1; chromosome D03:CM029424.1; chromosome A04:CM029412.1; chromosome D04:CM029425.1; chromosome A05:CM029413.1; chromosome D05:CM029426.1; chromosome A06:CM029414.1; chromosome D06:CM029427.1; chromosome A07:CM029415.1; chromosome D07:CM029428.1; chromosome A08:CM029416.1; chromosome D08:CM029429.1; chromosome A09:CM029417.1; chromosome D09:CM029430.1; chromosome A10:CM029418.1; chromosome D10:CM029431.1; chromosome A11:CM029419.1; chromosome D11:CM029432.1; chromosome A12:CM029420.1; chromosome D12:CM029433.1; chromosome A13:CM029421.1; chromosome D13:CM029434.1</t>
  </si>
  <si>
    <t>JAFHAX01</t>
  </si>
  <si>
    <t>ftp://ftp.ncbi.nlm.nih.gov/genomes/all/GCA/017/165/895/GCA_017165895.1_ASM1716589v1</t>
  </si>
  <si>
    <t>Arapaima gigas</t>
  </si>
  <si>
    <t>SAMEA104324749</t>
  </si>
  <si>
    <t>PRJEB22808</t>
  </si>
  <si>
    <t>GCA_900497675.1</t>
  </si>
  <si>
    <t>UFQX01</t>
  </si>
  <si>
    <t>2018-07-24T00:00:00Z</t>
  </si>
  <si>
    <t>ftp://ftp.ncbi.nlm.nih.gov/genomes/all/GCA/900/497/675/GCA_900497675.1_Agigas_genome_assembly_all_mixed_samples</t>
  </si>
  <si>
    <t>Mauremys reevesii</t>
  </si>
  <si>
    <t>NIE-2019</t>
  </si>
  <si>
    <t>SAMN16454374</t>
  </si>
  <si>
    <t>PRJNA699301</t>
  </si>
  <si>
    <t>GCA_016161935.1</t>
  </si>
  <si>
    <t>linkage group 1:NC_052623.1/; linkage group LG1:CM027976.1; linkage group 2:NC_052624.1/; linkage group LG2:CM027977.1; linkage group 3:NC_052625.1/; linkage group LG3:CM027978.1; linkage group 4:NC_052626.1/; linkage group LG4:CM027979.1; linkage group 5:NC_052627.1/; linkage group LG5:CM027980.1; linkage group 6:NC_052628.1/; linkage group LG6:CM027981.1; linkage group 7:NC_052629.1/; linkage group LG7:CM027982.1; linkage group 8:NC_052630.1/; linkage group LG8:CM027983.1; linkage group 9:NC_052631.1/; linkage group LG9:CM027984.1; linkage group 10:NC_052632.1/; linkage group LG10:CM027985.1; linkage group 11:NC_052633.1/; linkage group LG11:CM027986.1; linkage group 12:NC_052634.1/; linkage group LG12:CM027987.1; linkage group 13:NC_052635.1/; linkage group LG13:CM027988.1; linkage group 14:NC_052636.1/; linkage group LG14:CM027989.1; linkage group 15:NC_052637.1/; linkage group LG15:CM027990.1; linkage group 16:NC_052638.1/; linkage group LG16:CM027991.1; linkage group 17:NC_052639.1/; linkage group LG17:CM027992.1; linkage group 18:NC_052640.1/; linkage group LG18:CM027993.1; linkage group 19:NC_052641.1/; linkage group LG19:CM027994.1; linkage group 20:NC_052642.1/; linkage group LG20:CM027995.1; linkage group 21:NC_052643.1/; linkage group LG21:CM027996.1; linkage group 22:NC_052644.1/; linkage group LG22:CM027997.1; linkage group 23:NC_052645.1/; linkage group LG23:CM027998.1; linkage group 24:NC_052646.1/; linkage group LG24:CM027999.1; linkage group 25:NC_052647.1/; linkage group LG25:CM028000.1; linkage group 26:NC_052648.1/; linkage group LG26:CM028001.1; linkage group 27:NC_052649.1/; linkage group LG27:CM028002.1</t>
  </si>
  <si>
    <t>JADWOL01</t>
  </si>
  <si>
    <t>2020-12-21T00:00:00Z</t>
  </si>
  <si>
    <t>ftp://ftp.ncbi.nlm.nih.gov/genomes/all/GCA/016/161/935/GCA_016161935.1_ASM1616193v1</t>
  </si>
  <si>
    <t>ftp://ftp.ncbi.nlm.nih.gov/genomes/all/GCF/016/161/935/GCF_016161935.1_ASM1616193v1</t>
  </si>
  <si>
    <t>Eucalyptus camaldulensis</t>
  </si>
  <si>
    <t>KAUST-2020a</t>
  </si>
  <si>
    <t>SAMN16691985</t>
  </si>
  <si>
    <t>PRJNA674723</t>
  </si>
  <si>
    <t>GCA_019915185.1</t>
  </si>
  <si>
    <t>JAHSVA01</t>
  </si>
  <si>
    <t>2021-09-09T00:00:00Z</t>
  </si>
  <si>
    <t>ftp://ftp.ncbi.nlm.nih.gov/genomes/all/GCA/019/915/185/GCA_019915185.1_ASM1991518v1</t>
  </si>
  <si>
    <t>Candida orthopsilosis Co 90-125</t>
  </si>
  <si>
    <t>Co 90-125</t>
  </si>
  <si>
    <t>SAMEA2272376</t>
  </si>
  <si>
    <t>PRJEA172256</t>
  </si>
  <si>
    <t>GCA_000315875.1</t>
  </si>
  <si>
    <t>chromosome 1:NC_018292.1/HE681719.1; chromosome 2:NC_018295.1/HE681720.1; chromosome 3:NC_018296.1/HE681721.1; chromosome 4:NC_018297.1/HE681722.1; chromosome 5:NC_018298.1/HE681723.1; chromosome 6:NC_018300.1/HE681724.1; chromosome 7:NC_018301.1/HE681725.1; chromosome 8:NC_018302.1/HE681726.1</t>
  </si>
  <si>
    <t>2012-03-14T00:00:00Z</t>
  </si>
  <si>
    <t>ftp://ftp.ncbi.nlm.nih.gov/genomes/all/GCA/000/315/875/GCA_000315875.1_ASM31587v1</t>
  </si>
  <si>
    <t>ftp://ftp.ncbi.nlm.nih.gov/genomes/all/GCF/000/315/875/GCF_000315875.1_ASM31587v1</t>
  </si>
  <si>
    <t>Rozella allomycis CSF55</t>
  </si>
  <si>
    <t>CSF55</t>
  </si>
  <si>
    <t>SAMN01940551</t>
  </si>
  <si>
    <t>PRJNA81749</t>
  </si>
  <si>
    <t>GCA_000442015.1</t>
  </si>
  <si>
    <t>ATJD01</t>
  </si>
  <si>
    <t>2013-07-29T00:00:00Z</t>
  </si>
  <si>
    <t>ftp://ftp.ncbi.nlm.nih.gov/genomes/all/GCA/000/442/015/GCA_000442015.1_Rozella_k41_t100</t>
  </si>
  <si>
    <t>Halocynthia roretzi</t>
  </si>
  <si>
    <t>Mutsu-Bay-2010</t>
  </si>
  <si>
    <t>SAMN09668276</t>
  </si>
  <si>
    <t>PRJNA482961</t>
  </si>
  <si>
    <t>GCA_013436055.1</t>
  </si>
  <si>
    <t>QRAM01</t>
  </si>
  <si>
    <t>ftp://ftp.ncbi.nlm.nih.gov/genomes/all/GCA/013/436/055/GCA_013436055.1_Harore_MTP2014</t>
  </si>
  <si>
    <t>Hysterium pulicare CBS 123377</t>
  </si>
  <si>
    <t>EB0238</t>
  </si>
  <si>
    <t>SAMN02981408</t>
  </si>
  <si>
    <t>PRJNA81797</t>
  </si>
  <si>
    <t>GCA_000467715.1</t>
  </si>
  <si>
    <t>AJFK01</t>
  </si>
  <si>
    <t>2013-09-16T00:00:00Z</t>
  </si>
  <si>
    <t>ftp://ftp.ncbi.nlm.nih.gov/genomes/all/GCA/000/467/715/GCA_000467715.1_ASM46771v1</t>
  </si>
  <si>
    <t>sdau11-99</t>
  </si>
  <si>
    <t>SAMN13735646</t>
  </si>
  <si>
    <t>PRJNA598934</t>
  </si>
  <si>
    <t>GCA_011503125.2</t>
  </si>
  <si>
    <t>WWBZ02</t>
  </si>
  <si>
    <t>2020-03-19T00:00:00Z</t>
  </si>
  <si>
    <t>ftp://ftp.ncbi.nlm.nih.gov/genomes/all/GCA/011/503/125/GCA_011503125.2_ASM1150312v2</t>
  </si>
  <si>
    <t>Colocasia esculenta</t>
  </si>
  <si>
    <t>LXY-2018</t>
  </si>
  <si>
    <t>SAMN13207287</t>
  </si>
  <si>
    <t>PRJNA587719</t>
  </si>
  <si>
    <t>GCA_014218235.1</t>
  </si>
  <si>
    <t>chromosome 1:CM024753.1; chromosome 2:CM024754.1; chromosome 3:CM024755.1; chromosome 4:CM024756.1; chromosome 5:CM024757.1; chromosome 6:CM024758.1; chromosome 7:CM024759.1; chromosome 8:CM024760.1; chromosome 9:CM024761.1; chromosome 10:CM024762.1; chromosome 11:CM024763.1; chromosome 12:CM024764.1; chromosome 13:CM024765.1; chromosome 14:CM024766.1</t>
  </si>
  <si>
    <t>JACBKR01</t>
  </si>
  <si>
    <t>2020-08-17T00:00:00Z</t>
  </si>
  <si>
    <t>ftp://ftp.ncbi.nlm.nih.gov/genomes/all/GCA/014/218/235/GCA_014218235.1_Taro_JAAS_v1.0</t>
  </si>
  <si>
    <t>Gracilariopsis lemaneiformis</t>
  </si>
  <si>
    <t>SAMN06820827</t>
  </si>
  <si>
    <t>PRJNA383985</t>
  </si>
  <si>
    <t>GCA_003346895.1</t>
  </si>
  <si>
    <t>NFUL01</t>
  </si>
  <si>
    <t>2018-07-31T00:00:00Z</t>
  </si>
  <si>
    <t>ftp://ftp.ncbi.nlm.nih.gov/genomes/all/GCA/003/346/895/GCA_003346895.1_Glem_v01</t>
  </si>
  <si>
    <t>Crassostrea hongkongensis</t>
  </si>
  <si>
    <t>GH-20181223</t>
  </si>
  <si>
    <t>SAMN11935674</t>
  </si>
  <si>
    <t>PRJNA545849</t>
  </si>
  <si>
    <t>GCA_015776775.1</t>
  </si>
  <si>
    <t>chromosome 1:CM027466.1; chromosome 2:CM027467.1; chromosome 3:CM027468.1; chromosome 4:CM027469.1; chromosome 5:CM027470.1; chromosome 6:CM027471.1; chromosome 7:CM027472.1; chromosome 8:CM027473.1; chromosome 9:CM027474.1; chromosome 10:CM027475.1</t>
  </si>
  <si>
    <t>VIAA01</t>
  </si>
  <si>
    <t>ftp://ftp.ncbi.nlm.nih.gov/genomes/all/GCA/015/776/775/GCA_015776775.1_ASM1577677v1</t>
  </si>
  <si>
    <t>Anhinga rufa</t>
  </si>
  <si>
    <t>B10K-DU-029-28</t>
  </si>
  <si>
    <t>SAMN12253935</t>
  </si>
  <si>
    <t>GCA_013400875.1</t>
  </si>
  <si>
    <t>VZTV01</t>
  </si>
  <si>
    <t>ftp://ftp.ncbi.nlm.nih.gov/genomes/all/GCA/013/400/875/GCA_013400875.1_ASM1340087v1</t>
  </si>
  <si>
    <t>Rhytidhysteron rufulum CBS 306.38</t>
  </si>
  <si>
    <t>CBS 306.38</t>
  </si>
  <si>
    <t>SAMN02981409</t>
  </si>
  <si>
    <t>PRJNA81799</t>
  </si>
  <si>
    <t>GCA_000467735.1</t>
  </si>
  <si>
    <t>AJFL01</t>
  </si>
  <si>
    <t>ftp://ftp.ncbi.nlm.nih.gov/genomes/all/GCA/000/467/735/GCA_000467735.1_ASM46773v1</t>
  </si>
  <si>
    <t>Trachemys scripta elegans</t>
  </si>
  <si>
    <t>TJP31775</t>
  </si>
  <si>
    <t>SAMN12189062</t>
  </si>
  <si>
    <t>PRJNA634151</t>
  </si>
  <si>
    <t>GCA_013100865.1</t>
  </si>
  <si>
    <t>chromosome 1:NC_048298.1/CM023056.1; chromosome 2:NC_048299.1/CM023057.1; chromosome 3:NC_048300.1/CM023058.1; chromosome 4:NC_048301.1/CM023059.1; chromosome 5:NC_048302.1/CM023060.1; chromosome 6:NC_048303.1/CM023061.1; chromosome 7:NC_048304.1/CM023062.1; chromosome 8:NC_048305.1/CM023063.1; chromosome 9:NC_048306.1/CM023064.1; chromosome 10:NC_048307.1/CM023065.1; chromosome 11:NC_048308.1/CM023066.1; chromosome 12:NC_048309.1/CM023067.1; chromosome 13:NC_048310.1/CM023068.1; chromosome 14:NC_048311.1/CM023069.1; chromosome 15:NC_048312.1/CM023070.1; chromosome 16:NC_048313.1/CM023071.1; chromosome 17:NC_048314.1/CM023072.1; chromosome 18:NC_048315.1/CM023073.1; chromosome 19:NC_048316.1/CM023074.1; chromosome 20:NC_048317.1/CM023075.1; chromosome 21:NC_048318.1/CM023076.1; chromosome 22:NC_048319.1/CM023077.1; chromosome 23:NC_048320.1/CM023078.1; chromosome 24:NC_048321.1/CM023079.1; chromosome 25:NC_048322.1/CM023080.1; mitochondrion MT:NC_011573.1/</t>
  </si>
  <si>
    <t>VIRI01</t>
  </si>
  <si>
    <t>ftp://ftp.ncbi.nlm.nih.gov/genomes/all/GCA/013/100/865/GCA_013100865.1_CAS_Tse_1.0</t>
  </si>
  <si>
    <t>ftp://ftp.ncbi.nlm.nih.gov/genomes/all/GCF/013/100/865/GCF_013100865.1_CAS_Tse_1.0</t>
  </si>
  <si>
    <t>Branchiostoma lanceolatum</t>
  </si>
  <si>
    <t>SAMEA3936804</t>
  </si>
  <si>
    <t>PRJEB13665</t>
  </si>
  <si>
    <t>GCA_900088365.1</t>
  </si>
  <si>
    <t>FLLO01</t>
  </si>
  <si>
    <t>ftp://ftp.ncbi.nlm.nih.gov/genomes/all/GCA/900/088/365/GCA_900088365.1_Bl71nemr</t>
  </si>
  <si>
    <t>Sphaerulina populicola P02.02b</t>
  </si>
  <si>
    <t>p02.02b</t>
  </si>
  <si>
    <t>SAMN02981402</t>
  </si>
  <si>
    <t>PRJNA81737</t>
  </si>
  <si>
    <t>GCA_000291705.1</t>
  </si>
  <si>
    <t>AIDU01</t>
  </si>
  <si>
    <t>2012-08-17T00:00:00Z</t>
  </si>
  <si>
    <t>ftp://ftp.ncbi.nlm.nih.gov/genomes/all/GCA/000/291/705/GCA_000291705.1_sPop_v1</t>
  </si>
  <si>
    <t>Amanita thiersii Skay4041</t>
  </si>
  <si>
    <t>SKay4041</t>
  </si>
  <si>
    <t>SAMN00783882</t>
  </si>
  <si>
    <t>PRJNA82749</t>
  </si>
  <si>
    <t>GCA_002554575.1</t>
  </si>
  <si>
    <t>JDWF01</t>
  </si>
  <si>
    <t>2017-10-16T00:00:00Z</t>
  </si>
  <si>
    <t>ftp://ftp.ncbi.nlm.nih.gov/genomes/all/GCA/002/554/575/GCA_002554575.1_Amanita_thiersii_v1.0</t>
  </si>
  <si>
    <t>Aspergillus aculeatus ATCC 16872</t>
  </si>
  <si>
    <t>ATCC 16872</t>
  </si>
  <si>
    <t>SAMN00788628</t>
  </si>
  <si>
    <t>PRJNA374040</t>
  </si>
  <si>
    <t>GCA_001890905.1</t>
  </si>
  <si>
    <t>MRCK01</t>
  </si>
  <si>
    <t>2016-12-07T00:00:00Z</t>
  </si>
  <si>
    <t>ftp://ftp.ncbi.nlm.nih.gov/genomes/all/GCA/001/890/905/GCA_001890905.1_Aspac1</t>
  </si>
  <si>
    <t>ftp://ftp.ncbi.nlm.nih.gov/genomes/all/GCF/001/890/905/GCF_001890905.1_Aspac1</t>
  </si>
  <si>
    <t>Saccharina japonica</t>
  </si>
  <si>
    <t>Hakodate</t>
  </si>
  <si>
    <t>SAMN05715275</t>
  </si>
  <si>
    <t>PRJNA340933</t>
  </si>
  <si>
    <t>GCA_008828725.1</t>
  </si>
  <si>
    <t>MEHQ01</t>
  </si>
  <si>
    <t>2019-10-04T00:00:00Z</t>
  </si>
  <si>
    <t>ftp://ftp.ncbi.nlm.nih.gov/genomes/all/GCA/008/828/725/GCA_008828725.1_ASM882872v1</t>
  </si>
  <si>
    <t>Hylobates moloch</t>
  </si>
  <si>
    <t>HMO894</t>
  </si>
  <si>
    <t>SAMN12851060</t>
  </si>
  <si>
    <t>PRJNA600985</t>
  </si>
  <si>
    <t>GCA_009828535.2</t>
  </si>
  <si>
    <t>mitochondrion MT:CM020645.1</t>
  </si>
  <si>
    <t>WKKJ02</t>
  </si>
  <si>
    <t>ftp://ftp.ncbi.nlm.nih.gov/genomes/all/GCA/009/828/535/GCA_009828535.2_HMol_V2</t>
  </si>
  <si>
    <t>ftp://ftp.ncbi.nlm.nih.gov/genomes/all/GCF/009/828/535/GCF_009828535.2_HMol_V2</t>
  </si>
  <si>
    <t>Exserohilum turcica Et28A</t>
  </si>
  <si>
    <t>Et28A</t>
  </si>
  <si>
    <t>SAMN00120049</t>
  </si>
  <si>
    <t>PRJNA245152</t>
  </si>
  <si>
    <t>GCA_000359705.1</t>
  </si>
  <si>
    <t>AIHT01</t>
  </si>
  <si>
    <t>2013-04-09T00:00:00Z</t>
  </si>
  <si>
    <t>ftp://ftp.ncbi.nlm.nih.gov/genomes/all/GCA/000/359/705/GCA_000359705.1_Setospaeria_trucica_Et28A_v1.0</t>
  </si>
  <si>
    <t>ftp://ftp.ncbi.nlm.nih.gov/genomes/all/GCF/000/359/705/GCF_000359705.1_Setospaeria_trucica_Et28A_v1.0</t>
  </si>
  <si>
    <t>Sciaenops ocellatus</t>
  </si>
  <si>
    <t>XU1910</t>
  </si>
  <si>
    <t>SAMN13064845</t>
  </si>
  <si>
    <t>PRJNA578506</t>
  </si>
  <si>
    <t>GCA_014183145.1</t>
  </si>
  <si>
    <t>chromosome 1:CM024387.1; chromosome 2:CM024388.1; chromosome 3:CM024389.1; chromosome 4:CM024390.1; chromosome 5:CM024391.1; chromosome 6:CM024392.1; chromosome 7:CM024393.1; chromosome 8:CM024394.1; chromosome 9:CM024395.1; chromosome 10:CM024396.1; chromosome 11:CM024397.1; chromosome 12:CM024398.1; chromosome 13:CM024399.1; chromosome 14:CM024400.1; chromosome 15:CM024401.1; chromosome 16:CM024402.1; chromosome 17:CM024403.1; chromosome 18:CM024404.1; chromosome 19:CM024405.1; chromosome 20:CM024406.1; chromosome 21:CM024407.1; chromosome 22:CM024408.1; chromosome 23:CM024409.1; chromosome 24:CM024410.1</t>
  </si>
  <si>
    <t>WIRC01</t>
  </si>
  <si>
    <t>ftp://ftp.ncbi.nlm.nih.gov/genomes/all/GCA/014/183/145/GCA_014183145.1_ASM1418314v1</t>
  </si>
  <si>
    <t>Seriola quinqueradiata</t>
  </si>
  <si>
    <t>Squ1</t>
  </si>
  <si>
    <t>SAMD00083042</t>
  </si>
  <si>
    <t>PRJDB5854</t>
  </si>
  <si>
    <t>GCA_002217815.1</t>
  </si>
  <si>
    <t>BDMU01</t>
  </si>
  <si>
    <t>2017-07-04T00:00:00Z</t>
  </si>
  <si>
    <t>ftp://ftp.ncbi.nlm.nih.gov/genomes/all/GCA/002/217/815/GCA_002217815.1_Squ_2.0</t>
  </si>
  <si>
    <t>Seriola dumerili</t>
  </si>
  <si>
    <t>Sdu_G_001</t>
  </si>
  <si>
    <t>SAMD00083043</t>
  </si>
  <si>
    <t>PRJDB5856</t>
  </si>
  <si>
    <t>GCA_002260705.1</t>
  </si>
  <si>
    <t>mitochondrion MT:NC_016870.1/</t>
  </si>
  <si>
    <t>BDQW01</t>
  </si>
  <si>
    <t>2017-08-03T21:21:00Z</t>
  </si>
  <si>
    <t>ftp://ftp.ncbi.nlm.nih.gov/genomes/all/GCA/002/260/705/GCA_002260705.1_Sdu_1.0</t>
  </si>
  <si>
    <t>ftp://ftp.ncbi.nlm.nih.gov/genomes/all/GCF/002/260/705/GCF_002260705.1_Sdu_1.0</t>
  </si>
  <si>
    <t>Lasiurus borealis</t>
  </si>
  <si>
    <t>US024</t>
  </si>
  <si>
    <t>SAMN07678027</t>
  </si>
  <si>
    <t>PRJNA399352</t>
  </si>
  <si>
    <t>GCA_004026805.1</t>
  </si>
  <si>
    <t>PVJN01</t>
  </si>
  <si>
    <t>ftp://ftp.ncbi.nlm.nih.gov/genomes/all/GCA/004/026/805/GCA_004026805.1_LasBor_v1_BIUU</t>
  </si>
  <si>
    <t>Seriola lalandi dorsalis</t>
  </si>
  <si>
    <t>HSWRI2012SDOR001</t>
  </si>
  <si>
    <t>SAMN04902367</t>
  </si>
  <si>
    <t>PRJNA423295</t>
  </si>
  <si>
    <t>GCA_002814215.1</t>
  </si>
  <si>
    <t>mitochondrion MT:NC_016869.1/</t>
  </si>
  <si>
    <t>PEQF01</t>
  </si>
  <si>
    <t>2017-12-08T00:00:00Z</t>
  </si>
  <si>
    <t>ftp://ftp.ncbi.nlm.nih.gov/genomes/all/GCA/002/814/215/GCA_002814215.1_Sedor1</t>
  </si>
  <si>
    <t>ftp://ftp.ncbi.nlm.nih.gov/genomes/all/GCF/002/814/215/GCF_002814215.1_Sedor1</t>
  </si>
  <si>
    <t>Cercospora sojina</t>
  </si>
  <si>
    <t>RACE15</t>
  </si>
  <si>
    <t>SAMN10531911</t>
  </si>
  <si>
    <t>PRJNA508859</t>
  </si>
  <si>
    <t>GCA_004299825.1</t>
  </si>
  <si>
    <t>chromosome I:CP036215.1; chromosome II:CP036208.1; chromosome III:CP036210.1; chromosome IV:CP036216.1; chromosome V:CP036219.1; chromosome VI:CP036213.1; chromosome VII:CP036212.1; chromosome VIII:CP036209.1; chromosome IX:CP036217.1; chromosome X:CP036214.1; chromosome XI:CP036218.1; chromosome XII:CP036211.1</t>
  </si>
  <si>
    <t>ftp://ftp.ncbi.nlm.nih.gov/genomes/all/GCA/004/299/825/GCA_004299825.1_ASM429982v1</t>
  </si>
  <si>
    <t>Epichloe coenophiala</t>
  </si>
  <si>
    <t>ATCC 90664</t>
  </si>
  <si>
    <t>SAMN13473040</t>
  </si>
  <si>
    <t>PRJNA593223</t>
  </si>
  <si>
    <t>GCA_018801565.1</t>
  </si>
  <si>
    <t>JAFEMN01</t>
  </si>
  <si>
    <t>ftp://ftp.ncbi.nlm.nih.gov/genomes/all/GCA/018/801/565/GCA_018801565.1_E_coen_e19_1</t>
  </si>
  <si>
    <t>Deladenus siricidicola</t>
  </si>
  <si>
    <t>Kamona</t>
  </si>
  <si>
    <t>SAMN10502236</t>
  </si>
  <si>
    <t>PRJNA507701</t>
  </si>
  <si>
    <t>GCA_009724625.1</t>
  </si>
  <si>
    <t>SAUE01</t>
  </si>
  <si>
    <t>2019-12-02T00:00:00Z</t>
  </si>
  <si>
    <t>ftp://ftp.ncbi.nlm.nih.gov/genomes/all/GCA/009/724/625/GCA_009724625.1_UP_Dsir_3</t>
  </si>
  <si>
    <t>Aristolochia fimbriata</t>
  </si>
  <si>
    <t>IBCAS-2021</t>
  </si>
  <si>
    <t>SAMN19931129</t>
  </si>
  <si>
    <t>PRJNA656149</t>
  </si>
  <si>
    <t>GCA_019845555.1</t>
  </si>
  <si>
    <t>chromosome 1:CM034078.1; chromosome 2:CM034079.1; chromosome 3:CM034080.1; chromosome 4:CM034081.1; chromosome 5:CM034082.1; chromosome 6:CM034083.1; chromosome 7:CM034084.1; chloroplast Pltd:CM034085.1</t>
  </si>
  <si>
    <t>JAINDJ01</t>
  </si>
  <si>
    <t>2021-09-01T00:00:00Z</t>
  </si>
  <si>
    <t>ftp://ftp.ncbi.nlm.nih.gov/genomes/all/GCA/019/845/555/GCA_019845555.1_ASM1984555v1</t>
  </si>
  <si>
    <t>Populus deltoides</t>
  </si>
  <si>
    <t>SAMN15511565</t>
  </si>
  <si>
    <t>PRJNA645637</t>
  </si>
  <si>
    <t>GCA_015852605.1</t>
  </si>
  <si>
    <t>chromosome 1:CM027570.1; chromosome 2:CM027571.1; chromosome 3:CM027572.1; chromosome 4:CM027573.1; chromosome 5:CM027574.1; chromosome 6:CM027575.1; chromosome 7:CM027576.1; chromosome 8:CM027577.1; chromosome 9:CM027578.1; chromosome 10:CM027579.1; chromosome 11:CM027580.1; chromosome 12:CM027581.1; chromosome 13:CM027582.1; chromosome 14:CM027583.1; chromosome 15:CM027584.1; chromosome 16:CM027585.1; chromosome 17:CM027586.1; chromosome 18:CM027587.1; chromosome 19:CM027588.1</t>
  </si>
  <si>
    <t>JACEGQ01</t>
  </si>
  <si>
    <t>ftp://ftp.ncbi.nlm.nih.gov/genomes/all/GCA/015/852/605/GCA_015852605.1_Populus_deltoides_I-69_v2.0</t>
  </si>
  <si>
    <t>Poeciliopsis turneri</t>
  </si>
  <si>
    <t>SAMEA6814951</t>
  </si>
  <si>
    <t>PRJEB37697</t>
  </si>
  <si>
    <t>GCA_903068135.1</t>
  </si>
  <si>
    <t>CAEGAI01</t>
  </si>
  <si>
    <t>2021-09-18T00:00:00Z</t>
  </si>
  <si>
    <t>ftp://ftp.ncbi.nlm.nih.gov/genomes/all/GCA/903/068/135/GCA_903068135.1_HVK_PTN_001</t>
  </si>
  <si>
    <t>Poeciliopsis presidionis</t>
  </si>
  <si>
    <t>SAMEA6814949</t>
  </si>
  <si>
    <t>GCA_903068095.1</t>
  </si>
  <si>
    <t>CAEGAH01</t>
  </si>
  <si>
    <t>ftp://ftp.ncbi.nlm.nih.gov/genomes/all/GCA/903/068/095/GCA_903068095.1_HVK_PPR_001</t>
  </si>
  <si>
    <t>Labeo rohita</t>
  </si>
  <si>
    <t>HRRL_LR_001</t>
  </si>
  <si>
    <t>SAMN16965599</t>
  </si>
  <si>
    <t>PRJNA657820</t>
  </si>
  <si>
    <t>GCA_017311145.1</t>
  </si>
  <si>
    <t>JAFDUU01</t>
  </si>
  <si>
    <t>ftp://ftp.ncbi.nlm.nih.gov/genomes/all/GCA/017/311/145/GCA_017311145.1_HRRL_Labeo_rohita_001</t>
  </si>
  <si>
    <t>Scyliorhinus torazame</t>
  </si>
  <si>
    <t>SAMD00098918</t>
  </si>
  <si>
    <t>GCA_003427355.1</t>
  </si>
  <si>
    <t>BFAA01</t>
  </si>
  <si>
    <t>ftp://ftp.ncbi.nlm.nih.gov/genomes/all/GCA/003/427/355/GCA_003427355.1_Storazame_v1.0</t>
  </si>
  <si>
    <t>Exoneura robusta</t>
  </si>
  <si>
    <t>SR-2019</t>
  </si>
  <si>
    <t>SAMN11091119</t>
  </si>
  <si>
    <t>PRJNA526237</t>
  </si>
  <si>
    <t>GCA_019453415.1</t>
  </si>
  <si>
    <t>SMSS01</t>
  </si>
  <si>
    <t>ftp://ftp.ncbi.nlm.nih.gov/genomes/all/GCA/019/453/415/GCA_019453415.1_ASM1945341v1</t>
  </si>
  <si>
    <t>Frieseomelitta varia</t>
  </si>
  <si>
    <t>USP_RPSP 00005682</t>
  </si>
  <si>
    <t>SAMN11115949</t>
  </si>
  <si>
    <t>PRJNA759580</t>
  </si>
  <si>
    <t>GCA_011392965.1</t>
  </si>
  <si>
    <t>mitochondrion MT:CM022150.1</t>
  </si>
  <si>
    <t>WNWW01</t>
  </si>
  <si>
    <t>2020-03-17T00:00:00Z</t>
  </si>
  <si>
    <t>ftp://ftp.ncbi.nlm.nih.gov/genomes/all/GCA/011/392/965/GCA_011392965.1_Fvar_1.2</t>
  </si>
  <si>
    <t>ftp://ftp.ncbi.nlm.nih.gov/genomes/all/GCF/011/392/965/GCF_011392965.1_Fvar_1.2</t>
  </si>
  <si>
    <t>Megalopta genalis</t>
  </si>
  <si>
    <t>nest CK6</t>
  </si>
  <si>
    <t>SAMN10185932</t>
  </si>
  <si>
    <t>PRJNA625282</t>
  </si>
  <si>
    <t>GCA_011865705.1</t>
  </si>
  <si>
    <t>REGU01</t>
  </si>
  <si>
    <t>2020-04-01T00:00:00Z</t>
  </si>
  <si>
    <t>ftp://ftp.ncbi.nlm.nih.gov/genomes/all/GCA/011/865/705/GCA_011865705.1_USU_MGEN_1.2</t>
  </si>
  <si>
    <t>ftp://ftp.ncbi.nlm.nih.gov/genomes/all/GCF/011/865/705/GCF_011865705.1_USU_MGEN_1.2</t>
  </si>
  <si>
    <t>Melipona quadrifasciata</t>
  </si>
  <si>
    <t>SAMN03837634</t>
  </si>
  <si>
    <t>PRJNA279820</t>
  </si>
  <si>
    <t>GCA_001276565.1</t>
  </si>
  <si>
    <t>LIRP01</t>
  </si>
  <si>
    <t>2015-08-31T00:00:00Z</t>
  </si>
  <si>
    <t>ftp://ftp.ncbi.nlm.nih.gov/genomes/all/GCA/001/276/565/GCA_001276565.1_ASM127656v1</t>
  </si>
  <si>
    <t>Mikania micrantha</t>
  </si>
  <si>
    <t>NLD-2019</t>
  </si>
  <si>
    <t>SAMN11180626</t>
  </si>
  <si>
    <t>PRJNA528368</t>
  </si>
  <si>
    <t>GCA_009363875.1</t>
  </si>
  <si>
    <t>linkage group LG1:CM018680.1; linkage group LG2:CM018691.1; linkage group LG3:CM018692.1; linkage group LG4:CM018693.1; linkage group LG5:CM018694.1; linkage group LG6:CM018695.1; linkage group LG7:CM018696.1; linkage group LG8:CM018697.1; linkage group LG9:CM018698.1; linkage group LG10:CM018681.1; linkage group LG11:CM018682.1; linkage group LG12:CM018683.1; linkage group LG13:CM018684.1; linkage group LG14:CM018685.1; linkage group LG15:CM018686.1; linkage group LG16:CM018687.1; linkage group LG17:CM018688.1; linkage group LG18:CM018689.1; linkage group LG19:CM018690.1</t>
  </si>
  <si>
    <t>SZYD01</t>
  </si>
  <si>
    <t>2019-10-28T00:00:00Z</t>
  </si>
  <si>
    <t>ftp://ftp.ncbi.nlm.nih.gov/genomes/all/GCA/009/363/875/GCA_009363875.1_ASM936387v1</t>
  </si>
  <si>
    <t>Pomacea canaliculata</t>
  </si>
  <si>
    <t>SZHN2017</t>
  </si>
  <si>
    <t>SAMN08443704</t>
  </si>
  <si>
    <t>PRJNA472795</t>
  </si>
  <si>
    <t>GCA_003073045.1</t>
  </si>
  <si>
    <t>linkage group LG1:NC_037590.1/CM009758.1; linkage group LG2:NC_037591.1/CM009759.1; linkage group LG3:NC_037592.1/CM009760.1; linkage group LG4:NC_037593.1/CM009761.1; linkage group LG5:NC_037594.1/CM009762.1; linkage group LG6:NC_037595.1/CM009763.1; linkage group LG7:NC_037596.1/CM009764.1; linkage group LG8:NC_037597.1/CM009765.1; linkage group LG9:NC_037598.1/CM009766.1; linkage group LG10:NC_037599.1/CM009767.1; linkage group LG11:NC_037600.1/CM009768.1; linkage group LG12:NC_037601.1/CM009769.1; linkage group LG13:NC_037602.1/CM009770.1; linkage group LG14:NC_037603.1/CM009771.1; mitochondrion MT:NC_024586.1/CM009772.1</t>
  </si>
  <si>
    <t>PZQS01</t>
  </si>
  <si>
    <t>2018-04-26T00:00:00Z</t>
  </si>
  <si>
    <t>ftp://ftp.ncbi.nlm.nih.gov/genomes/all/GCA/003/073/045/GCA_003073045.1_ASM307304v1</t>
  </si>
  <si>
    <t>ftp://ftp.ncbi.nlm.nih.gov/genomes/all/GCF/003/073/045/GCF_003073045.1_ASM307304v1</t>
  </si>
  <si>
    <t>Strongyloides venezuelensis</t>
  </si>
  <si>
    <t>SAMD00012916</t>
  </si>
  <si>
    <t>PRJEB530</t>
  </si>
  <si>
    <t>GCA_001028725.1</t>
  </si>
  <si>
    <t>2015-06-02T07:15:00Z</t>
  </si>
  <si>
    <t>ftp://ftp.ncbi.nlm.nih.gov/genomes/all/GCA/001/028/725/GCA_001028725.1_S_venezuelensis_HH1</t>
  </si>
  <si>
    <t>Plakobranchus ocellatus</t>
  </si>
  <si>
    <t>SAMD00025085</t>
  </si>
  <si>
    <t>PRJDB3267</t>
  </si>
  <si>
    <t>GCA_019648995.1</t>
  </si>
  <si>
    <t>BLXT01</t>
  </si>
  <si>
    <t>2021-05-08T00:00:00Z</t>
  </si>
  <si>
    <t>ftp://ftp.ncbi.nlm.nih.gov/genomes/all/GCA/019/648/995/GCA_019648995.1_PoB_v1</t>
  </si>
  <si>
    <t>Lucilia cuprina</t>
  </si>
  <si>
    <t>LS</t>
  </si>
  <si>
    <t>SAMN02422564</t>
  </si>
  <si>
    <t>PRJNA423280</t>
  </si>
  <si>
    <t>GCA_000699065.2</t>
  </si>
  <si>
    <t>mitochondrion MT:NC_019573.1/</t>
  </si>
  <si>
    <t>JHUJ02</t>
  </si>
  <si>
    <t>2014-06-06T00:00:00Z</t>
  </si>
  <si>
    <t>ftp://ftp.ncbi.nlm.nih.gov/genomes/all/GCA/000/699/065/GCA_000699065.2_Lcup_2.0</t>
  </si>
  <si>
    <t>ftp://ftp.ncbi.nlm.nih.gov/genomes/all/GCF/000/699/065/GCF_000699065.1_Lcup_2.0</t>
  </si>
  <si>
    <t>Copidosoma floridanum</t>
  </si>
  <si>
    <t>CFLO.00-Male</t>
  </si>
  <si>
    <t>SAMN02265491</t>
  </si>
  <si>
    <t>PRJNA297581</t>
  </si>
  <si>
    <t>GCA_000648655.2</t>
  </si>
  <si>
    <t>JBOX02</t>
  </si>
  <si>
    <t>ftp://ftp.ncbi.nlm.nih.gov/genomes/all/GCA/000/648/655/GCA_000648655.2_Cflo_2.0</t>
  </si>
  <si>
    <t>ftp://ftp.ncbi.nlm.nih.gov/genomes/all/GCF/000/648/655/GCF_000648655.2_Cflo_2.0</t>
  </si>
  <si>
    <t>Ophthalmotilapia ventralis</t>
  </si>
  <si>
    <t>IQD3</t>
  </si>
  <si>
    <t>SAMN12123710</t>
  </si>
  <si>
    <t>GCA_015105175.1</t>
  </si>
  <si>
    <t>VVDM01</t>
  </si>
  <si>
    <t>ftp://ftp.ncbi.nlm.nih.gov/genomes/all/GCA/015/105/175/GCA_015105175.1_IQD3.scf</t>
  </si>
  <si>
    <t>Mercenaria mercenaria</t>
  </si>
  <si>
    <t>YKG-2019</t>
  </si>
  <si>
    <t>SAMN13611631</t>
  </si>
  <si>
    <t>PRJNA596049</t>
  </si>
  <si>
    <t>GCA_014805675.1</t>
  </si>
  <si>
    <t>chromosome 1:CM025866.1; chromosome 2:CM025867.1; chromosome 3:CM025868.1; chromosome 4:CM025869.1; chromosome 5:CM025870.1; chromosome 6:CM025871.1; chromosome 7:CM025872.1; chromosome 8:CM025873.1; chromosome 9:CM025874.1; chromosome 10:CM025875.1; chromosome 11:CM025876.1; chromosome 12:CM025877.1; chromosome 13:CM025878.1; chromosome 14:CM025879.1; chromosome 15:CM025880.1; chromosome 16:CM025881.1; chromosome 17:CM025882.1; chromosome 18:CM025883.1; chromosome 19:CM025884.1</t>
  </si>
  <si>
    <t>WTXZ01</t>
  </si>
  <si>
    <t>ftp://ftp.ncbi.nlm.nih.gov/genomes/all/GCA/014/805/675/GCA_014805675.1_ASM1480567v1</t>
  </si>
  <si>
    <t>Anoplopoma fimbria</t>
  </si>
  <si>
    <t>SAMN02144194</t>
  </si>
  <si>
    <t>PRJNA656728</t>
  </si>
  <si>
    <t>GCA_000499045.2</t>
  </si>
  <si>
    <t>AWGY02</t>
  </si>
  <si>
    <t>2013-11-25T00:00:00Z</t>
  </si>
  <si>
    <t>ftp://ftp.ncbi.nlm.nih.gov/genomes/all/GCA/000/499/045/GCA_000499045.2_NWFSC_Afim_r7.pbjelly</t>
  </si>
  <si>
    <t>Spea multiplicata</t>
  </si>
  <si>
    <t>SAMN10605271</t>
  </si>
  <si>
    <t>PRJNA529692</t>
  </si>
  <si>
    <t>GCA_009364415.1</t>
  </si>
  <si>
    <t>VKOC01</t>
  </si>
  <si>
    <t>ftp://ftp.ncbi.nlm.nih.gov/genomes/all/GCA/009/364/415/GCA_009364415.1_usc_Smult_1.0</t>
  </si>
  <si>
    <t>Microplitis demolitor</t>
  </si>
  <si>
    <t>Queensland-Clemson subculture</t>
  </si>
  <si>
    <t>SAMN02708865</t>
  </si>
  <si>
    <t>PRJNA251518</t>
  </si>
  <si>
    <t>GCA_000572035.2</t>
  </si>
  <si>
    <t>AZMT02</t>
  </si>
  <si>
    <t>2014-02-14T00:00:00Z</t>
  </si>
  <si>
    <t>ftp://ftp.ncbi.nlm.nih.gov/genomes/all/GCA/000/572/035/GCA_000572035.2_Mdem2</t>
  </si>
  <si>
    <t>ftp://ftp.ncbi.nlm.nih.gov/genomes/all/GCF/000/572/035/GCF_000572035.2_Mdem2</t>
  </si>
  <si>
    <t>Heliconius erato demophoon</t>
  </si>
  <si>
    <t>SAMN11398296</t>
  </si>
  <si>
    <t>PRJNA606954</t>
  </si>
  <si>
    <t>GCA_018249695.1</t>
  </si>
  <si>
    <t>DWQW01</t>
  </si>
  <si>
    <t>2021-05-03T00:00:00Z</t>
  </si>
  <si>
    <t>ftp://ftp.ncbi.nlm.nih.gov/genomes/all/GCA/018/249/695/GCA_018249695.1_SRR8883904</t>
  </si>
  <si>
    <t>Sinosuthora webbiana</t>
  </si>
  <si>
    <t>B10K-DU-002-08</t>
  </si>
  <si>
    <t>SAMN12253833</t>
  </si>
  <si>
    <t>GCA_013397395.1</t>
  </si>
  <si>
    <t>VXBN01</t>
  </si>
  <si>
    <t>ftp://ftp.ncbi.nlm.nih.gov/genomes/all/GCA/013/397/395/GCA_013397395.1_ASM1339739v1</t>
  </si>
  <si>
    <t>Cryptolaemus montrouzieri</t>
  </si>
  <si>
    <t>SYSU2018</t>
  </si>
  <si>
    <t>SAMN14615318</t>
  </si>
  <si>
    <t>PRJNA626074</t>
  </si>
  <si>
    <t>GCA_013387265.1</t>
  </si>
  <si>
    <t>JABFTP01</t>
  </si>
  <si>
    <t>2020-07-02T00:00:00Z</t>
  </si>
  <si>
    <t>ftp://ftp.ncbi.nlm.nih.gov/genomes/all/GCA/013/387/265/GCA_013387265.1_SYSU_Cmont_1.0</t>
  </si>
  <si>
    <t>Sclerotinia trifoliorum</t>
  </si>
  <si>
    <t>SwB9</t>
  </si>
  <si>
    <t>SAMEA6541881</t>
  </si>
  <si>
    <t>PRJEB36746</t>
  </si>
  <si>
    <t>GCA_905066765.1</t>
  </si>
  <si>
    <t>CAJHIA01</t>
  </si>
  <si>
    <t>ftp://ftp.ncbi.nlm.nih.gov/genomes/all/GCA/905/066/765/GCA_905066765.1_Sctrf_SwB9_genome</t>
  </si>
  <si>
    <t>Papilio zelicaon</t>
  </si>
  <si>
    <t>Pap.01-01a</t>
  </si>
  <si>
    <t>SAMN11490388</t>
  </si>
  <si>
    <t>GCA_018246175.1</t>
  </si>
  <si>
    <t>DWMU01</t>
  </si>
  <si>
    <t>ftp://ftp.ncbi.nlm.nih.gov/genomes/all/GCA/018/246/175/GCA_018246175.1_SRR8954529</t>
  </si>
  <si>
    <t>Eimeria maxima</t>
  </si>
  <si>
    <t>Weybridge</t>
  </si>
  <si>
    <t>SAMEA3138822</t>
  </si>
  <si>
    <t>PRJEB4864</t>
  </si>
  <si>
    <t>GCA_000499605.1</t>
  </si>
  <si>
    <t>CBUY01</t>
  </si>
  <si>
    <t>ftp://ftp.ncbi.nlm.nih.gov/genomes/all/GCA/000/499/605/GCA_000499605.1_EMW001</t>
  </si>
  <si>
    <t>ftp://ftp.ncbi.nlm.nih.gov/genomes/all/GCF/000/499/605/GCF_000499605.1_EMW001</t>
  </si>
  <si>
    <t>Carthamus tinctorius</t>
  </si>
  <si>
    <t>SAMN04523257</t>
  </si>
  <si>
    <t>PRJNA313459</t>
  </si>
  <si>
    <t>GCA_001633085.1</t>
  </si>
  <si>
    <t>LUCG01</t>
  </si>
  <si>
    <t>2016-04-27T00:00:00Z</t>
  </si>
  <si>
    <t>ftp://ftp.ncbi.nlm.nih.gov/genomes/all/GCA/001/633/085/GCA_001633085.1_Safflower1</t>
  </si>
  <si>
    <t>Nannospalax galili</t>
  </si>
  <si>
    <t>Female #2095</t>
  </si>
  <si>
    <t>SAMN02299330</t>
  </si>
  <si>
    <t>PRJNA254049</t>
  </si>
  <si>
    <t>GCA_000622305.1</t>
  </si>
  <si>
    <t>mitochondrion MT:NC_020754.1/</t>
  </si>
  <si>
    <t>AXCS01</t>
  </si>
  <si>
    <t>2014-04-04T00:00:00Z</t>
  </si>
  <si>
    <t>ftp://ftp.ncbi.nlm.nih.gov/genomes/all/GCA/000/622/305/GCA_000622305.1_S.galili_v1.0</t>
  </si>
  <si>
    <t>ftp://ftp.ncbi.nlm.nih.gov/genomes/all/GCF/000/622/305/GCF_000622305.1_S.galili_v1.0</t>
  </si>
  <si>
    <t>Aphis glycines</t>
  </si>
  <si>
    <t>SAMN12143004</t>
  </si>
  <si>
    <t>PRJNA551277</t>
  </si>
  <si>
    <t>GCA_009761285.1</t>
  </si>
  <si>
    <t>VYZN01</t>
  </si>
  <si>
    <t>ftp://ftp.ncbi.nlm.nih.gov/genomes/all/GCA/009/761/285/GCA_009761285.1_PRSTRT_AglyBT1_v1</t>
  </si>
  <si>
    <t>Coniferiporia sulphurascens</t>
  </si>
  <si>
    <t>FP133613(A)Sp</t>
  </si>
  <si>
    <t>SAMN06626967</t>
  </si>
  <si>
    <t>PRJNA380036</t>
  </si>
  <si>
    <t>GCA_002794785.1</t>
  </si>
  <si>
    <t>NBBA01</t>
  </si>
  <si>
    <t>2017-11-21T00:00:00Z</t>
  </si>
  <si>
    <t>ftp://ftp.ncbi.nlm.nih.gov/genomes/all/GCA/002/794/785/GCA_002794785.1_PSUO.v3</t>
  </si>
  <si>
    <t>Chenopodium quinoa</t>
  </si>
  <si>
    <t>SAMN04338310</t>
  </si>
  <si>
    <t>PRJNA394242</t>
  </si>
  <si>
    <t>GCA_001683475.1</t>
  </si>
  <si>
    <t>chloroplast:NC_034949.1/</t>
  </si>
  <si>
    <t>LPWI01</t>
  </si>
  <si>
    <t>2016-07-11T00:00:00Z</t>
  </si>
  <si>
    <t>ftp://ftp.ncbi.nlm.nih.gov/genomes/all/GCA/001/683/475/GCA_001683475.1_ASM168347v1</t>
  </si>
  <si>
    <t>ftp://ftp.ncbi.nlm.nih.gov/genomes/all/GCF/001/683/475/GCF_001683475.1_ASM168347v1</t>
  </si>
  <si>
    <t>Panicum hallii</t>
  </si>
  <si>
    <t>FIL2</t>
  </si>
  <si>
    <t>SAMN03003198</t>
  </si>
  <si>
    <t>PRJNA482138</t>
  </si>
  <si>
    <t>GCA_002211085.2</t>
  </si>
  <si>
    <t>chromosome 1:NC_038042.1/CM008046.2; chromosome 2:NC_038043.1/CM008047.2; chromosome 3:NC_038044.1/CM008048.2; chromosome 4:NC_038045.1/CM008049.2; chromosome 5:NC_038046.1/CM008050.2; chromosome 6:NC_038047.1/CM008051.2; chromosome 7:NC_038048.1/CM008052.2; chromosome 8:NC_038049.1/CM008053.2; chromosome 9:NC_038050.1/CM008054.2</t>
  </si>
  <si>
    <t>NCQW02</t>
  </si>
  <si>
    <t>2017-06-19T00:00:00Z</t>
  </si>
  <si>
    <t>ftp://ftp.ncbi.nlm.nih.gov/genomes/all/GCA/002/211/085/GCA_002211085.2_PHallii_v3.1</t>
  </si>
  <si>
    <t>ftp://ftp.ncbi.nlm.nih.gov/genomes/all/GCF/002/211/085/GCF_002211085.1_PHallii_v3.1</t>
  </si>
  <si>
    <t>Pyrus x bretschneideri</t>
  </si>
  <si>
    <t>SAMN01797448</t>
  </si>
  <si>
    <t>PRJNA259338</t>
  </si>
  <si>
    <t>GCA_000315295.1</t>
  </si>
  <si>
    <t>AJSU01</t>
  </si>
  <si>
    <t>2012-11-21T00:00:00Z</t>
  </si>
  <si>
    <t>ftp://ftp.ncbi.nlm.nih.gov/genomes/all/GCA/000/315/295/GCA_000315295.1_Pbr_v1.0</t>
  </si>
  <si>
    <t>ftp://ftp.ncbi.nlm.nih.gov/genomes/all/GCF/000/315/295/GCF_000315295.1_Pbr_v1.0</t>
  </si>
  <si>
    <t>Bremia lactucae</t>
  </si>
  <si>
    <t>SF5</t>
  </si>
  <si>
    <t>SAMN07163504</t>
  </si>
  <si>
    <t>PRJNA387613</t>
  </si>
  <si>
    <t>GCA_004359215.2</t>
  </si>
  <si>
    <t>linkage group LG1:CM033803.1; linkage group LG2:CM033804.1; linkage group LG3:CM033805.1; linkage group LG4:CM033806.1; linkage group LG5:CM033807.1; linkage group LG6:CM033808.1; linkage group LG7:CM033809.1; linkage group LG8:CM033810.1; linkage group LG9:CM033811.1; linkage group LG10:CM033812.1; linkage group LG11:CM033813.1; linkage group LG12:CM033814.1; linkage group LG13:CM033815.1; linkage group LG14:CM033816.1; linkage group LG15:CM033817.1; linkage group LG16:CM033818.1; linkage group LG17:CM033819.1; linkage group LG18:CM033820.1; linkage group LG19:CM033821.1</t>
  </si>
  <si>
    <t>SHOA02</t>
  </si>
  <si>
    <t>2019-03-19T00:00:00Z</t>
  </si>
  <si>
    <t>ftp://ftp.ncbi.nlm.nih.gov/genomes/all/GCA/004/359/215/GCA_004359215.2_BlacSF5v2</t>
  </si>
  <si>
    <t>Morella rubra</t>
  </si>
  <si>
    <t>SAMN07510764</t>
  </si>
  <si>
    <t>PRJNA398601</t>
  </si>
  <si>
    <t>GCA_003952965.2</t>
  </si>
  <si>
    <t>chromosome 1:CM025849.1; chromosome 2:CM025850.1; chromosome 3:CM025851.1; chromosome 4:CM025852.1; chromosome 5:CM025853.1; chromosome 6:CM025854.1; chromosome 7:CM025855.1; chromosome 8:CM025856.1</t>
  </si>
  <si>
    <t>RXIC02</t>
  </si>
  <si>
    <t>ftp://ftp.ncbi.nlm.nih.gov/genomes/all/GCA/003/952/965/GCA_003952965.2_Mru_ZJU_2</t>
  </si>
  <si>
    <t>Arachis stenosperma</t>
  </si>
  <si>
    <t>SAMN14308800</t>
  </si>
  <si>
    <t>PRJNA610652</t>
  </si>
  <si>
    <t>GCA_014773155.1</t>
  </si>
  <si>
    <t>chromosome 1:CM026090.1; chromosome 2:CM026091.1; chromosome 3:CM026092.1; chromosome 4:CM026093.1; chromosome 5:CM026094.1; chromosome 6:CM026095.1; chromosome 7:CM026096.1; chromosome 8:CM026097.1; chromosome 9:CM026098.1; chromosome 10:CM026099.1</t>
  </si>
  <si>
    <t>JAAOXF01</t>
  </si>
  <si>
    <t>2020-09-28T00:00:00Z</t>
  </si>
  <si>
    <t>ftp://ftp.ncbi.nlm.nih.gov/genomes/all/GCA/014/773/155/GCA_014773155.1_arast.V10309.gnm1.PFL2</t>
  </si>
  <si>
    <t>Larix kaempferi</t>
  </si>
  <si>
    <t>RF27</t>
  </si>
  <si>
    <t>SAMN13175246</t>
  </si>
  <si>
    <t>PRJNA587041</t>
  </si>
  <si>
    <t>GCA_013171265.2</t>
  </si>
  <si>
    <t>WOXR02</t>
  </si>
  <si>
    <t>2020-05-26T00:00:00Z</t>
  </si>
  <si>
    <t>ftp://ftp.ncbi.nlm.nih.gov/genomes/all/GCA/013/171/265/GCA_013171265.2_ASM1317126v2</t>
  </si>
  <si>
    <t>Helicoverpa zea</t>
  </si>
  <si>
    <t>SAMN06608706</t>
  </si>
  <si>
    <t>PRJNA378438</t>
  </si>
  <si>
    <t>GCA_002150865.1</t>
  </si>
  <si>
    <t>NFMG01</t>
  </si>
  <si>
    <t>2017-05-19T00:00:00Z</t>
  </si>
  <si>
    <t>ftp://ftp.ncbi.nlm.nih.gov/genomes/all/GCA/002/150/865/GCA_002150865.1_Hzea_1.0</t>
  </si>
  <si>
    <t>MG14</t>
  </si>
  <si>
    <t>SAMN09010689</t>
  </si>
  <si>
    <t>PRJNA454572</t>
  </si>
  <si>
    <t>GCA_003316435.1</t>
  </si>
  <si>
    <t>QFEY01</t>
  </si>
  <si>
    <t>2018-07-13T00:00:00Z</t>
  </si>
  <si>
    <t>ftp://ftp.ncbi.nlm.nih.gov/genomes/all/GCA/003/316/435/GCA_003316435.1_ASM331643v1</t>
  </si>
  <si>
    <t>Rhynchophorus ferrugineus</t>
  </si>
  <si>
    <t>male - UAE -farm-1</t>
  </si>
  <si>
    <t>SAMN10995380</t>
  </si>
  <si>
    <t>PRJNA524026</t>
  </si>
  <si>
    <t>GCA_012979105.1</t>
  </si>
  <si>
    <t>JABAOJ01</t>
  </si>
  <si>
    <t>2020-05-06T00:00:00Z</t>
  </si>
  <si>
    <t>ftp://ftp.ncbi.nlm.nih.gov/genomes/all/GCA/012/979/105/GCA_012979105.1_ASM1297910v1</t>
  </si>
  <si>
    <t>Ettlia oleoabundans</t>
  </si>
  <si>
    <t>UTEX1185</t>
  </si>
  <si>
    <t>SAMN10845607</t>
  </si>
  <si>
    <t>GCA_019693395.1</t>
  </si>
  <si>
    <t>JAAMXP01</t>
  </si>
  <si>
    <t>ftp://ftp.ncbi.nlm.nih.gov/genomes/all/GCA/019/693/395/GCA_019693395.1_ASM1969339v1</t>
  </si>
  <si>
    <t>Eisenia fetida</t>
  </si>
  <si>
    <t>SAMN07503200</t>
  </si>
  <si>
    <t>PRJNA398180</t>
  </si>
  <si>
    <t>GCA_003999395.1</t>
  </si>
  <si>
    <t>SACV01</t>
  </si>
  <si>
    <t>2019-01-04T00:00:00Z</t>
  </si>
  <si>
    <t>ftp://ftp.ncbi.nlm.nih.gov/genomes/all/GCA/003/999/395/GCA_003999395.1_Eisenia_fetida_CLC_PE_MP</t>
  </si>
  <si>
    <t>Zygaena filipendulae</t>
  </si>
  <si>
    <t>SAMEA7519846</t>
  </si>
  <si>
    <t>PRJEB44634</t>
  </si>
  <si>
    <t>GCA_907165275.1</t>
  </si>
  <si>
    <t>chromosome 1:OU015649.1; chromosome 2:OU015650.1; chromosome 3:OU015651.1; chromosome 4:OU015652.1; chromosome 5:OU015653.1; chromosome 6:OU015654.1; chromosome 7:OU015656.1; chromosome 8:OU015657.1; chromosome 9:OU015658.1; chromosome 10:OU015659.1; chromosome 11:OU015660.1; chromosome 12:OU015661.1; chromosome 13:OU015662.1; chromosome 14:OU015663.1; chromosome 15:OU015664.1; chromosome 16:OU015665.1; chromosome 17:OU015666.1; chromosome 18:OU015667.1; chromosome 19:OU015668.1; chromosome 20:OU015669.1; chromosome 21:OU015670.1; chromosome 22:OU015671.1; chromosome 23:OU015672.1; chromosome 24:OU015673.1; chromosome 25:OU015674.1; chromosome 26:OU015675.1; chromosome 27:OU015676.1; chromosome 28:OU015677.1; chromosome 29:OU015678.1; chromosome W:OU015679.1; chromosome Z:OU015655.1; mitochondrion MT:OU015680.1</t>
  </si>
  <si>
    <t>CAJRBF01</t>
  </si>
  <si>
    <t>ftp://ftp.ncbi.nlm.nih.gov/genomes/all/GCA/907/165/275/GCA_907165275.1_ilZygFili1.1</t>
  </si>
  <si>
    <t>Coregonus clupeaformis</t>
  </si>
  <si>
    <t>EN20210322</t>
  </si>
  <si>
    <t>SAMN18351024</t>
  </si>
  <si>
    <t>PRJNA733474</t>
  </si>
  <si>
    <t>GCA_018398675.1</t>
  </si>
  <si>
    <t>chromosome 1:NC_055067.1/CM031630.1; chromosome 2:NC_055068.1/CM031631.1; chromosome 3:NC_055069.1/CM031632.1; chromosome 4:NC_055070.1/CM031633.1; chromosome 5:NC_055071.1/CM031634.1; chromosome 6:NC_055072.1/CM031635.1; chromosome 7:NC_055073.1/CM031636.1; chromosome 8:NC_055074.1/CM031637.1; chromosome 9:NC_055075.1/CM031638.1; chromosome 10:NC_055076.1/CM031639.1; chromosome 11:NC_055077.1/CM031640.1; chromosome 12:NC_055078.1/CM031641.1; chromosome 13:NC_055079.1/CM031642.1; chromosome 14:NC_055080.1/CM031643.1; chromosome 15:NC_055081.1/CM031644.1; chromosome 16:NC_055082.1/CM031645.1; chromosome 17:NC_055083.1/CM031646.1; chromosome 18:NC_055084.1/CM031647.1; chromosome 19:NC_055085.1/CM031648.1; chromosome 20:NC_055086.1/CM031649.1; chromosome 21:NC_055087.1/CM031650.1; chromosome 22:NC_055088.1/CM031651.1; chromosome 23:NC_055089.1/CM031652.1; chromosome 24:NC_055090.1/CM031653.1; chromosome 25:NC_055091.1/CM031654.1; chromosome 26:NC_055092.1/CM031655.1; chromosome 27:NC_055093.1/CM031656.1; chromosome 28:NC_055094.1/CM031657.1; chromosome 29:NC_055095.1/CM031658.1; chromosome 30:NC_055096.1/CM031659.1; chromosome 31:NC_055097.1/CM031660.1; chromosome 32:NC_055098.1/CM031661.1; chromosome 33:NC_055099.1/CM031662.1; chromosome 34:NC_055100.1/CM031663.1; chromosome 35:NC_055101.1/CM031664.1; chromosome 36:NC_055102.1/CM031665.1; chromosome 37:NC_055103.1/CM031666.1; chromosome 38:NC_055104.1/CM031667.1; chromosome 39:NC_055105.1/CM031668.1; chromosome 40:NC_055106.1/CM031669.1; mitochondrion MT:NC_020762.1/CM031715.1</t>
  </si>
  <si>
    <t>JAGFYH01</t>
  </si>
  <si>
    <t>ftp://ftp.ncbi.nlm.nih.gov/genomes/all/GCA/018/398/675/GCA_018398675.1_ASM1839867v1</t>
  </si>
  <si>
    <t>ftp://ftp.ncbi.nlm.nih.gov/genomes/all/GCF/018/398/675/GCF_018398675.1_ASM1839867v1</t>
  </si>
  <si>
    <t>Salvelinus namaycush</t>
  </si>
  <si>
    <t>Seneca</t>
  </si>
  <si>
    <t>SAMN16985724</t>
  </si>
  <si>
    <t>PRJNA690826</t>
  </si>
  <si>
    <t>GCA_016432855.1</t>
  </si>
  <si>
    <t>chromosome 1:NC_052307.1/; chromosome Sna1:CM028250.1; chromosome 2:NC_052308.1/; chromosome Sna10:CM028251.1; chromosome 3:NC_052309.1/; chromosome Sna11:CM028252.1; chromosome 4:NC_052310.1/; chromosome Sna12:CM028253.1; chromosome 5:NC_052311.1/; chromosome Sna13:CM028254.1; chromosome 6:NC_052312.1/; chromosome Sna14:CM028255.1; chromosome 7:NC_052313.1/; chromosome Sna15:CM028256.1; chromosome 8:NC_052314.1/; chromosome Sna16:CM028257.1; chromosome 9:NC_052315.1/; chromosome Sna17:CM028258.1; chromosome 10:NC_052316.1/; chromosome Sna18:CM028259.1; chromosome 11:NC_052317.1/; chromosome Sna19:CM028260.1; chromosome 12:NC_052318.1/; chromosome Sna2:CM028261.1; chromosome 13:NC_052319.1/; chromosome Sna20:CM028262.1; chromosome 14:NC_052320.1/; chromosome Sna21:CM028263.1; chromosome 15:NC_052321.1/; chromosome Sna22:CM028264.1; chromosome 16:NC_052322.1/; chromosome Sna23:CM028265.1; chromosome 17:NC_052323.1/; chromosome Sna24:CM028266.1; chromosome 18:NC_052324.1/; chromosome Sna25:CM028267.1; chromosome 19:NC_052325.1/; chromosome Sna26:CM028268.1; chromosome 20:NC_052326.1/; chromosome Sna27:CM028269.1; chromosome 21:NC_052327.1/; chromosome Sna28:CM028270.1; chromosome 22:NC_052328.1/; chromosome Sna29:CM028271.1; chromosome 23:NC_052329.1/; chromosome Sna3:CM028272.1; chromosome 24:NC_052330.1/; chromosome Sna30:CM028273.1; chromosome 25:NC_052331.1/; chromosome Sna31:CM028274.1; chromosome 26:NC_052332.1/; chromosome Sna32:CM028275.1; chromosome 27:NC_052333.1/; chromosome Sna33:CM028276.1; chromosome 28:NC_052334.1/; chromosome Sna34:CM028277.1; chromosome 29:NC_052335.1/; chromosome Sna35:CM028278.1; chromosome 30:NC_052336.1/; chromosome Sna36:CM028279.1; chromosome 31:NC_052337.1/; chromosome Sna37:CM028280.1; chromosome 32:NC_052338.1/; chromosome Sna38:CM028281.1; chromosome 33:NC_052339.1/; chromosome Sna39:CM028282.1; chromosome 34:NC_052340.1/; chromosome Sna4:CM028283.1; chromosome 35:NC_052341.1/; chromosome Sna40:CM028284.1; chromosome 36:NC_052342.1/; chromosome Sna41:CM028285.1; chromosome 37:NC_052343.1/; chromosome Sna42:CM028286.1; chromosome 38:NC_052344.1/; chromosome Sna5:CM028287.1; chromosome 39:NC_052345.1/; chromosome Sna6:CM028288.1; chromosome 40:NC_052346.1/; chromosome Sna7:CM028289.1; chromosome 41:NC_052347.1/; chromosome Sna8:CM028290.1; chromosome 42:NC_052348.1/; chromosome Sna9:CM028291.1; mitochondrion MT:NC_036392.1/CM028292.1</t>
  </si>
  <si>
    <t>JAEAGN01</t>
  </si>
  <si>
    <t>ftp://ftp.ncbi.nlm.nih.gov/genomes/all/GCA/016/432/855/GCA_016432855.1_SaNama_1.0</t>
  </si>
  <si>
    <t>ftp://ftp.ncbi.nlm.nih.gov/genomes/all/GCF/016/432/855/GCF_016432855.1_SaNama_1.0</t>
  </si>
  <si>
    <t>Colinus virginianus</t>
  </si>
  <si>
    <t>B-91918</t>
  </si>
  <si>
    <t>SAMN09044008</t>
  </si>
  <si>
    <t>PRJNA454855</t>
  </si>
  <si>
    <t>GCA_008692595.2</t>
  </si>
  <si>
    <t>mitochondrion MT:CM018327.2</t>
  </si>
  <si>
    <t>VONY02</t>
  </si>
  <si>
    <t>2019-09-24T00:00:00Z</t>
  </si>
  <si>
    <t>ftp://ftp.ncbi.nlm.nih.gov/genomes/all/GCA/008/692/595/GCA_008692595.2_Cv_LA_2.0</t>
  </si>
  <si>
    <t>Mus spretus</t>
  </si>
  <si>
    <t>SPRET/EiJ</t>
  </si>
  <si>
    <t>SAMN04489830</t>
  </si>
  <si>
    <t>PRJNA310854</t>
  </si>
  <si>
    <t>GCA_001624865.1</t>
  </si>
  <si>
    <t>chromosome 1:CM004094.1; chromosome 2:CM004095.1; chromosome 3:CM004096.1; chromosome 4:CM004097.1; chromosome 5:CM004098.1; chromosome 6:CM004099.1; chromosome 7:CM004100.1; chromosome 8:CM004101.1; chromosome 9:CM004102.1; chromosome 10:CM004103.1; chromosome 11:CM004105.1; chromosome 12:CM004106.1; chromosome 13:CM004107.1; chromosome 14:CM004108.1; chromosome 15:CM004109.1; chromosome 16:CM004110.1; chromosome 17:CM004111.1; chromosome 18:CM004112.1; chromosome 19:CM004113.1; chromosome X:CM004104.1; mitochondrion MT:CM004188.1</t>
  </si>
  <si>
    <t>LVXV01</t>
  </si>
  <si>
    <t>2016-04-15T00:00:00Z</t>
  </si>
  <si>
    <t>ftp://ftp.ncbi.nlm.nih.gov/genomes/all/GCA/001/624/865/GCA_001624865.1_SPRET_EiJ_v1</t>
  </si>
  <si>
    <t>Papaver somniferum</t>
  </si>
  <si>
    <t>SAMN08604995</t>
  </si>
  <si>
    <t>PRJNA492326</t>
  </si>
  <si>
    <t>GCA_003573695.1</t>
  </si>
  <si>
    <t>chromosome 1:NC_039358.1/CM010715.1; chromosome 2:NC_039359.1/CM010716.1; chromosome 3:NC_039360.1/CM010717.1; chromosome 4:NC_039361.1/CM010718.1; chromosome 5:NC_039362.1/CM010719.1; chromosome 6:NC_039363.1/CM010720.1; chromosome 7:NC_039364.1/CM010721.1; chromosome 8:NC_039365.1/CM010722.1; chromosome 9:NC_039366.1/CM010723.1; chromosome 10:NC_039367.1/CM010724.1; chromosome 11:NC_039368.1/CM010725.1; chloroplast Pltd:NC_029434.1/</t>
  </si>
  <si>
    <t>PUWZ01</t>
  </si>
  <si>
    <t>2018-09-10T00:00:00Z</t>
  </si>
  <si>
    <t>ftp://ftp.ncbi.nlm.nih.gov/genomes/all/GCA/003/573/695/GCA_003573695.1_ASM357369v1</t>
  </si>
  <si>
    <t>ftp://ftp.ncbi.nlm.nih.gov/genomes/all/GCF/003/573/695/GCF_003573695.1_ASM357369v1</t>
  </si>
  <si>
    <t>Heliconius numata</t>
  </si>
  <si>
    <t>37(PJ16-45)</t>
  </si>
  <si>
    <t>SAMN16746774</t>
  </si>
  <si>
    <t>PRJNA676017</t>
  </si>
  <si>
    <t>GCA_016802625.1</t>
  </si>
  <si>
    <t>JAEBDU01</t>
  </si>
  <si>
    <t>ftp://ftp.ncbi.nlm.nih.gov/genomes/all/GCA/016/802/625/GCA_016802625.1_ASM1680262v1</t>
  </si>
  <si>
    <t>Thamnophis elegans</t>
  </si>
  <si>
    <t>rThaEle1</t>
  </si>
  <si>
    <t>SAMN12629499</t>
  </si>
  <si>
    <t>PRJNA602516</t>
  </si>
  <si>
    <t>GCA_009769535.1</t>
  </si>
  <si>
    <t>chromosome 1:NC_045541.1/CM020096.1; chromosome 2:NC_045542.1/CM020097.1; chromosome 3:NC_045543.1/CM020098.1; chromosome 4:NC_045544.1/CM020099.1; chromosome 5:NC_045545.1/CM020100.1; chromosome 6:NC_045546.1/CM020101.1; chromosome 7:NC_045547.1/CM020102.1; chromosome 8:NC_045548.1/CM020103.1; chromosome 9:NC_045549.1/CM020104.1; chromosome 10:NC_045550.1/CM020105.1; chromosome 11:NC_045551.1/CM020106.1; chromosome 12:NC_045552.1/CM020107.1; chromosome 13:NC_045553.1/CM020108.1; chromosome 14:NC_045554.1/CM020109.1; chromosome 15:NC_045555.1/CM020110.1; chromosome 16:NC_045556.1/CM020111.1; chromosome 17:NC_045557.1/CM020112.1; chromosome Z:NC_045558.1/CM020113.1</t>
  </si>
  <si>
    <t>WNNA01</t>
  </si>
  <si>
    <t>2019-12-19T00:00:00Z</t>
  </si>
  <si>
    <t>ftp://ftp.ncbi.nlm.nih.gov/genomes/all/GCA/009/769/535/GCA_009769535.1_rThaEle1.pri</t>
  </si>
  <si>
    <t>ftp://ftp.ncbi.nlm.nih.gov/genomes/all/GCF/009/769/535/GCF_009769535.1_rThaEle1.pri</t>
  </si>
  <si>
    <t>Papilio dardanus tibullus</t>
  </si>
  <si>
    <t>BMNH1043081</t>
  </si>
  <si>
    <t>SAMN05819006</t>
  </si>
  <si>
    <t>PRJNA451133</t>
  </si>
  <si>
    <t>GCA_013186455.1</t>
  </si>
  <si>
    <t>QDHC01</t>
  </si>
  <si>
    <t>2020-05-28T00:00:00Z</t>
  </si>
  <si>
    <t>ftp://ftp.ncbi.nlm.nih.gov/genomes/all/GCA/013/186/455/GCA_013186455.1_ASM1318645v1</t>
  </si>
  <si>
    <t>Fragaria x ananassa</t>
  </si>
  <si>
    <t>SAMN16094694</t>
  </si>
  <si>
    <t>PRJNA662854</t>
  </si>
  <si>
    <t>GCA_019022445.1</t>
  </si>
  <si>
    <t>chromosome 1-1:CM032297.1; chromosome 1-2:CM032298.1; chromosome 1-3:CM032299.1; chromosome 1-4:CM032300.1; chromosome 2-1:CM032301.1; chromosome 2-2:CM032302.1; chromosome 2-3:CM032303.1; chromosome 2-4:CM032304.1; chromosome 3-1:CM032305.1; chromosome 3-2:CM032306.1; chromosome 3-3:CM032307.1; chromosome 3-4:CM032308.1; chromosome 4-1:CM032309.1; chromosome 4-2:CM032310.1; chromosome 4-3:CM032311.1; chromosome 4-4:CM032312.1; chromosome 5-1:CM032313.1; chromosome 5-2:CM032314.1; chromosome 5-3:CM032315.1; chromosome 5-4:CM032316.1; chromosome 6-1:CM032317.1; chromosome 6-2:CM032318.1; chromosome 6-3:CM032319.1; chromosome 6-4:CM032320.1; chromosome 7-1:CM032321.1; chromosome 7-2:CM032322.1; chromosome 7-3:CM032323.1; chromosome 7-4:CM032324.1</t>
  </si>
  <si>
    <t>JACXYW01</t>
  </si>
  <si>
    <t>ftp://ftp.ncbi.nlm.nih.gov/genomes/all/GCA/019/022/445/GCA_019022445.1_NIHHS_FaW_1.0</t>
  </si>
  <si>
    <t>Onthophagus taurus</t>
  </si>
  <si>
    <t>SAMN02628949</t>
  </si>
  <si>
    <t>PRJNA419349</t>
  </si>
  <si>
    <t>GCA_000648695.2</t>
  </si>
  <si>
    <t>JHOM02</t>
  </si>
  <si>
    <t>ftp://ftp.ncbi.nlm.nih.gov/genomes/all/GCA/000/648/695/GCA_000648695.2_Otau_2.0</t>
  </si>
  <si>
    <t>ftp://ftp.ncbi.nlm.nih.gov/genomes/all/GCF/000/648/695/GCF_000648695.1_Otau_2.0</t>
  </si>
  <si>
    <t>Erigeron canadensis</t>
  </si>
  <si>
    <t>Cc75</t>
  </si>
  <si>
    <t>SAMN13170886</t>
  </si>
  <si>
    <t>PRJNA763527</t>
  </si>
  <si>
    <t>GCA_010389155.1</t>
  </si>
  <si>
    <t>chromosome 1:NC_057761.1/CM021151.1; chromosome 2:NC_057762.1/CM021152.1; chromosome 3:NC_057763.1/CM021153.1; chromosome 4:NC_057764.1/CM021154.1; chromosome 5:NC_057765.1/CM021155.1; chromosome 6:NC_057766.1/CM021156.1; chromosome 7:NC_057767.1/CM021157.1; chromosome 8:NC_057768.1/CM021158.1; chromosome 9:NC_057769.1/CM021159.1; chloroplast Pltd:NC_046789.1/</t>
  </si>
  <si>
    <t>WJPJ01</t>
  </si>
  <si>
    <t>2020-02-11T00:00:00Z</t>
  </si>
  <si>
    <t>ftp://ftp.ncbi.nlm.nih.gov/genomes/all/GCA/010/389/155/GCA_010389155.1_C_canadensis_v1</t>
  </si>
  <si>
    <t>ftp://ftp.ncbi.nlm.nih.gov/genomes/all/GCF/010/389/155/GCF_010389155.1_C_canadensis_v1</t>
  </si>
  <si>
    <t>Callosobruchus maculatus</t>
  </si>
  <si>
    <t>SAMEA5215503</t>
  </si>
  <si>
    <t>PRJEB30475</t>
  </si>
  <si>
    <t>GCA_900659725.1</t>
  </si>
  <si>
    <t>CAACVG01</t>
  </si>
  <si>
    <t>ftp://ftp.ncbi.nlm.nih.gov/genomes/all/GCA/900/659/725/GCA_900659725.1_ASM90065972v1</t>
  </si>
  <si>
    <t>Leptinotarsa decemlineata</t>
  </si>
  <si>
    <t>Imidocloprid resistant</t>
  </si>
  <si>
    <t>SAMN02376991</t>
  </si>
  <si>
    <t>PRJNA420356</t>
  </si>
  <si>
    <t>GCA_000500325.2</t>
  </si>
  <si>
    <t>AYNB02</t>
  </si>
  <si>
    <t>2013-11-27T00:00:00Z</t>
  </si>
  <si>
    <t>ftp://ftp.ncbi.nlm.nih.gov/genomes/all/GCA/000/500/325/GCA_000500325.2_Ldec_2.0</t>
  </si>
  <si>
    <t>ftp://ftp.ncbi.nlm.nih.gov/genomes/all/GCF/000/500/325/GCF_000500325.1_Ldec_2.0</t>
  </si>
  <si>
    <t>Sitophilus oryzae</t>
  </si>
  <si>
    <t>SAMN08382431</t>
  </si>
  <si>
    <t>PRJNA566109</t>
  </si>
  <si>
    <t>GCA_002938485.2</t>
  </si>
  <si>
    <t>mitochondrion MT:NC_030765.1/</t>
  </si>
  <si>
    <t>PPTJ02</t>
  </si>
  <si>
    <t>2018-02-22T00:00:00Z</t>
  </si>
  <si>
    <t>ftp://ftp.ncbi.nlm.nih.gov/genomes/all/GCA/002/938/485/GCA_002938485.2_Soryzae_2.0</t>
  </si>
  <si>
    <t>ftp://ftp.ncbi.nlm.nih.gov/genomes/all/GCF/002/938/485/GCF_002938485.1_Soryzae_2.0</t>
  </si>
  <si>
    <t>GP3</t>
  </si>
  <si>
    <t>SAMN15029894</t>
  </si>
  <si>
    <t>PRJNA635225</t>
  </si>
  <si>
    <t>GCA_018343915.1</t>
  </si>
  <si>
    <t>JABRWF01</t>
  </si>
  <si>
    <t>ftp://ftp.ncbi.nlm.nih.gov/genomes/all/GCA/018/343/915/GCA_018343915.1_ASM1834391v1</t>
  </si>
  <si>
    <t>Agrilus planipennis</t>
  </si>
  <si>
    <t>EAB-ADULT</t>
  </si>
  <si>
    <t>SAMN02439909</t>
  </si>
  <si>
    <t>PRJNA343475</t>
  </si>
  <si>
    <t>GCA_000699045.2</t>
  </si>
  <si>
    <t>mitochondrion MT:NC_030758.1/</t>
  </si>
  <si>
    <t>JENH02</t>
  </si>
  <si>
    <t>ftp://ftp.ncbi.nlm.nih.gov/genomes/all/GCA/000/699/045/GCA_000699045.2_Apla_2.0</t>
  </si>
  <si>
    <t>ftp://ftp.ncbi.nlm.nih.gov/genomes/all/GCF/000/699/045/GCF_000699045.2_Apla_2.0</t>
  </si>
  <si>
    <t>Hydra vulgaris</t>
  </si>
  <si>
    <t>SAMN00000081</t>
  </si>
  <si>
    <t>PRJNA12876</t>
  </si>
  <si>
    <t>GCA_000004095.1</t>
  </si>
  <si>
    <t>mitochondrion 1:NC_011220.1/; mitochondrion 2:NC_011221.1/</t>
  </si>
  <si>
    <t>ACZU01</t>
  </si>
  <si>
    <t>2009-10-23T00:00:00Z</t>
  </si>
  <si>
    <t>ftp://ftp.ncbi.nlm.nih.gov/genomes/all/GCA/000/004/095/GCA_000004095.1_Hydra_RP_1.0</t>
  </si>
  <si>
    <t>ftp://ftp.ncbi.nlm.nih.gov/genomes/all/GCF/000/004/095/GCF_000004095.1_Hydra_RP_1.0</t>
  </si>
  <si>
    <t>Myodes glareolus</t>
  </si>
  <si>
    <t>2016_BV1</t>
  </si>
  <si>
    <t>SAMN05860961</t>
  </si>
  <si>
    <t>PRJNA335935</t>
  </si>
  <si>
    <t>GCA_004368595.1</t>
  </si>
  <si>
    <t>mitochondrion MT:CM015301.1</t>
  </si>
  <si>
    <t>MULK01</t>
  </si>
  <si>
    <t>2019-03-25T00:00:00Z</t>
  </si>
  <si>
    <t>ftp://ftp.ncbi.nlm.nih.gov/genomes/all/GCA/004/368/595/GCA_004368595.1_ASM436859v1</t>
  </si>
  <si>
    <t>Datisca glomerata</t>
  </si>
  <si>
    <t>NF-2018-6</t>
  </si>
  <si>
    <t>SAMN08442483</t>
  </si>
  <si>
    <t>PRJNA374770</t>
  </si>
  <si>
    <t>GCA_003255025.1</t>
  </si>
  <si>
    <t>QANY01</t>
  </si>
  <si>
    <t>ftp://ftp.ncbi.nlm.nih.gov/genomes/all/GCA/003/255/025/GCA_003255025.1_ASM325502v1</t>
  </si>
  <si>
    <t>Ampelomyces quisqualis</t>
  </si>
  <si>
    <t>BRIP 72107</t>
  </si>
  <si>
    <t>SAMN18883311</t>
  </si>
  <si>
    <t>PRJNA725554</t>
  </si>
  <si>
    <t>GCA_018398575.1</t>
  </si>
  <si>
    <t>JAGTXZ01</t>
  </si>
  <si>
    <t>ftp://ftp.ncbi.nlm.nih.gov/genomes/all/GCA/018/398/575/GCA_018398575.1_ASM1839857v1</t>
  </si>
  <si>
    <t>Sequoia sempervirens</t>
  </si>
  <si>
    <t>SESE104</t>
  </si>
  <si>
    <t>SAMN11654426</t>
  </si>
  <si>
    <t>PRJNA542879</t>
  </si>
  <si>
    <t>GCA_007258455.2</t>
  </si>
  <si>
    <t>chloroplast Pltd:CM017438.1</t>
  </si>
  <si>
    <t>VDFB02</t>
  </si>
  <si>
    <t>ftp://ftp.ncbi.nlm.nih.gov/genomes/all/GCA/007/258/455/GCA_007258455.2_SESE.2.2</t>
  </si>
  <si>
    <t>Odocoileus hemionus hemionus</t>
  </si>
  <si>
    <t>MD92</t>
  </si>
  <si>
    <t>SAMN07977136</t>
  </si>
  <si>
    <t>PRJNA417092</t>
  </si>
  <si>
    <t>GCA_004115125.1</t>
  </si>
  <si>
    <t>mitochondrion MT:CM014077.1</t>
  </si>
  <si>
    <t>RCHL01</t>
  </si>
  <si>
    <t>ftp://ftp.ncbi.nlm.nih.gov/genomes/all/GCA/004/115/125/GCA_004115125.1_UofA_Ohem_1.0</t>
  </si>
  <si>
    <t>Momordica charantia</t>
  </si>
  <si>
    <t>OHB3-1</t>
  </si>
  <si>
    <t>SAMD00048603</t>
  </si>
  <si>
    <t>PRJDB4642</t>
  </si>
  <si>
    <t>GCA_001995035.1</t>
  </si>
  <si>
    <t>BDCS01</t>
  </si>
  <si>
    <t>2016-12-26T20:44:00Z</t>
  </si>
  <si>
    <t>ftp://ftp.ncbi.nlm.nih.gov/genomes/all/GCA/001/995/035/GCA_001995035.1_ASM199503v1</t>
  </si>
  <si>
    <t>ftp://ftp.ncbi.nlm.nih.gov/genomes/all/GCF/001/995/035/GCF_001995035.1_ASM199503v1</t>
  </si>
  <si>
    <t>Porphyra umbilicalis</t>
  </si>
  <si>
    <t>SAMN00118171</t>
  </si>
  <si>
    <t>PRJNA234409</t>
  </si>
  <si>
    <t>GCA_002049455.2</t>
  </si>
  <si>
    <t>chloroplast Pltd:MF385003.1</t>
  </si>
  <si>
    <t>MXAK01</t>
  </si>
  <si>
    <t>2017-03-20T00:00:00Z</t>
  </si>
  <si>
    <t>ftp://ftp.ncbi.nlm.nih.gov/genomes/all/GCA/002/049/455/GCA_002049455.2_P_umbilicalis_v1</t>
  </si>
  <si>
    <t>Parus major</t>
  </si>
  <si>
    <t>Abel</t>
  </si>
  <si>
    <t>SAMN03083587</t>
  </si>
  <si>
    <t>PRJNA312399</t>
  </si>
  <si>
    <t>GCA_001522545.3</t>
  </si>
  <si>
    <t>chromosome 1:NC_031768.1/CM003709.1; chromosome 2:NC_031769.1/CM003710.1; chromosome 3:NC_031770.1/CM003711.1; chromosome 4:NC_031771.1/CM003712.1; chromosome 4A:NC_031772.1/CM003713.1; chromosome 1A:NC_031773.1/CM003714.1; chromosome 5:NC_031774.1/CM003715.1; chromosome 6:NC_031775.1/CM003716.2; chromosome 7:NC_031776.1/CM003717.2; chromosome 8:NC_031777.1/CM003718.2; chromosome 9:NC_031778.1/CM003719.1; chromosome 10:NC_031779.1/CM003720.1; chromosome 11:NC_031780.1/CM003721.1; chromosome 12:NC_031781.1/CM003722.1; chromosome 13:NC_031782.1/CM003723.1; chromosome 14:NC_031783.1/CM003724.1; chromosome 15:NC_031784.1/CM003725.1; chromosome 17:NC_031785.1/CM003726.1; chromosome 18:NC_031786.1/CM003727.1; chromosome 19:NC_031787.1/CM003728.1; chromosome 20:NC_031788.1/CM003729.1; chromosome 21:NC_031789.1/CM003730.1; chromosome 22:NC_031790.1/CM003731.1; chromosome 23:NC_031791.1/CM003732.1; chromosome 24:NC_031792.1/CM003733.1; chromosome 25LG1:NC_031793.1/CM003734.1; chromosome 25LG2:NC_031794.1/CM003735.1; chromosome 26:NC_031795.1/CM003736.1; chromosome 27:NC_031796.1/CM003737.1; chromosome 28:NC_031797.1/CM003738.1; chromosome Z:NC_031799.1/CM003740.1; linkage group LGE22:NC_031798.1/CM003739.1; mitochondrion MT:NC_040875.1/MH638304.1</t>
  </si>
  <si>
    <t>JRXK01</t>
  </si>
  <si>
    <t>2016-01-20T00:00:00Z</t>
  </si>
  <si>
    <t>ftp://ftp.ncbi.nlm.nih.gov/genomes/all/GCA/001/522/545/GCA_001522545.3_Parus_major1.1</t>
  </si>
  <si>
    <t>ftp://ftp.ncbi.nlm.nih.gov/genomes/all/GCF/001/522/545/GCF_001522545.3_Parus_major1.1</t>
  </si>
  <si>
    <t>Ceratodon purpureus</t>
  </si>
  <si>
    <t>R40</t>
  </si>
  <si>
    <t>SAMN05660401</t>
  </si>
  <si>
    <t>PRJNA258984</t>
  </si>
  <si>
    <t>GCA_014871385.1</t>
  </si>
  <si>
    <t>chromosome 1:CM026421.1; chromosome 2:CM026422.1; chromosome 3:CM026423.1; chromosome 4:CM026424.1; chromosome 5:CM026425.1; chromosome V:CM026426.1; chromosome 6:CM026427.1; chromosome 7:CM026428.1; chromosome 8:CM026429.1; chromosome 9:CM026430.1; chromosome 10:CM026431.1; chromosome 11:CM026432.1; chromosome 12:CM026433.1</t>
  </si>
  <si>
    <t>JACMSA01</t>
  </si>
  <si>
    <t>ftp://ftp.ncbi.nlm.nih.gov/genomes/all/GCA/014/871/385/GCA_014871385.1_CpurpureusR40_1_0</t>
  </si>
  <si>
    <t>Fasciola gigantica</t>
  </si>
  <si>
    <t>China_swamp</t>
  </si>
  <si>
    <t>SAMN17303421</t>
  </si>
  <si>
    <t>PRJNA691688</t>
  </si>
  <si>
    <t>GCA_018104335.1</t>
  </si>
  <si>
    <t>JAEQMV01</t>
  </si>
  <si>
    <t>ftp://ftp.ncbi.nlm.nih.gov/genomes/all/GCA/018/104/335/GCA_018104335.1_GXU_FGig_PAC.1.0</t>
  </si>
  <si>
    <t>Taxus wallichiana var. yunnanensis</t>
  </si>
  <si>
    <t>SAMN16060125</t>
  </si>
  <si>
    <t>PRJNA661543</t>
  </si>
  <si>
    <t>GCA_018340775.1</t>
  </si>
  <si>
    <t>chromosome 1:CM031233.1; chromosome 2:CM031234.1; chromosome 3:CM031235.1; chromosome 4:CM031236.1; chromosome 5:CM031237.1; chromosome 6:CM031238.1; chromosome 7:CM031239.1; chromosome 8:CM031240.1; chromosome 9:CM031241.1; chromosome 10:CM031242.1; chromosome 11:CM031243.1; chromosome 12:CM031244.1</t>
  </si>
  <si>
    <t>JADAXU01</t>
  </si>
  <si>
    <t>ftp://ftp.ncbi.nlm.nih.gov/genomes/all/GCA/018/340/775/GCA_018340775.1_ASM1834077v1</t>
  </si>
  <si>
    <t>Tripterygium wilfordii</t>
  </si>
  <si>
    <t>XIE 37</t>
  </si>
  <si>
    <t>SAMN11634134</t>
  </si>
  <si>
    <t>PRJNA689611</t>
  </si>
  <si>
    <t>GCA_013401445.1</t>
  </si>
  <si>
    <t>chromosome 1:NC_052232.1/CM023868.1; chromosome 2:NC_052233.1/CM023869.1; chromosome 3:NC_052234.1/CM023870.1; chromosome 4:NC_052235.1/CM023871.1; chromosome 5:NC_052236.1/CM023872.1; chromosome 6:NC_052237.1/CM023873.1; chromosome 7:NC_052238.1/CM023874.1; chromosome 8:NC_052239.1/CM023875.1; chromosome 9:NC_052240.1/CM023876.1; chromosome 10:NC_052241.1/CM023877.1; chromosome 11:NC_052242.1/CM023878.1; chromosome 12:NC_052243.1/CM023879.1; chromosome 13:NC_052244.1/CM023880.1; chromosome 14:NC_052245.1/CM023881.1; chromosome 15:NC_052246.1/CM023882.1; chromosome 16:NC_052247.1/CM023883.1; chromosome 17:NC_052248.1/CM023884.1; chromosome 18:NC_052249.1/CM023885.1; chromosome 19:NC_052250.1/CM023886.1; chromosome 20:NC_052251.1/CM023887.1; chromosome 21:NC_052252.1/CM023888.1; chromosome 22:NC_052253.1/CM023889.1; chromosome 23:NC_052254.1/CM023890.1</t>
  </si>
  <si>
    <t>JAAARO01</t>
  </si>
  <si>
    <t>ftp://ftp.ncbi.nlm.nih.gov/genomes/all/GCA/013/401/445/GCA_013401445.1_ASM1340144v1</t>
  </si>
  <si>
    <t>ftp://ftp.ncbi.nlm.nih.gov/genomes/all/GCF/013/401/445/GCF_013401445.1_ASM1340144v1</t>
  </si>
  <si>
    <t>Eschscholzia californica subsp. californica</t>
  </si>
  <si>
    <t>SAMD00093367</t>
  </si>
  <si>
    <t>PRJDB6318</t>
  </si>
  <si>
    <t>GCA_002897215.1</t>
  </si>
  <si>
    <t>BEHA01</t>
  </si>
  <si>
    <t>2017-12-28T00:00:00Z</t>
  </si>
  <si>
    <t>ftp://ftp.ncbi.nlm.nih.gov/genomes/all/GCA/002/897/215/GCA_002897215.1_ECA_r1.0</t>
  </si>
  <si>
    <t>Catharanthus roseus</t>
  </si>
  <si>
    <t>SAMN02989763</t>
  </si>
  <si>
    <t>PRJNA252611</t>
  </si>
  <si>
    <t>GCA_000949345.1</t>
  </si>
  <si>
    <t>JQHZ01</t>
  </si>
  <si>
    <t>2015-03-06T00:00:00Z</t>
  </si>
  <si>
    <t>ftp://ftp.ncbi.nlm.nih.gov/genomes/all/GCA/000/949/345/GCA_000949345.1_ASM94934v1</t>
  </si>
  <si>
    <t>Humulus lupulus var. lupulus</t>
  </si>
  <si>
    <t>SAMD00021060</t>
  </si>
  <si>
    <t>PRJDB3233</t>
  </si>
  <si>
    <t>GCA_000831365.1</t>
  </si>
  <si>
    <t>BBPC01</t>
  </si>
  <si>
    <t>2014-12-11T00:00:00Z</t>
  </si>
  <si>
    <t>ftp://ftp.ncbi.nlm.nih.gov/genomes/all/GCA/000/831/365/GCA_000831365.1_hl_SW_version_1.0.fasta</t>
  </si>
  <si>
    <t>Pseudo-nitzschia multistriata</t>
  </si>
  <si>
    <t>B856</t>
  </si>
  <si>
    <t>SAMEA5241064</t>
  </si>
  <si>
    <t>PRJEB9419</t>
  </si>
  <si>
    <t>GCA_900660405.1</t>
  </si>
  <si>
    <t>CAACVS01</t>
  </si>
  <si>
    <t>ftp://ftp.ncbi.nlm.nih.gov/genomes/all/GCA/900/660/405/GCA_900660405.1_ASM90066040v1</t>
  </si>
  <si>
    <t>Hypericum perforatum</t>
  </si>
  <si>
    <t>OBUPD-D1</t>
  </si>
  <si>
    <t>SAMN10970914</t>
  </si>
  <si>
    <t>PRJNA523311</t>
  </si>
  <si>
    <t>GCA_012979155.1</t>
  </si>
  <si>
    <t>SOPF01</t>
  </si>
  <si>
    <t>ftp://ftp.ncbi.nlm.nih.gov/genomes/all/GCA/012/979/155/GCA_012979155.1_hypericum.10X.300bp</t>
  </si>
  <si>
    <t>Gossypium longicalyx</t>
  </si>
  <si>
    <t>SAMN08106063</t>
  </si>
  <si>
    <t>PRJNA420071</t>
  </si>
  <si>
    <t>GCA_010883175.1</t>
  </si>
  <si>
    <t>chromosome F01:CM021324.1; chromosome F02:CM021325.1; chromosome F03:CM021326.1; chromosome F04:CM021327.1; chromosome F05:CM021328.1; chromosome F06:CM021329.1; chromosome F07:CM021330.1; chromosome F08:CM021331.1; chromosome F09:CM021332.1; chromosome F10:CM021333.1; chromosome F11:CM021334.1; chromosome F12:CM021335.1; chromosome F13:CM021336.1</t>
  </si>
  <si>
    <t>JAAGAT01</t>
  </si>
  <si>
    <t>ftp://ftp.ncbi.nlm.nih.gov/genomes/all/GCA/010/883/175/GCA_010883175.1_Longicalyx_V5.0</t>
  </si>
  <si>
    <t>Vaccinium corymbosum</t>
  </si>
  <si>
    <t>SAMN15201369</t>
  </si>
  <si>
    <t>PRJNA638649</t>
  </si>
  <si>
    <t>GCA_014504835.1</t>
  </si>
  <si>
    <t>JACAOB01</t>
  </si>
  <si>
    <t>2020-09-09T00:00:00Z</t>
  </si>
  <si>
    <t>ftp://ftp.ncbi.nlm.nih.gov/genomes/all/GCA/014/504/835/GCA_014504835.1_ASM1450483v1</t>
  </si>
  <si>
    <t>Fagus sylvatica</t>
  </si>
  <si>
    <t>SAMEA104449890</t>
  </si>
  <si>
    <t>PRJEB43845</t>
  </si>
  <si>
    <t>GCA_907173295.1</t>
  </si>
  <si>
    <t>chromosome 1:OU015761.1; chromosome 2:OU015762.1; chromosome 3:OU015763.1; chromosome 4:OU015764.1; chromosome 5:OU015765.1; chromosome 6:OU015766.1; chromosome 7:OU015767.1; chromosome 8:OU015768.1; chromosome 9:OU015769.1; chromosome 10:OU015770.1; chromosome 11:OU015771.1; chromosome 12:OU015772.1</t>
  </si>
  <si>
    <t>CAJSFY01</t>
  </si>
  <si>
    <t>ftp://ftp.ncbi.nlm.nih.gov/genomes/all/GCA/907/173/295/GCA_907173295.1_Bhaga_Chr</t>
  </si>
  <si>
    <t>Macleaya cordata</t>
  </si>
  <si>
    <t>BLH2017</t>
  </si>
  <si>
    <t>SAMN06209354</t>
  </si>
  <si>
    <t>PRJNA359127</t>
  </si>
  <si>
    <t>GCA_002174775.1</t>
  </si>
  <si>
    <t>MVGT01</t>
  </si>
  <si>
    <t>2017-06-07T00:00:00Z</t>
  </si>
  <si>
    <t>ftp://ftp.ncbi.nlm.nih.gov/genomes/all/GCA/002/174/775/GCA_002174775.1_MC_HNAU_1.0</t>
  </si>
  <si>
    <t>Eimeria acervulina</t>
  </si>
  <si>
    <t>SAMEA3138813</t>
  </si>
  <si>
    <t>PRJEB4832</t>
  </si>
  <si>
    <t>GCA_000499425.1</t>
  </si>
  <si>
    <t>CBUS01</t>
  </si>
  <si>
    <t>ftp://ftp.ncbi.nlm.nih.gov/genomes/all/GCA/000/499/425/GCA_000499425.1_EAH001</t>
  </si>
  <si>
    <t>ftp://ftp.ncbi.nlm.nih.gov/genomes/all/GCF/000/499/425/GCF_000499425.1_EAH001</t>
  </si>
  <si>
    <t>Stegodyphus mimosarum</t>
  </si>
  <si>
    <t>SAMN02720821</t>
  </si>
  <si>
    <t>PRJNA222714</t>
  </si>
  <si>
    <t>GCA_000611955.2</t>
  </si>
  <si>
    <t>AZAQ01</t>
  </si>
  <si>
    <t>ftp://ftp.ncbi.nlm.nih.gov/genomes/all/GCA/000/611/955/GCA_000611955.2_Stegodyphus_mimosarum_v1</t>
  </si>
  <si>
    <t>Polarella glacialis</t>
  </si>
  <si>
    <t>SAMEA5987284</t>
  </si>
  <si>
    <t>PRJEB33539</t>
  </si>
  <si>
    <t>GCA_905237085.1</t>
  </si>
  <si>
    <t>CAJNNV01</t>
  </si>
  <si>
    <t>ftp://ftp.ncbi.nlm.nih.gov/genomes/all/GCA/905/237/085/GCA_905237085.1_Pgla_CCMP1383</t>
  </si>
  <si>
    <t>Raphanus sativus</t>
  </si>
  <si>
    <t>SAMN03084390</t>
  </si>
  <si>
    <t>PRJNA344915</t>
  </si>
  <si>
    <t>GCA_000801105.2</t>
  </si>
  <si>
    <t>mitochondrion MT:NC_018551.1/; chloroplast Pltd:NC_024469.1/</t>
  </si>
  <si>
    <t>JRUI02</t>
  </si>
  <si>
    <t>2014-12-12T00:00:00Z</t>
  </si>
  <si>
    <t>ftp://ftp.ncbi.nlm.nih.gov/genomes/all/GCA/000/801/105/GCA_000801105.2_Rs1.0</t>
  </si>
  <si>
    <t>ftp://ftp.ncbi.nlm.nih.gov/genomes/all/GCF/000/801/105/GCF_000801105.1_Rs1.0</t>
  </si>
  <si>
    <t>Fonticula alba</t>
  </si>
  <si>
    <t>ATCC 38817</t>
  </si>
  <si>
    <t>SAMN02741864</t>
  </si>
  <si>
    <t>PRJNA262900</t>
  </si>
  <si>
    <t>GCA_000388065.2</t>
  </si>
  <si>
    <t>AROH01</t>
  </si>
  <si>
    <t>2013-05-02T00:00:00Z</t>
  </si>
  <si>
    <t>ftp://ftp.ncbi.nlm.nih.gov/genomes/all/GCA/000/388/065/GCA_000388065.2_Font_alba_ATCC_38817_V2</t>
  </si>
  <si>
    <t>ftp://ftp.ncbi.nlm.nih.gov/genomes/all/GCF/000/388/065/GCF_000388065.1_Font_alba_ATCC_38817_V2</t>
  </si>
  <si>
    <t>SAMEA2518986</t>
  </si>
  <si>
    <t>PRJEB6287</t>
  </si>
  <si>
    <t>GCA_000751375.2</t>
  </si>
  <si>
    <t>CCED01</t>
  </si>
  <si>
    <t>2014-09-05T00:00:00Z</t>
  </si>
  <si>
    <t>ftp://ftp.ncbi.nlm.nih.gov/genomes/all/GCA/000/751/375/GCA_000751375.2_UM_1400.v1</t>
  </si>
  <si>
    <t>Taxomyces andreanae CBS 279.92</t>
  </si>
  <si>
    <t>CBS 279.92</t>
  </si>
  <si>
    <t>SAMN06250189</t>
  </si>
  <si>
    <t>PRJNA77805</t>
  </si>
  <si>
    <t>GCA_001969225.1</t>
  </si>
  <si>
    <t>ALYI01</t>
  </si>
  <si>
    <t>ftp://ftp.ncbi.nlm.nih.gov/genomes/all/GCA/001/969/225/GCA_001969225.1_ASM196922v1</t>
  </si>
  <si>
    <t>Leptopilina clavipes</t>
  </si>
  <si>
    <t>GBW</t>
  </si>
  <si>
    <t>SAMN02047179</t>
  </si>
  <si>
    <t>PRJNA84205</t>
  </si>
  <si>
    <t>GCA_001855655.1</t>
  </si>
  <si>
    <t>JUFY01</t>
  </si>
  <si>
    <t>2016-10-28T00:00:00Z</t>
  </si>
  <si>
    <t>ftp://ftp.ncbi.nlm.nih.gov/genomes/all/GCA/001/855/655/GCA_001855655.1_ASM185565v1</t>
  </si>
  <si>
    <t>Oryzias melastigma</t>
  </si>
  <si>
    <t>HK-1</t>
  </si>
  <si>
    <t>SAMN07596545</t>
  </si>
  <si>
    <t>PRJNA436980</t>
  </si>
  <si>
    <t>GCA_002922805.2</t>
  </si>
  <si>
    <t>linkage group LG1:NC_050512.1/CM022579.1; linkage group LG2:NC_050513.1/CM022580.1; linkage group LG3:NC_050514.1/CM022581.1; linkage group LG4:NC_050515.1/CM022582.1; linkage group LG5:NC_050516.1/CM022583.1; linkage group LG6:NC_050517.1/CM022584.1; linkage group LG7:NC_050518.1/CM022585.1; linkage group LG8:NC_050519.1/CM022586.1; linkage group LG9:NC_050520.1/CM022587.1; linkage group LG10:NC_050521.1/CM022588.1; linkage group LG11:NC_050522.1/CM022589.1; linkage group LG12:NC_050523.1/CM022590.1; linkage group LG13:NC_050524.1/CM022591.1; linkage group LG14:NC_050525.1/CM022592.1; linkage group LG15:NC_050526.1/CM022593.1; linkage group LG16:NC_050527.1/CM022594.1; linkage group LG17:NC_050528.1/CM022595.1; linkage group LG18:NC_050529.1/CM022596.1; linkage group LG19:NC_050530.1/CM022597.1; linkage group LG20:NC_050531.1/CM022598.1; linkage group LG21:NC_050532.1/CM022599.1; linkage group LG22:NC_050533.1/CM022600.1; linkage group LG23:NC_050534.1/CM022601.1; linkage group LG24:NC_050535.1/CM022602.1; mitochondrion MT:NC_018546.1/</t>
  </si>
  <si>
    <t>NVQA02</t>
  </si>
  <si>
    <t>2018-02-07T00:00:00Z</t>
  </si>
  <si>
    <t>ftp://ftp.ncbi.nlm.nih.gov/genomes/all/GCA/002/922/805/GCA_002922805.2_ASM292280v2</t>
  </si>
  <si>
    <t>ftp://ftp.ncbi.nlm.nih.gov/genomes/all/GCF/002/922/805/GCF_002922805.2_ASM292280v2</t>
  </si>
  <si>
    <t>Aspergillus parasiticus</t>
  </si>
  <si>
    <t>NRRL 2999</t>
  </si>
  <si>
    <t>SAMN14350213</t>
  </si>
  <si>
    <t>PRJNA607981</t>
  </si>
  <si>
    <t>GCA_012897115.1</t>
  </si>
  <si>
    <t>chromosome 1:CP051027.1; chromosome 2:CP051028.1; chromosome 3:CP051029.1; chromosome 4:CP051030.1; chromosome 5:CP051031.1; chromosome 6:CP051032.1; chromosome 7:CP051033.1; chromosome 8:CP051034.1</t>
  </si>
  <si>
    <t>2020-04-27T00:00:00Z</t>
  </si>
  <si>
    <t>ftp://ftp.ncbi.nlm.nih.gov/genomes/all/GCA/012/897/115/GCA_012897115.1_ASM1289711v1</t>
  </si>
  <si>
    <t>Marmota monax</t>
  </si>
  <si>
    <t>WC2-LM</t>
  </si>
  <si>
    <t>SAMN13176033</t>
  </si>
  <si>
    <t>PRJNA587092</t>
  </si>
  <si>
    <t>GCA_014533835.1</t>
  </si>
  <si>
    <t>mitochondrion MT:CM025523.1</t>
  </si>
  <si>
    <t>WJEC01</t>
  </si>
  <si>
    <t>2020-09-14T00:00:00Z</t>
  </si>
  <si>
    <t>ftp://ftp.ncbi.nlm.nih.gov/genomes/all/GCA/014/533/835/GCA_014533835.1_Woodchuck_1.0</t>
  </si>
  <si>
    <t>Anncaliia algerae PRA339</t>
  </si>
  <si>
    <t>PRA339</t>
  </si>
  <si>
    <t>SAMN01907312</t>
  </si>
  <si>
    <t>PRJNA188095</t>
  </si>
  <si>
    <t>GCA_000385875.2</t>
  </si>
  <si>
    <t>AOMW02</t>
  </si>
  <si>
    <t>2013-04-30T00:00:00Z</t>
  </si>
  <si>
    <t>ftp://ftp.ncbi.nlm.nih.gov/genomes/all/GCA/000/385/875/GCA_000385875.2_Annc_alge_insect_USDA_JJB_V2</t>
  </si>
  <si>
    <t>F4_7S_F1_F</t>
  </si>
  <si>
    <t>SAMN18883756</t>
  </si>
  <si>
    <t>PRJNA723004</t>
  </si>
  <si>
    <t>GCA_019191205.1</t>
  </si>
  <si>
    <t>JAHARS01</t>
  </si>
  <si>
    <t>2021-07-09T00:00:00Z</t>
  </si>
  <si>
    <t>ftp://ftp.ncbi.nlm.nih.gov/genomes/all/GCA/019/191/205/GCA_019191205.1_ASM1919120v1</t>
  </si>
  <si>
    <t>SAMEA3323518</t>
  </si>
  <si>
    <t>PRJEB8921</t>
  </si>
  <si>
    <t>GCA_001457955.1</t>
  </si>
  <si>
    <t>CVKZ01</t>
  </si>
  <si>
    <t>2015-11-03T00:00:00Z</t>
  </si>
  <si>
    <t>ftp://ftp.ncbi.nlm.nih.gov/genomes/all/GCA/001/457/955/GCA_001457955.1_BM42NG</t>
  </si>
  <si>
    <t>Passalora fulva CBS 131901</t>
  </si>
  <si>
    <t>CBS 131901</t>
  </si>
  <si>
    <t>SAMN02981463</t>
  </si>
  <si>
    <t>PRJNA86753</t>
  </si>
  <si>
    <t>GCA_000301015.1</t>
  </si>
  <si>
    <t>AMRR01</t>
  </si>
  <si>
    <t>ftp://ftp.ncbi.nlm.nih.gov/genomes/all/GCA/000/301/015/GCA_000301015.1_CfCabog12</t>
  </si>
  <si>
    <t>Periplaneta americana</t>
  </si>
  <si>
    <t>Shanghai urban area</t>
  </si>
  <si>
    <t>SAMN07820878</t>
  </si>
  <si>
    <t>PRJNA414776</t>
  </si>
  <si>
    <t>GCA_002939525.1</t>
  </si>
  <si>
    <t>PGRX01</t>
  </si>
  <si>
    <t>2018-02-23T00:00:00Z</t>
  </si>
  <si>
    <t>ftp://ftp.ncbi.nlm.nih.gov/genomes/all/GCA/002/939/525/GCA_002939525.1_ASM293952v1</t>
  </si>
  <si>
    <t>Tupaia chinensis</t>
  </si>
  <si>
    <t>SAMN01084043</t>
  </si>
  <si>
    <t>PRJNA169406</t>
  </si>
  <si>
    <t>GCA_000334495.1</t>
  </si>
  <si>
    <t>ALAR01</t>
  </si>
  <si>
    <t>2013-01-28T00:00:00Z</t>
  </si>
  <si>
    <t>ftp://ftp.ncbi.nlm.nih.gov/genomes/all/GCA/000/334/495/GCA_000334495.1_TupChi_1.0</t>
  </si>
  <si>
    <t>ftp://ftp.ncbi.nlm.nih.gov/genomes/all/GCF/000/334/495/GCF_000334495.1_TupChi_1.0</t>
  </si>
  <si>
    <t>Mastomys natalensis</t>
  </si>
  <si>
    <t>MVZ Mamm 221054</t>
  </si>
  <si>
    <t>SAMN16477138</t>
  </si>
  <si>
    <t>PRJNA669840</t>
  </si>
  <si>
    <t>GCA_019843795.1</t>
  </si>
  <si>
    <t>JADRCE01</t>
  </si>
  <si>
    <t>ftp://ftp.ncbi.nlm.nih.gov/genomes/all/GCA/019/843/795/GCA_019843795.1_ASM1984379v1</t>
  </si>
  <si>
    <t>Pogonus chalceus</t>
  </si>
  <si>
    <t>GC3b_pooled</t>
  </si>
  <si>
    <t>SAMN06826929</t>
  </si>
  <si>
    <t>PRJNA381601</t>
  </si>
  <si>
    <t>GCA_002278615.1</t>
  </si>
  <si>
    <t>linkage group LG1:CM008230.1; linkage group LG2:CM008233.1; linkage group LG3:CM008234.1; linkage group LG4:CM008235.1; linkage group LG5:CM008236.1; linkage group LG6:CM008237.1; linkage group LG7:CM008238.1; linkage group LG8:CM008239.1; linkage group LG9:CM008240.1; linkage group LG10:CM008231.1; linkage group LG11:CM008232.1</t>
  </si>
  <si>
    <t>NEEE01</t>
  </si>
  <si>
    <t>ftp://ftp.ncbi.nlm.nih.gov/genomes/all/GCA/002/278/615/GCA_002278615.1_Pchal_1.0</t>
  </si>
  <si>
    <t>MC848</t>
  </si>
  <si>
    <t>SAMN15347965</t>
  </si>
  <si>
    <t>PRJNA641248</t>
  </si>
  <si>
    <t>GCA_014843535.1</t>
  </si>
  <si>
    <t>JACSRB01</t>
  </si>
  <si>
    <t>ftp://ftp.ncbi.nlm.nih.gov/genomes/all/GCA/014/843/535/GCA_014843535.1_UME_Hwern_1.0</t>
  </si>
  <si>
    <t>Thermomyces lanuginosus SSBP</t>
  </si>
  <si>
    <t>SSBP</t>
  </si>
  <si>
    <t>SAMN02981479</t>
  </si>
  <si>
    <t>PRJNA88097</t>
  </si>
  <si>
    <t>GCA_000315935.1</t>
  </si>
  <si>
    <t>ANHP01</t>
  </si>
  <si>
    <t>2012-11-29T00:00:00Z</t>
  </si>
  <si>
    <t>ftp://ftp.ncbi.nlm.nih.gov/genomes/all/GCA/000/315/935/GCA_000315935.1_NOKS_genome_assembly_20110720</t>
  </si>
  <si>
    <t>Physeter catodon</t>
  </si>
  <si>
    <t>SW-GA</t>
  </si>
  <si>
    <t>SAMN07836523</t>
  </si>
  <si>
    <t>PRJNA434122</t>
  </si>
  <si>
    <t>GCA_002837175.2</t>
  </si>
  <si>
    <t>chromosome 1:NC_041214.1/CM014785.1; chromosome 2:NC_041215.1/CM014786.1; chromosome 3:NC_041216.1/CM014787.1; chromosome 4:NC_041217.1/CM014788.1; chromosome 5:NC_041218.1/CM014789.1; chromosome 6:NC_041219.1/CM014790.1; chromosome 7:NC_041220.1/CM014791.1; chromosome 8:NC_041221.1/CM014792.1; chromosome 9:NC_041222.1/CM014793.1; chromosome 10:NC_041223.1/CM014794.1; chromosome 11:NC_041224.1/CM014795.1; chromosome 12:NC_041225.1/CM014796.1; chromosome 13:NC_041226.1/CM014797.1; chromosome 14:NC_041227.1/CM014798.1; chromosome 15:NC_041228.1/CM014799.1; chromosome 16:NC_041229.1/CM014800.1; chromosome 17:NC_041230.1/CM014801.1; chromosome 18:NC_041231.1/CM014802.1; chromosome 19:NC_041232.1/CM014803.1; chromosome 20:NC_041233.1/CM014804.1; chromosome 21:NC_041234.1/CM014805.1; mitochondrion MT:NC_002503.2/</t>
  </si>
  <si>
    <t>PGGR02</t>
  </si>
  <si>
    <t>2017-12-12T00:00:00Z</t>
  </si>
  <si>
    <t>ftp://ftp.ncbi.nlm.nih.gov/genomes/all/GCA/002/837/175/GCA_002837175.2_ASM283717v2</t>
  </si>
  <si>
    <t>ftp://ftp.ncbi.nlm.nih.gov/genomes/all/GCF/002/837/175/GCF_002837175.2_ASM283717v2</t>
  </si>
  <si>
    <t>Chaenocephalus aceratus</t>
  </si>
  <si>
    <t>SAMEA4028820</t>
  </si>
  <si>
    <t>GCA_900302675.1</t>
  </si>
  <si>
    <t>OMOC01</t>
  </si>
  <si>
    <t>ftp://ftp.ncbi.nlm.nih.gov/genomes/all/GCA/900/302/675/GCA_900302675.1_ASM90030267v1</t>
  </si>
  <si>
    <t>Poecilia formosa</t>
  </si>
  <si>
    <t>SAMN02981564</t>
  </si>
  <si>
    <t>PRJNA237006</t>
  </si>
  <si>
    <t>GCA_000485575.1</t>
  </si>
  <si>
    <t>AYCK01</t>
  </si>
  <si>
    <t>ftp://ftp.ncbi.nlm.nih.gov/genomes/all/GCA/000/485/575/GCA_000485575.1_Poecilia_formosa-5.1.2</t>
  </si>
  <si>
    <t>ftp://ftp.ncbi.nlm.nih.gov/genomes/all/GCF/000/485/575/GCF_000485575.1_Poecilia_formosa-5.1.2</t>
  </si>
  <si>
    <t>Astyanax mexicanus</t>
  </si>
  <si>
    <t>Rio Sabinas/Rio Valles surface cross</t>
  </si>
  <si>
    <t>SAMN02981523</t>
  </si>
  <si>
    <t>PRJNA237016</t>
  </si>
  <si>
    <t>GCA_000372685.2</t>
  </si>
  <si>
    <t>chromosome 1:NC_035897.1/CM008300.1; chromosome 2:NC_035898.1/CM008301.1; chromosome 3:NC_035899.1/CM008302.1; chromosome 4:NC_035900.1/CM008303.1; chromosome 5:NC_035901.1/CM008304.1; chromosome 6:NC_035902.1/CM008305.1; chromosome 7:NC_035903.1/CM008306.1; chromosome 8:NC_035904.1/CM008307.1; chromosome 9:NC_035905.1/CM008308.1; chromosome 10:NC_035906.1/CM008309.1; chromosome 11:NC_035907.1/CM008310.1; chromosome 12:NC_035908.1/CM008311.1; chromosome 13:NC_035909.1/CM008312.1; chromosome 14:NC_035910.1/CM008313.1; chromosome 15:NC_035911.1/CM008314.1; chromosome 16:NC_035912.1/CM008315.1; chromosome 17:NC_035913.1/CM008316.1; chromosome 18:NC_035914.1/CM008317.1; chromosome 19:NC_035915.1/CM008318.1; chromosome 20:NC_035916.1/CM008319.1; chromosome 21:NC_035917.1/CM008320.1; chromosome 22:NC_035918.1/CM008321.1; chromosome 23:NC_035919.1/CM008322.1; chromosome 24:NC_035920.1/CM008323.1; chromosome 25:NC_035921.1/CM008324.1</t>
  </si>
  <si>
    <t>APWO02</t>
  </si>
  <si>
    <t>2013-04-23T00:00:00Z</t>
  </si>
  <si>
    <t>ftp://ftp.ncbi.nlm.nih.gov/genomes/all/GCA/000/372/685/GCA_000372685.2_Astyanax_mexicanus-2.0</t>
  </si>
  <si>
    <t>ftp://ftp.ncbi.nlm.nih.gov/genomes/all/GCF/000/372/685/GCF_000372685.2_Astyanax_mexicanus-2.0</t>
  </si>
  <si>
    <t>Stegastes partitus</t>
  </si>
  <si>
    <t>25-593</t>
  </si>
  <si>
    <t>SAMN02743342</t>
  </si>
  <si>
    <t>PRJNA251741</t>
  </si>
  <si>
    <t>GCA_000690725.1</t>
  </si>
  <si>
    <t>JMKM01</t>
  </si>
  <si>
    <t>2014-05-12T00:00:00Z</t>
  </si>
  <si>
    <t>ftp://ftp.ncbi.nlm.nih.gov/genomes/all/GCA/000/690/725/GCA_000690725.1_Stegastes_partitus-1.0.2</t>
  </si>
  <si>
    <t>ftp://ftp.ncbi.nlm.nih.gov/genomes/all/GCF/000/690/725/GCF_000690725.1_Stegastes_partitus-1.0.2</t>
  </si>
  <si>
    <t>Cyprinodon variegatus</t>
  </si>
  <si>
    <t>N-32</t>
  </si>
  <si>
    <t>SAMN02736898</t>
  </si>
  <si>
    <t>PRJNA308224</t>
  </si>
  <si>
    <t>GCA_000732505.1</t>
  </si>
  <si>
    <t>mitochondrion MT:NC_028088.1/</t>
  </si>
  <si>
    <t>JPKM01</t>
  </si>
  <si>
    <t>2014-07-17T00:00:00Z</t>
  </si>
  <si>
    <t>ftp://ftp.ncbi.nlm.nih.gov/genomes/all/GCA/000/732/505/GCA_000732505.1_C_variegatus-1.0</t>
  </si>
  <si>
    <t>ftp://ftp.ncbi.nlm.nih.gov/genomes/all/GCF/000/732/505/GCF_000732505.1_C_variegatus-1.0</t>
  </si>
  <si>
    <t>Tenebrio molitor</t>
  </si>
  <si>
    <t>SAMN13295117</t>
  </si>
  <si>
    <t>PRJNA579236</t>
  </si>
  <si>
    <t>GCA_014282415.2</t>
  </si>
  <si>
    <t>mitochondrion MT:CM025077.1</t>
  </si>
  <si>
    <t>JABDTM02</t>
  </si>
  <si>
    <t>2020-08-24T00:00:00Z</t>
  </si>
  <si>
    <t>ftp://ftp.ncbi.nlm.nih.gov/genomes/all/GCA/014/282/415/GCA_014282415.2_Tmol_A_ngnome66x_run1.1_130x_genome_v2</t>
  </si>
  <si>
    <t>Chilo suppressalis</t>
  </si>
  <si>
    <t>HZU2018</t>
  </si>
  <si>
    <t>SAMN10502114</t>
  </si>
  <si>
    <t>PRJNA506136</t>
  </si>
  <si>
    <t>GCA_004000445.1</t>
  </si>
  <si>
    <t>RSAL01</t>
  </si>
  <si>
    <t>2019-01-08T00:00:00Z</t>
  </si>
  <si>
    <t>ftp://ftp.ncbi.nlm.nih.gov/genomes/all/GCA/004/000/445/GCA_004000445.1_ASM400044v1</t>
  </si>
  <si>
    <t>Saccharomyces arboricola H-6</t>
  </si>
  <si>
    <t>H-6</t>
  </si>
  <si>
    <t>SAMN02981438</t>
  </si>
  <si>
    <t>PRJNA88533</t>
  </si>
  <si>
    <t>GCA_000292725.1</t>
  </si>
  <si>
    <t>chromosome I:CM001563.1; chromosome II:CM001564.1; chromosome III:CM001565.1; chromosome IV:CM001566.1; chromosome V:CM001567.1; chromosome VI:CM001568.1; chromosome VII:CM001569.1; chromosome VIII:CM001570.1; chromosome IX:CM001571.1; chromosome X:CM001572.1; chromosome XI:CM001573.1; chromosome XII:CM001574.1; chromosome XIII:CM001575.1; chromosome XIV:CM001576.1; chromosome XV:CM001577.1; chromosome XVI:CM001578.1; mitochondrion MT:CM001579.1</t>
  </si>
  <si>
    <t>ALIE01</t>
  </si>
  <si>
    <t>2012-08-16T00:00:00Z</t>
  </si>
  <si>
    <t>ftp://ftp.ncbi.nlm.nih.gov/genomes/all/GCA/000/292/725/GCA_000292725.1_SacArb1.0</t>
  </si>
  <si>
    <t>ftp://ftp.ncbi.nlm.nih.gov/genomes/all/GCF/000/292/725/GCF_000292725.1_SacArb1.0</t>
  </si>
  <si>
    <t>Ascocoryne sarcoides NRRL 50072</t>
  </si>
  <si>
    <t>NRRL 50072</t>
  </si>
  <si>
    <t>SAMN02981401</t>
  </si>
  <si>
    <t>PRJNA71021</t>
  </si>
  <si>
    <t>GCA_000328965.1</t>
  </si>
  <si>
    <t>AIAA01</t>
  </si>
  <si>
    <t>ftp://ftp.ncbi.nlm.nih.gov/genomes/all/GCA/000/328/965/GCA_000328965.1_ASM32896v1</t>
  </si>
  <si>
    <t>Pleosporales sp. UM 1110</t>
  </si>
  <si>
    <t>UM 1110</t>
  </si>
  <si>
    <t>SAMN02981413</t>
  </si>
  <si>
    <t>PRJNA89471</t>
  </si>
  <si>
    <t>GCA_000263175.2</t>
  </si>
  <si>
    <t>AJMS01</t>
  </si>
  <si>
    <t>2012-05-16T00:00:00Z</t>
  </si>
  <si>
    <t>ftp://ftp.ncbi.nlm.nih.gov/genomes/all/GCA/000/263/175/GCA_000263175.2_Pleo_1.0</t>
  </si>
  <si>
    <t>Oncorhynchus kisutch</t>
  </si>
  <si>
    <t>150728-3</t>
  </si>
  <si>
    <t>SAMN05991263</t>
  </si>
  <si>
    <t>PRJNA378663</t>
  </si>
  <si>
    <t>GCA_002021735.2</t>
  </si>
  <si>
    <t>linkage group LG1:NC_034174.2/CM007718.2; linkage group LG2:NC_034175.2/CM007719.2; linkage group LG3:NC_034176.2/CM007720.2; linkage group LG4:NC_034177.2/CM007721.2; linkage group LG5:NC_034178.2/CM007722.2; linkage group LG6:NC_034179.2/CM007723.2; linkage group LG7:NC_034180.2/CM007724.2; linkage group LG8:NC_034181.2/CM007725.2; linkage group LG9:NC_034182.2/CM007726.2; linkage group LG10:NC_034183.2/CM007727.2; linkage group LG11:NC_034184.2/CM007728.2; linkage group LG12:NC_034185.2/CM007729.2; linkage group LG13:NC_034186.2/CM007730.2; linkage group LG14:NC_034187.2/CM007731.2; linkage group LG15:NC_034188.2/CM007732.2; linkage group LG16:NC_034189.2/CM007733.2; linkage group LG17:NC_034190.2/CM007734.2; linkage group LG18:NC_034191.2/CM007735.2; linkage group LG19:NC_034192.2/CM007736.2; linkage group LG20:NC_034193.2/CM007737.2; linkage group LG21:NC_034194.2/CM007738.2; linkage group LG22:NC_034195.2/CM007739.2; linkage group LG23:NC_034196.2/CM007740.2; linkage group LG24:NC_034197.2/CM007741.2; linkage group LG25:NC_034198.2/CM007742.2; linkage group LG26:NC_034199.2/CM007743.2; linkage group LG27:NC_034200.2/CM007744.2; linkage group LG28:NC_034201.2/CM007745.2; linkage group LG29:NC_034202.2/CM007746.2; linkage group LG30:NC_034203.2/CM007747.2; mitochondrion MT:NC_009263.1/CM018699.1</t>
  </si>
  <si>
    <t>MPKV02</t>
  </si>
  <si>
    <t>2017-03-06T00:00:00Z</t>
  </si>
  <si>
    <t>ftp://ftp.ncbi.nlm.nih.gov/genomes/all/GCA/002/021/735/GCA_002021735.2_Okis_V2</t>
  </si>
  <si>
    <t>ftp://ftp.ncbi.nlm.nih.gov/genomes/all/GCF/002/021/735/GCF_002021735.2_Okis_V2</t>
  </si>
  <si>
    <t>Rattus rattus</t>
  </si>
  <si>
    <t>New Zealand</t>
  </si>
  <si>
    <t>SAMN12855339</t>
  </si>
  <si>
    <t>PRJNA612505</t>
  </si>
  <si>
    <t>GCA_011064425.1</t>
  </si>
  <si>
    <t>chromosome 1:NC_046154.1/CM021548.1; chromosome 2:NC_046155.1/CM021549.1; chromosome 3:NC_046156.1/CM021550.1; chromosome 4:NC_046157.1/CM021551.1; chromosome 5:NC_046158.1/CM021552.1; chromosome 6:NC_046159.1/CM021553.1; chromosome 7:NC_046160.1/CM021554.1; chromosome 8:NC_046161.1/CM021555.1; chromosome 9:NC_046162.1/CM021556.1; chromosome 10:NC_046163.1/CM021557.1; chromosome 11:NC_046164.1/CM021558.1; chromosome 12:NC_046165.1/CM021559.1; chromosome 13:NC_046166.1/CM021560.1; chromosome 14:NC_046167.1/CM021561.1; chromosome 15:NC_046168.1/CM021562.1; chromosome 16:NC_046169.1/CM021563.1; chromosome 17:NC_046170.1/CM021564.1; chromosome 18:NC_046171.1/CM021565.1; chromosome X:NC_046172.1/CM021566.1; chromosome Y:NC_046173.1/CM021567.1; mitochondrion MT:NC_012374.1/</t>
  </si>
  <si>
    <t>JAAIVD01</t>
  </si>
  <si>
    <t>ftp://ftp.ncbi.nlm.nih.gov/genomes/all/GCA/011/064/425/GCA_011064425.1_Rrattus_CSIRO_v1</t>
  </si>
  <si>
    <t>ftp://ftp.ncbi.nlm.nih.gov/genomes/all/GCF/011/064/425/GCF_011064425.1_Rrattus_CSIRO_v1</t>
  </si>
  <si>
    <t>Gigaspora rosea</t>
  </si>
  <si>
    <t>DAOM 194757</t>
  </si>
  <si>
    <t>SAMN08375202</t>
  </si>
  <si>
    <t>PRJNA430513</t>
  </si>
  <si>
    <t>GCA_003550325.1</t>
  </si>
  <si>
    <t>QKWP01</t>
  </si>
  <si>
    <t>2018-09-12T00:00:00Z</t>
  </si>
  <si>
    <t>ftp://ftp.ncbi.nlm.nih.gov/genomes/all/GCA/003/550/325/GCA_003550325.1_ASM355032v1</t>
  </si>
  <si>
    <t>NI907</t>
  </si>
  <si>
    <t>SAMN10496230</t>
  </si>
  <si>
    <t>PRJNA554126</t>
  </si>
  <si>
    <t>GCA_004355905.1</t>
  </si>
  <si>
    <t>chromosome I:NC_044973.1/CM015042.1; chromosome VI:NC_044974.1/CM015043.1; chromosome VII:NC_044975.1/CM015044.1</t>
  </si>
  <si>
    <t>RRCK01</t>
  </si>
  <si>
    <t>2019-03-11T00:00:00Z</t>
  </si>
  <si>
    <t>ftp://ftp.ncbi.nlm.nih.gov/genomes/all/GCA/004/355/905/GCA_004355905.1_PgNI</t>
  </si>
  <si>
    <t>ftp://ftp.ncbi.nlm.nih.gov/genomes/all/GCF/004/355/905/GCF_004355905.1_ASM435590v1</t>
  </si>
  <si>
    <t>Oncorhynchus tshawytscha</t>
  </si>
  <si>
    <t>Ot180627B</t>
  </si>
  <si>
    <t>SAMN17219827</t>
  </si>
  <si>
    <t>PRJNA432585</t>
  </si>
  <si>
    <t>GCA_018296145.1</t>
  </si>
  <si>
    <t>linkage group LG01:NC_056429.1/CM031199.1; linkage group LG02:NC_056430.1/CM031200.1; linkage group LG03:NC_056431.1/CM031201.1; linkage group LG04:NC_056432.1/CM031202.1; linkage group LG05:NC_056433.1/CM031203.1; linkage group LG06:NC_056434.1/CM031204.1; linkage group LG07:NC_056435.1/CM031205.1; linkage group LG08:NC_056436.1/CM031206.1; linkage group LG09:NC_056437.1/CM031207.1; linkage group LG10:NC_056438.1/CM031208.1; linkage group LG11:NC_056439.1/CM031209.1; linkage group LG12:NC_056440.1/CM031210.1; linkage group LG13:NC_056441.1/CM031211.1; linkage group LG14:NC_056442.1/CM031212.1; linkage group LG15:NC_056443.1/CM031213.1; linkage group LG16:NC_056444.1/CM031214.1; linkage group LG17:NC_056445.1/CM031215.1; linkage group LG18:NC_056446.1/CM031216.1; linkage group LG19:NC_056447.1/CM031217.1; linkage group LG20:NC_056448.1/CM031218.1; linkage group LG21:NC_056449.1/CM031219.1; linkage group LG22:NC_056450.1/CM031220.1; linkage group LG23:NC_056451.1/CM031221.1; linkage group LG24:NC_056452.1/CM031222.1; linkage group LG25:NC_056453.1/CM031223.1; linkage group LG26:NC_056454.1/CM031224.1; linkage group LG27:NC_056455.1/CM031225.1; linkage group LG28:NC_056456.1/CM031226.1; linkage group LG29:NC_056457.1/CM031227.1; linkage group LG30:NC_056458.1/CM031228.1; linkage group LG31:NC_056459.1/CM031229.1; linkage group LG32:NC_056460.1/CM031230.1; linkage group LG33:NC_056461.1/CM031231.1; linkage group LG34:NC_056462.1/CM031232.1; mitochondrion MT:NC_002980.1/</t>
  </si>
  <si>
    <t>JAEPEU01</t>
  </si>
  <si>
    <t>2021-05-06T00:00:00Z</t>
  </si>
  <si>
    <t>ftp://ftp.ncbi.nlm.nih.gov/genomes/all/GCA/018/296/145/GCA_018296145.1_Otsh_v2.0</t>
  </si>
  <si>
    <t>ftp://ftp.ncbi.nlm.nih.gov/genomes/all/GCF/018/296/145/GCF_018296145.1_Otsh_v2.0</t>
  </si>
  <si>
    <t>Nicotiana sylvestris</t>
  </si>
  <si>
    <t>SAMN02981529</t>
  </si>
  <si>
    <t>PRJNA182500</t>
  </si>
  <si>
    <t>GCA_000393655.1</t>
  </si>
  <si>
    <t>chloroplast Pltd:NC_007500.1/</t>
  </si>
  <si>
    <t>ASAF01</t>
  </si>
  <si>
    <t>2013-05-08T00:00:00Z</t>
  </si>
  <si>
    <t>ftp://ftp.ncbi.nlm.nih.gov/genomes/all/GCA/000/393/655/GCA_000393655.1_Nsyl</t>
  </si>
  <si>
    <t>ftp://ftp.ncbi.nlm.nih.gov/genomes/all/GCF/000/393/655/GCF_000393655.1_Nsyl</t>
  </si>
  <si>
    <t>Chlorocebus sabaeus</t>
  </si>
  <si>
    <t>WHO RCB 10-87</t>
  </si>
  <si>
    <t>SAMN15458746</t>
  </si>
  <si>
    <t>PRJNA680339</t>
  </si>
  <si>
    <t>GCA_015252025.1</t>
  </si>
  <si>
    <t>JACDXN01</t>
  </si>
  <si>
    <t>2020-11-06T00:00:00Z</t>
  </si>
  <si>
    <t>ftp://ftp.ncbi.nlm.nih.gov/genomes/all/GCA/015/252/025/GCA_015252025.1_Vero_WHO_p1.0</t>
  </si>
  <si>
    <t>ftp://ftp.ncbi.nlm.nih.gov/genomes/all/GCF/015/252/025/GCF_015252025.1_Vero_WHO_p1.0</t>
  </si>
  <si>
    <t>Picea sitchensis</t>
  </si>
  <si>
    <t>Q903</t>
  </si>
  <si>
    <t>SAMN04296985</t>
  </si>
  <si>
    <t>PRJNA304257</t>
  </si>
  <si>
    <t>GCA_010110895.1</t>
  </si>
  <si>
    <t>SNQJ01</t>
  </si>
  <si>
    <t>2020-01-09T00:00:00Z</t>
  </si>
  <si>
    <t>ftp://ftp.ncbi.nlm.nih.gov/genomes/all/GCA/010/110/895/GCA_010110895.1_Q903_v1</t>
  </si>
  <si>
    <t>Euphorbia esula</t>
  </si>
  <si>
    <t>SAMN08132862</t>
  </si>
  <si>
    <t>PRJNA413193</t>
  </si>
  <si>
    <t>GCA_002919075.1</t>
  </si>
  <si>
    <t>PJAD01</t>
  </si>
  <si>
    <t>2018-02-06T00:00:00Z</t>
  </si>
  <si>
    <t>ftp://ftp.ncbi.nlm.nih.gov/genomes/all/GCA/002/919/075/GCA_002919075.1_ASM291907v1</t>
  </si>
  <si>
    <t>Vitis riparia</t>
  </si>
  <si>
    <t>SAMN10662253</t>
  </si>
  <si>
    <t>PRJNA636344</t>
  </si>
  <si>
    <t>GCA_004353265.1</t>
  </si>
  <si>
    <t>chromosome 1:NC_048431.1/CM014904.1; chromosome 2:NC_048432.1/CM014905.1; chromosome 3:NC_048433.1/CM014906.1; chromosome 4:NC_048434.1/CM014907.1; chromosome 5:NC_048435.1/CM014908.1; chromosome 6:NC_048436.1/CM014909.1; chromosome 7:NC_048437.1/CM014910.1; chromosome 8:NC_048438.1/CM014911.1; chromosome 9:NC_048439.1/CM014912.1; chromosome 10:NC_048440.1/CM014913.1; chromosome 11:NC_048441.1/CM014914.1; chromosome 12:NC_048442.1/CM014915.1; chromosome 13:NC_048443.1/CM014916.1; chromosome 14:NC_048444.1/CM014917.1; chromosome 15:NC_048445.1/CM014918.1; chromosome 16:NC_048446.1/CM014919.1; chromosome 17:NC_048447.1/CM014920.1; chromosome 18:NC_048448.1/CM014921.1; chromosome 19:NC_048449.1/CM014922.1; chloroplast Pltd:NC_039680.1/</t>
  </si>
  <si>
    <t>SJAQ01</t>
  </si>
  <si>
    <t>2019-03-15T00:00:00Z</t>
  </si>
  <si>
    <t>ftp://ftp.ncbi.nlm.nih.gov/genomes/all/GCA/004/353/265/GCA_004353265.1_EGFV_Vit.rip_1.0</t>
  </si>
  <si>
    <t>ftp://ftp.ncbi.nlm.nih.gov/genomes/all/GCF/004/353/265/GCF_004353265.1_EGFV_Vit.rip_1.0</t>
  </si>
  <si>
    <t>Urocitellus parryii</t>
  </si>
  <si>
    <t>AGS 11-09-20</t>
  </si>
  <si>
    <t>SAMN09469529</t>
  </si>
  <si>
    <t>PRJNA489874</t>
  </si>
  <si>
    <t>GCA_003426925.1</t>
  </si>
  <si>
    <t>QVIC01</t>
  </si>
  <si>
    <t>2018-08-24T00:00:00Z</t>
  </si>
  <si>
    <t>ftp://ftp.ncbi.nlm.nih.gov/genomes/all/GCA/003/426/925/GCA_003426925.1_ASM342692v1</t>
  </si>
  <si>
    <t>ftp://ftp.ncbi.nlm.nih.gov/genomes/all/GCF/003/426/925/GCF_003426925.1_ASM342692v1</t>
  </si>
  <si>
    <t>Austrofundulus limnaeus</t>
  </si>
  <si>
    <t>Quisiro</t>
  </si>
  <si>
    <t>SAMN03490872</t>
  </si>
  <si>
    <t>PRJNA294420</t>
  </si>
  <si>
    <t>GCA_001266775.1</t>
  </si>
  <si>
    <t>LDAR01</t>
  </si>
  <si>
    <t>2015-07-28T00:00:00Z</t>
  </si>
  <si>
    <t>ftp://ftp.ncbi.nlm.nih.gov/genomes/all/GCA/001/266/775/GCA_001266775.1_Austrofundulus_limnaeus-1.0</t>
  </si>
  <si>
    <t>ftp://ftp.ncbi.nlm.nih.gov/genomes/all/GCF/001/266/775/GCF_001266775.1_Austrofundulus_limnaeus-1.0</t>
  </si>
  <si>
    <t>Arabidopsis halleri subsp. gemmifera</t>
  </si>
  <si>
    <t>W302</t>
  </si>
  <si>
    <t>SAMEA3885198</t>
  </si>
  <si>
    <t>PRJEB12914</t>
  </si>
  <si>
    <t>GCA_900078215.1</t>
  </si>
  <si>
    <t>FJVB01</t>
  </si>
  <si>
    <t>2016-09-29T00:00:00Z</t>
  </si>
  <si>
    <t>ftp://ftp.ncbi.nlm.nih.gov/genomes/all/GCA/900/078/215/GCA_900078215.1_Ahal2.2</t>
  </si>
  <si>
    <t>Rhinella marina</t>
  </si>
  <si>
    <t>SAMEA104558286</t>
  </si>
  <si>
    <t>PRJEB24695</t>
  </si>
  <si>
    <t>GCA_900303285.1</t>
  </si>
  <si>
    <t>ONZH01</t>
  </si>
  <si>
    <t>ftp://ftp.ncbi.nlm.nih.gov/genomes/all/GCA/900/303/285/GCA_900303285.1_RM170330</t>
  </si>
  <si>
    <t>Cherax quadricarinatus</t>
  </si>
  <si>
    <t>DWN</t>
  </si>
  <si>
    <t>SAMN12558911</t>
  </si>
  <si>
    <t>PRJNA559771</t>
  </si>
  <si>
    <t>GCA_009761615.1</t>
  </si>
  <si>
    <t>VSFE01</t>
  </si>
  <si>
    <t>ftp://ftp.ncbi.nlm.nih.gov/genomes/all/GCA/009/761/615/GCA_009761615.1_DU_Cquad_1.0</t>
  </si>
  <si>
    <t>Pimephales promelas</t>
  </si>
  <si>
    <t>EPAAWBERC</t>
  </si>
  <si>
    <t>SAMN12875914</t>
  </si>
  <si>
    <t>PRJNA702526</t>
  </si>
  <si>
    <t>GCA_016745375.1</t>
  </si>
  <si>
    <t>mitochondrion MT:NC_028087.1/</t>
  </si>
  <si>
    <t>WIOS01</t>
  </si>
  <si>
    <t>2021-01-24T00:00:00Z</t>
  </si>
  <si>
    <t>ftp://ftp.ncbi.nlm.nih.gov/genomes/all/GCA/016/745/375/GCA_016745375.1_EPA_FHM_2.0</t>
  </si>
  <si>
    <t>ftp://ftp.ncbi.nlm.nih.gov/genomes/all/GCF/016/745/375/GCF_016745375.1_EPA_FHM_2.0</t>
  </si>
  <si>
    <t>Delphinapterus leucas</t>
  </si>
  <si>
    <t>GAN/ISIS: 26980492/103006</t>
  </si>
  <si>
    <t>SAMN06216270</t>
  </si>
  <si>
    <t>PRJNA407951</t>
  </si>
  <si>
    <t>GCA_002288925.3</t>
  </si>
  <si>
    <t>mitochondrion MT:NC_034236.1/CM017888.1</t>
  </si>
  <si>
    <t>NQVZ02</t>
  </si>
  <si>
    <t>ftp://ftp.ncbi.nlm.nih.gov/genomes/all/GCA/002/288/925/GCA_002288925.3_ASM228892v3</t>
  </si>
  <si>
    <t>ftp://ftp.ncbi.nlm.nih.gov/genomes/all/GCF/002/288/925/GCF_002288925.2_ASM228892v3</t>
  </si>
  <si>
    <t>Arabidopsis suecica</t>
  </si>
  <si>
    <t>As9502</t>
  </si>
  <si>
    <t>SAMN16534085</t>
  </si>
  <si>
    <t>PRJNA669593</t>
  </si>
  <si>
    <t>GCA_019202805.1</t>
  </si>
  <si>
    <t>chromosome 1:CM032900.1; chromosome 2:CM032901.1; chromosome 3:CM032902.1; chromosome 4:CM032903.1; chromosome 5:CM032904.1; chromosome 6:CM032905.1; chromosome 7:CM032906.1; chromosome 8:CM032907.1; chromosome 9:CM032908.1; chromosome 10:CM032909.1; chromosome 11:CM032910.1; chromosome 12:CM032911.1; chromosome 13:CM032912.1</t>
  </si>
  <si>
    <t>JAEFBJ01</t>
  </si>
  <si>
    <t>ftp://ftp.ncbi.nlm.nih.gov/genomes/all/GCA/019/202/805/GCA_019202805.1_ASM1920280v1</t>
  </si>
  <si>
    <t>Orbicella faveolata</t>
  </si>
  <si>
    <t>FL</t>
  </si>
  <si>
    <t>SAMN06562666</t>
  </si>
  <si>
    <t>PRJNA381078</t>
  </si>
  <si>
    <t>GCA_002042975.1</t>
  </si>
  <si>
    <t>mitochondrion MT:NC_007226.1/</t>
  </si>
  <si>
    <t>MZGG01</t>
  </si>
  <si>
    <t>ftp://ftp.ncbi.nlm.nih.gov/genomes/all/GCA/002/042/975/GCA_002042975.1_ofav_dov_v1</t>
  </si>
  <si>
    <t>ftp://ftp.ncbi.nlm.nih.gov/genomes/all/GCF/002/042/975/GCF_002042975.1_ofav_dov_v1</t>
  </si>
  <si>
    <t>Oncorhynchus nerka</t>
  </si>
  <si>
    <t>On170113-E2</t>
  </si>
  <si>
    <t>SAMN11519041</t>
  </si>
  <si>
    <t>PRJNA548514</t>
  </si>
  <si>
    <t>GCA_006149115.1</t>
  </si>
  <si>
    <t>linkage group LG1:NC_042535.1/CM016829.1; linkage group LG2:NC_042536.1/CM016840.1; linkage group LG3:NC_042537.1/CM016850.1; linkage group LG4:NC_042538.1/CM016851.1; linkage group LG5:NC_042539.1/CM016852.1; linkage group LG6:NC_042540.1/CM016853.1; linkage group LG7:NC_042541.1/CM016854.1; linkage group LG8:NC_042542.1/CM016855.1; linkage group LG9a:NC_042543.1/CM016856.1; linkage group LG10:NC_042544.1/CM016830.1; linkage group LG11:NC_042545.1/CM016831.1; linkage group LG12:NC_042546.1/CM016832.1; linkage group LG13:NC_042547.1/CM016833.1; linkage group LG14:NC_042548.1/CM016834.1; linkage group LG15:NC_042549.1/CM016835.1; linkage group LG16:NC_042550.1/CM016836.1; linkage group LG17:NC_042551.1/CM016837.1; linkage group LG18:NC_042552.1/CM016838.1; linkage group LG19:NC_042553.1/CM016839.1; linkage group LG20:NC_042554.1/CM016841.1; linkage group LG21:NC_042555.1/CM016842.1; linkage group LG22:NC_042556.1/CM016843.1; linkage group LG23:NC_042557.1/CM016844.1; linkage group LG24:NC_042558.1/CM016845.1; linkage group LG25:NC_042559.1/CM016846.1; linkage group LG26:NC_042560.1/CM016847.1; linkage group LG27:NC_042561.1/CM016848.1; linkage group LG28:NC_042562.1/CM016849.1; linkage group LG9b:NC_042563.1/CM016857.1; mitochondrion MT:NC_008615.1/</t>
  </si>
  <si>
    <t>SZNR01</t>
  </si>
  <si>
    <t>2019-05-30T00:00:00Z</t>
  </si>
  <si>
    <t>ftp://ftp.ncbi.nlm.nih.gov/genomes/all/GCA/006/149/115/GCA_006149115.1_Oner_1.0</t>
  </si>
  <si>
    <t>ftp://ftp.ncbi.nlm.nih.gov/genomes/all/GCF/006/149/115/GCF_006149115.1_Oner_1.0</t>
  </si>
  <si>
    <t>Tolypocladium ophioglossoides CBS 100239</t>
  </si>
  <si>
    <t>CBS 100239</t>
  </si>
  <si>
    <t>SAMN03782320</t>
  </si>
  <si>
    <t>PRJNA91059</t>
  </si>
  <si>
    <t>GCA_001189435.1</t>
  </si>
  <si>
    <t>LFRF01</t>
  </si>
  <si>
    <t>ftp://ftp.ncbi.nlm.nih.gov/genomes/all/GCA/001/189/435/GCA_001189435.1_Tophv1.0</t>
  </si>
  <si>
    <t>Vitis rotundifolia</t>
  </si>
  <si>
    <t>SAMN15690594</t>
  </si>
  <si>
    <t>PRJNA649974</t>
  </si>
  <si>
    <t>GCA_015341995.1</t>
  </si>
  <si>
    <t>JACKRK01</t>
  </si>
  <si>
    <t>2020-11-10T00:00:00Z</t>
  </si>
  <si>
    <t>ftp://ftp.ncbi.nlm.nih.gov/genomes/all/GCA/015/341/995/GCA_015341995.1_Vitis_rotundifolia_hybrid_assembly</t>
  </si>
  <si>
    <t>Folsomia candida</t>
  </si>
  <si>
    <t>VU population</t>
  </si>
  <si>
    <t>SAMN04196550</t>
  </si>
  <si>
    <t>PRJNA397071</t>
  </si>
  <si>
    <t>GCA_002217175.1</t>
  </si>
  <si>
    <t>LNIX01</t>
  </si>
  <si>
    <t>2017-07-12T00:00:00Z</t>
  </si>
  <si>
    <t>ftp://ftp.ncbi.nlm.nih.gov/genomes/all/GCA/002/217/175/GCA_002217175.1_ASM221717v1</t>
  </si>
  <si>
    <t>ftp://ftp.ncbi.nlm.nih.gov/genomes/all/GCF/002/217/175/GCF_002217175.1_ASM221717v1</t>
  </si>
  <si>
    <t>Trematomus bernacchii</t>
  </si>
  <si>
    <t>SAMEA104132834</t>
  </si>
  <si>
    <t>PRJEB37642</t>
  </si>
  <si>
    <t>GCA_902827165.1</t>
  </si>
  <si>
    <t>CADEHM01</t>
  </si>
  <si>
    <t>2020-04-11T00:00:00Z</t>
  </si>
  <si>
    <t>ftp://ftp.ncbi.nlm.nih.gov/genomes/all/GCA/902/827/165/GCA_902827165.1_fTreBer1.1</t>
  </si>
  <si>
    <t>ftp://ftp.ncbi.nlm.nih.gov/genomes/all/GCF/902/827/165/GCF_902827165.1_fTreBer1.1</t>
  </si>
  <si>
    <t>Fusarium fujikuroi IMI 58289</t>
  </si>
  <si>
    <t>IMI 58289</t>
  </si>
  <si>
    <t>SAMEA3724789</t>
  </si>
  <si>
    <t>PRJNA322155</t>
  </si>
  <si>
    <t>GCA_900079805.1</t>
  </si>
  <si>
    <t>chromosome I:NC_036622.1/HF679023.1; chromosome II:NC_036623.1/HF679024.1; chromosome III:NC_036624.1/HF679025.1; chromosome IV:NC_036625.1/HF679026.1; chromosome V:NC_036626.1/HF679027.1; chromosome VI:NC_036627.1/HF679028.1; chromosome VII:NC_036628.1/HF679029.1; chromosome VIII:NC_036629.1/HF679030.1; chromosome IX:NC_036630.1/HF679031.1; chromosome X:NC_036631.1/HF679032.1; chromosome XI:NC_036632.1/HF679033.1; chromosome XII:NC_036633.1/HF679034.1</t>
  </si>
  <si>
    <t>2013-06-28T00:00:00Z</t>
  </si>
  <si>
    <t>ftp://ftp.ncbi.nlm.nih.gov/genomes/all/GCA/900/079/805/GCA_900079805.1_Fusarium_fujikuroi_IMI58289_V2</t>
  </si>
  <si>
    <t>ftp://ftp.ncbi.nlm.nih.gov/genomes/all/GCF/900/079/805/GCF_900079805.1_Fusarium_fujikuroi_IMI58289_V2</t>
  </si>
  <si>
    <t>Phodopus sungorus</t>
  </si>
  <si>
    <t>SBHNorthAmerica</t>
  </si>
  <si>
    <t>SAMN05191964</t>
  </si>
  <si>
    <t>PRJNA318271</t>
  </si>
  <si>
    <t>GCA_001707965.1</t>
  </si>
  <si>
    <t>MCBN01</t>
  </si>
  <si>
    <t>2016-08-18T00:00:00Z</t>
  </si>
  <si>
    <t>ftp://ftp.ncbi.nlm.nih.gov/genomes/all/GCA/001/707/965/GCA_001707965.1_Psun0.5</t>
  </si>
  <si>
    <t>Ursus americanus</t>
  </si>
  <si>
    <t>MABB319796</t>
  </si>
  <si>
    <t>SAMN04908966</t>
  </si>
  <si>
    <t>PRJNA319796</t>
  </si>
  <si>
    <t>GCA_003344425.1</t>
  </si>
  <si>
    <t>LZNR01</t>
  </si>
  <si>
    <t>2018-07-27T00:00:00Z</t>
  </si>
  <si>
    <t>ftp://ftp.ncbi.nlm.nih.gov/genomes/all/GCA/003/344/425/GCA_003344425.1_ASM334442v1</t>
  </si>
  <si>
    <t>Populus alba</t>
  </si>
  <si>
    <t>PAL-ZL1</t>
  </si>
  <si>
    <t>SAMN10068022</t>
  </si>
  <si>
    <t>PRJNA638679</t>
  </si>
  <si>
    <t>GCA_005239225.1</t>
  </si>
  <si>
    <t>chloroplast Pltd:NC_008235.1/; mitochondrion MT:NC_041085.1/</t>
  </si>
  <si>
    <t>RCHU01</t>
  </si>
  <si>
    <t>ftp://ftp.ncbi.nlm.nih.gov/genomes/all/GCA/005/239/225/GCA_005239225.1_ASM523922v1</t>
  </si>
  <si>
    <t>ftp://ftp.ncbi.nlm.nih.gov/genomes/all/GCF/005/239/225/GCF_005239225.1_ASM523922v1</t>
  </si>
  <si>
    <t>Solea senegalensis</t>
  </si>
  <si>
    <t>Sse05_10M</t>
  </si>
  <si>
    <t>SAMN15430148</t>
  </si>
  <si>
    <t>PRJNA643826</t>
  </si>
  <si>
    <t>GCA_019176455.1</t>
  </si>
  <si>
    <t>linkage group LG1:CM032854.1; linkage group LG2:CM032855.1; linkage group LG3:CM032856.1; linkage group LG4:CM032857.1; linkage group LG5:CM032858.1; linkage group LG6:CM032859.1; linkage group LG7:CM032860.1; linkage group LG8:CM032861.1; linkage group LG9:CM032862.1; linkage group LG10:CM032863.1; linkage group LG11:CM032864.1; linkage group LG12:CM032865.1; linkage group LG13:CM032866.1; linkage group LG14:CM032867.1; linkage group LG15:CM032868.1; linkage group LG16:CM032869.1; linkage group LG17:CM032870.1; linkage group LG18:CM032871.1; linkage group LG19:CM032872.1; linkage group LG20:CM032873.1; linkage group LG21:CM032874.1</t>
  </si>
  <si>
    <t>JAGKHQ01</t>
  </si>
  <si>
    <t>ftp://ftp.ncbi.nlm.nih.gov/genomes/all/GCA/019/176/455/GCA_019176455.1_IFAPA_SoseM_1</t>
  </si>
  <si>
    <t>Euprymna scolopes</t>
  </si>
  <si>
    <t>PROMET0715V01</t>
  </si>
  <si>
    <t>SAMN11038257</t>
  </si>
  <si>
    <t>PRJNA470951</t>
  </si>
  <si>
    <t>GCA_004765925.1</t>
  </si>
  <si>
    <t>SRIE01</t>
  </si>
  <si>
    <t>ftp://ftp.ncbi.nlm.nih.gov/genomes/all/GCA/004/765/925/GCA_004765925.1_PBRC_Esco_1.0</t>
  </si>
  <si>
    <t>Lytechinus pictus</t>
  </si>
  <si>
    <t>DCL-2020</t>
  </si>
  <si>
    <t>SAMN15609743</t>
  </si>
  <si>
    <t>PRJNA647794</t>
  </si>
  <si>
    <t>GCA_015342785.1</t>
  </si>
  <si>
    <t>chromosome 1:CM027099.1; chromosome 2:CM027100.1; chromosome 3:CM027101.1; chromosome 4:CM027102.1; chromosome 5:CM027103.1; chromosome 6:CM027104.1; chromosome 7:CM027105.1; chromosome 8:CM027106.1; chromosome 9:CM027107.1; chromosome 10:CM027108.1; chromosome 11:CM027109.1; chromosome 12:CM027110.1; chromosome 13:CM027111.1; chromosome 14:CM027112.1; chromosome 15:CM027113.1; chromosome 16:CM027114.1; chromosome 17:CM027115.1; chromosome 18:CM027116.1; chromosome 19:CM027117.1</t>
  </si>
  <si>
    <t>JADFUK01</t>
  </si>
  <si>
    <t>ftp://ftp.ncbi.nlm.nih.gov/genomes/all/GCA/015/342/785/GCA_015342785.1_UCSD_Lpic_2.0</t>
  </si>
  <si>
    <t>Orchesella cincta</t>
  </si>
  <si>
    <t>SAMN04014362</t>
  </si>
  <si>
    <t>PRJNA294050</t>
  </si>
  <si>
    <t>GCA_001718145.1</t>
  </si>
  <si>
    <t>LJIJ01</t>
  </si>
  <si>
    <t>2016-09-02T00:00:00Z</t>
  </si>
  <si>
    <t>ftp://ftp.ncbi.nlm.nih.gov/genomes/all/GCA/001/718/145/GCA_001718145.1_ASM171814v1</t>
  </si>
  <si>
    <t>Nannochloropsis oceanica</t>
  </si>
  <si>
    <t>LAMB2011</t>
  </si>
  <si>
    <t>SAMN10284882</t>
  </si>
  <si>
    <t>PRJNA503776</t>
  </si>
  <si>
    <t>GCA_004519485.1</t>
  </si>
  <si>
    <t>chromosome 1:CP038106.1; chromosome 2:CP038117.1; chromosome 3:CP038128.1; chromosome 4:CP038130.1; chromosome 5:CP038131.1; chromosome 6:CP038132.1; chromosome 7:CP038133.1; chromosome 8:CP038134.1; chromosome 9:CP038135.1; chromosome 10:CP038107.1; chromosome 11:CP038108.1; chromosome 12:CP038109.1; chromosome 13:CP038110.1; chromosome 14:CP038111.1; chromosome 15:CP038112.1; chromosome 16:CP038113.1; chromosome 17:CP038114.1; chromosome 18:CP038115.1; chromosome 19:CP038116.1; chromosome 20:CP038118.1; chromosome 21:CP038119.1; chromosome 22:CP038120.1; chromosome 23:CP038121.1; chromosome 24:CP038122.1; chromosome 25:CP038123.1; chromosome 26:CP038124.1; chromosome 27:CP038125.1; chromosome 28:CP038126.1; chromosome 29:CP038127.1; chromosome 30:CP038129.1; mitochondrion MT:CP038137.1; chloroplast Pltd:CP038136.1</t>
  </si>
  <si>
    <t>2019-03-28T00:00:00Z</t>
  </si>
  <si>
    <t>ftp://ftp.ncbi.nlm.nih.gov/genomes/all/GCA/004/519/485/GCA_004519485.1_ASM451948v1</t>
  </si>
  <si>
    <t>Blattella germanica</t>
  </si>
  <si>
    <t>American Cyanamid = Orlando Normal</t>
  </si>
  <si>
    <t>SAMN08772480</t>
  </si>
  <si>
    <t>PRJNA427252</t>
  </si>
  <si>
    <t>GCA_003018175.1</t>
  </si>
  <si>
    <t>PYGN01</t>
  </si>
  <si>
    <t>2018-03-26T00:00:00Z</t>
  </si>
  <si>
    <t>ftp://ftp.ncbi.nlm.nih.gov/genomes/all/GCA/003/018/175/GCA_003018175.1_Bger_1.1</t>
  </si>
  <si>
    <t>Holothuria glaberrima</t>
  </si>
  <si>
    <t>H2VCXXNX1Q</t>
  </si>
  <si>
    <t>SAMN10247384</t>
  </si>
  <si>
    <t>PRJNA497079</t>
  </si>
  <si>
    <t>GCA_009936505.2</t>
  </si>
  <si>
    <t>WURT02</t>
  </si>
  <si>
    <t>ftp://ftp.ncbi.nlm.nih.gov/genomes/all/GCA/009/936/505/GCA_009936505.2_ASM993650v2</t>
  </si>
  <si>
    <t>Teleopsis dalmanni</t>
  </si>
  <si>
    <t>2A</t>
  </si>
  <si>
    <t>SAMN07271145</t>
  </si>
  <si>
    <t>PRJNA682940</t>
  </si>
  <si>
    <t>GCA_002237135.2</t>
  </si>
  <si>
    <t>chromosome 1:NC_051846.1/CM026970.1; chromosome 2:NC_051847.1/CM026971.1; chromosome X:NC_051848.1/CM026972.1; mitochondrion MT:CM026973.1</t>
  </si>
  <si>
    <t>NLCU02</t>
  </si>
  <si>
    <t>ftp://ftp.ncbi.nlm.nih.gov/genomes/all/GCA/002/237/135/GCA_002237135.2_ASM223713v2</t>
  </si>
  <si>
    <t>ftp://ftp.ncbi.nlm.nih.gov/genomes/all/GCF/002/237/135/GCF_002237135.1_ASM223713v2</t>
  </si>
  <si>
    <t>Citrus reticulata</t>
  </si>
  <si>
    <t>SAMN07176221</t>
  </si>
  <si>
    <t>PRJNA388397</t>
  </si>
  <si>
    <t>GCA_003258625.1</t>
  </si>
  <si>
    <t>NIHA01</t>
  </si>
  <si>
    <t>2018-06-20T00:00:00Z</t>
  </si>
  <si>
    <t>ftp://ftp.ncbi.nlm.nih.gov/genomes/all/GCA/003/258/625/GCA_003258625.1_ASM325862v1</t>
  </si>
  <si>
    <t>Aptenodytes patagonicus</t>
  </si>
  <si>
    <t>KP FORT 001</t>
  </si>
  <si>
    <t>SAMN12384866</t>
  </si>
  <si>
    <t>GCA_010087175.1</t>
  </si>
  <si>
    <t>VULM01</t>
  </si>
  <si>
    <t>ftp://ftp.ncbi.nlm.nih.gov/genomes/all/GCA/010/087/175/GCA_010087175.1_BGI_Apat.V1</t>
  </si>
  <si>
    <t>Glycine soja</t>
  </si>
  <si>
    <t>SAMN09862384</t>
  </si>
  <si>
    <t>PRJNA525136</t>
  </si>
  <si>
    <t>GCA_004193775.2</t>
  </si>
  <si>
    <t>chromosome 1:NC_041002.1/CM014357.1; chromosome 2:NC_041003.1/CM014358.1; chromosome 3:NC_041004.1/CM014359.1; chromosome 4:NC_041005.1/CM014360.1; chromosome 5:NC_041006.1/CM014361.1; chromosome 6:NC_041007.1/CM014362.1; chromosome 7:NC_041008.1/CM014363.1; chromosome 8:NC_041009.1/CM014364.1; chromosome 9:NC_041010.1/CM014365.1; chromosome 10:NC_041011.1/CM014366.1; chromosome 11:NC_041012.1/CM014367.1; chromosome 12:NC_041013.1/CM014368.1; chromosome 13:NC_041014.1/CM014369.1; chromosome 14:NC_041015.1/CM014370.1; chromosome 15:NC_041016.1/CM014371.1; chromosome 16:NC_041017.1/CM014372.1; chromosome 17:NC_041018.1/CM014373.1; chromosome 18:NC_041019.1/CM014374.1; chromosome 19:NC_041020.1/CM014375.1; chromosome 20:NC_041021.1/CM014376.1; mitochondrion MT:NC_039768.1/; chloroplast Pltd:NC_022868.1/</t>
  </si>
  <si>
    <t>QZWG01</t>
  </si>
  <si>
    <t>2019-02-13T00:00:00Z</t>
  </si>
  <si>
    <t>ftp://ftp.ncbi.nlm.nih.gov/genomes/all/GCA/004/193/775/GCA_004193775.2_ASM419377v2</t>
  </si>
  <si>
    <t>ftp://ftp.ncbi.nlm.nih.gov/genomes/all/GCF/004/193/775/GCF_004193775.1_ASM419377v2</t>
  </si>
  <si>
    <t>Drosophila montana</t>
  </si>
  <si>
    <t>SAMN04511083</t>
  </si>
  <si>
    <t>PRJNA312336</t>
  </si>
  <si>
    <t>GCA_003086615.1</t>
  </si>
  <si>
    <t>LUVX01</t>
  </si>
  <si>
    <t>ftp://ftp.ncbi.nlm.nih.gov/genomes/all/GCA/003/086/615/GCA_003086615.1_ASM308661v1</t>
  </si>
  <si>
    <t>Nicotiana attenuata</t>
  </si>
  <si>
    <t>UT</t>
  </si>
  <si>
    <t>SAMN04590212</t>
  </si>
  <si>
    <t>PRJNA355166</t>
  </si>
  <si>
    <t>GCA_001879085.1</t>
  </si>
  <si>
    <t>chromosome 1:NC_031989.1/CM007391.1; chromosome 2:NC_031990.1/CM007392.1; chromosome 3:NC_031991.1/CM007393.1; chromosome 4:NC_031992.1/CM007394.1; chromosome 5:NC_031993.1/CM007395.1; chromosome 6:NC_031994.1/CM007396.1; chromosome 7:NC_031995.1/CM007397.1; chromosome 8:NC_031996.1/CM007398.1; chromosome 9:NC_031997.1/CM007399.1; chromosome 10:NC_031998.1/CM007400.1; chromosome 11:NC_031999.1/CM007401.1; chromosome 12:NC_032000.1/CM007402.1</t>
  </si>
  <si>
    <t>MJEQ01</t>
  </si>
  <si>
    <t>2016-11-14T00:00:00Z</t>
  </si>
  <si>
    <t>ftp://ftp.ncbi.nlm.nih.gov/genomes/all/GCA/001/879/085/GCA_001879085.1_NIATTr2</t>
  </si>
  <si>
    <t>ftp://ftp.ncbi.nlm.nih.gov/genomes/all/GCF/001/879/085/GCF_001879085.1_NIATTr2</t>
  </si>
  <si>
    <t>Zingiber officinale</t>
  </si>
  <si>
    <t>SAMN15647981</t>
  </si>
  <si>
    <t>PRJNA736965</t>
  </si>
  <si>
    <t>GCA_018446385.1</t>
  </si>
  <si>
    <t>chromosome 1B:NC_055986.1/CM031511.1; chromosome 1A:NC_055987.1/CM031510.1; chromosome 2A:NC_055988.1/CM031512.1; chromosome 2B:NC_055989.1/CM031513.1; chromosome 3A:NC_055990.1/CM031514.1; chromosome 3B:NC_055991.1/CM031515.1; chromosome 4A:NC_055992.1/CM031516.1; chromosome 4B:NC_055993.1/CM031517.1; chromosome 5A:NC_055994.1/CM031518.1; chromosome 5B:NC_055995.1/CM031519.1; chromosome 6B:NC_055996.1/CM031521.1; chromosome 6A:NC_055997.1/CM031520.1; chromosome 7A:NC_055998.1/CM031522.1; chromosome 7B:NC_055999.1/CM031523.1; chromosome 8A:NC_056000.1/CM031524.1; chromosome 8B:NC_056001.1/CM031525.1; chromosome 9A:NC_056002.1/CM031526.1; chromosome 9B:NC_056003.1/CM031527.1; chromosome 10A:NC_056004.1/CM031506.1; chromosome 10B:NC_056005.1/CM031507.1; chromosome 11A:NC_056006.1/CM031508.1; chromosome 11B:NC_056007.1/CM031509.1; chloroplast Pltd:NC_044775.1/CM031528.1</t>
  </si>
  <si>
    <t>JACMSC01</t>
  </si>
  <si>
    <t>2021-05-21T00:00:00Z</t>
  </si>
  <si>
    <t>ftp://ftp.ncbi.nlm.nih.gov/genomes/all/GCA/018/446/385/GCA_018446385.1_Zo_v1.1</t>
  </si>
  <si>
    <t>ftp://ftp.ncbi.nlm.nih.gov/genomes/all/GCF/018/446/385/GCF_018446385.1_Zo_v1.1</t>
  </si>
  <si>
    <t>Brugia pahangi</t>
  </si>
  <si>
    <t>SAMN07352407</t>
  </si>
  <si>
    <t>PRJNA394254</t>
  </si>
  <si>
    <t>GCA_012070555.1</t>
  </si>
  <si>
    <t>chromosome 4:CM022444.1; mitochondrion MT:CM022469.1</t>
  </si>
  <si>
    <t>JAAVKF01</t>
  </si>
  <si>
    <t>2020-04-06T00:00:00Z</t>
  </si>
  <si>
    <t>ftp://ftp.ncbi.nlm.nih.gov/genomes/all/GCA/012/070/555/GCA_012070555.1_ASM1207055v1</t>
  </si>
  <si>
    <t>Capsella bursa-pastoris</t>
  </si>
  <si>
    <t>wt-msu</t>
  </si>
  <si>
    <t>SAMN05991519</t>
  </si>
  <si>
    <t>PRJNA352734</t>
  </si>
  <si>
    <t>GCA_001974645.1</t>
  </si>
  <si>
    <t>MPGU01</t>
  </si>
  <si>
    <t>2017-01-29T00:00:00Z</t>
  </si>
  <si>
    <t>ftp://ftp.ncbi.nlm.nih.gov/genomes/all/GCA/001/974/645/GCA_001974645.1_C_bursa_pastoris_nuclear_genome_v1</t>
  </si>
  <si>
    <t>Oncorhynchus gorbuscha</t>
  </si>
  <si>
    <t>BigQualicumMale2019</t>
  </si>
  <si>
    <t>SAMN16688056</t>
  </si>
  <si>
    <t>PRJNA556728</t>
  </si>
  <si>
    <t>GCA_017355495.1</t>
  </si>
  <si>
    <t>linkage group LG01:CM029847.1; linkage group LG02:CM029848.1; linkage group LG03:CM029849.1; linkage group LG04:CM029850.1; linkage group LG05:CM029851.1; linkage group LG06:CM029852.1; linkage group LG07:CM029853.1; linkage group LG08:CM029854.1; linkage group LG09:CM029855.1; linkage group LG10:CM029856.1; linkage group LG11:CM029857.1; linkage group LG12:CM029858.1; linkage group LG13:CM029859.1; linkage group LG14:CM029860.1; linkage group LG15:CM029861.1; linkage group LG16:CM029862.1; linkage group LG17:CM029863.1; linkage group LG18:CM029864.1; linkage group LG19:CM029865.1; linkage group LG20:CM029866.1; linkage group LG21:CM029867.1; linkage group LG22:CM029868.1; linkage group LG23:CM029869.1; linkage group LG24:CM029870.1; linkage group LG25:CM029871.1; linkage group LG26:CM029872.1; mitochondrion MT:CM029873.1</t>
  </si>
  <si>
    <t>JADWMN01</t>
  </si>
  <si>
    <t>ftp://ftp.ncbi.nlm.nih.gov/genomes/all/GCA/017/355/495/GCA_017355495.1_Ogor_1.0</t>
  </si>
  <si>
    <t>Anemonia viridis</t>
  </si>
  <si>
    <t>SAMEA104356964</t>
  </si>
  <si>
    <t>PRJEB23133</t>
  </si>
  <si>
    <t>GCA_900234385.1</t>
  </si>
  <si>
    <t>OCZR01</t>
  </si>
  <si>
    <t>ftp://ftp.ncbi.nlm.nih.gov/genomes/all/GCA/900/234/385/GCA_900234385.1_Avir_v1</t>
  </si>
  <si>
    <t>Alnus glutinosa</t>
  </si>
  <si>
    <t>NF-2018-1</t>
  </si>
  <si>
    <t>SAMN08442478</t>
  </si>
  <si>
    <t>GCA_003254965.1</t>
  </si>
  <si>
    <t>QAOD01</t>
  </si>
  <si>
    <t>ftp://ftp.ncbi.nlm.nih.gov/genomes/all/GCA/003/254/965/GCA_003254965.1_ASM325496v1</t>
  </si>
  <si>
    <t>Casuarina glauca</t>
  </si>
  <si>
    <t>NF-2018-3</t>
  </si>
  <si>
    <t>SAMN08442480</t>
  </si>
  <si>
    <t>GCA_003255045.1</t>
  </si>
  <si>
    <t>QAOB01</t>
  </si>
  <si>
    <t>ftp://ftp.ncbi.nlm.nih.gov/genomes/all/GCA/003/255/045/GCA_003255045.1_ASM325504v1</t>
  </si>
  <si>
    <t>Populus euphratica</t>
  </si>
  <si>
    <t>SAMN02981499</t>
  </si>
  <si>
    <t>PRJNA268063</t>
  </si>
  <si>
    <t>GCA_000495115.1</t>
  </si>
  <si>
    <t>chloroplast Pltd:NC_024747.1/</t>
  </si>
  <si>
    <t>AOFL01</t>
  </si>
  <si>
    <t>2013-11-01T00:00:00Z</t>
  </si>
  <si>
    <t>ftp://ftp.ncbi.nlm.nih.gov/genomes/all/GCA/000/495/115/GCA_000495115.1_PopEup_1.0</t>
  </si>
  <si>
    <t>ftp://ftp.ncbi.nlm.nih.gov/genomes/all/GCF/000/495/115/GCF_000495115.1_PopEup_1.0</t>
  </si>
  <si>
    <t>Litomosoides sigmodontis</t>
  </si>
  <si>
    <t>MNHN</t>
  </si>
  <si>
    <t>SAMN15190316</t>
  </si>
  <si>
    <t>PRJNA593581</t>
  </si>
  <si>
    <t>GCA_013365315.1</t>
  </si>
  <si>
    <t>JABVXR01</t>
  </si>
  <si>
    <t>2020-06-22T00:00:00Z</t>
  </si>
  <si>
    <t>ftp://ftp.ncbi.nlm.nih.gov/genomes/all/GCA/013/365/315/GCA_013365315.1_Lsig_MNHN_v1</t>
  </si>
  <si>
    <t>Leishmania amazonensis</t>
  </si>
  <si>
    <t>UA301</t>
  </si>
  <si>
    <t>SAMN10955936</t>
  </si>
  <si>
    <t>PRJNA522806</t>
  </si>
  <si>
    <t>GCA_005317125.1</t>
  </si>
  <si>
    <t>chromosome 1:CP040129.1; chromosome 2:CP040130.1; chromosome 3:CP040131.1; chromosome 4:CP040132.1; chromosome 5:CP040133.1; chromosome 6:CP040134.1; chromosome 7:CP040135.1; chromosome 8:CP040136.1; chromosome 9:CP040137.1; chromosome 10:CP040138.1; chromosome 11:CP040139.1; chromosome 12:CP040140.1; chromosome 13:CP040141.1; chromosome 14:CP040142.1; chromosome 15:CP040143.1; chromosome 16:CP040144.1; chromosome 17:CP040145.1; chromosome 18:CP040146.1; chromosome 19:CP040147.1; chromosome 20:CP040148.1; chromosome 21:CP040149.1; chromosome 22:CP040150.1; chromosome 23:CP040151.1; chromosome 24:CP040152.1; chromosome 25:CP040153.1; chromosome 26:CP040154.1; chromosome 27:CP040155.1; chromosome 28:CP040156.1; chromosome 29:CP040157.1; chromosome 30:CP040158.1; chromosome 31:CP040159.1; chromosome 32:CP040160.1; chromosome 33:CP040161.1; chromosome 34:CP040162.1</t>
  </si>
  <si>
    <t>ftp://ftp.ncbi.nlm.nih.gov/genomes/all/GCA/005/317/125/GCA_005317125.1_ASM531712v1</t>
  </si>
  <si>
    <t>Macaca nemestrina</t>
  </si>
  <si>
    <t>M95218</t>
  </si>
  <si>
    <t>SAMN03121842</t>
  </si>
  <si>
    <t>PRJNA279145</t>
  </si>
  <si>
    <t>GCA_000956065.1</t>
  </si>
  <si>
    <t>JZLF01</t>
  </si>
  <si>
    <t>2015-03-16T00:00:00Z</t>
  </si>
  <si>
    <t>ftp://ftp.ncbi.nlm.nih.gov/genomes/all/GCA/000/956/065/GCA_000956065.1_Mnem_1.0</t>
  </si>
  <si>
    <t>ftp://ftp.ncbi.nlm.nih.gov/genomes/all/GCF/000/956/065/GCF_000956065.1_Mnem_1.0</t>
  </si>
  <si>
    <t>Parasteatoda tepidariorum</t>
  </si>
  <si>
    <t>Goettingen</t>
  </si>
  <si>
    <t>SAMN02364452</t>
  </si>
  <si>
    <t>PRJNA167405</t>
  </si>
  <si>
    <t>GCA_000365465.3</t>
  </si>
  <si>
    <t>AOMJ03</t>
  </si>
  <si>
    <t>2013-04-15T00:00:00Z</t>
  </si>
  <si>
    <t>ftp://ftp.ncbi.nlm.nih.gov/genomes/all/GCA/000/365/465/GCA_000365465.3_Ptep_3.0</t>
  </si>
  <si>
    <t>ftp://ftp.ncbi.nlm.nih.gov/genomes/all/GCF/000/365/465/GCF_000365465.3_Ptep_3.0</t>
  </si>
  <si>
    <t>Leishmania chagasi</t>
  </si>
  <si>
    <t>MCER/BR/1981/M6445/Salvaterra</t>
  </si>
  <si>
    <t>SAMN10964360</t>
  </si>
  <si>
    <t>PRJNA523126</t>
  </si>
  <si>
    <t>GCA_014466975.1</t>
  </si>
  <si>
    <t>chromosome 1:CP048183.1; chromosome 2:CP048194.1; chromosome 3:CP048202.1; chromosome 4:CP048203.1; chromosome 5:CP048204.1; chromosome 6:CP048172.1; chromosome 7:CP048205.1; chromosome 8:CP048206.1; chromosome 9:CP048207.1; chromosome 10:CP048173.1; chromosome 11:CP048174.1; chromosome 12:CP048175.1; chromosome 13:CP048176.1; chromosome 14:CP048177.1; chromosome 15:CP048178.1; chromosome 16:CP048179.1; chromosome 17:CP048180.1; chromosome 18:CP048181.1; chromosome 19:CP048182.1; chromosome 20:CP048184.1; chromosome 21:CP048185.1; chromosome 22:CP048186.1; chromosome 23:CP048187.1; chromosome 24:CP048188.1; chromosome 25:CP048189.1; chromosome 26:CP048190.1; chromosome 27:CP048191.1; chromosome 28:CP048192.1; chromosome 29:CP048193.1; chromosome 30:CP048195.1; chromosome 31:CP048196.1; chromosome 32:CP048197.1; chromosome 33:CP048198.1; chromosome 34:CP048199.1; chromosome 35:CP048200.1; chromosome 36:CP048201.1</t>
  </si>
  <si>
    <t>ftp://ftp.ncbi.nlm.nih.gov/genomes/all/GCA/014/466/975/GCA_014466975.1_ASM1446697v1</t>
  </si>
  <si>
    <t>Rhodotorula toruloides NP11</t>
  </si>
  <si>
    <t>NP11</t>
  </si>
  <si>
    <t>SAMN01081617</t>
  </si>
  <si>
    <t>PRJNA264108</t>
  </si>
  <si>
    <t>GCA_000320785.2</t>
  </si>
  <si>
    <t>ALAU01</t>
  </si>
  <si>
    <t>2012-10-30T00:00:00Z</t>
  </si>
  <si>
    <t>ftp://ftp.ncbi.nlm.nih.gov/genomes/all/GCA/000/320/785/GCA_000320785.2_RHOziaDV1.0</t>
  </si>
  <si>
    <t>ftp://ftp.ncbi.nlm.nih.gov/genomes/all/GCF/000/320/785/GCF_000320785.1_RHOziaDV1.0</t>
  </si>
  <si>
    <t>Cladonia rangiferina</t>
  </si>
  <si>
    <t>ATCC 18275</t>
  </si>
  <si>
    <t>SAMN08016926</t>
  </si>
  <si>
    <t>PRJNA418168</t>
  </si>
  <si>
    <t>GCA_006146055.1</t>
  </si>
  <si>
    <t>VALI01</t>
  </si>
  <si>
    <t>2019-06-07T00:00:00Z</t>
  </si>
  <si>
    <t>ftp://ftp.ncbi.nlm.nih.gov/genomes/all/GCA/006/146/055/GCA_006146055.1_ASM614605v1</t>
  </si>
  <si>
    <t>Geospiza fortis</t>
  </si>
  <si>
    <t>SAMN00839579</t>
  </si>
  <si>
    <t>PRJNA217051</t>
  </si>
  <si>
    <t>GCA_000277835.1</t>
  </si>
  <si>
    <t>AKZB01</t>
  </si>
  <si>
    <t>2012-07-11T00:00:00Z</t>
  </si>
  <si>
    <t>ftp://ftp.ncbi.nlm.nih.gov/genomes/all/GCA/000/277/835/GCA_000277835.1_GeoFor_1.0</t>
  </si>
  <si>
    <t>ftp://ftp.ncbi.nlm.nih.gov/genomes/all/GCF/000/277/835/GCF_000277835.1_GeoFor_1.0</t>
  </si>
  <si>
    <t>Cercocebus atys</t>
  </si>
  <si>
    <t>FAK</t>
  </si>
  <si>
    <t>SAMN03379531</t>
  </si>
  <si>
    <t>PRJNA279144</t>
  </si>
  <si>
    <t>GCA_000955945.1</t>
  </si>
  <si>
    <t>JZLG01</t>
  </si>
  <si>
    <t>ftp://ftp.ncbi.nlm.nih.gov/genomes/all/GCA/000/955/945/GCA_000955945.1_Caty_1.0</t>
  </si>
  <si>
    <t>ftp://ftp.ncbi.nlm.nih.gov/genomes/all/GCF/000/955/945/GCF_000955945.1_Caty_1.0</t>
  </si>
  <si>
    <t>OWVT-1</t>
  </si>
  <si>
    <t>SAMN05980824</t>
  </si>
  <si>
    <t>PRJNA352455</t>
  </si>
  <si>
    <t>GCA_004142005.1</t>
  </si>
  <si>
    <t>MPJM01</t>
  </si>
  <si>
    <t>ftp://ftp.ncbi.nlm.nih.gov/genomes/all/GCA/004/142/005/GCA_004142005.1_ASM414200v1</t>
  </si>
  <si>
    <t>Chelonia mydas</t>
  </si>
  <si>
    <t>rCheMyd1</t>
  </si>
  <si>
    <t>SAMN12612360</t>
  </si>
  <si>
    <t>PRJNA675851</t>
  </si>
  <si>
    <t>GCA_015237465.2</t>
  </si>
  <si>
    <t>chromosome 1:NC_057849.1/CM026898.1; chromosome 2:NC_057850.1/CM026899.1; chromosome 3:NC_057851.1/CM026900.1; chromosome 4:NC_057852.1/CM026901.1; chromosome 5:NC_051245.2/CM026902.2; chromosome 6:NC_051246.2/CM026903.2; chromosome 7:NC_057853.1/CM026904.1; chromosome 8:NC_057854.1/CM026905.1; chromosome 9:NC_057855.1/CM026906.1; chromosome 10:NC_051250.2/CM026907.2; chromosome 11:NC_051251.2/CM026908.2; chromosome 12:NC_051252.2/CM026909.2; chromosome 13:NC_051253.2/CM026910.2; chromosome 14:NC_051254.2/CM026911.2; chromosome 15:NC_057856.1/CM026912.1; chromosome 16:NC_057857.1/CM026913.1; chromosome 17:NC_051257.2/CM026914.2; chromosome 18:NC_051258.2/CM026915.2; chromosome 19:NC_051259.2/CM026916.2; chromosome 20:NC_051260.2/CM026917.2; chromosome 21:NC_051261.2/CM026918.2; chromosome 22:NC_051262.2/CM026919.2; chromosome 23:NC_051263.2/CM026920.2; chromosome 24:NC_051264.2/CM026921.2; chromosome 25:NC_057858.1/CM026922.1; chromosome 26:NC_057859.1/CM026923.1; chromosome 27:NC_057860.1/CM026924.1; chromosome 28:NC_051268.2/CM026925.2; mitochondrion MT:NC_000886.1/</t>
  </si>
  <si>
    <t>JADCQM02</t>
  </si>
  <si>
    <t>ftp://ftp.ncbi.nlm.nih.gov/genomes/all/GCA/015/237/465/GCA_015237465.2_rCheMyd1.pri.v2</t>
  </si>
  <si>
    <t>ftp://ftp.ncbi.nlm.nih.gov/genomes/all/GCF/015/237/465/GCF_015237465.2_rCheMyd1.pri.v2</t>
  </si>
  <si>
    <t>Zalophus californianus</t>
  </si>
  <si>
    <t>mZalCal1</t>
  </si>
  <si>
    <t>SAMN12368149</t>
  </si>
  <si>
    <t>PRJNA602522</t>
  </si>
  <si>
    <t>GCA_009762305.2</t>
  </si>
  <si>
    <t>chromosome 1:NC_045595.1/CM019802.2; chromosome 2:NC_045596.1/CM019803.2; chromosome 3:NC_045597.1/CM019804.2; chromosome 4:NC_045598.1/CM019805.2; chromosome 5:NC_045599.1/CM019806.2; chromosome 6:NC_045600.1/CM019807.2; chromosome 7:NC_045601.1/CM019808.2; chromosome 8:NC_045602.1/CM019809.2; chromosome 9:NC_045603.1/CM019810.2; chromosome 10:NC_045604.1/CM019811.2; chromosome 11:NC_045605.1/CM019812.2; chromosome 12:NC_045606.1/CM019813.2; chromosome 13:NC_045607.1/CM019814.2; chromosome 14:NC_045608.1/CM019815.2; chromosome 15:NC_045609.1/CM019816.2; chromosome 16:NC_045610.1/CM019817.2; chromosome 17:NC_045611.1/CM019818.2; chromosome X:NC_045612.1/CM019819.2; chromosome Y:NC_045613.1/CM019820.2; mitochondrion MT:NC_008416.1/CM019821.1</t>
  </si>
  <si>
    <t>WPOA02</t>
  </si>
  <si>
    <t>ftp://ftp.ncbi.nlm.nih.gov/genomes/all/GCA/009/762/305/GCA_009762305.2_mZalCal1.pri.v2</t>
  </si>
  <si>
    <t>ftp://ftp.ncbi.nlm.nih.gov/genomes/all/GCF/009/762/305/GCF_009762305.2_mZalCal1.pri.v2</t>
  </si>
  <si>
    <t>Thunnus orientalis</t>
  </si>
  <si>
    <t>20150902_amami#4_female</t>
  </si>
  <si>
    <t>SAMD00166193</t>
  </si>
  <si>
    <t>PRJDB8174</t>
  </si>
  <si>
    <t>GCA_009176245.1</t>
  </si>
  <si>
    <t>BKCK01</t>
  </si>
  <si>
    <t>2019-10-12T00:00:00Z</t>
  </si>
  <si>
    <t>ftp://ftp.ncbi.nlm.nih.gov/genomes/all/GCA/009/176/245/GCA_009176245.1_tuna2</t>
  </si>
  <si>
    <t>Helicoverpa armigera</t>
  </si>
  <si>
    <t>Harm_GR_Male_#8</t>
  </si>
  <si>
    <t>SAMN06608624</t>
  </si>
  <si>
    <t>PRJNA388211</t>
  </si>
  <si>
    <t>GCA_002156985.1</t>
  </si>
  <si>
    <t>mitochondrion MT:NC_014668.1/</t>
  </si>
  <si>
    <t>NHMN01</t>
  </si>
  <si>
    <t>2017-05-22T00:00:00Z</t>
  </si>
  <si>
    <t>ftp://ftp.ncbi.nlm.nih.gov/genomes/all/GCA/002/156/985/GCA_002156985.1_Harm_1.0</t>
  </si>
  <si>
    <t>ftp://ftp.ncbi.nlm.nih.gov/genomes/all/GCF/002/156/985/GCF_002156985.1_Harm_1.0</t>
  </si>
  <si>
    <t>Strongyloides stercoralis</t>
  </si>
  <si>
    <t>PV0001</t>
  </si>
  <si>
    <t>SAMEA1034743</t>
  </si>
  <si>
    <t>PRJEB528</t>
  </si>
  <si>
    <t>GCA_000947215.1</t>
  </si>
  <si>
    <t>2014-11-13T23:04:00Z</t>
  </si>
  <si>
    <t>ftp://ftp.ncbi.nlm.nih.gov/genomes/all/GCA/000/947/215/GCA_000947215.1_S_stercoralis_PV0001</t>
  </si>
  <si>
    <t>Cucurbita maxima</t>
  </si>
  <si>
    <t>SAMN06886671</t>
  </si>
  <si>
    <t>PRJNA418295</t>
  </si>
  <si>
    <t>GCA_002738345.1</t>
  </si>
  <si>
    <t>NEWN01</t>
  </si>
  <si>
    <t>ftp://ftp.ncbi.nlm.nih.gov/genomes/all/GCA/002/738/345/GCA_002738345.1_Cmax_1.0</t>
  </si>
  <si>
    <t>ftp://ftp.ncbi.nlm.nih.gov/genomes/all/GCF/002/738/345/GCF_002738345.1_Cmax_1.0</t>
  </si>
  <si>
    <t>Populus tomentosa</t>
  </si>
  <si>
    <t>GM15</t>
  </si>
  <si>
    <t>SAMN14390005</t>
  </si>
  <si>
    <t>PRJNA613008</t>
  </si>
  <si>
    <t>GCA_018804465.1</t>
  </si>
  <si>
    <t>chromosome 10A:CM031986.1; chromosome 10D:CM031987.1; chromosome 11A:CM031988.1; chromosome 11D:CM031989.1; chromosome 12A:CM031990.1; chromosome 12D:CM031991.1; chromosome 13A:CM031992.1; chromosome 13D:CM031993.1; chromosome 14A:CM031994.1; chromosome 14D:CM031995.1; chromosome 15A:CM031996.1; chromosome 15D:CM031997.1; chromosome 16A:CM031998.1; chromosome 16D:CM031999.1; chromosome 17A:CM032000.1; chromosome 17D:CM032001.1; chromosome 18A:CM032002.1; chromosome 18D:CM032003.1; chromosome 19A:CM032004.1; chromosome 19D:CM032005.1; chromosome 1A:CM031968.1; chromosome 1D:CM031969.1; chromosome 2A:CM031970.1; chromosome 2D:CM031971.1; chromosome 3A:CM031972.1; chromosome 3D:CM031973.1; chromosome 4A:CM031974.1; chromosome 4D:CM031975.1; chromosome 5A:CM031976.1; chromosome 5D:CM031977.1; chromosome 6A:CM031978.1; chromosome 6D:CM031979.1; chromosome 7A:CM031980.1; chromosome 7D:CM031981.1; chromosome 8A:CM031982.1; chromosome 8D:CM031983.1; chromosome 9A:CM031984.1; chromosome 9D:CM031985.1; chloroplast Pltd:CM032033.1</t>
  </si>
  <si>
    <t>JAAWWB01</t>
  </si>
  <si>
    <t>ftp://ftp.ncbi.nlm.nih.gov/genomes/all/GCA/018/804/465/GCA_018804465.1_PTv2</t>
  </si>
  <si>
    <t>Metarhizium robertsii ARSEF 23</t>
  </si>
  <si>
    <t>ARSEF 23</t>
  </si>
  <si>
    <t>SAMN02981260</t>
  </si>
  <si>
    <t>PRJNA38717</t>
  </si>
  <si>
    <t>GCA_000187425.2</t>
  </si>
  <si>
    <t>ADNJ02</t>
  </si>
  <si>
    <t>ftp://ftp.ncbi.nlm.nih.gov/genomes/all/GCA/000/187/425/GCA_000187425.2_MAA_2.0</t>
  </si>
  <si>
    <t>ftp://ftp.ncbi.nlm.nih.gov/genomes/all/GCF/000/187/425/GCF_000187425.2_MAA_2.0</t>
  </si>
  <si>
    <t>Triticum dicoccoides</t>
  </si>
  <si>
    <t>Atlit2015</t>
  </si>
  <si>
    <t>SAMN04448013</t>
  </si>
  <si>
    <t>PRJNA531190</t>
  </si>
  <si>
    <t>GCA_002162155.2</t>
  </si>
  <si>
    <t>chromosome 1A:NC_041380.1/CM007921.2; chromosome 1B:NC_041381.1/CM007922.2; chromosome 2A:NC_041382.1/CM007923.2; chromosome 2B:NC_041383.1/CM007924.2; chromosome 3A:NC_041384.1/CM007925.2; chromosome 3B:NC_041385.1/CM007926.2; chromosome 4A:NC_041386.1/CM007927.2; chromosome 4B:NC_041387.1/CM007928.2; chromosome 5A:NC_041388.1/CM007929.2; chromosome 5B:NC_041389.1/CM007930.2; chromosome 6A:NC_041390.1/CM007931.2; chromosome 6B:NC_041391.1/CM007932.2; chromosome 7A:NC_041392.1/CM007933.2; chromosome 7B:NC_041393.1/CM007934.2</t>
  </si>
  <si>
    <t>LSYQ02</t>
  </si>
  <si>
    <t>2017-05-18T00:00:00Z</t>
  </si>
  <si>
    <t>ftp://ftp.ncbi.nlm.nih.gov/genomes/all/GCA/002/162/155/GCA_002162155.2_WEW_v2.0</t>
  </si>
  <si>
    <t>ftp://ftp.ncbi.nlm.nih.gov/genomes/all/GCF/002/162/155/GCF_002162155.1_WEW_v2.0</t>
  </si>
  <si>
    <t>Vitis amurensis</t>
  </si>
  <si>
    <t>IBCAS1988</t>
  </si>
  <si>
    <t>SAMN12101233</t>
  </si>
  <si>
    <t>PRJNA549877</t>
  </si>
  <si>
    <t>GCA_016071775.1</t>
  </si>
  <si>
    <t>chromosome 1:CM027805.1; chromosome 2:CM027806.1; chromosome 3:CM027807.1; chromosome 4:CM027808.1; chromosome 5:CM027809.1; chromosome 6:CM027810.1; chromosome 7:CM027811.1; chromosome 8:CM027812.1; chromosome 9:CM027813.1; chromosome 10:CM027814.1; chromosome 11:CM027815.1; chromosome 12:CM027816.1; chromosome 13:CM027817.1; chromosome 14:CM027818.1; chromosome 15:CM027819.1; chromosome 16:CM027820.1; chromosome 17:CM027821.1; chromosome 18:CM027822.1; chromosome 19:CM027823.1</t>
  </si>
  <si>
    <t>VJYA01</t>
  </si>
  <si>
    <t>ftp://ftp.ncbi.nlm.nih.gov/genomes/all/GCA/016/071/775/GCA_016071775.1_V_amurensis_1.0</t>
  </si>
  <si>
    <t>Sporobolus alterniflorus</t>
  </si>
  <si>
    <t>RG_29706</t>
  </si>
  <si>
    <t>SAMN09601648</t>
  </si>
  <si>
    <t>PRJNA479677</t>
  </si>
  <si>
    <t>GCA_008808055.2</t>
  </si>
  <si>
    <t>VSTD02</t>
  </si>
  <si>
    <t>2019-10-03T00:00:00Z</t>
  </si>
  <si>
    <t>ftp://ftp.ncbi.nlm.nih.gov/genomes/all/GCA/008/808/055/GCA_008808055.2_ASM880805v2</t>
  </si>
  <si>
    <t>Sarcophaga bullata</t>
  </si>
  <si>
    <t>SBULLColumbus</t>
  </si>
  <si>
    <t>SAMN09429719</t>
  </si>
  <si>
    <t>PRJNA476317</t>
  </si>
  <si>
    <t>GCA_005959815.1</t>
  </si>
  <si>
    <t>QOCX01</t>
  </si>
  <si>
    <t>2019-06-04T00:00:00Z</t>
  </si>
  <si>
    <t>ftp://ftp.ncbi.nlm.nih.gov/genomes/all/GCA/005/959/815/GCA_005959815.1_ROC_SBull_1.0</t>
  </si>
  <si>
    <t>Panthera leo</t>
  </si>
  <si>
    <t>Ple1</t>
  </si>
  <si>
    <t>SAMN17054329</t>
  </si>
  <si>
    <t>PRJNA751610</t>
  </si>
  <si>
    <t>GCA_018350215.1</t>
  </si>
  <si>
    <t>chromosome A1:NC_056679.1/CM031450.1; chromosome Y:NC_056697.1/CM031449.1; chromosome A2:NC_056680.1/CM031451.1; chromosome A3:NC_056681.1/CM031452.1; chromosome B1:NC_056682.1/CM031453.1; chromosome B2:NC_056683.1/CM031454.1; chromosome B3:NC_056684.1/CM031455.1; chromosome B4:NC_056685.1/CM031456.1; chromosome C1:NC_056686.1/CM031457.1; chromosome C2:NC_056687.1/CM031458.1; chromosome D1:NC_056688.1/CM031459.1; chromosome D2:NC_056689.1/CM031460.1; chromosome D3:NC_056690.1/CM031461.1; chromosome D4:NC_056691.1/CM031462.1; chromosome E1:NC_056692.1/CM031463.1; chromosome E2:NC_056693.1/CM031464.1; chromosome E3:NC_056694.1/CM031465.1; chromosome F2:NC_056695.1/CM031466.1; chromosome F3:NC_056696.1/CM031467.1; mitochondrion MT:NC_028302.1/</t>
  </si>
  <si>
    <t>JAEQMX01</t>
  </si>
  <si>
    <t>ftp://ftp.ncbi.nlm.nih.gov/genomes/all/GCA/018/350/215/GCA_018350215.1_P.leo_Ple1_pat1.1</t>
  </si>
  <si>
    <t>ftp://ftp.ncbi.nlm.nih.gov/genomes/all/GCF/018/350/215/GCF_018350215.1_P.leo_Ple1_pat1.1</t>
  </si>
  <si>
    <t>Coniosporium apollinis CBS 100218</t>
  </si>
  <si>
    <t>CBS 100218</t>
  </si>
  <si>
    <t>SAMN00989094</t>
  </si>
  <si>
    <t>PRJNA245130</t>
  </si>
  <si>
    <t>GCA_000281105.1</t>
  </si>
  <si>
    <t>AJKL01</t>
  </si>
  <si>
    <t>2012-07-24T00:00:00Z</t>
  </si>
  <si>
    <t>ftp://ftp.ncbi.nlm.nih.gov/genomes/all/GCA/000/281/105/GCA_000281105.1_Coni_apol_CBS100218_V1</t>
  </si>
  <si>
    <t>ftp://ftp.ncbi.nlm.nih.gov/genomes/all/GCF/000/281/105/GCF_000281105.1_Coni_apol_CBS100218_V1</t>
  </si>
  <si>
    <t>Anguilla japonica</t>
  </si>
  <si>
    <t>SAMD00098195</t>
  </si>
  <si>
    <t>PRJDB6433</t>
  </si>
  <si>
    <t>GCA_003597225.1</t>
  </si>
  <si>
    <t>BEWY01</t>
  </si>
  <si>
    <t>2018-09-14T22:12:00Z</t>
  </si>
  <si>
    <t>ftp://ftp.ncbi.nlm.nih.gov/genomes/all/GCA/003/597/225/GCA_003597225.1_Ajp_01</t>
  </si>
  <si>
    <t>Portunus trituberculatus</t>
  </si>
  <si>
    <t>SZX2019</t>
  </si>
  <si>
    <t>SAMN12306490</t>
  </si>
  <si>
    <t>PRJNA555262</t>
  </si>
  <si>
    <t>GCA_017591435.1</t>
  </si>
  <si>
    <t>chromosome 1:CM030071.1; chromosome 2:CM030072.1; chromosome 3:CM030073.1; chromosome 4:CM030074.1; chromosome 5:CM030075.1; chromosome 6:CM030076.1; chromosome 7:CM030077.1; chromosome 8:CM030078.1; chromosome 9:CM030079.1; chromosome 10:CM030080.1; chromosome 11:CM030081.1; chromosome 12:CM030082.1; chromosome 13:CM030083.1; chromosome 14:CM030084.1; chromosome 15:CM030085.1; chromosome 16:CM030086.1; chromosome 17:CM030087.1; chromosome 18:CM030088.1; chromosome 19:CM030089.1; chromosome 20:CM030090.1; chromosome 21:CM030091.1; chromosome 22:CM030092.1; chromosome 23:CM030093.1; chromosome 24:CM030094.1; chromosome 25:CM030095.1; chromosome 26:CM030096.1; chromosome 27:CM030097.1; chromosome 28:CM030098.1; chromosome 29:CM030099.1; chromosome 30:CM030100.1; chromosome 31:CM030101.1; chromosome 32:CM030102.1; chromosome 33:CM030103.1; chromosome 34:CM030104.1; chromosome 35:CM030105.1; chromosome 36:CM030106.1; chromosome 37:CM030107.1; chromosome 38:CM030108.1; chromosome 39:CM030109.1; chromosome 40:CM030110.1; chromosome 41:CM030111.1; chromosome 42:CM030112.1; chromosome 43:CM030113.1; chromosome 44:CM030114.1; chromosome 45:CM030115.1; chromosome 46:CM030116.1; chromosome 47:CM030117.1; chromosome 48:CM030118.1; chromosome 49:CM030119.1; chromosome 50:CM030120.1</t>
  </si>
  <si>
    <t>JAGGDN01</t>
  </si>
  <si>
    <t>ftp://ftp.ncbi.nlm.nih.gov/genomes/all/GCA/017/591/435/GCA_017591435.1_ASM1759143v1</t>
  </si>
  <si>
    <t>Argyrosomus japonicus</t>
  </si>
  <si>
    <t>RH1</t>
  </si>
  <si>
    <t>SAMN16453595</t>
  </si>
  <si>
    <t>PRJNA669485</t>
  </si>
  <si>
    <t>GCA_015710095.1</t>
  </si>
  <si>
    <t>JADEYK01</t>
  </si>
  <si>
    <t>ftp://ftp.ncbi.nlm.nih.gov/genomes/all/GCA/015/710/095/GCA_015710095.1_ASM1571009v1</t>
  </si>
  <si>
    <t>Labeo calbasu</t>
  </si>
  <si>
    <t>HRRL_002</t>
  </si>
  <si>
    <t>SAMN19406530</t>
  </si>
  <si>
    <t>PRJNA689123</t>
  </si>
  <si>
    <t>GCA_019740295.1</t>
  </si>
  <si>
    <t>JAHKKF01</t>
  </si>
  <si>
    <t>ftp://ftp.ncbi.nlm.nih.gov/genomes/all/GCA/019/740/295/GCA_019740295.1_ASM1974029v1</t>
  </si>
  <si>
    <t>Penicillium digitatum Pd1</t>
  </si>
  <si>
    <t>Pd1</t>
  </si>
  <si>
    <t>SAMN02981416</t>
  </si>
  <si>
    <t>PRJNA302315</t>
  </si>
  <si>
    <t>GCA_000315645.2</t>
  </si>
  <si>
    <t>mitochondrion MT:CM001644.1</t>
  </si>
  <si>
    <t>AKCU01</t>
  </si>
  <si>
    <t>2012-11-27T00:00:00Z</t>
  </si>
  <si>
    <t>ftp://ftp.ncbi.nlm.nih.gov/genomes/all/GCA/000/315/645/GCA_000315645.2_PdigPd1_v1</t>
  </si>
  <si>
    <t>ftp://ftp.ncbi.nlm.nih.gov/genomes/all/GCF/000/315/645/GCF_000315645.1_PdigPd1_v1</t>
  </si>
  <si>
    <t>Vitrella brassicaformis CCMP3155</t>
  </si>
  <si>
    <t>SAMEA2627691</t>
  </si>
  <si>
    <t>PRJEB7564</t>
  </si>
  <si>
    <t>GCA_001179505.1</t>
  </si>
  <si>
    <t>CDMY01</t>
  </si>
  <si>
    <t>2015-06-17T00:00:00Z</t>
  </si>
  <si>
    <t>ftp://ftp.ncbi.nlm.nih.gov/genomes/all/GCA/001/179/505/GCA_001179505.1_Vbrassicaformis</t>
  </si>
  <si>
    <t>Syncerus caffer</t>
  </si>
  <si>
    <t>SAMEA6520500</t>
  </si>
  <si>
    <t>PRJEB36586</t>
  </si>
  <si>
    <t>GCA_902825105.1</t>
  </si>
  <si>
    <t>CADEAB01</t>
  </si>
  <si>
    <t>ftp://ftp.ncbi.nlm.nih.gov/genomes/all/GCA/902/825/105/GCA_902825105.1_synceruscaffer</t>
  </si>
  <si>
    <t>Junco hyemalis</t>
  </si>
  <si>
    <t>SAMN10120167</t>
  </si>
  <si>
    <t>PRJNA493001</t>
  </si>
  <si>
    <t>GCA_003829775.1</t>
  </si>
  <si>
    <t>QZWM01</t>
  </si>
  <si>
    <t>2018-11-26T00:00:00Z</t>
  </si>
  <si>
    <t>ftp://ftp.ncbi.nlm.nih.gov/genomes/all/GCA/003/829/775/GCA_003829775.1_ASM382977v1</t>
  </si>
  <si>
    <t>Trifolium repens</t>
  </si>
  <si>
    <t>SAMN11016253</t>
  </si>
  <si>
    <t>PRJNA523044</t>
  </si>
  <si>
    <t>GCA_005869975.1</t>
  </si>
  <si>
    <t>chromosome 1O:CM019101.1; chromosome 1P:CM019102.1; chromosome 2O:CM019103.1; chromosome 2P:CM019104.1; chromosome 3O:CM019105.1; chromosome 3P:CM019106.1; chromosome 4O:CM019107.1; chromosome 4P:CM019108.1; chromosome 5O:CM019109.1; chromosome 5P:CM019110.1; chromosome 6O:CM019111.1; chromosome 6P:CM019112.1; chromosome 7O:CM019113.1; chromosome 7P:CM019114.1; chromosome 8O:CM019115.1; chromosome 8P:CM019116.1</t>
  </si>
  <si>
    <t>VCDJ01</t>
  </si>
  <si>
    <t>2019-05-28T00:00:00Z</t>
  </si>
  <si>
    <t>ftp://ftp.ncbi.nlm.nih.gov/genomes/all/GCA/005/869/975/GCA_005869975.1_AgR_To_v5</t>
  </si>
  <si>
    <t>Alligator mississippiensis</t>
  </si>
  <si>
    <t>KSC_2009_1</t>
  </si>
  <si>
    <t>SAMN02981418</t>
  </si>
  <si>
    <t>PRJNA221578</t>
  </si>
  <si>
    <t>GCA_000281125.4</t>
  </si>
  <si>
    <t>mitochondrion MT:NC_001922.1/</t>
  </si>
  <si>
    <t>AKHW03</t>
  </si>
  <si>
    <t>ftp://ftp.ncbi.nlm.nih.gov/genomes/all/GCA/000/281/125/GCA_000281125.4_ASM28112v4</t>
  </si>
  <si>
    <t>ftp://ftp.ncbi.nlm.nih.gov/genomes/all/GCF/000/281/125/GCF_000281125.3_ASM28112v4</t>
  </si>
  <si>
    <t>Oncorhynchus keta</t>
  </si>
  <si>
    <t>Oke142-1_Chum_Gynogen</t>
  </si>
  <si>
    <t>SAMN12367893</t>
  </si>
  <si>
    <t>PRJNA655759</t>
  </si>
  <si>
    <t>GCA_012931545.1</t>
  </si>
  <si>
    <t>linkage group LG1:NC_050106.1/CM022907.1; linkage group LG2:NC_050107.1/CM022908.1; linkage group LG3:NC_050108.1/CM022909.1; linkage group LG4:NC_050109.1/CM022910.1; linkage group LG5:NC_050110.1/CM022911.1; linkage group LG6:NC_050111.1/CM022912.1; linkage group LG7:NC_050112.1/CM022913.1; linkage group LG8:NC_050113.1/CM022914.1; linkage group LG9:NC_050114.1/CM022915.1; linkage group LG10:NC_050115.1/CM022916.1; linkage group LG11:NC_050116.1/CM022917.1; linkage group LG12:NC_050117.1/CM022918.1; linkage group LG13:NC_050118.1/CM022919.1; linkage group LG14:NC_050119.1/CM022920.1; linkage group LG15:NC_050120.1/CM022921.1; linkage group LG16:NC_050121.1/CM022922.1; linkage group LG17:NC_050122.1/CM022923.1; linkage group LG18:NC_050123.1/CM022924.1; linkage group LG19:NC_050124.1/CM022925.1; linkage group LG20:NC_050125.1/CM022926.1; linkage group LG21:NC_050126.1/CM022927.1; linkage group LG22:NC_050127.1/CM022928.1; linkage group LG23:NC_050128.1/CM022929.1; linkage group LG24:NC_050129.1/CM022930.1; linkage group LG25:NC_050130.1/CM022931.1; linkage group LG26:NC_050131.1/CM022932.1; linkage group LG27:NC_050132.1/CM022933.1; linkage group LG28:NC_050133.1/CM022934.1; linkage group LG29:NC_050134.1/CM022935.1; linkage group LG30:NC_050135.1/CM022936.1; linkage group LG31:NC_050136.1/CM022937.1; linkage group LG32:NC_050137.1/CM022938.1; linkage group LG33:NC_050138.1/CM022939.1; linkage group LG34:NC_050139.1/CM022940.1; linkage group LG35:NC_050140.1/CM022941.1; linkage group LG36:NC_050141.1/CM022942.1; linkage group LG37:NC_050142.1/CM022943.1; mitochondrion MT:NC_017838.1/</t>
  </si>
  <si>
    <t>JABAHX01</t>
  </si>
  <si>
    <t>2020-04-22T00:00:00Z</t>
  </si>
  <si>
    <t>ftp://ftp.ncbi.nlm.nih.gov/genomes/all/GCA/012/931/545/GCA_012931545.1_Oket_V1</t>
  </si>
  <si>
    <t>ftp://ftp.ncbi.nlm.nih.gov/genomes/all/GCF/012/931/545/GCF_012931545.1_Oket_V1</t>
  </si>
  <si>
    <t>Tegillarca granosa</t>
  </si>
  <si>
    <t>TG-2019</t>
  </si>
  <si>
    <t>SAMN13545401</t>
  </si>
  <si>
    <t>PRJNA593692</t>
  </si>
  <si>
    <t>GCA_013375625.1</t>
  </si>
  <si>
    <t>JABXWC01</t>
  </si>
  <si>
    <t>2020-06-29T00:00:00Z</t>
  </si>
  <si>
    <t>ftp://ftp.ncbi.nlm.nih.gov/genomes/all/GCA/013/375/625/GCA_013375625.1_ASM1337562v1</t>
  </si>
  <si>
    <t>Trichuris trichiura</t>
  </si>
  <si>
    <t>SAMEA3138987</t>
  </si>
  <si>
    <t>PRJEB535</t>
  </si>
  <si>
    <t>GCA_000613005.1</t>
  </si>
  <si>
    <t>CBXK01</t>
  </si>
  <si>
    <t>ftp://ftp.ncbi.nlm.nih.gov/genomes/all/GCA/000/613/005/GCA_000613005.1_TTRE2.1</t>
  </si>
  <si>
    <t>Neoporphyra haitanensis</t>
  </si>
  <si>
    <t>PH40</t>
  </si>
  <si>
    <t>SAMN10373787</t>
  </si>
  <si>
    <t>PRJNA503796</t>
  </si>
  <si>
    <t>GCA_008729055.1</t>
  </si>
  <si>
    <t>SDUX01</t>
  </si>
  <si>
    <t>ftp://ftp.ncbi.nlm.nih.gov/genomes/all/GCA/008/729/055/GCA_008729055.1_OUC_PyHait</t>
  </si>
  <si>
    <t>Oxytricha trifallax</t>
  </si>
  <si>
    <t>JRB310</t>
  </si>
  <si>
    <t>SAMN02377822</t>
  </si>
  <si>
    <t>PRJNA257306</t>
  </si>
  <si>
    <t>GCA_000711775.1</t>
  </si>
  <si>
    <t>ARYC01</t>
  </si>
  <si>
    <t>ftp://ftp.ncbi.nlm.nih.gov/genomes/all/GCA/000/711/775/GCA_000711775.1_Oxytricha_MIC_v2.0</t>
  </si>
  <si>
    <t>Trichuris suis</t>
  </si>
  <si>
    <t>SAMN02721381</t>
  </si>
  <si>
    <t>PRJNA179528</t>
  </si>
  <si>
    <t>GCA_000797535.1</t>
  </si>
  <si>
    <t>JDFW01</t>
  </si>
  <si>
    <t>ftp://ftp.ncbi.nlm.nih.gov/genomes/all/GCA/000/797/535/GCA_000797535.1_T_suis_1.0.allpaths</t>
  </si>
  <si>
    <t>Bipolaris oryzae ATCC 44560</t>
  </si>
  <si>
    <t>ATCC 44560</t>
  </si>
  <si>
    <t>SAMN02981450</t>
  </si>
  <si>
    <t>PRJNA245121</t>
  </si>
  <si>
    <t>GCA_000523455.1</t>
  </si>
  <si>
    <t>AMCO01</t>
  </si>
  <si>
    <t>ftp://ftp.ncbi.nlm.nih.gov/genomes/all/GCA/000/523/455/GCA_000523455.1_Cochliobolus_miyabeanus_v1.0</t>
  </si>
  <si>
    <t>ftp://ftp.ncbi.nlm.nih.gov/genomes/all/GCF/000/523/455/GCF_000523455.1_Cochliobolus_miyabeanus_v1.0</t>
  </si>
  <si>
    <t>Bipolaris zeicola 26-R-13</t>
  </si>
  <si>
    <t>26-R-13</t>
  </si>
  <si>
    <t>SAMN02981449</t>
  </si>
  <si>
    <t>PRJNA245123</t>
  </si>
  <si>
    <t>GCA_000523435.1</t>
  </si>
  <si>
    <t>AMCN01</t>
  </si>
  <si>
    <t>ftp://ftp.ncbi.nlm.nih.gov/genomes/all/GCA/000/523/435/GCA_000523435.1_Cochliobolus_carbonum_v1.0</t>
  </si>
  <si>
    <t>ftp://ftp.ncbi.nlm.nih.gov/genomes/all/GCF/000/523/435/GCF_000523435.1_Cochliobolus_carbonum_v1.0</t>
  </si>
  <si>
    <t>Bipolaris victoriae FI3</t>
  </si>
  <si>
    <t>FI3</t>
  </si>
  <si>
    <t>SAMN02981453</t>
  </si>
  <si>
    <t>PRJNA302306</t>
  </si>
  <si>
    <t>GCA_000527765.1</t>
  </si>
  <si>
    <t>AMCY01</t>
  </si>
  <si>
    <t>2014-02-03T00:00:00Z</t>
  </si>
  <si>
    <t>ftp://ftp.ncbi.nlm.nih.gov/genomes/all/GCA/000/527/765/GCA_000527765.1_Cochliobolus_victoriae_v1.0</t>
  </si>
  <si>
    <t>ftp://ftp.ncbi.nlm.nih.gov/genomes/all/GCF/000/527/765/GCF_000527765.1_Cochliobolus_victoriae_v1.0</t>
  </si>
  <si>
    <t>Aureobasidium pullulans EXF-150</t>
  </si>
  <si>
    <t>EXF-150</t>
  </si>
  <si>
    <t>SAMN02744100</t>
  </si>
  <si>
    <t>PRJNA207874</t>
  </si>
  <si>
    <t>GCA_000721785.1</t>
  </si>
  <si>
    <t>AYEO01</t>
  </si>
  <si>
    <t>2014-07-02T00:00:00Z</t>
  </si>
  <si>
    <t>ftp://ftp.ncbi.nlm.nih.gov/genomes/all/GCA/000/721/785/GCA_000721785.1_Aureobasidium_pullulans_var._pullulans_EXF-150_assembly_version_1.0</t>
  </si>
  <si>
    <t>ftp://ftp.ncbi.nlm.nih.gov/genomes/all/GCF/000/721/785/GCF_000721785.1_Aureobasidium_pullulans_var._pullulans_EXF-150_assembly_version_1.0</t>
  </si>
  <si>
    <t>Homalodisca vitripennis</t>
  </si>
  <si>
    <t>Tulare</t>
  </si>
  <si>
    <t>SAMN18497788</t>
  </si>
  <si>
    <t>PRJNA717305</t>
  </si>
  <si>
    <t>GCA_019364655.1</t>
  </si>
  <si>
    <t>JAGXCG01</t>
  </si>
  <si>
    <t>ftp://ftp.ncbi.nlm.nih.gov/genomes/all/GCA/019/364/655/GCA_019364655.1_UCR_GWSS_1.0</t>
  </si>
  <si>
    <t>Encephalitozoon romaleae SJ-2008</t>
  </si>
  <si>
    <t>SJ-2008</t>
  </si>
  <si>
    <t>SAMN03081437</t>
  </si>
  <si>
    <t>PRJNA215743</t>
  </si>
  <si>
    <t>GCA_000280035.2</t>
  </si>
  <si>
    <t>chromosome I:NC_024896.1/CP003518.1; chromosome II:NC_024897.1/CP003519.1; chromosome III:NC_024898.1/CP003520.1; chromosome IV:NC_024899.1/CP003521.1; chromosome V:NC_024900.1/CP003522.1; chromosome VI:NC_024901.1/CP003523.1; chromosome VII:NC_024902.1/CP003524.1; chromosome VIII:NC_024903.1/CP003525.1; chromosome X:NC_024904.1/CP003529.1; chromosome XI:NC_024905.1/CP003530.1</t>
  </si>
  <si>
    <t>2012-07-19T00:00:00Z</t>
  </si>
  <si>
    <t>ftp://ftp.ncbi.nlm.nih.gov/genomes/all/GCA/000/280/035/GCA_000280035.2_ASM28003v2</t>
  </si>
  <si>
    <t>ftp://ftp.ncbi.nlm.nih.gov/genomes/all/GCF/000/280/035/GCF_000280035.1_ASM28003v2</t>
  </si>
  <si>
    <t>Populus simonii</t>
  </si>
  <si>
    <t>L-3</t>
  </si>
  <si>
    <t>SAMN11934934</t>
  </si>
  <si>
    <t>PRJNA545814</t>
  </si>
  <si>
    <t>GCA_007827005.2</t>
  </si>
  <si>
    <t>chromosome 1:CM017464.2; chromosome 2:CM017465.2; chromosome 3:CM017466.2; chromosome 4:CM017467.2; chromosome 5:CM017468.2; chromosome 6:CM017469.2; chromosome 7:CM017470.2; chromosome 8:CM017471.2; chromosome 9:CM017472.2; chromosome 10:CM017473.2; chromosome 11:CM017474.2; chromosome 12:CM017475.2; chromosome 13:CM017476.2; chromosome 14:CM017477.2; chromosome 15:CM017478.2; chromosome 16:CM017479.2; chromosome 17:CM017480.2; chromosome 18:CM017481.2; chromosome 19:CM017482.2</t>
  </si>
  <si>
    <t>VJNQ02</t>
  </si>
  <si>
    <t>ftp://ftp.ncbi.nlm.nih.gov/genomes/all/GCA/007/827/005/GCA_007827005.2_Populus_simonii_2.0</t>
  </si>
  <si>
    <t>Leersia perrieri</t>
  </si>
  <si>
    <t>SAMN02981441</t>
  </si>
  <si>
    <t>PRJNA163065</t>
  </si>
  <si>
    <t>GCA_000325765.3</t>
  </si>
  <si>
    <t>chromosome 1:CM002476.1; chromosome 2:CM002480.1; chromosome 3:CM002481.1; chromosome 4:CM002482.1; chromosome 5:CM002483.1; chromosome 6:CM002484.1; chromosome 7:CM002485.1; chromosome 8:CM002486.1; chromosome 9:CM002487.1; chromosome 10:CM002477.1; chromosome 11:CM002478.1; chromosome 12:CM002479.1</t>
  </si>
  <si>
    <t>ALNV02</t>
  </si>
  <si>
    <t>ftp://ftp.ncbi.nlm.nih.gov/genomes/all/GCA/000/325/765/GCA_000325765.3_Lperr_V1.4</t>
  </si>
  <si>
    <t>Crocodylus porosus</t>
  </si>
  <si>
    <t>Cpor-Errol</t>
  </si>
  <si>
    <t>SAMN03102602</t>
  </si>
  <si>
    <t>PRJNA357059</t>
  </si>
  <si>
    <t>GCA_001723895.1</t>
  </si>
  <si>
    <t>mitochondrion MT:NC_008143.1/</t>
  </si>
  <si>
    <t>MDVP01</t>
  </si>
  <si>
    <t>2016-09-13T00:00:00Z</t>
  </si>
  <si>
    <t>ftp://ftp.ncbi.nlm.nih.gov/genomes/all/GCA/001/723/895/GCA_001723895.1_CroPor_comp1</t>
  </si>
  <si>
    <t>ftp://ftp.ncbi.nlm.nih.gov/genomes/all/GCF/001/723/895/GCF_001723895.1_CroPor_comp1</t>
  </si>
  <si>
    <t>Plasmodium vinckei vinckei</t>
  </si>
  <si>
    <t>SAMEA5241084</t>
  </si>
  <si>
    <t>PRJNA667746</t>
  </si>
  <si>
    <t>GCA_900681995.1</t>
  </si>
  <si>
    <t>chromosome PVVCY_01:NC_051293.1/LR215057.1; chromosome PVVCY_02:NC_051294.1/LR215058.1; chromosome PVVCY_03:NC_051295.1/LR215059.1; chromosome PVVCY_04:NC_051296.1/LR215060.1; chromosome PVVCY_05:NC_051297.1/LR215061.1; chromosome PVVCY_06:NC_051298.1/LR215062.1; chromosome PVVCY_07:NC_051299.1/LR215063.1; chromosome PVVCY_08:NC_051300.1/LR215064.1; chromosome PVVCY_09:NC_051301.1/LR215065.1; chromosome PVVCY_10:NC_051302.1/LR215066.1; chromosome PVVCY_11:NC_051303.1/LR215067.1; chromosome PVVCY_12:NC_051304.1/LR215068.1; chromosome PVVCY_13:NC_051305.1/LR215069.1; chromosome PVVCY_14:NC_051306.1/LR215070.1; mitochondrion PVVCY_MIT:NW_023618545.1/LR215072.1; apicoplast PVVCY_API:NW_023618544.1/LR215071.1</t>
  </si>
  <si>
    <t>2019-01-30T00:00:00Z</t>
  </si>
  <si>
    <t>ftp://ftp.ncbi.nlm.nih.gov/genomes/all/GCA/900/681/995/GCA_900681995.1_PVVCY_v1</t>
  </si>
  <si>
    <t>ftp://ftp.ncbi.nlm.nih.gov/genomes/all/GCF/900/681/995/GCF_900681995.1_PVVCY_v1</t>
  </si>
  <si>
    <t>Blastocystis sp. ATCC 50177/Nand II</t>
  </si>
  <si>
    <t>NandII</t>
  </si>
  <si>
    <t>SAMN04386717</t>
  </si>
  <si>
    <t>PRJNA308101</t>
  </si>
  <si>
    <t>GCA_001651215.1</t>
  </si>
  <si>
    <t>LXWW01</t>
  </si>
  <si>
    <t>2016-05-24T00:00:00Z</t>
  </si>
  <si>
    <t>ftp://ftp.ncbi.nlm.nih.gov/genomes/all/GCA/001/651/215/GCA_001651215.1_ASM165121v1</t>
  </si>
  <si>
    <t>Helicosporidium sp. ATCC 50920</t>
  </si>
  <si>
    <t>ATCC 50920</t>
  </si>
  <si>
    <t>SAMN02384563</t>
  </si>
  <si>
    <t>PRJNA188927</t>
  </si>
  <si>
    <t>GCA_000690575.1</t>
  </si>
  <si>
    <t>AYPS01</t>
  </si>
  <si>
    <t>2014-05-13T00:00:00Z</t>
  </si>
  <si>
    <t>ftp://ftp.ncbi.nlm.nih.gov/genomes/all/GCA/000/690/575/GCA_000690575.1_Helico_v1.0</t>
  </si>
  <si>
    <t>Ostreococcus sp. SAG12</t>
  </si>
  <si>
    <t>SAG12</t>
  </si>
  <si>
    <t>SAMN12077178</t>
  </si>
  <si>
    <t>PRJNA549236</t>
  </si>
  <si>
    <t>GCA_009618245.1</t>
  </si>
  <si>
    <t>VIBD01</t>
  </si>
  <si>
    <t>ftp://ftp.ncbi.nlm.nih.gov/genomes/all/GCA/009/618/245/GCA_009618245.1_ASM961824v1</t>
  </si>
  <si>
    <t>Symbiodinium sp. clade A Y106</t>
  </si>
  <si>
    <t>Y106</t>
  </si>
  <si>
    <t>SAMD00020952</t>
  </si>
  <si>
    <t>PRJDB3242</t>
  </si>
  <si>
    <t>GCA_003297005.1</t>
  </si>
  <si>
    <t>BGNK01</t>
  </si>
  <si>
    <t>ftp://ftp.ncbi.nlm.nih.gov/genomes/all/GCA/003/297/005/GCA_003297005.1_SymA_ver_1.0</t>
  </si>
  <si>
    <t>Caenorhabditis sp. 40 LS-2015</t>
  </si>
  <si>
    <t>JU2818</t>
  </si>
  <si>
    <t>SAMEA4839312</t>
  </si>
  <si>
    <t>PRJEB12608</t>
  </si>
  <si>
    <t>GCA_900536305.3</t>
  </si>
  <si>
    <t>UNPG02</t>
  </si>
  <si>
    <t>ftp://ftp.ncbi.nlm.nih.gov/genomes/all/GCA/900/536/305/GCA_900536305.3_CTRIB_v1</t>
  </si>
  <si>
    <t>Plasmodium sp. DRC-Itaito</t>
  </si>
  <si>
    <t>SAMEA104452070</t>
  </si>
  <si>
    <t>PRJEB13584</t>
  </si>
  <si>
    <t>GCA_900257145.2</t>
  </si>
  <si>
    <t>chromosome 1:LT990230.1; chromosome 2:LT990231.1; chromosome 3:LT990232.1; chromosome 4:LT990233.1; chromosome 5:LT990234.2; chromosome 6:LT990235.2; chromosome 7:LT990236.1; chromosome 8:LT990237.1; chromosome 9:LT990238.1; chromosome 10:LT990239.1; chromosome 11:LT990240.1; chromosome 12:LT990241.1; chromosome 13:LT990242.2; chromosome 14:LT990243.1</t>
  </si>
  <si>
    <t>ftp://ftp.ncbi.nlm.nih.gov/genomes/all/GCA/900/257/145/GCA_900257145.2_Plasmodium_billcollinsi</t>
  </si>
  <si>
    <t>Nannochloris sp. RS</t>
  </si>
  <si>
    <t>SAMN08335869</t>
  </si>
  <si>
    <t>PRJNA428298</t>
  </si>
  <si>
    <t>GCA_004335565.1</t>
  </si>
  <si>
    <t>QAXA01</t>
  </si>
  <si>
    <t>ftp://ftp.ncbi.nlm.nih.gov/genomes/all/GCA/004/335/565/GCA_004335565.1_ASM433556v1</t>
  </si>
  <si>
    <t>Bostrychus sinensis</t>
  </si>
  <si>
    <t>Xmu-F0037-527</t>
  </si>
  <si>
    <t>SAMN15198413</t>
  </si>
  <si>
    <t>PRJNA638439</t>
  </si>
  <si>
    <t>GCA_018703735.1</t>
  </si>
  <si>
    <t>JABWHA01</t>
  </si>
  <si>
    <t>ftp://ftp.ncbi.nlm.nih.gov/genomes/all/GCA/018/703/735/GCA_018703735.1_ASM1870373v1</t>
  </si>
  <si>
    <t>Scartelaos histophorus</t>
  </si>
  <si>
    <t>SAMN03201693</t>
  </si>
  <si>
    <t>PRJNA232437</t>
  </si>
  <si>
    <t>GCA_000787155.1</t>
  </si>
  <si>
    <t>JACN01</t>
  </si>
  <si>
    <t>ftp://ftp.ncbi.nlm.nih.gov/genomes/all/GCA/000/787/155/GCA_000787155.1_SH.fa</t>
  </si>
  <si>
    <t>Epinephelus moara</t>
  </si>
  <si>
    <t>SAMN11657372</t>
  </si>
  <si>
    <t>PRJNA543191</t>
  </si>
  <si>
    <t>GCA_006386435.1</t>
  </si>
  <si>
    <t>chromosome 1:CM016901.1; chromosome 2:CM016902.1; chromosome 3:CM016903.1; chromosome 4:CM016904.1; chromosome 5:CM016905.1; chromosome 6:CM016906.1; chromosome 7:CM016907.1; chromosome 8:CM016908.1; chromosome 9:CM016909.1; chromosome 10:CM016910.1; chromosome 11:CM016911.1; chromosome 12:CM016912.1; chromosome 13:CM016913.1; chromosome 14:CM016914.1; chromosome 15:CM016915.1; chromosome 16:CM016916.1; chromosome 17:CM016917.1; chromosome 18:CM016918.1; chromosome 19:CM016919.1; chromosome 20:CM016920.1; chromosome 21:CM016921.1; chromosome 22:CM016922.1; chromosome 23:CM016923.1; chromosome 24:CM016924.1</t>
  </si>
  <si>
    <t>VBVV01</t>
  </si>
  <si>
    <t>ftp://ftp.ncbi.nlm.nih.gov/genomes/all/GCA/006/386/435/GCA_006386435.1_YSFRI_EMoa_1.0</t>
  </si>
  <si>
    <t>Gossypium gossypioides</t>
  </si>
  <si>
    <t>SAMN10346761</t>
  </si>
  <si>
    <t>PRJNA488266</t>
  </si>
  <si>
    <t>GCA_013467495.1</t>
  </si>
  <si>
    <t>chromosome 1:CM025141.1; chromosome 2:CM025142.1; chromosome 3:CM025143.1; chromosome 4:CM025144.1; chromosome 5:CM025145.1; chromosome 6:CM025146.1; chromosome 7:CM025147.1; chromosome 8:CM025148.1; chromosome 9:CM025149.1; chromosome 10:CM025150.1; chromosome 11:CM025151.1; chromosome 12:CM025152.1; chromosome 13:CM025153.1</t>
  </si>
  <si>
    <t>JABEZY01</t>
  </si>
  <si>
    <t>2020-07-22T00:00:00Z</t>
  </si>
  <si>
    <t>ftp://ftp.ncbi.nlm.nih.gov/genomes/all/GCA/013/467/495/GCA_013467495.1_ASM1346749v1</t>
  </si>
  <si>
    <t>Rafetus swinhoei</t>
  </si>
  <si>
    <t>2020-BB_v1</t>
  </si>
  <si>
    <t>SAMN16454531</t>
  </si>
  <si>
    <t>PRJNA669557</t>
  </si>
  <si>
    <t>GCA_019425775.1</t>
  </si>
  <si>
    <t>chromosome 1:CM033424.1; chromosome 2:CM033425.1; chromosome 3:CM033426.1; chromosome 4:CM033427.1; chromosome 5:CM033428.1; chromosome 6:CM033429.1; chromosome 7:CM033430.1; chromosome 8:CM033431.1; chromosome 9:CM033432.1; chromosome 10:CM033433.1; chromosome 11:CM033434.1; chromosome 12:CM033435.1; chromosome 13:CM033436.1; chromosome 14:CM033437.1; chromosome 15:CM033438.1; chromosome 16:CM033439.1; chromosome 17:CM033440.1; chromosome 18:CM033441.1; chromosome 19:CM033442.1; chromosome 20:CM033443.1; chromosome 21:CM033444.1; chromosome 22:CM033445.1; chromosome 23:CM033446.1; chromosome 24:CM033447.1; chromosome 25:CM033448.1; chromosome 26:CM033449.1</t>
  </si>
  <si>
    <t>JAFJHL01</t>
  </si>
  <si>
    <t>ftp://ftp.ncbi.nlm.nih.gov/genomes/all/GCA/019/425/775/GCA_019425775.1_ASM1942577v1</t>
  </si>
  <si>
    <t>Capronia coronata CBS 617.96</t>
  </si>
  <si>
    <t>CBS 617.96</t>
  </si>
  <si>
    <t>SAMN00974099</t>
  </si>
  <si>
    <t>PRJNA164585</t>
  </si>
  <si>
    <t>GCA_000585585.1</t>
  </si>
  <si>
    <t>AMWN01</t>
  </si>
  <si>
    <t>2014-03-05T00:00:00Z</t>
  </si>
  <si>
    <t>ftp://ftp.ncbi.nlm.nih.gov/genomes/all/GCA/000/585/585/GCA_000585585.1_Capr_coro_CBS_617_96_V1</t>
  </si>
  <si>
    <t>ftp://ftp.ncbi.nlm.nih.gov/genomes/all/GCF/000/585/585/GCF_000585585.1_Capr_coro_CBS_617_96_V1</t>
  </si>
  <si>
    <t>Capronia epimyces CBS 606.96</t>
  </si>
  <si>
    <t>CBS 606.96</t>
  </si>
  <si>
    <t>SAMN00974100</t>
  </si>
  <si>
    <t>PRJNA164587</t>
  </si>
  <si>
    <t>GCA_000585565.1</t>
  </si>
  <si>
    <t>AMGY01</t>
  </si>
  <si>
    <t>ftp://ftp.ncbi.nlm.nih.gov/genomes/all/GCA/000/585/565/GCA_000585565.1_Capr_epim_CBS_606_96_V1</t>
  </si>
  <si>
    <t>ftp://ftp.ncbi.nlm.nih.gov/genomes/all/GCF/000/585/565/GCF_000585565.1_Capr_epim_CBS_606_96_V1</t>
  </si>
  <si>
    <t>Cladophialophora yegresii CBS 114405</t>
  </si>
  <si>
    <t>CBS 114405</t>
  </si>
  <si>
    <t>SAMN00974102</t>
  </si>
  <si>
    <t>PRJNA164591</t>
  </si>
  <si>
    <t>GCA_000585515.1</t>
  </si>
  <si>
    <t>AMGW01</t>
  </si>
  <si>
    <t>ftp://ftp.ncbi.nlm.nih.gov/genomes/all/GCA/000/585/515/GCA_000585515.1_Clad_yegr_CBS_114405_V1</t>
  </si>
  <si>
    <t>ftp://ftp.ncbi.nlm.nih.gov/genomes/all/GCF/000/585/515/GCF_000585515.1_Clad_yegr_CBS_114405_V1</t>
  </si>
  <si>
    <t>Exophiala aquamarina CBS 119918</t>
  </si>
  <si>
    <t>CBS 119918</t>
  </si>
  <si>
    <t>SAMN00974103</t>
  </si>
  <si>
    <t>PRJNA164593</t>
  </si>
  <si>
    <t>GCA_000709125.1</t>
  </si>
  <si>
    <t>AMGV01</t>
  </si>
  <si>
    <t>ftp://ftp.ncbi.nlm.nih.gov/genomes/all/GCA/000/709/125/GCA_000709125.1_Exop_aqua_CBS_119918_V1</t>
  </si>
  <si>
    <t>ftp://ftp.ncbi.nlm.nih.gov/genomes/all/GCF/000/709/125/GCF_000709125.1_Exop_aqua_CBS_119918_V1</t>
  </si>
  <si>
    <t>Protopterus annectens</t>
  </si>
  <si>
    <t>FY-2018-M</t>
  </si>
  <si>
    <t>SAMN17890435</t>
  </si>
  <si>
    <t>PRJNA701604</t>
  </si>
  <si>
    <t>GCA_019279795.1</t>
  </si>
  <si>
    <t>chromosome 9:CM033091.1; chromosome 10:CM033092.1; chromosome 11:CM033093.1; chromosome 12:CM033094.1; chromosome 13:CM033095.1; chromosome 14:CM033096.1; chromosome 15:CM033097.1; chromosome 16:CM033098.1; chromosome 17:CM033099.1; chromosome 1.part0:CM033073.1; chromosome 1.part1:CM033074.1; chromosome 1.part2:CM033075.1; chromosome 2.part0:CM033076.1; chromosome 2.part1:CM033077.1; chromosome 2.part2:CM033078.1; chromosome 3.part0:CM033079.1; chromosome 3.part1:CM033080.1; chromosome 4.part0:CM033081.1; chromosome 4.part1:CM033082.1; chromosome 5.part0:CM033083.1; chromosome 5.part1:CM033084.1; chromosome 6.part0:CM033085.1; chromosome 6.part1:CM033086.1; chromosome 7.part0:CM033087.1; chromosome 7.part1:CM033088.1; chromosome 8.part0:CM033089.1; chromosome 8.part1:CM033090.1</t>
  </si>
  <si>
    <t>JAGYFI01</t>
  </si>
  <si>
    <t>2021-07-19T00:00:00Z</t>
  </si>
  <si>
    <t>ftp://ftp.ncbi.nlm.nih.gov/genomes/all/GCA/019/279/795/GCA_019279795.1_PAN1.0</t>
  </si>
  <si>
    <t>Ctenocephalides felis</t>
  </si>
  <si>
    <t>EL2017-DRISC</t>
  </si>
  <si>
    <t>SAMN09779028</t>
  </si>
  <si>
    <t>PRJNA489461</t>
  </si>
  <si>
    <t>GCA_003426905.1</t>
  </si>
  <si>
    <t>QVAO01</t>
  </si>
  <si>
    <t>ftp://ftp.ncbi.nlm.nih.gov/genomes/all/GCA/003/426/905/GCA_003426905.1_ASM342690v1</t>
  </si>
  <si>
    <t>ftp://ftp.ncbi.nlm.nih.gov/genomes/all/GCF/003/426/905/GCF_003426905.1_ASM342690v1</t>
  </si>
  <si>
    <t>Passiflora edulis</t>
  </si>
  <si>
    <t>SAMN06298772</t>
  </si>
  <si>
    <t>PRJNA371406</t>
  </si>
  <si>
    <t>GCA_002156105.1</t>
  </si>
  <si>
    <t>MUZT01</t>
  </si>
  <si>
    <t>ftp://ftp.ncbi.nlm.nih.gov/genomes/all/GCA/002/156/105/GCA_002156105.1_ASM215610v1</t>
  </si>
  <si>
    <t>Prunus mume</t>
  </si>
  <si>
    <t>SAMN02981503</t>
  </si>
  <si>
    <t>PRJNA246160</t>
  </si>
  <si>
    <t>GCA_000346735.1</t>
  </si>
  <si>
    <t>linkage group LG1:NC_024126.1/CM001826.1; linkage group LG2:NC_024127.1/CM001827.1; linkage group LG3:NC_024128.1/CM001828.1; linkage group LG4:NC_024129.1/CM001829.1; linkage group LG5:NC_024130.1/CM001830.1; linkage group LG6:NC_024131.1/CM001831.1; linkage group LG7:NC_024132.1/CM001832.1; linkage group LG8:NC_024133.1/CM001833.1; plastid Pltd:NC_023798.1/</t>
  </si>
  <si>
    <t>AOHF01</t>
  </si>
  <si>
    <t>2013-02-28T00:00:00Z</t>
  </si>
  <si>
    <t>ftp://ftp.ncbi.nlm.nih.gov/genomes/all/GCA/000/346/735/GCA_000346735.1_P.mume_V1.0</t>
  </si>
  <si>
    <t>ftp://ftp.ncbi.nlm.nih.gov/genomes/all/GCF/000/346/735/GCF_000346735.1_P.mume_V1.0</t>
  </si>
  <si>
    <t>Papilio xuthus</t>
  </si>
  <si>
    <t>SAMD00018698</t>
  </si>
  <si>
    <t>PRJDB2956</t>
  </si>
  <si>
    <t>GCA_000836235.1</t>
  </si>
  <si>
    <t>BBJE01</t>
  </si>
  <si>
    <t>2015-01-30T00:00:00Z</t>
  </si>
  <si>
    <t>ftp://ftp.ncbi.nlm.nih.gov/genomes/all/GCA/000/836/235/GCA_000836235.1_Pxut_1.0</t>
  </si>
  <si>
    <t>ftp://ftp.ncbi.nlm.nih.gov/genomes/all/GCF/000/836/235/GCF_000836235.1_Pxut_1.0</t>
  </si>
  <si>
    <t>Gossypium thurberi</t>
  </si>
  <si>
    <t>SAMN09928035</t>
  </si>
  <si>
    <t>GCA_004027125.1</t>
  </si>
  <si>
    <t>chromosome 1:CM013378.1; chromosome 2:CM013379.1; chromosome 3:CM013380.1; chromosome 4:CM013381.1; chromosome 5:CM013382.1; chromosome 6:CM013383.1; chromosome 7:CM013384.1; chromosome 8:CM013385.1; chromosome 9:CM013386.1; chromosome 10:CM013387.1; chromosome 11:CM013388.1; chromosome 12:CM013389.1; chromosome 13:CM013390.1</t>
  </si>
  <si>
    <t>RCOT01</t>
  </si>
  <si>
    <t>2018-12-28T00:00:00Z</t>
  </si>
  <si>
    <t>ftp://ftp.ncbi.nlm.nih.gov/genomes/all/GCA/004/027/125/GCA_004027125.1_Gothu_v1</t>
  </si>
  <si>
    <t>Ananas comosus</t>
  </si>
  <si>
    <t>SAMN04316497</t>
  </si>
  <si>
    <t>PRJNA371634</t>
  </si>
  <si>
    <t>GCA_001540865.1</t>
  </si>
  <si>
    <t>linkage group 1:NC_033621.1/CM003813.1; linkage group 2:NC_033622.1/CM003814.1; linkage group 3:NC_033623.1/CM003815.1; linkage group 4:NC_033624.1/CM003816.1; linkage group 5:NC_033625.1/CM003817.1; linkage group 6:NC_033626.1/CM003818.1; linkage group 7:NC_033627.1/CM003819.1; linkage group 8:NC_033628.1/CM003820.1; linkage group 9:NC_033629.1/CM003821.1; linkage group 10:NC_033630.1/CM003822.1; linkage group 11:NC_033631.1/CM003823.1; linkage group 12:NC_033632.1/CM003824.1; linkage group 13:NC_033633.1/CM003825.1; linkage group 14:NC_033634.1/CM003826.1; linkage group 15:NC_033635.1/CM003827.1; linkage group 16:NC_033636.1/CM003828.1; linkage group 17:NC_033637.1/CM003829.1; linkage group 18:NC_033638.1/CM003830.1; linkage group 19:NC_033639.1/CM003831.1; linkage group 20:NC_033640.1/CM003832.1; linkage group 21:NC_033641.1/CM003833.1; linkage group 22:NC_033642.1/CM003834.1; linkage group 23:NC_033643.1/CM003835.1; linkage group 24:NC_033644.1/CM003836.1; linkage group 25:NC_033645.1/CM003837.1; chloroplast Pltd:NC_026220.1/</t>
  </si>
  <si>
    <t>LODP01</t>
  </si>
  <si>
    <t>2016-01-25T00:00:00Z</t>
  </si>
  <si>
    <t>ftp://ftp.ncbi.nlm.nih.gov/genomes/all/GCA/001/540/865/GCA_001540865.1_ASM154086v1</t>
  </si>
  <si>
    <t>ftp://ftp.ncbi.nlm.nih.gov/genomes/all/GCF/001/540/865/GCF_001540865.1_ASM154086v1</t>
  </si>
  <si>
    <t>Punica granatum</t>
  </si>
  <si>
    <t>Tunisia-2019</t>
  </si>
  <si>
    <t>SAMN05193489</t>
  </si>
  <si>
    <t>PRJNA580467</t>
  </si>
  <si>
    <t>GCA_007655135.2</t>
  </si>
  <si>
    <t>chromosome 1:NC_045127.1/CM018611.1; chromosome 2:NC_045128.1/CM018612.1; chromosome 3:NC_045129.1/CM018613.1; chromosome 4:NC_045130.1/CM018614.1; chromosome 5:NC_045131.1/CM018615.1; chromosome 6:NC_045132.1/CM018616.1; chromosome 7:NC_045133.1/CM018617.1; chromosome 8:NC_045134.1/CM018618.1; chloroplast Pltd:NC_035240.1/</t>
  </si>
  <si>
    <t>MABG02</t>
  </si>
  <si>
    <t>ftp://ftp.ncbi.nlm.nih.gov/genomes/all/GCA/007/655/135/GCA_007655135.2_ASM765513v2</t>
  </si>
  <si>
    <t>ftp://ftp.ncbi.nlm.nih.gov/genomes/all/GCF/007/655/135/GCF_007655135.1_ASM765513v2</t>
  </si>
  <si>
    <t>Endotrypanum monterogeii</t>
  </si>
  <si>
    <t>LV88</t>
  </si>
  <si>
    <t>SAMN01129977</t>
  </si>
  <si>
    <t>PRJNA165953</t>
  </si>
  <si>
    <t>GCA_000333855.2</t>
  </si>
  <si>
    <t>chromosome 1:CM007321.1; chromosome 2:CM007322.1; chromosome 3:CM007323.1; chromosome 4:CM007324.1; chromosome 5:CM007325.1; chromosome 6:CM007326.1; chromosome 7:CM007327.1; chromosome 8:CM007328.1; chromosome 9:CM007329.1; chromosome 10:CM007330.1; chromosome 11:CM007331.1; chromosome 12:CM007332.1; chromosome 13:CM007333.1; chromosome 14:CM007334.1; chromosome 15:CM007335.1; chromosome 16:CM007336.1; chromosome 17:CM007337.1; chromosome 18:CM007338.1; chromosome 19:CM007339.1; chromosome 20:CM007340.1; chromosome 21:CM007341.1; chromosome 22:CM007342.1; chromosome 23:CM007343.1; chromosome 24:CM007344.1; chromosome 25:CM007345.1; chromosome 26:CM007346.1; chromosome 27:CM007347.1; chromosome 28:CM007348.1; chromosome 29:CM007349.1; chromosome 30:CM007314.1; chromosome 31:CM007315.1; chromosome 32:CM007316.1; chromosome 33:CM007317.1; chromosome 34:CM007318.1; chromosome 35:CM007319.1; chromosome 36:CM007320.1</t>
  </si>
  <si>
    <t>AOFS02</t>
  </si>
  <si>
    <t>2013-01-18T00:00:00Z</t>
  </si>
  <si>
    <t>ftp://ftp.ncbi.nlm.nih.gov/genomes/all/GCA/000/333/855/GCA_000333855.2_Endotrypanum_monterogeii-LV88-1.0.3</t>
  </si>
  <si>
    <t>Leishmania panamensis</t>
  </si>
  <si>
    <t>MHOM/PA/94/PSC-1</t>
  </si>
  <si>
    <t>SAMN02991529</t>
  </si>
  <si>
    <t>PRJNA261718</t>
  </si>
  <si>
    <t>GCA_000755165.1</t>
  </si>
  <si>
    <t>chromosome 1:NC_025854.1/CP009370.1; chromosome 2:NC_025865.1/CP009371.1; chromosome 3:NC_025876.1/CP009372.1; chromosome 4:NC_025883.1/CP009373.1; chromosome 5:NC_025884.1/CP009374.1; chromosome 6:NC_025885.1/CP009375.1; chromosome 7:NC_025886.1/CP009376.1; chromosome 8:NC_025887.1/CP009377.1; chromosome 9:NC_025888.1/CP009378.1; chromosome 10:NC_025855.1/CP009379.1; chromosome 11:NC_025856.1/CP009380.1; chromosome 12:NC_025857.1/CP009381.1; chromosome 13:NC_025858.1/CP009382.1; chromosome 14:NC_025859.1/CP009383.1; chromosome 15:NC_025860.1/CP009384.1; chromosome 16:NC_025861.1/CP009385.1; chromosome 17:NC_025862.1/CP009386.1; chromosome 18:NC_025863.1/CP009387.1; chromosome 19:NC_025864.1/CP009388.1; chromosome 20:NC_025866.1/CP009389.1; chromosome 21:NC_025867.1/CP009390.1; chromosome 22:NC_025868.1/CP009391.1; chromosome 23:NC_025869.1/CP009392.1; chromosome 24:NC_025870.1/CP009393.1; chromosome 25:NC_025871.1/CP009394.1; chromosome 26:NC_025872.1/CP009395.1; chromosome 27:NC_025873.1/CP009396.1; chromosome 28:NC_025874.1/CP009397.1; chromosome 29:NC_025875.1/CP009398.1; chromosome 30:NC_025877.1/CP009399.1; chromosome 31:NC_025878.1/CP009400.1; chromosome 32:NC_025879.1/CP009401.1; chromosome 33:NC_025880.1/CP009402.1; chromosome 34:NC_025881.1/CP009403.1; chromosome 35:NC_025882.1/CP009404.1</t>
  </si>
  <si>
    <t>2014-09-16T00:00:00Z</t>
  </si>
  <si>
    <t>ftp://ftp.ncbi.nlm.nih.gov/genomes/all/GCA/000/755/165/GCA_000755165.1_ASM75516v1</t>
  </si>
  <si>
    <t>ftp://ftp.ncbi.nlm.nih.gov/genomes/all/GCF/000/755/165/GCF_000755165.1_ASM75516v1</t>
  </si>
  <si>
    <t>Alatina alata</t>
  </si>
  <si>
    <t>RG_05287</t>
  </si>
  <si>
    <t>SAMN08133470</t>
  </si>
  <si>
    <t>PRJNA421156</t>
  </si>
  <si>
    <t>GCA_008930755.1</t>
  </si>
  <si>
    <t>PUGI01</t>
  </si>
  <si>
    <t>ftp://ftp.ncbi.nlm.nih.gov/genomes/all/GCA/008/930/755/GCA_008930755.1_Aala_01</t>
  </si>
  <si>
    <t>Cyberlindnera jadinii NRRL Y-1542</t>
  </si>
  <si>
    <t>NRRL Y-1542</t>
  </si>
  <si>
    <t>SAMN02616005</t>
  </si>
  <si>
    <t>PRJNA196024</t>
  </si>
  <si>
    <t>GCA_001661405.1</t>
  </si>
  <si>
    <t>LTAD01</t>
  </si>
  <si>
    <t>ftp://ftp.ncbi.nlm.nih.gov/genomes/all/GCA/001/661/405/GCA_001661405.1_Cybja1</t>
  </si>
  <si>
    <t>ftp://ftp.ncbi.nlm.nih.gov/genomes/all/GCF/001/661/405/GCF_001661405.1_Cybja1</t>
  </si>
  <si>
    <t>Glycine latifolia</t>
  </si>
  <si>
    <t>SAMN07703271</t>
  </si>
  <si>
    <t>PRJNA412250</t>
  </si>
  <si>
    <t>GCA_013407115.1</t>
  </si>
  <si>
    <t>chromosome 1:CM023941.1; chromosome 2:CM023942.1; chromosome 3:CM023943.1; chromosome 4:CM023944.1; chromosome 5:CM023945.1; chromosome 6:CM023946.1; chromosome 7:CM023947.1; chromosome 8:CM023948.1; chromosome 9:CM023949.1; chromosome 10:CM023950.1; chromosome 11:CM023951.1; chromosome 12:CM023952.1; chromosome 13:CM023953.1; chromosome 14:CM023954.1; chromosome 15:CM023955.1; chromosome 16:CM023956.1; chromosome 17:CM023957.1; chromosome 18:CM023958.1; chromosome 19:CM023959.1; chromosome 20:CM023960.1</t>
  </si>
  <si>
    <t>QARZ01</t>
  </si>
  <si>
    <t>2020-07-13T00:00:00Z</t>
  </si>
  <si>
    <t>ftp://ftp.ncbi.nlm.nih.gov/genomes/all/GCA/013/407/115/GCA_013407115.1_G.lat_10XGenomicsChromium.v1</t>
  </si>
  <si>
    <t>Athalia rosae</t>
  </si>
  <si>
    <t>CS-ADULT</t>
  </si>
  <si>
    <t>SAMN02953829</t>
  </si>
  <si>
    <t>PRJNA282653</t>
  </si>
  <si>
    <t>GCA_000344095.2</t>
  </si>
  <si>
    <t>AOFN02</t>
  </si>
  <si>
    <t>ftp://ftp.ncbi.nlm.nih.gov/genomes/all/GCA/000/344/095/GCA_000344095.2_Aros_2.0</t>
  </si>
  <si>
    <t>ftp://ftp.ncbi.nlm.nih.gov/genomes/all/GCF/000/344/095/GCF_000344095.2_Aros_2.0</t>
  </si>
  <si>
    <t>Loxosceles reclusa</t>
  </si>
  <si>
    <t>LREC.00</t>
  </si>
  <si>
    <t>SAMN02641903</t>
  </si>
  <si>
    <t>PRJNA167404</t>
  </si>
  <si>
    <t>GCA_001188405.1</t>
  </si>
  <si>
    <t>JJRW01</t>
  </si>
  <si>
    <t>2015-04-27T00:00:00Z</t>
  </si>
  <si>
    <t>ftp://ftp.ncbi.nlm.nih.gov/genomes/all/GCA/001/188/405/GCA_001188405.1_Lrec_1.0</t>
  </si>
  <si>
    <t>Scheffersomyces shehatae</t>
  </si>
  <si>
    <t>ATY839</t>
  </si>
  <si>
    <t>SAMD00075727</t>
  </si>
  <si>
    <t>PRJDB5577</t>
  </si>
  <si>
    <t>GCA_002118035.1</t>
  </si>
  <si>
    <t>BDMO01</t>
  </si>
  <si>
    <t>2017-03-24T20:44:00Z</t>
  </si>
  <si>
    <t>ftp://ftp.ncbi.nlm.nih.gov/genomes/all/GCA/002/118/035/GCA_002118035.1_SsheATY839_1.0</t>
  </si>
  <si>
    <t>Heterobasidion irregulare TC 32-1</t>
  </si>
  <si>
    <t>TC 32-1</t>
  </si>
  <si>
    <t>SAMN02743865</t>
  </si>
  <si>
    <t>PRJNA46703</t>
  </si>
  <si>
    <t>GCA_000320585.2</t>
  </si>
  <si>
    <t>AEOJ01</t>
  </si>
  <si>
    <t>2012-06-13T00:00:00Z</t>
  </si>
  <si>
    <t>ftp://ftp.ncbi.nlm.nih.gov/genomes/all/GCA/000/320/585/GCA_000320585.2_Heterobasidion_irregulare_v2.0</t>
  </si>
  <si>
    <t>ftp://ftp.ncbi.nlm.nih.gov/genomes/all/GCF/000/320/585/GCF_000320585.1_Heterobasidion_irregulare_v2.0</t>
  </si>
  <si>
    <t>Pachypsylla venusta</t>
  </si>
  <si>
    <t>AUS-FW-20181119</t>
  </si>
  <si>
    <t>SAMN13937367</t>
  </si>
  <si>
    <t>PRJNA603545</t>
  </si>
  <si>
    <t>GCA_012654025.1</t>
  </si>
  <si>
    <t>chromosome X:CM022885.1; chromosome 1:CM022874.1; chromosome 2:CM022875.1; chromosome 3:CM022876.1; chromosome 4:CM022877.1; chromosome 5:CM022878.1; chromosome 6:CM022879.1; chromosome 7:CM022880.1; chromosome 8:CM022881.1; chromosome 9:CM022882.1; chromosome 10:CM022883.1; chromosome 11:CM022884.1</t>
  </si>
  <si>
    <t>JAAEEI01</t>
  </si>
  <si>
    <t>ftp://ftp.ncbi.nlm.nih.gov/genomes/all/GCA/012/654/025/GCA_012654025.1_Pven_dovetail</t>
  </si>
  <si>
    <t>Anoplophora glabripennis</t>
  </si>
  <si>
    <t>ALB-LARVAE</t>
  </si>
  <si>
    <t>SAMN02222868</t>
  </si>
  <si>
    <t>PRJNA348318</t>
  </si>
  <si>
    <t>GCA_000390285.2</t>
  </si>
  <si>
    <t>mitochondrion MT:NC_008221.1/</t>
  </si>
  <si>
    <t>AQHT02</t>
  </si>
  <si>
    <t>ftp://ftp.ncbi.nlm.nih.gov/genomes/all/GCA/000/390/285/GCA_000390285.2_Agla_2.0</t>
  </si>
  <si>
    <t>ftp://ftp.ncbi.nlm.nih.gov/genomes/all/GCF/000/390/285/GCF_000390285.2_Agla_2.0</t>
  </si>
  <si>
    <t>Orcinus orca</t>
  </si>
  <si>
    <t>Morgan</t>
  </si>
  <si>
    <t>SAMN01180276</t>
  </si>
  <si>
    <t>PRJNA167475</t>
  </si>
  <si>
    <t>GCA_000331955.2</t>
  </si>
  <si>
    <t>mitochondrion MT:NC_023889.1/GU187178.1</t>
  </si>
  <si>
    <t>ANOL02</t>
  </si>
  <si>
    <t>ftp://ftp.ncbi.nlm.nih.gov/genomes/all/GCA/000/331/955/GCA_000331955.2_Oorc_1.1</t>
  </si>
  <si>
    <t>ftp://ftp.ncbi.nlm.nih.gov/genomes/all/GCF/000/331/955/GCF_000331955.2_Oorc_1.1</t>
  </si>
  <si>
    <t>Dichomitus squalens LYAD-421 SS1</t>
  </si>
  <si>
    <t>LYAD-421 SS1</t>
  </si>
  <si>
    <t>SAMN02981282</t>
  </si>
  <si>
    <t>PRJNA53511</t>
  </si>
  <si>
    <t>GCA_000275845.1</t>
  </si>
  <si>
    <t>AEID01</t>
  </si>
  <si>
    <t>2012-07-03T00:00:00Z</t>
  </si>
  <si>
    <t>ftp://ftp.ncbi.nlm.nih.gov/genomes/all/GCA/000/275/845/GCA_000275845.1_Dichomitus_squalens_v1.0</t>
  </si>
  <si>
    <t>ftp://ftp.ncbi.nlm.nih.gov/genomes/all/GCF/000/275/845/GCF_000275845.1_Dichomitus_squalens_v1.0</t>
  </si>
  <si>
    <t>Odobenus rosmarus divergens</t>
  </si>
  <si>
    <t>Ivan</t>
  </si>
  <si>
    <t>SAMN01180787</t>
  </si>
  <si>
    <t>PRJNA167474</t>
  </si>
  <si>
    <t>GCA_000321225.1</t>
  </si>
  <si>
    <t>mitochondrion MT:NC_004029.2/</t>
  </si>
  <si>
    <t>ANOP01</t>
  </si>
  <si>
    <t>ftp://ftp.ncbi.nlm.nih.gov/genomes/all/GCA/000/321/225/GCA_000321225.1_Oros_1.0</t>
  </si>
  <si>
    <t>ftp://ftp.ncbi.nlm.nih.gov/genomes/all/GCF/000/321/225/GCF_000321225.1_Oros_1.0</t>
  </si>
  <si>
    <t>Uho2</t>
  </si>
  <si>
    <t>SAMEA4827382</t>
  </si>
  <si>
    <t>PRJNA727466</t>
  </si>
  <si>
    <t>GCA_900519145.1</t>
  </si>
  <si>
    <t>ULHA01</t>
  </si>
  <si>
    <t>2021-02-22T00:00:00Z</t>
  </si>
  <si>
    <t>ftp://ftp.ncbi.nlm.nih.gov/genomes/all/GCA/900/519/145/GCA_900519145.1_Uho2_v1</t>
  </si>
  <si>
    <t>ftp://ftp.ncbi.nlm.nih.gov/genomes/all/GCF/900/519/145/GCF_900519145.1_Uho2_v1</t>
  </si>
  <si>
    <t>Fraxinus pennsylvanica</t>
  </si>
  <si>
    <t>SAMEA6544803</t>
  </si>
  <si>
    <t>PRJEB20151</t>
  </si>
  <si>
    <t>GCA_903798245.1</t>
  </si>
  <si>
    <t>CAIGRG01</t>
  </si>
  <si>
    <t>2020-06-14T00:00:00Z</t>
  </si>
  <si>
    <t>ftp://ftp.ncbi.nlm.nih.gov/genomes/all/GCA/903/798/245/GCA_903798245.1_FRAX09-0.1</t>
  </si>
  <si>
    <t>Plasmodium cynomolgi strain B</t>
  </si>
  <si>
    <t>SAMD00016567</t>
  </si>
  <si>
    <t>PRJDA49901</t>
  </si>
  <si>
    <t>GCA_000321355.1</t>
  </si>
  <si>
    <t>chromosome 1:NC_020396.1/DF157093.1; chromosome 2:NC_020395.1/DF157094.1; chromosome 3:NC_020397.1/DF157095.1; chromosome 4:NC_020408.1/DF157096.1; chromosome 5:NC_020398.1/DF157097.1; chromosome 6:NC_020399.1/DF157098.1; chromosome 7:NC_020400.1/DF157099.1; chromosome 8:NC_020401.1/DF157100.1; chromosome 9:NC_020402.1/DF157101.1; chromosome 10:NC_020403.1/DF157102.1; chromosome 11:NC_020404.1/DF157103.1; chromosome 12:NC_020405.1/DF157104.1; chromosome 13:NC_020406.1/DF157105.1; chromosome 14:NC_020407.1/DF157106.1</t>
  </si>
  <si>
    <t>BAEJ01</t>
  </si>
  <si>
    <t>ftp://ftp.ncbi.nlm.nih.gov/genomes/all/GCA/000/321/355/GCA_000321355.1_PcynB_1.0</t>
  </si>
  <si>
    <t>ftp://ftp.ncbi.nlm.nih.gov/genomes/all/GCF/000/321/355/GCF_000321355.1_PcynB_1.0</t>
  </si>
  <si>
    <t>Allium sativum</t>
  </si>
  <si>
    <t>Ershuizao</t>
  </si>
  <si>
    <t>SAMN14118376</t>
  </si>
  <si>
    <t>PRJNA606385</t>
  </si>
  <si>
    <t>GCA_014155895.2</t>
  </si>
  <si>
    <t>chromosome 1:CM031529.1; chromosome 2:CM031530.1; chromosome 3:CM031531.1; chromosome 4:CM031532.1; chromosome 5:CM031533.1; chromosome 6:CM031534.1; chromosome 8:CM031537.1; chromosome 7_1:CM031535.1; chromosome 7_2:CM031536.1</t>
  </si>
  <si>
    <t>JABXWV02</t>
  </si>
  <si>
    <t>ftp://ftp.ncbi.nlm.nih.gov/genomes/all/GCA/014/155/895/GCA_014155895.2_Garlic.V2.fa</t>
  </si>
  <si>
    <t>Numida meleagris</t>
  </si>
  <si>
    <t>SAMN05969731</t>
  </si>
  <si>
    <t>PRJNA352321</t>
  </si>
  <si>
    <t>GCA_002078875.2</t>
  </si>
  <si>
    <t>chromosome 1:NC_034409.1/CM007814.2; chromosome 2:NC_034410.1/CM007815.2; chromosome 3:NC_034411.1/CM007816.2; chromosome 4:NC_034412.1/CM007817.2; chromosome 5:NC_034413.1/CM007818.2; chromosome 6:NC_034414.1/CM007819.2; chromosome 7:NC_034415.1/CM007820.2; chromosome 8:NC_034416.1/CM007821.2; chromosome 9:NC_034417.1/CM007822.2; chromosome 10:NC_034418.1/CM007823.2; chromosome 11:NC_034419.1/CM007824.2; chromosome 12:NC_034420.1/CM007825.2; chromosome 13:NC_034421.1/CM007826.2; chromosome 14:NC_034422.1/CM007827.1; chromosome 15:NC_034423.1/CM007828.1; chromosome 16:NC_034424.1/CM007829.1; chromosome 17:NC_034425.1/CM007830.2; chromosome 18:NC_034426.1/CM007831.1; chromosome 19:NC_034427.1/CM007832.2; chromosome 20:NC_034428.1/CM007833.1; chromosome 21:NC_034429.1/CM007834.2; chromosome 22:NC_034430.1/CM007835.2; chromosome 23:NC_034431.1/CM007836.1; chromosome 24:NC_034432.1/CM007837.2; chromosome 25:NC_034433.1/CM007838.2; chromosome 26:NC_034434.1/CM007839.1; chromosome 27:NC_034435.1/CM007840.2; chromosome 31:NC_034436.1/CM007841.1; chromosome 32:NC_034437.1/CM007842.2; chromosome Z:NC_034438.1/CM007843.2; linkage group LGE64:NC_034439.1/CM007844.2; mitochondrion MT:NC_034374.1/KY865420.1</t>
  </si>
  <si>
    <t>MTSP01</t>
  </si>
  <si>
    <t>2017-04-04T00:00:00Z</t>
  </si>
  <si>
    <t>ftp://ftp.ncbi.nlm.nih.gov/genomes/all/GCA/002/078/875/GCA_002078875.2_NumMel1.0</t>
  </si>
  <si>
    <t>ftp://ftp.ncbi.nlm.nih.gov/genomes/all/GCF/002/078/875/GCF_002078875.1_NumMel1.0</t>
  </si>
  <si>
    <t>Camelina sativa</t>
  </si>
  <si>
    <t>SAMN02644653</t>
  </si>
  <si>
    <t>PRJNA264159</t>
  </si>
  <si>
    <t>GCA_000633955.1</t>
  </si>
  <si>
    <t>chromosome 1:NC_025685.1/CM002729.1; chromosome 2:NC_025686.1/CM002730.1; chromosome 3:NC_025687.1/CM002731.1; chromosome 4:NC_025688.1/CM002732.1; chromosome 5:NC_025689.1/CM002733.1; chromosome 6:NC_025690.1/CM002734.1; chromosome 7:NC_025691.1/CM002735.1; chromosome 8:NC_025692.1/CM002736.1; chromosome 9:NC_025693.1/CM002737.1; chromosome 10:NC_025694.1/CM002738.1; chromosome 11:NC_025695.1/CM002739.1; chromosome 12:NC_025696.1/CM002740.1; chromosome 13:NC_025697.1/CM002741.1; chromosome 14:NC_025698.1/CM002742.1; chromosome 15:NC_025699.1/CM002743.1; chromosome 16:NC_025700.1/CM002744.1; chromosome 17:NC_025701.1/CM002745.1; chromosome 18:NC_025702.1/CM002746.1; chromosome 19:NC_025703.1/CM002747.1; chromosome 20:NC_025704.1/CM002748.1</t>
  </si>
  <si>
    <t>JFZQ01</t>
  </si>
  <si>
    <t>2014-04-17T00:00:00Z</t>
  </si>
  <si>
    <t>ftp://ftp.ncbi.nlm.nih.gov/genomes/all/GCA/000/633/955/GCA_000633955.1_Cs</t>
  </si>
  <si>
    <t>ftp://ftp.ncbi.nlm.nih.gov/genomes/all/GCF/000/633/955/GCF_000633955.1_Cs</t>
  </si>
  <si>
    <t>Ctenomys sociabilis</t>
  </si>
  <si>
    <t>BS34</t>
  </si>
  <si>
    <t>SAMN07678051</t>
  </si>
  <si>
    <t>PRJNA399368</t>
  </si>
  <si>
    <t>GCA_004027165.1</t>
  </si>
  <si>
    <t>PVKA01</t>
  </si>
  <si>
    <t>ftp://ftp.ncbi.nlm.nih.gov/genomes/all/GCA/004/027/165/GCA_004027165.1_CteSoc_v1_BIUU</t>
  </si>
  <si>
    <t>Nelumbo nucifera</t>
  </si>
  <si>
    <t>SAMN02054413</t>
  </si>
  <si>
    <t>PRJNA168000</t>
  </si>
  <si>
    <t>GCA_000365185.2</t>
  </si>
  <si>
    <t>chloroplast Chloroplast:NC_025339.1/KF009944.1</t>
  </si>
  <si>
    <t>AQOG01</t>
  </si>
  <si>
    <t>ftp://ftp.ncbi.nlm.nih.gov/genomes/all/GCA/000/365/185/GCA_000365185.2_Chinese_Lotus_1.1</t>
  </si>
  <si>
    <t>ftp://ftp.ncbi.nlm.nih.gov/genomes/all/GCF/000/365/185/GCF_000365185.1_Chinese_Lotus_1.1</t>
  </si>
  <si>
    <t>Halyomorpha halys</t>
  </si>
  <si>
    <t>HHAL.00</t>
  </si>
  <si>
    <t>SAMN02737379</t>
  </si>
  <si>
    <t>PRJNA298780</t>
  </si>
  <si>
    <t>GCA_000696795.2</t>
  </si>
  <si>
    <t>mitochondrion MT:NC_013272.1/</t>
  </si>
  <si>
    <t>JMPT02</t>
  </si>
  <si>
    <t>2014-05-30T00:00:00Z</t>
  </si>
  <si>
    <t>ftp://ftp.ncbi.nlm.nih.gov/genomes/all/GCA/000/696/795/GCA_000696795.2_Hhal_2.0</t>
  </si>
  <si>
    <t>ftp://ftp.ncbi.nlm.nih.gov/genomes/all/GCF/000/696/795/GCF_000696795.2_Hhal_2.0</t>
  </si>
  <si>
    <t>Falco cherrug</t>
  </si>
  <si>
    <t>SAMN02981426</t>
  </si>
  <si>
    <t>PRJNA217049</t>
  </si>
  <si>
    <t>GCA_000337975.1</t>
  </si>
  <si>
    <t>AKMU01</t>
  </si>
  <si>
    <t>ftp://ftp.ncbi.nlm.nih.gov/genomes/all/GCA/000/337/975/GCA_000337975.1_F_cherrug_v1.0</t>
  </si>
  <si>
    <t>ftp://ftp.ncbi.nlm.nih.gov/genomes/all/GCF/000/337/975/GCF_000337975.1_F_cherrug_v1.0</t>
  </si>
  <si>
    <t>Centruroides sculpturatus</t>
  </si>
  <si>
    <t>CEXI.00-Female</t>
  </si>
  <si>
    <t>SAMN02617800</t>
  </si>
  <si>
    <t>PRJNA422877</t>
  </si>
  <si>
    <t>GCA_000671375.2</t>
  </si>
  <si>
    <t>AXZI02</t>
  </si>
  <si>
    <t>2014-05-02T00:00:00Z</t>
  </si>
  <si>
    <t>ftp://ftp.ncbi.nlm.nih.gov/genomes/all/GCA/000/671/375/GCA_000671375.2_Cexi_2.0</t>
  </si>
  <si>
    <t>ftp://ftp.ncbi.nlm.nih.gov/genomes/all/GCF/000/671/375/GCF_000671375.1_Cexi_2.0</t>
  </si>
  <si>
    <t>Trichogramma pretiosum</t>
  </si>
  <si>
    <t>Unisexual culture from Peru</t>
  </si>
  <si>
    <t>SAMN02439301</t>
  </si>
  <si>
    <t>PRJNA297592</t>
  </si>
  <si>
    <t>GCA_000599845.3</t>
  </si>
  <si>
    <t>JARR02</t>
  </si>
  <si>
    <t>2014-03-24T00:00:00Z</t>
  </si>
  <si>
    <t>ftp://ftp.ncbi.nlm.nih.gov/genomes/all/GCA/000/599/845/GCA_000599845.3_Tpre_2.0</t>
  </si>
  <si>
    <t>ftp://ftp.ncbi.nlm.nih.gov/genomes/all/GCF/000/599/845/GCF_000599845.2_Tpre_2.0</t>
  </si>
  <si>
    <t>Latrodectus hesperus</t>
  </si>
  <si>
    <t>LHES.00</t>
  </si>
  <si>
    <t>SAMN02261529</t>
  </si>
  <si>
    <t>PRJNA168123</t>
  </si>
  <si>
    <t>GCA_000697925.2</t>
  </si>
  <si>
    <t>JJRX02</t>
  </si>
  <si>
    <t>ftp://ftp.ncbi.nlm.nih.gov/genomes/all/GCA/000/697/925/GCA_000697925.2_Lhes_2.0</t>
  </si>
  <si>
    <t>Cephus cinctus</t>
  </si>
  <si>
    <t>SAMN02905554</t>
  </si>
  <si>
    <t>PRJNA297591</t>
  </si>
  <si>
    <t>GCA_000341935.1</t>
  </si>
  <si>
    <t>mitochondrion MT:NC_012688.1/</t>
  </si>
  <si>
    <t>AMWH01</t>
  </si>
  <si>
    <t>2014-07-09T00:00:00Z</t>
  </si>
  <si>
    <t>ftp://ftp.ncbi.nlm.nih.gov/genomes/all/GCA/000/341/935/GCA_000341935.1_Ccin1</t>
  </si>
  <si>
    <t>ftp://ftp.ncbi.nlm.nih.gov/genomes/all/GCF/000/341/935/GCF_000341935.1_Ccin1</t>
  </si>
  <si>
    <t>Saprolegnia diclina VS20</t>
  </si>
  <si>
    <t>VS20</t>
  </si>
  <si>
    <t>SAMN02981407</t>
  </si>
  <si>
    <t>PRJNA255245</t>
  </si>
  <si>
    <t>GCA_000281045.1</t>
  </si>
  <si>
    <t>AIJL01</t>
  </si>
  <si>
    <t>2012-07-23T00:00:00Z</t>
  </si>
  <si>
    <t>ftp://ftp.ncbi.nlm.nih.gov/genomes/all/GCA/000/281/045/GCA_000281045.1_Sap_diclina_VS20_V1</t>
  </si>
  <si>
    <t>ftp://ftp.ncbi.nlm.nih.gov/genomes/all/GCF/000/281/045/GCF_000281045.1_Sap_diclina_VS20_V1</t>
  </si>
  <si>
    <t>Hydropotes inermis</t>
  </si>
  <si>
    <t>ZZ2017</t>
  </si>
  <si>
    <t>SAMN10176374</t>
  </si>
  <si>
    <t>GCA_006459105.1</t>
  </si>
  <si>
    <t>SPDZ01</t>
  </si>
  <si>
    <t>ftp://ftp.ncbi.nlm.nih.gov/genomes/all/GCA/006/459/105/GCA_006459105.1_NPU_HINE_1.0</t>
  </si>
  <si>
    <t>Papilio machaon</t>
  </si>
  <si>
    <t>ya'a_city_454_Pm</t>
  </si>
  <si>
    <t>SAMN03290678</t>
  </si>
  <si>
    <t>PRJNA300299</t>
  </si>
  <si>
    <t>GCA_001298355.1</t>
  </si>
  <si>
    <t>mitochondrion MT:NC_018047.1/</t>
  </si>
  <si>
    <t>LADJ01</t>
  </si>
  <si>
    <t>2015-09-24T00:00:00Z</t>
  </si>
  <si>
    <t>ftp://ftp.ncbi.nlm.nih.gov/genomes/all/GCA/001/298/355/GCA_001298355.1_Pap_ma_1.0</t>
  </si>
  <si>
    <t>ftp://ftp.ncbi.nlm.nih.gov/genomes/all/GCF/001/298/355/GCF_001298355.1_Pap_ma_1.0</t>
  </si>
  <si>
    <t>Papilio bianor</t>
  </si>
  <si>
    <t>TM66B3WUVR</t>
  </si>
  <si>
    <t>SAMN05573205</t>
  </si>
  <si>
    <t>PRJNA338884</t>
  </si>
  <si>
    <t>GCA_011763625.1</t>
  </si>
  <si>
    <t>JAAOEG01</t>
  </si>
  <si>
    <t>ftp://ftp.ncbi.nlm.nih.gov/genomes/all/GCA/011/763/625/GCA_011763625.1_ASM1176362v1</t>
  </si>
  <si>
    <t>Neolecta irregularis DAH-3</t>
  </si>
  <si>
    <t>DAH-3</t>
  </si>
  <si>
    <t>SAMN01939349</t>
  </si>
  <si>
    <t>PRJNA167926</t>
  </si>
  <si>
    <t>GCA_001929475.1</t>
  </si>
  <si>
    <t>LXFE01</t>
  </si>
  <si>
    <t>2017-01-04T00:00:00Z</t>
  </si>
  <si>
    <t>ftp://ftp.ncbi.nlm.nih.gov/genomes/all/GCA/001/929/475/GCA_001929475.1_NeoIirr1.0</t>
  </si>
  <si>
    <t>Scaptomyza flava</t>
  </si>
  <si>
    <t>OHI-9</t>
  </si>
  <si>
    <t>SAMN10180174</t>
  </si>
  <si>
    <t>PRJNA494789</t>
  </si>
  <si>
    <t>GCA_003952975.1</t>
  </si>
  <si>
    <t>RKRM01</t>
  </si>
  <si>
    <t>ftp://ftp.ncbi.nlm.nih.gov/genomes/all/GCA/003/952/975/GCA_003952975.1_Sfla_v1</t>
  </si>
  <si>
    <t>Brassica carinata</t>
  </si>
  <si>
    <t>sxm20200214</t>
  </si>
  <si>
    <t>SAMN14072354</t>
  </si>
  <si>
    <t>PRJNA605599</t>
  </si>
  <si>
    <t>GCA_016771965.1</t>
  </si>
  <si>
    <t>chromosome B1:CM028687.1; chromosome B2:CM028688.1; chromosome B3:CM028689.1; chromosome B4:CM028690.1; chromosome B5:CM028691.1; chromosome B6:CM028692.1; chromosome B7:CM028693.1; chromosome B8:CM028694.1; chromosome C1:CM028695.1; chromosome C2:CM028696.1; chromosome C3:CM028697.1; chromosome C4:CM028698.1; chromosome C5:CM028699.1; chromosome C6:CM028700.1; chromosome C7:CM028701.1; chromosome C8:CM028702.1; chromosome C9:CM028703.1</t>
  </si>
  <si>
    <t>JAAMPC01</t>
  </si>
  <si>
    <t>2021-01-28T00:00:00Z</t>
  </si>
  <si>
    <t>ftp://ftp.ncbi.nlm.nih.gov/genomes/all/GCA/016/771/965/GCA_016771965.1_ASM1677196v1</t>
  </si>
  <si>
    <t>Lates calcarifer</t>
  </si>
  <si>
    <t>ASB-BC8</t>
  </si>
  <si>
    <t>SAMN04026617</t>
  </si>
  <si>
    <t>PRJNA345597</t>
  </si>
  <si>
    <t>GCA_001640805.1</t>
  </si>
  <si>
    <t>mitochondrion MT:NC_007439.1/</t>
  </si>
  <si>
    <t>LLXD01</t>
  </si>
  <si>
    <t>2016-05-09T00:00:00Z</t>
  </si>
  <si>
    <t>ftp://ftp.ncbi.nlm.nih.gov/genomes/all/GCA/001/640/805/GCA_001640805.1_ASM164080v1</t>
  </si>
  <si>
    <t>ftp://ftp.ncbi.nlm.nih.gov/genomes/all/GCF/001/640/805/GCF_001640805.1_ASM164080v1</t>
  </si>
  <si>
    <t>Ceratopteris richardii</t>
  </si>
  <si>
    <t>Whitten #5841</t>
  </si>
  <si>
    <t>SAMN10622321</t>
  </si>
  <si>
    <t>PRJNA511033</t>
  </si>
  <si>
    <t>GCA_009866685.1</t>
  </si>
  <si>
    <t>WXVY01</t>
  </si>
  <si>
    <t>ftp://ftp.ncbi.nlm.nih.gov/genomes/all/GCA/009/866/685/GCA_009866685.1_CFernv1.1</t>
  </si>
  <si>
    <t>Takifugu flavidus</t>
  </si>
  <si>
    <t>HTHZ2018</t>
  </si>
  <si>
    <t>SAMN10077091</t>
  </si>
  <si>
    <t>PRJNA491395</t>
  </si>
  <si>
    <t>GCA_003711565.2</t>
  </si>
  <si>
    <t>chromosome 1:CM011069.1; chromosome 2:CM011070.1; chromosome 3:CM011071.1; chromosome 4:CM011072.1; chromosome 5:CM011073.1; chromosome 6:CM011074.1; chromosome 7:CM011075.1; chromosome 8:CM011076.1; chromosome 9:CM011077.1; chromosome 10:CM011078.1; chromosome 11:CM011079.1; chromosome 12:CM011080.1; chromosome 13:CM011081.1; chromosome 14:CM011082.1; chromosome 15:CM011083.1; chromosome 16:CM011084.1; chromosome 17:CM011085.1; chromosome 18:CM011086.1; chromosome 19:CM011087.2; chromosome 20:CM011088.1; chromosome 21:CM011089.1; chromosome 22:CM011090.1</t>
  </si>
  <si>
    <t>RHFK02</t>
  </si>
  <si>
    <t>2018-11-05T00:00:00Z</t>
  </si>
  <si>
    <t>ftp://ftp.ncbi.nlm.nih.gov/genomes/all/GCA/003/711/565/GCA_003711565.2_ASM371156v2</t>
  </si>
  <si>
    <t>Metschnikowia fructicola 277</t>
  </si>
  <si>
    <t>SAMN01797239</t>
  </si>
  <si>
    <t>PRJNA179032</t>
  </si>
  <si>
    <t>GCA_000317355.2</t>
  </si>
  <si>
    <t>ANFW02</t>
  </si>
  <si>
    <t>2012-12-05T00:00:00Z</t>
  </si>
  <si>
    <t>ftp://ftp.ncbi.nlm.nih.gov/genomes/all/GCA/000/317/355/GCA_000317355.2_ASM31735v2</t>
  </si>
  <si>
    <t>Angomonas deanei</t>
  </si>
  <si>
    <t>Crithidia deanei Carvalho (ATCC PRA-265)</t>
  </si>
  <si>
    <t>SAMEA6471262</t>
  </si>
  <si>
    <t>PRJEB36170</t>
  </si>
  <si>
    <t>GCA_903995115.1</t>
  </si>
  <si>
    <t>chromosome 01:LR877145.1; chromosome 02:LR877146.1; chromosome 03:LR877147.1; chromosome 04:LR877148.1; chromosome 05:LR877149.1; chromosome 06:LR877150.1; chromosome 07:LR877151.1; chromosome 08:LR877152.1; chromosome 09:LR877153.1; chromosome 10:LR877154.1; chromosome 11:LR877155.1; chromosome 12:LR877156.1; chromosome 13:LR877157.1; chromosome 14:LR877158.1; chromosome 15:LR877159.1; chromosome 16:LR877160.1; chromosome 17:LR877161.1; chromosome 18:LR877162.1; chromosome 19:LR877163.1; chromosome 20:LR877164.1; chromosome 21:LR877165.1; chromosome 22:LR877166.1; chromosome 23:LR877167.1; chromosome 24:LR877168.1; chromosome 25:LR877169.1; chromosome 26:LR877170.1; chromosome 27:LR877171.1; chromosome 28:LR877172.1; chromosome 29:LR877173.1</t>
  </si>
  <si>
    <t>2020-08-18T00:00:00Z</t>
  </si>
  <si>
    <t>ftp://ftp.ncbi.nlm.nih.gov/genomes/all/GCA/903/995/115/GCA_903995115.1_Adeanei_nanopore_chromosomes</t>
  </si>
  <si>
    <t>Brachionus calyciflorus</t>
  </si>
  <si>
    <t>NED-1</t>
  </si>
  <si>
    <t>SAMN07628732</t>
  </si>
  <si>
    <t>PRJNA404029</t>
  </si>
  <si>
    <t>GCA_002922825.1</t>
  </si>
  <si>
    <t>NTPY01</t>
  </si>
  <si>
    <t>ftp://ftp.ncbi.nlm.nih.gov/genomes/all/GCA/002/922/825/GCA_002922825.1_Bc_v0.6</t>
  </si>
  <si>
    <t>Globisporangium irregulare</t>
  </si>
  <si>
    <t>CBS 494.86</t>
  </si>
  <si>
    <t>SAMN06311412</t>
  </si>
  <si>
    <t>PRJNA371716</t>
  </si>
  <si>
    <t>GCA_004117815.1</t>
  </si>
  <si>
    <t>NCVO01</t>
  </si>
  <si>
    <t>ftp://ftp.ncbi.nlm.nih.gov/genomes/all/GCA/004/117/815/GCA_004117815.1_PIRR_v1</t>
  </si>
  <si>
    <t>Globisporangium iwayamae DAOM BR242034</t>
  </si>
  <si>
    <t>DAOM BR242034</t>
  </si>
  <si>
    <t>SAMN02981433</t>
  </si>
  <si>
    <t>PRJNA169054</t>
  </si>
  <si>
    <t>GCA_000387465.2</t>
  </si>
  <si>
    <t>AKYA02</t>
  </si>
  <si>
    <t>ftp://ftp.ncbi.nlm.nih.gov/genomes/all/GCA/000/387/465/GCA_000387465.2_piw_scaffolds_v1</t>
  </si>
  <si>
    <t>Brachionus manjavacas</t>
  </si>
  <si>
    <t>DE</t>
  </si>
  <si>
    <t>SAMN18436265</t>
  </si>
  <si>
    <t>PRJNA716453</t>
  </si>
  <si>
    <t>GCA_019054805.1</t>
  </si>
  <si>
    <t>JAHQIY01</t>
  </si>
  <si>
    <t>ftp://ftp.ncbi.nlm.nih.gov/genomes/all/GCA/019/054/805/GCA_019054805.1_ASM1905480v1</t>
  </si>
  <si>
    <t>Pythium aphanidermatum DAOM BR444</t>
  </si>
  <si>
    <t>DAOM BR444</t>
  </si>
  <si>
    <t>SAMN02981430</t>
  </si>
  <si>
    <t>PRJNA169051</t>
  </si>
  <si>
    <t>GCA_000387445.2</t>
  </si>
  <si>
    <t>AKXX02</t>
  </si>
  <si>
    <t>ftp://ftp.ncbi.nlm.nih.gov/genomes/all/GCA/000/387/445/GCA_000387445.2_pag1_scaffolds_v1</t>
  </si>
  <si>
    <t>Pythium arrhenomanes ATCC 12531</t>
  </si>
  <si>
    <t>ATCC 12531</t>
  </si>
  <si>
    <t>SAMN02981431</t>
  </si>
  <si>
    <t>PRJNA169052</t>
  </si>
  <si>
    <t>GCA_000387505.2</t>
  </si>
  <si>
    <t>AKXY02</t>
  </si>
  <si>
    <t>ftp://ftp.ncbi.nlm.nih.gov/genomes/all/GCA/000/387/505/GCA_000387505.2_par_scaffolds_v1</t>
  </si>
  <si>
    <t>Spodoptera litura</t>
  </si>
  <si>
    <t>Ishihara</t>
  </si>
  <si>
    <t>SAMN05845584</t>
  </si>
  <si>
    <t>PRJNA416314</t>
  </si>
  <si>
    <t>GCA_002706865.1</t>
  </si>
  <si>
    <t>chromosome 1:NC_036187.1/CM008392.1; chromosome 2:NC_036188.1/CM008393.1; chromosome 3:NC_036189.1/CM008394.1; chromosome 4:NC_036190.1/CM008395.1; chromosome 5:NC_036191.1/CM008396.1; chromosome 6:NC_036192.1/CM008397.1; chromosome 7:NC_036193.1/CM008398.1; chromosome 8:NC_036194.1/CM008399.1; chromosome 9:NC_036195.1/CM008400.1; chromosome 10:NC_036196.1/CM008401.1; chromosome 11:NC_036197.1/CM008402.1; chromosome 12:NC_036198.1/CM008403.1; chromosome 13:NC_036199.1/CM008404.1; chromosome 14:NC_036200.1/CM008405.1; chromosome 15:NC_036201.1/CM008406.1; chromosome 16:NC_036202.1/CM008407.1; chromosome 17:NC_036203.1/CM008408.1; chromosome 18:NC_036204.1/CM008409.1; chromosome 19:NC_036205.1/CM008410.1; chromosome 20:NC_036206.1/CM008411.1; chromosome 21:NC_036207.1/CM008412.1; chromosome 22:NC_036208.1/CM008413.1; chromosome 23:NC_036209.1/CM008414.1; chromosome 24:NC_036210.1/CM008415.1; chromosome 25:NC_036211.1/CM008416.1; chromosome 26:NC_036212.1/CM008417.1; chromosome 27:NC_036213.1/CM008418.1; chromosome 28:NC_036214.1/CM008419.1; chromosome 29:NC_036215.1/CM008420.1; chromosome 30:NC_036216.1/CM008421.1; chromosome Z:NC_036217.1/CM008422.1; mitochondrion MT:NC_022676.1/</t>
  </si>
  <si>
    <t>MTZO01</t>
  </si>
  <si>
    <t>2017-10-25T00:00:00Z</t>
  </si>
  <si>
    <t>ftp://ftp.ncbi.nlm.nih.gov/genomes/all/GCA/002/706/865/GCA_002706865.1_ASM270686v1</t>
  </si>
  <si>
    <t>ftp://ftp.ncbi.nlm.nih.gov/genomes/all/GCF/002/706/865/GCF_002706865.1_ASM270686v1</t>
  </si>
  <si>
    <t>Achlya hypogyna</t>
  </si>
  <si>
    <t>ATCC 48635</t>
  </si>
  <si>
    <t>SAMN02690054</t>
  </si>
  <si>
    <t>PRJNA169234</t>
  </si>
  <si>
    <t>GCA_002081595.1</t>
  </si>
  <si>
    <t>JNBR01</t>
  </si>
  <si>
    <t>2017-04-06T00:00:00Z</t>
  </si>
  <si>
    <t>ftp://ftp.ncbi.nlm.nih.gov/genomes/all/GCA/002/081/595/GCA_002081595.1_ACH_lane_v1</t>
  </si>
  <si>
    <t>Thraustotheca clavata</t>
  </si>
  <si>
    <t>ATCC 34112</t>
  </si>
  <si>
    <t>SAMN02690055</t>
  </si>
  <si>
    <t>PRJNA169235</t>
  </si>
  <si>
    <t>GCA_002081575.1</t>
  </si>
  <si>
    <t>JNBS01</t>
  </si>
  <si>
    <t>ftp://ftp.ncbi.nlm.nih.gov/genomes/all/GCA/002/081/575/GCA_002081575.1_Thrcla_v1</t>
  </si>
  <si>
    <t>Dendrocalamus latiflorus</t>
  </si>
  <si>
    <t>YDM-20191121</t>
  </si>
  <si>
    <t>SAMN15293282</t>
  </si>
  <si>
    <t>PRJNA600661</t>
  </si>
  <si>
    <t>GCA_017311315.1</t>
  </si>
  <si>
    <t>chromosome 1:CM029609.1; chromosome 2:CM029610.1; chromosome 3:CM029611.1; chromosome 4:CM029612.1; chromosome 5:CM029613.1; chromosome 6:CM029614.1; chromosome 7:CM029615.1; chromosome 8:CM029616.1; chromosome 9:CM029617.1; chromosome 10:CM029618.1; chromosome 11:CM029619.1; chromosome 12:CM029620.1; chromosome 13:CM029621.1; chromosome 14:CM029622.1; chromosome 15:CM029623.1; chromosome 16:CM029624.1; chromosome 17:CM029625.1; chromosome 18:CM029626.1; chromosome 19:CM029627.1; chromosome 20:CM029628.1; chromosome 21:CM029629.1; chromosome 22:CM029630.1; chromosome 23:CM029631.1; chromosome 24:CM029632.1; chromosome 25:CM029633.1; chromosome 26:CM029634.1; chromosome 27:CM029635.1; chromosome 28:CM029636.1; chromosome 29:CM029637.1; chromosome 30:CM029638.1; chromosome 31:CM029639.1; chromosome 32:CM029640.1; chromosome 33:CM029641.1; chromosome 34:CM029642.1; chromosome 35:CM029643.1; chromosome 36:CM029644.1; chromosome 37:CM029645.1; chromosome 38:CM029646.1; chromosome 39:CM029647.1; chromosome 40:CM029648.1; chromosome 41:CM029649.1; chromosome 42:CM029650.1; chromosome 43:CM029651.1; chromosome 44:CM029652.1; chromosome 45:CM029653.1; chromosome 46:CM029654.1; chromosome 47:CM029655.1; chromosome 48:CM029656.1; chromosome 49:CM029657.1; chromosome 50:CM029658.1; chromosome 51:CM029659.1; chromosome 52:CM029660.1; chromosome 53:CM029661.1; chromosome 54:CM029662.1; chromosome 55:CM029663.1; chromosome 56:CM029664.1; chromosome 57:CM029665.1; chromosome 58:CM029666.1; chromosome 59:CM029667.1; chromosome 60:CM029668.1; chromosome 61:CM029669.1; chromosome 62:CM029670.1; chromosome 63:CM029671.1; chromosome 64:CM029672.1; chromosome 65:CM029673.1; chromosome 66:CM029674.1; chromosome 67:CM029675.1; chromosome 68:CM029676.1; chromosome 69:CM029677.1; chromosome 70:CM029678.1</t>
  </si>
  <si>
    <t>JACBGG01</t>
  </si>
  <si>
    <t>ftp://ftp.ncbi.nlm.nih.gov/genomes/all/GCA/017/311/315/GCA_017311315.1_mabamboo_1.0</t>
  </si>
  <si>
    <t>Gobiocypris rarus</t>
  </si>
  <si>
    <t>GR2020</t>
  </si>
  <si>
    <t>SAMN18323793</t>
  </si>
  <si>
    <t>PRJNA715041</t>
  </si>
  <si>
    <t>GCA_018491645.1</t>
  </si>
  <si>
    <t>chromosome 1:CM031756.1; chromosome 2:CM031757.1; chromosome 3:CM031758.1; chromosome 4:CM031759.1; chromosome 5:CM031760.1; chromosome 6:CM031761.1; chromosome 7:CM031762.1; chromosome 8:CM031763.1; chromosome 9:CM031764.1; chromosome 10:CM031765.1; chromosome 11:CM031766.1; chromosome 12:CM031767.1; chromosome 13:CM031768.1; chromosome 14:CM031769.1; chromosome 15:CM031770.1; chromosome 16:CM031771.1; chromosome 17:CM031772.1; chromosome 18:CM031773.1; chromosome 19:CM031774.1; chromosome 20:CM031775.1; chromosome 21:CM031776.1; chromosome 22:CM031777.1; chromosome 23:CM031778.1; chromosome 24:CM031779.1; chromosome 25:CM031780.1</t>
  </si>
  <si>
    <t>JAGMVN01</t>
  </si>
  <si>
    <t>2021-05-25T00:00:00Z</t>
  </si>
  <si>
    <t>ftp://ftp.ncbi.nlm.nih.gov/genomes/all/GCA/018/491/645/GCA_018491645.1_ASM1849164v1</t>
  </si>
  <si>
    <t>Leishmania aethiopica</t>
  </si>
  <si>
    <t>209-622</t>
  </si>
  <si>
    <t>SAMN09984807</t>
  </si>
  <si>
    <t>PRJNA484340</t>
  </si>
  <si>
    <t>GCA_003992445.1</t>
  </si>
  <si>
    <t>RZOE01</t>
  </si>
  <si>
    <t>ftp://ftp.ncbi.nlm.nih.gov/genomes/all/GCA/003/992/445/GCA_003992445.1_ASM399244v1</t>
  </si>
  <si>
    <t>Wickerhamomyces ciferrii</t>
  </si>
  <si>
    <t>NRRL Y-1031 F-60-10</t>
  </si>
  <si>
    <t>SAMEA2272793</t>
  </si>
  <si>
    <t>PRJNA248426</t>
  </si>
  <si>
    <t>GCA_000313485.1</t>
  </si>
  <si>
    <t>CAIF01</t>
  </si>
  <si>
    <t>2012-09-13T00:00:00Z</t>
  </si>
  <si>
    <t>ftp://ftp.ncbi.nlm.nih.gov/genomes/all/GCA/000/313/485/GCA_000313485.1_ASM31348v1</t>
  </si>
  <si>
    <t>ftp://ftp.ncbi.nlm.nih.gov/genomes/all/GCF/000/313/485/GCF_000313485.1_ASM31348v1</t>
  </si>
  <si>
    <t>Fusarium pseudograminearum CS3096</t>
  </si>
  <si>
    <t>CS3096</t>
  </si>
  <si>
    <t>SAMN02981337</t>
  </si>
  <si>
    <t>PRJNA66583</t>
  </si>
  <si>
    <t>GCA_000303195.2</t>
  </si>
  <si>
    <t>chromosome 1:NC_031951.1/CM003198.1; chromosome 2:NC_031952.1/CM003199.1; chromosome 3:NC_031953.1/CM003200.1; chromosome 4:NC_031954.1/CM003201.1</t>
  </si>
  <si>
    <t>AFNW01</t>
  </si>
  <si>
    <t>2012-10-05T00:00:00Z</t>
  </si>
  <si>
    <t>ftp://ftp.ncbi.nlm.nih.gov/genomes/all/GCA/000/303/195/GCA_000303195.2_FP7</t>
  </si>
  <si>
    <t>ftp://ftp.ncbi.nlm.nih.gov/genomes/all/GCF/000/303/195/GCF_000303195.2_FP7</t>
  </si>
  <si>
    <t>NCYC 495 leu1.1</t>
  </si>
  <si>
    <t>SAMN00726693</t>
  </si>
  <si>
    <t>PRJNA50737</t>
  </si>
  <si>
    <t>GCA_001664045.1</t>
  </si>
  <si>
    <t>AECK01</t>
  </si>
  <si>
    <t>ftp://ftp.ncbi.nlm.nih.gov/genomes/all/GCA/001/664/045/GCA_001664045.1_Hanpo2</t>
  </si>
  <si>
    <t>ftp://ftp.ncbi.nlm.nih.gov/genomes/all/GCF/001/664/045/GCF_001664045.1_Hanpo2</t>
  </si>
  <si>
    <t>Ogataea parapolymorpha DL-1</t>
  </si>
  <si>
    <t>DL-1</t>
  </si>
  <si>
    <t>SAMN02981294</t>
  </si>
  <si>
    <t>PRJNA60503</t>
  </si>
  <si>
    <t>GCA_000187245.3</t>
  </si>
  <si>
    <t>chromosome I:NC_027866.1/CM002300.1; chromosome II:NC_027865.1/CM002301.1; chromosome III:NC_027864.1/CM002302.1; chromosome IV:NC_027863.1/CM002303.1; chromosome V:NC_027862.1/CM002304.1; chromosome VI:NC_027861.1/CM002305.1; chromosome VII:NC_027860.1/CM002306.1</t>
  </si>
  <si>
    <t>AEOI02</t>
  </si>
  <si>
    <t>ftp://ftp.ncbi.nlm.nih.gov/genomes/all/GCA/000/187/245/GCA_000187245.3_Hansenula_2</t>
  </si>
  <si>
    <t>ftp://ftp.ncbi.nlm.nih.gov/genomes/all/GCF/000/187/245/GCF_000187245.1_Hansenula_2</t>
  </si>
  <si>
    <t>Leishmania tropica</t>
  </si>
  <si>
    <t>CDC216-162</t>
  </si>
  <si>
    <t>SAMN09984808</t>
  </si>
  <si>
    <t>GCA_014139745.1</t>
  </si>
  <si>
    <t>chromosome 01:CM024323.1; chromosome 02:CM024324.1; chromosome 03:CM024325.1; chromosome 04:CM024326.1; chromosome 05:CM024327.1; chromosome 06:CM024328.1; chromosome 07:CM024329.1; chromosome 08:CM024330.1; chromosome 09:CM024331.1; chromosome 10:CM024296.1; chromosome 11:CM024297.1; chromosome 12:CM024298.1; chromosome 13:CM024299.1; chromosome 14:CM024300.1; chromosome 15:CM024301.1; chromosome 16:CM024302.1; chromosome 17:CM024303.1; chromosome 18:CM024304.1; chromosome 19:CM024305.1; chromosome 20:CM024306.1; chromosome 21:CM024307.1; chromosome 22:CM024308.1; chromosome 23:CM024309.1; chromosome 24:CM024310.1; chromosome 25:CM024311.1; chromosome 26:CM024312.1; chromosome 27:CM024313.1; chromosome 28:CM024314.1; chromosome 29:CM024315.1; chromosome 30:CM024316.1; chromosome 31:CM024317.1; chromosome 32:CM024318.1; chromosome 33:CM024319.1; chromosome 34:CM024320.1; chromosome 35:CM024321.1; chromosome 36:CM024322.1</t>
  </si>
  <si>
    <t>JACCHM01</t>
  </si>
  <si>
    <t>2020-08-10T00:00:00Z</t>
  </si>
  <si>
    <t>ftp://ftp.ncbi.nlm.nih.gov/genomes/all/GCA/014/139/745/GCA_014139745.1_CDC_Ltropica216-162_v1</t>
  </si>
  <si>
    <t>Notechis scutatus</t>
  </si>
  <si>
    <t>SAMEA4800209</t>
  </si>
  <si>
    <t>PRJEB27871</t>
  </si>
  <si>
    <t>GCA_900518725.1</t>
  </si>
  <si>
    <t>ULFQ01</t>
  </si>
  <si>
    <t>ftp://ftp.ncbi.nlm.nih.gov/genomes/all/GCA/900/518/725/GCA_900518725.1_TS10Xv2-PRI</t>
  </si>
  <si>
    <t>ftp://ftp.ncbi.nlm.nih.gov/genomes/all/GCF/900/518/725/GCF_900518725.1_TS10Xv2-PRI</t>
  </si>
  <si>
    <t>Ulva prolifera</t>
  </si>
  <si>
    <t>YS-2018</t>
  </si>
  <si>
    <t>SAMN09766007</t>
  </si>
  <si>
    <t>PRJNA484545</t>
  </si>
  <si>
    <t>GCA_004138255.1</t>
  </si>
  <si>
    <t>SDUY01</t>
  </si>
  <si>
    <t>ftp://ftp.ncbi.nlm.nih.gov/genomes/all/GCA/004/138/255/GCA_004138255.1_ASM413825v1</t>
  </si>
  <si>
    <t>Datura stramonium</t>
  </si>
  <si>
    <t>AR-01</t>
  </si>
  <si>
    <t>SAMN14375310</t>
  </si>
  <si>
    <t>PRJNA612504</t>
  </si>
  <si>
    <t>GCA_018107945.1</t>
  </si>
  <si>
    <t>JACEIK01</t>
  </si>
  <si>
    <t>ftp://ftp.ncbi.nlm.nih.gov/genomes/all/GCA/018/107/945/GCA_018107945.1_UCR_Dstr_1.4</t>
  </si>
  <si>
    <t>Aotus nancymaae</t>
  </si>
  <si>
    <t>SAMN03121886</t>
  </si>
  <si>
    <t>PRJNA282745</t>
  </si>
  <si>
    <t>GCA_000952055.2</t>
  </si>
  <si>
    <t>mitochondrion MT:NC_018116.1/</t>
  </si>
  <si>
    <t>JYKP02</t>
  </si>
  <si>
    <t>2015-03-12T00:00:00Z</t>
  </si>
  <si>
    <t>ftp://ftp.ncbi.nlm.nih.gov/genomes/all/GCA/000/952/055/GCA_000952055.2_Anan_2.0</t>
  </si>
  <si>
    <t>ftp://ftp.ncbi.nlm.nih.gov/genomes/all/GCF/000/952/055/GCF_000952055.2_Anan_2.0</t>
  </si>
  <si>
    <t>IBT 35659</t>
  </si>
  <si>
    <t>SAMN17736664</t>
  </si>
  <si>
    <t>PRJNA698798</t>
  </si>
  <si>
    <t>GCA_019977855.1</t>
  </si>
  <si>
    <t>JAFCIW01</t>
  </si>
  <si>
    <t>2021-09-14T00:00:00Z</t>
  </si>
  <si>
    <t>ftp://ftp.ncbi.nlm.nih.gov/genomes/all/GCA/019/977/855/GCA_019977855.1_ASM1997785v1</t>
  </si>
  <si>
    <t>Musca domestica</t>
  </si>
  <si>
    <t>aabys</t>
  </si>
  <si>
    <t>SAMN02953849</t>
  </si>
  <si>
    <t>PRJNA210139</t>
  </si>
  <si>
    <t>GCA_000371365.1</t>
  </si>
  <si>
    <t>AQPM01</t>
  </si>
  <si>
    <t>2013-04-16T00:00:00Z</t>
  </si>
  <si>
    <t>ftp://ftp.ncbi.nlm.nih.gov/genomes/all/GCA/000/371/365/GCA_000371365.1_Musca_domestica-2.0.2</t>
  </si>
  <si>
    <t>ftp://ftp.ncbi.nlm.nih.gov/genomes/all/GCF/000/371/365/GCF_000371365.1_Musca_domestica-2.0.2</t>
  </si>
  <si>
    <t>Meloidogyne graminicola</t>
  </si>
  <si>
    <t>VN-18</t>
  </si>
  <si>
    <t>SAMN14466702</t>
  </si>
  <si>
    <t>PRJNA615787</t>
  </si>
  <si>
    <t>GCA_014773135.1</t>
  </si>
  <si>
    <t>JABEBT01</t>
  </si>
  <si>
    <t>ftp://ftp.ncbi.nlm.nih.gov/genomes/all/GCA/014/773/135/GCA_014773135.1_ASM1477313v1</t>
  </si>
  <si>
    <t>Ensete ventricosum</t>
  </si>
  <si>
    <t>SAMN02854351</t>
  </si>
  <si>
    <t>PRJNA252658</t>
  </si>
  <si>
    <t>GCA_000818735.3</t>
  </si>
  <si>
    <t>JTFG03</t>
  </si>
  <si>
    <t>2015-01-09T00:00:00Z</t>
  </si>
  <si>
    <t>ftp://ftp.ncbi.nlm.nih.gov/genomes/all/GCA/000/818/735/GCA_000818735.3_Bedadeti_annotated</t>
  </si>
  <si>
    <t>Vipera berus berus</t>
  </si>
  <si>
    <t>VBER.BE-female</t>
  </si>
  <si>
    <t>SAMN02780930</t>
  </si>
  <si>
    <t>PRJNA170536</t>
  </si>
  <si>
    <t>GCA_000800605.1</t>
  </si>
  <si>
    <t>JTGP01</t>
  </si>
  <si>
    <t>2014-12-09T00:00:00Z</t>
  </si>
  <si>
    <t>ftp://ftp.ncbi.nlm.nih.gov/genomes/all/GCA/000/800/605/GCA_000800605.1_Vber.be_1.0</t>
  </si>
  <si>
    <t>Leishmania mexicana MHOM/GT/2001/U1103</t>
  </si>
  <si>
    <t>MHOM/GT/2001/U1103</t>
  </si>
  <si>
    <t>SAMEA2272796</t>
  </si>
  <si>
    <t>PRJEA60403</t>
  </si>
  <si>
    <t>GCA_000234665.4</t>
  </si>
  <si>
    <t>chromosome 1:NC_018305.1/FR799554.1; chromosome 2:NC_018306.1/FR799555.1; chromosome 3:NC_018307.1/FR799556.1; chromosome 4:NC_018308.1/FR799557.1; chromosome 5:NC_018309.1/FR799558.1; chromosome 6:NC_018310.1/FR799559.1; chromosome 7:NC_018311.1/FR799560.1; chromosome 8:NC_018312.1/FR799561.1; chromosome 9:NC_018313.1/FR799562.1; chromosome 10:NC_018314.1/FR799563.1; chromosome 11:NC_018315.1/FR799564.1; chromosome 12:NC_018316.1/FR799565.1; chromosome 13:NC_018317.1/FR799566.1; chromosome 14:NC_018318.1/FR799567.1; chromosome 15:NC_018319.1/FR799568.1; chromosome 16:NC_018320.1/FR799569.1; chromosome 17:NC_018321.1/FR799570.1; chromosome 18:NC_018322.1/FR799571.1; chromosome 19:NC_018323.1/FR799572.1; chromosome 20:NC_018324.1/FR799573.1; chromosome 21:NC_018325.1/FR799574.1; chromosome 22:NC_018326.1/FR799575.1; chromosome 23:NC_018327.1/FR799576.1; chromosome 24:NC_018328.1/FR799577.1; chromosome 25:NC_018329.1/FR799578.1; chromosome 26:NC_018330.1/FR799579.1; chromosome 27:NC_018331.1/FR799580.1; chromosome 28:NC_018332.1/FR799581.1; chromosome 29:NC_018333.1/FR799582.1; chromosome 30:NC_018334.1/FR799583.1; chromosome 31:NC_018335.1/FR799584.1; chromosome 32:NC_018336.1/FR799585.1; chromosome 33:NC_018337.1/FR799586.1; chromosome 34:NC_018338.1/FR799587.1</t>
  </si>
  <si>
    <t>CADB01</t>
  </si>
  <si>
    <t>ftp://ftp.ncbi.nlm.nih.gov/genomes/all/GCA/000/234/665/GCA_000234665.4_ASM23466v4</t>
  </si>
  <si>
    <t>ftp://ftp.ncbi.nlm.nih.gov/genomes/all/GCF/000/234/665/GCF_000234665.1_ASM23466v4</t>
  </si>
  <si>
    <t>Nosema apis BRL 01</t>
  </si>
  <si>
    <t>BRL 01</t>
  </si>
  <si>
    <t>SAMN01925610</t>
  </si>
  <si>
    <t>PRJNA66735</t>
  </si>
  <si>
    <t>GCA_000447185.1</t>
  </si>
  <si>
    <t>ANPH01</t>
  </si>
  <si>
    <t>ftp://ftp.ncbi.nlm.nih.gov/genomes/all/GCA/000/447/185/GCA_000447185.1_NapisBRLv01</t>
  </si>
  <si>
    <t>Ganoderma sinense ZZ0214-1</t>
  </si>
  <si>
    <t>ZZ0214-1</t>
  </si>
  <si>
    <t>SAMN02225658</t>
  </si>
  <si>
    <t>PRJNA42807</t>
  </si>
  <si>
    <t>GCA_002760635.1</t>
  </si>
  <si>
    <t>AYKW01</t>
  </si>
  <si>
    <t>2017-11-07T00:00:00Z</t>
  </si>
  <si>
    <t>ftp://ftp.ncbi.nlm.nih.gov/genomes/all/GCA/002/760/635/GCA_002760635.1_GanSi1.6</t>
  </si>
  <si>
    <t>Volvariella volvacea V23</t>
  </si>
  <si>
    <t>V23</t>
  </si>
  <si>
    <t>SAMN01818687</t>
  </si>
  <si>
    <t>PRJNA175251</t>
  </si>
  <si>
    <t>GCA_000349905.1</t>
  </si>
  <si>
    <t>AMXZ01</t>
  </si>
  <si>
    <t>2013-04-01T00:00:00Z</t>
  </si>
  <si>
    <t>ftp://ftp.ncbi.nlm.nih.gov/genomes/all/GCA/000/349/905/GCA_000349905.1_VVO</t>
  </si>
  <si>
    <t>Pichia membranifaciens NRRL Y-2026</t>
  </si>
  <si>
    <t>NRRL Y-2026</t>
  </si>
  <si>
    <t>SAMN00760710</t>
  </si>
  <si>
    <t>PRJNA52937</t>
  </si>
  <si>
    <t>GCA_001661235.1</t>
  </si>
  <si>
    <t>AEHA01</t>
  </si>
  <si>
    <t>ftp://ftp.ncbi.nlm.nih.gov/genomes/all/GCA/001/661/235/GCA_001661235.1_Picme2</t>
  </si>
  <si>
    <t>ftp://ftp.ncbi.nlm.nih.gov/genomes/all/GCF/001/661/235/GCF_001661235.1_Picme2</t>
  </si>
  <si>
    <t>Trichosporon asahii var. asahii CBS 2479</t>
  </si>
  <si>
    <t>CBS 2479</t>
  </si>
  <si>
    <t>SAMN02981437</t>
  </si>
  <si>
    <t>PRJNA296794</t>
  </si>
  <si>
    <t>GCA_000293215.1</t>
  </si>
  <si>
    <t>mitochondrion MT:NW_014040924.1/CM001777.1</t>
  </si>
  <si>
    <t>ALBS01</t>
  </si>
  <si>
    <t>2012-08-22T00:00:00Z</t>
  </si>
  <si>
    <t>ftp://ftp.ncbi.nlm.nih.gov/genomes/all/GCA/000/293/215/GCA_000293215.1_Trichosporon_asahii_1</t>
  </si>
  <si>
    <t>ftp://ftp.ncbi.nlm.nih.gov/genomes/all/GCF/000/293/215/GCF_000293215.1_Trichosporon_asahii_1</t>
  </si>
  <si>
    <t>Cordyceps cicadae</t>
  </si>
  <si>
    <t>CC02</t>
  </si>
  <si>
    <t>SAMN04515706</t>
  </si>
  <si>
    <t>PRJNA313127</t>
  </si>
  <si>
    <t>GCA_002968875.1</t>
  </si>
  <si>
    <t>MWMN01</t>
  </si>
  <si>
    <t>ftp://ftp.ncbi.nlm.nih.gov/genomes/all/GCA/002/968/875/GCA_002968875.1_ASM296887v1</t>
  </si>
  <si>
    <t>Spironucleus salmonicida</t>
  </si>
  <si>
    <t>SAMN02303460</t>
  </si>
  <si>
    <t>PRJNA60811</t>
  </si>
  <si>
    <t>GCA_000497125.1</t>
  </si>
  <si>
    <t>AUWU01</t>
  </si>
  <si>
    <t>2013-11-15T00:00:00Z</t>
  </si>
  <si>
    <t>ftp://ftp.ncbi.nlm.nih.gov/genomes/all/GCA/000/497/125/GCA_000497125.1_SSK3.0</t>
  </si>
  <si>
    <t>Vittaforma corneae ATCC 50505</t>
  </si>
  <si>
    <t>ATCC 50505</t>
  </si>
  <si>
    <t>SAMN02981316</t>
  </si>
  <si>
    <t>PRJNA63501</t>
  </si>
  <si>
    <t>GCA_000231115.1</t>
  </si>
  <si>
    <t>AEYK01</t>
  </si>
  <si>
    <t>ftp://ftp.ncbi.nlm.nih.gov/genomes/all/GCA/000/231/115/GCA_000231115.1_Vitt_corn_V1</t>
  </si>
  <si>
    <t>ftp://ftp.ncbi.nlm.nih.gov/genomes/all/GCF/000/231/115/GCF_000231115.1_Vitt_corn_V1</t>
  </si>
  <si>
    <t>Stylonychia lemnae</t>
  </si>
  <si>
    <t>130c</t>
  </si>
  <si>
    <t>SAMEA2594040</t>
  </si>
  <si>
    <t>PRJEB5807</t>
  </si>
  <si>
    <t>GCA_000751175.1</t>
  </si>
  <si>
    <t>CCKQ01</t>
  </si>
  <si>
    <t>ftp://ftp.ncbi.nlm.nih.gov/genomes/all/GCA/000/751/175/GCA_000751175.1_Stylonychia_lemnae_asm_v1.0</t>
  </si>
  <si>
    <t>JHAI1-7</t>
  </si>
  <si>
    <t>SAMN17101195</t>
  </si>
  <si>
    <t>PRJNA685930</t>
  </si>
  <si>
    <t>GCA_018292885.1</t>
  </si>
  <si>
    <t>JAFLQL01</t>
  </si>
  <si>
    <t>ftp://ftp.ncbi.nlm.nih.gov/genomes/all/GCA/018/292/885/GCA_018292885.1_ASM1829288v1</t>
  </si>
  <si>
    <t>Theileria orientalis strain Shintoku</t>
  </si>
  <si>
    <t>Shintoku</t>
  </si>
  <si>
    <t>SAMD00067076</t>
  </si>
  <si>
    <t>PRJDA49463</t>
  </si>
  <si>
    <t>GCA_000740895.1</t>
  </si>
  <si>
    <t>chromosome 1:NC_025260.1/AP011946.1; chromosome 2:NC_025261.1/AP011947.1; chromosome 3:NC_025262.1/AP011948.1; chromosome 4:NC_025263.1/AP011949.1</t>
  </si>
  <si>
    <t>2012-09-05T23:13:00Z</t>
  </si>
  <si>
    <t>ftp://ftp.ncbi.nlm.nih.gov/genomes/all/GCA/000/740/895/GCA_000740895.1_ASM74089v1</t>
  </si>
  <si>
    <t>ftp://ftp.ncbi.nlm.nih.gov/genomes/all/GCF/000/740/895/GCF_000740895.1_ASM74089v1</t>
  </si>
  <si>
    <t>Crithidia fasciculata</t>
  </si>
  <si>
    <t>Cf-Cl</t>
  </si>
  <si>
    <t>SAMN02953828</t>
  </si>
  <si>
    <t>PRJNA165885</t>
  </si>
  <si>
    <t>GCA_000331325.2</t>
  </si>
  <si>
    <t>chromosome 1:CM003408.1; chromosome 2:CM003409.1; chromosome 3:CM003410.1; chromosome 4:CM003411.1; chromosome 5:CM003412.1; chromosome 6:CM003413.1; chromosome 7:CM003414.1; chromosome 8:CM003415.1; chromosome 9:CM003416.1; chromosome 10:CM003417.1; chromosome 11:CM003418.1; chromosome 12:CM003419.1; chromosome 13:CM003420.1; chromosome 14:CM003421.1; chromosome 15:CM003422.1; chromosome 16:CM003423.1; chromosome 17:CM003424.1; chromosome 18:CM003425.1; chromosome 19:CM003426.1; chromosome 20:CM003427.1; chromosome 21:CM003428.1; chromosome 22:CM003429.1; chromosome 23:CM003430.1; chromosome 24:CM003431.1; chromosome 25:CM003432.1; chromosome 26:CM003433.1; chromosome 27:CM003434.1; chromosome 28:CM003435.1; chromosome 29:CM003436.1; chromosome 30:CM003407.1; kinetoplast KP:CM003437.1</t>
  </si>
  <si>
    <t>AODS02</t>
  </si>
  <si>
    <t>2013-01-09T00:00:00Z</t>
  </si>
  <si>
    <t>ftp://ftp.ncbi.nlm.nih.gov/genomes/all/GCA/000/331/325/GCA_000331325.2_Crithidia_fasciculata-14.0</t>
  </si>
  <si>
    <t>Saccharomyces uvarum</t>
  </si>
  <si>
    <t>U3</t>
  </si>
  <si>
    <t>SAMN07178574</t>
  </si>
  <si>
    <t>PRJNA388544</t>
  </si>
  <si>
    <t>GCA_002242645.1</t>
  </si>
  <si>
    <t>NOWY01</t>
  </si>
  <si>
    <t>2017-08-07T00:00:00Z</t>
  </si>
  <si>
    <t>ftp://ftp.ncbi.nlm.nih.gov/genomes/all/GCA/002/242/645/GCA_002242645.1_ASM224264v1</t>
  </si>
  <si>
    <t>Echinochloa crus-galli</t>
  </si>
  <si>
    <t>STB08</t>
  </si>
  <si>
    <t>SAMN16274019</t>
  </si>
  <si>
    <t>PRJNA665921</t>
  </si>
  <si>
    <t>GCA_015022175.1</t>
  </si>
  <si>
    <t>JADDKO01</t>
  </si>
  <si>
    <t>2020-10-27T00:00:00Z</t>
  </si>
  <si>
    <t>ftp://ftp.ncbi.nlm.nih.gov/genomes/all/GCA/015/022/175/GCA_015022175.1_ASM1502217v1</t>
  </si>
  <si>
    <t>Aspergillus wentii DTO 134E9</t>
  </si>
  <si>
    <t>DTO 134E9</t>
  </si>
  <si>
    <t>SAMN02744089</t>
  </si>
  <si>
    <t>PRJNA170886</t>
  </si>
  <si>
    <t>GCA_001890725.1</t>
  </si>
  <si>
    <t>LJSE01</t>
  </si>
  <si>
    <t>ftp://ftp.ncbi.nlm.nih.gov/genomes/all/GCA/001/890/725/GCA_001890725.1_Aspwe1</t>
  </si>
  <si>
    <t>ftp://ftp.ncbi.nlm.nih.gov/genomes/all/GCF/001/890/725/GCF_001890725.1_Aspwe1</t>
  </si>
  <si>
    <t>Strigomonas culicis</t>
  </si>
  <si>
    <t>TCC012E</t>
  </si>
  <si>
    <t>SAMN02953861</t>
  </si>
  <si>
    <t>PRJNA203517</t>
  </si>
  <si>
    <t>GCA_000482145.1</t>
  </si>
  <si>
    <t>AUXH01</t>
  </si>
  <si>
    <t>ftp://ftp.ncbi.nlm.nih.gov/genomes/all/GCA/000/482/145/GCA_000482145.1_Scul_1.0</t>
  </si>
  <si>
    <t>[Candida] ethanolica M2</t>
  </si>
  <si>
    <t>M2</t>
  </si>
  <si>
    <t>SAMN05013729</t>
  </si>
  <si>
    <t>PRJNA171020</t>
  </si>
  <si>
    <t>GCA_001649435.1</t>
  </si>
  <si>
    <t>ANNA01</t>
  </si>
  <si>
    <t>2016-05-21T00:00:00Z</t>
  </si>
  <si>
    <t>ftp://ftp.ncbi.nlm.nih.gov/genomes/all/GCA/001/649/435/GCA_001649435.1_CEM2dn</t>
  </si>
  <si>
    <t>CBS573</t>
  </si>
  <si>
    <t>SAMN08558011</t>
  </si>
  <si>
    <t>PRJNA545694</t>
  </si>
  <si>
    <t>GCA_003054445.1</t>
  </si>
  <si>
    <t>chromosome 1:NC_042506.1/CP028773.1; chromosome 2:NC_042507.1/CP028774.1; chromosome 3:NC_042508.1/CP028775.1; chromosome 4:NC_042509.1/CP028776.1; chromosome 5:NC_042510.1/CP028777.1; mitochondrion MT:CP028778.1</t>
  </si>
  <si>
    <t>2018-04-17T00:00:00Z</t>
  </si>
  <si>
    <t>ftp://ftp.ncbi.nlm.nih.gov/genomes/all/GCA/003/054/445/GCA_003054445.1_ASM305444v1</t>
  </si>
  <si>
    <t>ftp://ftp.ncbi.nlm.nih.gov/genomes/all/GCF/003/054/445/GCF_003054445.1_ASM305444v1</t>
  </si>
  <si>
    <t>Spodoptera exigua</t>
  </si>
  <si>
    <t>WH-S</t>
  </si>
  <si>
    <t>SAMN13242354</t>
  </si>
  <si>
    <t>PRJNA588360</t>
  </si>
  <si>
    <t>GCA_011316535.1</t>
  </si>
  <si>
    <t>chromosome 1:CM022047.1; chromosome 2:CM022048.1; chromosome 3:CM022049.1; chromosome 4:CM022050.1; chromosome 5:CM022051.1; chromosome 6:CM022052.1; chromosome 7:CM022053.1; chromosome 8:CM022054.1; chromosome 9:CM022055.1; chromosome 10:CM022056.1; chromosome 11:CM022057.1; chromosome 12:CM022058.1; chromosome 13:CM022059.1; chromosome 14:CM022060.1; chromosome 15:CM022061.1; chromosome 16:CM022062.1; chromosome 17:CM022063.1; chromosome 18:CM022064.1; chromosome 19:CM022065.1; chromosome 20:CM022066.1; chromosome 21:CM022067.1; chromosome 22:CM022068.1; chromosome 23:CM022069.1; chromosome 24:CM022070.1; chromosome 25:CM022071.1; chromosome 26:CM022072.1; chromosome 27:CM022073.1; chromosome 28:CM022074.1; chromosome 29:CM022075.1; chromosome 30:CM022076.1; chromosome 31:CM022077.1; chromosome W:CM022078.1</t>
  </si>
  <si>
    <t>WNNL01</t>
  </si>
  <si>
    <t>2020-03-16T00:00:00Z</t>
  </si>
  <si>
    <t>ftp://ftp.ncbi.nlm.nih.gov/genomes/all/GCA/011/316/535/GCA_011316535.1_NJAU_Sexi_v1</t>
  </si>
  <si>
    <t>Phylloscopus trochilus acredula</t>
  </si>
  <si>
    <t>01L/19</t>
  </si>
  <si>
    <t>SAMN04881205</t>
  </si>
  <si>
    <t>PRJNA319295</t>
  </si>
  <si>
    <t>GCA_002305835.1</t>
  </si>
  <si>
    <t>LXGM01</t>
  </si>
  <si>
    <t>2016-06-08T00:00:00Z</t>
  </si>
  <si>
    <t>ftp://ftp.ncbi.nlm.nih.gov/genomes/all/GCA/002/305/835/GCA_002305835.1_ASM230583v1</t>
  </si>
  <si>
    <t>Sebastes nigrocinctus</t>
  </si>
  <si>
    <t>SAMN02981553</t>
  </si>
  <si>
    <t>PRJNA171384</t>
  </si>
  <si>
    <t>GCA_000475235.3</t>
  </si>
  <si>
    <t>AUPR02</t>
  </si>
  <si>
    <t>ftp://ftp.ncbi.nlm.nih.gov/genomes/all/GCA/000/475/235/GCA_000475235.3_ASM47523v3</t>
  </si>
  <si>
    <t>Lasius niger</t>
  </si>
  <si>
    <t>SAMN03253098</t>
  </si>
  <si>
    <t>PRJNA269328</t>
  </si>
  <si>
    <t>GCA_001045655.1</t>
  </si>
  <si>
    <t>LBMM01</t>
  </si>
  <si>
    <t>2015-07-02T00:00:00Z</t>
  </si>
  <si>
    <t>ftp://ftp.ncbi.nlm.nih.gov/genomes/all/GCA/001/045/655/GCA_001045655.1_ASM104565v1</t>
  </si>
  <si>
    <t>Mesobuthus martensii</t>
  </si>
  <si>
    <t>SAMN02953875</t>
  </si>
  <si>
    <t>PRJNA171479</t>
  </si>
  <si>
    <t>GCA_000484575.1</t>
  </si>
  <si>
    <t>AYEL01</t>
  </si>
  <si>
    <t>2013-10-28T00:00:00Z</t>
  </si>
  <si>
    <t>ftp://ftp.ncbi.nlm.nih.gov/genomes/all/GCA/000/484/575/GCA_000484575.1_M_martensii_Version_1</t>
  </si>
  <si>
    <t>Pelodiscus sinensis</t>
  </si>
  <si>
    <t>Daiwa-1</t>
  </si>
  <si>
    <t>SAMN02981371</t>
  </si>
  <si>
    <t>PRJNA221645</t>
  </si>
  <si>
    <t>GCA_000230535.1</t>
  </si>
  <si>
    <t>AGCU01</t>
  </si>
  <si>
    <t>ftp://ftp.ncbi.nlm.nih.gov/genomes/all/GCA/000/230/535/GCA_000230535.1_PelSin_1.0</t>
  </si>
  <si>
    <t>ftp://ftp.ncbi.nlm.nih.gov/genomes/all/GCF/000/230/535/GCF_000230535.1_PelSin_1.0</t>
  </si>
  <si>
    <t>Machilis hrabei</t>
  </si>
  <si>
    <t>SAMN02645830</t>
  </si>
  <si>
    <t>PRJNA171753</t>
  </si>
  <si>
    <t>GCA_003456935.1</t>
  </si>
  <si>
    <t>QVQU01</t>
  </si>
  <si>
    <t>2018-08-31T00:00:00Z</t>
  </si>
  <si>
    <t>ftp://ftp.ncbi.nlm.nih.gov/genomes/all/GCA/003/456/935/GCA_003456935.1_Mhra_1.0</t>
  </si>
  <si>
    <t>Ephemera danica</t>
  </si>
  <si>
    <t>SAMN02264621</t>
  </si>
  <si>
    <t>PRJNA171755</t>
  </si>
  <si>
    <t>GCA_000507165.2</t>
  </si>
  <si>
    <t>AYNC02</t>
  </si>
  <si>
    <t>2013-12-12T00:00:00Z</t>
  </si>
  <si>
    <t>ftp://ftp.ncbi.nlm.nih.gov/genomes/all/GCA/000/507/165/GCA_000507165.2_Edan_2.0</t>
  </si>
  <si>
    <t>Orussus abietinus</t>
  </si>
  <si>
    <t>OABI.00-Male</t>
  </si>
  <si>
    <t>SAMN02225314</t>
  </si>
  <si>
    <t>PRJNA282746</t>
  </si>
  <si>
    <t>GCA_000612105.2</t>
  </si>
  <si>
    <t>AZGP02</t>
  </si>
  <si>
    <t>2014-04-02T00:00:00Z</t>
  </si>
  <si>
    <t>ftp://ftp.ncbi.nlm.nih.gov/genomes/all/GCA/000/612/105/GCA_000612105.2_Oabi_2.0</t>
  </si>
  <si>
    <t>ftp://ftp.ncbi.nlm.nih.gov/genomes/all/GCF/000/612/105/GCF_000612105.2_Oabi_2.0</t>
  </si>
  <si>
    <t>Streblospio benedicti</t>
  </si>
  <si>
    <t>BayGN2011</t>
  </si>
  <si>
    <t>SAMN18729079</t>
  </si>
  <si>
    <t>PRJNA721660</t>
  </si>
  <si>
    <t>GCA_019095985.1</t>
  </si>
  <si>
    <t>chromosome 1:CM032659.1; chromosome 2:CM032660.1; chromosome 3:CM032661.1; chromosome 4:CM032662.1; chromosome 5:CM032663.1; chromosome 6:CM032664.1; chromosome 7:CM032665.1; chromosome 8:CM032666.1; chromosome 9:CM032667.1; chromosome 10:CM032668.1; chromosome 11:CM032669.1</t>
  </si>
  <si>
    <t>JAGTTF01</t>
  </si>
  <si>
    <t>ftp://ftp.ncbi.nlm.nih.gov/genomes/all/GCA/019/095/985/GCA_019095985.1_ASM1909598v1</t>
  </si>
  <si>
    <t>Ostrea lurida</t>
  </si>
  <si>
    <t>SAMEA7048989</t>
  </si>
  <si>
    <t>PRJEB39287</t>
  </si>
  <si>
    <t>GCA_903981925.1</t>
  </si>
  <si>
    <t>CAJDSM01</t>
  </si>
  <si>
    <t>2020-07-15T00:00:00Z</t>
  </si>
  <si>
    <t>ftp://ftp.ncbi.nlm.nih.gov/genomes/all/GCA/903/981/925/GCA_903981925.1_v081</t>
  </si>
  <si>
    <t>Babesia bigemina</t>
  </si>
  <si>
    <t>Bond</t>
  </si>
  <si>
    <t>SAMEA819968</t>
  </si>
  <si>
    <t>PRJEB5046</t>
  </si>
  <si>
    <t>GCA_000981445.1</t>
  </si>
  <si>
    <t>chromosome I:NC_027216.1/LK391707.1; chromosome II:NC_027217.1/LK391708.1; chromosome III:NC_027218.1/LK391709.1; chromosome IV:NC_027219.1/LK391710.1; chromosome V:NC_027220.1/LK391711.1</t>
  </si>
  <si>
    <t>2014-06-13T00:00:00Z</t>
  </si>
  <si>
    <t>ftp://ftp.ncbi.nlm.nih.gov/genomes/all/GCA/000/981/445/GCA_000981445.1_Bbig001</t>
  </si>
  <si>
    <t>ftp://ftp.ncbi.nlm.nih.gov/genomes/all/GCF/000/981/445/GCF_000981445.1_Bbig001</t>
  </si>
  <si>
    <t>Acinonyx jubatus</t>
  </si>
  <si>
    <t>Rico</t>
  </si>
  <si>
    <t>SAMN09699341</t>
  </si>
  <si>
    <t>PRJNA504297</t>
  </si>
  <si>
    <t>GCA_003709585.1</t>
  </si>
  <si>
    <t>mitochondrion MT:NC_005212.1/</t>
  </si>
  <si>
    <t>QURD01</t>
  </si>
  <si>
    <t>ftp://ftp.ncbi.nlm.nih.gov/genomes/all/GCA/003/709/585/GCA_003709585.1_Aci_jub_2</t>
  </si>
  <si>
    <t>ftp://ftp.ncbi.nlm.nih.gov/genomes/all/GCF/003/709/585/GCF_003709585.1_Aci_jub_2</t>
  </si>
  <si>
    <t>Auxenochlorella pyrenoidosa</t>
  </si>
  <si>
    <t>FACHB-9</t>
  </si>
  <si>
    <t>SAMN02954480</t>
  </si>
  <si>
    <t>PRJNA171991</t>
  </si>
  <si>
    <t>GCA_001430745.1</t>
  </si>
  <si>
    <t>ANZC01</t>
  </si>
  <si>
    <t>ftp://ftp.ncbi.nlm.nih.gov/genomes/all/GCA/001/430/745/GCA_001430745.1_ASM143074v1</t>
  </si>
  <si>
    <t>Myotis davidii</t>
  </si>
  <si>
    <t>SAMN01103204</t>
  </si>
  <si>
    <t>PRJNA232515</t>
  </si>
  <si>
    <t>GCA_000327345.1</t>
  </si>
  <si>
    <t>ALWT01</t>
  </si>
  <si>
    <t>ftp://ftp.ncbi.nlm.nih.gov/genomes/all/GCA/000/327/345/GCA_000327345.1_ASM32734v1</t>
  </si>
  <si>
    <t>ftp://ftp.ncbi.nlm.nih.gov/genomes/all/GCF/000/327/345/GCF_000327345.1_ASM32734v1</t>
  </si>
  <si>
    <t>Saccharomyces cerevisiae x Saccharomyces uvarum</t>
  </si>
  <si>
    <t>Muri</t>
  </si>
  <si>
    <t>SAMN09453052</t>
  </si>
  <si>
    <t>GCA_013180185.1</t>
  </si>
  <si>
    <t>DUXO01</t>
  </si>
  <si>
    <t>ftp://ftp.ncbi.nlm.nih.gov/genomes/all/GCA/013/180/185/GCA_013180185.1_ASM1318018v1</t>
  </si>
  <si>
    <t>Lymnaea stagnalis</t>
  </si>
  <si>
    <t>SAMEA3715147</t>
  </si>
  <si>
    <t>PRJEB11470</t>
  </si>
  <si>
    <t>GCA_900036025.1</t>
  </si>
  <si>
    <t>FCFB01</t>
  </si>
  <si>
    <t>2016-02-26T00:00:00Z</t>
  </si>
  <si>
    <t>ftp://ftp.ncbi.nlm.nih.gov/genomes/all/GCA/900/036/025/GCA_900036025.1_v1.0</t>
  </si>
  <si>
    <t>Poecilia mexicana</t>
  </si>
  <si>
    <t>Pme_1353_1.1</t>
  </si>
  <si>
    <t>SAMN02048972</t>
  </si>
  <si>
    <t>PRJNA305619</t>
  </si>
  <si>
    <t>GCA_001443325.1</t>
  </si>
  <si>
    <t>LMXC01</t>
  </si>
  <si>
    <t>ftp://ftp.ncbi.nlm.nih.gov/genomes/all/GCA/001/443/325/GCA_001443325.1_P_mexicana-1.0</t>
  </si>
  <si>
    <t>ftp://ftp.ncbi.nlm.nih.gov/genomes/all/GCF/001/443/325/GCF_001443325.1_P_mexicana-1.0</t>
  </si>
  <si>
    <t>Belgica antarctica</t>
  </si>
  <si>
    <t>Palmer_Station_2011</t>
  </si>
  <si>
    <t>SAMN02950991</t>
  </si>
  <si>
    <t>PRJNA172148</t>
  </si>
  <si>
    <t>GCA_000775305.1</t>
  </si>
  <si>
    <t>JPYR01</t>
  </si>
  <si>
    <t>2014-09-03T00:00:00Z</t>
  </si>
  <si>
    <t>ftp://ftp.ncbi.nlm.nih.gov/genomes/all/GCA/000/775/305/GCA_000775305.1_ASM77530v1</t>
  </si>
  <si>
    <t>Sinonovacula constricta</t>
  </si>
  <si>
    <t>YC_2019</t>
  </si>
  <si>
    <t>SAMN10522931</t>
  </si>
  <si>
    <t>PRJNA508451</t>
  </si>
  <si>
    <t>GCA_007844125.1</t>
  </si>
  <si>
    <t>chromosome 1:CM017555.1; chromosome 2:CM017556.1; chromosome 3:CM017557.1; chromosome 4:CM017558.1; chromosome 5:CM017559.1; chromosome 6:CM017560.1; chromosome 7:CM017561.1; chromosome 8:CM017562.1; chromosome 9:CM017563.1; chromosome 10:CM017564.1; chromosome 11:CM017565.1; chromosome 12:CM017566.1; chromosome 13:CM017567.1; chromosome 14:CM017568.1; chromosome 15:CM017569.1; chromosome 16:CM017570.1; chromosome 17:CM017571.1; chromosome 18:CM017572.1; chromosome 19:CM017573.1</t>
  </si>
  <si>
    <t>RXXH01</t>
  </si>
  <si>
    <t>ftp://ftp.ncbi.nlm.nih.gov/genomes/all/GCA/007/844/125/GCA_007844125.1_ASM784412v1</t>
  </si>
  <si>
    <t>Gavialis gangeticus</t>
  </si>
  <si>
    <t>Ggan-Ray</t>
  </si>
  <si>
    <t>SAMN03102901</t>
  </si>
  <si>
    <t>PRJNA357062</t>
  </si>
  <si>
    <t>GCA_001723915.1</t>
  </si>
  <si>
    <t>mitochondrion MT:NC_008241.1/</t>
  </si>
  <si>
    <t>MDVQ01</t>
  </si>
  <si>
    <t>ftp://ftp.ncbi.nlm.nih.gov/genomes/all/GCA/001/723/915/GCA_001723915.1_GavGan_comp1</t>
  </si>
  <si>
    <t>ftp://ftp.ncbi.nlm.nih.gov/genomes/all/GCF/001/723/915/GCF_001723915.1_GavGan_comp1</t>
  </si>
  <si>
    <t>Madurella mycetomatis</t>
  </si>
  <si>
    <t>mm55</t>
  </si>
  <si>
    <t>SAMN03252690</t>
  </si>
  <si>
    <t>PRJNA267680</t>
  </si>
  <si>
    <t>GCA_001275765.2</t>
  </si>
  <si>
    <t>LCTW02</t>
  </si>
  <si>
    <t>ftp://ftp.ncbi.nlm.nih.gov/genomes/all/GCA/001/275/765/GCA_001275765.2_ASM127576v2</t>
  </si>
  <si>
    <t>Thelazia callipaeda</t>
  </si>
  <si>
    <t>SAMEA1522722</t>
  </si>
  <si>
    <t>PRJEB1205</t>
  </si>
  <si>
    <t>GCA_900618365.1</t>
  </si>
  <si>
    <t>UYYF01</t>
  </si>
  <si>
    <t>ftp://ftp.ncbi.nlm.nih.gov/genomes/all/GCA/900/618/365/GCA_900618365.1_T_callipaeda_Ticino_0011_upd</t>
  </si>
  <si>
    <t>Aporia crataegi</t>
  </si>
  <si>
    <t>SAMEA7523355</t>
  </si>
  <si>
    <t>PRJEB47020</t>
  </si>
  <si>
    <t>GCA_912999735.1</t>
  </si>
  <si>
    <t>chromosome 1:OU538729.1; chromosome 2:OU538730.1; chromosome 3:OU538731.1; chromosome 4:OU538733.1; chromosome 5:OU538734.1; chromosome 6:OU538735.1; chromosome 7:OU538736.1; chromosome 8:OU538737.1; chromosome 9:OU538738.1; chromosome 10:OU538739.1; chromosome 11:OU538740.1; chromosome 12:OU538741.1; chromosome 13:OU538742.1; chromosome 14:OU538743.1; chromosome 15:OU538744.1; chromosome 16:OU538745.1; chromosome 17:OU538746.1; chromosome 18:OU538747.1; chromosome 19:OU538748.1; chromosome 20:OU538749.1; chromosome 21:OU538750.1; chromosome 22:OU538751.1; chromosome 23:OU538752.1; chromosome 24:OU538753.1; chromosome 25:OU538754.1; chromosome Z:OU538732.1; mitochondrion MT:OU538755.1</t>
  </si>
  <si>
    <t>ftp://ftp.ncbi.nlm.nih.gov/genomes/all/GCA/912/999/735/GCA_912999735.1_ilApoCrat1.1</t>
  </si>
  <si>
    <t>Frankliniella occidentalis</t>
  </si>
  <si>
    <t>FOCC.00</t>
  </si>
  <si>
    <t>SAMN02303501</t>
  </si>
  <si>
    <t>PRJNA480452</t>
  </si>
  <si>
    <t>GCA_000697945.3</t>
  </si>
  <si>
    <t>mitochondrion MT:NC_018370.1/</t>
  </si>
  <si>
    <t>JMDY02</t>
  </si>
  <si>
    <t>ftp://ftp.ncbi.nlm.nih.gov/genomes/all/GCA/000/697/945/GCA_000697945.3_Focc_2.1</t>
  </si>
  <si>
    <t>ftp://ftp.ncbi.nlm.nih.gov/genomes/all/GCF/000/697/945/GCF_000697945.2_Focc_2.1</t>
  </si>
  <si>
    <t>Elaphurus davidianus</t>
  </si>
  <si>
    <t>Dafeng</t>
  </si>
  <si>
    <t>SAMN03020601</t>
  </si>
  <si>
    <t>PRJNA256236</t>
  </si>
  <si>
    <t>GCA_002443075.1</t>
  </si>
  <si>
    <t>JRFZ01</t>
  </si>
  <si>
    <t>2017-10-04T00:00:00Z</t>
  </si>
  <si>
    <t>ftp://ftp.ncbi.nlm.nih.gov/genomes/all/GCA/002/443/075/GCA_002443075.1_Milu1.0</t>
  </si>
  <si>
    <t>Perna viridis</t>
  </si>
  <si>
    <t>SAMD00247165</t>
  </si>
  <si>
    <t>PRJDB10567</t>
  </si>
  <si>
    <t>GCA_018327765.1</t>
  </si>
  <si>
    <t>BNGV01</t>
  </si>
  <si>
    <t>2021-03-19T00:00:00Z</t>
  </si>
  <si>
    <t>ftp://ftp.ncbi.nlm.nih.gov/genomes/all/GCA/018/327/765/GCA_018327765.1_Pvar_1.0</t>
  </si>
  <si>
    <t>Marmota himalayana</t>
  </si>
  <si>
    <t>SAMN07661221</t>
  </si>
  <si>
    <t>PRJNA407692</t>
  </si>
  <si>
    <t>GCA_005280165.1</t>
  </si>
  <si>
    <t>RAQP01</t>
  </si>
  <si>
    <t>2019-05-10T00:00:00Z</t>
  </si>
  <si>
    <t>ftp://ftp.ncbi.nlm.nih.gov/genomes/all/GCA/005/280/165/GCA_005280165.1_ASM528016v1</t>
  </si>
  <si>
    <t>Marssonina brunnea f. sp. 'multigermtubi' MB_m1</t>
  </si>
  <si>
    <t>MB_m1</t>
  </si>
  <si>
    <t>SAMN02981355</t>
  </si>
  <si>
    <t>PRJNA66127</t>
  </si>
  <si>
    <t>GCA_000298775.1</t>
  </si>
  <si>
    <t>AFXC01</t>
  </si>
  <si>
    <t>ftp://ftp.ncbi.nlm.nih.gov/genomes/all/GCA/000/298/775/GCA_000298775.1_ASM29877v1</t>
  </si>
  <si>
    <t>ftp://ftp.ncbi.nlm.nih.gov/genomes/all/GCF/000/298/775/GCF_000298775.1_ASM29877v1</t>
  </si>
  <si>
    <t>Labrus bergylta</t>
  </si>
  <si>
    <t>SAMEA3939555</t>
  </si>
  <si>
    <t>PRJEB13687</t>
  </si>
  <si>
    <t>GCA_900080235.1</t>
  </si>
  <si>
    <t>FKLU01</t>
  </si>
  <si>
    <t>2016-05-03T00:00:00Z</t>
  </si>
  <si>
    <t>ftp://ftp.ncbi.nlm.nih.gov/genomes/all/GCA/900/080/235/GCA_900080235.1_BallGen_V1</t>
  </si>
  <si>
    <t>ftp://ftp.ncbi.nlm.nih.gov/genomes/all/GCF/900/080/235/GCF_900080235.1_BallGen_V1</t>
  </si>
  <si>
    <t>Dianthus caryophyllus</t>
  </si>
  <si>
    <t>SAMD00012316</t>
  </si>
  <si>
    <t>PRJDB1491</t>
  </si>
  <si>
    <t>GCA_000512335.1</t>
  </si>
  <si>
    <t>BAUD01</t>
  </si>
  <si>
    <t>ftp://ftp.ncbi.nlm.nih.gov/genomes/all/GCA/000/512/335/GCA_000512335.1_DCA_r1.0</t>
  </si>
  <si>
    <t>Cyphellophora europaea CBS 101466</t>
  </si>
  <si>
    <t>CBS 101466</t>
  </si>
  <si>
    <t>SAMN02981492</t>
  </si>
  <si>
    <t>PRJNA172438</t>
  </si>
  <si>
    <t>GCA_000365145.2</t>
  </si>
  <si>
    <t>AOBU01</t>
  </si>
  <si>
    <t>ftp://ftp.ncbi.nlm.nih.gov/genomes/all/GCA/000/365/145/GCA_000365145.2_Phia_euro_CBS_101466_V1</t>
  </si>
  <si>
    <t>ftp://ftp.ncbi.nlm.nih.gov/genomes/all/GCF/000/365/145/GCF_000365145.1_Phia_euro_CBS_101466_V1</t>
  </si>
  <si>
    <t>Ophiostoma novo-ulmi subsp. novo-ulmi H327</t>
  </si>
  <si>
    <t>H327</t>
  </si>
  <si>
    <t>SAMN02981468</t>
  </si>
  <si>
    <t>PRJNA173023</t>
  </si>
  <si>
    <t>GCA_000317715.1</t>
  </si>
  <si>
    <t>mitochondrion MT:CM001753.1</t>
  </si>
  <si>
    <t>AMZD01</t>
  </si>
  <si>
    <t>2012-11-26T00:00:00Z</t>
  </si>
  <si>
    <t>ftp://ftp.ncbi.nlm.nih.gov/genomes/all/GCA/000/317/715/GCA_000317715.1_ophiu10</t>
  </si>
  <si>
    <t>Zymoseptoria pseudotritici STIR04_4.3.1</t>
  </si>
  <si>
    <t>STIR04_4.3.1</t>
  </si>
  <si>
    <t>SAMN02981323</t>
  </si>
  <si>
    <t>PRJNA63035</t>
  </si>
  <si>
    <t>GCA_000223685.2</t>
  </si>
  <si>
    <t>AFIR01</t>
  </si>
  <si>
    <t>ftp://ftp.ncbi.nlm.nih.gov/genomes/all/GCA/000/223/685/GCA_000223685.2_ASM22368v2</t>
  </si>
  <si>
    <t>Zymoseptoria ardabiliae STIR04_1.1.2</t>
  </si>
  <si>
    <t>STIR04_1.1.2</t>
  </si>
  <si>
    <t>SAMN02981328</t>
  </si>
  <si>
    <t>PRJNA63043</t>
  </si>
  <si>
    <t>GCA_000223765.2</t>
  </si>
  <si>
    <t>AFIV01</t>
  </si>
  <si>
    <t>ftp://ftp.ncbi.nlm.nih.gov/genomes/all/GCA/000/223/765/GCA_000223765.2_ASM22376v2</t>
  </si>
  <si>
    <t>Boehmeria nivea var. tenacissima</t>
  </si>
  <si>
    <t>SAMN16132385</t>
  </si>
  <si>
    <t>PRJNA663427</t>
  </si>
  <si>
    <t>GCA_018132145.1</t>
  </si>
  <si>
    <t>chromosome 1:CM030873.1; chromosome 2:CM030874.1; chromosome 3:CM030875.1; chromosome 4:CM030876.1; chromosome 5:CM030877.1; chromosome 6:CM030878.1; chromosome 7:CM030879.1; chromosome 8:CM030880.1; chromosome 9:CM030881.1; chromosome 10:CM030882.1; chromosome 11:CM030883.1; chromosome 12:CM030884.1; chromosome 13:CM030885.1; chromosome 14:CM030886.1</t>
  </si>
  <si>
    <t>JACWIL01</t>
  </si>
  <si>
    <t>2021-04-22T00:00:00Z</t>
  </si>
  <si>
    <t>ftp://ftp.ncbi.nlm.nih.gov/genomes/all/GCA/018/132/145/GCA_018132145.1_ASM1813214v1</t>
  </si>
  <si>
    <t>Epichloe elymi</t>
  </si>
  <si>
    <t>E757</t>
  </si>
  <si>
    <t>SAMN07182378</t>
  </si>
  <si>
    <t>PRJNA388688</t>
  </si>
  <si>
    <t>GCA_002591845.1</t>
  </si>
  <si>
    <t>NIBF01</t>
  </si>
  <si>
    <t>ftp://ftp.ncbi.nlm.nih.gov/genomes/all/GCA/002/591/845/GCA_002591845.1_ASM259184v1</t>
  </si>
  <si>
    <t>Corylus heterophylla</t>
  </si>
  <si>
    <t>R026</t>
  </si>
  <si>
    <t>SAMN15734705</t>
  </si>
  <si>
    <t>PRJNA655406</t>
  </si>
  <si>
    <t>GCA_016403345.1</t>
  </si>
  <si>
    <t>chromosome 1:CM028139.1; chromosome 2:CM028140.1; chromosome 3:CM028141.1; chromosome 4:CM028142.1; chromosome 5:CM028143.1; chromosome 6:CM028144.1; chromosome 7:CM028145.1; chromosome 8:CM028146.1; chromosome 9:CM028147.1; chromosome 10:CM028148.1; chromosome 11:CM028149.1</t>
  </si>
  <si>
    <t>JADOBO01</t>
  </si>
  <si>
    <t>2020-12-26T00:00:00Z</t>
  </si>
  <si>
    <t>ftp://ftp.ncbi.nlm.nih.gov/genomes/all/GCA/016/403/345/GCA_016403345.1_ASM1640334v1</t>
  </si>
  <si>
    <t>Barbarea vulgaris</t>
  </si>
  <si>
    <t>G-type</t>
  </si>
  <si>
    <t>SAMN04979170</t>
  </si>
  <si>
    <t>PRJNA321292</t>
  </si>
  <si>
    <t>GCA_001920985.1</t>
  </si>
  <si>
    <t>LXTM01</t>
  </si>
  <si>
    <t>ftp://ftp.ncbi.nlm.nih.gov/genomes/all/GCA/001/920/985/GCA_001920985.1_ASM192098v1</t>
  </si>
  <si>
    <t>Lipotes vexillifer</t>
  </si>
  <si>
    <t>SAMN02953859</t>
  </si>
  <si>
    <t>PRJNA174066</t>
  </si>
  <si>
    <t>GCA_000442215.1</t>
  </si>
  <si>
    <t>mitochondrion MT:NC_007629.1/</t>
  </si>
  <si>
    <t>AUPI01</t>
  </si>
  <si>
    <t>2013-07-24T00:00:00Z</t>
  </si>
  <si>
    <t>ftp://ftp.ncbi.nlm.nih.gov/genomes/all/GCA/000/442/215/GCA_000442215.1_Lipotes_vexillifer_v1</t>
  </si>
  <si>
    <t>ftp://ftp.ncbi.nlm.nih.gov/genomes/all/GCF/000/442/215/GCF_000442215.1_Lipotes_vexillifer_v1</t>
  </si>
  <si>
    <t>Vigna mungo var. mungo</t>
  </si>
  <si>
    <t>PC-31</t>
  </si>
  <si>
    <t>SAMN15473271</t>
  </si>
  <si>
    <t>PRJNA644765</t>
  </si>
  <si>
    <t>GCA_019096145.1</t>
  </si>
  <si>
    <t>JAHDYU01</t>
  </si>
  <si>
    <t>ftp://ftp.ncbi.nlm.nih.gov/genomes/all/GCA/019/096/145/GCA_019096145.1_ASM1909614v1</t>
  </si>
  <si>
    <t>Pestalotiopsis fici W106-1</t>
  </si>
  <si>
    <t>W106-1</t>
  </si>
  <si>
    <t>SAMN02369365</t>
  </si>
  <si>
    <t>PRJNA245144</t>
  </si>
  <si>
    <t>GCA_000516985.1</t>
  </si>
  <si>
    <t>ARNU01</t>
  </si>
  <si>
    <t>2014-01-07T00:00:00Z</t>
  </si>
  <si>
    <t>ftp://ftp.ncbi.nlm.nih.gov/genomes/all/GCA/000/516/985/GCA_000516985.1_PFICI</t>
  </si>
  <si>
    <t>ftp://ftp.ncbi.nlm.nih.gov/genomes/all/GCF/000/516/985/GCF_000516985.1_PFICI</t>
  </si>
  <si>
    <t>Mengenilla moldrzyki</t>
  </si>
  <si>
    <t>SAMN00715019</t>
  </si>
  <si>
    <t>PRJNA72521</t>
  </si>
  <si>
    <t>GCA_000281935.1</t>
  </si>
  <si>
    <t>AGDA01</t>
  </si>
  <si>
    <t>2012-07-27T00:00:00Z</t>
  </si>
  <si>
    <t>ftp://ftp.ncbi.nlm.nih.gov/genomes/all/GCA/000/281/935/GCA_000281935.1_Memo_1.0</t>
  </si>
  <si>
    <t>Diaporthe longicolla</t>
  </si>
  <si>
    <t>TWH P74</t>
  </si>
  <si>
    <t>SAMN03254397</t>
  </si>
  <si>
    <t>PRJNA174445</t>
  </si>
  <si>
    <t>GCA_000800745.1</t>
  </si>
  <si>
    <t>JUJX01</t>
  </si>
  <si>
    <t>ftp://ftp.ncbi.nlm.nih.gov/genomes/all/GCA/000/800/745/GCA_000800745.1_ASM80074v1</t>
  </si>
  <si>
    <t>Hipposideros armiger</t>
  </si>
  <si>
    <t>ML-2016</t>
  </si>
  <si>
    <t>SAMN03177460</t>
  </si>
  <si>
    <t>PRJNA357596</t>
  </si>
  <si>
    <t>GCA_001890085.1</t>
  </si>
  <si>
    <t>mitochondrion MT:NC_018540.1/</t>
  </si>
  <si>
    <t>JXIK01</t>
  </si>
  <si>
    <t>ftp://ftp.ncbi.nlm.nih.gov/genomes/all/GCA/001/890/085/GCA_001890085.1_ASM189008v1</t>
  </si>
  <si>
    <t>ftp://ftp.ncbi.nlm.nih.gov/genomes/all/GCF/001/890/085/GCF_001890085.1_ASM189008v1</t>
  </si>
  <si>
    <t>Astatotilapia calliptera</t>
  </si>
  <si>
    <t>SAMEA104026430</t>
  </si>
  <si>
    <t>PRJEB24325</t>
  </si>
  <si>
    <t>GCA_900246225.3</t>
  </si>
  <si>
    <t>chromosome 1:NC_039302.1/LS420019.1; chromosome 2:NC_039303.1/LS420020.1; chromosome 3:NC_039304.1/LS420021.1; chromosome 4:NC_039305.1/LS420022.1; chromosome 5:NC_039306.1/LS420023.1; chromosome 6:NC_039307.1/LS420024.1; chromosome 7:NC_039308.1/LS420025.1; chromosome 8:NC_039309.1/LS420026.1; chromosome 9:NC_039310.1/LS420027.1; chromosome 10:NC_039311.1/LS420028.1; chromosome 11:NC_039312.1/LS420029.1; chromosome 12:NC_039313.1/LS420030.1; chromosome 13:NC_039314.1/LS420031.1; chromosome 14:NC_039315.1/LS420032.1; chromosome 15:NC_039316.1/LS420033.1; chromosome 16:NC_039317.1/LS420034.1; chromosome 17:NC_039318.1/LS420035.1; chromosome 18:NC_039319.1/LS420036.1; chromosome 19:NC_039320.1/LS420037.1; chromosome 20:NC_039321.1/LS420038.1; chromosome 22:NC_039322.1/LS420039.1; chromosome 23:NC_039323.1/LS420040.1; mitochondrion MT:NC_018560.1/</t>
  </si>
  <si>
    <t>OFHY03</t>
  </si>
  <si>
    <t>2018-01-15T00:00:00Z</t>
  </si>
  <si>
    <t>ftp://ftp.ncbi.nlm.nih.gov/genomes/all/GCA/900/246/225/GCA_900246225.3_fAstCal1.2</t>
  </si>
  <si>
    <t>ftp://ftp.ncbi.nlm.nih.gov/genomes/all/GCF/900/246/225/GCF_900246225.1_fAstCal1.2</t>
  </si>
  <si>
    <t>Apis dorsata</t>
  </si>
  <si>
    <t>SAMN02954476</t>
  </si>
  <si>
    <t>PRJNA232132</t>
  </si>
  <si>
    <t>GCA_000469605.1</t>
  </si>
  <si>
    <t>AUPE01</t>
  </si>
  <si>
    <t>2013-09-09T00:00:00Z</t>
  </si>
  <si>
    <t>ftp://ftp.ncbi.nlm.nih.gov/genomes/all/GCA/000/469/605/GCA_000469605.1_Apis_dorsata_1.3</t>
  </si>
  <si>
    <t>ftp://ftp.ncbi.nlm.nih.gov/genomes/all/GCF/000/469/605/GCF_000469605.1_Apis_dorsata_1.3</t>
  </si>
  <si>
    <t>Glossina palpalis gambiensis</t>
  </si>
  <si>
    <t>SAMN01796024</t>
  </si>
  <si>
    <t>PRJNA172847</t>
  </si>
  <si>
    <t>GCA_000818775.1</t>
  </si>
  <si>
    <t>JXJN01</t>
  </si>
  <si>
    <t>2015-01-15T00:00:00Z</t>
  </si>
  <si>
    <t>ftp://ftp.ncbi.nlm.nih.gov/genomes/all/GCA/000/818/775/GCA_000818775.1_Glossina_palpalis_gambiensis-2.0.1</t>
  </si>
  <si>
    <t>Glossina fuscipes</t>
  </si>
  <si>
    <t>IAEA_lab_2018</t>
  </si>
  <si>
    <t>SAMN13613662</t>
  </si>
  <si>
    <t>PRJNA681617</t>
  </si>
  <si>
    <t>GCA_014805625.1</t>
  </si>
  <si>
    <t>JACGUE01</t>
  </si>
  <si>
    <t>ftp://ftp.ncbi.nlm.nih.gov/genomes/all/GCA/014/805/625/GCA_014805625.1_Yale_Gfus_2</t>
  </si>
  <si>
    <t>ftp://ftp.ncbi.nlm.nih.gov/genomes/all/GCF/014/805/625/GCF_014805625.1_Yale_Gfus_2</t>
  </si>
  <si>
    <t>Lasioglossum albipes</t>
  </si>
  <si>
    <t>PRJNA174755</t>
  </si>
  <si>
    <t>GCA_000346575.1</t>
  </si>
  <si>
    <t>ANOB01</t>
  </si>
  <si>
    <t>2013-03-13T00:00:00Z</t>
  </si>
  <si>
    <t>ftp://ftp.ncbi.nlm.nih.gov/genomes/all/GCA/000/346/575/GCA_000346575.1_ASM34657v1</t>
  </si>
  <si>
    <t>Desmodus rotundus</t>
  </si>
  <si>
    <t>DRU21DN04</t>
  </si>
  <si>
    <t>SAMN07783852</t>
  </si>
  <si>
    <t>PRJNA436375</t>
  </si>
  <si>
    <t>GCA_002940915.2</t>
  </si>
  <si>
    <t>mitochondrion MT:NC_022423.1/</t>
  </si>
  <si>
    <t>PEHR01</t>
  </si>
  <si>
    <t>ftp://ftp.ncbi.nlm.nih.gov/genomes/all/GCA/002/940/915/GCA_002940915.2_ASM294091v2</t>
  </si>
  <si>
    <t>ftp://ftp.ncbi.nlm.nih.gov/genomes/all/GCF/002/940/915/GCF_002940915.1_ASM294091v2</t>
  </si>
  <si>
    <t>Uropsilus gracilis</t>
  </si>
  <si>
    <t>US010</t>
  </si>
  <si>
    <t>SAMN07678046</t>
  </si>
  <si>
    <t>PRJNA399362</t>
  </si>
  <si>
    <t>GCA_004024945.1</t>
  </si>
  <si>
    <t>PVHY01</t>
  </si>
  <si>
    <t>ftp://ftp.ncbi.nlm.nih.gov/genomes/all/GCA/004/024/945/GCA_004024945.1_UroGra_v1_BIUU</t>
  </si>
  <si>
    <t>Angiostrongylus vasorum</t>
  </si>
  <si>
    <t>ZH-2019-22</t>
  </si>
  <si>
    <t>SAMN16124463</t>
  </si>
  <si>
    <t>PRJNA663250</t>
  </si>
  <si>
    <t>GCA_018806985.1</t>
  </si>
  <si>
    <t>JADANN01</t>
  </si>
  <si>
    <t>ftp://ftp.ncbi.nlm.nih.gov/genomes/all/GCA/018/806/985/GCA_018806985.1_UZH_Avas_1.0</t>
  </si>
  <si>
    <t>Kobus leche leche</t>
  </si>
  <si>
    <t>RL_v1.0</t>
  </si>
  <si>
    <t>SAMN13832371</t>
  </si>
  <si>
    <t>PRJNA599106</t>
  </si>
  <si>
    <t>GCA_014926565.1</t>
  </si>
  <si>
    <t>JACEGT01</t>
  </si>
  <si>
    <t>2020-10-23T00:00:00Z</t>
  </si>
  <si>
    <t>ftp://ftp.ncbi.nlm.nih.gov/genomes/all/GCA/014/926/565/GCA_014926565.1_Klec_v1.0</t>
  </si>
  <si>
    <t>Helobdella robusta</t>
  </si>
  <si>
    <t>SAMN02769625</t>
  </si>
  <si>
    <t>PRJNA175704</t>
  </si>
  <si>
    <t>GCA_000326865.1</t>
  </si>
  <si>
    <t>AMQM01</t>
  </si>
  <si>
    <t>2012-12-19T00:00:00Z</t>
  </si>
  <si>
    <t>ftp://ftp.ncbi.nlm.nih.gov/genomes/all/GCA/000/326/865/GCA_000326865.1_Helobdella_robusta_v1.0</t>
  </si>
  <si>
    <t>ftp://ftp.ncbi.nlm.nih.gov/genomes/all/GCF/000/326/865/GCF_000326865.1_Helobdella_robusta_v1.0</t>
  </si>
  <si>
    <t>Lottia gigantea</t>
  </si>
  <si>
    <t>SAMN02769626</t>
  </si>
  <si>
    <t>PRJNA175706</t>
  </si>
  <si>
    <t>GCA_000327385.1</t>
  </si>
  <si>
    <t>AMQO01</t>
  </si>
  <si>
    <t>ftp://ftp.ncbi.nlm.nih.gov/genomes/all/GCA/000/327/385/GCA_000327385.1_Helro1</t>
  </si>
  <si>
    <t>ftp://ftp.ncbi.nlm.nih.gov/genomes/all/GCF/000/327/385/GCF_000327385.1_Helro1</t>
  </si>
  <si>
    <t>Pseudopodoces humilis</t>
  </si>
  <si>
    <t>SAMN02981490</t>
  </si>
  <si>
    <t>PRJNA217046</t>
  </si>
  <si>
    <t>GCA_000331425.1</t>
  </si>
  <si>
    <t>mitochondrion MT:NC_014341.1/</t>
  </si>
  <si>
    <t>ANZD01</t>
  </si>
  <si>
    <t>ftp://ftp.ncbi.nlm.nih.gov/genomes/all/GCA/000/331/425/GCA_000331425.1_PseHum1.0</t>
  </si>
  <si>
    <t>ftp://ftp.ncbi.nlm.nih.gov/genomes/all/GCF/000/331/425/GCF_000331425.1_PseHum1.0</t>
  </si>
  <si>
    <t>Capitella teleta</t>
  </si>
  <si>
    <t>I ESC-2004</t>
  </si>
  <si>
    <t>SAMN02769627</t>
  </si>
  <si>
    <t>PRJNA175705</t>
  </si>
  <si>
    <t>GCA_000328365.1</t>
  </si>
  <si>
    <t>AMQN01</t>
  </si>
  <si>
    <t>2012-12-21T00:00:00Z</t>
  </si>
  <si>
    <t>ftp://ftp.ncbi.nlm.nih.gov/genomes/all/GCA/000/328/365/GCA_000328365.1_Capca1</t>
  </si>
  <si>
    <t>Plasmodium inui San Antonio 1</t>
  </si>
  <si>
    <t>San Antonio 1</t>
  </si>
  <si>
    <t>SAMN01737341</t>
  </si>
  <si>
    <t>PRJNA176387</t>
  </si>
  <si>
    <t>GCA_000524495.1</t>
  </si>
  <si>
    <t>AMYR01</t>
  </si>
  <si>
    <t>2014-01-27T00:00:00Z</t>
  </si>
  <si>
    <t>ftp://ftp.ncbi.nlm.nih.gov/genomes/all/GCA/000/524/495/GCA_000524495.1_Plas_inui_San_Antonio_1_V1</t>
  </si>
  <si>
    <t>ftp://ftp.ncbi.nlm.nih.gov/genomes/all/GCF/000/524/495/GCF_000524495.1_Plas_inui_San_Antonio_1_V1</t>
  </si>
  <si>
    <t>Puccinellia tenuiflora</t>
  </si>
  <si>
    <t>SAMN09469591</t>
  </si>
  <si>
    <t>PRJNA483847</t>
  </si>
  <si>
    <t>GCA_012064385.1</t>
  </si>
  <si>
    <t>QRDG01</t>
  </si>
  <si>
    <t>ftp://ftp.ncbi.nlm.nih.gov/genomes/all/GCA/012/064/385/GCA_012064385.1_Puccinellia_tenuiflora_refer_1.0</t>
  </si>
  <si>
    <t>Amazona vittata</t>
  </si>
  <si>
    <t>LU 182127</t>
  </si>
  <si>
    <t>SAMN02981494</t>
  </si>
  <si>
    <t>PRJNA171587</t>
  </si>
  <si>
    <t>GCA_000332375.2</t>
  </si>
  <si>
    <t>AOCU02</t>
  </si>
  <si>
    <t>ftp://ftp.ncbi.nlm.nih.gov/genomes/all/GCA/000/332/375/GCA_000332375.2_ASM33237v2</t>
  </si>
  <si>
    <t>Leuciscus waleckii</t>
  </si>
  <si>
    <t>SAMEA3723233</t>
  </si>
  <si>
    <t>PRJEB12292</t>
  </si>
  <si>
    <t>GCA_900092035.1</t>
  </si>
  <si>
    <t>FLSR01</t>
  </si>
  <si>
    <t>2016-06-27T00:00:00Z</t>
  </si>
  <si>
    <t>ftp://ftp.ncbi.nlm.nih.gov/genomes/all/GCA/900/092/035/GCA_900092035.1_Amur_ide_genome</t>
  </si>
  <si>
    <t>Petrochromis trewavasae</t>
  </si>
  <si>
    <t>SAMEA6604288</t>
  </si>
  <si>
    <t>PRJEB37068</t>
  </si>
  <si>
    <t>GCA_902810495.1</t>
  </si>
  <si>
    <t>CADDXY01</t>
  </si>
  <si>
    <t>ftp://ftp.ncbi.nlm.nih.gov/genomes/all/GCA/902/810/495/GCA_902810495.1_PTv1.0</t>
  </si>
  <si>
    <t>Agelaius phoeniceus</t>
  </si>
  <si>
    <t>OUT-0050</t>
  </si>
  <si>
    <t>SAMN12254002</t>
  </si>
  <si>
    <t>GCA_013398535.1</t>
  </si>
  <si>
    <t>VZSP01</t>
  </si>
  <si>
    <t>ftp://ftp.ncbi.nlm.nih.gov/genomes/all/GCA/013/398/535/GCA_013398535.1_ASM1339853v1</t>
  </si>
  <si>
    <t>Tropheus moorii</t>
  </si>
  <si>
    <t>SAMEA6604290</t>
  </si>
  <si>
    <t>GCA_902810505.1</t>
  </si>
  <si>
    <t>CADDXZ01</t>
  </si>
  <si>
    <t>ftp://ftp.ncbi.nlm.nih.gov/genomes/all/GCA/902/810/505/GCA_902810505.1_TMv1.0</t>
  </si>
  <si>
    <t>Phytophthora lateralis MPF4</t>
  </si>
  <si>
    <t>MPF4</t>
  </si>
  <si>
    <t>SAMN02981469</t>
  </si>
  <si>
    <t>PRJNA177508</t>
  </si>
  <si>
    <t>GCA_000318465.2</t>
  </si>
  <si>
    <t>AMZP02</t>
  </si>
  <si>
    <t>2012-12-10T00:00:00Z</t>
  </si>
  <si>
    <t>ftp://ftp.ncbi.nlm.nih.gov/genomes/all/GCA/000/318/465/GCA_000318465.2_MPF4_v2.0</t>
  </si>
  <si>
    <t>Podocnemis expansa</t>
  </si>
  <si>
    <t>SAMN10723688</t>
  </si>
  <si>
    <t>PRJNA512135</t>
  </si>
  <si>
    <t>GCA_007922195.1</t>
  </si>
  <si>
    <t>VOCP01</t>
  </si>
  <si>
    <t>ftp://ftp.ncbi.nlm.nih.gov/genomes/all/GCA/007/922/195/GCA_007922195.1_Podocnemis_expansa-1.0</t>
  </si>
  <si>
    <t>Apalone spinifera</t>
  </si>
  <si>
    <t>SAMN03004388</t>
  </si>
  <si>
    <t>PRJNA177958</t>
  </si>
  <si>
    <t>GCA_000385615.1</t>
  </si>
  <si>
    <t>APJP01</t>
  </si>
  <si>
    <t>2013-04-26T00:00:00Z</t>
  </si>
  <si>
    <t>ftp://ftp.ncbi.nlm.nih.gov/genomes/all/GCA/000/385/615/GCA_000385615.1_ASM38561v1</t>
  </si>
  <si>
    <t>Candida maltosa Xu316</t>
  </si>
  <si>
    <t>SAMN02981501</t>
  </si>
  <si>
    <t>PRJNA184737</t>
  </si>
  <si>
    <t>GCA_000344705.1</t>
  </si>
  <si>
    <t>AOGT01</t>
  </si>
  <si>
    <t>ftp://ftp.ncbi.nlm.nih.gov/genomes/all/GCA/000/344/705/GCA_000344705.1_Cmaltosa_v01</t>
  </si>
  <si>
    <t>Colletotrichum orbiculare MAFF 240422</t>
  </si>
  <si>
    <t>104-T</t>
  </si>
  <si>
    <t>SAMN02981452</t>
  </si>
  <si>
    <t>PRJNA171217</t>
  </si>
  <si>
    <t>GCA_000350065.2</t>
  </si>
  <si>
    <t>AMCV02</t>
  </si>
  <si>
    <t>ftp://ftp.ncbi.nlm.nih.gov/genomes/all/GCA/000/350/065/GCA_000350065.2_KSG_Corb_v2</t>
  </si>
  <si>
    <t>Rhodotorula taiwanensis</t>
  </si>
  <si>
    <t>MD1149</t>
  </si>
  <si>
    <t>SAMN05969161</t>
  </si>
  <si>
    <t>PRJNA352283</t>
  </si>
  <si>
    <t>GCA_002922495.1</t>
  </si>
  <si>
    <t>PJQD01</t>
  </si>
  <si>
    <t>ftp://ftp.ncbi.nlm.nih.gov/genomes/all/GCA/002/922/495/GCA_002922495.1_ASM292249v1</t>
  </si>
  <si>
    <t>Xiphophorus hellerii</t>
  </si>
  <si>
    <t>SAMN09545741</t>
  </si>
  <si>
    <t>PRJNA604828</t>
  </si>
  <si>
    <t>GCA_003331165.2</t>
  </si>
  <si>
    <t>chromosome 1:NC_045672.1/CM010375.2; chromosome 2:NC_045673.1/CM010376.2; chromosome 3:NC_045674.1/CM010377.2; chromosome 4:NC_045675.1/CM010378.2; chromosome 5:NC_045676.1/CM010379.1; chromosome 6:NC_045677.1/CM010380.2; chromosome 7:NC_045678.1/CM010381.2; chromosome 8:NC_045679.1/CM010382.2; chromosome 9:NC_045680.1/CM010383.2; chromosome 10:NC_045681.1/CM010384.2; chromosome 11:NC_045682.1/CM010385.2; chromosome 12:NC_045683.1/CM010386.2; chromosome 13:NC_045684.1/CM010387.2; chromosome 14:NC_045685.1/CM010388.2; chromosome 15:NC_045686.1/CM010389.2; chromosome 16:NC_045687.1/CM010390.2; chromosome 17:NC_045688.1/CM010391.2; chromosome 18:NC_045689.1/CM010392.2; chromosome 19:NC_045690.1/CM010393.2; chromosome 20:NC_045691.1/CM010394.2; chromosome 21:NC_045692.1/CM010395.1; chromosome 22:NC_045693.1/CM010396.2; chromosome 23:NC_045694.1/CM010397.2; chromosome 24:NC_045695.1/CM010398.2; mitochondrion MT:NC_013089.1/</t>
  </si>
  <si>
    <t>QPIH02</t>
  </si>
  <si>
    <t>2018-07-20T00:00:00Z</t>
  </si>
  <si>
    <t>ftp://ftp.ncbi.nlm.nih.gov/genomes/all/GCA/003/331/165/GCA_003331165.2_Xiphophorus_hellerii-4.1</t>
  </si>
  <si>
    <t>ftp://ftp.ncbi.nlm.nih.gov/genomes/all/GCF/003/331/165/GCF_003331165.1_Xiphophorus_hellerii-4.1</t>
  </si>
  <si>
    <t>Citrus medica</t>
  </si>
  <si>
    <t>SAMN04914485</t>
  </si>
  <si>
    <t>PRJNA320023</t>
  </si>
  <si>
    <t>GCA_002013955.2</t>
  </si>
  <si>
    <t>MKYO02</t>
  </si>
  <si>
    <t>ftp://ftp.ncbi.nlm.nih.gov/genomes/all/GCA/002/013/955/GCA_002013955.2_C_medica_denovo_2</t>
  </si>
  <si>
    <t>Agrotis ipsilon</t>
  </si>
  <si>
    <t>X3</t>
  </si>
  <si>
    <t>SAMN08289408</t>
  </si>
  <si>
    <t>PRJNA428387</t>
  </si>
  <si>
    <t>GCA_004193855.1</t>
  </si>
  <si>
    <t>PNFC01</t>
  </si>
  <si>
    <t>ftp://ftp.ncbi.nlm.nih.gov/genomes/all/GCA/004/193/855/GCA_004193855.1_ASM419385v1</t>
  </si>
  <si>
    <t>Trichoderma hamatum GD12</t>
  </si>
  <si>
    <t>GD12</t>
  </si>
  <si>
    <t>SAMN02981472</t>
  </si>
  <si>
    <t>PRJNA178391</t>
  </si>
  <si>
    <t>GCA_000331835.2</t>
  </si>
  <si>
    <t>ANCB02</t>
  </si>
  <si>
    <t>2013-01-15T00:00:00Z</t>
  </si>
  <si>
    <t>ftp://ftp.ncbi.nlm.nih.gov/genomes/all/GCA/000/331/835/GCA_000331835.2_GD12v2</t>
  </si>
  <si>
    <t>Hydrangea macrophylla</t>
  </si>
  <si>
    <t>SAMD00229903</t>
  </si>
  <si>
    <t>PRJDB10055</t>
  </si>
  <si>
    <t>GCA_013391885.1</t>
  </si>
  <si>
    <t>BLYA01</t>
  </si>
  <si>
    <t>2020-06-24T21:41:00Z</t>
  </si>
  <si>
    <t>ftp://ftp.ncbi.nlm.nih.gov/genomes/all/GCA/013/391/885/GCA_013391885.1_HMA_r1.2_0</t>
  </si>
  <si>
    <t>Paracoccidioides lutzii Pb01</t>
  </si>
  <si>
    <t>Pb01</t>
  </si>
  <si>
    <t>SAMN02953719</t>
  </si>
  <si>
    <t>PRJNA28731</t>
  </si>
  <si>
    <t>GCA_000150705.2</t>
  </si>
  <si>
    <t>ABKH02</t>
  </si>
  <si>
    <t>ftp://ftp.ncbi.nlm.nih.gov/genomes/all/GCA/000/150/705/GCA_000150705.2_Paracocci_br_Pb01_V2</t>
  </si>
  <si>
    <t>ftp://ftp.ncbi.nlm.nih.gov/genomes/all/GCF/000/150/705/GCF_000150705.2_Paracocci_br_Pb01_V2</t>
  </si>
  <si>
    <t>UAMH4076</t>
  </si>
  <si>
    <t>SAMN02854801</t>
  </si>
  <si>
    <t>PRJNA252751</t>
  </si>
  <si>
    <t>GCA_002572855.1</t>
  </si>
  <si>
    <t>PDND01</t>
  </si>
  <si>
    <t>ftp://ftp.ncbi.nlm.nih.gov/genomes/all/GCA/002/572/855/GCA_002572855.1_Emmon_cres_4076_V1</t>
  </si>
  <si>
    <t>Bactrocera tryoni</t>
  </si>
  <si>
    <t>S06</t>
  </si>
  <si>
    <t>SAMN12586630</t>
  </si>
  <si>
    <t>PRJNA695304</t>
  </si>
  <si>
    <t>GCA_016617805.2</t>
  </si>
  <si>
    <t>chromosome 1:NC_052499.1/CM028320.1; chromosome 2:NC_052500.1/CM028321.1; chromosome 3:NC_052501.1/CM028322.1; chromosome 4:NC_052502.1/CM028323.1; chromosome 5:NC_052503.1/CM028324.1; mitochondrion MT:NC_014611.1/</t>
  </si>
  <si>
    <t>VWMZ01</t>
  </si>
  <si>
    <t>ftp://ftp.ncbi.nlm.nih.gov/genomes/all/GCA/016/617/805/GCA_016617805.2_CSIRO_BtryS06_freeze2</t>
  </si>
  <si>
    <t>ftp://ftp.ncbi.nlm.nih.gov/genomes/all/GCF/016/617/805/GCF_016617805.1_CSIRO_BtryS06_freeze2</t>
  </si>
  <si>
    <t>Berberis thunbergii</t>
  </si>
  <si>
    <t>SAMN09515102</t>
  </si>
  <si>
    <t>PRJNA478403</t>
  </si>
  <si>
    <t>GCA_003290165.1</t>
  </si>
  <si>
    <t>QNQO01</t>
  </si>
  <si>
    <t>2018-07-06T00:00:00Z</t>
  </si>
  <si>
    <t>ftp://ftp.ncbi.nlm.nih.gov/genomes/all/GCA/003/290/165/GCA_003290165.1_B.thun_GenomeAssembly_v1</t>
  </si>
  <si>
    <t>Globicephala melas</t>
  </si>
  <si>
    <t>X-22926-18</t>
  </si>
  <si>
    <t>SAMN11083132</t>
  </si>
  <si>
    <t>PRJNA563901</t>
  </si>
  <si>
    <t>GCA_006547405.1</t>
  </si>
  <si>
    <t>mitochondrion MT:NC_019441.1/CM017011.1</t>
  </si>
  <si>
    <t>SWEB01</t>
  </si>
  <si>
    <t>ftp://ftp.ncbi.nlm.nih.gov/genomes/all/GCA/006/547/405/GCA_006547405.1_ASM654740v1</t>
  </si>
  <si>
    <t>ftp://ftp.ncbi.nlm.nih.gov/genomes/all/GCF/006/547/405/GCF_006547405.1_ASM654740v1</t>
  </si>
  <si>
    <t>Clupea harengus</t>
  </si>
  <si>
    <t>SAMEA5339254</t>
  </si>
  <si>
    <t>PRJEB31270</t>
  </si>
  <si>
    <t>GCA_900700415.2</t>
  </si>
  <si>
    <t>chromosome 1:NC_045152.1/LR535857.1; chromosome 2:NC_045153.1/LR535858.1; chromosome 3:NC_045154.1/LR535859.1; chromosome 4:NC_045155.1/LR535860.1; chromosome 5:NC_045156.1/LR535861.1; chromosome 6:NC_045157.1/LR535862.1; chromosome 7:NC_045158.1/LR535863.1; chromosome 8:NC_045159.1/LR535864.1; chromosome 9:NC_045160.1/LR535865.1; chromosome 10:NC_045161.1/LR535866.1; chromosome 11:NC_045162.1/LR535867.1; chromosome 12:NC_045163.1/LR535868.1; chromosome 13:NC_045164.1/LR535869.1; chromosome 14:NC_045165.1/LR535870.1; chromosome 15:NC_045166.1/LR535871.1; chromosome 16:NC_045167.1/LR535872.1; chromosome 17:NC_045168.1/LR535873.1; chromosome 18:NC_045169.1/LR535874.1; chromosome 19:NC_045170.1/LR535875.1; chromosome 20:NC_045171.1/LR535876.1; chromosome 21:NC_045172.1/LR535877.1; chromosome 22:NC_045173.1/LR535878.1; chromosome 23:NC_045174.1/LR535879.1; chromosome 24:NC_045175.1/LR535880.1; chromosome 25:NC_045176.1/LR535881.1; chromosome 26:NC_045177.1/LR535882.1; mitochondrion MT:NC_009577.1/</t>
  </si>
  <si>
    <t>CAADHV01</t>
  </si>
  <si>
    <t>ftp://ftp.ncbi.nlm.nih.gov/genomes/all/GCA/900/700/415/GCA_900700415.2_Ch_v2.0.2</t>
  </si>
  <si>
    <t>ftp://ftp.ncbi.nlm.nih.gov/genomes/all/GCF/900/700/415/GCF_900700415.2_Ch_v2.0.2</t>
  </si>
  <si>
    <t>Parhyale hawaiensis</t>
  </si>
  <si>
    <t>Chicago-F</t>
  </si>
  <si>
    <t>SAMN09470240</t>
  </si>
  <si>
    <t>PRJNA306836</t>
  </si>
  <si>
    <t>GCA_001587735.2</t>
  </si>
  <si>
    <t>LQNS02</t>
  </si>
  <si>
    <t>2016-03-11T00:00:00Z</t>
  </si>
  <si>
    <t>ftp://ftp.ncbi.nlm.nih.gov/genomes/all/GCA/001/587/735/GCA_001587735.2_Phaw_5.0</t>
  </si>
  <si>
    <t>Leucoagaricus gongylophorus Ac12</t>
  </si>
  <si>
    <t>Ac12</t>
  </si>
  <si>
    <t>SAMN02981481</t>
  </si>
  <si>
    <t>PRJNA179280</t>
  </si>
  <si>
    <t>GCA_000382605.1</t>
  </si>
  <si>
    <t>ANIS01</t>
  </si>
  <si>
    <t>2013-04-25T00:00:00Z</t>
  </si>
  <si>
    <t>ftp://ftp.ncbi.nlm.nih.gov/genomes/all/GCA/000/382/605/GCA_000382605.1_LAG_Assembly</t>
  </si>
  <si>
    <t>Heliconius timareta timareta</t>
  </si>
  <si>
    <t>SAMEA3670575</t>
  </si>
  <si>
    <t>GCA_900068805.1</t>
  </si>
  <si>
    <t>FAUB01</t>
  </si>
  <si>
    <t>ftp://ftp.ncbi.nlm.nih.gov/genomes/all/GCA/900/068/805/GCA_900068805.1_Heliconius_timareta_timareta.BC_0407</t>
  </si>
  <si>
    <t>Glossina brevipalpis</t>
  </si>
  <si>
    <t>SAMN02742631</t>
  </si>
  <si>
    <t>PRJNA182187</t>
  </si>
  <si>
    <t>GCA_000671755.1</t>
  </si>
  <si>
    <t>JFJS01</t>
  </si>
  <si>
    <t>ftp://ftp.ncbi.nlm.nih.gov/genomes/all/GCA/000/671/755/GCA_000671755.1_Glossina_brevipalpis_1.0.3</t>
  </si>
  <si>
    <t>Trachipleistophora hominis</t>
  </si>
  <si>
    <t>SAMN02981473</t>
  </si>
  <si>
    <t>PRJNA84343</t>
  </si>
  <si>
    <t>GCA_000316135.1</t>
  </si>
  <si>
    <t>ANCC01</t>
  </si>
  <si>
    <t>ftp://ftp.ncbi.nlm.nih.gov/genomes/all/GCA/000/316/135/GCA_000316135.1_ASM31613v1</t>
  </si>
  <si>
    <t>W3</t>
  </si>
  <si>
    <t>SAMN07736484</t>
  </si>
  <si>
    <t>PRJNA416716</t>
  </si>
  <si>
    <t>GCA_005212705.1</t>
  </si>
  <si>
    <t>PELC01</t>
  </si>
  <si>
    <t>ftp://ftp.ncbi.nlm.nih.gov/genomes/all/GCA/005/212/705/GCA_005212705.1_ASM521270v1</t>
  </si>
  <si>
    <t>Lupinus albus</t>
  </si>
  <si>
    <t>GWH2020</t>
  </si>
  <si>
    <t>SAMN12501103</t>
  </si>
  <si>
    <t>PRJNA592024</t>
  </si>
  <si>
    <t>GCA_010261695.1</t>
  </si>
  <si>
    <t>chromosome 1:CM020996.1; chromosome 2:CM020997.1; chromosome 3:CM020998.1; chromosome 4:CM020999.1; chromosome 5:CM021000.1; chromosome 6:CM021001.1; chromosome 7:CM021002.1; chromosome 8:CM021003.1; chromosome 9:CM021004.1; chromosome 10:CM021005.1; chromosome 11:CM021006.1; chromosome 12:CM021007.1; chromosome 13:CM021008.1; chromosome 14:CM021009.1; chromosome 15:CM021010.1; chromosome 16:CM021011.1; chromosome 17:CM021012.1; chromosome 18:CM021013.1; chromosome 19:CM021014.1; chromosome 20:CM021015.1; chromosome 21:CM021016.1; chromosome 22:CM021017.1; chromosome 23:CM021018.1; chromosome 24:CM021019.1; chromosome 25:CM021020.1</t>
  </si>
  <si>
    <t>JAAEJY01</t>
  </si>
  <si>
    <t>ftp://ftp.ncbi.nlm.nih.gov/genomes/all/GCA/010/261/695/GCA_010261695.1_La_Amiga3.1</t>
  </si>
  <si>
    <t>Ziziphus jujuba</t>
  </si>
  <si>
    <t>SAMN02918186</t>
  </si>
  <si>
    <t>PRJNA315994</t>
  </si>
  <si>
    <t>GCA_000826755.1</t>
  </si>
  <si>
    <t>chromosome 1:NC_029679.1/CM003114.1; chromosome 2:NC_029680.1/CM003115.1; chromosome 3:NC_029681.1/CM003116.1; chromosome 4:NC_029682.1/CM003117.1; chromosome 5:NC_029683.1/CM003118.1; chromosome 6:NC_029684.1/CM003119.1; chromosome 7:NC_029685.1/CM003120.1; chromosome 8:NC_029686.1/CM003121.1; chromosome 9:NC_029687.1/CM003122.1; chromosome 10:NC_029688.1/CM003123.1; chromosome 11:NC_029689.1/CM003124.1; chromosome 12:NC_029690.1/CM003125.1</t>
  </si>
  <si>
    <t>JREP01</t>
  </si>
  <si>
    <t>2014-10-24T00:00:00Z</t>
  </si>
  <si>
    <t>ftp://ftp.ncbi.nlm.nih.gov/genomes/all/GCA/000/826/755/GCA_000826755.1_ZizJuj_1.1</t>
  </si>
  <si>
    <t>ftp://ftp.ncbi.nlm.nih.gov/genomes/all/GCF/000/826/755/GCF_000826755.1_ZizJuj_1.1</t>
  </si>
  <si>
    <t>Acropora hyacinthus</t>
  </si>
  <si>
    <t>SAMD00186151</t>
  </si>
  <si>
    <t>GCA_014634145.1</t>
  </si>
  <si>
    <t>BLFG01</t>
  </si>
  <si>
    <t>ftp://ftp.ncbi.nlm.nih.gov/genomes/all/GCA/014/634/145/GCA_014634145.1_Ahya_1.0</t>
  </si>
  <si>
    <t>Eopsaltria australis</t>
  </si>
  <si>
    <t>EYR054</t>
  </si>
  <si>
    <t>SAMN09425179</t>
  </si>
  <si>
    <t>PRJNA476023</t>
  </si>
  <si>
    <t>GCA_003426825.1</t>
  </si>
  <si>
    <t>QKXG01</t>
  </si>
  <si>
    <t>2018-08-23T00:00:00Z</t>
  </si>
  <si>
    <t>ftp://ftp.ncbi.nlm.nih.gov/genomes/all/GCA/003/426/825/GCA_003426825.1_eyr_v1</t>
  </si>
  <si>
    <t>Chrysomya rufifacies</t>
  </si>
  <si>
    <t>CPM2020</t>
  </si>
  <si>
    <t>SAMN13254161</t>
  </si>
  <si>
    <t>PRJNA575047</t>
  </si>
  <si>
    <t>GCA_014858695.1</t>
  </si>
  <si>
    <t>JACGTJ01</t>
  </si>
  <si>
    <t>ftp://ftp.ncbi.nlm.nih.gov/genomes/all/GCA/014/858/695/GCA_014858695.1_ASM1485869v1</t>
  </si>
  <si>
    <t>Carcinoscorpius rotundicauda</t>
  </si>
  <si>
    <t>IMCB_SINMHF_001</t>
  </si>
  <si>
    <t>SAMN12734231</t>
  </si>
  <si>
    <t>PRJNA565077</t>
  </si>
  <si>
    <t>GCA_011833715.1</t>
  </si>
  <si>
    <t>chromosome 1:CM022391.1; chromosome 2:CM022392.1; chromosome 3:CM022393.1; chromosome 4:CM022394.1; chromosome 5:CM022395.1; chromosome 6:CM022396.1; chromosome 7:CM022397.1; chromosome 8:CM022398.1; chromosome 9:CM022399.1; chromosome 10:CM022400.1; chromosome 11:CM022401.1; chromosome 12:CM022402.1; chromosome 13:CM022403.1; chromosome 14:CM022404.1; chromosome 15:CM022405.1; chromosome 16:CM022406.1</t>
  </si>
  <si>
    <t>VWRL01</t>
  </si>
  <si>
    <t>ftp://ftp.ncbi.nlm.nih.gov/genomes/all/GCA/011/833/715/GCA_011833715.1_IMCB_Crot_1.0</t>
  </si>
  <si>
    <t>Calliphora vicina</t>
  </si>
  <si>
    <t>BV_Calliphora</t>
  </si>
  <si>
    <t>SAMN03276989</t>
  </si>
  <si>
    <t>PRJNA268391</t>
  </si>
  <si>
    <t>GCA_001017275.1</t>
  </si>
  <si>
    <t>JXOT01</t>
  </si>
  <si>
    <t>2015-06-01T00:00:00Z</t>
  </si>
  <si>
    <t>ftp://ftp.ncbi.nlm.nih.gov/genomes/all/GCA/001/017/275/GCA_001017275.1_ASM101727v1</t>
  </si>
  <si>
    <t>Perca flavescens</t>
  </si>
  <si>
    <t>YP-PL-M2</t>
  </si>
  <si>
    <t>SAMN10722690</t>
  </si>
  <si>
    <t>PRJNA529871</t>
  </si>
  <si>
    <t>GCA_004354835.1</t>
  </si>
  <si>
    <t>chromosome 1:NC_041331.1/CM014935.1; chromosome 2:NC_041332.1/CM014936.1; chromosome 3:NC_041333.1/CM014937.1; chromosome 4:NC_041334.1/CM014938.1; chromosome 5:NC_041335.1/CM014939.1; chromosome 6:NC_041336.1/CM014940.1; chromosome 7:NC_041337.1/CM014941.1; chromosome 8:NC_041338.1/CM014942.1; chromosome 9:NC_041339.1/CM014943.1; chromosome 10:NC_041340.1/CM014944.1; chromosome 11:NC_041341.1/CM014945.1; chromosome 12:NC_041342.1/CM014946.1; chromosome 13:NC_041343.1/CM014947.1; chromosome 14:NC_041344.1/CM014948.1; chromosome 15:NC_041345.1/CM014949.1; chromosome 16:NC_041346.1/CM014950.1; chromosome 17:NC_041347.1/CM014951.1; chromosome 18:NC_041348.1/CM014952.1; chromosome 19:NC_041349.1/CM014953.1; chromosome 20:NC_041350.1/CM014954.1; chromosome 21:NC_041351.1/CM014955.1; chromosome 22:NC_041352.1/CM014956.1; chromosome 23:NC_041353.1/CM014957.1; chromosome 24:NC_041354.1/CM014958.1; mitochondrion MT:NC_019572.1/</t>
  </si>
  <si>
    <t>SCKG01</t>
  </si>
  <si>
    <t>2019-03-18T00:00:00Z</t>
  </si>
  <si>
    <t>ftp://ftp.ncbi.nlm.nih.gov/genomes/all/GCA/004/354/835/GCA_004354835.1_PFLA_1.0</t>
  </si>
  <si>
    <t>ftp://ftp.ncbi.nlm.nih.gov/genomes/all/GCF/004/354/835/GCF_004354835.1_PFLA_1.0</t>
  </si>
  <si>
    <t>Ophiothrix spiculata</t>
  </si>
  <si>
    <t>Osp01</t>
  </si>
  <si>
    <t>SAMN03108599</t>
  </si>
  <si>
    <t>PRJNA182997</t>
  </si>
  <si>
    <t>GCA_000969725.1</t>
  </si>
  <si>
    <t>JXSR01</t>
  </si>
  <si>
    <t>2015-02-03T00:00:00Z</t>
  </si>
  <si>
    <t>ftp://ftp.ncbi.nlm.nih.gov/genomes/all/GCA/000/969/725/GCA_000969725.1_Ospi.un_1.0</t>
  </si>
  <si>
    <t>Ganoderma boninense</t>
  </si>
  <si>
    <t>G3</t>
  </si>
  <si>
    <t>SAMN08135413</t>
  </si>
  <si>
    <t>PRJNA421251</t>
  </si>
  <si>
    <t>GCA_002900995.2</t>
  </si>
  <si>
    <t>PJEW02</t>
  </si>
  <si>
    <t>2018-01-26T00:00:00Z</t>
  </si>
  <si>
    <t>ftp://ftp.ncbi.nlm.nih.gov/genomes/all/GCA/002/900/995/GCA_002900995.2_ASM290099v2</t>
  </si>
  <si>
    <t>Lolium multiflorum</t>
  </si>
  <si>
    <t>02402/16</t>
  </si>
  <si>
    <t>SAMN09098536</t>
  </si>
  <si>
    <t>PRJNA470624</t>
  </si>
  <si>
    <t>GCA_019182485.1</t>
  </si>
  <si>
    <t>QGDF01</t>
  </si>
  <si>
    <t>ftp://ftp.ncbi.nlm.nih.gov/genomes/all/GCA/019/182/485/GCA_019182485.1_Rabiosa_v.0</t>
  </si>
  <si>
    <t>Megaselia scalaris</t>
  </si>
  <si>
    <t>Durham, NC isolate 2 -- Noor lab</t>
  </si>
  <si>
    <t>SAMEA2272308</t>
  </si>
  <si>
    <t>PRJEB1273</t>
  </si>
  <si>
    <t>GCA_000341915.2</t>
  </si>
  <si>
    <t>CAQQ02</t>
  </si>
  <si>
    <t>2013-02-07T00:00:00Z</t>
  </si>
  <si>
    <t>ftp://ftp.ncbi.nlm.nih.gov/genomes/all/GCA/000/341/915/GCA_000341915.2_ASM34191v2</t>
  </si>
  <si>
    <t>Entosphenus tridentatus</t>
  </si>
  <si>
    <t>CRITFC18_GStd-0006</t>
  </si>
  <si>
    <t>SAMN14476405</t>
  </si>
  <si>
    <t>PRJNA615919</t>
  </si>
  <si>
    <t>GCA_014621495.2</t>
  </si>
  <si>
    <t>linkage group LG1:CM025607.2; linkage group LG2:CM025608.2; linkage group LG3:CM025609.2; linkage group LG4:CM025610.2; linkage group LG5:CM025611.2; linkage group LG6:CM025612.2; linkage group LG7:CM025613.2; linkage group LG8:CM025614.2; linkage group LG9:CM025615.2; linkage group LG10:CM025616.2; linkage group LG11:CM025617.2; linkage group LG12:CM025618.2; linkage group LG13:CM025619.2; linkage group LG14:CM025620.2; linkage group LG15:CM025621.2; linkage group LG16:CM025622.2; linkage group LG17:CM025623.2; linkage group LG18:CM025624.2; linkage group LG19:CM025625.2; linkage group LG20:CM025626.2; linkage group LG21:CM025627.2; linkage group LG22:CM025628.2; linkage group LG23:CM025629.2; linkage group LG24:CM025630.2; linkage group LG25:CM025631.2; linkage group LG26:CM025632.2; linkage group LG27:CM025633.2; linkage group LG28:CM025634.2; linkage group LG29:CM025635.2; linkage group LG30:CM025636.2; linkage group LG31:CM025637.2; linkage group LG32:CM025638.2; linkage group LG33:CM025639.2; linkage group LG34:CM025640.2; linkage group LG35:CM025641.2; linkage group LG36:CM025642.2; linkage group LG37:CM025643.2; linkage group LG38:CM025644.2; linkage group LG39:CM025645.2; linkage group LG40:CM025646.2; linkage group LG41:CM025647.2; linkage group LG42:CM025648.2; linkage group LG43:CM025649.2; linkage group LG44:CM025650.2; linkage group LG45:CM025651.2; linkage group LG46:CM025652.2; linkage group LG47:CM025653.2; linkage group LG48:CM025654.2; linkage group LG49:CM025655.2; linkage group LG50:CM025656.2; linkage group LG51:CM025657.2; linkage group LG52:CM025658.2; linkage group LG53:CM025659.2; linkage group LG54:CM025660.2; linkage group LG55:CM025661.2; linkage group LG56:CM025662.2; linkage group LG57:CM025663.2; linkage group LG58:CM025664.2; linkage group LG59:CM025665.2; linkage group LG60:CM025666.2; linkage group LG61:CM025667.2; linkage group LG62:CM025668.2; linkage group LG63:CM025669.2; linkage group LG64:CM025670.2; linkage group LG65:CM025671.1; linkage group LG66:CM025672.2; linkage group LG67:CM025673.2; linkage group LG68:CM025674.1; linkage group LG69:CM025675.2; linkage group LG70:CM025676.2; linkage group LG71:CM025677.2; linkage group LG72:CM025678.2; linkage group LG73:CM025679.2; linkage group LG74:CM025680.2; linkage group LG75:CM025681.2; linkage group LG76:CM025682.1; linkage group LG77:CM025683.2; linkage group LG78:CM025684.2; linkage group LG79:CM025685.2; linkage group LG80:CM025686.2; linkage group LG82:CM025688.1; linkage group LG83:CM025689.1</t>
  </si>
  <si>
    <t>JAAXLI02</t>
  </si>
  <si>
    <t>2020-09-17T00:00:00Z</t>
  </si>
  <si>
    <t>ftp://ftp.ncbi.nlm.nih.gov/genomes/all/GCA/014/621/495/GCA_014621495.2_ETRf_v1</t>
  </si>
  <si>
    <t>Lachancea nothofagi CBS 11611</t>
  </si>
  <si>
    <t>SAMEA3888432</t>
  </si>
  <si>
    <t>PRJEB12933</t>
  </si>
  <si>
    <t>GCA_900074755.1</t>
  </si>
  <si>
    <t>chromosome A:LT598449.1; chromosome B:LT598450.1; chromosome C:LT598446.1; chromosome D:LT598448.1; chromosome E:LT598451.1; chromosome F:LT598452.1; chromosome G:LT598453.1; chromosome H:LT598447.1</t>
  </si>
  <si>
    <t>FJUQ01</t>
  </si>
  <si>
    <t>ftp://ftp.ncbi.nlm.nih.gov/genomes/all/GCA/900/074/755/GCA_900074755.1_LANO0</t>
  </si>
  <si>
    <t>Lachancea dasiensis</t>
  </si>
  <si>
    <t>SAMEA3888427</t>
  </si>
  <si>
    <t>PRJEB12928</t>
  </si>
  <si>
    <t>GCA_900074725.1</t>
  </si>
  <si>
    <t>chromosome A:LT598460.1; chromosome B:LT598456.1; chromosome C:LT598459.1; chromosome D:LT598454.1; chromosome E:LT598455.1; chromosome F:LT598458.1; chromosome G:LT598457.1; chromosome H:LT598461.1</t>
  </si>
  <si>
    <t>FJUP01</t>
  </si>
  <si>
    <t>ftp://ftp.ncbi.nlm.nih.gov/genomes/all/GCA/900/074/725/GCA_900074725.1_LADA0</t>
  </si>
  <si>
    <t>Lachancea meyersii CBS 8951</t>
  </si>
  <si>
    <t>CBS 8951</t>
  </si>
  <si>
    <t>SAMEA3888430</t>
  </si>
  <si>
    <t>PRJEB12931</t>
  </si>
  <si>
    <t>GCA_900074715.1</t>
  </si>
  <si>
    <t>chromosome A:LT598483.1; chromosome B:LT598478.1; chromosome C:LT598479.1; chromosome D:LT598482.1; chromosome E:LT598481.1; chromosome F:LT598477.1; chromosome G:LT598484.1; chromosome H:LT598480.1</t>
  </si>
  <si>
    <t>FJUM01</t>
  </si>
  <si>
    <t>ftp://ftp.ncbi.nlm.nih.gov/genomes/all/GCA/900/074/715/GCA_900074715.1_LAME0</t>
  </si>
  <si>
    <t>Cataglyphis hispanica</t>
  </si>
  <si>
    <t>his1</t>
  </si>
  <si>
    <t>SAMN10881103</t>
  </si>
  <si>
    <t>PRJNA521233</t>
  </si>
  <si>
    <t>GCA_004195275.1</t>
  </si>
  <si>
    <t>SGAY01</t>
  </si>
  <si>
    <t>2019-02-15T00:00:00Z</t>
  </si>
  <si>
    <t>ftp://ftp.ncbi.nlm.nih.gov/genomes/all/GCA/004/195/275/GCA_004195275.1_ASM419527v1</t>
  </si>
  <si>
    <t>Plecturocebus donacophilus</t>
  </si>
  <si>
    <t>BS44</t>
  </si>
  <si>
    <t>SAMN07678140</t>
  </si>
  <si>
    <t>PRJNA399376</t>
  </si>
  <si>
    <t>GCA_004027715.1</t>
  </si>
  <si>
    <t>PVKP01</t>
  </si>
  <si>
    <t>ftp://ftp.ncbi.nlm.nih.gov/genomes/all/GCA/004/027/715/GCA_004027715.1_CalDon_v1_BIUU</t>
  </si>
  <si>
    <t>Theropithecus gelada</t>
  </si>
  <si>
    <t>Dixy</t>
  </si>
  <si>
    <t>SAMN09197221</t>
  </si>
  <si>
    <t>PRJNA477372</t>
  </si>
  <si>
    <t>GCA_003255815.1</t>
  </si>
  <si>
    <t>chromosome 1:NC_037668.1/CM009950.1; chromosome 2:NC_037669.1/CM009951.1; chromosome 3:NC_037670.1/CM009952.1; chromosome 4:NC_037671.1/CM009953.1; chromosome 5:NC_037672.1/CM009954.1; chromosome 6:NC_037673.1/CM009955.1; chromosome 7a:NC_037674.1/CM009956.1; chromosome 7b:NC_037675.1/CM009957.1; chromosome 8:NC_037676.1/CM009958.1; chromosome 9:NC_037677.1/CM009959.1; chromosome 10:NC_037678.1/CM009960.1; chromosome 11:NC_037679.1/CM009961.1; chromosome 12:NC_037680.1/CM009962.1; chromosome 13:NC_037681.1/CM009963.1; chromosome 14:NC_037682.1/CM009964.1; chromosome 15:NC_037683.1/CM009965.1; chromosome 16:NC_037684.1/CM009966.1; chromosome 17:NC_037685.1/CM009967.1; chromosome 18:NC_037686.1/CM009968.1; chromosome 19:NC_037687.1/CM009969.1; chromosome 20:NC_037688.1/CM009970.1; chromosome X:NC_037689.1/CM009971.1; mitochondrion MT:NC_019802.1/</t>
  </si>
  <si>
    <t>QGDE01</t>
  </si>
  <si>
    <t>ftp://ftp.ncbi.nlm.nih.gov/genomes/all/GCA/003/255/815/GCA_003255815.1_Tgel_1.0</t>
  </si>
  <si>
    <t>ftp://ftp.ncbi.nlm.nih.gov/genomes/all/GCF/003/255/815/GCF_003255815.1_Tgel_1.0</t>
  </si>
  <si>
    <t>Cercospora canescens BHU</t>
  </si>
  <si>
    <t>BHU</t>
  </si>
  <si>
    <t>SAMN02981488</t>
  </si>
  <si>
    <t>PRJNA183604</t>
  </si>
  <si>
    <t>GCA_000347735.1</t>
  </si>
  <si>
    <t>ANSM01</t>
  </si>
  <si>
    <t>ftp://ftp.ncbi.nlm.nih.gov/genomes/all/GCA/000/347/735/GCA_000347735.1_C_canescens_MTCC-10836_BHU_v01</t>
  </si>
  <si>
    <t>Corbicula fluminea</t>
  </si>
  <si>
    <t>DE_01</t>
  </si>
  <si>
    <t>SAMN04633495</t>
  </si>
  <si>
    <t>PRJNA318156</t>
  </si>
  <si>
    <t>GCA_001632725.1</t>
  </si>
  <si>
    <t>LWHL01</t>
  </si>
  <si>
    <t>2016-04-26T00:00:00Z</t>
  </si>
  <si>
    <t>ftp://ftp.ncbi.nlm.nih.gov/genomes/all/GCA/001/632/725/GCA_001632725.1_ASM163272v1</t>
  </si>
  <si>
    <t>Cepaea nemoralis</t>
  </si>
  <si>
    <t>C981</t>
  </si>
  <si>
    <t>SAMN15523447</t>
  </si>
  <si>
    <t>PRJNA646049</t>
  </si>
  <si>
    <t>GCA_014155875.1</t>
  </si>
  <si>
    <t>JACEFZ01</t>
  </si>
  <si>
    <t>ftp://ftp.ncbi.nlm.nih.gov/genomes/all/GCA/014/155/875/GCA_014155875.1_NBC_Cnem_1.0</t>
  </si>
  <si>
    <t>Phytophthora kernoviae</t>
  </si>
  <si>
    <t>P19827</t>
  </si>
  <si>
    <t>SAMN12256453</t>
  </si>
  <si>
    <t>PRJNA554119</t>
  </si>
  <si>
    <t>GCA_008080845.1</t>
  </si>
  <si>
    <t>VKKV01</t>
  </si>
  <si>
    <t>2019-08-23T00:00:00Z</t>
  </si>
  <si>
    <t>ftp://ftp.ncbi.nlm.nih.gov/genomes/all/GCA/008/080/845/GCA_008080845.1_CPHST-BL-91</t>
  </si>
  <si>
    <t>Rhizopus microsporus ATCC 52813</t>
  </si>
  <si>
    <t>ATCC 52813</t>
  </si>
  <si>
    <t>SAMN02745869</t>
  </si>
  <si>
    <t>PRJNA205957</t>
  </si>
  <si>
    <t>GCA_002708625.1</t>
  </si>
  <si>
    <t>JOSV01</t>
  </si>
  <si>
    <t>ftp://ftp.ncbi.nlm.nih.gov/genomes/all/GCA/002/708/625/GCA_002708625.1_Rhimi1_1</t>
  </si>
  <si>
    <t>ftp://ftp.ncbi.nlm.nih.gov/genomes/all/GCF/002/708/625/GCF_002708625.1_Rhimi1_1</t>
  </si>
  <si>
    <t>Metarhizium guizhouense ARSEF 977</t>
  </si>
  <si>
    <t>ARSEF 977</t>
  </si>
  <si>
    <t>SAMN03268433</t>
  </si>
  <si>
    <t>PRJNA184755</t>
  </si>
  <si>
    <t>GCA_000814955.1</t>
  </si>
  <si>
    <t>AZNH01</t>
  </si>
  <si>
    <t>2015-01-06T00:00:00Z</t>
  </si>
  <si>
    <t>ftp://ftp.ncbi.nlm.nih.gov/genomes/all/GCA/000/814/955/GCA_000814955.1_MGU_1.0</t>
  </si>
  <si>
    <t>Metarhizium brunneum ARSEF 3297</t>
  </si>
  <si>
    <t>ARSEF 3297</t>
  </si>
  <si>
    <t>SAMN03268432</t>
  </si>
  <si>
    <t>PRJNA302307</t>
  </si>
  <si>
    <t>GCA_000814965.1</t>
  </si>
  <si>
    <t>AZNG01</t>
  </si>
  <si>
    <t>ftp://ftp.ncbi.nlm.nih.gov/genomes/all/GCA/000/814/965/GCA_000814965.1_MBR_1.0</t>
  </si>
  <si>
    <t>ftp://ftp.ncbi.nlm.nih.gov/genomes/all/GCF/000/814/965/GCF_000814965.1_MBR_1.0</t>
  </si>
  <si>
    <t>Glossina pallidipes</t>
  </si>
  <si>
    <t>SAMN02768704</t>
  </si>
  <si>
    <t>PRJNA184812</t>
  </si>
  <si>
    <t>GCA_000688715.1</t>
  </si>
  <si>
    <t>JMRQ01</t>
  </si>
  <si>
    <t>ftp://ftp.ncbi.nlm.nih.gov/genomes/all/GCA/000/688/715/GCA_000688715.1_Glossina_pallidipes-1.0.3</t>
  </si>
  <si>
    <t>Psettodes erumei</t>
  </si>
  <si>
    <t>NWPU-DKJ-2019</t>
  </si>
  <si>
    <t>SAMN13439343</t>
  </si>
  <si>
    <t>PRJNA592748</t>
  </si>
  <si>
    <t>GCA_016785225.1</t>
  </si>
  <si>
    <t>JAFBJZ01</t>
  </si>
  <si>
    <t>2021-02-01T00:00:00Z</t>
  </si>
  <si>
    <t>ftp://ftp.ncbi.nlm.nih.gov/genomes/all/GCA/016/785/225/GCA_016785225.1_ASM1678522v1</t>
  </si>
  <si>
    <t>Epinephelus fuscoguttatus</t>
  </si>
  <si>
    <t>SAMD00201013</t>
  </si>
  <si>
    <t>PRJDB9224</t>
  </si>
  <si>
    <t>GCA_011397635.1</t>
  </si>
  <si>
    <t>chromosome LG1:AP022675.1; chromosome LG2:AP022676.1; chromosome LG3:AP022677.1; chromosome LG4:AP022678.1; chromosome LG5:AP022679.1; chromosome LG6:AP022680.1; chromosome LG7:AP022681.1; chromosome LG8:AP022682.1; chromosome LG9:AP022683.1; chromosome LG10:AP022684.1; chromosome LG11:AP022685.1; chromosome LG12:AP022686.1; chromosome LG13:AP022687.1; chromosome LG14:AP022688.1; chromosome LG15:AP022689.1; chromosome LG16:AP022690.1; chromosome LG17:AP022691.1; chromosome LG18:AP022692.1; chromosome LG19:AP022693.1; chromosome LG20:AP022694.1; chromosome LG21:AP022695.1; chromosome LG22:AP022696.1; chromosome LG23:AP022697.1; chromosome LG24:AP022698.1</t>
  </si>
  <si>
    <t>2020-02-20T23:05:00Z</t>
  </si>
  <si>
    <t>ftp://ftp.ncbi.nlm.nih.gov/genomes/all/GCA/011/397/635/GCA_011397635.1_E.fuscoguttatus.final_Chr_v1</t>
  </si>
  <si>
    <t>Paralithodes camtschaticus</t>
  </si>
  <si>
    <t>MSLRKC-1</t>
  </si>
  <si>
    <t>SAMN18046922</t>
  </si>
  <si>
    <t>PRJNA704614</t>
  </si>
  <si>
    <t>GCA_018397895.1</t>
  </si>
  <si>
    <t>JAGKTK01</t>
  </si>
  <si>
    <t>ftp://ftp.ncbi.nlm.nih.gov/genomes/all/GCA/018/397/895/GCA_018397895.1_paralithodes_camtschaticus</t>
  </si>
  <si>
    <t>Mucor velutinosus B5328</t>
  </si>
  <si>
    <t>B5328</t>
  </si>
  <si>
    <t>SAMN02351331</t>
  </si>
  <si>
    <t>PRJNA184878</t>
  </si>
  <si>
    <t>GCA_000696895.1</t>
  </si>
  <si>
    <t>JNDK01</t>
  </si>
  <si>
    <t>ftp://ftp.ncbi.nlm.nih.gov/genomes/all/GCA/000/696/895/GCA_000696895.1_MucVelB5328-1.0</t>
  </si>
  <si>
    <t>Syncephalastrum racemosum</t>
  </si>
  <si>
    <t>NRRL 2496</t>
  </si>
  <si>
    <t>SAMN05421883</t>
  </si>
  <si>
    <t>PRJNA330704</t>
  </si>
  <si>
    <t>GCA_002105135.1</t>
  </si>
  <si>
    <t>MCGN01</t>
  </si>
  <si>
    <t>ftp://ftp.ncbi.nlm.nih.gov/genomes/all/GCA/002/105/135/GCA_002105135.1_Synrac1</t>
  </si>
  <si>
    <t>Lichtheimia corymbifera B2541</t>
  </si>
  <si>
    <t>B2541</t>
  </si>
  <si>
    <t>SAMN02370965</t>
  </si>
  <si>
    <t>PRJNA211916</t>
  </si>
  <si>
    <t>GCA_000697475.1</t>
  </si>
  <si>
    <t>JNEU01</t>
  </si>
  <si>
    <t>ftp://ftp.ncbi.nlm.nih.gov/genomes/all/GCA/000/697/475/GCA_000697475.1_LicCorB2541-1.0</t>
  </si>
  <si>
    <t>Apophysomyces trapeziformis B9324</t>
  </si>
  <si>
    <t>B9324</t>
  </si>
  <si>
    <t>SAMN02351504</t>
  </si>
  <si>
    <t>PRJNA184883</t>
  </si>
  <si>
    <t>GCA_000696975.1</t>
  </si>
  <si>
    <t>JNDP01</t>
  </si>
  <si>
    <t>ftp://ftp.ncbi.nlm.nih.gov/genomes/all/GCA/000/696/975/GCA_000696975.1_ApoTraB9324-1.0</t>
  </si>
  <si>
    <t>Apophysomyces elegans B7760</t>
  </si>
  <si>
    <t>B7760</t>
  </si>
  <si>
    <t>SAMN02351510</t>
  </si>
  <si>
    <t>PRJNA184884</t>
  </si>
  <si>
    <t>GCA_000696995.1</t>
  </si>
  <si>
    <t>JNDQ01</t>
  </si>
  <si>
    <t>ftp://ftp.ncbi.nlm.nih.gov/genomes/all/GCA/000/696/995/GCA_000696995.1_ApoEleB7760-1.0</t>
  </si>
  <si>
    <t>Cunninghamella elegans B9769</t>
  </si>
  <si>
    <t>B9769</t>
  </si>
  <si>
    <t>SAMN02351511</t>
  </si>
  <si>
    <t>PRJNA184885</t>
  </si>
  <si>
    <t>GCA_000697015.1</t>
  </si>
  <si>
    <t>JNDR01</t>
  </si>
  <si>
    <t>ftp://ftp.ncbi.nlm.nih.gov/genomes/all/GCA/000/697/015/GCA_000697015.1_CunEleB9769-1.0</t>
  </si>
  <si>
    <t>Rhizopus stolonifer B9770</t>
  </si>
  <si>
    <t>B9770</t>
  </si>
  <si>
    <t>SAMN02352512</t>
  </si>
  <si>
    <t>PRJNA184886</t>
  </si>
  <si>
    <t>GCA_000697035.1</t>
  </si>
  <si>
    <t>JNDS01</t>
  </si>
  <si>
    <t>ftp://ftp.ncbi.nlm.nih.gov/genomes/all/GCA/000/697/035/GCA_000697035.1_RhiStoB9770-1.0</t>
  </si>
  <si>
    <t>Saksenaea vasiformis B4078</t>
  </si>
  <si>
    <t>B4078</t>
  </si>
  <si>
    <t>SAMN02352517</t>
  </si>
  <si>
    <t>PRJNA184887</t>
  </si>
  <si>
    <t>GCA_000697055.1</t>
  </si>
  <si>
    <t>JNDT01</t>
  </si>
  <si>
    <t>ftp://ftp.ncbi.nlm.nih.gov/genomes/all/GCA/000/697/055/GCA_000697055.1_SakVasB4078-1.0</t>
  </si>
  <si>
    <t>Eugenia uniflora</t>
  </si>
  <si>
    <t>SAMN10397313</t>
  </si>
  <si>
    <t>PRJNA504673</t>
  </si>
  <si>
    <t>GCA_004012085.1</t>
  </si>
  <si>
    <t>RQIG01</t>
  </si>
  <si>
    <t>2019-01-11T00:00:00Z</t>
  </si>
  <si>
    <t>ftp://ftp.ncbi.nlm.nih.gov/genomes/all/GCA/004/012/085/GCA_004012085.1_ASM401208v1</t>
  </si>
  <si>
    <t>Mangifera indica</t>
  </si>
  <si>
    <t>SAMN09899728</t>
  </si>
  <si>
    <t>PRJNA487154</t>
  </si>
  <si>
    <t>GCA_011075055.1</t>
  </si>
  <si>
    <t>chromosome 1:CM021837.1; chromosome 2:CM021838.1; chromosome 3:CM021839.1; chromosome 4:CM021840.1; chromosome 5:CM021841.1; chromosome 6:CM021842.1; chromosome 7:CM021843.1; chromosome 8:CM021844.1; chromosome 9:CM021845.1; chromosome 10:CM021846.1; chromosome 11:CM021847.1; chromosome 12:CM021848.1; chromosome 13:CM021849.1; chromosome 14:CM021850.1; chromosome 15:CM021851.1; chromosome 16:CM021852.1; chromosome 17:CM021853.1; chromosome 18:CM021854.1; chromosome 19:CM021855.1; chromosome 20:CM021856.1; mitochondrion MT:CM021857.1; chloroplast Pltd:CM021858.1</t>
  </si>
  <si>
    <t>JAAHBS01</t>
  </si>
  <si>
    <t>ftp://ftp.ncbi.nlm.nih.gov/genomes/all/GCA/011/075/055/GCA_011075055.1_CATAS_Mindica_2.1</t>
  </si>
  <si>
    <t>Saccharomyces boulardii (nom. inval.)</t>
  </si>
  <si>
    <t>unique28</t>
  </si>
  <si>
    <t>SAMN03758404</t>
  </si>
  <si>
    <t>PRJNA285730</t>
  </si>
  <si>
    <t>GCA_001413975.1</t>
  </si>
  <si>
    <t>chromosome IXa:CM003553.1; chromosome IXb:CM003554.1; chromosome Va:CM003555.1; chromosome Vb:CM003556.1; chromosome I:CM003557.1; chromosome II:CM003558.1; chromosome III:CM003559.1; chromosome IV:CM003560.1; chromosome VI:CM003561.1; chromosome VII:CM003562.1; chromosome VIII:CM003563.1; chromosome X:CM003564.1; chromosome XI:CM003565.1; chromosome XII:CM003566.1; chromosome XIII:CM003567.1; chromosome XIV:CM003568.1; chromosome XV:CM003569.1; chromosome XVI:CM003570.1</t>
  </si>
  <si>
    <t>LIOO01</t>
  </si>
  <si>
    <t>2015-10-26T00:00:00Z</t>
  </si>
  <si>
    <t>ftp://ftp.ncbi.nlm.nih.gov/genomes/all/GCA/001/413/975/GCA_001413975.1_ASM141397v1</t>
  </si>
  <si>
    <t>Moschus chrysogaster</t>
  </si>
  <si>
    <t>WD2015</t>
  </si>
  <si>
    <t>SAMN08714478</t>
  </si>
  <si>
    <t>GCA_006461725.1</t>
  </si>
  <si>
    <t>SPDY01</t>
  </si>
  <si>
    <t>ftp://ftp.ncbi.nlm.nih.gov/genomes/all/GCA/006/461/725/GCA_006461725.1_NPU_MCHR_1.0</t>
  </si>
  <si>
    <t>Stachybotrys chartarum</t>
  </si>
  <si>
    <t>51-11</t>
  </si>
  <si>
    <t>SAMN03653474</t>
  </si>
  <si>
    <t>PRJNA283613</t>
  </si>
  <si>
    <t>GCA_001021365.1</t>
  </si>
  <si>
    <t>LDEE01</t>
  </si>
  <si>
    <t>2015-06-08T00:00:00Z</t>
  </si>
  <si>
    <t>ftp://ftp.ncbi.nlm.nih.gov/genomes/all/GCA/001/021/365/GCA_001021365.1_ASM102136v1</t>
  </si>
  <si>
    <t>Papiliotrema flavescens NRRL Y-50378</t>
  </si>
  <si>
    <t>NRRL Y-50378</t>
  </si>
  <si>
    <t>SAMEA2272018</t>
  </si>
  <si>
    <t>PRJEB640</t>
  </si>
  <si>
    <t>GCA_000442785.1</t>
  </si>
  <si>
    <t>CAUG01</t>
  </si>
  <si>
    <t>2013-04-24T00:00:00Z</t>
  </si>
  <si>
    <t>ftp://ftp.ncbi.nlm.nih.gov/genomes/all/GCA/000/442/785/GCA_000442785.1_Cf_30_300r_Split10plusN</t>
  </si>
  <si>
    <t>Cladophialophora carrionii CBS 160.54</t>
  </si>
  <si>
    <t>CBS 160.54</t>
  </si>
  <si>
    <t>SAMN01919308</t>
  </si>
  <si>
    <t>PRJNA245126</t>
  </si>
  <si>
    <t>GCA_000365165.2</t>
  </si>
  <si>
    <t>AOFF01</t>
  </si>
  <si>
    <t>ftp://ftp.ncbi.nlm.nih.gov/genomes/all/GCA/000/365/165/GCA_000365165.2_Clad_carr_CBS_160_54_V1</t>
  </si>
  <si>
    <t>ftp://ftp.ncbi.nlm.nih.gov/genomes/all/GCF/000/365/165/GCF_000365165.1_Clad_carr_CBS_160_54_V1</t>
  </si>
  <si>
    <t>Cunninghamella bertholletiae 175</t>
  </si>
  <si>
    <t>SAMN02352534</t>
  </si>
  <si>
    <t>PRJNA186025</t>
  </si>
  <si>
    <t>GCA_000697215.1</t>
  </si>
  <si>
    <t>JNEG01</t>
  </si>
  <si>
    <t>ftp://ftp.ncbi.nlm.nih.gov/genomes/all/GCA/000/697/215/GCA_000697215.1_CunBer175-1.0</t>
  </si>
  <si>
    <t>Pissodes strobi</t>
  </si>
  <si>
    <t>WPW_Pupae_La90_L1_ON</t>
  </si>
  <si>
    <t>SAMN13254964</t>
  </si>
  <si>
    <t>PRJNA588625</t>
  </si>
  <si>
    <t>GCA_016904865.1</t>
  </si>
  <si>
    <t>JAEQML01</t>
  </si>
  <si>
    <t>ftp://ftp.ncbi.nlm.nih.gov/genomes/all/GCA/016/904/865/GCA_016904865.1_GSC_weevil_1.0</t>
  </si>
  <si>
    <t>Liriomyza trifolii</t>
  </si>
  <si>
    <t>BV_Liromyza</t>
  </si>
  <si>
    <t>SAMN03274827</t>
  </si>
  <si>
    <t>GCA_001014935.1</t>
  </si>
  <si>
    <t>JXHJ01</t>
  </si>
  <si>
    <t>ftp://ftp.ncbi.nlm.nih.gov/genomes/all/GCA/001/014/935/GCA_001014935.1_ASM101493v1</t>
  </si>
  <si>
    <t>Cnaphalocrocis medinalis</t>
  </si>
  <si>
    <t>RLF-ZJU</t>
  </si>
  <si>
    <t>SAMN14809717</t>
  </si>
  <si>
    <t>PRJNA629879</t>
  </si>
  <si>
    <t>GCA_014851415.1</t>
  </si>
  <si>
    <t>chromosome 1:CM026273.1; chromosome 2:CM026274.1; chromosome 3:CM026275.1; chromosome 4:CM026276.1; chromosome 5:CM026277.1; chromosome 6:CM026278.1; chromosome 7:CM026279.1; chromosome 8:CM026280.1; chromosome 9:CM026281.1; chromosome 10:CM026282.1; chromosome 11:CM026283.1; chromosome 12:CM026284.1; chromosome 13:CM026285.1; chromosome 14:CM026286.1; chromosome 15:CM026287.1; chromosome 16:CM026288.1; chromosome 17:CM026289.1; chromosome 18:CM026290.1; chromosome 19:CM026291.1; chromosome 20:CM026292.1; chromosome 21:CM026293.1; chromosome 22:CM026294.1; chromosome 23:CM026295.1; chromosome 24:CM026296.1; chromosome 25:CM026297.1; chromosome 26:CM026298.1; chromosome 27:CM026299.1; chromosome 28:CM026300.1; chromosome 29:CM026301.1; chromosome 30:CM026302.1; chromosome 31:CM026303.1</t>
  </si>
  <si>
    <t>JABMDO01</t>
  </si>
  <si>
    <t>ftp://ftp.ncbi.nlm.nih.gov/genomes/all/GCA/014/851/415/GCA_014851415.1_ASM1485141v1</t>
  </si>
  <si>
    <t>Panagrellus redivivus</t>
  </si>
  <si>
    <t>MT8872</t>
  </si>
  <si>
    <t>SAMN02953831</t>
  </si>
  <si>
    <t>PRJNA186477</t>
  </si>
  <si>
    <t>GCA_000341325.1</t>
  </si>
  <si>
    <t>AOMH01</t>
  </si>
  <si>
    <t>2013-02-19T00:00:00Z</t>
  </si>
  <si>
    <t>ftp://ftp.ncbi.nlm.nih.gov/genomes/all/GCA/000/341/325/GCA_000341325.1_Pred3</t>
  </si>
  <si>
    <t>Zygoascus meyerae</t>
  </si>
  <si>
    <t>NRRL Y-17319</t>
  </si>
  <si>
    <t>SAMN08343330</t>
  </si>
  <si>
    <t>GCA_003707935.2</t>
  </si>
  <si>
    <t>PPMD02</t>
  </si>
  <si>
    <t>ftp://ftp.ncbi.nlm.nih.gov/genomes/all/GCA/003/707/935/GCA_003707935.2_ASM370793v2</t>
  </si>
  <si>
    <t>Geotrypetes seraphini</t>
  </si>
  <si>
    <t>SAMEA104387963</t>
  </si>
  <si>
    <t>PRJEB33992</t>
  </si>
  <si>
    <t>GCA_902459505.1</t>
  </si>
  <si>
    <t>chromosome 1:NC_047084.1/LR699146.1; chromosome 2:NC_047085.1/LR699147.1; chromosome 3:NC_047086.1/LR699148.1; chromosome 4:NC_047087.1/LR699149.1; chromosome 5:NC_047088.1/LR699150.1; chromosome 6:NC_047089.1/LR699151.1; chromosome 7:NC_047090.1/LR699152.1; chromosome 8:NC_047091.1/LR699153.1; chromosome 9:NC_047092.1/LR699154.1; chromosome 10:NC_047093.1/LR699155.1; chromosome 11:NC_047094.1/LR699156.1; chromosome 12:NC_047095.1/LR699157.1; chromosome 13:NC_047096.1/LR699158.1; chromosome 14:NC_047097.1/LR699159.1; chromosome 15:NC_047098.1/LR699160.1; chromosome 16:NC_047099.1/LR699161.1; chromosome 17:NC_047100.1/LR699162.1; chromosome 18:NC_047101.1/LR699163.1; chromosome 19:NC_047102.1/LR699164.1; mitochondrion MT:NC_020155.1/</t>
  </si>
  <si>
    <t>CABPRQ01</t>
  </si>
  <si>
    <t>2019-08-15T00:00:00Z</t>
  </si>
  <si>
    <t>ftp://ftp.ncbi.nlm.nih.gov/genomes/all/GCA/902/459/505/GCA_902459505.1_aGeoSer1.1</t>
  </si>
  <si>
    <t>ftp://ftp.ncbi.nlm.nih.gov/genomes/all/GCF/902/459/505/GCF_902459505.1_aGeoSer1.1</t>
  </si>
  <si>
    <t>Ixodes ricinus</t>
  </si>
  <si>
    <t>Charles River</t>
  </si>
  <si>
    <t>SAMN03271898</t>
  </si>
  <si>
    <t>PRJNA270959</t>
  </si>
  <si>
    <t>GCA_000973045.2</t>
  </si>
  <si>
    <t>JXMZ02</t>
  </si>
  <si>
    <t>2015-04-17T00:00:00Z</t>
  </si>
  <si>
    <t>ftp://ftp.ncbi.nlm.nih.gov/genomes/all/GCA/000/973/045/GCA_000973045.2_ASM97304v2</t>
  </si>
  <si>
    <t>Antonospora locustae</t>
  </si>
  <si>
    <t>CLX</t>
  </si>
  <si>
    <t>SAMN06016424</t>
  </si>
  <si>
    <t>PRJNA353563</t>
  </si>
  <si>
    <t>GCA_007674295.1</t>
  </si>
  <si>
    <t>chromosome 1:CM017447.1; chromosome 2:CM017448.1; chromosome 3:CM017449.1; chromosome 4:CM017450.1; chromosome 5:CM017451.1; chromosome 6:CM017452.1; chromosome 7:CM017453.1; chromosome 8:CM017454.1; chromosome 9:CM017455.1; chromosome 10:CM017456.1; chromosome 11:CM017457.1; chromosome 12:CM017458.1; chromosome 13:CM017459.1; chromosome 14:CM017460.1; chromosome 15:CM017461.1; chromosome 16:CM017462.1; chromosome 17:CM017463.1</t>
  </si>
  <si>
    <t>MPSM01</t>
  </si>
  <si>
    <t>ftp://ftp.ncbi.nlm.nih.gov/genomes/all/GCA/007/674/295/GCA_007674295.1_ASM767429v1</t>
  </si>
  <si>
    <t>Stachybotrys chlorohalonata IBT 40285</t>
  </si>
  <si>
    <t>IBT 40285</t>
  </si>
  <si>
    <t>SAMN01819006</t>
  </si>
  <si>
    <t>PRJNA185807</t>
  </si>
  <si>
    <t>GCA_000732775.1</t>
  </si>
  <si>
    <t>APWP01</t>
  </si>
  <si>
    <t>2014-07-22T00:00:00Z</t>
  </si>
  <si>
    <t>ftp://ftp.ncbi.nlm.nih.gov/genomes/all/GCA/000/732/775/GCA_000732775.1_S40285v1</t>
  </si>
  <si>
    <t>Moesziomyces antarcticus</t>
  </si>
  <si>
    <t>JCM 10317</t>
  </si>
  <si>
    <t>SAMD00018595</t>
  </si>
  <si>
    <t>PRJNA302316</t>
  </si>
  <si>
    <t>GCA_000747765.1</t>
  </si>
  <si>
    <t>BBIZ01</t>
  </si>
  <si>
    <t>2014-08-07T00:00:00Z</t>
  </si>
  <si>
    <t>ftp://ftp.ncbi.nlm.nih.gov/genomes/all/GCA/000/747/765/GCA_000747765.1_ASM74776v1</t>
  </si>
  <si>
    <t>ftp://ftp.ncbi.nlm.nih.gov/genomes/all/GCF/000/747/765/GCF_000747765.1_ASM74776v1</t>
  </si>
  <si>
    <t>Trichophyton soudanense</t>
  </si>
  <si>
    <t>SAMEA8907469</t>
  </si>
  <si>
    <t>PRJEB45548</t>
  </si>
  <si>
    <t>GCA_910592025.1</t>
  </si>
  <si>
    <t>CAJUYN01</t>
  </si>
  <si>
    <t>ftp://ftp.ncbi.nlm.nih.gov/genomes/all/GCA/910/592/025/GCA_910592025.1_IHEM_19744</t>
  </si>
  <si>
    <t>Rotaria sp. Silwood1</t>
  </si>
  <si>
    <t>SAMEA8116333</t>
  </si>
  <si>
    <t>PRJEB43238</t>
  </si>
  <si>
    <t>GCA_905250075.1</t>
  </si>
  <si>
    <t>CAJNOP01</t>
  </si>
  <si>
    <t>ftp://ftp.ncbi.nlm.nih.gov/genomes/all/GCA/905/250/075/GCA_905250075.1_Rw_10x_megabubbles_genomic_v1</t>
  </si>
  <si>
    <t>Bunonema sp. RGD898</t>
  </si>
  <si>
    <t>RGD898</t>
  </si>
  <si>
    <t>SAMN15760647</t>
  </si>
  <si>
    <t>PRJNA655932</t>
  </si>
  <si>
    <t>GCA_014805405.1</t>
  </si>
  <si>
    <t>JACMII01</t>
  </si>
  <si>
    <t>ftp://ftp.ncbi.nlm.nih.gov/genomes/all/GCA/014/805/405/GCA_014805405.1_ASM1480540v1</t>
  </si>
  <si>
    <t>Corydoras sp. C115</t>
  </si>
  <si>
    <t>C115</t>
  </si>
  <si>
    <t>SAMN18128058</t>
  </si>
  <si>
    <t>PRJNA706371</t>
  </si>
  <si>
    <t>GCA_019802505.1</t>
  </si>
  <si>
    <t>JAFMOC01</t>
  </si>
  <si>
    <t>2021-08-30T00:00:00Z</t>
  </si>
  <si>
    <t>ftp://ftp.ncbi.nlm.nih.gov/genomes/all/GCA/019/802/505/GCA_019802505.1_Lin1PacBio.ctg.fa.r3p3_pilon_3_oneline.fasta</t>
  </si>
  <si>
    <t>Anopheles sp. NFL-2015</t>
  </si>
  <si>
    <t>1007C2</t>
  </si>
  <si>
    <t>SAMN11380182</t>
  </si>
  <si>
    <t>PRJNA531511</t>
  </si>
  <si>
    <t>GCA_016171315.1</t>
  </si>
  <si>
    <t>chromosome X:CM028112.1; chromosome 2L:CM028113.1; chromosome 2R:CM028114.1; chromosome 3L:CM028115.1; chromosome 3R:CM028116.1; mitochondrion MT:CM028121.1</t>
  </si>
  <si>
    <t>STHF01</t>
  </si>
  <si>
    <t>ftp://ftp.ncbi.nlm.nih.gov/genomes/all/GCA/016/171/315/GCA_016171315.1_AspaF1</t>
  </si>
  <si>
    <t>Fraxinus sp. D2006-0159</t>
  </si>
  <si>
    <t>SAMEA6544809</t>
  </si>
  <si>
    <t>GCA_903798375.1</t>
  </si>
  <si>
    <t>CAIGRQ01</t>
  </si>
  <si>
    <t>ftp://ftp.ncbi.nlm.nih.gov/genomes/all/GCA/903/798/375/GCA_903798375.1_FRAX30-0.1</t>
  </si>
  <si>
    <t>Trachythela sp. YZ-2020</t>
  </si>
  <si>
    <t>YZ-2020</t>
  </si>
  <si>
    <t>SAMN16072316</t>
  </si>
  <si>
    <t>PRJNA661975</t>
  </si>
  <si>
    <t>GCA_016169945.1</t>
  </si>
  <si>
    <t>JADLSH01</t>
  </si>
  <si>
    <t>ftp://ftp.ncbi.nlm.nih.gov/genomes/all/GCA/016/169/945/GCA_016169945.1_IDSSE_Tra_sp_1.0</t>
  </si>
  <si>
    <t>Sycobia sp. Sy_11</t>
  </si>
  <si>
    <t>Sy_11</t>
  </si>
  <si>
    <t>SAMN15346990</t>
  </si>
  <si>
    <t>PRJNA641212</t>
  </si>
  <si>
    <t>GCA_018907035.1</t>
  </si>
  <si>
    <t>JACCIC01</t>
  </si>
  <si>
    <t>ftp://ftp.ncbi.nlm.nih.gov/genomes/all/GCA/018/907/035/GCA_018907035.1_ASM1890703v1</t>
  </si>
  <si>
    <t>Cladophialophora psammophila CBS 110553</t>
  </si>
  <si>
    <t>CBS 110553</t>
  </si>
  <si>
    <t>SAMN00974101</t>
  </si>
  <si>
    <t>PRJNA164589</t>
  </si>
  <si>
    <t>GCA_000585535.1</t>
  </si>
  <si>
    <t>AMGX01</t>
  </si>
  <si>
    <t>ftp://ftp.ncbi.nlm.nih.gov/genomes/all/GCA/000/585/535/GCA_000585535.1_Clad_psam_CBS_110553_V1</t>
  </si>
  <si>
    <t>ftp://ftp.ncbi.nlm.nih.gov/genomes/all/GCF/000/585/535/GCF_000585535.1_Clad_psam_CBS_110553_V1</t>
  </si>
  <si>
    <t>Chlamydomonas sp. ICE-L</t>
  </si>
  <si>
    <t>ICE-L</t>
  </si>
  <si>
    <t>SAMN15080649</t>
  </si>
  <si>
    <t>PRJNA636631</t>
  </si>
  <si>
    <t>GCA_013435795.1</t>
  </si>
  <si>
    <t>JACBWV01</t>
  </si>
  <si>
    <t>ftp://ftp.ncbi.nlm.nih.gov/genomes/all/GCA/013/435/795/GCA_013435795.1_ASM1343579v1</t>
  </si>
  <si>
    <t>Ostrinia nubilalis</t>
  </si>
  <si>
    <t>USDA-ARS inbred line 9-10</t>
  </si>
  <si>
    <t>SAMN11491597</t>
  </si>
  <si>
    <t>PRJNA534504</t>
  </si>
  <si>
    <t>GCA_008921685.1</t>
  </si>
  <si>
    <t>SWFO01</t>
  </si>
  <si>
    <t>2019-10-08T00:00:00Z</t>
  </si>
  <si>
    <t>ftp://ftp.ncbi.nlm.nih.gov/genomes/all/GCA/008/921/685/GCA_008921685.1_ASM892168v1</t>
  </si>
  <si>
    <t>Avicennia marina</t>
  </si>
  <si>
    <t>PICH2015</t>
  </si>
  <si>
    <t>SAMN07280510</t>
  </si>
  <si>
    <t>PRJNA392013</t>
  </si>
  <si>
    <t>GCA_019155195.1</t>
  </si>
  <si>
    <t>chromosome 1:CM032753.1; chromosome 2:CM032754.1; chromosome 3:CM032755.1; chromosome 4:CM032756.1; chromosome 5:CM032757.1; chromosome 6:CM032758.1; chromosome 7:CM032759.1; chromosome 8:CM032760.1; chromosome 9:CM032761.1; chromosome 10:CM032762.1; chromosome 11:CM032763.1; chromosome 12:CM032764.1; chromosome 13:CM032765.1; chromosome 14:CM032766.1; chromosome 15:CM032767.1; chromosome 16:CM032768.1; chromosome 17:CM032769.1; chromosome 18:CM032770.1; chromosome 19:CM032771.1; chromosome 20:CM032772.1; chromosome 21:CM032773.1; chromosome 22:CM032774.1; chromosome 23:CM032775.1; chromosome 24:CM032776.1; chromosome 25:CM032777.1; chromosome 26:CM032778.1; chromosome 27:CM032779.1; chromosome 28:CM032780.1; chromosome 29:CM032781.1; chromosome 30:CM032782.1; chromosome 31:CM032783.1; mitochondrion MT:CM032784.1; chloroplast Pltd:CM032785.1</t>
  </si>
  <si>
    <t>JACDXK01</t>
  </si>
  <si>
    <t>2021-07-07T00:00:00Z</t>
  </si>
  <si>
    <t>ftp://ftp.ncbi.nlm.nih.gov/genomes/all/GCA/019/155/195/GCA_019155195.1_amgenome_v1.0</t>
  </si>
  <si>
    <t>Actinidia chinensis</t>
  </si>
  <si>
    <t>SAMN12097858</t>
  </si>
  <si>
    <t>PRJNA549770</t>
  </si>
  <si>
    <t>GCA_009663005.1</t>
  </si>
  <si>
    <t>chromosome LG1:CM018888.1; chromosome LG2:CM018889.1; chromosome LG3:CM018890.1; chromosome LG4:CM018891.1; chromosome LG5:CM018892.1; chromosome LG6:CM018893.1; chromosome LG7:CM018894.1; chromosome LG8:CM018895.1; chromosome LG9:CM018896.1; chromosome LG10:CM018897.1; chromosome LG11:CM018898.1; chromosome LG12:CM018899.1; chromosome LG13:CM018900.1; chromosome LG14:CM018901.1; chromosome LG15:CM018902.1; chromosome LG16:CM018903.1; chromosome LG17:CM018904.1; chromosome LG18:CM018905.1; chromosome LG19:CM018906.1; chromosome LG20:CM018907.1; chromosome LG21:CM018908.1; chromosome LG22:CM018909.1; chromosome LG23:CM018910.1; chromosome LG24:CM018911.1; chromosome LG25:CM018912.1; chromosome LG26:CM018913.1; chromosome LG27:CM018914.1; chromosome LG28:CM018915.1; chromosome LG29:CM018916.1</t>
  </si>
  <si>
    <t>VIGQ01</t>
  </si>
  <si>
    <t>2019-11-06T00:00:00Z</t>
  </si>
  <si>
    <t>ftp://ftp.ncbi.nlm.nih.gov/genomes/all/GCA/009/663/005/GCA_009663005.1_ASM966300v1</t>
  </si>
  <si>
    <t>Aphanomyces astaci</t>
  </si>
  <si>
    <t>APO3</t>
  </si>
  <si>
    <t>SAMN01906578</t>
  </si>
  <si>
    <t>PRJNA264335</t>
  </si>
  <si>
    <t>GCA_000520075.1</t>
  </si>
  <si>
    <t>AYTG01</t>
  </si>
  <si>
    <t>2014-01-13T00:00:00Z</t>
  </si>
  <si>
    <t>ftp://ftp.ncbi.nlm.nih.gov/genomes/all/GCA/000/520/075/GCA_000520075.1_Apha_asta_APO3_V1</t>
  </si>
  <si>
    <t>ftp://ftp.ncbi.nlm.nih.gov/genomes/all/GCF/000/520/075/GCF_000520075.1_Apha_asta_APO3_V1</t>
  </si>
  <si>
    <t>Acomys cahirinus</t>
  </si>
  <si>
    <t>US019</t>
  </si>
  <si>
    <t>SAMN07678032</t>
  </si>
  <si>
    <t>PRJNA399339</t>
  </si>
  <si>
    <t>GCA_004027535.1</t>
  </si>
  <si>
    <t>PVKX01</t>
  </si>
  <si>
    <t>ftp://ftp.ncbi.nlm.nih.gov/genomes/all/GCA/004/027/535/GCA_004027535.1_AcoCah_v1_BIUU</t>
  </si>
  <si>
    <t>Thlaspi arvense</t>
  </si>
  <si>
    <t>SAMEA9464733</t>
  </si>
  <si>
    <t>PRJEB46635</t>
  </si>
  <si>
    <t>GCA_911865555.1</t>
  </si>
  <si>
    <t>chromosome 1:OU466857.1; chromosome 2:OU466858.1; chromosome 3:OU466859.1; chromosome 4:OU466860.1; chromosome 5:OU466861.1; chromosome 6:OU466862.1; chromosome 7:OU466863.1</t>
  </si>
  <si>
    <t>CAJVSB01</t>
  </si>
  <si>
    <t>2021-08-04T00:00:00Z</t>
  </si>
  <si>
    <t>ftp://ftp.ncbi.nlm.nih.gov/genomes/all/GCA/911/865/555/GCA_911865555.1_MN106-Ref</t>
  </si>
  <si>
    <t>Macrocystis pyrifera</t>
  </si>
  <si>
    <t>MGC001</t>
  </si>
  <si>
    <t>SAMN14074449</t>
  </si>
  <si>
    <t>PRJNA605694</t>
  </si>
  <si>
    <t>GCA_012273945.1</t>
  </si>
  <si>
    <t>JAALFD01</t>
  </si>
  <si>
    <t>ftp://ftp.ncbi.nlm.nih.gov/genomes/all/GCA/012/273/945/GCA_012273945.1_ASM1227394v1</t>
  </si>
  <si>
    <t>Aphanomyces invadans</t>
  </si>
  <si>
    <t>NJM9701</t>
  </si>
  <si>
    <t>SAMN01907307</t>
  </si>
  <si>
    <t>PRJNA258292</t>
  </si>
  <si>
    <t>GCA_000520115.1</t>
  </si>
  <si>
    <t>AYTH01</t>
  </si>
  <si>
    <t>2014-01-14T00:00:00Z</t>
  </si>
  <si>
    <t>ftp://ftp.ncbi.nlm.nih.gov/genomes/all/GCA/000/520/115/GCA_000520115.1_Apha_inva_NJM9701_V1</t>
  </si>
  <si>
    <t>ftp://ftp.ncbi.nlm.nih.gov/genomes/all/GCF/000/520/115/GCF_000520115.1_Apha_inva_NJM9701_V1</t>
  </si>
  <si>
    <t>Polistes canadensis</t>
  </si>
  <si>
    <t>GaletaPanama2010</t>
  </si>
  <si>
    <t>SAMN02869711</t>
  </si>
  <si>
    <t>PRJNA301748</t>
  </si>
  <si>
    <t>GCA_001313835.1</t>
  </si>
  <si>
    <t>JPHQ01</t>
  </si>
  <si>
    <t>2015-10-13T00:00:00Z</t>
  </si>
  <si>
    <t>ftp://ftp.ncbi.nlm.nih.gov/genomes/all/GCA/001/313/835/GCA_001313835.1_ASM131383v1</t>
  </si>
  <si>
    <t>ftp://ftp.ncbi.nlm.nih.gov/genomes/all/GCF/001/313/835/GCF_001313835.1_ASM131383v1</t>
  </si>
  <si>
    <t>Taphrina betulina</t>
  </si>
  <si>
    <t>UCD315</t>
  </si>
  <si>
    <t>SAMN12708421</t>
  </si>
  <si>
    <t>PRJNA564291</t>
  </si>
  <si>
    <t>GCA_008802775.1</t>
  </si>
  <si>
    <t>mitochondrion MT:CM018326.1</t>
  </si>
  <si>
    <t>VWSI01</t>
  </si>
  <si>
    <t>2019-10-02T00:00:00Z</t>
  </si>
  <si>
    <t>ftp://ftp.ncbi.nlm.nih.gov/genomes/all/GCA/008/802/775/GCA_008802775.1_ASM880277v1</t>
  </si>
  <si>
    <t>Hyalella azteca</t>
  </si>
  <si>
    <t>HAZT.00-mixed</t>
  </si>
  <si>
    <t>SAMN02978968</t>
  </si>
  <si>
    <t>PRJNA342675</t>
  </si>
  <si>
    <t>GCA_000764305.2</t>
  </si>
  <si>
    <t>JQDR02</t>
  </si>
  <si>
    <t>2014-10-06T00:00:00Z</t>
  </si>
  <si>
    <t>ftp://ftp.ncbi.nlm.nih.gov/genomes/all/GCA/000/764/305/GCA_000764305.2_Hazt_2.0</t>
  </si>
  <si>
    <t>ftp://ftp.ncbi.nlm.nih.gov/genomes/all/GCF/000/764/305/GCF_000764305.1_Hazt_2.0</t>
  </si>
  <si>
    <t>Musa balbisiana</t>
  </si>
  <si>
    <t>DH-PKW</t>
  </si>
  <si>
    <t>SAMN08469760</t>
  </si>
  <si>
    <t>PRJNA432894</t>
  </si>
  <si>
    <t>GCA_004837865.1</t>
  </si>
  <si>
    <t>chromosome 1:CM017188.1; chromosome 2:CM017189.1; chromosome 3:CM017190.1; chromosome 4:CM017191.1; chromosome 5:CM017192.1; chromosome 6:CM017193.1; chromosome 7:CM017194.1; chromosome 8:CM017195.1; chromosome 9:CM017196.1; chromosome 10:CM017197.1; chromosome 11:CM017198.1</t>
  </si>
  <si>
    <t>PYDT01</t>
  </si>
  <si>
    <t>2019-04-24T00:00:00Z</t>
  </si>
  <si>
    <t>ftp://ftp.ncbi.nlm.nih.gov/genomes/all/GCA/004/837/865/GCA_004837865.1_BananaB_V1</t>
  </si>
  <si>
    <t>Hapalochlaena maculosa</t>
  </si>
  <si>
    <t>MV002_HMAC</t>
  </si>
  <si>
    <t>SAMN13906985</t>
  </si>
  <si>
    <t>PRJNA602771</t>
  </si>
  <si>
    <t>GCA_015501135.1</t>
  </si>
  <si>
    <t>JACXVO01</t>
  </si>
  <si>
    <t>ftp://ftp.ncbi.nlm.nih.gov/genomes/all/GCA/015/501/135/GCA_015501135.1_ASM1550113v1</t>
  </si>
  <si>
    <t>Sepia pharaonis</t>
  </si>
  <si>
    <t>farmed</t>
  </si>
  <si>
    <t>SAMEA6654644</t>
  </si>
  <si>
    <t>PRJEB33343</t>
  </si>
  <si>
    <t>GCA_903632075.3</t>
  </si>
  <si>
    <t>CAHIKZ03</t>
  </si>
  <si>
    <t>2020-11-24T00:00:00Z</t>
  </si>
  <si>
    <t>ftp://ftp.ncbi.nlm.nih.gov/genomes/all/GCA/903/632/075/GCA_903632075.3_SPHA2.0</t>
  </si>
  <si>
    <t>Syngnathus typhle</t>
  </si>
  <si>
    <t>SAMEA5563360</t>
  </si>
  <si>
    <t>GCA_901007915.1</t>
  </si>
  <si>
    <t>CAAKHL01</t>
  </si>
  <si>
    <t>ftp://ftp.ncbi.nlm.nih.gov/genomes/all/GCA/901/007/915/GCA_901007915.1_Syngnathus_typhle_assembly</t>
  </si>
  <si>
    <t>Miscanthus sacchariflorus</t>
  </si>
  <si>
    <t>SAMN08580354</t>
  </si>
  <si>
    <t>PRJNA435476</t>
  </si>
  <si>
    <t>GCA_002993905.1</t>
  </si>
  <si>
    <t>chromosome 1:CM009591.1; chromosome 2:CM009592.1; chromosome 3:CM009593.1; chromosome 4:CM009594.1; chromosome 5:CM009595.1; chromosome 6:CM009596.1; chromosome 7:CM009597.1; chromosome 8:CM009598.1; chromosome 9:CM009599.1; chromosome 10:CM009600.1; chromosome 11:CM009601.1; chromosome 12:CM009602.1; chromosome 13:CM009603.1; chromosome 14:CM009604.1; chromosome 15:CM009605.1; chromosome 16:CM009606.1; chromosome 17:CM009607.1; chromosome 18:CM009608.1; chromosome 19:CM009609.1</t>
  </si>
  <si>
    <t>PUID01</t>
  </si>
  <si>
    <t>ftp://ftp.ncbi.nlm.nih.gov/genomes/all/GCA/002/993/905/GCA_002993905.1_Msac_v3</t>
  </si>
  <si>
    <t>Race XXXIII</t>
  </si>
  <si>
    <t>SAMN08048888</t>
  </si>
  <si>
    <t>PRJNA419278</t>
  </si>
  <si>
    <t>GCA_004125335.1</t>
  </si>
  <si>
    <t>PHNK01</t>
  </si>
  <si>
    <t>2019-01-31T00:00:00Z</t>
  </si>
  <si>
    <t>ftp://ftp.ncbi.nlm.nih.gov/genomes/all/GCA/004/125/335/GCA_004125335.1_ASM412533v1</t>
  </si>
  <si>
    <t>Penicillium paxilli ATCC 26601</t>
  </si>
  <si>
    <t>ATCC 26601</t>
  </si>
  <si>
    <t>SAMN02981508</t>
  </si>
  <si>
    <t>PRJNA189173</t>
  </si>
  <si>
    <t>GCA_000347475.1</t>
  </si>
  <si>
    <t>AOTG01</t>
  </si>
  <si>
    <t>2013-03-18T00:00:00Z</t>
  </si>
  <si>
    <t>ftp://ftp.ncbi.nlm.nih.gov/genomes/all/GCA/000/347/475/GCA_000347475.1_Ppaxilli_v.1.0</t>
  </si>
  <si>
    <t>Neotoma lepida</t>
  </si>
  <si>
    <t>SAMN04893622</t>
  </si>
  <si>
    <t>PRJNA319537</t>
  </si>
  <si>
    <t>GCA_001675575.1</t>
  </si>
  <si>
    <t>LZPO01</t>
  </si>
  <si>
    <t>2016-06-23T00:00:00Z</t>
  </si>
  <si>
    <t>ftp://ftp.ncbi.nlm.nih.gov/genomes/all/GCA/001/675/575/GCA_001675575.1_ASM167557v1</t>
  </si>
  <si>
    <t>Andrographis paniculata</t>
  </si>
  <si>
    <t>CXL003</t>
  </si>
  <si>
    <t>SAMN12076765</t>
  </si>
  <si>
    <t>PRJNA549104</t>
  </si>
  <si>
    <t>GCA_009805555.1</t>
  </si>
  <si>
    <t>WJEG01</t>
  </si>
  <si>
    <t>ftp://ftp.ncbi.nlm.nih.gov/genomes/all/GCA/009/805/555/GCA_009805555.1_ASM980555v1</t>
  </si>
  <si>
    <t>Lecanicillium fungicola 150-1</t>
  </si>
  <si>
    <t>SAMEA103891069</t>
  </si>
  <si>
    <t>PRJEB19844</t>
  </si>
  <si>
    <t>GCA_900169235.1</t>
  </si>
  <si>
    <t>FWCC01</t>
  </si>
  <si>
    <t>2017-03-11T00:00:00Z</t>
  </si>
  <si>
    <t>ftp://ftp.ncbi.nlm.nih.gov/genomes/all/GCA/900/169/235/GCA_900169235.1_Lecanicillium_fungicola</t>
  </si>
  <si>
    <t>CBA6001</t>
  </si>
  <si>
    <t>SAMN08563944</t>
  </si>
  <si>
    <t>PRJNA434537</t>
  </si>
  <si>
    <t>GCA_003243715.1</t>
  </si>
  <si>
    <t>PTQS01</t>
  </si>
  <si>
    <t>ftp://ftp.ncbi.nlm.nih.gov/genomes/all/GCA/003/243/715/GCA_003243715.1_ASM324371v1</t>
  </si>
  <si>
    <t>Crotalus horridus</t>
  </si>
  <si>
    <t>016-059-111</t>
  </si>
  <si>
    <t>SAMN01815951</t>
  </si>
  <si>
    <t>PRJNA181087</t>
  </si>
  <si>
    <t>GCA_001625485.1</t>
  </si>
  <si>
    <t>LVCR01</t>
  </si>
  <si>
    <t>ftp://ftp.ncbi.nlm.nih.gov/genomes/all/GCA/001/625/485/GCA_001625485.1_ASM162548v1</t>
  </si>
  <si>
    <t>rgcb-1</t>
  </si>
  <si>
    <t>SAMN12049464</t>
  </si>
  <si>
    <t>PRJNA548776</t>
  </si>
  <si>
    <t>GCA_006386115.1</t>
  </si>
  <si>
    <t>VFIW01</t>
  </si>
  <si>
    <t>ftp://ftp.ncbi.nlm.nih.gov/genomes/all/GCA/006/386/115/GCA_006386115.1_DCB_P.spl</t>
  </si>
  <si>
    <t>Eutypa lata UCREL1</t>
  </si>
  <si>
    <t>UCREL1</t>
  </si>
  <si>
    <t>SAMN01906717</t>
  </si>
  <si>
    <t>PRJNA245135</t>
  </si>
  <si>
    <t>GCA_000349385.1</t>
  </si>
  <si>
    <t>AORF01</t>
  </si>
  <si>
    <t>2013-03-27T00:00:00Z</t>
  </si>
  <si>
    <t>ftp://ftp.ncbi.nlm.nih.gov/genomes/all/GCA/000/349/385/GCA_000349385.1_UCREL1V03</t>
  </si>
  <si>
    <t>ftp://ftp.ncbi.nlm.nih.gov/genomes/all/GCF/000/349/385/GCF_000349385.1_UCREL1V03</t>
  </si>
  <si>
    <t>Phaeoacremonium minimum UCRPA7</t>
  </si>
  <si>
    <t>UCRPA7</t>
  </si>
  <si>
    <t>SAMN01908518</t>
  </si>
  <si>
    <t>PRJNA245153</t>
  </si>
  <si>
    <t>GCA_000392275.1</t>
  </si>
  <si>
    <t>AORD01</t>
  </si>
  <si>
    <t>ftp://ftp.ncbi.nlm.nih.gov/genomes/all/GCA/000/392/275/GCA_000392275.1_UCRPA7V03</t>
  </si>
  <si>
    <t>ftp://ftp.ncbi.nlm.nih.gov/genomes/all/GCF/000/392/275/GCF_000392275.1_UCRPA7V03</t>
  </si>
  <si>
    <t>Thamnophis sirtalis</t>
  </si>
  <si>
    <t>EDBJR-23777</t>
  </si>
  <si>
    <t>SAMN03759628</t>
  </si>
  <si>
    <t>PRJNA294278</t>
  </si>
  <si>
    <t>GCA_001077635.2</t>
  </si>
  <si>
    <t>LFLD01</t>
  </si>
  <si>
    <t>2015-06-26T00:00:00Z</t>
  </si>
  <si>
    <t>ftp://ftp.ncbi.nlm.nih.gov/genomes/all/GCA/001/077/635/GCA_001077635.2_Thamnophis_sirtalis-6.0</t>
  </si>
  <si>
    <t>ftp://ftp.ncbi.nlm.nih.gov/genomes/all/GCF/001/077/635/GCF_001077635.1_Thamnophis_sirtalis-6.0</t>
  </si>
  <si>
    <t>Glossina austeni</t>
  </si>
  <si>
    <t>SAMN02768703</t>
  </si>
  <si>
    <t>PRJNA189552</t>
  </si>
  <si>
    <t>GCA_000688735.1</t>
  </si>
  <si>
    <t>JMRR01</t>
  </si>
  <si>
    <t>ftp://ftp.ncbi.nlm.nih.gov/genomes/all/GCA/000/688/735/GCA_000688735.1_Glossina_austeni-1.0.3</t>
  </si>
  <si>
    <t>Utricularia gibba</t>
  </si>
  <si>
    <t>Umecuaro</t>
  </si>
  <si>
    <t>SAMN06684416</t>
  </si>
  <si>
    <t>PRJNA383049</t>
  </si>
  <si>
    <t>GCA_002189035.1</t>
  </si>
  <si>
    <t>chromosome 1:CM007989.1; chromosome 2:CM007990.1; chromosome 3:CM007991.1; chromosome 4:CM007992.1</t>
  </si>
  <si>
    <t>NEEC01</t>
  </si>
  <si>
    <t>2017-05-31T00:00:00Z</t>
  </si>
  <si>
    <t>ftp://ftp.ncbi.nlm.nih.gov/genomes/all/GCA/002/189/035/GCA_002189035.1_U_gibba_v2</t>
  </si>
  <si>
    <t>Porphyridium purpureum</t>
  </si>
  <si>
    <t>CCMP 1328</t>
  </si>
  <si>
    <t>SAMN12567248</t>
  </si>
  <si>
    <t>PRJNA560054</t>
  </si>
  <si>
    <t>GCA_008690995.1</t>
  </si>
  <si>
    <t>VRMN01</t>
  </si>
  <si>
    <t>ftp://ftp.ncbi.nlm.nih.gov/genomes/all/GCA/008/690/995/GCA_008690995.1_P_purpureum_CCMP1328_Hybrid_assembly</t>
  </si>
  <si>
    <t>Aphis craccivora</t>
  </si>
  <si>
    <t>SAMN12496439</t>
  </si>
  <si>
    <t>PRJNA558689</t>
  </si>
  <si>
    <t>GCA_009835225.1</t>
  </si>
  <si>
    <t>VUJU01</t>
  </si>
  <si>
    <t>ftp://ftp.ncbi.nlm.nih.gov/genomes/all/GCA/009/835/225/GCA_009835225.1_LBME_Acra_1.0</t>
  </si>
  <si>
    <t>Ganaspis sp. Gsp50</t>
  </si>
  <si>
    <t>Gsp50</t>
  </si>
  <si>
    <t>SAMN13221354</t>
  </si>
  <si>
    <t>PRJNA587987</t>
  </si>
  <si>
    <t>GCA_011057455.1</t>
  </si>
  <si>
    <t>WNHD01</t>
  </si>
  <si>
    <t>2020-03-02T00:00:00Z</t>
  </si>
  <si>
    <t>ftp://ftp.ncbi.nlm.nih.gov/genomes/all/GCA/011/057/455/GCA_011057455.1_ASM1105745v1</t>
  </si>
  <si>
    <t>Agrocybe aegerita</t>
  </si>
  <si>
    <t>SAMEA104449891</t>
  </si>
  <si>
    <t>PRJEB21917</t>
  </si>
  <si>
    <t>GCA_902728275.1</t>
  </si>
  <si>
    <t>CACVBS01</t>
  </si>
  <si>
    <t>2020-01-18T00:00:00Z</t>
  </si>
  <si>
    <t>ftp://ftp.ncbi.nlm.nih.gov/genomes/all/GCA/902/728/275/GCA_902728275.1_AAE3_genes</t>
  </si>
  <si>
    <t>Drosophila sp. 14030-0761.01</t>
  </si>
  <si>
    <t>14030-0761.01</t>
  </si>
  <si>
    <t>SAMN16729679</t>
  </si>
  <si>
    <t>GCA_018150735.1</t>
  </si>
  <si>
    <t>JAECWO01</t>
  </si>
  <si>
    <t>ftp://ftp.ncbi.nlm.nih.gov/genomes/all/GCA/018/150/735/GCA_018150735.1_ASM1815073v1</t>
  </si>
  <si>
    <t>Haliotis rufescens</t>
  </si>
  <si>
    <t>Redab-CP-2226-F</t>
  </si>
  <si>
    <t>SAMN08558906</t>
  </si>
  <si>
    <t>PRJNA434455</t>
  </si>
  <si>
    <t>GCA_003343065.1</t>
  </si>
  <si>
    <t>mitochondrion MT:CM010399.1</t>
  </si>
  <si>
    <t>QGMO01</t>
  </si>
  <si>
    <t>ftp://ftp.ncbi.nlm.nih.gov/genomes/all/GCA/003/343/065/GCA_003343065.1_H.ruf_v1.0</t>
  </si>
  <si>
    <t>Triticum urartu</t>
  </si>
  <si>
    <t>SAMN05513572</t>
  </si>
  <si>
    <t>PRJNA337888</t>
  </si>
  <si>
    <t>GCA_003073215.1</t>
  </si>
  <si>
    <t>chromosome 1:CM009793.1; chromosome 2:CM009794.1; chromosome 3:CM009795.1; chromosome 4:CM009796.1; chromosome 5:CM009797.1; chromosome 6:CM009798.1; chromosome 7:CM009799.1</t>
  </si>
  <si>
    <t>MKGO01</t>
  </si>
  <si>
    <t>ftp://ftp.ncbi.nlm.nih.gov/genomes/all/GCA/003/073/215/GCA_003073215.1_Tu2.0</t>
  </si>
  <si>
    <t>Hippocampus comes</t>
  </si>
  <si>
    <t>QL1</t>
  </si>
  <si>
    <t>SAMN04531611</t>
  </si>
  <si>
    <t>PRJNA359802</t>
  </si>
  <si>
    <t>GCA_001891065.1</t>
  </si>
  <si>
    <t>mitochondrion MT:NC_020336.1/</t>
  </si>
  <si>
    <t>LVHJ01</t>
  </si>
  <si>
    <t>2016-12-08T00:00:00Z</t>
  </si>
  <si>
    <t>ftp://ftp.ncbi.nlm.nih.gov/genomes/all/GCA/001/891/065/GCA_001891065.1_H_comes_QL1_v1</t>
  </si>
  <si>
    <t>ftp://ftp.ncbi.nlm.nih.gov/genomes/all/GCF/001/891/065/GCF_001891065.1_H_comes_QL1_v1</t>
  </si>
  <si>
    <t>Microbotryum lychnidis-dioicae p1A1 Lamole</t>
  </si>
  <si>
    <t>MvSl-1064</t>
  </si>
  <si>
    <t>SAMEA3166469</t>
  </si>
  <si>
    <t>PRJEB7910</t>
  </si>
  <si>
    <t>GCA_001244265.2</t>
  </si>
  <si>
    <t>CDLV01</t>
  </si>
  <si>
    <t>2015-06-04T00:00:00Z</t>
  </si>
  <si>
    <t>ftp://ftp.ncbi.nlm.nih.gov/genomes/all/GCA/001/244/265/GCA_001244265.2_MvSlA1A2r3c</t>
  </si>
  <si>
    <t>MG75</t>
  </si>
  <si>
    <t>SAMN09010645</t>
  </si>
  <si>
    <t>GCA_003521295.1</t>
  </si>
  <si>
    <t>QOWL01</t>
  </si>
  <si>
    <t>ftp://ftp.ncbi.nlm.nih.gov/genomes/all/GCA/003/521/295/GCA_003521295.1_ASM352129v1</t>
  </si>
  <si>
    <t>Fukomys damarensis</t>
  </si>
  <si>
    <t>Sample0158</t>
  </si>
  <si>
    <t>SAMN10973724</t>
  </si>
  <si>
    <t>PRJNA625221</t>
  </si>
  <si>
    <t>GCA_012274545.1</t>
  </si>
  <si>
    <t>mitochondrion MT:NC_027742.1/</t>
  </si>
  <si>
    <t>JAAHWF01</t>
  </si>
  <si>
    <t>ftp://ftp.ncbi.nlm.nih.gov/genomes/all/GCA/012/274/545/GCA_012274545.1_DMR_v1.0_HiC</t>
  </si>
  <si>
    <t>ftp://ftp.ncbi.nlm.nih.gov/genomes/all/GCF/012/274/545/GCF_012274545.1_DMR_v1.0_HiC</t>
  </si>
  <si>
    <t>CBS 114087</t>
  </si>
  <si>
    <t>SAMN02178787</t>
  </si>
  <si>
    <t>PRJNA190824</t>
  </si>
  <si>
    <t>GCA_000443045.1</t>
  </si>
  <si>
    <t>AUVH01</t>
  </si>
  <si>
    <t>2013-08-01T00:00:00Z</t>
  </si>
  <si>
    <t>ftp://ftp.ncbi.nlm.nih.gov/genomes/all/GCA/000/443/045/GCA_000443045.1_PhytoCambi_1.0</t>
  </si>
  <si>
    <t>CBS 418.71</t>
  </si>
  <si>
    <t>SAMN02178792</t>
  </si>
  <si>
    <t>PRJNA190825</t>
  </si>
  <si>
    <t>GCA_000468175.2</t>
  </si>
  <si>
    <t>AUWJ02</t>
  </si>
  <si>
    <t>ftp://ftp.ncbi.nlm.nih.gov/genomes/all/GCA/000/468/175/GCA_000468175.2_ASM46817v2</t>
  </si>
  <si>
    <t>Phytophthora pinifolia</t>
  </si>
  <si>
    <t>CBS 122922</t>
  </si>
  <si>
    <t>SAMN02178790</t>
  </si>
  <si>
    <t>PRJNA190828</t>
  </si>
  <si>
    <t>GCA_000500225.2</t>
  </si>
  <si>
    <t>AWVW02</t>
  </si>
  <si>
    <t>2013-11-22T00:00:00Z</t>
  </si>
  <si>
    <t>ftp://ftp.ncbi.nlm.nih.gov/genomes/all/GCA/000/500/225/GCA_000500225.2_ASM50022v2</t>
  </si>
  <si>
    <t>Ips typographus</t>
  </si>
  <si>
    <t>SLU</t>
  </si>
  <si>
    <t>SAMN16538706</t>
  </si>
  <si>
    <t>PRJNA671615</t>
  </si>
  <si>
    <t>GCA_016097725.1</t>
  </si>
  <si>
    <t>JADDUH01</t>
  </si>
  <si>
    <t>ftp://ftp.ncbi.nlm.nih.gov/genomes/all/GCA/016/097/725/GCA_016097725.1_CZU_Ityp_1.0</t>
  </si>
  <si>
    <t>Xiphophorus couchianus</t>
  </si>
  <si>
    <t>SAMN03922721</t>
  </si>
  <si>
    <t>PRJNA516883</t>
  </si>
  <si>
    <t>GCA_001444195.3</t>
  </si>
  <si>
    <t>chromosome 1:NC_040228.1/CM010726.1; chromosome 2:NC_040229.1/CM010727.1; chromosome 3:NC_040230.1/CM010728.1; chromosome 4:NC_040231.1/CM010729.1; chromosome 5:NC_040232.1/CM010730.1; chromosome 6:NC_040233.1/CM010731.1; chromosome 7:NC_040234.1/CM010732.1; chromosome 8:NC_040235.1/CM010733.1; chromosome 9:NC_040236.1/CM010734.1; chromosome 10:NC_040237.1/CM010735.1; chromosome 11:NC_040238.1/CM010736.1; chromosome 12:NC_040239.1/CM010737.1; chromosome 13:NC_040240.1/CM010738.1; chromosome 14:NC_040241.1/CM010739.1; chromosome 15:NC_040242.1/CM010740.1; chromosome 16:NC_040243.1/CM010741.1; chromosome 17:NC_040244.1/CM010742.1; chromosome 18:NC_040245.1/CM010743.1; chromosome 19:NC_040246.1/CM010744.1; chromosome 20:NC_040247.1/CM010745.1; chromosome 21:NC_040248.1/CM010746.1; chromosome 22:NC_040249.1/CM010747.1; chromosome 23:NC_040250.1/CM010748.1; chromosome 24:NC_040251.1/CM010749.1; mitochondrion MT:NC_028083.1/</t>
  </si>
  <si>
    <t>LNCC02</t>
  </si>
  <si>
    <t>2015-11-13T00:00:00Z</t>
  </si>
  <si>
    <t>ftp://ftp.ncbi.nlm.nih.gov/genomes/all/GCA/001/444/195/GCA_001444195.3_X_couchianus-1.0</t>
  </si>
  <si>
    <t>ftp://ftp.ncbi.nlm.nih.gov/genomes/all/GCF/001/444/195/GCF_001444195.1_X_couchianus-1.0</t>
  </si>
  <si>
    <t>Melampsora pinitorqua Mpini7</t>
  </si>
  <si>
    <t>Mpini7</t>
  </si>
  <si>
    <t>SAMN02981555</t>
  </si>
  <si>
    <t>PRJNA190833</t>
  </si>
  <si>
    <t>GCA_000464645.1</t>
  </si>
  <si>
    <t>AUYS01</t>
  </si>
  <si>
    <t>2013-09-05T00:00:00Z</t>
  </si>
  <si>
    <t>ftp://ftp.ncbi.nlm.nih.gov/genomes/all/GCA/000/464/645/GCA_000464645.1_Mel_pini_1.0</t>
  </si>
  <si>
    <t>Kwoniella mangroviensis CBS 8507</t>
  </si>
  <si>
    <t>CBS 8507</t>
  </si>
  <si>
    <t>SAMN01932738</t>
  </si>
  <si>
    <t>PRJNA191223</t>
  </si>
  <si>
    <t>GCA_000507465.3</t>
  </si>
  <si>
    <t>ASQE01</t>
  </si>
  <si>
    <t>2013-12-10T00:00:00Z</t>
  </si>
  <si>
    <t>ftp://ftp.ncbi.nlm.nih.gov/genomes/all/GCA/000/507/465/GCA_000507465.3_Kwon_mang_CBS8507_V2</t>
  </si>
  <si>
    <t>ftp://ftp.ncbi.nlm.nih.gov/genomes/all/GCF/000/507/465/GCF_000507465.1_Kwon_mang_CBS8507_V2</t>
  </si>
  <si>
    <t>Gonium pectorale</t>
  </si>
  <si>
    <t>NIES-2863</t>
  </si>
  <si>
    <t>SAMN04493491</t>
  </si>
  <si>
    <t>PRJNA302163</t>
  </si>
  <si>
    <t>GCA_001584585.1</t>
  </si>
  <si>
    <t>LSYV01</t>
  </si>
  <si>
    <t>2016-03-09T00:00:00Z</t>
  </si>
  <si>
    <t>ftp://ftp.ncbi.nlm.nih.gov/genomes/all/GCA/001/584/585/GCA_001584585.1_ASM158458v1</t>
  </si>
  <si>
    <t>Ceratocystis cacaofunesta</t>
  </si>
  <si>
    <t>C1593</t>
  </si>
  <si>
    <t>SAMN07821344</t>
  </si>
  <si>
    <t>PRJNA415296</t>
  </si>
  <si>
    <t>GCA_002776505.1</t>
  </si>
  <si>
    <t>PEJQ01</t>
  </si>
  <si>
    <t>ftp://ftp.ncbi.nlm.nih.gov/genomes/all/GCA/002/776/505/GCA_002776505.1_ASM277650v1</t>
  </si>
  <si>
    <t>Alauda arvensis</t>
  </si>
  <si>
    <t>SAMEA6585484</t>
  </si>
  <si>
    <t>PRJEB36048</t>
  </si>
  <si>
    <t>GCA_902810485.1</t>
  </si>
  <si>
    <t>CADDXX01</t>
  </si>
  <si>
    <t>2020-03-12T00:00:00Z</t>
  </si>
  <si>
    <t>ftp://ftp.ncbi.nlm.nih.gov/genomes/all/GCA/902/810/485/GCA_902810485.1_skylark_genome</t>
  </si>
  <si>
    <t>Orius laevigatus</t>
  </si>
  <si>
    <t>EB-2019</t>
  </si>
  <si>
    <t>SAMN18741476</t>
  </si>
  <si>
    <t>PRJNA721944</t>
  </si>
  <si>
    <t>GCA_018703685.1</t>
  </si>
  <si>
    <t>JAGWEN01</t>
  </si>
  <si>
    <t>ftp://ftp.ncbi.nlm.nih.gov/genomes/all/GCA/018/703/685/GCA_018703685.1_ASM1870368v1</t>
  </si>
  <si>
    <t>SAMN14149291</t>
  </si>
  <si>
    <t>PRJNA603211</t>
  </si>
  <si>
    <t>GCA_011800155.1</t>
  </si>
  <si>
    <t>chromosome 1:CM022368.1; chromosome 2:CM022369.1; chromosome 3:CM022370.1; chromosome 4:CM022371.1; chromosome 5:CM022372.1; chromosome 6:CM022373.1; chromosome 7:CM022374.1; chromosome 8:CM022375.1; chromosome 9:CM022376.1; chromosome 10:CM022377.1; chromosome 12:CM022378.1</t>
  </si>
  <si>
    <t>JAALGH01</t>
  </si>
  <si>
    <t>ftp://ftp.ncbi.nlm.nih.gov/genomes/all/GCA/011/800/155/GCA_011800155.1_ASM1180015v1</t>
  </si>
  <si>
    <t>Lethenteron reissneri</t>
  </si>
  <si>
    <t>LAM-NWPU_2019-01</t>
  </si>
  <si>
    <t>SAMN12436412</t>
  </si>
  <si>
    <t>PRJNA558325</t>
  </si>
  <si>
    <t>GCA_015708825.1</t>
  </si>
  <si>
    <t>chromosome 1:CM027293.1; chromosome 2:CM027294.1; chromosome 3:CM027295.1; chromosome 4:CM027296.1; chromosome 5:CM027297.1; chromosome 6:CM027298.1; chromosome 7:CM027299.1; chromosome 8:CM027300.1; chromosome 9:CM027301.1; chromosome 10:CM027302.1; chromosome 11:CM027303.1; chromosome 12:CM027304.1; chromosome 13:CM027305.1; chromosome 14:CM027306.1; chromosome 15:CM027307.1; chromosome 16:CM027308.1; chromosome 17:CM027309.1; chromosome 18:CM027310.1; chromosome 19:CM027311.1; chromosome 20:CM027312.1; chromosome 21:CM027313.1; chromosome 22:CM027314.1; chromosome 23:CM027315.1; chromosome 24:CM027316.1; chromosome 25:CM027317.1; chromosome 26:CM027318.1; chromosome 27:CM027319.1; chromosome 28:CM027320.1; chromosome 29:CM027321.1; chromosome 30:CM027322.1; chromosome 31:CM027323.1; chromosome 32:CM027324.1; chromosome 33:CM027325.1; chromosome 34:CM027326.1; chromosome 35:CM027327.1; chromosome 36:CM027328.1; chromosome 37:CM027329.1; chromosome 38:CM027330.1; chromosome 39:CM027331.1; chromosome 40:CM027332.1; chromosome 41:CM027333.1; chromosome 42:CM027334.1; chromosome 43:CM027335.1; chromosome 44:CM027336.1; chromosome 45:CM027337.1; chromosome 46:CM027338.1; chromosome 47:CM027339.1; chromosome 48:CM027340.1; chromosome 49:CM027341.1; chromosome 50:CM027342.1; chromosome 51:CM027343.1; chromosome 52:CM027344.1; chromosome 53:CM027345.1; chromosome 54:CM027346.1; chromosome 55:CM027347.1; chromosome 56:CM027348.1; chromosome 57:CM027349.1; chromosome 58:CM027350.1; chromosome 59:CM027351.1; chromosome 60:CM027352.1; chromosome 61:CM027353.1; chromosome 62:CM027354.1; chromosome 63:CM027355.1; chromosome 64:CM027356.1; chromosome 65:CM027357.1; chromosome 66:CM027358.1; chromosome 67:CM027359.1; chromosome 68:CM027360.1; chromosome 69:CM027361.1; chromosome 70:CM027362.1; chromosome 71:CM027363.1; chromosome 72:CM027364.1</t>
  </si>
  <si>
    <t>JADLOY01</t>
  </si>
  <si>
    <t>ftp://ftp.ncbi.nlm.nih.gov/genomes/all/GCA/015/708/825/GCA_015708825.1_ASM1570882v1</t>
  </si>
  <si>
    <t>Cronartium ribicola 11-2</t>
  </si>
  <si>
    <t>SAMN02178794</t>
  </si>
  <si>
    <t>PRJNA190829</t>
  </si>
  <si>
    <t>GCA_000500245.1</t>
  </si>
  <si>
    <t>AWVX01</t>
  </si>
  <si>
    <t>ftp://ftp.ncbi.nlm.nih.gov/genomes/all/GCA/000/500/245/GCA_000500245.1_Cro_ribi_1.0</t>
  </si>
  <si>
    <t>Endocronartium harknessii PhW48OC</t>
  </si>
  <si>
    <t>PhW48OC</t>
  </si>
  <si>
    <t>SAMN02178785</t>
  </si>
  <si>
    <t>PRJNA190831</t>
  </si>
  <si>
    <t>GCA_000500795.1</t>
  </si>
  <si>
    <t>AXDO01</t>
  </si>
  <si>
    <t>ftp://ftp.ncbi.nlm.nih.gov/genomes/all/GCA/000/500/795/GCA_000500795.1_Endo_hark_1.0</t>
  </si>
  <si>
    <t>Cronartium comandrae C4</t>
  </si>
  <si>
    <t>C4</t>
  </si>
  <si>
    <t>SAMN02178793</t>
  </si>
  <si>
    <t>PRJNA190832</t>
  </si>
  <si>
    <t>GCA_000464975.1</t>
  </si>
  <si>
    <t>AUZW01</t>
  </si>
  <si>
    <t>2013-09-06T00:00:00Z</t>
  </si>
  <si>
    <t>ftp://ftp.ncbi.nlm.nih.gov/genomes/all/GCA/000/464/975/GCA_000464975.1_Cron_com_1.0</t>
  </si>
  <si>
    <t>Kwoniella pini CBS 10737</t>
  </si>
  <si>
    <t>CBS 10737</t>
  </si>
  <si>
    <t>SAMN01932741</t>
  </si>
  <si>
    <t>PRJNA191226</t>
  </si>
  <si>
    <t>GCA_000512605.2</t>
  </si>
  <si>
    <t>ASCL01</t>
  </si>
  <si>
    <t>ftp://ftp.ncbi.nlm.nih.gov/genomes/all/GCA/000/512/605/GCA_000512605.2_Cryp_pinu_CBS10737_V1</t>
  </si>
  <si>
    <t>ftp://ftp.ncbi.nlm.nih.gov/genomes/all/GCF/000/512/605/GCF_000512605.1_Cryp_pinu_CBS10737_V1</t>
  </si>
  <si>
    <t>Kwoniella bestiolae CBS 10118</t>
  </si>
  <si>
    <t>CBS 10118</t>
  </si>
  <si>
    <t>SAMN01932836</t>
  </si>
  <si>
    <t>PRJNA191321</t>
  </si>
  <si>
    <t>GCA_000512585.2</t>
  </si>
  <si>
    <t>ASCK01</t>
  </si>
  <si>
    <t>ftp://ftp.ncbi.nlm.nih.gov/genomes/all/GCA/000/512/585/GCA_000512585.2_Cryp_best_CBS10118_V1</t>
  </si>
  <si>
    <t>ftp://ftp.ncbi.nlm.nih.gov/genomes/all/GCF/000/512/585/GCF_000512585.1_Cryp_best_CBS10118_V1</t>
  </si>
  <si>
    <t>Kwoniella dejecticola CBS 10117</t>
  </si>
  <si>
    <t>CBS 10117</t>
  </si>
  <si>
    <t>SAMN01932837</t>
  </si>
  <si>
    <t>PRJNA191322</t>
  </si>
  <si>
    <t>GCA_000512565.2</t>
  </si>
  <si>
    <t>ASCJ01</t>
  </si>
  <si>
    <t>ftp://ftp.ncbi.nlm.nih.gov/genomes/all/GCA/000/512/565/GCA_000512565.2_Cryp_deje_CBS10117_V1</t>
  </si>
  <si>
    <t>ftp://ftp.ncbi.nlm.nih.gov/genomes/all/GCF/000/512/565/GCF_000512565.1_Cryp_deje_CBS10117_V1</t>
  </si>
  <si>
    <t>Kwoniella heveanensis BCC8398</t>
  </si>
  <si>
    <t>BCC8398</t>
  </si>
  <si>
    <t>SAMN01932850</t>
  </si>
  <si>
    <t>PRJNA191335</t>
  </si>
  <si>
    <t>GCA_000507405.3</t>
  </si>
  <si>
    <t>ASQB01</t>
  </si>
  <si>
    <t>ftp://ftp.ncbi.nlm.nih.gov/genomes/all/GCA/000/507/405/GCA_000507405.3_Cryp_heve_BCC8398_V1</t>
  </si>
  <si>
    <t>Cryptococcus amylolentus CBS 6039</t>
  </si>
  <si>
    <t>CBS 6039</t>
  </si>
  <si>
    <t>SAMN02086251</t>
  </si>
  <si>
    <t>PRJNA200571</t>
  </si>
  <si>
    <t>GCA_001720205.1</t>
  </si>
  <si>
    <t>AWGJ01</t>
  </si>
  <si>
    <t>2016-09-06T00:00:00Z</t>
  </si>
  <si>
    <t>ftp://ftp.ncbi.nlm.nih.gov/genomes/all/GCA/001/720/205/GCA_001720205.1_Cryp_amyl_CBS6039_V3</t>
  </si>
  <si>
    <t>ftp://ftp.ncbi.nlm.nih.gov/genomes/all/GCF/001/720/205/GCF_001720205.1_Cryp_amyl_CBS6039_V3</t>
  </si>
  <si>
    <t>Malassezia sympodialis ATCC 42132</t>
  </si>
  <si>
    <t>ATCC 42132</t>
  </si>
  <si>
    <t>SAMEA2271934</t>
  </si>
  <si>
    <t>PRJEB417</t>
  </si>
  <si>
    <t>GCA_000349305.2</t>
  </si>
  <si>
    <t>CANK01</t>
  </si>
  <si>
    <t>ftp://ftp.ncbi.nlm.nih.gov/genomes/all/GCA/000/349/305/GCA_000349305.2_ASM34930v2</t>
  </si>
  <si>
    <t>ftp://ftp.ncbi.nlm.nih.gov/genomes/all/GCF/000/349/305/GCF_000349305.1_ASM34930v2</t>
  </si>
  <si>
    <t>Chrysaora quinquecirrha</t>
  </si>
  <si>
    <t>China</t>
  </si>
  <si>
    <t>SAMN15890707</t>
  </si>
  <si>
    <t>PRJNA658826</t>
  </si>
  <si>
    <t>GCA_014526335.1</t>
  </si>
  <si>
    <t>JACTAT01</t>
  </si>
  <si>
    <t>2020-09-11T00:00:00Z</t>
  </si>
  <si>
    <t>ftp://ftp.ncbi.nlm.nih.gov/genomes/all/GCA/014/526/335/GCA_014526335.1_ASM1452633v1</t>
  </si>
  <si>
    <t>Lethenteron camtschaticum</t>
  </si>
  <si>
    <t>IMCB_JLM_01</t>
  </si>
  <si>
    <t>SAMN02981514</t>
  </si>
  <si>
    <t>PRJNA575627</t>
  </si>
  <si>
    <t>GCA_018977245.1</t>
  </si>
  <si>
    <t>WFAB01</t>
  </si>
  <si>
    <t>ftp://ftp.ncbi.nlm.nih.gov/genomes/all/GCA/018/977/245/GCA_018977245.1_IMCB_Ljap_1.0</t>
  </si>
  <si>
    <t>Elysia chlorotica</t>
  </si>
  <si>
    <t>EC2010</t>
  </si>
  <si>
    <t>SAMN09762595</t>
  </si>
  <si>
    <t>PRJNA484060</t>
  </si>
  <si>
    <t>GCA_003991915.1</t>
  </si>
  <si>
    <t>RQTK01</t>
  </si>
  <si>
    <t>ftp://ftp.ncbi.nlm.nih.gov/genomes/all/GCA/003/991/915/GCA_003991915.1_ElyChl2.0</t>
  </si>
  <si>
    <t>Leishmania enriettii</t>
  </si>
  <si>
    <t>CUR178</t>
  </si>
  <si>
    <t>SAMN17294112</t>
  </si>
  <si>
    <t>PRJNA691534</t>
  </si>
  <si>
    <t>GCA_017916305.1</t>
  </si>
  <si>
    <t>chromosome 1:CM030576.1; chromosome 2:CM030577.1; chromosome 3:CM030578.1; chromosome 4:CM030579.1; chromosome 5:CM030580.1; chromosome 6:CM030581.1; chromosome 7:CM030582.1; chromosome 8:CM030583.1; chromosome 9:CM030584.1; chromosome 10:CM030585.1; chromosome 11:CM030586.1; chromosome 12:CM030587.1; chromosome 13:CM030588.1; chromosome 14:CM030589.1; chromosome 15:CM030590.1; chromosome 16:CM030591.1; chromosome 17:CM030592.1; chromosome 18:CM030593.1; chromosome 19:CM030594.1; chromosome 20:CM030595.1; chromosome 21:CM030596.1; chromosome 22:CM030597.1; chromosome 23:CM030598.1; chromosome 24:CM030599.1; chromosome 25:CM030600.1; chromosome 26:CM030601.1; chromosome 27:CM030602.1; chromosome 28:CM030603.1; chromosome 29:CM030604.1; chromosome 30:CM030605.1; chromosome 31:CM030606.1; chromosome 32:CM030607.1; chromosome 33:CM030608.1; chromosome 34:CM030609.1; chromosome 35:CM030610.1; chromosome 36:CM030611.1</t>
  </si>
  <si>
    <t>JAFHKP01</t>
  </si>
  <si>
    <t>2021-04-13T00:00:00Z</t>
  </si>
  <si>
    <t>ftp://ftp.ncbi.nlm.nih.gov/genomes/all/GCA/017/916/305/GCA_017916305.1_LU_Lenr_1.0</t>
  </si>
  <si>
    <t>Pyrenophora seminiperda CCB06</t>
  </si>
  <si>
    <t>CCB06</t>
  </si>
  <si>
    <t>SAMN02981545</t>
  </si>
  <si>
    <t>PRJNA192591</t>
  </si>
  <si>
    <t>GCA_000465215.2</t>
  </si>
  <si>
    <t>ATLS01</t>
  </si>
  <si>
    <t>ftp://ftp.ncbi.nlm.nih.gov/genomes/all/GCA/000/465/215/GCA_000465215.2_Pysem1.0</t>
  </si>
  <si>
    <t>Hirsutella thompsonii MTCC6686</t>
  </si>
  <si>
    <t>MTCC6686</t>
  </si>
  <si>
    <t>SAMN02981516</t>
  </si>
  <si>
    <t>PRJNA192878</t>
  </si>
  <si>
    <t>GCA_000472125.2</t>
  </si>
  <si>
    <t>APKU01</t>
  </si>
  <si>
    <t>ftp://ftp.ncbi.nlm.nih.gov/genomes/all/GCA/000/472/125/GCA_000472125.2_Hirsutella_thompsonii_MTCC6686</t>
  </si>
  <si>
    <t>Haemonchus contortus</t>
  </si>
  <si>
    <t>ISE/inbred ISE</t>
  </si>
  <si>
    <t>SAMEA2272274</t>
  </si>
  <si>
    <t>PRJEB506</t>
  </si>
  <si>
    <t>GCA_000469685.2</t>
  </si>
  <si>
    <t>chromosome 1:LS997562.1; chromosome 2:LS997563.1; chromosome 3:LS997564.1; chromosome 4:LS997565.1; chromosome 5:LS997566.1; chromosome X:LS997567.1; mitochondrion mtDNA:LS997568.1</t>
  </si>
  <si>
    <t>2018-09-05T00:00:00Z</t>
  </si>
  <si>
    <t>ftp://ftp.ncbi.nlm.nih.gov/genomes/all/GCA/000/469/685/GCA_000469685.2_haemonchus_contortus_MHCO3ISE_4.0</t>
  </si>
  <si>
    <t>Castanospermum australe</t>
  </si>
  <si>
    <t>CA-2011</t>
  </si>
  <si>
    <t>SAMN03940282</t>
  </si>
  <si>
    <t>PRJNA291138</t>
  </si>
  <si>
    <t>GCA_019955255.1</t>
  </si>
  <si>
    <t>NSJW01</t>
  </si>
  <si>
    <t>2021-09-13T00:00:00Z</t>
  </si>
  <si>
    <t>ftp://ftp.ncbi.nlm.nih.gov/genomes/all/GCA/019/955/255/GCA_019955255.1_CAUS_2016PP</t>
  </si>
  <si>
    <t>Samia ricini</t>
  </si>
  <si>
    <t>SAMD00231393</t>
  </si>
  <si>
    <t>PRJDB9376</t>
  </si>
  <si>
    <t>GCA_014132275.1</t>
  </si>
  <si>
    <t>BLXV01</t>
  </si>
  <si>
    <t>2020-06-20T00:00:00Z</t>
  </si>
  <si>
    <t>ftp://ftp.ncbi.nlm.nih.gov/genomes/all/GCA/014/132/275/GCA_014132275.1_Sr_UT_JL_v1.0</t>
  </si>
  <si>
    <t>Aspergillus glaucus CBS 516.65</t>
  </si>
  <si>
    <t>CBS 516.65</t>
  </si>
  <si>
    <t>SAMN02194406</t>
  </si>
  <si>
    <t>PRJNA169684</t>
  </si>
  <si>
    <t>GCA_001890805.1</t>
  </si>
  <si>
    <t>LSTL01</t>
  </si>
  <si>
    <t>ftp://ftp.ncbi.nlm.nih.gov/genomes/all/GCA/001/890/805/GCA_001890805.1_Aspgl1</t>
  </si>
  <si>
    <t>ftp://ftp.ncbi.nlm.nih.gov/genomes/all/GCF/001/890/805/GCF_001890805.1_Aspgl1</t>
  </si>
  <si>
    <t>Setaria viridis</t>
  </si>
  <si>
    <t>SAMN05660902</t>
  </si>
  <si>
    <t>PRJNA633601</t>
  </si>
  <si>
    <t>GCA_005286985.1</t>
  </si>
  <si>
    <t>chromosome 1:NC_048263.1/CM016552.1; chromosome 2:NC_048264.1/CM016553.1; chromosome 3:NC_048265.1/CM016554.1; chromosome 4:NC_048266.1/CM016555.1; chromosome 5:NC_048267.1/CM016556.1; chromosome 6:NC_048268.1/CM016557.1; chromosome 7:NC_048269.1/CM016558.1; chromosome 8:NC_048270.1/CM016559.1; chromosome 9:NC_048271.1/CM016560.1; chloroplast Pltd:NC_028075.1/</t>
  </si>
  <si>
    <t>SNSE01</t>
  </si>
  <si>
    <t>2019-05-07T00:00:00Z</t>
  </si>
  <si>
    <t>ftp://ftp.ncbi.nlm.nih.gov/genomes/all/GCA/005/286/985/GCA_005286985.1_Setaria_viridis_v2.0</t>
  </si>
  <si>
    <t>ftp://ftp.ncbi.nlm.nih.gov/genomes/all/GCF/005/286/985/GCF_005286985.1_Setaria_viridis_v2.0</t>
  </si>
  <si>
    <t>Thelohanellus kitauei</t>
  </si>
  <si>
    <t>Wuqing</t>
  </si>
  <si>
    <t>SAMN01940900</t>
  </si>
  <si>
    <t>PRJNA193083</t>
  </si>
  <si>
    <t>GCA_000827895.1</t>
  </si>
  <si>
    <t>JWZT01</t>
  </si>
  <si>
    <t>2015-01-23T00:00:00Z</t>
  </si>
  <si>
    <t>ftp://ftp.ncbi.nlm.nih.gov/genomes/all/GCA/000/827/895/GCA_000827895.1_ASM82789v1</t>
  </si>
  <si>
    <t>Ursus maritimus</t>
  </si>
  <si>
    <t>PB19</t>
  </si>
  <si>
    <t>SAMN10734297</t>
  </si>
  <si>
    <t>PRJNA717889</t>
  </si>
  <si>
    <t>GCA_017311325.1</t>
  </si>
  <si>
    <t>mitochondrion MT:NC_003428.1/CM029679.1</t>
  </si>
  <si>
    <t>JADGMR01</t>
  </si>
  <si>
    <t>ftp://ftp.ncbi.nlm.nih.gov/genomes/all/GCA/017/311/325/GCA_017311325.1_ASM1731132v1</t>
  </si>
  <si>
    <t>ftp://ftp.ncbi.nlm.nih.gov/genomes/all/GCF/017/311/325/GCF_017311325.1_ASM1731132v1</t>
  </si>
  <si>
    <t>Neovison vison</t>
  </si>
  <si>
    <t>SAMEA4493372</t>
  </si>
  <si>
    <t>PRJEB15663</t>
  </si>
  <si>
    <t>GCA_900108605.1</t>
  </si>
  <si>
    <t>FNWR01</t>
  </si>
  <si>
    <t>2017-11-24T00:00:00Z</t>
  </si>
  <si>
    <t>ftp://ftp.ncbi.nlm.nih.gov/genomes/all/GCA/900/108/605/GCA_900108605.1_NNQGG.v01</t>
  </si>
  <si>
    <t>Typha latifolia</t>
  </si>
  <si>
    <t>L0001</t>
  </si>
  <si>
    <t>SAMN14540032</t>
  </si>
  <si>
    <t>PRJNA622838</t>
  </si>
  <si>
    <t>GCA_019914945.1</t>
  </si>
  <si>
    <t>chromosome 1:CM034099.1; chromosome 2:CM034100.1; chromosome 3:CM034101.1; chromosome 4:CM034102.1; chromosome 5:CM034103.1; chromosome 6:CM034104.1; chromosome 7:CM034105.1; chromosome 8:CM034106.1; chromosome 9:CM034107.1; chromosome 10:CM034108.1; chromosome 11:CM034109.1; chromosome 12:CM034110.1; chromosome 13:CM034111.1; chromosome 14:CM034112.1; chromosome 15:CM034113.1</t>
  </si>
  <si>
    <t>JAAWWQ01</t>
  </si>
  <si>
    <t>ftp://ftp.ncbi.nlm.nih.gov/genomes/all/GCA/019/914/945/GCA_019914945.1_TyphaL0001</t>
  </si>
  <si>
    <t>Drosophila serrata</t>
  </si>
  <si>
    <t>Fors4</t>
  </si>
  <si>
    <t>SAMN06092698</t>
  </si>
  <si>
    <t>PRJNA384652</t>
  </si>
  <si>
    <t>GCA_002093755.1</t>
  </si>
  <si>
    <t>MTTC01</t>
  </si>
  <si>
    <t>2017-04-14T00:00:00Z</t>
  </si>
  <si>
    <t>ftp://ftp.ncbi.nlm.nih.gov/genomes/all/GCA/002/093/755/GCA_002093755.1_Dser1.0</t>
  </si>
  <si>
    <t>ftp://ftp.ncbi.nlm.nih.gov/genomes/all/GCF/002/093/755/GCF_002093755.1_Dser1.0</t>
  </si>
  <si>
    <t>Saiga tatarica</t>
  </si>
  <si>
    <t>BS49</t>
  </si>
  <si>
    <t>SAMN07678151</t>
  </si>
  <si>
    <t>PRJNA399418</t>
  </si>
  <si>
    <t>GCA_004024985.1</t>
  </si>
  <si>
    <t>PVIK01</t>
  </si>
  <si>
    <t>ftp://ftp.ncbi.nlm.nih.gov/genomes/all/GCA/004/024/985/GCA_004024985.1_SaiTat_v1_BIUU</t>
  </si>
  <si>
    <t>Hippotragus equinus</t>
  </si>
  <si>
    <t>ID10954</t>
  </si>
  <si>
    <t>SAMN16987477</t>
  </si>
  <si>
    <t>PRJNA682311</t>
  </si>
  <si>
    <t>GCA_016433095.1</t>
  </si>
  <si>
    <t>JAEFBM01</t>
  </si>
  <si>
    <t>ftp://ftp.ncbi.nlm.nih.gov/genomes/all/GCA/016/433/095/GCA_016433095.1_ASM1643309v1</t>
  </si>
  <si>
    <t>Hippotragus niger niger</t>
  </si>
  <si>
    <t>SB2152</t>
  </si>
  <si>
    <t>SAMN07620900</t>
  </si>
  <si>
    <t>PRJNA403773</t>
  </si>
  <si>
    <t>GCA_006942125.1</t>
  </si>
  <si>
    <t>VHQK01</t>
  </si>
  <si>
    <t>ftp://ftp.ncbi.nlm.nih.gov/genomes/all/GCA/006/942/125/GCA_006942125.1_SCBI_HNig_1.0</t>
  </si>
  <si>
    <t>Grus nigricollis</t>
  </si>
  <si>
    <t>BSYUE-LAB-201903</t>
  </si>
  <si>
    <t>SAMN11096029</t>
  </si>
  <si>
    <t>PRJNA523951</t>
  </si>
  <si>
    <t>GCA_004360235.1</t>
  </si>
  <si>
    <t>SMUU01</t>
  </si>
  <si>
    <t>ftp://ftp.ncbi.nlm.nih.gov/genomes/all/GCA/004/360/235/GCA_004360235.1_ASM436023v1</t>
  </si>
  <si>
    <t>Grus monacha</t>
  </si>
  <si>
    <t>SAMD00156792</t>
  </si>
  <si>
    <t>PRJDB7809</t>
  </si>
  <si>
    <t>GCA_012487855.1</t>
  </si>
  <si>
    <t>BJET01</t>
  </si>
  <si>
    <t>ftp://ftp.ncbi.nlm.nih.gov/genomes/all/GCA/012/487/855/GCA_012487855.1_Gmonacha_1.0</t>
  </si>
  <si>
    <t>Madoqua kirkii</t>
  </si>
  <si>
    <t>KDD-541</t>
  </si>
  <si>
    <t>SAMN08714488</t>
  </si>
  <si>
    <t>GCA_006408675.1</t>
  </si>
  <si>
    <t>SJYC01</t>
  </si>
  <si>
    <t>ftp://ftp.ncbi.nlm.nih.gov/genomes/all/GCA/006/408/675/GCA_006408675.1_KDD</t>
  </si>
  <si>
    <t>Tympanoctomys barrerae</t>
  </si>
  <si>
    <t>AO245</t>
  </si>
  <si>
    <t>SAMN06642005</t>
  </si>
  <si>
    <t>PRJNA380259</t>
  </si>
  <si>
    <t>GCA_002564285.1</t>
  </si>
  <si>
    <t>NDGN01</t>
  </si>
  <si>
    <t>ftp://ftp.ncbi.nlm.nih.gov/genomes/all/GCA/002/564/285/GCA_002564285.1_Tym_barrerae_AO245_v1</t>
  </si>
  <si>
    <t>Tragelaphus scriptus</t>
  </si>
  <si>
    <t>BUB-555</t>
  </si>
  <si>
    <t>SAMN08714495</t>
  </si>
  <si>
    <t>GCA_006410495.1</t>
  </si>
  <si>
    <t>SJXY01</t>
  </si>
  <si>
    <t>ftp://ftp.ncbi.nlm.nih.gov/genomes/all/GCA/006/410/495/GCA_006410495.1_BUB</t>
  </si>
  <si>
    <t>Neotragus moschatus</t>
  </si>
  <si>
    <t>SUN-559</t>
  </si>
  <si>
    <t>SAMN08714493</t>
  </si>
  <si>
    <t>GCA_006410615.1</t>
  </si>
  <si>
    <t>SJYA01</t>
  </si>
  <si>
    <t>ftp://ftp.ncbi.nlm.nih.gov/genomes/all/GCA/006/410/615/GCA_006410615.1_SUN</t>
  </si>
  <si>
    <t>Oreotragus oreotragus</t>
  </si>
  <si>
    <t>KSP-560</t>
  </si>
  <si>
    <t>SAMN08714489</t>
  </si>
  <si>
    <t>GCA_006410675.1</t>
  </si>
  <si>
    <t>SJYX01</t>
  </si>
  <si>
    <t>ftp://ftp.ncbi.nlm.nih.gov/genomes/all/GCA/006/410/675/GCA_006410675.1_KSP</t>
  </si>
  <si>
    <t>Nanger granti</t>
  </si>
  <si>
    <t>GTG-3714</t>
  </si>
  <si>
    <t>SAMN08714487</t>
  </si>
  <si>
    <t>GCA_006408635.1</t>
  </si>
  <si>
    <t>SJYD01</t>
  </si>
  <si>
    <t>ftp://ftp.ncbi.nlm.nih.gov/genomes/all/GCA/006/408/635/GCA_006408635.1_GTG</t>
  </si>
  <si>
    <t>Grus japonensis</t>
  </si>
  <si>
    <t>451A</t>
  </si>
  <si>
    <t>SAMD00050840</t>
  </si>
  <si>
    <t>PRJDB4708</t>
  </si>
  <si>
    <t>GCA_002002985.1</t>
  </si>
  <si>
    <t>BDFG01</t>
  </si>
  <si>
    <t>ftp://ftp.ncbi.nlm.nih.gov/genomes/all/GCA/002/002/985/GCA_002002985.1_Grus_japonensis_ver1.0</t>
  </si>
  <si>
    <t>Ovis ammon</t>
  </si>
  <si>
    <t>KGZ</t>
  </si>
  <si>
    <t>SAMN06233880</t>
  </si>
  <si>
    <t>PRJNA361450</t>
  </si>
  <si>
    <t>GCA_003121645.1</t>
  </si>
  <si>
    <t>NIWH01</t>
  </si>
  <si>
    <t>ftp://ftp.ncbi.nlm.nih.gov/genomes/all/GCA/003/121/645/GCA_003121645.1_O_ammon_KGZ_v1.0</t>
  </si>
  <si>
    <t>Taxidea taxus jeffersonii</t>
  </si>
  <si>
    <t>Tt_UBC01</t>
  </si>
  <si>
    <t>SAMN09519665</t>
  </si>
  <si>
    <t>PRJNA478572</t>
  </si>
  <si>
    <t>GCA_003697995.1</t>
  </si>
  <si>
    <t>RCUC01</t>
  </si>
  <si>
    <t>ftp://ftp.ncbi.nlm.nih.gov/genomes/all/GCA/003/697/995/GCA_003697995.1_ASM369799v1</t>
  </si>
  <si>
    <t>Capra ibex</t>
  </si>
  <si>
    <t>IBX-bsy</t>
  </si>
  <si>
    <t>SAMN08714504</t>
  </si>
  <si>
    <t>GCA_006410555.1</t>
  </si>
  <si>
    <t>SJYO01</t>
  </si>
  <si>
    <t>ftp://ftp.ncbi.nlm.nih.gov/genomes/all/GCA/006/410/555/GCA_006410555.1_IBX</t>
  </si>
  <si>
    <t>Capra sibirica</t>
  </si>
  <si>
    <t>CNS</t>
  </si>
  <si>
    <t>SAMN06233877</t>
  </si>
  <si>
    <t>PRJNA361447</t>
  </si>
  <si>
    <t>GCA_003182615.2</t>
  </si>
  <si>
    <t>NIYN02</t>
  </si>
  <si>
    <t>2018-05-31T00:00:00Z</t>
  </si>
  <si>
    <t>ftp://ftp.ncbi.nlm.nih.gov/genomes/all/GCA/003/182/615/GCA_003182615.2_ASM318261v2</t>
  </si>
  <si>
    <t>Tachycineta bicolor</t>
  </si>
  <si>
    <t>2401-50270</t>
  </si>
  <si>
    <t>SAMN12236919</t>
  </si>
  <si>
    <t>PRJNA553513</t>
  </si>
  <si>
    <t>GCA_007636935.1</t>
  </si>
  <si>
    <t>VKGD01</t>
  </si>
  <si>
    <t>ftp://ftp.ncbi.nlm.nih.gov/genomes/all/GCA/007/636/935/GCA_007636935.1_CLO_TRES_1</t>
  </si>
  <si>
    <t>Okapia johnstoni</t>
  </si>
  <si>
    <t>WOAK</t>
  </si>
  <si>
    <t>SAMN04526128</t>
  </si>
  <si>
    <t>PRJNA313910</t>
  </si>
  <si>
    <t>GCA_001660835.1</t>
  </si>
  <si>
    <t>LVCL01</t>
  </si>
  <si>
    <t>ftp://ftp.ncbi.nlm.nih.gov/genomes/all/GCA/001/660/835/GCA_001660835.1_ASM166083v1</t>
  </si>
  <si>
    <t>Philantomba maxwellii</t>
  </si>
  <si>
    <t>MXD-5126</t>
  </si>
  <si>
    <t>SAMN08714509</t>
  </si>
  <si>
    <t>GCA_006410695.1</t>
  </si>
  <si>
    <t>SJYS01</t>
  </si>
  <si>
    <t>ftp://ftp.ncbi.nlm.nih.gov/genomes/all/GCA/006/410/695/GCA_006410695.1_MXD</t>
  </si>
  <si>
    <t>Grus americana</t>
  </si>
  <si>
    <t>B10K-DU-012-65</t>
  </si>
  <si>
    <t>SAMN12253918</t>
  </si>
  <si>
    <t>GCA_013390085.1</t>
  </si>
  <si>
    <t>WEIX01</t>
  </si>
  <si>
    <t>ftp://ftp.ncbi.nlm.nih.gov/genomes/all/GCA/013/390/085/GCA_013390085.1_ASM1339008v1</t>
  </si>
  <si>
    <t>Balearica regulorum gibbericeps</t>
  </si>
  <si>
    <t>BGI_N312</t>
  </si>
  <si>
    <t>SAMN02318095</t>
  </si>
  <si>
    <t>PRJNA264996</t>
  </si>
  <si>
    <t>GCA_000709895.1</t>
  </si>
  <si>
    <t>mitochondrion MT:NC_020569.1/</t>
  </si>
  <si>
    <t>JJRR01</t>
  </si>
  <si>
    <t>ftp://ftp.ncbi.nlm.nih.gov/genomes/all/GCA/000/709/895/GCA_000709895.1_ASM70989v1</t>
  </si>
  <si>
    <t>ftp://ftp.ncbi.nlm.nih.gov/genomes/all/GCF/000/709/895/GCF_000709895.1_ASM70989v1</t>
  </si>
  <si>
    <t>Tragulus kanchil</t>
  </si>
  <si>
    <t>LMD-DV</t>
  </si>
  <si>
    <t>SAMN08714472</t>
  </si>
  <si>
    <t>GCA_006408655.1</t>
  </si>
  <si>
    <t>SJXW01</t>
  </si>
  <si>
    <t>ftp://ftp.ncbi.nlm.nih.gov/genomes/all/GCA/006/408/655/GCA_006408655.1_LMD</t>
  </si>
  <si>
    <t>Sylvicapra grimmia</t>
  </si>
  <si>
    <t>CMD-5126</t>
  </si>
  <si>
    <t>SAMN08714508</t>
  </si>
  <si>
    <t>GCA_006408735.1</t>
  </si>
  <si>
    <t>SJYH01</t>
  </si>
  <si>
    <t>ftp://ftp.ncbi.nlm.nih.gov/genomes/all/GCA/006/408/735/GCA_006408735.1_CMD</t>
  </si>
  <si>
    <t>Anopheles cracens</t>
  </si>
  <si>
    <t>Kuala Lipis</t>
  </si>
  <si>
    <t>SAMN04432142</t>
  </si>
  <si>
    <t>PRJNA309364</t>
  </si>
  <si>
    <t>GCA_002091845.1</t>
  </si>
  <si>
    <t>LULB01</t>
  </si>
  <si>
    <t>ftp://ftp.ncbi.nlm.nih.gov/genomes/all/GCA/002/091/845/GCA_002091845.1_ASM209184v1</t>
  </si>
  <si>
    <t>Oreamnos americanus</t>
  </si>
  <si>
    <t>splAK2016</t>
  </si>
  <si>
    <t>SAMN10593834</t>
  </si>
  <si>
    <t>PRJNA510081</t>
  </si>
  <si>
    <t>GCA_009758055.1</t>
  </si>
  <si>
    <t>WJNR01</t>
  </si>
  <si>
    <t>ftp://ftp.ncbi.nlm.nih.gov/genomes/all/GCA/009/758/055/GCA_009758055.1_ASM975805v1</t>
  </si>
  <si>
    <t>Mustela nivalis</t>
  </si>
  <si>
    <t>MRI-KZ171007</t>
  </si>
  <si>
    <t>SAMN18043446</t>
  </si>
  <si>
    <t>PRJNA704797</t>
  </si>
  <si>
    <t>GCA_019141155.1</t>
  </si>
  <si>
    <t>mitochondrion MT:CM032670.1</t>
  </si>
  <si>
    <t>JAGEND01</t>
  </si>
  <si>
    <t>ftp://ftp.ncbi.nlm.nih.gov/genomes/all/GCA/019/141/155/GCA_019141155.1_MusNiv_Pri1.0</t>
  </si>
  <si>
    <t>Hyaena hyaena</t>
  </si>
  <si>
    <t>Hyena2069</t>
  </si>
  <si>
    <t>SAMN07212965</t>
  </si>
  <si>
    <t>PRJNA694192</t>
  </si>
  <si>
    <t>GCA_003009895.1</t>
  </si>
  <si>
    <t>mitochondrion MT:NC_020669.1/</t>
  </si>
  <si>
    <t>PEQU01</t>
  </si>
  <si>
    <t>2018-03-19T00:00:00Z</t>
  </si>
  <si>
    <t>ftp://ftp.ncbi.nlm.nih.gov/genomes/all/GCA/003/009/895/GCA_003009895.1_ASM300989v1</t>
  </si>
  <si>
    <t>ftp://ftp.ncbi.nlm.nih.gov/genomes/all/GCF/003/009/895/GCF_003009895.1_ASM300989v1</t>
  </si>
  <si>
    <t>Crocuta crocuta</t>
  </si>
  <si>
    <t>KB4526</t>
  </si>
  <si>
    <t>SAMN12283067</t>
  </si>
  <si>
    <t>PRJNA554753</t>
  </si>
  <si>
    <t>GCA_008692635.1</t>
  </si>
  <si>
    <t>mitochondrion MT:CM018432.1</t>
  </si>
  <si>
    <t>VOAJ01</t>
  </si>
  <si>
    <t>ftp://ftp.ncbi.nlm.nih.gov/genomes/all/GCA/008/692/635/GCA_008692635.1_BGI_CrCroc_1.0</t>
  </si>
  <si>
    <t>Alces alces</t>
  </si>
  <si>
    <t>MIG12-28694850</t>
  </si>
  <si>
    <t>SAMN11091360</t>
  </si>
  <si>
    <t>PRJNA526240</t>
  </si>
  <si>
    <t>GCA_007570765.1</t>
  </si>
  <si>
    <t>SSNK01</t>
  </si>
  <si>
    <t>ftp://ftp.ncbi.nlm.nih.gov/genomes/all/GCA/007/570/765/GCA_007570765.1_GSC_moose_1.0</t>
  </si>
  <si>
    <t>Antilocapra americana</t>
  </si>
  <si>
    <t>GAN:MWC17-00274</t>
  </si>
  <si>
    <t>SAMN11091591</t>
  </si>
  <si>
    <t>PRJNA526246</t>
  </si>
  <si>
    <t>GCA_007570785.1</t>
  </si>
  <si>
    <t>SRVM01</t>
  </si>
  <si>
    <t>ftp://ftp.ncbi.nlm.nih.gov/genomes/all/GCA/007/570/785/GCA_007570785.1_GSC_phorn_1.0</t>
  </si>
  <si>
    <t>Aepyceros melampus</t>
  </si>
  <si>
    <t>IMP-100</t>
  </si>
  <si>
    <t>SAMN08714480</t>
  </si>
  <si>
    <t>GCA_006408695.1</t>
  </si>
  <si>
    <t>SJXQ01</t>
  </si>
  <si>
    <t>ftp://ftp.ncbi.nlm.nih.gov/genomes/all/GCA/006/408/695/GCA_006408695.1_IMP</t>
  </si>
  <si>
    <t>Tragelaphus eurycerus</t>
  </si>
  <si>
    <t>BNG-9162</t>
  </si>
  <si>
    <t>SAMN08714502</t>
  </si>
  <si>
    <t>GCA_006410755.1</t>
  </si>
  <si>
    <t>SJYI01</t>
  </si>
  <si>
    <t>ftp://ftp.ncbi.nlm.nih.gov/genomes/all/GCA/006/410/755/GCA_006410755.1_BNG</t>
  </si>
  <si>
    <t>Tragelaphus spekii</t>
  </si>
  <si>
    <t>STG-9200</t>
  </si>
  <si>
    <t>SAMN08714499</t>
  </si>
  <si>
    <t>GCA_006411015.1</t>
  </si>
  <si>
    <t>SJYL01</t>
  </si>
  <si>
    <t>ftp://ftp.ncbi.nlm.nih.gov/genomes/all/GCA/006/411/015/GCA_006411015.1_STG</t>
  </si>
  <si>
    <t>Litocranius walleri</t>
  </si>
  <si>
    <t>GRK-570</t>
  </si>
  <si>
    <t>SAMN08714484</t>
  </si>
  <si>
    <t>GCA_006410535.1</t>
  </si>
  <si>
    <t>SJYG01</t>
  </si>
  <si>
    <t>ftp://ftp.ncbi.nlm.nih.gov/genomes/all/GCA/006/410/535/GCA_006410535.1_GRK</t>
  </si>
  <si>
    <t>Connochaetes taurinus</t>
  </si>
  <si>
    <t>BWD-738</t>
  </si>
  <si>
    <t>SAMN08714482</t>
  </si>
  <si>
    <t>GCA_006408615.1</t>
  </si>
  <si>
    <t>SJXO01</t>
  </si>
  <si>
    <t>ftp://ftp.ncbi.nlm.nih.gov/genomes/all/GCA/006/408/615/GCA_006408615.1_BWD</t>
  </si>
  <si>
    <t>Tragelaphus oryx</t>
  </si>
  <si>
    <t>CME-1477</t>
  </si>
  <si>
    <t>SAMN08714500</t>
  </si>
  <si>
    <t>GCA_006416875.1</t>
  </si>
  <si>
    <t>SJYK01</t>
  </si>
  <si>
    <t>ftp://ftp.ncbi.nlm.nih.gov/genomes/all/GCA/006/416/875/GCA_006416875.1_CME</t>
  </si>
  <si>
    <t>Tragelaphus strepsiceros</t>
  </si>
  <si>
    <t>GTK-544</t>
  </si>
  <si>
    <t>SAMN08714497</t>
  </si>
  <si>
    <t>GCA_006410795.1</t>
  </si>
  <si>
    <t>SJYU01</t>
  </si>
  <si>
    <t>ftp://ftp.ncbi.nlm.nih.gov/genomes/all/GCA/006/410/795/GCA_006410795.1_GTK</t>
  </si>
  <si>
    <t>Tragelaphus imberbis</t>
  </si>
  <si>
    <t>LEK-543</t>
  </si>
  <si>
    <t>SAMN08714498</t>
  </si>
  <si>
    <t>GCA_006410775.1</t>
  </si>
  <si>
    <t>SJYM01</t>
  </si>
  <si>
    <t>ftp://ftp.ncbi.nlm.nih.gov/genomes/all/GCA/006/410/775/GCA_006410775.1_LEK</t>
  </si>
  <si>
    <t>Kobus ellipsiprymnus</t>
  </si>
  <si>
    <t>DFW-375</t>
  </si>
  <si>
    <t>SAMN08714511</t>
  </si>
  <si>
    <t>GCA_006410655.1</t>
  </si>
  <si>
    <t>SJYR01</t>
  </si>
  <si>
    <t>ftp://ftp.ncbi.nlm.nih.gov/genomes/all/GCA/006/410/655/GCA_006410655.1_DFW</t>
  </si>
  <si>
    <t>Axis porcinus</t>
  </si>
  <si>
    <t>Zoohd001</t>
  </si>
  <si>
    <t>SAMN09386826</t>
  </si>
  <si>
    <t>PRJNA475327</t>
  </si>
  <si>
    <t>GCA_003798545.1</t>
  </si>
  <si>
    <t>QQTR01</t>
  </si>
  <si>
    <t>ftp://ftp.ncbi.nlm.nih.gov/genomes/all/GCA/003/798/545/GCA_003798545.1_ASM379854v1</t>
  </si>
  <si>
    <t>Anopheles farauti No. 4</t>
  </si>
  <si>
    <t>7_10-11</t>
  </si>
  <si>
    <t>SAMN02803812</t>
  </si>
  <si>
    <t>PRJNA248827</t>
  </si>
  <si>
    <t>GCA_000956215.1</t>
  </si>
  <si>
    <t>JXWZ01</t>
  </si>
  <si>
    <t>2015-03-19T00:00:00Z</t>
  </si>
  <si>
    <t>ftp://ftp.ncbi.nlm.nih.gov/genomes/all/GCA/000/956/215/GCA_000956215.1_ASM95621v1</t>
  </si>
  <si>
    <t>Alcelaphus buselaphus</t>
  </si>
  <si>
    <t>HBT-best</t>
  </si>
  <si>
    <t>SAMN08714483</t>
  </si>
  <si>
    <t>GCA_006408545.1</t>
  </si>
  <si>
    <t>SJXN01</t>
  </si>
  <si>
    <t>ftp://ftp.ncbi.nlm.nih.gov/genomes/all/GCA/006/408/545/GCA_006408545.1_HBT</t>
  </si>
  <si>
    <t>Antidorcas marsupialis</t>
  </si>
  <si>
    <t>SGB-9149</t>
  </si>
  <si>
    <t>SAMN08714490</t>
  </si>
  <si>
    <t>GCA_006408585.1</t>
  </si>
  <si>
    <t>SJYB01</t>
  </si>
  <si>
    <t>ftp://ftp.ncbi.nlm.nih.gov/genomes/all/GCA/006/408/585/GCA_006408585.1_SGB</t>
  </si>
  <si>
    <t>Ourebia ourebi</t>
  </si>
  <si>
    <t>ORB-4223</t>
  </si>
  <si>
    <t>SAMN08714494</t>
  </si>
  <si>
    <t>GCA_006417275.1</t>
  </si>
  <si>
    <t>SJXZ01</t>
  </si>
  <si>
    <t>ftp://ftp.ncbi.nlm.nih.gov/genomes/all/GCA/006/417/275/GCA_006417275.1_ORB</t>
  </si>
  <si>
    <t>Pseudois nayaur</t>
  </si>
  <si>
    <t>QHXNZ</t>
  </si>
  <si>
    <t>SAMN06233878</t>
  </si>
  <si>
    <t>PRJNA361448</t>
  </si>
  <si>
    <t>GCA_003182575.1</t>
  </si>
  <si>
    <t>NIZD01</t>
  </si>
  <si>
    <t>ftp://ftp.ncbi.nlm.nih.gov/genomes/all/GCA/003/182/575/GCA_003182575.1_ASM318257v1</t>
  </si>
  <si>
    <t>Raphicerus campestris</t>
  </si>
  <si>
    <t>SNB-1993</t>
  </si>
  <si>
    <t>SAMN08714491</t>
  </si>
  <si>
    <t>GCA_006410735.1</t>
  </si>
  <si>
    <t>SJYW01</t>
  </si>
  <si>
    <t>ftp://ftp.ncbi.nlm.nih.gov/genomes/all/GCA/006/410/735/GCA_006410735.1_SNB</t>
  </si>
  <si>
    <t>Capreolus capreolus</t>
  </si>
  <si>
    <t>SAMEA2531521</t>
  </si>
  <si>
    <t>PRJEB4372</t>
  </si>
  <si>
    <t>GCA_000751575.1</t>
  </si>
  <si>
    <t>CCMK01</t>
  </si>
  <si>
    <t>ftp://ftp.ncbi.nlm.nih.gov/genomes/all/GCA/000/751/575/GCA_000751575.1_kmer631</t>
  </si>
  <si>
    <t>Vicia sativa</t>
  </si>
  <si>
    <t>KSR5</t>
  </si>
  <si>
    <t>SAMD00044341</t>
  </si>
  <si>
    <t>PRJDB4438</t>
  </si>
  <si>
    <t>GCA_018327625.1</t>
  </si>
  <si>
    <t>BLWO01</t>
  </si>
  <si>
    <t>2021-03-13T00:00:00Z</t>
  </si>
  <si>
    <t>ftp://ftp.ncbi.nlm.nih.gov/genomes/all/GCA/018/327/625/GCA_018327625.1_VSA_r1.0</t>
  </si>
  <si>
    <t>Zosterops borbonicus</t>
  </si>
  <si>
    <t>HGM_15179</t>
  </si>
  <si>
    <t>SAMN11339519</t>
  </si>
  <si>
    <t>PRJNA530916</t>
  </si>
  <si>
    <t>GCA_007252995.1</t>
  </si>
  <si>
    <t>SWJQ01</t>
  </si>
  <si>
    <t>ftp://ftp.ncbi.nlm.nih.gov/genomes/all/GCA/007/252/995/GCA_007252995.1_ZoBo_15179_v2.0</t>
  </si>
  <si>
    <t>Xerocomus badius</t>
  </si>
  <si>
    <t>SAMN03159395</t>
  </si>
  <si>
    <t>PRJNA265603</t>
  </si>
  <si>
    <t>GCA_015039435.1</t>
  </si>
  <si>
    <t>WIUX01</t>
  </si>
  <si>
    <t>ftp://ftp.ncbi.nlm.nih.gov/genomes/all/GCA/015/039/435/GCA_015039435.1_Xerba1</t>
  </si>
  <si>
    <t>Ladona fulva</t>
  </si>
  <si>
    <t>sampled in the wild</t>
  </si>
  <si>
    <t>SAMN02178325</t>
  </si>
  <si>
    <t>PRJNA194433</t>
  </si>
  <si>
    <t>GCA_000376725.2</t>
  </si>
  <si>
    <t>APVN02</t>
  </si>
  <si>
    <t>2013-04-22T00:00:00Z</t>
  </si>
  <si>
    <t>ftp://ftp.ncbi.nlm.nih.gov/genomes/all/GCA/000/376/725/GCA_000376725.2_Lful_2.0</t>
  </si>
  <si>
    <t>Sinocyclocheilus anophthalmus</t>
  </si>
  <si>
    <t>WY-2020</t>
  </si>
  <si>
    <t>SAMN16435488</t>
  </si>
  <si>
    <t>PRJNA669129</t>
  </si>
  <si>
    <t>GCA_018155175.1</t>
  </si>
  <si>
    <t>JADLZN01</t>
  </si>
  <si>
    <t>ftp://ftp.ncbi.nlm.nih.gov/genomes/all/GCA/018/155/175/GCA_018155175.1_ASM1815517v1</t>
  </si>
  <si>
    <t>Bactrocera oleae</t>
  </si>
  <si>
    <t>Demokritus</t>
  </si>
  <si>
    <t>SAMN03840585</t>
  </si>
  <si>
    <t>PRJNA293367</t>
  </si>
  <si>
    <t>GCA_001188975.4</t>
  </si>
  <si>
    <t>mitochondrion MT:NC_005333.1/</t>
  </si>
  <si>
    <t>LGAM02</t>
  </si>
  <si>
    <t>2015-07-29T00:00:00Z</t>
  </si>
  <si>
    <t>ftp://ftp.ncbi.nlm.nih.gov/genomes/all/GCA/001/188/975/GCA_001188975.4_MU_Boleae_v2</t>
  </si>
  <si>
    <t>ftp://ftp.ncbi.nlm.nih.gov/genomes/all/GCF/001/188/975/GCF_001188975.3_MU_Boleae_v2</t>
  </si>
  <si>
    <t>Wallemia ichthyophaga EXF-994</t>
  </si>
  <si>
    <t>EXF-994</t>
  </si>
  <si>
    <t>SAMN02981518</t>
  </si>
  <si>
    <t>PRJNA215734</t>
  </si>
  <si>
    <t>GCA_000400465.1</t>
  </si>
  <si>
    <t>APLC01</t>
  </si>
  <si>
    <t>ftp://ftp.ncbi.nlm.nih.gov/genomes/all/GCA/000/400/465/GCA_000400465.1_Wallemia_ichthyophaga_version_1.0</t>
  </si>
  <si>
    <t>ftp://ftp.ncbi.nlm.nih.gov/genomes/all/GCF/000/400/465/GCF_000400465.1_Wallemia_ichthyophaga_version_1.0</t>
  </si>
  <si>
    <t>Gambusia holbrooki</t>
  </si>
  <si>
    <t>M4</t>
  </si>
  <si>
    <t>SAMN12130783</t>
  </si>
  <si>
    <t>PRJNA550492</t>
  </si>
  <si>
    <t>GCA_009663075.1</t>
  </si>
  <si>
    <t>VOPI01</t>
  </si>
  <si>
    <t>2019-11-14T00:00:00Z</t>
  </si>
  <si>
    <t>ftp://ftp.ncbi.nlm.nih.gov/genomes/all/GCA/009/663/075/GCA_009663075.1_ASM966307v1</t>
  </si>
  <si>
    <t>Adineta vaga</t>
  </si>
  <si>
    <t>SAMEA3138832</t>
  </si>
  <si>
    <t>PRJEB1171</t>
  </si>
  <si>
    <t>GCA_000513175.1</t>
  </si>
  <si>
    <t>CAWI02</t>
  </si>
  <si>
    <t>2013-08-21T00:00:00Z</t>
  </si>
  <si>
    <t>ftp://ftp.ncbi.nlm.nih.gov/genomes/all/GCA/000/513/175/GCA_000513175.1_AMS_PRJEB1171_v1</t>
  </si>
  <si>
    <t>Aulographum hederae CBS 113979</t>
  </si>
  <si>
    <t>CBS 113979</t>
  </si>
  <si>
    <t>SAMN02193963</t>
  </si>
  <si>
    <t>PRJNA195869</t>
  </si>
  <si>
    <t>GCA_010015705.1</t>
  </si>
  <si>
    <t>JAADKJ01</t>
  </si>
  <si>
    <t>2020-01-29T00:00:00Z</t>
  </si>
  <si>
    <t>ftp://ftp.ncbi.nlm.nih.gov/genomes/all/GCA/010/015/705/GCA_010015705.1_Aulhe2</t>
  </si>
  <si>
    <t>Tilletiaria anomala UBC 951</t>
  </si>
  <si>
    <t>UBC 951</t>
  </si>
  <si>
    <t>SAMN00794506</t>
  </si>
  <si>
    <t>PRJNA196019</t>
  </si>
  <si>
    <t>GCA_000711695.1</t>
  </si>
  <si>
    <t>JMSN01</t>
  </si>
  <si>
    <t>ftp://ftp.ncbi.nlm.nih.gov/genomes/all/GCA/000/711/695/GCA_000711695.1_Tilletiaria_anomala_UBC_951_v1.0</t>
  </si>
  <si>
    <t>ftp://ftp.ncbi.nlm.nih.gov/genomes/all/GCF/000/711/695/GCF_000711695.1_Tilletiaria_anomala_UBC_951_v1.0</t>
  </si>
  <si>
    <t>Cenococcum geophilum 1.58</t>
  </si>
  <si>
    <t>SAMN04110467</t>
  </si>
  <si>
    <t>PRJNA196023</t>
  </si>
  <si>
    <t>GCA_001692895.1</t>
  </si>
  <si>
    <t>LKKR01</t>
  </si>
  <si>
    <t>2016-07-22T00:00:00Z</t>
  </si>
  <si>
    <t>ftp://ftp.ncbi.nlm.nih.gov/genomes/all/GCA/001/692/895/GCA_001692895.1_Cenococcum_geophilum_1.58_v2.0</t>
  </si>
  <si>
    <t>Laccaria amethystina LaAM-08-1</t>
  </si>
  <si>
    <t>LaAM-08-1</t>
  </si>
  <si>
    <t>SAMN00794413</t>
  </si>
  <si>
    <t>PRJNA196025</t>
  </si>
  <si>
    <t>GCA_000827195.1</t>
  </si>
  <si>
    <t>JMSL01</t>
  </si>
  <si>
    <t>ftp://ftp.ncbi.nlm.nih.gov/genomes/all/GCA/000/827/195/GCA_000827195.1_Laccaria_amethystina_LaAM-08-1_v1.0</t>
  </si>
  <si>
    <t>Fistulina hepatica ATCC 64428</t>
  </si>
  <si>
    <t>ATCC 64428</t>
  </si>
  <si>
    <t>SAMN02746049</t>
  </si>
  <si>
    <t>PRJNA196028</t>
  </si>
  <si>
    <t>GCA_000934395.1</t>
  </si>
  <si>
    <t>JYFI01</t>
  </si>
  <si>
    <t>2015-02-25T00:00:00Z</t>
  </si>
  <si>
    <t>ftp://ftp.ncbi.nlm.nih.gov/genomes/all/GCA/000/934/395/GCA_000934395.1_Fishe1</t>
  </si>
  <si>
    <t>FWB13</t>
  </si>
  <si>
    <t>SAMN08493478</t>
  </si>
  <si>
    <t>PRJNA433431</t>
  </si>
  <si>
    <t>GCA_002976275.1</t>
  </si>
  <si>
    <t>PSNO01</t>
  </si>
  <si>
    <t>2018-03-07T00:00:00Z</t>
  </si>
  <si>
    <t>ftp://ftp.ncbi.nlm.nih.gov/genomes/all/GCA/002/976/275/GCA_002976275.1_ASM297627v1</t>
  </si>
  <si>
    <t>Lentithecium fluviatile CBS 122367</t>
  </si>
  <si>
    <t>CBS 122367</t>
  </si>
  <si>
    <t>SAMN02745708</t>
  </si>
  <si>
    <t>PRJNA196040</t>
  </si>
  <si>
    <t>GCA_010405425.1</t>
  </si>
  <si>
    <t>JAAGLE01</t>
  </si>
  <si>
    <t>2020-02-10T00:00:00Z</t>
  </si>
  <si>
    <t>ftp://ftp.ncbi.nlm.nih.gov/genomes/all/GCA/010/405/425/GCA_010405425.1_Lenfl1</t>
  </si>
  <si>
    <t>Cucurbitaria berberidis CBS 394.84</t>
  </si>
  <si>
    <t>CBS 394.84</t>
  </si>
  <si>
    <t>SAMN02691713</t>
  </si>
  <si>
    <t>PRJNA196042</t>
  </si>
  <si>
    <t>GCA_010015615.1</t>
  </si>
  <si>
    <t>JAADKF01</t>
  </si>
  <si>
    <t>ftp://ftp.ncbi.nlm.nih.gov/genomes/all/GCA/010/015/615/GCA_010015615.1_Cucbe1</t>
  </si>
  <si>
    <t>ftp://ftp.ncbi.nlm.nih.gov/genomes/all/GCF/010/015/615/GCF_010015615.1_Cucbe1</t>
  </si>
  <si>
    <t>Myriangium duriaei CBS 260.36</t>
  </si>
  <si>
    <t>CBS 260.36</t>
  </si>
  <si>
    <t>SAMN02745710</t>
  </si>
  <si>
    <t>PRJNA196043</t>
  </si>
  <si>
    <t>GCA_010093895.1</t>
  </si>
  <si>
    <t>JAAEIR01</t>
  </si>
  <si>
    <t>ftp://ftp.ncbi.nlm.nih.gov/genomes/all/GCA/010/093/895/GCA_010093895.1_Myrdu1</t>
  </si>
  <si>
    <t>Polychaeton citri CBS 116435</t>
  </si>
  <si>
    <t>CBS 116435</t>
  </si>
  <si>
    <t>SAMN02745850</t>
  </si>
  <si>
    <t>PRJNA196013</t>
  </si>
  <si>
    <t>GCA_010093785.1</t>
  </si>
  <si>
    <t>JAAEJP01</t>
  </si>
  <si>
    <t>ftp://ftp.ncbi.nlm.nih.gov/genomes/all/GCA/010/093/785/GCA_010093785.1_Polci1</t>
  </si>
  <si>
    <t>Lepidopterella palustris CBS 459.81</t>
  </si>
  <si>
    <t>CBS 459.81</t>
  </si>
  <si>
    <t>SAMN04110470</t>
  </si>
  <si>
    <t>PRJNA196014</t>
  </si>
  <si>
    <t>GCA_001692735.1</t>
  </si>
  <si>
    <t>LKAR01</t>
  </si>
  <si>
    <t>ftp://ftp.ncbi.nlm.nih.gov/genomes/all/GCA/001/692/735/GCA_001692735.1_Leppa1</t>
  </si>
  <si>
    <t>Rickenella mellea</t>
  </si>
  <si>
    <t>SZMC22713</t>
  </si>
  <si>
    <t>SAMN05445462</t>
  </si>
  <si>
    <t>PRJNA334780</t>
  </si>
  <si>
    <t>GCA_004355085.1</t>
  </si>
  <si>
    <t>QMKR01</t>
  </si>
  <si>
    <t>ftp://ftp.ncbi.nlm.nih.gov/genomes/all/GCA/004/355/085/GCA_004355085.1_Ricmel1</t>
  </si>
  <si>
    <t>Dendrothele bispora CBS 962.96</t>
  </si>
  <si>
    <t>CBS 962.96</t>
  </si>
  <si>
    <t>SAMN02744998</t>
  </si>
  <si>
    <t>PRJNA196017</t>
  </si>
  <si>
    <t>GCA_004369135.1</t>
  </si>
  <si>
    <t>QPKH01</t>
  </si>
  <si>
    <t>ftp://ftp.ncbi.nlm.nih.gov/genomes/all/GCA/004/369/135/GCA_004369135.1_Denbi1</t>
  </si>
  <si>
    <t>Cylindrobasidium torrendii FP15055 ss-10</t>
  </si>
  <si>
    <t>FP15055 ss-10</t>
  </si>
  <si>
    <t>SAMN02744996</t>
  </si>
  <si>
    <t>PRJNA196018</t>
  </si>
  <si>
    <t>GCA_000934385.1</t>
  </si>
  <si>
    <t>JYFH01</t>
  </si>
  <si>
    <t>ftp://ftp.ncbi.nlm.nih.gov/genomes/all/GCA/000/934/385/GCA_000934385.1_Cylto1</t>
  </si>
  <si>
    <t>Mycena galopus ATCC 62051</t>
  </si>
  <si>
    <t>ATCC 62051</t>
  </si>
  <si>
    <t>SAMN02745023</t>
  </si>
  <si>
    <t>PRJNA196020</t>
  </si>
  <si>
    <t>GCA_014925785.1</t>
  </si>
  <si>
    <t>WIQG01</t>
  </si>
  <si>
    <t>ftp://ftp.ncbi.nlm.nih.gov/genomes/all/GCA/014/925/785/GCA_014925785.1_Mycgal1</t>
  </si>
  <si>
    <t>Wilcoxina mikolae CBS 423.85</t>
  </si>
  <si>
    <t>CBS 423.85</t>
  </si>
  <si>
    <t>SAMN02745026</t>
  </si>
  <si>
    <t>PRJNA196022</t>
  </si>
  <si>
    <t>GCA_014904905.1</t>
  </si>
  <si>
    <t>WITH01</t>
  </si>
  <si>
    <t>ftp://ftp.ncbi.nlm.nih.gov/genomes/all/GCA/014/904/905/GCA_014904905.1_Wilmi1</t>
  </si>
  <si>
    <t>Linnemannia elongata AG-77</t>
  </si>
  <si>
    <t>AG-77</t>
  </si>
  <si>
    <t>SAMN02745706</t>
  </si>
  <si>
    <t>PRJNA196039</t>
  </si>
  <si>
    <t>GCA_001651415.1</t>
  </si>
  <si>
    <t>LYLZ01</t>
  </si>
  <si>
    <t>ftp://ftp.ncbi.nlm.nih.gov/genomes/all/GCA/001/651/415/GCA_001651415.1_Mortierella_elongata_AG-77_v2.0</t>
  </si>
  <si>
    <t>Colletotrichum fioriniae</t>
  </si>
  <si>
    <t>HC89</t>
  </si>
  <si>
    <t>SAMN08289069</t>
  </si>
  <si>
    <t>PRJNA270309</t>
  </si>
  <si>
    <t>GCA_002930455.1</t>
  </si>
  <si>
    <t>PNFH01</t>
  </si>
  <si>
    <t>2018-02-16T00:00:00Z</t>
  </si>
  <si>
    <t>ftp://ftp.ncbi.nlm.nih.gov/genomes/all/GCA/002/930/455/GCA_002930455.1_ASM293045v1</t>
  </si>
  <si>
    <t>Pleomassaria siparia CBS 279.74</t>
  </si>
  <si>
    <t>CBS 279.74</t>
  </si>
  <si>
    <t>SAMN02745877</t>
  </si>
  <si>
    <t>PRJNA196086</t>
  </si>
  <si>
    <t>GCA_010093715.1</t>
  </si>
  <si>
    <t>JAAEJO01</t>
  </si>
  <si>
    <t>ftp://ftp.ncbi.nlm.nih.gov/genomes/all/GCA/010/093/715/GCA_010093715.1_Plesi1</t>
  </si>
  <si>
    <t>Melanomma pulvis-pyrius CBS 109.77</t>
  </si>
  <si>
    <t>CBS 109.77</t>
  </si>
  <si>
    <t>SAMN02745879</t>
  </si>
  <si>
    <t>PRJNA196087</t>
  </si>
  <si>
    <t>GCA_010093585.1</t>
  </si>
  <si>
    <t>JAAEJI01</t>
  </si>
  <si>
    <t>ftp://ftp.ncbi.nlm.nih.gov/genomes/all/GCA/010/093/585/GCA_010093585.1_Melpu1</t>
  </si>
  <si>
    <t>Naganishia vishniacii ANT03-052</t>
  </si>
  <si>
    <t>ANT03-052</t>
  </si>
  <si>
    <t>SAMN02745838</t>
  </si>
  <si>
    <t>PRJNA196045</t>
  </si>
  <si>
    <t>GCA_015708705.1</t>
  </si>
  <si>
    <t>JABEVT01</t>
  </si>
  <si>
    <t>ftp://ftp.ncbi.nlm.nih.gov/genomes/all/GCA/015/708/705/GCA_015708705.1_Nagvi1</t>
  </si>
  <si>
    <t>Sistotremastrum suecicum HHB10207 ss-3</t>
  </si>
  <si>
    <t>HHB10207 ss-3</t>
  </si>
  <si>
    <t>SAMN02745964</t>
  </si>
  <si>
    <t>PRJNA196047</t>
  </si>
  <si>
    <t>GCA_001632355.1</t>
  </si>
  <si>
    <t>LOAY01</t>
  </si>
  <si>
    <t>ftp://ftp.ncbi.nlm.nih.gov/genomes/all/GCA/001/632/355/GCA_001632355.1_Sissu1</t>
  </si>
  <si>
    <t>Polyporus arcularius HHB13444</t>
  </si>
  <si>
    <t>HHB13444</t>
  </si>
  <si>
    <t>SAMN02745991</t>
  </si>
  <si>
    <t>PRJNA196048</t>
  </si>
  <si>
    <t>GCA_004369055.1</t>
  </si>
  <si>
    <t>QPFN01</t>
  </si>
  <si>
    <t>ftp://ftp.ncbi.nlm.nih.gov/genomes/all/GCA/004/369/055/GCA_004369055.1_Polar1</t>
  </si>
  <si>
    <t>Zopfia rhizophila CBS 207.26</t>
  </si>
  <si>
    <t>CBS 207.26</t>
  </si>
  <si>
    <t>SAMN02745844</t>
  </si>
  <si>
    <t>PRJNA196051</t>
  </si>
  <si>
    <t>GCA_010093925.1</t>
  </si>
  <si>
    <t>JAAEIT01</t>
  </si>
  <si>
    <t>ftp://ftp.ncbi.nlm.nih.gov/genomes/all/GCA/010/093/925/GCA_010093925.1_Zoprh1</t>
  </si>
  <si>
    <t>Piedraia hortae CBS 480.64</t>
  </si>
  <si>
    <t>CBS 480.64</t>
  </si>
  <si>
    <t>SAMN02745870</t>
  </si>
  <si>
    <t>PRJNA196052</t>
  </si>
  <si>
    <t>GCA_010093745.1</t>
  </si>
  <si>
    <t>JAAEJN01</t>
  </si>
  <si>
    <t>ftp://ftp.ncbi.nlm.nih.gov/genomes/all/GCA/010/093/745/GCA_010093745.1_Pieho1_1</t>
  </si>
  <si>
    <t>Exidia glandulosa HHB12029</t>
  </si>
  <si>
    <t>HHB12029</t>
  </si>
  <si>
    <t>SAMN02745873</t>
  </si>
  <si>
    <t>PRJNA196053</t>
  </si>
  <si>
    <t>GCA_001632375.1</t>
  </si>
  <si>
    <t>LOAW01</t>
  </si>
  <si>
    <t>ftp://ftp.ncbi.nlm.nih.gov/genomes/all/GCA/001/632/375/GCA_001632375.1_Exigl1</t>
  </si>
  <si>
    <t>Neolentinus lepideus HHB14362 ss-1</t>
  </si>
  <si>
    <t>HHB14362 ss-1</t>
  </si>
  <si>
    <t>SAMN02745928</t>
  </si>
  <si>
    <t>PRJNA196054</t>
  </si>
  <si>
    <t>GCA_001632425.1</t>
  </si>
  <si>
    <t>LNCL01</t>
  </si>
  <si>
    <t>ftp://ftp.ncbi.nlm.nih.gov/genomes/all/GCA/001/632/425/GCA_001632425.1_Neole1</t>
  </si>
  <si>
    <t>Daedalea quercina L-15889</t>
  </si>
  <si>
    <t>L-15889</t>
  </si>
  <si>
    <t>SAMN02745929</t>
  </si>
  <si>
    <t>PRJNA196055</t>
  </si>
  <si>
    <t>GCA_001632345.1</t>
  </si>
  <si>
    <t>LKHU01</t>
  </si>
  <si>
    <t>ftp://ftp.ncbi.nlm.nih.gov/genomes/all/GCA/001/632/345/GCA_001632345.1_Daequ1</t>
  </si>
  <si>
    <t>Laetiporus sulphureus 93-53</t>
  </si>
  <si>
    <t>93-53</t>
  </si>
  <si>
    <t>SAMN02745959</t>
  </si>
  <si>
    <t>PRJNA196057</t>
  </si>
  <si>
    <t>GCA_001632365.1</t>
  </si>
  <si>
    <t>LOAX01</t>
  </si>
  <si>
    <t>ftp://ftp.ncbi.nlm.nih.gov/genomes/all/GCA/001/632/365/GCA_001632365.1_Laesu1</t>
  </si>
  <si>
    <t>ftp://ftp.ncbi.nlm.nih.gov/genomes/all/GCF/001/632/365/GCF_001632365.1_Laesu1</t>
  </si>
  <si>
    <t>Dissoconium aciculare CBS 342.82</t>
  </si>
  <si>
    <t>CBS 342.82</t>
  </si>
  <si>
    <t>SAMN02745884</t>
  </si>
  <si>
    <t>PRJNA196071</t>
  </si>
  <si>
    <t>GCA_010015565.1</t>
  </si>
  <si>
    <t>JAADKD01</t>
  </si>
  <si>
    <t>ftp://ftp.ncbi.nlm.nih.gov/genomes/all/GCA/010/015/565/GCA_010015565.1_Disac1</t>
  </si>
  <si>
    <t>ftp://ftp.ncbi.nlm.nih.gov/genomes/all/GCF/010/015/565/GCF_010015565.1_Disac1</t>
  </si>
  <si>
    <t>Saccharata proteae CBS 121410</t>
  </si>
  <si>
    <t>CBS 121410</t>
  </si>
  <si>
    <t>SAMN02745966</t>
  </si>
  <si>
    <t>PRJNA196072</t>
  </si>
  <si>
    <t>GCA_010015785.1</t>
  </si>
  <si>
    <t>JAADKN01</t>
  </si>
  <si>
    <t>ftp://ftp.ncbi.nlm.nih.gov/genomes/all/GCA/010/015/785/GCA_010015785.1_Sacpr1</t>
  </si>
  <si>
    <t>Lophiostoma macrostomum CBS 122681</t>
  </si>
  <si>
    <t>CBS 122681</t>
  </si>
  <si>
    <t>SAMN02745968</t>
  </si>
  <si>
    <t>PRJNA196073</t>
  </si>
  <si>
    <t>GCA_010405375.1</t>
  </si>
  <si>
    <t>JAAGLC01</t>
  </si>
  <si>
    <t>ftp://ftp.ncbi.nlm.nih.gov/genomes/all/GCA/010/405/375/GCA_010405375.1_Lopma1</t>
  </si>
  <si>
    <t>Basidiobolus meristosporus CBS 931.73</t>
  </si>
  <si>
    <t>CBS 931.73</t>
  </si>
  <si>
    <t>SAMN02745972</t>
  </si>
  <si>
    <t>PRJNA196075</t>
  </si>
  <si>
    <t>GCA_002104905.1</t>
  </si>
  <si>
    <t>MCFE01</t>
  </si>
  <si>
    <t>ftp://ftp.ncbi.nlm.nih.gov/genomes/all/GCA/002/104/905/GCA_002104905.1_Basme2finSC</t>
  </si>
  <si>
    <t>Rhizopogon vinicolor AM-OR11-026</t>
  </si>
  <si>
    <t>AM-OR11-026</t>
  </si>
  <si>
    <t>SAMN02745878</t>
  </si>
  <si>
    <t>PRJNA196085</t>
  </si>
  <si>
    <t>GCA_001658105.1</t>
  </si>
  <si>
    <t>LYZI01</t>
  </si>
  <si>
    <t>2016-06-06T00:00:00Z</t>
  </si>
  <si>
    <t>ftp://ftp.ncbi.nlm.nih.gov/genomes/all/GCA/001/658/105/GCA_001658105.1_Rhivi1</t>
  </si>
  <si>
    <t>Dactylellina haptotyla CBS 200.50</t>
  </si>
  <si>
    <t>CBS 200.50</t>
  </si>
  <si>
    <t>SAMN02981526</t>
  </si>
  <si>
    <t>PRJNA245132</t>
  </si>
  <si>
    <t>GCA_000441935.1</t>
  </si>
  <si>
    <t>AQGS01</t>
  </si>
  <si>
    <t>ftp://ftp.ncbi.nlm.nih.gov/genomes/all/GCA/000/441/935/GCA_000441935.1_MHA_v2</t>
  </si>
  <si>
    <t>ftp://ftp.ncbi.nlm.nih.gov/genomes/all/GCF/000/441/935/GCF_000441935.1_MHA_v2</t>
  </si>
  <si>
    <t>Leavenworthia alabamica</t>
  </si>
  <si>
    <t>SAMN02146679</t>
  </si>
  <si>
    <t>PRJNA202983</t>
  </si>
  <si>
    <t>GCA_000411055.1</t>
  </si>
  <si>
    <t>ASXC01</t>
  </si>
  <si>
    <t>2013-06-12T00:00:00Z</t>
  </si>
  <si>
    <t>ftp://ftp.ncbi.nlm.nih.gov/genomes/all/GCA/000/411/055/GCA_000411055.1_VEGI_LA_v_1.0</t>
  </si>
  <si>
    <t>Poecilia latipinna</t>
  </si>
  <si>
    <t>Pla-1442-1.1</t>
  </si>
  <si>
    <t>SAMN02048973</t>
  </si>
  <si>
    <t>PRJNA305623</t>
  </si>
  <si>
    <t>GCA_001443285.1</t>
  </si>
  <si>
    <t>LMXD01</t>
  </si>
  <si>
    <t>ftp://ftp.ncbi.nlm.nih.gov/genomes/all/GCA/001/443/285/GCA_001443285.1_P_latipinna-1.0</t>
  </si>
  <si>
    <t>ftp://ftp.ncbi.nlm.nih.gov/genomes/all/GCF/001/443/285/GCF_001443285.1_P_latipinna-1.0</t>
  </si>
  <si>
    <t>Pygathrix nemaeus</t>
  </si>
  <si>
    <t>BS24</t>
  </si>
  <si>
    <t>SAMN07678108</t>
  </si>
  <si>
    <t>PRJNA399415</t>
  </si>
  <si>
    <t>GCA_004024825.1</t>
  </si>
  <si>
    <t>PVHW01</t>
  </si>
  <si>
    <t>ftp://ftp.ncbi.nlm.nih.gov/genomes/all/GCA/004/024/825/GCA_004024825.1_PygNem_v1_BIUU</t>
  </si>
  <si>
    <t>Santalum album</t>
  </si>
  <si>
    <t>Haida2</t>
  </si>
  <si>
    <t>SAMN07690435</t>
  </si>
  <si>
    <t>PRJNA411901</t>
  </si>
  <si>
    <t>GCA_002911635.1</t>
  </si>
  <si>
    <t>NXEK01</t>
  </si>
  <si>
    <t>2018-02-01T00:00:00Z</t>
  </si>
  <si>
    <t>ftp://ftp.ncbi.nlm.nih.gov/genomes/all/GCA/002/911/635/GCA_002911635.1_ASM291163v1</t>
  </si>
  <si>
    <t>Opsanus beta</t>
  </si>
  <si>
    <t>SAMEA5226235</t>
  </si>
  <si>
    <t>GCA_900660325.1</t>
  </si>
  <si>
    <t>CABFOU01</t>
  </si>
  <si>
    <t>ftp://ftp.ncbi.nlm.nih.gov/genomes/all/GCA/900/660/325/GCA_900660325.1_Opsanus_beta_assembly</t>
  </si>
  <si>
    <t>Cryomyces antarcticus CCFEE 534</t>
  </si>
  <si>
    <t>CCFEE 534</t>
  </si>
  <si>
    <t>SAMN02376755</t>
  </si>
  <si>
    <t>PRJNA222806</t>
  </si>
  <si>
    <t>GCA_000504465.1</t>
  </si>
  <si>
    <t>AYQD01</t>
  </si>
  <si>
    <t>ftp://ftp.ncbi.nlm.nih.gov/genomes/all/GCA/000/504/465/GCA_000504465.1_CryAan1.0</t>
  </si>
  <si>
    <t>Plasmodium relictum</t>
  </si>
  <si>
    <t>SGS1</t>
  </si>
  <si>
    <t>SAMEA2385706</t>
  </si>
  <si>
    <t>PRJEB9074</t>
  </si>
  <si>
    <t>GCA_900005765.1</t>
  </si>
  <si>
    <t>chromosome 1:NC_041679.1/LN835296.1; chromosome 2:NC_041680.1/LN835297.1; chromosome 3:NC_041681.1/LN835298.1; chromosome 4:NC_041682.1/LN835299.1; chromosome 5:NC_041683.1/LN835300.1; chromosome 6:NC_041684.1/LN835301.1; chromosome 7:NC_041685.1/LN835302.1; chromosome 8:NC_041686.1/LN835303.1; chromosome 9:NC_041687.1/LN835304.1; chromosome 10:NC_041688.1/LN835305.1; chromosome 11:NC_041689.1/LN835306.1; chromosome 12:NC_041690.1/LN835307.1; chromosome 13:NC_041691.1/LN835308.1; chromosome 14:NC_041692.1/LN835309.1; mitochondrion MIT:LN835311.1; mitochondrion MT:NC_012426.1/; apicoplast API:NC_031964.1/LN835310.1</t>
  </si>
  <si>
    <t>CVMU01</t>
  </si>
  <si>
    <t>2016-11-15T00:00:00Z</t>
  </si>
  <si>
    <t>ftp://ftp.ncbi.nlm.nih.gov/genomes/all/GCA/900/005/765/GCA_900005765.1_PRELSG</t>
  </si>
  <si>
    <t>ftp://ftp.ncbi.nlm.nih.gov/genomes/all/GCF/900/005/765/GCF_900005765.1_PRELSG</t>
  </si>
  <si>
    <t>Zonotrichia albicollis</t>
  </si>
  <si>
    <t>Tan morph</t>
  </si>
  <si>
    <t>SAMN02981528</t>
  </si>
  <si>
    <t>PRJNA217032</t>
  </si>
  <si>
    <t>GCA_000385455.1</t>
  </si>
  <si>
    <t>ARWJ01</t>
  </si>
  <si>
    <t>ftp://ftp.ncbi.nlm.nih.gov/genomes/all/GCA/000/385/455/GCA_000385455.1_Zonotrichia_albicollis-1.0.1</t>
  </si>
  <si>
    <t>ftp://ftp.ncbi.nlm.nih.gov/genomes/all/GCF/000/385/455/GCF_000385455.1_Zonotrichia_albicollis-1.0.1</t>
  </si>
  <si>
    <t>Pygoscelis adeliae</t>
  </si>
  <si>
    <t>BGI_AS28</t>
  </si>
  <si>
    <t>SAMN02596601</t>
  </si>
  <si>
    <t>PRJNA261076</t>
  </si>
  <si>
    <t>GCA_000699105.1</t>
  </si>
  <si>
    <t>mitochondrion MT:NC_021137.1/</t>
  </si>
  <si>
    <t>JMFP01</t>
  </si>
  <si>
    <t>ftp://ftp.ncbi.nlm.nih.gov/genomes/all/GCA/000/699/105/GCA_000699105.1_ASM69910v1</t>
  </si>
  <si>
    <t>ftp://ftp.ncbi.nlm.nih.gov/genomes/all/GCF/000/699/105/GCF_000699105.1_ASM69910v1</t>
  </si>
  <si>
    <t>Anopheles nili</t>
  </si>
  <si>
    <t>SAMN02953855</t>
  </si>
  <si>
    <t>PRJNA197423</t>
  </si>
  <si>
    <t>GCA_000439205.1</t>
  </si>
  <si>
    <t>ATLZ01</t>
  </si>
  <si>
    <t>2013-07-22T00:00:00Z</t>
  </si>
  <si>
    <t>ftp://ftp.ncbi.nlm.nih.gov/genomes/all/GCA/000/439/205/GCA_000439205.1_Anili1</t>
  </si>
  <si>
    <t>Asymmetron lucayanum</t>
  </si>
  <si>
    <t>AD20110701</t>
  </si>
  <si>
    <t>SAMN03456670</t>
  </si>
  <si>
    <t>PRJNA280114</t>
  </si>
  <si>
    <t>GCA_001663935.1</t>
  </si>
  <si>
    <t>LZCU01</t>
  </si>
  <si>
    <t>2016-06-16T00:00:00Z</t>
  </si>
  <si>
    <t>ftp://ftp.ncbi.nlm.nih.gov/genomes/all/GCA/001/663/935/GCA_001663935.1_Asyluc0.1</t>
  </si>
  <si>
    <t>Dipylidium caninum</t>
  </si>
  <si>
    <t>LGH-2015</t>
  </si>
  <si>
    <t>SAMN08993426</t>
  </si>
  <si>
    <t>PRJNA453897</t>
  </si>
  <si>
    <t>GCA_017562135.1</t>
  </si>
  <si>
    <t>QEYB01</t>
  </si>
  <si>
    <t>ftp://ftp.ncbi.nlm.nih.gov/genomes/all/GCA/017/562/135/GCA_017562135.1_ASM1756213v1</t>
  </si>
  <si>
    <t>C18/9</t>
  </si>
  <si>
    <t>SAMEA54519418</t>
  </si>
  <si>
    <t>PRJEB19205</t>
  </si>
  <si>
    <t>GCA_900157425.1</t>
  </si>
  <si>
    <t>FUEG01</t>
  </si>
  <si>
    <t>2017-09-19T00:00:00Z</t>
  </si>
  <si>
    <t>ftp://ftp.ncbi.nlm.nih.gov/genomes/all/GCA/900/157/425/GCA_900157425.1_version_2</t>
  </si>
  <si>
    <t>Naegleria fowleri</t>
  </si>
  <si>
    <t>Ty</t>
  </si>
  <si>
    <t>SAMN15375774</t>
  </si>
  <si>
    <t>PRJNA642022</t>
  </si>
  <si>
    <t>GCA_014843625.1</t>
  </si>
  <si>
    <t>chromosome 01:CP062075.1; chromosome 02:CP062076.1; chromosome 03:CP062077.1; chromosome 04:CP062078.1; chromosome 05:CP062079.1; chromosome 06:CP062080.1; chromosome 07:CP062081.1; chromosome 08:CP062082.1; chromosome 09:CP062083.1; chromosome 10:CP062084.1; chromosome 11:CP062085.1; chromosome 12:CP062086.1; chromosome 13:CP062087.1; chromosome 14:CP062088.1; chromosome 15:CP062089.1; chromosome 16:CP062090.1; chromosome 17:CP062091.1; chromosome 18:CP062092.1; chromosome 19:CP062093.1; chromosome 20:CP062094.1; chromosome 21:CP062095.1; chromosome 22:CP062096.1; chromosome 23:CP062097.1; chromosome 24:CP062098.1; chromosome 25:CP062099.1; chromosome 26:CP062100.1; chromosome 27:CP062101.1; chromosome 28:CP062102.1; chromosome 29:CP062103.1; chromosome 30:CP062104.1; chromosome 31:CP062105.1; chromosome 32:CP062106.1; chromosome 33:CP062107.1; chromosome 34:CP062108.1; chromosome 35:CP062109.1; chromosome 36:CP062110.1; chromosome 37:CP062111.1</t>
  </si>
  <si>
    <t>ftp://ftp.ncbi.nlm.nih.gov/genomes/all/GCA/014/843/625/GCA_014843625.1_ASM1484362v1</t>
  </si>
  <si>
    <t>Andalucia godoyi</t>
  </si>
  <si>
    <t>And28</t>
  </si>
  <si>
    <t>SAMN12535231</t>
  </si>
  <si>
    <t>PRJNA559352</t>
  </si>
  <si>
    <t>GCA_009859145.1</t>
  </si>
  <si>
    <t>VRVR01</t>
  </si>
  <si>
    <t>2020-01-13T00:00:00Z</t>
  </si>
  <si>
    <t>ftp://ftp.ncbi.nlm.nih.gov/genomes/all/GCA/009/859/145/GCA_009859145.1_Andalucia_godoyi_V16</t>
  </si>
  <si>
    <t>Popillia japonica</t>
  </si>
  <si>
    <t>SJ_88</t>
  </si>
  <si>
    <t>SAMN10734816</t>
  </si>
  <si>
    <t>PRJNA514809</t>
  </si>
  <si>
    <t>GCA_004785975.1</t>
  </si>
  <si>
    <t>SMLS01</t>
  </si>
  <si>
    <t>ftp://ftp.ncbi.nlm.nih.gov/genomes/all/GCA/004/785/975/GCA_004785975.1_GSC_JBeet_1.0</t>
  </si>
  <si>
    <t>Lutjanus erythropterus</t>
  </si>
  <si>
    <t>Sam1_Nov2020</t>
  </si>
  <si>
    <t>SAMN16091799</t>
  </si>
  <si>
    <t>PRJNA662638</t>
  </si>
  <si>
    <t>GCA_020091685.1</t>
  </si>
  <si>
    <t>chromosome 1:CM034591.1; chromosome 2:CM034592.1; chromosome 3:CM034593.1; chromosome 4:CM034594.1; chromosome 5:CM034595.1; chromosome 6:CM034596.1; chromosome 7:CM034597.1; chromosome 8:CM034598.1; chromosome 9:CM034599.1; chromosome 10:CM034600.1; chromosome 11:CM034601.1; chromosome 12:CM034602.1; chromosome 13:CM034603.1; chromosome 14:CM034604.1; chromosome 15:CM034605.1; chromosome 16:CM034606.1; chromosome 17:CM034607.1; chromosome 18:CM034608.1; chromosome 19:CM034609.1; chromosome 20:CM034610.1; chromosome 21:CM034611.1; chromosome 22:CM034612.1; chromosome 23:CM034613.1; chromosome 24:CM034614.1</t>
  </si>
  <si>
    <t>JADIXO01</t>
  </si>
  <si>
    <t>2021-09-22T00:00:00Z</t>
  </si>
  <si>
    <t>ftp://ftp.ncbi.nlm.nih.gov/genomes/all/GCA/020/091/685/GCA_020091685.1_ASM2009168v1</t>
  </si>
  <si>
    <t>Clytia hemisphaerica</t>
  </si>
  <si>
    <t>Z4C2</t>
  </si>
  <si>
    <t>SAMEA6473874</t>
  </si>
  <si>
    <t>PRJEB35696</t>
  </si>
  <si>
    <t>GCA_902728285.1</t>
  </si>
  <si>
    <t>CACVBU01</t>
  </si>
  <si>
    <t>2020-02-02T00:00:00Z</t>
  </si>
  <si>
    <t>ftp://ftp.ncbi.nlm.nih.gov/genomes/all/GCA/902/728/285/GCA_902728285.1_Clytia_hemisphaerica_genome_assembly</t>
  </si>
  <si>
    <t>Litchi chinensis</t>
  </si>
  <si>
    <t>SAMN20299756</t>
  </si>
  <si>
    <t>PRJNA747875</t>
  </si>
  <si>
    <t>GCA_019925255.1</t>
  </si>
  <si>
    <t>chromosome 1:CM034461.1; chromosome 2:CM034462.1; chromosome 3:CM034463.1; chromosome 4:CM034464.1; chromosome 5:CM034465.1; chromosome 6:CM034466.1; chromosome 7:CM034467.1; chromosome 8:CM034468.1; chromosome 9:CM034469.1; chromosome 10:CM034470.1; chromosome 11:CM034471.1; chromosome 12:CM034472.1; chromosome 13:CM034473.1; chromosome 14:CM034474.1; chromosome 15:CM034475.1</t>
  </si>
  <si>
    <t>JAHYJY01</t>
  </si>
  <si>
    <t>ftp://ftp.ncbi.nlm.nih.gov/genomes/all/GCA/019/925/255/GCA_019925255.1_SCAU_Lch_v2.0</t>
  </si>
  <si>
    <t>USA122</t>
  </si>
  <si>
    <t>SAMN15070167</t>
  </si>
  <si>
    <t>PRJNA636278</t>
  </si>
  <si>
    <t>GCA_019009905.1</t>
  </si>
  <si>
    <t>JABULC01</t>
  </si>
  <si>
    <t>ftp://ftp.ncbi.nlm.nih.gov/genomes/all/GCA/019/009/905/GCA_019009905.1_ASM1900990v1</t>
  </si>
  <si>
    <t>Cryptococcus wingfieldii CBS 7118</t>
  </si>
  <si>
    <t>CBS 7118</t>
  </si>
  <si>
    <t>SAMN02086247</t>
  </si>
  <si>
    <t>PRJNA200567</t>
  </si>
  <si>
    <t>GCA_001720155.1</t>
  </si>
  <si>
    <t>AWGH01</t>
  </si>
  <si>
    <t>ftp://ftp.ncbi.nlm.nih.gov/genomes/all/GCA/001/720/155/GCA_001720155.1_Tsuc_wing_CBS7118_V1</t>
  </si>
  <si>
    <t>ftp://ftp.ncbi.nlm.nih.gov/genomes/all/GCF/001/720/155/GCF_001720155.1_Tsuc_wing_CBS7118_V1</t>
  </si>
  <si>
    <t>Cryptococcus depauperatus CBS 7855</t>
  </si>
  <si>
    <t>CBS 7855</t>
  </si>
  <si>
    <t>SAMN02086253</t>
  </si>
  <si>
    <t>PRJNA200573</t>
  </si>
  <si>
    <t>GCA_001720245.1</t>
  </si>
  <si>
    <t>AWGL01</t>
  </si>
  <si>
    <t>ftp://ftp.ncbi.nlm.nih.gov/genomes/all/GCA/001/720/245/GCA_001720245.1_Filo_depa_CBS7855_V2</t>
  </si>
  <si>
    <t>Tricholoma matsutake 945</t>
  </si>
  <si>
    <t>SAMN02584713</t>
  </si>
  <si>
    <t>PRJNA200596</t>
  </si>
  <si>
    <t>GCA_014904895.1</t>
  </si>
  <si>
    <t>WIUY01</t>
  </si>
  <si>
    <t>ftp://ftp.ncbi.nlm.nih.gov/genomes/all/GCA/014/904/895/GCA_014904895.1_Trima3</t>
  </si>
  <si>
    <t>Terfezia boudieri ATCC MYA-4762</t>
  </si>
  <si>
    <t>ATCC MYA-4762</t>
  </si>
  <si>
    <t>SAMN02744093</t>
  </si>
  <si>
    <t>PRJNA200599</t>
  </si>
  <si>
    <t>GCA_003788615.2</t>
  </si>
  <si>
    <t>PZQW01</t>
  </si>
  <si>
    <t>ftp://ftp.ncbi.nlm.nih.gov/genomes/all/GCA/003/788/615/GCA_003788615.2_Terbo2</t>
  </si>
  <si>
    <t>Tarenaya hassleriana</t>
  </si>
  <si>
    <t>SAMN02981509</t>
  </si>
  <si>
    <t>PRJNA175230</t>
  </si>
  <si>
    <t>GCA_000463585.1</t>
  </si>
  <si>
    <t>AOUI01</t>
  </si>
  <si>
    <t>2013-09-03T00:00:00Z</t>
  </si>
  <si>
    <t>ftp://ftp.ncbi.nlm.nih.gov/genomes/all/GCA/000/463/585/GCA_000463585.1_ASM46358v1</t>
  </si>
  <si>
    <t>ftp://ftp.ncbi.nlm.nih.gov/genomes/all/GCF/000/463/585/GCF_000463585.1_ASM46358v1</t>
  </si>
  <si>
    <t>Rehmannia glutinosa</t>
  </si>
  <si>
    <t>DH-2019</t>
  </si>
  <si>
    <t>SAMN15052190</t>
  </si>
  <si>
    <t>PRJNA631301</t>
  </si>
  <si>
    <t>GCA_016081115.1</t>
  </si>
  <si>
    <t>JABTTQ01</t>
  </si>
  <si>
    <t>ftp://ftp.ncbi.nlm.nih.gov/genomes/all/GCA/016/081/115/GCA_016081115.1_ASM1608111v1</t>
  </si>
  <si>
    <t>Boletus edulis BED1</t>
  </si>
  <si>
    <t>BED1</t>
  </si>
  <si>
    <t>SAMN02746047</t>
  </si>
  <si>
    <t>PRJNA200598</t>
  </si>
  <si>
    <t>GCA_015179015.1</t>
  </si>
  <si>
    <t>WHUW01</t>
  </si>
  <si>
    <t>ftp://ftp.ncbi.nlm.nih.gov/genomes/all/GCA/015/179/015/GCA_015179015.1_Boled5</t>
  </si>
  <si>
    <t>Marasmius fiardii PR-910</t>
  </si>
  <si>
    <t>PR-910</t>
  </si>
  <si>
    <t>SAMN02745021</t>
  </si>
  <si>
    <t>PRJNA200608</t>
  </si>
  <si>
    <t>GCA_014904975.1</t>
  </si>
  <si>
    <t>WIOQ01</t>
  </si>
  <si>
    <t>ftp://ftp.ncbi.nlm.nih.gov/genomes/all/GCA/014/904/975/GCA_014904975.1_Marfi1</t>
  </si>
  <si>
    <t>Passer domesticus</t>
  </si>
  <si>
    <t>SAMN02929199</t>
  </si>
  <si>
    <t>PRJNA255814</t>
  </si>
  <si>
    <t>GCA_001700915.1</t>
  </si>
  <si>
    <t>chromosome 1:CM004528.1; chromosome 2:CM004529.1; chromosome 3:CM004530.1; chromosome 4:CM004531.1; chromosome 5:CM004532.1; chromosome 6:CM004533.1; chromosome 7:CM004534.1; chromosome 8:CM004535.1; chromosome 9:CM004536.1; chromosome 10:CM004537.1; chromosome 11:CM004538.1; chromosome 12:CM004539.1; chromosome 13:CM004540.1; chromosome 14:CM004541.1; chromosome 15:CM004542.1; chromosome 1A:CM004525.1; chromosome 17:CM004543.1; chromosome 18:CM004544.1; chromosome 19:CM004545.1; chromosome 20:CM004546.1; chromosome 21:CM004547.1; chromosome 22:CM004548.1; chromosome 23:CM004549.1; chromosome 24:CM004550.1; chromosome 25:CM004551.1; chromosome 26:CM004552.1; chromosome 27:CM004553.1; chromosome 28:CM004554.1; chromosome LGE22:CM004526.1; chromosome Z:CM004527.1; mitochondrion MT:CM004555.1</t>
  </si>
  <si>
    <t>MBAE01</t>
  </si>
  <si>
    <t>2016-08-08T00:00:00Z</t>
  </si>
  <si>
    <t>ftp://ftp.ncbi.nlm.nih.gov/genomes/all/GCA/001/700/915/GCA_001700915.1_Passer_domesticus-1.0</t>
  </si>
  <si>
    <t>Calocera viscosa TUFC12733</t>
  </si>
  <si>
    <t>TUFC12733</t>
  </si>
  <si>
    <t>SAMN02745652</t>
  </si>
  <si>
    <t>PRJNA200620</t>
  </si>
  <si>
    <t>GCA_001630345.1</t>
  </si>
  <si>
    <t>LKHT01</t>
  </si>
  <si>
    <t>2016-04-23T00:00:00Z</t>
  </si>
  <si>
    <t>ftp://ftp.ncbi.nlm.nih.gov/genomes/all/GCA/001/630/345/GCA_001630345.1_Calvi1</t>
  </si>
  <si>
    <t>Xylona heveae TC161</t>
  </si>
  <si>
    <t>TC161</t>
  </si>
  <si>
    <t>SAMN02744854</t>
  </si>
  <si>
    <t>PRJNA200619</t>
  </si>
  <si>
    <t>GCA_001619985.1</t>
  </si>
  <si>
    <t>JXCS01</t>
  </si>
  <si>
    <t>2016-04-13T00:00:00Z</t>
  </si>
  <si>
    <t>ftp://ftp.ncbi.nlm.nih.gov/genomes/all/GCA/001/619/985/GCA_001619985.1_Xylona_heveae_TC161_v1.0</t>
  </si>
  <si>
    <t>ftp://ftp.ncbi.nlm.nih.gov/genomes/all/GCF/001/619/985/GCF_001619985.1_Xylona_heveae_TC161_v1.0</t>
  </si>
  <si>
    <t>Lentinus tigrinus ALCF2SS1-7</t>
  </si>
  <si>
    <t>ALCF2SS1-7</t>
  </si>
  <si>
    <t>SAMN02744685</t>
  </si>
  <si>
    <t>PRJNA200617</t>
  </si>
  <si>
    <t>GCA_003813185.1</t>
  </si>
  <si>
    <t>QKKD01</t>
  </si>
  <si>
    <t>2018-11-21T00:00:00Z</t>
  </si>
  <si>
    <t>ftp://ftp.ncbi.nlm.nih.gov/genomes/all/GCA/003/813/185/GCA_003813185.1_Lenti7_1</t>
  </si>
  <si>
    <t>Juglans regia</t>
  </si>
  <si>
    <t>SAMN03704235</t>
  </si>
  <si>
    <t>PRJNA350852</t>
  </si>
  <si>
    <t>GCA_001411555.2</t>
  </si>
  <si>
    <t>chromosome 1:NC_049901.1/CM023841.1; chromosome 2:NC_049902.1/CM023842.1; chromosome 3:NC_049903.1/CM023843.1; chromosome 4:NC_049904.1/CM023844.1; chromosome 5:NC_049905.1/CM023845.1; chromosome 6:NC_049906.1/CM023846.1; chromosome 7:NC_049907.1/CM023847.1; chromosome 8:NC_049908.1/CM023848.1; chromosome 9:NC_049909.1/CM023849.1; chromosome 10:NC_049910.1/CM023850.1; chromosome 11:NC_049911.1/CM023851.1; chromosome 12:NC_049912.1/CM023852.1; chromosome 13:NC_049913.1/CM023853.1; chromosome 14:NC_049914.1/CM023854.1; chromosome 15:NC_049915.1/CM023855.1; chromosome 16:NC_049916.1/CM023856.1; chloroplast Pltd:NC_028617.1/</t>
  </si>
  <si>
    <t>LIHL02</t>
  </si>
  <si>
    <t>2015-10-22T00:00:00Z</t>
  </si>
  <si>
    <t>ftp://ftp.ncbi.nlm.nih.gov/genomes/all/GCA/001/411/555/GCA_001411555.2_Walnut_2.0</t>
  </si>
  <si>
    <t>ftp://ftp.ncbi.nlm.nih.gov/genomes/all/GCF/001/411/555/GCF_001411555.2_Walnut_2.0</t>
  </si>
  <si>
    <t>Nakaseomyces delphensis CBS 2170</t>
  </si>
  <si>
    <t>CBS 2170</t>
  </si>
  <si>
    <t>SAMEA3146334</t>
  </si>
  <si>
    <t>PRJEB150</t>
  </si>
  <si>
    <t>GCA_001039675.1</t>
  </si>
  <si>
    <t>CAPT01</t>
  </si>
  <si>
    <t>2013-08-28T00:00:00Z</t>
  </si>
  <si>
    <t>ftp://ftp.ncbi.nlm.nih.gov/genomes/all/GCA/001/039/675/GCA_001039675.1_AGH_PRJEB150_V1</t>
  </si>
  <si>
    <t>[Candida] castellii CBS 4332</t>
  </si>
  <si>
    <t>CBS 4332</t>
  </si>
  <si>
    <t>SAMEA3146276</t>
  </si>
  <si>
    <t>PRJEB147</t>
  </si>
  <si>
    <t>GCA_001046935.1</t>
  </si>
  <si>
    <t>CAPW01</t>
  </si>
  <si>
    <t>ftp://ftp.ncbi.nlm.nih.gov/genomes/all/GCA/001/046/935/GCA_001046935.1_ASM104693v1</t>
  </si>
  <si>
    <t>Nakaseomyces bacillisporus CBS 7720</t>
  </si>
  <si>
    <t>CBS 7720</t>
  </si>
  <si>
    <t>SAMEA3146303</t>
  </si>
  <si>
    <t>PRJEB149</t>
  </si>
  <si>
    <t>GCA_001046975.1</t>
  </si>
  <si>
    <t>CAPX01</t>
  </si>
  <si>
    <t>ftp://ftp.ncbi.nlm.nih.gov/genomes/all/GCA/001/046/975/GCA_001046975.1_ASM104697v1</t>
  </si>
  <si>
    <t>Pararge aegeria</t>
  </si>
  <si>
    <t>SAMEA7532732</t>
  </si>
  <si>
    <t>PRJEB42039</t>
  </si>
  <si>
    <t>GCA_905163445.1</t>
  </si>
  <si>
    <t>chromosome 1:NC_053180.1/LR990895.1; chromosome 2:NC_053181.1/LR990892.1; chromosome 3:NC_053182.1/LR990893.1; chromosome 4:NC_053183.1/LR990894.1; chromosome 5:NC_053184.1/LR990896.1; chromosome 6:NC_053185.1/LR990897.1; chromosome 7:NC_053186.1/LR990899.1; chromosome 8:NC_053187.1/LR990898.1; chromosome 9:NC_053188.1/LR990900.1; chromosome 10:NC_053189.1/LR990901.1; chromosome 11:NC_053190.1/LR990902.1; chromosome 12:NC_053191.1/LR990903.1; chromosome 13:NC_053192.1/LR990904.1; chromosome 14:NC_053193.1/LR990905.1; chromosome 15:NC_053194.1/LR990906.1; chromosome 16:NC_053195.1/LR990907.1; chromosome 17:NC_053196.1/LR990908.1; chromosome 18:NC_053197.1/LR990909.1; chromosome 19:NC_053198.1/LR990910.1; chromosome 20:NC_053199.1/LR990911.1; chromosome 21:NC_053200.1/LR990912.1; chromosome 22:NC_053201.1/LR990913.1; chromosome 23:NC_053202.1/LR990914.1; chromosome 24:NC_053203.1/LR990915.1; chromosome 25:NC_053204.1/LR990916.1; chromosome 26:NC_053205.1/LR990917.1; chromosome 27:NC_053206.1/LR990918.1; chromosome W:NC_053207.1/LR990919.1; chromosome Z:NC_053208.1/LR990891.1; mitochondrion MT:LR990920.1</t>
  </si>
  <si>
    <t>CAJHZN01</t>
  </si>
  <si>
    <t>ftp://ftp.ncbi.nlm.nih.gov/genomes/all/GCA/905/163/445/GCA_905163445.1_ilParAegt1.1</t>
  </si>
  <si>
    <t>ftp://ftp.ncbi.nlm.nih.gov/genomes/all/GCF/905/163/445/GCF_905163445.1_ilParAegt1.1</t>
  </si>
  <si>
    <t>Morus notabilis</t>
  </si>
  <si>
    <t>SAMN02141246</t>
  </si>
  <si>
    <t>PRJNA202089</t>
  </si>
  <si>
    <t>GCA_000414095.2</t>
  </si>
  <si>
    <t>ATGF01</t>
  </si>
  <si>
    <t>2013-06-24T00:00:00Z</t>
  </si>
  <si>
    <t>ftp://ftp.ncbi.nlm.nih.gov/genomes/all/GCA/000/414/095/GCA_000414095.2_ASM41409v2</t>
  </si>
  <si>
    <t>ftp://ftp.ncbi.nlm.nih.gov/genomes/all/GCF/000/414/095/GCF_000414095.1_ASM41409v2</t>
  </si>
  <si>
    <t>[Candida] bracarensis CBS 10154</t>
  </si>
  <si>
    <t>CBS 10154</t>
  </si>
  <si>
    <t>SAMEA3146302</t>
  </si>
  <si>
    <t>PRJEB145</t>
  </si>
  <si>
    <t>GCA_001077315.1</t>
  </si>
  <si>
    <t>CAPU01</t>
  </si>
  <si>
    <t>ftp://ftp.ncbi.nlm.nih.gov/genomes/all/GCA/001/077/315/GCA_001077315.1_ASM107731v1</t>
  </si>
  <si>
    <t>[Candida] nivariensis</t>
  </si>
  <si>
    <t>CBS 9983</t>
  </si>
  <si>
    <t>SAMN17131863</t>
  </si>
  <si>
    <t>PRJNA686979</t>
  </si>
  <si>
    <t>GCA_017309295.1</t>
  </si>
  <si>
    <t>mitochondrion MT:CM029591.1</t>
  </si>
  <si>
    <t>JAEVGP01</t>
  </si>
  <si>
    <t>ftp://ftp.ncbi.nlm.nih.gov/genomes/all/GCA/017/309/295/GCA_017309295.1_JHU_Cniv_v1</t>
  </si>
  <si>
    <t>Leptopilina boulardi</t>
  </si>
  <si>
    <t>dan_hultmark-lab</t>
  </si>
  <si>
    <t>SAMN16551204</t>
  </si>
  <si>
    <t>PRJNA671782</t>
  </si>
  <si>
    <t>GCA_019393585.1</t>
  </si>
  <si>
    <t>JADEYJ01</t>
  </si>
  <si>
    <t>ftp://ftp.ncbi.nlm.nih.gov/genomes/all/GCA/019/393/585/GCA_019393585.1_ZJU_Lbou_2.1</t>
  </si>
  <si>
    <t>Leptopilina heterotoma</t>
  </si>
  <si>
    <t>Lh14</t>
  </si>
  <si>
    <t>SAMN14582825</t>
  </si>
  <si>
    <t>PRJNA759655</t>
  </si>
  <si>
    <t>GCA_015476425.1</t>
  </si>
  <si>
    <t>JABAIE01</t>
  </si>
  <si>
    <t>ftp://ftp.ncbi.nlm.nih.gov/genomes/all/GCA/015/476/425/GCA_015476425.1_ASM1547642v1</t>
  </si>
  <si>
    <t>ftp://ftp.ncbi.nlm.nih.gov/genomes/all/GCF/015/476/425/GCF_015476425.1_ASM1547642v1</t>
  </si>
  <si>
    <t>Platichthys stellatus</t>
  </si>
  <si>
    <t>NWPU-XTJD-2018</t>
  </si>
  <si>
    <t>SAMN13439178</t>
  </si>
  <si>
    <t>PRJNA592732</t>
  </si>
  <si>
    <t>GCA_016801935.1</t>
  </si>
  <si>
    <t>chromosome 1:CM028858.1; chromosome 2:CM028859.1; chromosome 3:CM028860.1; chromosome 4:CM028861.1; chromosome 5:CM028862.1; chromosome 6:CM028863.1; chromosome 7:CM028864.1; chromosome 8:CM028865.1; chromosome 9:CM028866.1; chromosome 10:CM028867.1; chromosome 11:CM028868.1; chromosome 12:CM028869.1; chromosome 13:CM028870.1; chromosome 14:CM028871.1; chromosome 15:CM028872.1; chromosome 16:CM028873.1; chromosome 17:CM028874.1; chromosome 18:CM028875.1; chromosome 19:CM028876.1; chromosome 20:CM028877.1; chromosome 21:CM028878.1; chromosome 22:CM028879.1; chromosome 23:CM028880.1; chromosome 24:CM028881.1</t>
  </si>
  <si>
    <t>JAFBJV01</t>
  </si>
  <si>
    <t>ftp://ftp.ncbi.nlm.nih.gov/genomes/all/GCA/016/801/935/GCA_016801935.1_ASM1680193v1</t>
  </si>
  <si>
    <t>Formica exsecta</t>
  </si>
  <si>
    <t>Colony F162</t>
  </si>
  <si>
    <t>SAMN07344805</t>
  </si>
  <si>
    <t>PRJNA552586</t>
  </si>
  <si>
    <t>GCA_003651465.1</t>
  </si>
  <si>
    <t>NPMM01</t>
  </si>
  <si>
    <t>2018-10-15T00:00:00Z</t>
  </si>
  <si>
    <t>ftp://ftp.ncbi.nlm.nih.gov/genomes/all/GCA/003/651/465/GCA_003651465.1_ASM365146v1</t>
  </si>
  <si>
    <t>ftp://ftp.ncbi.nlm.nih.gov/genomes/all/GCF/003/651/465/GCF_003651465.1_ASM365146v1</t>
  </si>
  <si>
    <t>Pseudopyrenochaeta lycopersici</t>
  </si>
  <si>
    <t>CRA-PAV_ER 1518</t>
  </si>
  <si>
    <t>SAMN07151078</t>
  </si>
  <si>
    <t>PRJNA387405</t>
  </si>
  <si>
    <t>GCA_003313425.1</t>
  </si>
  <si>
    <t>NHZP01</t>
  </si>
  <si>
    <t>2018-07-11T00:00:00Z</t>
  </si>
  <si>
    <t>ftp://ftp.ncbi.nlm.nih.gov/genomes/all/GCA/003/313/425/GCA_003313425.1_ASM331342v1</t>
  </si>
  <si>
    <t>Sisymbrium irio</t>
  </si>
  <si>
    <t>GC 1146-67</t>
  </si>
  <si>
    <t>SAMN02152446</t>
  </si>
  <si>
    <t>PRJNA202979</t>
  </si>
  <si>
    <t>GCA_000411075.1</t>
  </si>
  <si>
    <t>ASZH01</t>
  </si>
  <si>
    <t>2013-06-13T00:00:00Z</t>
  </si>
  <si>
    <t>ftp://ftp.ncbi.nlm.nih.gov/genomes/all/GCA/000/411/075/GCA_000411075.1_VEGI_SI_v_1.0</t>
  </si>
  <si>
    <t>Aethionema arabicum</t>
  </si>
  <si>
    <t>SAMN02169162</t>
  </si>
  <si>
    <t>PRJNA202984</t>
  </si>
  <si>
    <t>GCA_000411095.1</t>
  </si>
  <si>
    <t>ASZG01</t>
  </si>
  <si>
    <t>ftp://ftp.ncbi.nlm.nih.gov/genomes/all/GCA/000/411/095/GCA_000411095.1_VEGI_AA_v_1.0</t>
  </si>
  <si>
    <t>Gerris buenoi</t>
  </si>
  <si>
    <t>GBUE.00</t>
  </si>
  <si>
    <t>SAMN02800617</t>
  </si>
  <si>
    <t>PRJNA203045</t>
  </si>
  <si>
    <t>GCA_001010745.2</t>
  </si>
  <si>
    <t>JHBY02</t>
  </si>
  <si>
    <t>2015-05-19T00:00:00Z</t>
  </si>
  <si>
    <t>ftp://ftp.ncbi.nlm.nih.gov/genomes/all/GCA/001/010/745/GCA_001010745.2_Gbue_2.0</t>
  </si>
  <si>
    <t>Eurytemora affinis</t>
  </si>
  <si>
    <t>Atlantic clade</t>
  </si>
  <si>
    <t>SAMN02302763</t>
  </si>
  <si>
    <t>PRJNA423276</t>
  </si>
  <si>
    <t>GCA_000591075.2</t>
  </si>
  <si>
    <t>AZAI02</t>
  </si>
  <si>
    <t>2014-03-13T00:00:00Z</t>
  </si>
  <si>
    <t>ftp://ftp.ncbi.nlm.nih.gov/genomes/all/GCA/000/591/075/GCA_000591075.2_Eaff_2.0</t>
  </si>
  <si>
    <t>ftp://ftp.ncbi.nlm.nih.gov/genomes/all/GCF/000/591/075/GCF_000591075.1_Eaff_2.0</t>
  </si>
  <si>
    <t>Euperipatoides rowelli</t>
  </si>
  <si>
    <t>MRLB_TSF</t>
  </si>
  <si>
    <t>SAMN02644986</t>
  </si>
  <si>
    <t>PRJNA203089</t>
  </si>
  <si>
    <t>GCA_003024985.2</t>
  </si>
  <si>
    <t>PXIH01</t>
  </si>
  <si>
    <t>2018-03-14T00:00:00Z</t>
  </si>
  <si>
    <t>ftp://ftp.ncbi.nlm.nih.gov/genomes/all/GCA/003/024/985/GCA_003024985.2_Erow_1.0</t>
  </si>
  <si>
    <t>Aplosporella prunicola CBS 121167</t>
  </si>
  <si>
    <t>CBS 121167</t>
  </si>
  <si>
    <t>SAMN02745735</t>
  </si>
  <si>
    <t>PRJNA196034</t>
  </si>
  <si>
    <t>GCA_010093885.1</t>
  </si>
  <si>
    <t>JAAEIQ01</t>
  </si>
  <si>
    <t>ftp://ftp.ncbi.nlm.nih.gov/genomes/all/GCA/010/093/885/GCA_010093885.1_Aplpr1</t>
  </si>
  <si>
    <t>ftp://ftp.ncbi.nlm.nih.gov/genomes/all/GCF/010/093/885/GCF_010093885.1_Aplpr1</t>
  </si>
  <si>
    <t>SMCG1#C</t>
  </si>
  <si>
    <t>SAMN09205517</t>
  </si>
  <si>
    <t>PRJNA471237</t>
  </si>
  <si>
    <t>GCA_003243855.1</t>
  </si>
  <si>
    <t>QFRH01</t>
  </si>
  <si>
    <t>ftp://ftp.ncbi.nlm.nih.gov/genomes/all/GCA/003/243/855/GCA_003243855.1_ASM324385v1</t>
  </si>
  <si>
    <t>Sistotremastrum niveocremeum HHB9708</t>
  </si>
  <si>
    <t>HHB9708</t>
  </si>
  <si>
    <t>SAMN02745992</t>
  </si>
  <si>
    <t>PRJNA196050</t>
  </si>
  <si>
    <t>GCA_001630475.1</t>
  </si>
  <si>
    <t>LOAV01</t>
  </si>
  <si>
    <t>2016-04-25T00:00:00Z</t>
  </si>
  <si>
    <t>ftp://ftp.ncbi.nlm.nih.gov/genomes/all/GCA/001/630/475/GCA_001630475.1_Sisni1</t>
  </si>
  <si>
    <t>Vanilla planifolia</t>
  </si>
  <si>
    <t>SAMN14973820</t>
  </si>
  <si>
    <t>PRJNA633886</t>
  </si>
  <si>
    <t>GCA_016413895.1</t>
  </si>
  <si>
    <t>chromosome 1:CM028150.1; chromosome 2:CM028151.1; chromosome 3:CM028152.1; chromosome 4:CM028153.1; chromosome 5:CM028154.1; chromosome 6:CM028155.1; chromosome 7:CM028156.1; chromosome 8:CM028157.1; chromosome 9:CM028158.1; chromosome 10:CM028159.1; chromosome 11:CM028160.1; chromosome 12:CM028161.1; chromosome 13:CM028162.1; chromosome 14:CM028163.1</t>
  </si>
  <si>
    <t>JADCNL01</t>
  </si>
  <si>
    <t>ftp://ftp.ncbi.nlm.nih.gov/genomes/all/GCA/016/413/895/GCA_016413895.1_Elo_Vpla-A_principal_1.0</t>
  </si>
  <si>
    <t>Magicicada septendecim</t>
  </si>
  <si>
    <t>J4GVPIW7D5</t>
  </si>
  <si>
    <t>SAMN08595869</t>
  </si>
  <si>
    <t>PRJNA435740</t>
  </si>
  <si>
    <t>GCA_011326945.1</t>
  </si>
  <si>
    <t>JAAAXY01</t>
  </si>
  <si>
    <t>ftp://ftp.ncbi.nlm.nih.gov/genomes/all/GCA/011/326/945/GCA_011326945.1_ASM1132694v1</t>
  </si>
  <si>
    <t>Centella asiatica</t>
  </si>
  <si>
    <t>BB-174</t>
  </si>
  <si>
    <t>SAMN15395691</t>
  </si>
  <si>
    <t>PRJNA642665</t>
  </si>
  <si>
    <t>GCA_014636745.1</t>
  </si>
  <si>
    <t>chromosome 1:CM025780.1; chromosome 2:CM025781.1; chromosome 3:CM025782.1; chromosome 4:CM025783.1; chromosome 5:CM025784.1; chromosome 6:CM025785.1; chromosome 7:CM025786.1; chromosome 8:CM025787.1; chromosome 9:CM025788.1</t>
  </si>
  <si>
    <t>JACAVP01</t>
  </si>
  <si>
    <t>ftp://ftp.ncbi.nlm.nih.gov/genomes/all/GCA/014/636/745/GCA_014636745.1_ASM1463674v1</t>
  </si>
  <si>
    <t>Zootermopsis nevadensis</t>
  </si>
  <si>
    <t>SAMN02146280</t>
  </si>
  <si>
    <t>PRJNA396924</t>
  </si>
  <si>
    <t>GCA_000696155.1</t>
  </si>
  <si>
    <t>mitochondrion MT:NC_024658.1/</t>
  </si>
  <si>
    <t>AUST01</t>
  </si>
  <si>
    <t>ftp://ftp.ncbi.nlm.nih.gov/genomes/all/GCA/000/696/155/GCA_000696155.1_ZooNev1.0</t>
  </si>
  <si>
    <t>ftp://ftp.ncbi.nlm.nih.gov/genomes/all/GCF/000/696/155/GCF_000696155.1_ZooNev1.0</t>
  </si>
  <si>
    <t>Pseudozyma hubeiensis SY62</t>
  </si>
  <si>
    <t>SY62</t>
  </si>
  <si>
    <t>SAMD00002584</t>
  </si>
  <si>
    <t>PRJDB993</t>
  </si>
  <si>
    <t>GCA_000403515.1</t>
  </si>
  <si>
    <t>BAOW01</t>
  </si>
  <si>
    <t>2013-05-16T00:00:00Z</t>
  </si>
  <si>
    <t>ftp://ftp.ncbi.nlm.nih.gov/genomes/all/GCA/000/403/515/GCA_000403515.1_ASM40351v1</t>
  </si>
  <si>
    <t>ftp://ftp.ncbi.nlm.nih.gov/genomes/all/GCF/000/403/515/GCF_000403515.1_ASM40351v1</t>
  </si>
  <si>
    <t>Ara macao</t>
  </si>
  <si>
    <t>SAMN03000706</t>
  </si>
  <si>
    <t>PRJNA189648</t>
  </si>
  <si>
    <t>GCA_000400695.1</t>
  </si>
  <si>
    <t>mitochondrion MT:CM002021.1</t>
  </si>
  <si>
    <t>AOUJ01</t>
  </si>
  <si>
    <t>ftp://ftp.ncbi.nlm.nih.gov/genomes/all/GCA/000/400/695/GCA_000400695.1_SMACv1.1</t>
  </si>
  <si>
    <t>Catajapyx aquilonaris</t>
  </si>
  <si>
    <t>SAMN02646748</t>
  </si>
  <si>
    <t>PRJNA203301</t>
  </si>
  <si>
    <t>GCA_000934665.2</t>
  </si>
  <si>
    <t>JYFJ02</t>
  </si>
  <si>
    <t>ftp://ftp.ncbi.nlm.nih.gov/genomes/all/GCA/000/934/665/GCA_000934665.2_Caqu_2.0</t>
  </si>
  <si>
    <t>Limnephilus lunatus</t>
  </si>
  <si>
    <t>LLUN.00-Female</t>
  </si>
  <si>
    <t>SAMN02211182</t>
  </si>
  <si>
    <t>PRJNA203303</t>
  </si>
  <si>
    <t>GCA_000648945.2</t>
  </si>
  <si>
    <t>JDSM02</t>
  </si>
  <si>
    <t>ftp://ftp.ncbi.nlm.nih.gov/genomes/all/GCA/000/648/945/GCA_000648945.2_Llun_2.0</t>
  </si>
  <si>
    <t>Angomonas desouzai</t>
  </si>
  <si>
    <t>TCC079E</t>
  </si>
  <si>
    <t>SAMN02953865</t>
  </si>
  <si>
    <t>PRJNA203515</t>
  </si>
  <si>
    <t>GCA_000482185.1</t>
  </si>
  <si>
    <t>AUXL01</t>
  </si>
  <si>
    <t>ftp://ftp.ncbi.nlm.nih.gov/genomes/all/GCA/000/482/185/GCA_000482185.1_Ades_1.0</t>
  </si>
  <si>
    <t>Litsea cubeba</t>
  </si>
  <si>
    <t>Lcu1</t>
  </si>
  <si>
    <t>SAMN12638464</t>
  </si>
  <si>
    <t>PRJNA562049</t>
  </si>
  <si>
    <t>GCA_012931725.1</t>
  </si>
  <si>
    <t>chromosome 1:CM022944.1; chromosome 2:CM022945.1; chromosome 3:CM022946.1; chromosome 4:CM022947.1; chromosome 5:CM022948.1; chromosome 6:CM022949.1; chromosome 7:CM022950.1; chromosome 8:CM022951.1; chromosome 9:CM022952.1; chromosome 10:CM022953.1; chromosome 11:CM022954.1; chromosome 12:CM022955.1</t>
  </si>
  <si>
    <t>WHSA01</t>
  </si>
  <si>
    <t>ftp://ftp.ncbi.nlm.nih.gov/genomes/all/GCA/012/931/725/GCA_012931725.1_ASM1293172v1</t>
  </si>
  <si>
    <t>Samsoniella hepiali</t>
  </si>
  <si>
    <t>FENG</t>
  </si>
  <si>
    <t>SAMN04253750</t>
  </si>
  <si>
    <t>PRJNA301665</t>
  </si>
  <si>
    <t>GCA_001455915.2</t>
  </si>
  <si>
    <t>LNDK02</t>
  </si>
  <si>
    <t>2015-12-03T00:00:00Z</t>
  </si>
  <si>
    <t>ftp://ftp.ncbi.nlm.nih.gov/genomes/all/GCA/001/455/915/GCA_001455915.2_ASM145591v2</t>
  </si>
  <si>
    <t>YJX-8</t>
  </si>
  <si>
    <t>SAMN13745054</t>
  </si>
  <si>
    <t>PRJNA599325</t>
  </si>
  <si>
    <t>GCA_011319195.1</t>
  </si>
  <si>
    <t>WXEU01</t>
  </si>
  <si>
    <t>ftp://ftp.ncbi.nlm.nih.gov/genomes/all/GCA/011/319/195/GCA_011319195.1_ASM1131919v1</t>
  </si>
  <si>
    <t>Choiromyces venosus 120613-1</t>
  </si>
  <si>
    <t>120613-1</t>
  </si>
  <si>
    <t>SAMN02745028</t>
  </si>
  <si>
    <t>PRJNA204096</t>
  </si>
  <si>
    <t>GCA_003788595.2</t>
  </si>
  <si>
    <t>PZQU01</t>
  </si>
  <si>
    <t>ftp://ftp.ncbi.nlm.nih.gov/genomes/all/GCA/003/788/595/GCA_003788595.2_Chove1</t>
  </si>
  <si>
    <t>Steinernema feltiae</t>
  </si>
  <si>
    <t>NW</t>
  </si>
  <si>
    <t>SAMN06017646</t>
  </si>
  <si>
    <t>PRJNA353610</t>
  </si>
  <si>
    <t>GCA_007213375.1</t>
  </si>
  <si>
    <t>MQUG01</t>
  </si>
  <si>
    <t>ftp://ftp.ncbi.nlm.nih.gov/genomes/all/GCA/007/213/375/GCA_007213375.1_S_feltiae_NW_1.0</t>
  </si>
  <si>
    <t>Steinernema scapterisci</t>
  </si>
  <si>
    <t>SAMN03067855</t>
  </si>
  <si>
    <t>PRJNA204942</t>
  </si>
  <si>
    <t>GCA_000757745.1</t>
  </si>
  <si>
    <t>AZBW01</t>
  </si>
  <si>
    <t>ftp://ftp.ncbi.nlm.nih.gov/genomes/all/GCA/000/757/745/GCA_000757745.1_S_scapt_v1</t>
  </si>
  <si>
    <t>Steinernema glaseri</t>
  </si>
  <si>
    <t>NC</t>
  </si>
  <si>
    <t>SAMN03067856</t>
  </si>
  <si>
    <t>PRJNA204943</t>
  </si>
  <si>
    <t>GCA_000757755.1</t>
  </si>
  <si>
    <t>AZBX01</t>
  </si>
  <si>
    <t>ftp://ftp.ncbi.nlm.nih.gov/genomes/all/GCA/000/757/755/GCA_000757755.1_S_glas_v1</t>
  </si>
  <si>
    <t>Steinernema monticolum</t>
  </si>
  <si>
    <t>SAMN02953877</t>
  </si>
  <si>
    <t>PRJNA205067</t>
  </si>
  <si>
    <t>GCA_000505645.1</t>
  </si>
  <si>
    <t>AZHV01</t>
  </si>
  <si>
    <t>ftp://ftp.ncbi.nlm.nih.gov/genomes/all/GCA/000/505/645/GCA_000505645.1_S_monti_v1</t>
  </si>
  <si>
    <t>Aphis gossypii</t>
  </si>
  <si>
    <t>AGOS-L3</t>
  </si>
  <si>
    <t>SAMN08384359</t>
  </si>
  <si>
    <t>PRJNA520932</t>
  </si>
  <si>
    <t>GCA_004010815.1</t>
  </si>
  <si>
    <t>mitochondrion MT:NC_024581.1/</t>
  </si>
  <si>
    <t>PPXK01</t>
  </si>
  <si>
    <t>2019-01-10T00:00:00Z</t>
  </si>
  <si>
    <t>ftp://ftp.ncbi.nlm.nih.gov/genomes/all/GCA/004/010/815/GCA_004010815.1_ASM401081v1</t>
  </si>
  <si>
    <t>ftp://ftp.ncbi.nlm.nih.gov/genomes/all/GCF/004/010/815/GCF_004010815.1_ASM401081v1</t>
  </si>
  <si>
    <t>Botryllus schlosseri</t>
  </si>
  <si>
    <t>356a</t>
  </si>
  <si>
    <t>SAMN02179234</t>
  </si>
  <si>
    <t>PRJNA205369</t>
  </si>
  <si>
    <t>GCA_000444245.1</t>
  </si>
  <si>
    <t>ATSW01</t>
  </si>
  <si>
    <t>2013-07-05T00:00:00Z</t>
  </si>
  <si>
    <t>ftp://ftp.ncbi.nlm.nih.gov/genomes/all/GCA/000/444/245/GCA_000444245.1_356a-chromosome-assembly</t>
  </si>
  <si>
    <t>Trametes sanguinea</t>
  </si>
  <si>
    <t>ACCC51180</t>
  </si>
  <si>
    <t>SAMN12781426</t>
  </si>
  <si>
    <t>PRJNA574200</t>
  </si>
  <si>
    <t>GCA_008973685.1</t>
  </si>
  <si>
    <t>WAHA01</t>
  </si>
  <si>
    <t>2019-10-11T00:00:00Z</t>
  </si>
  <si>
    <t>ftp://ftp.ncbi.nlm.nih.gov/genomes/all/GCA/008/973/685/GCA_008973685.1_ASM897368v1</t>
  </si>
  <si>
    <t>Diabrotica virgifera virgifera</t>
  </si>
  <si>
    <t>Ped12-6-A-3</t>
  </si>
  <si>
    <t>SAMN08631342</t>
  </si>
  <si>
    <t>PRJNA432972</t>
  </si>
  <si>
    <t>GCA_003013835.2</t>
  </si>
  <si>
    <t>PXJM02</t>
  </si>
  <si>
    <t>2018-03-20T00:00:00Z</t>
  </si>
  <si>
    <t>ftp://ftp.ncbi.nlm.nih.gov/genomes/all/GCA/003/013/835/GCA_003013835.2_Dvir_v2.0</t>
  </si>
  <si>
    <t>ftp://ftp.ncbi.nlm.nih.gov/genomes/all/GCF/003/013/835/GCF_003013835.1_Dvir_v2.0</t>
  </si>
  <si>
    <t>Python bivittatus</t>
  </si>
  <si>
    <t>SAMN02981298</t>
  </si>
  <si>
    <t>PRJNA61243</t>
  </si>
  <si>
    <t>GCA_000186305.2</t>
  </si>
  <si>
    <t>mitochondrion MT:NC_021479.1/</t>
  </si>
  <si>
    <t>AEQU02</t>
  </si>
  <si>
    <t>ftp://ftp.ncbi.nlm.nih.gov/genomes/all/GCA/000/186/305/GCA_000186305.2_Python_molurus_bivittatus-5.0.2</t>
  </si>
  <si>
    <t>ftp://ftp.ncbi.nlm.nih.gov/genomes/all/GCF/000/186/305/GCF_000186305.1_Python_molurus_bivittatus-5.0.2</t>
  </si>
  <si>
    <t>Arabis alpina</t>
  </si>
  <si>
    <t>SAMEA4527704</t>
  </si>
  <si>
    <t>PRJEB16743</t>
  </si>
  <si>
    <t>GCA_900128785.1</t>
  </si>
  <si>
    <t>chromosome 1:LT669788.1; chromosome 2:LT669789.1; chromosome 3:LT669790.1; chromosome 4:LT669791.1; chromosome 5:LT669792.1; chromosome 6:LT669793.1; chromosome 7:LT669794.1; chromosome 8:LT669795.1</t>
  </si>
  <si>
    <t>2016-12-31T00:00:00Z</t>
  </si>
  <si>
    <t>ftp://ftp.ncbi.nlm.nih.gov/genomes/all/GCA/900/128/785/GCA_900128785.1_MPIPZ.v5</t>
  </si>
  <si>
    <t>Sporormia fimetaria CBS 119925</t>
  </si>
  <si>
    <t>CBS 119925</t>
  </si>
  <si>
    <t>SAMN02745851</t>
  </si>
  <si>
    <t>PRJNA205956</t>
  </si>
  <si>
    <t>GCA_010093795.1</t>
  </si>
  <si>
    <t>JAAEJR01</t>
  </si>
  <si>
    <t>ftp://ftp.ncbi.nlm.nih.gov/genomes/all/GCA/010/093/795/GCA_010093795.1_Spofi1</t>
  </si>
  <si>
    <t>Pseudoloma neurophilia</t>
  </si>
  <si>
    <t>MK1</t>
  </si>
  <si>
    <t>SAMN02213404</t>
  </si>
  <si>
    <t>PRJNA206217</t>
  </si>
  <si>
    <t>GCA_001432165.1</t>
  </si>
  <si>
    <t>LGUB01</t>
  </si>
  <si>
    <t>2015-11-05T00:00:00Z</t>
  </si>
  <si>
    <t>ftp://ftp.ncbi.nlm.nih.gov/genomes/all/GCA/001/432/165/GCA_001432165.1_ASM143216v1</t>
  </si>
  <si>
    <t>Leishmania guyanensis</t>
  </si>
  <si>
    <t>204-365</t>
  </si>
  <si>
    <t>SAMN09763187</t>
  </si>
  <si>
    <t>GCA_003664525.1</t>
  </si>
  <si>
    <t>QVNO01</t>
  </si>
  <si>
    <t>ftp://ftp.ncbi.nlm.nih.gov/genomes/all/GCA/003/664/525/GCA_003664525.1_ASM366452v1</t>
  </si>
  <si>
    <t>F829</t>
  </si>
  <si>
    <t>SAMN14770715</t>
  </si>
  <si>
    <t>PRJNA596296</t>
  </si>
  <si>
    <t>GCA_013363215.1</t>
  </si>
  <si>
    <t>JABEEU01</t>
  </si>
  <si>
    <t>2020-06-19T00:00:00Z</t>
  </si>
  <si>
    <t>ftp://ftp.ncbi.nlm.nih.gov/genomes/all/GCA/013/363/215/GCA_013363215.1_ASM1336321v1</t>
  </si>
  <si>
    <t>Rhizopus delemar RA 99-880</t>
  </si>
  <si>
    <t>RA 99-880</t>
  </si>
  <si>
    <t>SAMN02953598</t>
  </si>
  <si>
    <t>PRJNA13066</t>
  </si>
  <si>
    <t>GCA_000149305.1</t>
  </si>
  <si>
    <t>AACW02</t>
  </si>
  <si>
    <t>ftp://ftp.ncbi.nlm.nih.gov/genomes/all/GCA/000/149/305/GCA_000149305.1_RO3</t>
  </si>
  <si>
    <t>Ophiostoma piceae UAMH 11346</t>
  </si>
  <si>
    <t>UAMH 11346</t>
  </si>
  <si>
    <t>SAMN02179239</t>
  </si>
  <si>
    <t>PRJNA182071</t>
  </si>
  <si>
    <t>GCA_000410735.1</t>
  </si>
  <si>
    <t>AQHS01</t>
  </si>
  <si>
    <t>ftp://ftp.ncbi.nlm.nih.gov/genomes/all/GCA/000/410/735/GCA_000410735.1_Opiceae_UAMHv01</t>
  </si>
  <si>
    <t>Cryptosporidium meleagridis</t>
  </si>
  <si>
    <t>UKMEL1</t>
  </si>
  <si>
    <t>SAMN02666797</t>
  </si>
  <si>
    <t>PRJNA222838</t>
  </si>
  <si>
    <t>GCA_001593445.1</t>
  </si>
  <si>
    <t>JIBK01</t>
  </si>
  <si>
    <t>2016-03-17T00:00:00Z</t>
  </si>
  <si>
    <t>ftp://ftp.ncbi.nlm.nih.gov/genomes/all/GCA/001/593/445/GCA_001593445.1_CryMelUKMEL1-1.0</t>
  </si>
  <si>
    <t>Eimeria necatrix</t>
  </si>
  <si>
    <t>SAMEA3138811</t>
  </si>
  <si>
    <t>PRJEB4833</t>
  </si>
  <si>
    <t>GCA_000499385.1</t>
  </si>
  <si>
    <t>CBUZ01</t>
  </si>
  <si>
    <t>ftp://ftp.ncbi.nlm.nih.gov/genomes/all/GCA/000/499/385/GCA_000499385.1_ENH001</t>
  </si>
  <si>
    <t>ftp://ftp.ncbi.nlm.nih.gov/genomes/all/GCF/000/499/385/GCF_000499385.1_ENH001</t>
  </si>
  <si>
    <t>Eimeria brunetti</t>
  </si>
  <si>
    <t>SAMEA3138828</t>
  </si>
  <si>
    <t>PRJEB4834</t>
  </si>
  <si>
    <t>GCA_000499725.1</t>
  </si>
  <si>
    <t>CBUX01</t>
  </si>
  <si>
    <t>ftp://ftp.ncbi.nlm.nih.gov/genomes/all/GCA/000/499/725/GCA_000499725.1_EBH001</t>
  </si>
  <si>
    <t>Eimeria mitis</t>
  </si>
  <si>
    <t>SAMEA3138829</t>
  </si>
  <si>
    <t>PRJEB4835</t>
  </si>
  <si>
    <t>GCA_000499745.2</t>
  </si>
  <si>
    <t>CBUT01</t>
  </si>
  <si>
    <t>ftp://ftp.ncbi.nlm.nih.gov/genomes/all/GCA/000/499/745/GCA_000499745.2_EMH001</t>
  </si>
  <si>
    <t>ftp://ftp.ncbi.nlm.nih.gov/genomes/all/GCF/000/499/745/GCF_000499745.2_EMH001</t>
  </si>
  <si>
    <t>Eimeria praecox</t>
  </si>
  <si>
    <t>SAMEA3138814</t>
  </si>
  <si>
    <t>PRJEB4836</t>
  </si>
  <si>
    <t>GCA_000499445.1</t>
  </si>
  <si>
    <t>CBUU01</t>
  </si>
  <si>
    <t>ftp://ftp.ncbi.nlm.nih.gov/genomes/all/GCA/000/499/445/GCA_000499445.1_EPH001</t>
  </si>
  <si>
    <t>Spathaspora arborariae UFMG-19.1A</t>
  </si>
  <si>
    <t>UFMG-19.1A</t>
  </si>
  <si>
    <t>SAMN02981567</t>
  </si>
  <si>
    <t>PRJNA207280</t>
  </si>
  <si>
    <t>GCA_000497715.1</t>
  </si>
  <si>
    <t>AYLH01</t>
  </si>
  <si>
    <t>2013-11-20T00:00:00Z</t>
  </si>
  <si>
    <t>ftp://ftp.ncbi.nlm.nih.gov/genomes/all/GCA/000/497/715/GCA_000497715.1_SpaArb1.0</t>
  </si>
  <si>
    <t>Aspergillus tubingensis</t>
  </si>
  <si>
    <t>WU-2223L</t>
  </si>
  <si>
    <t>SAMD00216538</t>
  </si>
  <si>
    <t>PRJDB9560</t>
  </si>
  <si>
    <t>GCA_013340325.1</t>
  </si>
  <si>
    <t>BLWE01</t>
  </si>
  <si>
    <t>2020-06-09T21:09:00Z</t>
  </si>
  <si>
    <t>ftp://ftp.ncbi.nlm.nih.gov/genomes/all/GCA/013/340/325/GCA_013340325.1_ASM1334032v1</t>
  </si>
  <si>
    <t>ftp://ftp.ncbi.nlm.nih.gov/genomes/all/GCF/013/340/325/GCF_013340325.1_ASM1334032v1</t>
  </si>
  <si>
    <t>Sogatella furcifera</t>
  </si>
  <si>
    <t>SAMN16964799</t>
  </si>
  <si>
    <t>PRJNA681674</t>
  </si>
  <si>
    <t>GCA_017141385.1</t>
  </si>
  <si>
    <t>chromosome 1:CM029546.1; chromosome 2:CM029547.1; chromosome 3:CM029548.1; chromosome 4:CM029549.1; chromosome 5:CM029550.1; chromosome 6:CM029551.1; chromosome 7:CM029552.1; chromosome 8:CM029553.1; chromosome 9:CM029554.1; chromosome 10:CM029555.1; chromosome 11:CM029556.1; chromosome 12:CM029557.1; chromosome 13:CM029558.1; chromosome 14:CM029559.1; chromosome X:CM029560.1</t>
  </si>
  <si>
    <t>JADWYZ01</t>
  </si>
  <si>
    <t>ftp://ftp.ncbi.nlm.nih.gov/genomes/all/GCA/017/141/385/GCA_017141385.1_ASM1714138v1</t>
  </si>
  <si>
    <t>Protobothrops mucrosquamatus</t>
  </si>
  <si>
    <t>PMUCROS</t>
  </si>
  <si>
    <t>SAMD00043515</t>
  </si>
  <si>
    <t>PRJDB4386</t>
  </si>
  <si>
    <t>GCA_001527695.3</t>
  </si>
  <si>
    <t>mitochondrion MT:NC_021412.1/</t>
  </si>
  <si>
    <t>BCNE02</t>
  </si>
  <si>
    <t>2016-01-14T00:00:00Z</t>
  </si>
  <si>
    <t>ftp://ftp.ncbi.nlm.nih.gov/genomes/all/GCA/001/527/695/GCA_001527695.3_P.Mucros_1.0</t>
  </si>
  <si>
    <t>ftp://ftp.ncbi.nlm.nih.gov/genomes/all/GCF/001/527/695/GCF_001527695.2_P.Mucros_1.0</t>
  </si>
  <si>
    <t>Jaapia argillacea MUCL 33604</t>
  </si>
  <si>
    <t>MUCL 33604</t>
  </si>
  <si>
    <t>SAMN00771373</t>
  </si>
  <si>
    <t>PRJNA207685</t>
  </si>
  <si>
    <t>GCA_000697665.1</t>
  </si>
  <si>
    <t>AYUL01</t>
  </si>
  <si>
    <t>ftp://ftp.ncbi.nlm.nih.gov/genomes/all/GCA/000/697/665/GCA_000697665.1_Jaaar1</t>
  </si>
  <si>
    <t>Aspergillus versicolor CBS 583.65</t>
  </si>
  <si>
    <t>CBS 583.65</t>
  </si>
  <si>
    <t>SAMN02744095</t>
  </si>
  <si>
    <t>PRJNA207687</t>
  </si>
  <si>
    <t>GCA_001890125.1</t>
  </si>
  <si>
    <t>MRBN01</t>
  </si>
  <si>
    <t>ftp://ftp.ncbi.nlm.nih.gov/genomes/all/GCA/001/890/125/GCA_001890125.1_Aspve1</t>
  </si>
  <si>
    <t>ftp://ftp.ncbi.nlm.nih.gov/genomes/all/GCF/001/890/125/GCF_001890125.1_Aspve1</t>
  </si>
  <si>
    <t>Penicilliopsis zonata CBS 506.65</t>
  </si>
  <si>
    <t>CBS 506.65</t>
  </si>
  <si>
    <t>SAMN02194405</t>
  </si>
  <si>
    <t>PRJNA207688</t>
  </si>
  <si>
    <t>GCA_001890105.1</t>
  </si>
  <si>
    <t>MRBM01</t>
  </si>
  <si>
    <t>ftp://ftp.ncbi.nlm.nih.gov/genomes/all/GCA/001/890/105/GCA_001890105.1_Aspzo1</t>
  </si>
  <si>
    <t>ftp://ftp.ncbi.nlm.nih.gov/genomes/all/GCF/001/890/105/GCF_001890105.1_Aspzo1</t>
  </si>
  <si>
    <t>Aspergillus sydowii CBS 593.65</t>
  </si>
  <si>
    <t>CBS 593.65</t>
  </si>
  <si>
    <t>SAMN02744090</t>
  </si>
  <si>
    <t>PRJNA207689</t>
  </si>
  <si>
    <t>GCA_001890705.1</t>
  </si>
  <si>
    <t>MRCH01</t>
  </si>
  <si>
    <t>ftp://ftp.ncbi.nlm.nih.gov/genomes/all/GCA/001/890/705/GCA_001890705.1_Aspsy1</t>
  </si>
  <si>
    <t>ftp://ftp.ncbi.nlm.nih.gov/genomes/all/GCF/001/890/705/GCF_001890705.1_Aspsy1</t>
  </si>
  <si>
    <t>Pharus latifolius</t>
  </si>
  <si>
    <t>CRB341</t>
  </si>
  <si>
    <t>SAMN17189821</t>
  </si>
  <si>
    <t>PRJNA682003</t>
  </si>
  <si>
    <t>GCA_019359835.1</t>
  </si>
  <si>
    <t>chromosome 1:CM033319.1; chromosome 2:CM033320.1; chromosome 3:CM033321.1; chromosome 4:CM033322.1; chromosome 5:CM033323.1; chromosome 6:CM033324.1; chromosome 7:CM033325.1; chromosome 8:CM033326.1; chromosome 9:CM033327.1; chromosome 10:CM033328.1; chromosome 11:CM033329.1; chromosome 12:CM033330.1</t>
  </si>
  <si>
    <t>JAEVLQ01</t>
  </si>
  <si>
    <t>ftp://ftp.ncbi.nlm.nih.gov/genomes/all/GCA/019/359/835/GCA_019359835.1_ASM1935983v1</t>
  </si>
  <si>
    <t>Tetracentron sinense</t>
  </si>
  <si>
    <t>YNK0</t>
  </si>
  <si>
    <t>SAMN14615867</t>
  </si>
  <si>
    <t>PRJNA625382</t>
  </si>
  <si>
    <t>GCA_015143295.1</t>
  </si>
  <si>
    <t>chromosome 1:CM026551.1; chromosome 2:CM026552.1; chromosome 3:CM026553.1; chromosome 4:CM026554.1; chromosome 5:CM026555.1; chromosome 6:CM026556.1; chromosome 7:CM026557.1; chromosome 8:CM026558.1; chromosome 9:CM026559.1; chromosome 10:CM026560.1; chromosome 11:CM026561.1; chromosome 12:CM026562.1; chromosome 13:CM026563.1; chromosome 14:CM026564.1; chromosome 15:CM026565.1; chromosome 16:CM026566.1; chromosome 17:CM026567.1; chromosome 18:CM026568.1; chromosome 19:CM026569.1; chromosome 20:CM026570.1; chromosome 21:CM026571.1; chromosome 22:CM026572.1; chromosome 23:CM026573.1; chromosome 24:CM026574.1; mitochondrion MT:CM026581.1; chloroplast Pltd:CM026582.1</t>
  </si>
  <si>
    <t>JABCRI01</t>
  </si>
  <si>
    <t>ftp://ftp.ncbi.nlm.nih.gov/genomes/all/GCA/015/143/295/GCA_015143295.1_ASM1514329v1</t>
  </si>
  <si>
    <t>Scirpophaga incertulas</t>
  </si>
  <si>
    <t>IIRRYSB17</t>
  </si>
  <si>
    <t>SAMN12500696</t>
  </si>
  <si>
    <t>PRJNA558851</t>
  </si>
  <si>
    <t>GCA_020086525.1</t>
  </si>
  <si>
    <t>JAIRBL01</t>
  </si>
  <si>
    <t>2021-09-21T00:00:00Z</t>
  </si>
  <si>
    <t>ftp://ftp.ncbi.nlm.nih.gov/genomes/all/GCA/020/086/525/GCA_020086525.1_ASM2008652v1</t>
  </si>
  <si>
    <t>Ziphius cavirostris</t>
  </si>
  <si>
    <t>BS68</t>
  </si>
  <si>
    <t>SAMN07678128</t>
  </si>
  <si>
    <t>PRJNA399469</t>
  </si>
  <si>
    <t>GCA_004364475.1</t>
  </si>
  <si>
    <t>RJWS01</t>
  </si>
  <si>
    <t>ftp://ftp.ncbi.nlm.nih.gov/genomes/all/GCA/004/364/475/GCA_004364475.1_ZipCav_v1_BIUU</t>
  </si>
  <si>
    <t>Aspergillus brasiliensis CBS 101740</t>
  </si>
  <si>
    <t>CBS 101740</t>
  </si>
  <si>
    <t>SAMN00203938</t>
  </si>
  <si>
    <t>PRJNA207691</t>
  </si>
  <si>
    <t>GCA_001889945.1</t>
  </si>
  <si>
    <t>LJXV01</t>
  </si>
  <si>
    <t>ftp://ftp.ncbi.nlm.nih.gov/genomes/all/GCA/001/889/945/GCA_001889945.1_Aspbr1</t>
  </si>
  <si>
    <t>Enchytraeus crypticus</t>
  </si>
  <si>
    <t>SAMEA7705627</t>
  </si>
  <si>
    <t>PRJEB41884</t>
  </si>
  <si>
    <t>GCA_905160935.1</t>
  </si>
  <si>
    <t>CAJHZI01</t>
  </si>
  <si>
    <t>2021-08-12T00:00:00Z</t>
  </si>
  <si>
    <t>ftp://ftp.ncbi.nlm.nih.gov/genomes/all/GCA/905/160/935/GCA_905160935.1_enchytraeus_crypticus_complete_genome</t>
  </si>
  <si>
    <t>Pisolithus tinctorius Marx 270</t>
  </si>
  <si>
    <t>Marx 270</t>
  </si>
  <si>
    <t>SAMN00769597</t>
  </si>
  <si>
    <t>PRJNA207840</t>
  </si>
  <si>
    <t>GCA_000827335.1</t>
  </si>
  <si>
    <t>JMDO01</t>
  </si>
  <si>
    <t>ftp://ftp.ncbi.nlm.nih.gov/genomes/all/GCA/000/827/335/GCA_000827335.1_Pisolithus_tinctorius_Marx_270_v1.0</t>
  </si>
  <si>
    <t>Rhizopogon salebrosus</t>
  </si>
  <si>
    <t>AM-AZ12-036</t>
  </si>
  <si>
    <t>SAMN08611230</t>
  </si>
  <si>
    <t>PRJNA436024</t>
  </si>
  <si>
    <t>GCA_002995475.1</t>
  </si>
  <si>
    <t>PVYR01</t>
  </si>
  <si>
    <t>ftp://ftp.ncbi.nlm.nih.gov/genomes/all/GCA/002/995/475/GCA_002995475.1_AZ12-036_RhiSal_1.0</t>
  </si>
  <si>
    <t>Serendipita vermifera MAFF 305830</t>
  </si>
  <si>
    <t>MAFF 305830</t>
  </si>
  <si>
    <t>SAMN00794400</t>
  </si>
  <si>
    <t>PRJNA207844</t>
  </si>
  <si>
    <t>GCA_000827415.1</t>
  </si>
  <si>
    <t>JMDS01</t>
  </si>
  <si>
    <t>ftp://ftp.ncbi.nlm.nih.gov/genomes/all/GCA/000/827/415/GCA_000827415.1_Sebacina_vermifera_MAFF_305830_v1.0</t>
  </si>
  <si>
    <t>Sphaerobolus stellatus SS14</t>
  </si>
  <si>
    <t>SS14</t>
  </si>
  <si>
    <t>SAMN00794633</t>
  </si>
  <si>
    <t>PRJNA207858</t>
  </si>
  <si>
    <t>GCA_000827215.1</t>
  </si>
  <si>
    <t>JOMA01</t>
  </si>
  <si>
    <t>ftp://ftp.ncbi.nlm.nih.gov/genomes/all/GCA/000/827/215/GCA_000827215.1_Sphst1</t>
  </si>
  <si>
    <t>Scleroderma citrinum Foug A</t>
  </si>
  <si>
    <t>Foug A</t>
  </si>
  <si>
    <t>SAMN02746100</t>
  </si>
  <si>
    <t>PRJNA207859</t>
  </si>
  <si>
    <t>GCA_000827425.1</t>
  </si>
  <si>
    <t>JMDU01</t>
  </si>
  <si>
    <t>ftp://ftp.ncbi.nlm.nih.gov/genomes/all/GCA/000/827/425/GCA_000827425.1_Scleroderma_citrinum_Foug_A_v1.0</t>
  </si>
  <si>
    <t>Phlebiopsis gigantea 11061_1 CR5-6</t>
  </si>
  <si>
    <t>11061_1 CR5-6</t>
  </si>
  <si>
    <t>SAMN02746081</t>
  </si>
  <si>
    <t>PRJNA207860</t>
  </si>
  <si>
    <t>GCA_000832265.1</t>
  </si>
  <si>
    <t>AZAG01</t>
  </si>
  <si>
    <t>2015-02-04T00:00:00Z</t>
  </si>
  <si>
    <t>ftp://ftp.ncbi.nlm.nih.gov/genomes/all/GCA/000/832/265/GCA_000832265.1_Phlgi1</t>
  </si>
  <si>
    <t>Neurospora discreta FGSC 8579</t>
  </si>
  <si>
    <t>FGSC 8579 matA</t>
  </si>
  <si>
    <t>SAMN02746083</t>
  </si>
  <si>
    <t>PRJNA487060</t>
  </si>
  <si>
    <t>GCA_009805215.1</t>
  </si>
  <si>
    <t>RANX01</t>
  </si>
  <si>
    <t>ftp://ftp.ncbi.nlm.nih.gov/genomes/all/GCA/009/805/215/GCA_009805215.1_ASM980521v1</t>
  </si>
  <si>
    <t>Zasmidium cellare ATCC 36951</t>
  </si>
  <si>
    <t>ATCC 36951</t>
  </si>
  <si>
    <t>SAMN00809353</t>
  </si>
  <si>
    <t>PRJNA207845</t>
  </si>
  <si>
    <t>GCA_010093935.1</t>
  </si>
  <si>
    <t>JAAEIS01</t>
  </si>
  <si>
    <t>ftp://ftp.ncbi.nlm.nih.gov/genomes/all/GCA/010/093/935/GCA_010093935.1_Zasce1</t>
  </si>
  <si>
    <t>ftp://ftp.ncbi.nlm.nih.gov/genomes/all/GCF/010/093/935/GCF_010093935.1_Zasce1</t>
  </si>
  <si>
    <t>Plicaturopsis crispa FD-325 SS-3</t>
  </si>
  <si>
    <t>FD-325 SS-3</t>
  </si>
  <si>
    <t>SAMN02744101</t>
  </si>
  <si>
    <t>PRJNA207847</t>
  </si>
  <si>
    <t>GCA_000827205.1</t>
  </si>
  <si>
    <t>JOMB01</t>
  </si>
  <si>
    <t>ftp://ftp.ncbi.nlm.nih.gov/genomes/all/GCA/000/827/205/GCA_000827205.1_Plicr1</t>
  </si>
  <si>
    <t>Hebeloma cylindrosporum h7</t>
  </si>
  <si>
    <t>h7</t>
  </si>
  <si>
    <t>SAMN00114963</t>
  </si>
  <si>
    <t>PRJNA207849</t>
  </si>
  <si>
    <t>GCA_000827355.1</t>
  </si>
  <si>
    <t>JMDQ01</t>
  </si>
  <si>
    <t>ftp://ftp.ncbi.nlm.nih.gov/genomes/all/GCA/000/827/355/GCA_000827355.1_Hebeloma_cylindrosporum_h7_v2.0</t>
  </si>
  <si>
    <t>Hyphopichia burtonii NRRL Y-1933</t>
  </si>
  <si>
    <t>NRRL Y-1933</t>
  </si>
  <si>
    <t>SAMN00794652</t>
  </si>
  <si>
    <t>PRJNA207851</t>
  </si>
  <si>
    <t>GCA_001661395.1</t>
  </si>
  <si>
    <t>LYBQ01</t>
  </si>
  <si>
    <t>ftp://ftp.ncbi.nlm.nih.gov/genomes/all/GCA/001/661/395/GCA_001661395.1_Hypbu1</t>
  </si>
  <si>
    <t>ftp://ftp.ncbi.nlm.nih.gov/genomes/all/GCF/001/661/395/GCF_001661395.1_Hypbu1</t>
  </si>
  <si>
    <t>Babjeviella inositovora NRRL Y-12698</t>
  </si>
  <si>
    <t>NRRL Y-12698</t>
  </si>
  <si>
    <t>SAMN00794393</t>
  </si>
  <si>
    <t>PRJNA207852</t>
  </si>
  <si>
    <t>GCA_001661335.1</t>
  </si>
  <si>
    <t>LWKO01</t>
  </si>
  <si>
    <t>ftp://ftp.ncbi.nlm.nih.gov/genomes/all/GCA/001/661/335/GCA_001661335.1_Babin1</t>
  </si>
  <si>
    <t>ftp://ftp.ncbi.nlm.nih.gov/genomes/all/GCF/001/661/335/GCF_001661335.1_Babin1</t>
  </si>
  <si>
    <t>Nadsonia fulvescens var. elongata DSM 6958</t>
  </si>
  <si>
    <t>DSM 6958</t>
  </si>
  <si>
    <t>SAMN02744094</t>
  </si>
  <si>
    <t>PRJNA207853</t>
  </si>
  <si>
    <t>GCA_001661315.1</t>
  </si>
  <si>
    <t>LXPB01</t>
  </si>
  <si>
    <t>ftp://ftp.ncbi.nlm.nih.gov/genomes/all/GCA/001/661/315/GCA_001661315.1_Nadfu1</t>
  </si>
  <si>
    <t>Acidomyces sp. 'richmondensis'</t>
  </si>
  <si>
    <t>FRIK2901</t>
  </si>
  <si>
    <t>SAMN09844044</t>
  </si>
  <si>
    <t>PRJNA486357</t>
  </si>
  <si>
    <t>GCA_003545705.1</t>
  </si>
  <si>
    <t>QVLQ01</t>
  </si>
  <si>
    <t>2018-09-11T00:00:00Z</t>
  </si>
  <si>
    <t>ftp://ftp.ncbi.nlm.nih.gov/genomes/all/GCA/003/545/705/GCA_003545705.1_ASM354570v1</t>
  </si>
  <si>
    <t>Hydnomerulius pinastri MD-312</t>
  </si>
  <si>
    <t>MD-312</t>
  </si>
  <si>
    <t>SAMN02746004</t>
  </si>
  <si>
    <t>PRJNA207871</t>
  </si>
  <si>
    <t>GCA_000827185.1</t>
  </si>
  <si>
    <t>JMSK01</t>
  </si>
  <si>
    <t>ftp://ftp.ncbi.nlm.nih.gov/genomes/all/GCA/000/827/185/GCA_000827185.1_Hydpi2</t>
  </si>
  <si>
    <t>Suillus luteus UH-Slu-Lm8-n1</t>
  </si>
  <si>
    <t>UH-Slu-Lm8-n1</t>
  </si>
  <si>
    <t>SAMN00794629</t>
  </si>
  <si>
    <t>PRJNA242126</t>
  </si>
  <si>
    <t>GCA_000827255.1</t>
  </si>
  <si>
    <t>JMSM01</t>
  </si>
  <si>
    <t>ftp://ftp.ncbi.nlm.nih.gov/genomes/all/GCA/000/827/255/GCA_000827255.1_Suilu1</t>
  </si>
  <si>
    <t>Trichoderma longibrachiatum SMF2</t>
  </si>
  <si>
    <t>SMF2</t>
  </si>
  <si>
    <t>SAMN02981471</t>
  </si>
  <si>
    <t>PRJNA175761</t>
  </si>
  <si>
    <t>GCA_000332775.1</t>
  </si>
  <si>
    <t>ANBJ01</t>
  </si>
  <si>
    <t>2013-01-22T00:00:00Z</t>
  </si>
  <si>
    <t>ftp://ftp.ncbi.nlm.nih.gov/genomes/all/GCA/000/332/775/GCA_000332775.1_smf2.v1.0</t>
  </si>
  <si>
    <t>Trichoderma asperellum CBS 433.97</t>
  </si>
  <si>
    <t>CBS 433.97</t>
  </si>
  <si>
    <t>SAMN00769595</t>
  </si>
  <si>
    <t>PRJNA207877</t>
  </si>
  <si>
    <t>GCA_003025105.1</t>
  </si>
  <si>
    <t>MBGH01</t>
  </si>
  <si>
    <t>ftp://ftp.ncbi.nlm.nih.gov/genomes/all/GCA/003/025/105/GCA_003025105.1_Trias_v._1.0</t>
  </si>
  <si>
    <t>ftp://ftp.ncbi.nlm.nih.gov/genomes/all/GCF/003/025/105/GCF_003025105.1_Trias_v._1.0</t>
  </si>
  <si>
    <t>Suhomyces tanzawaensis NRRL Y-17324</t>
  </si>
  <si>
    <t>NRRL Y-17324</t>
  </si>
  <si>
    <t>SAMN00794653</t>
  </si>
  <si>
    <t>PRJNA207878</t>
  </si>
  <si>
    <t>GCA_001661415.1</t>
  </si>
  <si>
    <t>LYME01</t>
  </si>
  <si>
    <t>ftp://ftp.ncbi.nlm.nih.gov/genomes/all/GCA/001/661/415/GCA_001661415.1_Canta1</t>
  </si>
  <si>
    <t>ftp://ftp.ncbi.nlm.nih.gov/genomes/all/GCF/001/661/415/GCF_001661415.1_Canta1</t>
  </si>
  <si>
    <t>[Candida] arabinofermentans NRRL YB-2248</t>
  </si>
  <si>
    <t>NRRL YB-2248</t>
  </si>
  <si>
    <t>SAMN00794644</t>
  </si>
  <si>
    <t>PRJNA207879</t>
  </si>
  <si>
    <t>GCA_001661425.1</t>
  </si>
  <si>
    <t>LWUO01</t>
  </si>
  <si>
    <t>ftp://ftp.ncbi.nlm.nih.gov/genomes/all/GCA/001/661/425/GCA_001661425.1_Canar1</t>
  </si>
  <si>
    <t>Pygoscelis antarcticus</t>
  </si>
  <si>
    <t>CP TH 060</t>
  </si>
  <si>
    <t>SAMN12384868</t>
  </si>
  <si>
    <t>GCA_010078415.1</t>
  </si>
  <si>
    <t>VUKZ01</t>
  </si>
  <si>
    <t>ftp://ftp.ncbi.nlm.nih.gov/genomes/all/GCA/010/078/415/GCA_010078415.1_BGI_Pant.V1</t>
  </si>
  <si>
    <t>Sitodiplosis mosellana</t>
  </si>
  <si>
    <t>CC-2019</t>
  </si>
  <si>
    <t>SAMN12686733</t>
  </si>
  <si>
    <t>PRJNA563698</t>
  </si>
  <si>
    <t>GCA_009176505.1</t>
  </si>
  <si>
    <t>VUAH01</t>
  </si>
  <si>
    <t>2019-10-18T00:00:00Z</t>
  </si>
  <si>
    <t>ftp://ftp.ncbi.nlm.nih.gov/genomes/all/GCA/009/176/505/GCA_009176505.1_AAFC_SMos_1.0</t>
  </si>
  <si>
    <t>Gonapodya prolifera JEL478</t>
  </si>
  <si>
    <t>JEL478</t>
  </si>
  <si>
    <t>SAMN02746072</t>
  </si>
  <si>
    <t>PRJNA207863</t>
  </si>
  <si>
    <t>GCA_001574975.1</t>
  </si>
  <si>
    <t>LSZK01</t>
  </si>
  <si>
    <t>2016-02-25T00:00:00Z</t>
  </si>
  <si>
    <t>ftp://ftp.ncbi.nlm.nih.gov/genomes/all/GCA/001/574/975/GCA_001574975.1_Ganpr1</t>
  </si>
  <si>
    <t>Ascoidea rubescens DSM 1968</t>
  </si>
  <si>
    <t>DSM 1968</t>
  </si>
  <si>
    <t>SAMN02746076</t>
  </si>
  <si>
    <t>PRJNA207865</t>
  </si>
  <si>
    <t>GCA_001661345.1</t>
  </si>
  <si>
    <t>LYBR01</t>
  </si>
  <si>
    <t>ftp://ftp.ncbi.nlm.nih.gov/genomes/all/GCA/001/661/345/GCA_001661345.1_Ascru1</t>
  </si>
  <si>
    <t>ftp://ftp.ncbi.nlm.nih.gov/genomes/all/GCF/001/661/345/GCF_001661345.1_Ascru1</t>
  </si>
  <si>
    <t>Corvus cornix cornix</t>
  </si>
  <si>
    <t>S_Up_H32</t>
  </si>
  <si>
    <t>SAMN02143031</t>
  </si>
  <si>
    <t>PRJNA192205</t>
  </si>
  <si>
    <t>GCA_000738735.5</t>
  </si>
  <si>
    <t>chromosome 1:NC_046332.1/CM022185.2; chromosome 2:NC_046333.1/CM022186.2; chromosome 3:NC_047056.1/CM022407.2; chromosome 4:NC_046334.1/CM022187.2; chromosome 5:NC_046335.1/CM022188.2; chromosome 6:NC_046336.1/CM022189.2; chromosome 7:NC_046337.1/CM022190.2; chromosome 8:NC_046338.1/CM022191.2; chromosome 9:NC_046339.1/CM022192.2; chromosome 10:NC_046340.1/CM022193.2; chromosome 11:NC_046341.1/CM022194.2; chromosome 12:NC_046342.1/CM022195.2; chromosome 13:NC_046343.1/CM022196.2; chromosome 14:NC_046344.1/CM022197.2; chromosome 15:NC_046345.1/CM022198.2; chromosome 1A:NC_047057.1/CM022408.2; chromosome 17:NC_046346.1/CM022199.2; chromosome 18:NC_046347.1/CM022200.2; chromosome 19:NC_046348.1/CM022201.2; chromosome 20:NC_046349.1/CM022202.2; chromosome 21:NC_046350.1/CM022203.2; chromosome 22:NC_046351.1/CM022204.2; chromosome 23:NC_046352.1/CM022205.2; chromosome 24:NC_046353.1/CM022206.2; chromosome 4A:NC_047058.1/CM022409.2; chromosome 26:NC_046354.1/CM022207.2; chromosome 27:NC_046355.1/CM022208.2; chromosome 28:NC_046356.1/CM022209.2; chromosome Z:NC_046357.1/CM022210.2; mitochondrion MT:NC_024698.1/</t>
  </si>
  <si>
    <t>JPSR04</t>
  </si>
  <si>
    <t>2014-08-04T00:00:00Z</t>
  </si>
  <si>
    <t>ftp://ftp.ncbi.nlm.nih.gov/genomes/all/GCA/000/738/735/GCA_000738735.5_ASM73873v5</t>
  </si>
  <si>
    <t>ftp://ftp.ncbi.nlm.nih.gov/genomes/all/GCF/000/738/735/GCF_000738735.5_ASM73873v5</t>
  </si>
  <si>
    <t>Rhizomys pruinosus</t>
  </si>
  <si>
    <t>BR201808</t>
  </si>
  <si>
    <t>SAMN12815341</t>
  </si>
  <si>
    <t>PRJNA573514</t>
  </si>
  <si>
    <t>GCA_009823505.1</t>
  </si>
  <si>
    <t>VZQC01</t>
  </si>
  <si>
    <t>ftp://ftp.ncbi.nlm.nih.gov/genomes/all/GCA/009/823/505/GCA_009823505.1_RhiPru_1.0</t>
  </si>
  <si>
    <t>Rhizophagus irregularis DAOM 181602=DAOM 197198</t>
  </si>
  <si>
    <t>DAOM 197198</t>
  </si>
  <si>
    <t>SAMN02744054</t>
  </si>
  <si>
    <t>PRJNA208392</t>
  </si>
  <si>
    <t>GCA_000439145.3</t>
  </si>
  <si>
    <t>AUPC02</t>
  </si>
  <si>
    <t>2013-07-17T00:00:00Z</t>
  </si>
  <si>
    <t>ftp://ftp.ncbi.nlm.nih.gov/genomes/all/GCA/000/439/145/GCA_000439145.3_ASM43914v3</t>
  </si>
  <si>
    <t>ftp://ftp.ncbi.nlm.nih.gov/genomes/all/GCF/000/439/145/GCF_000439145.1_ASM43914v3</t>
  </si>
  <si>
    <t>Benincasa hispida</t>
  </si>
  <si>
    <t>SAMN08364809</t>
  </si>
  <si>
    <t>PRJNA691418</t>
  </si>
  <si>
    <t>GCA_009727055.1</t>
  </si>
  <si>
    <t>chromosome 1:NC_052349.1/CM019126.1; chromosome 2:NC_052350.1/CM019127.1; chromosome 3:NC_052351.1/CM019128.1; chromosome 4:NC_052352.1/CM019129.1; chromosome 5:NC_052353.1/CM019130.1; chromosome 6:NC_052354.1/CM019131.1; chromosome 7:NC_052355.1/CM019132.1; chromosome 8:NC_052356.1/CM019133.1; chromosome 9:NC_052357.1/CM019134.1; chromosome 10:NC_052358.1/CM019135.1; chromosome 11:NC_052359.1/CM019136.1; chromosome 12:NC_052360.1/CM019137.1</t>
  </si>
  <si>
    <t>WEIL01</t>
  </si>
  <si>
    <t>ftp://ftp.ncbi.nlm.nih.gov/genomes/all/GCA/009/727/055/GCA_009727055.1_ASM972705v1</t>
  </si>
  <si>
    <t>ftp://ftp.ncbi.nlm.nih.gov/genomes/all/GCF/009/727/055/GCF_009727055.1_ASM972705v1</t>
  </si>
  <si>
    <t>Patellaria atrata CBS 101060</t>
  </si>
  <si>
    <t>CBS 101060</t>
  </si>
  <si>
    <t>SAMN02745730</t>
  </si>
  <si>
    <t>PRJNA208393</t>
  </si>
  <si>
    <t>GCA_010093705.1</t>
  </si>
  <si>
    <t>JAAEJL01</t>
  </si>
  <si>
    <t>ftp://ftp.ncbi.nlm.nih.gov/genomes/all/GCA/010/093/705/GCA_010093705.1_Patat1</t>
  </si>
  <si>
    <t>Arctocephalus gazella</t>
  </si>
  <si>
    <t>SAMEA4666125</t>
  </si>
  <si>
    <t>PRJEB30577</t>
  </si>
  <si>
    <t>GCA_900642305.1</t>
  </si>
  <si>
    <t>CAAAJK01</t>
  </si>
  <si>
    <t>ftp://ftp.ncbi.nlm.nih.gov/genomes/all/GCA/900/642/305/GCA_900642305.1_arcGaz3</t>
  </si>
  <si>
    <t>Metschnikowia bicuspidata var. bicuspidata NRRL YB-4993</t>
  </si>
  <si>
    <t>NRRL YB-4993</t>
  </si>
  <si>
    <t>SAMN00773783</t>
  </si>
  <si>
    <t>PRJNA207846</t>
  </si>
  <si>
    <t>GCA_001664035.1</t>
  </si>
  <si>
    <t>LXTC01</t>
  </si>
  <si>
    <t>ftp://ftp.ncbi.nlm.nih.gov/genomes/all/GCA/001/664/035/GCA_001664035.1_Metbi1</t>
  </si>
  <si>
    <t>ftp://ftp.ncbi.nlm.nih.gov/genomes/all/GCF/001/664/035/GCF_001664035.1_Metbi1</t>
  </si>
  <si>
    <t>Hepatospora eriocheir</t>
  </si>
  <si>
    <t>GB1</t>
  </si>
  <si>
    <t>SAMN04550297</t>
  </si>
  <si>
    <t>PRJNA208659</t>
  </si>
  <si>
    <t>GCA_002087885.1</t>
  </si>
  <si>
    <t>LVKB01</t>
  </si>
  <si>
    <t>2017-04-12T00:00:00Z</t>
  </si>
  <si>
    <t>ftp://ftp.ncbi.nlm.nih.gov/genomes/all/GCA/002/087/885/GCA_002087885.1_ASM208788v1</t>
  </si>
  <si>
    <t>Myotis brandtii</t>
  </si>
  <si>
    <t>SAMN01801565</t>
  </si>
  <si>
    <t>PRJNA218631</t>
  </si>
  <si>
    <t>GCA_000412655.1</t>
  </si>
  <si>
    <t>ANKR01</t>
  </si>
  <si>
    <t>2013-06-19T00:00:00Z</t>
  </si>
  <si>
    <t>ftp://ftp.ncbi.nlm.nih.gov/genomes/all/GCA/000/412/655/GCA_000412655.1_ASM41265v1</t>
  </si>
  <si>
    <t>ftp://ftp.ncbi.nlm.nih.gov/genomes/all/GCF/000/412/655/GCF_000412655.1_ASM41265v1</t>
  </si>
  <si>
    <t>Amanita muscaria Koide BX008</t>
  </si>
  <si>
    <t>Koide BX008</t>
  </si>
  <si>
    <t>SAMN02746075</t>
  </si>
  <si>
    <t>PRJNA207684</t>
  </si>
  <si>
    <t>GCA_000827485.1</t>
  </si>
  <si>
    <t>JMDV01</t>
  </si>
  <si>
    <t>ftp://ftp.ncbi.nlm.nih.gov/genomes/all/GCA/000/827/485/GCA_000827485.1_Amanita_muscaria_Koide_BX008_v1.0</t>
  </si>
  <si>
    <t>Onchocerca ochengi</t>
  </si>
  <si>
    <t>SAMEA1034766</t>
  </si>
  <si>
    <t>PRJEB1204</t>
  </si>
  <si>
    <t>GCA_000950515.2</t>
  </si>
  <si>
    <t>FJNM01</t>
  </si>
  <si>
    <t>2016-03-04T00:00:00Z</t>
  </si>
  <si>
    <t>ftp://ftp.ncbi.nlm.nih.gov/genomes/all/GCA/000/950/515/GCA_000950515.2_O_ochengi_Ngaoundere</t>
  </si>
  <si>
    <t>Trichoplusia ni</t>
  </si>
  <si>
    <t>ovarian cell line Hi5</t>
  </si>
  <si>
    <t>SAMN07304761</t>
  </si>
  <si>
    <t>PRJNA497582</t>
  </si>
  <si>
    <t>GCA_003590095.1</t>
  </si>
  <si>
    <t>chromosome 1:NC_039478.1/CM010751.1; chromosome 2:NC_039479.1/CM010752.1; chromosome 3:NC_039480.1/CM010753.1; chromosome 4:NC_039481.1/CM010754.1; chromosome 5:NC_039482.1/CM010755.1; chromosome 6:NC_039483.1/CM010756.1; chromosome 7:NC_039484.1/CM010757.1; chromosome 8:NC_039485.1/CM010758.1; chromosome 9:NC_039486.1/CM010759.1; chromosome 10:NC_039487.1/CM010760.1; chromosome 11:NC_039488.1/CM010761.1; chromosome 12:NC_039489.1/CM010762.1; chromosome 13:NC_039490.1/CM010763.1; chromosome 14:NC_039491.1/CM010764.1; chromosome 15:NC_039492.1/CM010765.1; chromosome 16:NC_039493.1/CM010766.1; chromosome 17:NC_039494.1/CM010767.1; chromosome 18:NC_039495.1/CM010768.1; chromosome 19:NC_039496.1/CM010769.1; chromosome 20:NC_039497.1/CM010770.1; chromosome 21:NC_039498.1/CM010771.1; chromosome 22:NC_039499.1/CM010772.1; chromosome 23:NC_039500.1/CM010773.1; chromosome 24:NC_039501.1/CM010774.1; chromosome 25:NC_039502.1/CM010775.1; chromosome 26:NC_039503.1/CM010776.1; chromosome 27:NC_039504.1/CM010777.1; chromosome 28:NC_039505.1/CM010778.1; mitochondrion MT:CM010779.1</t>
  </si>
  <si>
    <t>NKQN01</t>
  </si>
  <si>
    <t>ftp://ftp.ncbi.nlm.nih.gov/genomes/all/GCA/003/590/095/GCA_003590095.1_tn1</t>
  </si>
  <si>
    <t>ftp://ftp.ncbi.nlm.nih.gov/genomes/all/GCF/003/590/095/GCF_003590095.1_tn1</t>
  </si>
  <si>
    <t>D25-1</t>
  </si>
  <si>
    <t>SAMN09267440</t>
  </si>
  <si>
    <t>PRJNA473205</t>
  </si>
  <si>
    <t>GCA_003313175.1</t>
  </si>
  <si>
    <t>QOHM01</t>
  </si>
  <si>
    <t>ftp://ftp.ncbi.nlm.nih.gov/genomes/all/GCA/003/313/175/GCA_003313175.1_ASM331317v1</t>
  </si>
  <si>
    <t>Oehlia diaphana</t>
  </si>
  <si>
    <t>SD1</t>
  </si>
  <si>
    <t>SAMN09466958</t>
  </si>
  <si>
    <t>PRJNA477348</t>
  </si>
  <si>
    <t>GCA_003833135.1</t>
  </si>
  <si>
    <t>QZLH01</t>
  </si>
  <si>
    <t>ftp://ftp.ncbi.nlm.nih.gov/genomes/all/GCA/003/833/135/GCA_003833135.1_ASM383313v1</t>
  </si>
  <si>
    <t>Drosophila suzukii</t>
  </si>
  <si>
    <t>WT3_2.0</t>
  </si>
  <si>
    <t>SAMN13521054</t>
  </si>
  <si>
    <t>PRJNA670404</t>
  </si>
  <si>
    <t>GCA_013340165.1</t>
  </si>
  <si>
    <t>chromosome 4:NC_050699.1/CM023447.1</t>
  </si>
  <si>
    <t>WWNF01</t>
  </si>
  <si>
    <t>ftp://ftp.ncbi.nlm.nih.gov/genomes/all/GCA/013/340/165/GCA_013340165.1_LBDM_Dsuz_2.1.pri</t>
  </si>
  <si>
    <t>ftp://ftp.ncbi.nlm.nih.gov/genomes/all/GCF/013/340/165/GCF_013340165.1_LBDM_Dsuz_2.1.pri</t>
  </si>
  <si>
    <t>Betula nana</t>
  </si>
  <si>
    <t>SAMEA2271942</t>
  </si>
  <si>
    <t>PRJEB576</t>
  </si>
  <si>
    <t>GCA_000327005.1</t>
  </si>
  <si>
    <t>CAOK01</t>
  </si>
  <si>
    <t>2012-11-28T00:00:00Z</t>
  </si>
  <si>
    <t>ftp://ftp.ncbi.nlm.nih.gov/genomes/all/GCA/000/327/005/GCA_000327005.1_ASM32700v1</t>
  </si>
  <si>
    <t>Cucurbita moschata</t>
  </si>
  <si>
    <t>SAMN06886672</t>
  </si>
  <si>
    <t>PRJNA418582</t>
  </si>
  <si>
    <t>GCA_002738365.1</t>
  </si>
  <si>
    <t>NEWM01</t>
  </si>
  <si>
    <t>ftp://ftp.ncbi.nlm.nih.gov/genomes/all/GCA/002/738/365/GCA_002738365.1_Cmos_1.0</t>
  </si>
  <si>
    <t>ftp://ftp.ncbi.nlm.nih.gov/genomes/all/GCF/002/738/365/GCF_002738365.1_Cmos_1.0</t>
  </si>
  <si>
    <t>Bagarius yarrelli</t>
  </si>
  <si>
    <t>JWS20170419001</t>
  </si>
  <si>
    <t>SAMN10979322</t>
  </si>
  <si>
    <t>PRJNA523489</t>
  </si>
  <si>
    <t>GCA_005784505.1</t>
  </si>
  <si>
    <t>VCAZ01</t>
  </si>
  <si>
    <t>2019-05-22T00:00:00Z</t>
  </si>
  <si>
    <t>ftp://ftp.ncbi.nlm.nih.gov/genomes/all/GCA/005/784/505/GCA_005784505.1_ASM578450v1</t>
  </si>
  <si>
    <t>Cromileptes altivelis</t>
  </si>
  <si>
    <t>Calt-HN2019</t>
  </si>
  <si>
    <t>SAMN14537433</t>
  </si>
  <si>
    <t>PRJNA623050</t>
  </si>
  <si>
    <t>GCA_013133815.1</t>
  </si>
  <si>
    <t>linkage group LG01:CM023131.1; linkage group LG02:CM023132.1; linkage group LG03:CM023133.1; linkage group LG04:CM023134.1; linkage group LG05:CM023135.1; linkage group LG06:CM023136.1; linkage group LG07:CM023137.1; linkage group LG08:CM023138.1; linkage group LG09:CM023139.1; linkage group LG10:CM023140.1; linkage group LG11:CM023141.1; linkage group LG12:CM023142.1; linkage group LG13:CM023143.1; linkage group LG14:CM023144.1; linkage group LG15:CM023145.1; linkage group LG16:CM023146.1; linkage group LG17:CM023147.1; linkage group LG18:CM023148.1; linkage group LG19:CM023149.1; linkage group LG20:CM023150.1; linkage group LG21:CM023151.1; linkage group LG22:CM023152.1; linkage group LG23:CM023153.1; linkage group LG24:CM023154.1</t>
  </si>
  <si>
    <t>JAAWWW01</t>
  </si>
  <si>
    <t>2020-05-20T00:00:00Z</t>
  </si>
  <si>
    <t>ftp://ftp.ncbi.nlm.nih.gov/genomes/all/GCA/013/133/815/GCA_013133815.1_SYSU_Calt_1.1</t>
  </si>
  <si>
    <t>Xenocatantops brachycerus</t>
  </si>
  <si>
    <t>SAMEA104450353</t>
  </si>
  <si>
    <t>PRJEB24040</t>
  </si>
  <si>
    <t>GCA_900249655.1</t>
  </si>
  <si>
    <t>OFSG01</t>
  </si>
  <si>
    <t>ftp://ftp.ncbi.nlm.nih.gov/genomes/all/GCA/900/249/655/GCA_900249655.1_ASM90024965v1</t>
  </si>
  <si>
    <t>Eleutheronema tetradactylum</t>
  </si>
  <si>
    <t>MA-2019</t>
  </si>
  <si>
    <t>SAMN13011971</t>
  </si>
  <si>
    <t>PRJNA576868</t>
  </si>
  <si>
    <t>GCA_014490765.1</t>
  </si>
  <si>
    <t>WFKG01</t>
  </si>
  <si>
    <t>2020-09-08T00:00:00Z</t>
  </si>
  <si>
    <t>ftp://ftp.ncbi.nlm.nih.gov/genomes/all/GCA/014/490/765/GCA_014490765.1_CUHK_ma_10x</t>
  </si>
  <si>
    <t>Glycine tomentella</t>
  </si>
  <si>
    <t>SAMN08683511</t>
  </si>
  <si>
    <t>PRJNA437717</t>
  </si>
  <si>
    <t>GCA_007407185.1</t>
  </si>
  <si>
    <t>PYAF01</t>
  </si>
  <si>
    <t>2019-07-24T00:00:00Z</t>
  </si>
  <si>
    <t>ftp://ftp.ncbi.nlm.nih.gov/genomes/all/GCA/007/407/185/GCA_007407185.1_G_tom_03Nov2016_Ncxrf_filtered</t>
  </si>
  <si>
    <t>Carassius gibelio</t>
  </si>
  <si>
    <t>clone F</t>
  </si>
  <si>
    <t>SAMN11978084</t>
  </si>
  <si>
    <t>PRJNA546443</t>
  </si>
  <si>
    <t>GCA_019843895.1</t>
  </si>
  <si>
    <t>VFQZ01</t>
  </si>
  <si>
    <t>ftp://ftp.ncbi.nlm.nih.gov/genomes/all/GCA/019/843/895/GCA_019843895.1_ASM1984389v1</t>
  </si>
  <si>
    <t>Fasciolopsis buski</t>
  </si>
  <si>
    <t>HT</t>
  </si>
  <si>
    <t>SAMN11554071</t>
  </si>
  <si>
    <t>PRJNA284521</t>
  </si>
  <si>
    <t>GCA_008360955.1</t>
  </si>
  <si>
    <t>LUCM01</t>
  </si>
  <si>
    <t>ftp://ftp.ncbi.nlm.nih.gov/genomes/all/GCA/008/360/955/GCA_008360955.1_F_buski_1.0.allpaths-lg</t>
  </si>
  <si>
    <t>Lacerta agilis</t>
  </si>
  <si>
    <t>rLacAgi1</t>
  </si>
  <si>
    <t>SAMN12629509</t>
  </si>
  <si>
    <t>PRJNA614516</t>
  </si>
  <si>
    <t>GCA_009819535.1</t>
  </si>
  <si>
    <t>chromosome 1:NC_046312.1/CM020416.1; chromosome 2:NC_046313.1/CM020417.1; chromosome 3:NC_046314.1/CM020418.1; chromosome 4:NC_046315.1/CM020419.1; chromosome 5:NC_046316.1/CM020420.1; chromosome 6:NC_046317.1/CM020421.1; chromosome 7:NC_046318.1/CM020422.1; chromosome 8:NC_046319.1/CM020423.1; chromosome 9:NC_046320.1/CM020424.1; chromosome 10:NC_046321.1/CM020425.1; chromosome 11:NC_046322.1/CM020426.1; chromosome 12:NC_046323.1/CM020427.1; chromosome 13:NC_046324.1/CM020428.1; chromosome 14:NC_046325.1/CM020429.1; chromosome 15:NC_046326.1/CM020430.1; chromosome 16:NC_046327.1/CM020431.1; chromosome 17:NC_046328.1/CM020432.1; chromosome 18:NC_046329.1/CM020433.1; chromosome W:NC_046330.1/CM020435.1; chromosome Z:NC_046331.1/CM020434.1; mitochondrion MT:NC_021766.1/CM020436.1</t>
  </si>
  <si>
    <t>WNMS01</t>
  </si>
  <si>
    <t>ftp://ftp.ncbi.nlm.nih.gov/genomes/all/GCA/009/819/535/GCA_009819535.1_rLacAgi1.pri</t>
  </si>
  <si>
    <t>ftp://ftp.ncbi.nlm.nih.gov/genomes/all/GCF/009/819/535/GCF_009819535.1_rLacAgi1.pri</t>
  </si>
  <si>
    <t>Pangasianodon hypophthalmus</t>
  </si>
  <si>
    <t>Indonesia</t>
  </si>
  <si>
    <t>SAMN11969507</t>
  </si>
  <si>
    <t>PRJNA630732</t>
  </si>
  <si>
    <t>GCA_009078355.1</t>
  </si>
  <si>
    <t>chromosome 1:NC_047595.1/CM018541.1; chromosome 2:NC_047596.1/CM018542.1; chromosome 3:NC_047597.1/CM018543.1; chromosome 4:NC_047598.1/CM018544.1; chromosome 5:NC_047599.1/CM018545.1; chromosome 6:NC_047600.1/CM018546.1; chromosome 7:NC_047601.1/CM018547.1; chromosome 8:NC_047602.1/CM018548.1; chromosome 9:NC_047603.1/CM018549.1; chromosome 10:NC_047604.1/CM018550.1; chromosome 11:NC_047605.1/CM018551.1; chromosome 12:NC_047606.1/CM018552.1; chromosome 13:NC_047607.1/CM018553.1; chromosome 14:NC_047608.1/CM018554.1; chromosome 15:NC_047609.1/CM018555.1; chromosome 16:NC_047610.1/CM018556.1; chromosome 17:NC_047611.1/CM018557.1; chromosome 18:NC_047612.1/CM018558.1; chromosome 19:NC_047613.1/CM018559.1; chromosome 20:NC_047614.1/CM018560.1; chromosome 21:NC_047615.1/CM018561.1; chromosome 22:NC_047616.1/CM018562.1; chromosome 23:NC_047617.1/CM018563.1; chromosome 24:NC_047618.1/CM018564.1; chromosome 25:NC_047619.1/CM018565.1; chromosome 26:NC_047620.1/CM018566.1; chromosome 27:NC_047621.1/CM018567.1; chromosome 28:NC_047622.1/CM018568.1; chromosome 29:NC_047623.1/CM018569.1; chromosome 30:NC_047624.1/CM018570.1; mitochondrion MT:CM018571.1</t>
  </si>
  <si>
    <t>VFJC01</t>
  </si>
  <si>
    <t>ftp://ftp.ncbi.nlm.nih.gov/genomes/all/GCA/009/078/355/GCA_009078355.1_GENO_Phyp_1.0</t>
  </si>
  <si>
    <t>ftp://ftp.ncbi.nlm.nih.gov/genomes/all/GCF/009/078/355/GCF_009078355.1_GENO_Phyp_1.0</t>
  </si>
  <si>
    <t>Verticillium alfalfae VaMs.102</t>
  </si>
  <si>
    <t>VaMs.102</t>
  </si>
  <si>
    <t>SAMN02953725</t>
  </si>
  <si>
    <t>PRJNA29511</t>
  </si>
  <si>
    <t>GCA_000150825.1</t>
  </si>
  <si>
    <t>ABPE01</t>
  </si>
  <si>
    <t>2008-06-06T00:00:00Z</t>
  </si>
  <si>
    <t>ftp://ftp.ncbi.nlm.nih.gov/genomes/all/GCA/000/150/825/GCA_000150825.1_ASM15082v1</t>
  </si>
  <si>
    <t>ftp://ftp.ncbi.nlm.nih.gov/genomes/all/GCF/000/150/825/GCF_000150825.1_ASM15082v1</t>
  </si>
  <si>
    <t>Echinococcus multilocularis</t>
  </si>
  <si>
    <t>SAMEA2271939</t>
  </si>
  <si>
    <t>PRJEB122</t>
  </si>
  <si>
    <t>GCA_000469725.3</t>
  </si>
  <si>
    <t>CBLO02</t>
  </si>
  <si>
    <t>2013-07-31T00:00:00Z</t>
  </si>
  <si>
    <t>ftp://ftp.ncbi.nlm.nih.gov/genomes/all/GCA/000/469/725/GCA_000469725.3_EMULTI002</t>
  </si>
  <si>
    <t>Tachypleus tridentatus</t>
  </si>
  <si>
    <t>NWPU-2018</t>
  </si>
  <si>
    <t>SAMN10425401</t>
  </si>
  <si>
    <t>PRJNA505565</t>
  </si>
  <si>
    <t>GCA_004210375.1</t>
  </si>
  <si>
    <t>chromosome 1:CM014377.1; chromosome 2:CM014378.1; chromosome 3:CM014379.1; chromosome 4:CM014380.1; chromosome 5:CM014381.1; chromosome 6:CM014382.1; chromosome 7:CM014383.1; chromosome 8:CM014384.1; chromosome 9:CM014385.1; chromosome 10:CM014386.1; chromosome 11:CM014387.1; chromosome 12:CM014388.1; chromosome 13:CM014389.1</t>
  </si>
  <si>
    <t>RQPD01</t>
  </si>
  <si>
    <t>2019-02-19T00:00:00Z</t>
  </si>
  <si>
    <t>ftp://ftp.ncbi.nlm.nih.gov/genomes/all/GCA/004/210/375/GCA_004210375.1_ASM421037v1</t>
  </si>
  <si>
    <t>Rhazya stricta</t>
  </si>
  <si>
    <t>JS2016</t>
  </si>
  <si>
    <t>SAMN03956791</t>
  </si>
  <si>
    <t>PRJNA291945</t>
  </si>
  <si>
    <t>GCA_001752375.1</t>
  </si>
  <si>
    <t>MEJB01</t>
  </si>
  <si>
    <t>2016-10-04T00:00:00Z</t>
  </si>
  <si>
    <t>ftp://ftp.ncbi.nlm.nih.gov/genomes/all/GCA/001/752/375/GCA_001752375.1_RHA1.0</t>
  </si>
  <si>
    <t>Cheirogaleus medius</t>
  </si>
  <si>
    <t>cmid_1.0_TD</t>
  </si>
  <si>
    <t>SAMN11334321</t>
  </si>
  <si>
    <t>PRJNA523575</t>
  </si>
  <si>
    <t>GCA_008086735.1</t>
  </si>
  <si>
    <t>VBSM01</t>
  </si>
  <si>
    <t>ftp://ftp.ncbi.nlm.nih.gov/genomes/all/GCA/008/086/735/GCA_008086735.1_ASM808673v1</t>
  </si>
  <si>
    <t>Mandrillus sphinx</t>
  </si>
  <si>
    <t>Masph-2018</t>
  </si>
  <si>
    <t>SAMN08634632</t>
  </si>
  <si>
    <t>PRJNA436891</t>
  </si>
  <si>
    <t>GCA_004802615.1</t>
  </si>
  <si>
    <t>SRPC01</t>
  </si>
  <si>
    <t>2019-04-22T00:00:00Z</t>
  </si>
  <si>
    <t>ftp://ftp.ncbi.nlm.nih.gov/genomes/all/GCA/004/802/615/GCA_004802615.1_BGI_mandrill_1.0</t>
  </si>
  <si>
    <t>Erythrocebus patas</t>
  </si>
  <si>
    <t>BS28</t>
  </si>
  <si>
    <t>SAMN07678082</t>
  </si>
  <si>
    <t>PRJNA399392</t>
  </si>
  <si>
    <t>GCA_004027335.1</t>
  </si>
  <si>
    <t>PVJV01</t>
  </si>
  <si>
    <t>ftp://ftp.ncbi.nlm.nih.gov/genomes/all/GCA/004/027/335/GCA_004027335.1_EryPat_v1_BIUU</t>
  </si>
  <si>
    <t>Prolemur simus</t>
  </si>
  <si>
    <t>KIAN8.4</t>
  </si>
  <si>
    <t>SAMN05853041</t>
  </si>
  <si>
    <t>PRJNA344914</t>
  </si>
  <si>
    <t>GCA_003258685.1</t>
  </si>
  <si>
    <t>MPIZ01</t>
  </si>
  <si>
    <t>ftp://ftp.ncbi.nlm.nih.gov/genomes/all/GCA/003/258/685/GCA_003258685.1_Prosim_1.0</t>
  </si>
  <si>
    <t>SGAir0226</t>
  </si>
  <si>
    <t>SAMN11579562</t>
  </si>
  <si>
    <t>PRJNA388547</t>
  </si>
  <si>
    <t>GCA_005546515.1</t>
  </si>
  <si>
    <t>SZWD01</t>
  </si>
  <si>
    <t>2019-05-21T00:00:00Z</t>
  </si>
  <si>
    <t>ftp://ftp.ncbi.nlm.nih.gov/genomes/all/GCA/005/546/515/GCA_005546515.1_SGAir0226</t>
  </si>
  <si>
    <t>Alligator sinensis</t>
  </si>
  <si>
    <t>SAMN02981559</t>
  </si>
  <si>
    <t>PRJNA221633</t>
  </si>
  <si>
    <t>GCA_000455745.1</t>
  </si>
  <si>
    <t>AVPB01</t>
  </si>
  <si>
    <t>2013-08-27T00:00:00Z</t>
  </si>
  <si>
    <t>ftp://ftp.ncbi.nlm.nih.gov/genomes/all/GCA/000/455/745/GCA_000455745.1_ASM45574v1</t>
  </si>
  <si>
    <t>ftp://ftp.ncbi.nlm.nih.gov/genomes/all/GCF/000/455/745/GCF_000455745.1_ASM45574v1</t>
  </si>
  <si>
    <t>Microtus fortis</t>
  </si>
  <si>
    <t>MF-2015</t>
  </si>
  <si>
    <t>SAMN07276871</t>
  </si>
  <si>
    <t>PRJNA391843</t>
  </si>
  <si>
    <t>GCA_014885135.1</t>
  </si>
  <si>
    <t>NMRL01</t>
  </si>
  <si>
    <t>2020-10-13T00:00:00Z</t>
  </si>
  <si>
    <t>ftp://ftp.ncbi.nlm.nih.gov/genomes/all/GCA/014/885/135/GCA_014885135.1_M_Fortis_MF-2015_v1</t>
  </si>
  <si>
    <t>[Candida] vartiovaarae</t>
  </si>
  <si>
    <t>SAMEA103900060</t>
  </si>
  <si>
    <t>PRJEB19912</t>
  </si>
  <si>
    <t>GCA_900465365.1</t>
  </si>
  <si>
    <t>UICF01</t>
  </si>
  <si>
    <t>2018-07-30T00:00:00Z</t>
  </si>
  <si>
    <t>ftp://ftp.ncbi.nlm.nih.gov/genomes/all/GCA/900/465/365/GCA_900465365.1_CvDDNA1.1</t>
  </si>
  <si>
    <t>[Candida] sake</t>
  </si>
  <si>
    <t>CBA6005</t>
  </si>
  <si>
    <t>SAMN08563950</t>
  </si>
  <si>
    <t>GCA_003243815.1</t>
  </si>
  <si>
    <t>QELA01</t>
  </si>
  <si>
    <t>ftp://ftp.ncbi.nlm.nih.gov/genomes/all/GCA/003/243/815/GCA_003243815.1_ASM324381v1</t>
  </si>
  <si>
    <t>Barnettozyma californica</t>
  </si>
  <si>
    <t>NRRL Y-17395</t>
  </si>
  <si>
    <t>SAMN08343336</t>
  </si>
  <si>
    <t>GCA_003706655.2</t>
  </si>
  <si>
    <t>PPLX02</t>
  </si>
  <si>
    <t>ftp://ftp.ncbi.nlm.nih.gov/genomes/all/GCA/003/706/655/GCA_003706655.2_ASM370665v2</t>
  </si>
  <si>
    <t>Cirrhinus molitorella</t>
  </si>
  <si>
    <t>Cmo-2017</t>
  </si>
  <si>
    <t>SAMN10663080</t>
  </si>
  <si>
    <t>PRJNA511029</t>
  </si>
  <si>
    <t>GCA_004028445.1</t>
  </si>
  <si>
    <t>SCHJ01</t>
  </si>
  <si>
    <t>2019-01-17T00:00:00Z</t>
  </si>
  <si>
    <t>ftp://ftp.ncbi.nlm.nih.gov/genomes/all/GCA/004/028/445/GCA_004028445.1_ASM402844v1</t>
  </si>
  <si>
    <t>Cephalopholis sonnerati</t>
  </si>
  <si>
    <t>cs-2020</t>
  </si>
  <si>
    <t>SAMN17766311</t>
  </si>
  <si>
    <t>PRJNA699118</t>
  </si>
  <si>
    <t>GCA_019142605.1</t>
  </si>
  <si>
    <t>JAGQAX01</t>
  </si>
  <si>
    <t>ftp://ftp.ncbi.nlm.nih.gov/genomes/all/GCA/019/142/605/GCA_019142605.1_JJU_Cson_1.0</t>
  </si>
  <si>
    <t>Cyberlindnera suaveolens</t>
  </si>
  <si>
    <t>NRRL Y-17391</t>
  </si>
  <si>
    <t>SAMN08343286</t>
  </si>
  <si>
    <t>GCA_003708225.2</t>
  </si>
  <si>
    <t>PPNS02</t>
  </si>
  <si>
    <t>ftp://ftp.ncbi.nlm.nih.gov/genomes/all/GCA/003/708/225/GCA_003708225.2_ASM370822v2</t>
  </si>
  <si>
    <t>Candida theae</t>
  </si>
  <si>
    <t>2019I146</t>
  </si>
  <si>
    <t>SAMN14667422</t>
  </si>
  <si>
    <t>PRJNA600777</t>
  </si>
  <si>
    <t>GCA_013368535.1</t>
  </si>
  <si>
    <t>JABBGN01</t>
  </si>
  <si>
    <t>ftp://ftp.ncbi.nlm.nih.gov/genomes/all/GCA/013/368/535/GCA_013368535.1_ASM1336853v1</t>
  </si>
  <si>
    <t>Ipomoea purpurea</t>
  </si>
  <si>
    <t>Rausher_C</t>
  </si>
  <si>
    <t>SAMN11587612</t>
  </si>
  <si>
    <t>PRJNA515629</t>
  </si>
  <si>
    <t>GCA_009835305.1</t>
  </si>
  <si>
    <t>VALG01</t>
  </si>
  <si>
    <t>ftp://ftp.ncbi.nlm.nih.gov/genomes/all/GCA/009/835/305/GCA_009835305.1_UM_IpPur_1.0</t>
  </si>
  <si>
    <t>Ogataea philodendri</t>
  </si>
  <si>
    <t>NRRL Y-7210</t>
  </si>
  <si>
    <t>SAMN08343372</t>
  </si>
  <si>
    <t>GCA_003706115.2</t>
  </si>
  <si>
    <t>PPKN02</t>
  </si>
  <si>
    <t>ftp://ftp.ncbi.nlm.nih.gov/genomes/all/GCA/003/706/115/GCA_003706115.2_ASM370611v2</t>
  </si>
  <si>
    <t>Glomus cerebriforme</t>
  </si>
  <si>
    <t>DAOM 227022</t>
  </si>
  <si>
    <t>SAMN08364855</t>
  </si>
  <si>
    <t>PRJNA430010</t>
  </si>
  <si>
    <t>GCA_003550305.1</t>
  </si>
  <si>
    <t>QKYT01</t>
  </si>
  <si>
    <t>ftp://ftp.ncbi.nlm.nih.gov/genomes/all/GCA/003/550/305/GCA_003550305.1_ASM355030v1</t>
  </si>
  <si>
    <t>Pichia kluyveri</t>
  </si>
  <si>
    <t>X31-10</t>
  </si>
  <si>
    <t>SAMN18821709</t>
  </si>
  <si>
    <t>PRJNA723555</t>
  </si>
  <si>
    <t>GCA_019096115.1</t>
  </si>
  <si>
    <t>JAGUCV01</t>
  </si>
  <si>
    <t>ftp://ftp.ncbi.nlm.nih.gov/genomes/all/GCA/019/096/115/GCA_019096115.1_ASM1909611v1</t>
  </si>
  <si>
    <t>Candida corydali</t>
  </si>
  <si>
    <t>NRRL Y-27910</t>
  </si>
  <si>
    <t>SAMN08343348</t>
  </si>
  <si>
    <t>GCA_003706475.2</t>
  </si>
  <si>
    <t>PPLL02</t>
  </si>
  <si>
    <t>ftp://ftp.ncbi.nlm.nih.gov/genomes/all/GCA/003/706/475/GCA_003706475.2_ASM370647v2</t>
  </si>
  <si>
    <t>Sporothrix schenckii 1099-18</t>
  </si>
  <si>
    <t>1099-18</t>
  </si>
  <si>
    <t>SAMN03199974</t>
  </si>
  <si>
    <t>PRJNA218070</t>
  </si>
  <si>
    <t>GCA_000961545.1</t>
  </si>
  <si>
    <t>AXCR01</t>
  </si>
  <si>
    <t>ftp://ftp.ncbi.nlm.nih.gov/genomes/all/GCA/000/961/545/GCA_000961545.1_S_schenckii_v1</t>
  </si>
  <si>
    <t>ftp://ftp.ncbi.nlm.nih.gov/genomes/all/GCF/000/961/545/GCF_000961545.1_S_schenckii_v1</t>
  </si>
  <si>
    <t>Pocillopora damicornis</t>
  </si>
  <si>
    <t>RSMAS</t>
  </si>
  <si>
    <t>SAMN09007954</t>
  </si>
  <si>
    <t>PRJNA506040</t>
  </si>
  <si>
    <t>GCA_003704095.1</t>
  </si>
  <si>
    <t>mitochondrion MT:NC_009797.1/</t>
  </si>
  <si>
    <t>RCHS01</t>
  </si>
  <si>
    <t>ftp://ftp.ncbi.nlm.nih.gov/genomes/all/GCA/003/704/095/GCA_003704095.1_ASM370409v1</t>
  </si>
  <si>
    <t>ftp://ftp.ncbi.nlm.nih.gov/genomes/all/GCF/003/704/095/GCF_003704095.1_ASM370409v1</t>
  </si>
  <si>
    <t>Paragonimus westermani</t>
  </si>
  <si>
    <t>IND2009</t>
  </si>
  <si>
    <t>SAMN09005564</t>
  </si>
  <si>
    <t>PRJNA454344</t>
  </si>
  <si>
    <t>GCA_008508345.1</t>
  </si>
  <si>
    <t>mitochondrion MT:CM017921.1</t>
  </si>
  <si>
    <t>QNGE01</t>
  </si>
  <si>
    <t>2019-09-18T00:00:00Z</t>
  </si>
  <si>
    <t>ftp://ftp.ncbi.nlm.nih.gov/genomes/all/GCA/008/508/345/GCA_008508345.1_ASM850834v1</t>
  </si>
  <si>
    <t>Carollia perspicillata</t>
  </si>
  <si>
    <t>US073</t>
  </si>
  <si>
    <t>SAMN07678055</t>
  </si>
  <si>
    <t>PRJNA399439</t>
  </si>
  <si>
    <t>GCA_004027735.1</t>
  </si>
  <si>
    <t>PVKM01</t>
  </si>
  <si>
    <t>ftp://ftp.ncbi.nlm.nih.gov/genomes/all/GCA/004/027/735/GCA_004027735.1_CarPer_v1_BIUU</t>
  </si>
  <si>
    <t>Anoura caudifer</t>
  </si>
  <si>
    <t>US021</t>
  </si>
  <si>
    <t>SAMN07678033</t>
  </si>
  <si>
    <t>PRJNA399350</t>
  </si>
  <si>
    <t>GCA_004027475.1</t>
  </si>
  <si>
    <t>PVKU01</t>
  </si>
  <si>
    <t>ftp://ftp.ncbi.nlm.nih.gov/genomes/all/GCA/004/027/475/GCA_004027475.1_AnoCau_v1_BIUU</t>
  </si>
  <si>
    <t>Tonatia saurophila</t>
  </si>
  <si>
    <t>US038</t>
  </si>
  <si>
    <t>SAMN07678031</t>
  </si>
  <si>
    <t>PRJNA399356</t>
  </si>
  <si>
    <t>GCA_004024845.1</t>
  </si>
  <si>
    <t>PVIA01</t>
  </si>
  <si>
    <t>ftp://ftp.ncbi.nlm.nih.gov/genomes/all/GCA/004/024/845/GCA_004024845.1_TonSau_v1_BIUU</t>
  </si>
  <si>
    <t>Eucalyptus regnans</t>
  </si>
  <si>
    <t>sf005</t>
  </si>
  <si>
    <t>SAMN14929765</t>
  </si>
  <si>
    <t>GCA_014182855.1</t>
  </si>
  <si>
    <t>chromosome 1:CM024477.1; chromosome 2:CM024478.1; chromosome 3:CM024479.1; chromosome 4:CM024480.1; chromosome 5:CM024481.1; chromosome 6:CM024482.1; chromosome 7:CM024483.1; chromosome 8:CM024484.1; chromosome 9:CM024485.1; chromosome 10:CM024486.1; chromosome 11:CM024487.1; chloroplast Pltd:CM024489.1</t>
  </si>
  <si>
    <t>JABJWG01</t>
  </si>
  <si>
    <t>ftp://ftp.ncbi.nlm.nih.gov/genomes/all/GCA/014/182/855/GCA_014182855.1_ASM1418285v1</t>
  </si>
  <si>
    <t>Eucalyptus cladocalyx</t>
  </si>
  <si>
    <t>CCA3497</t>
  </si>
  <si>
    <t>SAMN16414697</t>
  </si>
  <si>
    <t>GCA_017140615.1</t>
  </si>
  <si>
    <t>chromosome 1:CM029516.1; chromosome 2:CM029517.1; chromosome 3:CM029518.1; chromosome 4:CM029519.1; chromosome 5:CM029520.1; chromosome 6:CM029521.1; chromosome 7:CM029522.1; chromosome 8:CM029523.1; chromosome 9:CM029524.1; chromosome 10:CM029525.1; chromosome 11:CM029526.1; chloroplast Pltd:CM029529.1</t>
  </si>
  <si>
    <t>JADGSE01</t>
  </si>
  <si>
    <t>ftp://ftp.ncbi.nlm.nih.gov/genomes/all/GCA/017/140/615/GCA_017140615.1_ASM1714061v1</t>
  </si>
  <si>
    <t>Eucalyptus curtisii</t>
  </si>
  <si>
    <t>ANBG-68981</t>
  </si>
  <si>
    <t>SAMN16414698</t>
  </si>
  <si>
    <t>GCA_017140595.1</t>
  </si>
  <si>
    <t>chromosome 1:CM029494.1; chromosome 2:CM029495.1; chromosome 3:CM029496.1; chromosome 4:CM029497.1; chromosome 5:CM029498.1; chromosome 6:CM029499.1; chromosome 7:CM029500.1; chromosome 8:CM029501.1; chromosome 9:CM029502.1; chromosome 10:CM029503.1; chromosome 11:CM029504.1; chloroplast Pltd:CM029528.1</t>
  </si>
  <si>
    <t>JADGSD01</t>
  </si>
  <si>
    <t>ftp://ftp.ncbi.nlm.nih.gov/genomes/all/GCA/017/140/595/GCA_017140595.1_ASM1714059v1</t>
  </si>
  <si>
    <t>Angophora floribunda</t>
  </si>
  <si>
    <t>sf002</t>
  </si>
  <si>
    <t>SAMN12996705</t>
  </si>
  <si>
    <t>GCA_014182895.1</t>
  </si>
  <si>
    <t>chromosome 1:CM024705.1; chromosome 2:CM024706.1; chromosome 3:CM024707.1; chromosome 4:CM024708.1; chromosome 5:CM024709.1; chromosome 6:CM024710.1; chromosome 7:CM024711.1; chromosome 8:CM024712.1; chromosome 9:CM024713.1; chromosome 10:CM024714.1; chromosome 11:CM024715.1; chloroplast Pltd:CM024716.1</t>
  </si>
  <si>
    <t>JABKBU01</t>
  </si>
  <si>
    <t>ftp://ftp.ncbi.nlm.nih.gov/genomes/all/GCA/014/182/895/GCA_014182895.1_ASM1418289v1</t>
  </si>
  <si>
    <t>Eucalyptus cloeziana</t>
  </si>
  <si>
    <t>ANBG68772</t>
  </si>
  <si>
    <t>SAMN13016249</t>
  </si>
  <si>
    <t>GCA_014182715.1</t>
  </si>
  <si>
    <t>chromosome 1:CM024634.1; chromosome 2:CM024635.1; chromosome 3:CM024636.1; chromosome 4:CM024637.1; chromosome 5:CM024638.1; chromosome 6:CM024639.1; chromosome 7:CM024640.1; chromosome 8:CM024641.1; chromosome 9:CM024642.1; chromosome 10:CM024643.1; chromosome 11:CM024644.1; chloroplast Pltd:CM024645.1</t>
  </si>
  <si>
    <t>JABKBO01</t>
  </si>
  <si>
    <t>ftp://ftp.ncbi.nlm.nih.gov/genomes/all/GCA/014/182/715/GCA_014182715.1_ASM1418271v1</t>
  </si>
  <si>
    <t>Eucalyptus microcorys</t>
  </si>
  <si>
    <t>ANBG-224</t>
  </si>
  <si>
    <t>SAMN12996702</t>
  </si>
  <si>
    <t>GCA_014182515.1</t>
  </si>
  <si>
    <t>chromosome 1:CM024562.1; chromosome 2:CM024563.1; chromosome 3:CM024564.1; chromosome 4:CM024565.1; chromosome 5:CM024566.1; chromosome 6:CM024567.1; chromosome 7:CM024568.1; chromosome 8:CM024569.1; chromosome 9:CM024570.1; chromosome 10:CM024571.1; chromosome 11:CM024572.1; chloroplast Pltd:CM024596.1</t>
  </si>
  <si>
    <t>JABKBH01</t>
  </si>
  <si>
    <t>ftp://ftp.ncbi.nlm.nih.gov/genomes/all/GCA/014/182/515/GCA_014182515.1_ASM1418251v1</t>
  </si>
  <si>
    <t>Eucalyptus marginata</t>
  </si>
  <si>
    <t>ANBG9806545</t>
  </si>
  <si>
    <t>SAMN10587503</t>
  </si>
  <si>
    <t>GCA_014182565.1</t>
  </si>
  <si>
    <t>chromosome 1:CM024585.1; chromosome 2:CM024586.1; chromosome 3:CM024587.1; chromosome 4:CM024588.1; chromosome 5:CM024589.1; chromosome 6:CM024590.1; chromosome 7:CM024591.1; chromosome 8:CM024592.1; chromosome 9:CM024593.1; chromosome 10:CM024594.1; chromosome 11:CM024595.1; chloroplast Pltd:CM024608.1</t>
  </si>
  <si>
    <t>JABKBI01</t>
  </si>
  <si>
    <t>ftp://ftp.ncbi.nlm.nih.gov/genomes/all/GCA/014/182/565/GCA_014182565.1_ASM1418256v1</t>
  </si>
  <si>
    <t>Eucalyptus guilfoylei</t>
  </si>
  <si>
    <t>CCA5924</t>
  </si>
  <si>
    <t>SAMN16414701</t>
  </si>
  <si>
    <t>GCA_016097605.1</t>
  </si>
  <si>
    <t>chromosome 1:CM027860.1; chromosome 2:CM027861.1; chromosome 3:CM027862.1; chromosome 4:CM027863.1; chromosome 5:CM027864.1; chromosome 6:CM027865.1; chromosome 7:CM027866.1; chromosome 8:CM027867.1; chromosome 9:CM027868.1; chromosome 10:CM027869.1; chromosome 11:CM027870.1; chloroplast Pltd:CM027882.1</t>
  </si>
  <si>
    <t>JADPVU01</t>
  </si>
  <si>
    <t>ftp://ftp.ncbi.nlm.nih.gov/genomes/all/GCA/016/097/605/GCA_016097605.1_ASM1609760v1</t>
  </si>
  <si>
    <t>Corymbia maculata</t>
  </si>
  <si>
    <t>sf003</t>
  </si>
  <si>
    <t>SAMN12996707</t>
  </si>
  <si>
    <t>GCA_014182735.1</t>
  </si>
  <si>
    <t>chromosome 1:CM024682.1; chromosome 2:CM024683.1; chromosome 3:CM024684.1; chromosome 4:CM024685.1; chromosome 5:CM024686.1; chromosome 6:CM024687.1; chromosome 7:CM024688.1; chromosome 8:CM024689.1; chromosome 9:CM024690.1; chromosome 10:CM024691.1; chromosome 11:CM024692.1; chloroplast Pltd:CM024704.1</t>
  </si>
  <si>
    <t>JABKBS01</t>
  </si>
  <si>
    <t>ftp://ftp.ncbi.nlm.nih.gov/genomes/all/GCA/014/182/735/GCA_014182735.1_ASM1418273v1</t>
  </si>
  <si>
    <t>Eucalyptus erythrocorys</t>
  </si>
  <si>
    <t>ANBG9806156</t>
  </si>
  <si>
    <t>SAMN12996700</t>
  </si>
  <si>
    <t>GCA_014182555.1</t>
  </si>
  <si>
    <t>chromosome 1:CM024597.1; chromosome 2:CM024598.1; chromosome 3:CM024599.1; chromosome 4:CM024600.1; chromosome 5:CM024601.1; chromosome 6:CM024602.1; chromosome 7:CM024603.1; chromosome 8:CM024604.1; chromosome 9:CM024605.1; chromosome 10:CM024606.1; chromosome 11:CM024607.1; chloroplast Pltd:CM024631.1</t>
  </si>
  <si>
    <t>JABKBL01</t>
  </si>
  <si>
    <t>ftp://ftp.ncbi.nlm.nih.gov/genomes/all/GCA/014/182/555/GCA_014182555.1_ASM1418255v1</t>
  </si>
  <si>
    <t>Echeneis naucrates</t>
  </si>
  <si>
    <t>SAMEA4966390</t>
  </si>
  <si>
    <t>PRJEB31992</t>
  </si>
  <si>
    <t>GCA_900963305.1</t>
  </si>
  <si>
    <t>chromosome 1:NC_042511.1/LR584042.1; chromosome 2:NC_042512.1/LR584043.1; chromosome 3:NC_042513.1/LR584044.1; chromosome 4:NC_042514.1/LR584045.1; chromosome 5:NC_042515.1/LR584046.1; chromosome 6:NC_042516.1/LR584047.1; chromosome 7:NC_042517.1/LR584048.1; chromosome 8:NC_042518.1/LR584049.1; chromosome 9:NC_042519.1/LR584050.1; chromosome 10:NC_042520.1/LR584051.1; chromosome 11:NC_042521.1/LR584052.1; chromosome 12:NC_042522.1/LR584053.1; chromosome 13:NC_042523.1/LR584054.1; chromosome 14:NC_042524.1/LR584055.1; chromosome 15:NC_042525.1/LR584056.1; chromosome 16:NC_042526.1/LR584057.1; chromosome 17:NC_042527.1/LR584058.1; chromosome 18:NC_042528.1/LR584059.1; chromosome 19:NC_042529.1/LR584060.1; chromosome 20:NC_042530.1/LR584061.1; chromosome 21:NC_042531.1/LR584062.1; chromosome 22:NC_042532.1/LR584063.1; chromosome 23:NC_042533.1/LR584064.1; chromosome 24:NC_042534.1/LR584065.1; mitochondrion MT:NC_022508.1/</t>
  </si>
  <si>
    <t>CAAHFO01</t>
  </si>
  <si>
    <t>ftp://ftp.ncbi.nlm.nih.gov/genomes/all/GCA/900/963/305/GCA_900963305.1_fEcheNa1.1</t>
  </si>
  <si>
    <t>ftp://ftp.ncbi.nlm.nih.gov/genomes/all/GCF/900/963/305/GCF_900963305.1_fEcheNa1.1</t>
  </si>
  <si>
    <t>Acipenser ruthenus</t>
  </si>
  <si>
    <t>Gen_M01</t>
  </si>
  <si>
    <t>SAMN12612932</t>
  </si>
  <si>
    <t>PRJNA635364</t>
  </si>
  <si>
    <t>GCA_010645085.1</t>
  </si>
  <si>
    <t>chromosome 1:CM021251.1; chromosome 2:CM021252.1; chromosome 3:CM021253.1; chromosome 4:CM021254.1; chromosome 5:CM021255.1; chromosome 6:CM021256.1; chromosome 7:CM021257.1; chromosome 8:CM021258.1; chromosome 9:CM021259.1; chromosome 10:CM021260.1; chromosome 11:CM021261.1; chromosome 12:CM021262.1; chromosome 13:CM021263.1; chromosome 14:CM021264.1; chromosome 15:CM021265.1; chromosome 16:CM021266.1; chromosome 17:CM021267.1; chromosome 18:CM021268.1; chromosome 19:CM021269.1; chromosome 20:CM021270.1; chromosome 21:CM021271.1; chromosome 22:CM021272.1; chromosome 23:NC_048345.1/CM021273.1; chromosome 24:NC_048346.1/CM021274.1; chromosome 25:NC_048347.1/CM021275.1; chromosome 26:NC_048348.1/CM021276.1; chromosome 27:NC_048349.1/CM021277.1; chromosome 28:NC_048350.1/CM021278.1; chromosome 29:NC_048351.1/CM021279.1; chromosome 30:NC_048352.1/CM021280.1; chromosome 31:NC_048353.1/CM021281.1; chromosome 32:NC_048354.1/CM021282.1; chromosome 33:NC_048355.1/CM021283.1; chromosome 34:NC_048356.1/CM021284.1; chromosome 35:NC_048357.1/CM021285.1; chromosome 36:NC_048358.1/CM021286.1; chromosome 37:NC_048359.1/CM021287.1; chromosome 38:NC_048360.1/CM021288.1; chromosome 39:NC_048361.1/CM021289.1; chromosome 40:NC_048362.1/CM021290.1; chromosome 41:NC_048363.1/CM021291.1; chromosome 42:NC_048364.1/CM021292.1; chromosome 43:NC_048365.1/CM021293.1; chromosome 44:NC_048366.1/CM021294.1; chromosome 45:NC_048367.1/CM021295.1; chromosome 46:NC_048368.1/CM021296.1; chromosome 47:NC_048369.1/CM021297.1; chromosome 48:NC_048370.1/CM021298.1; chromosome 49:NC_048371.1/CM021299.1; chromosome 50:NC_048372.1/CM021300.1; chromosome 51:NC_048373.1/CM021301.1; chromosome 52:NC_048374.1/CM021302.1; chromosome 53:NC_048375.1/CM021303.1; chromosome 54:NC_048376.1/CM021304.1; chromosome 55:NC_048377.1/CM021305.1; chromosome 56:NC_048378.1/CM021306.1; chromosome 57:NC_048379.1/CM021307.1; chromosome 58:NC_048380.1/CM021308.1; chromosome 59:NC_048381.1/CM021309.1; chromosome 60:NC_048382.1/CM021310.1; mitochondrion MT:NC_022453.1/</t>
  </si>
  <si>
    <t>VTUV01</t>
  </si>
  <si>
    <t>ftp://ftp.ncbi.nlm.nih.gov/genomes/all/GCA/010/645/085/GCA_010645085.1_ASM1064508v1</t>
  </si>
  <si>
    <t>ftp://ftp.ncbi.nlm.nih.gov/genomes/all/GCF/010/645/085/GCF_010645085.1_ASM1064508v1</t>
  </si>
  <si>
    <t>Novumbra hubbsi</t>
  </si>
  <si>
    <t>22364_031</t>
  </si>
  <si>
    <t>SAMN15002829</t>
  </si>
  <si>
    <t>GCA_016801125.1</t>
  </si>
  <si>
    <t>JACXGK01</t>
  </si>
  <si>
    <t>ftp://ftp.ncbi.nlm.nih.gov/genomes/all/GCA/016/801/125/GCA_016801125.1_ASM1680112v1</t>
  </si>
  <si>
    <t>Esox lucius</t>
  </si>
  <si>
    <t>fEsoLuc1</t>
  </si>
  <si>
    <t>SAMN12623624</t>
  </si>
  <si>
    <t>PRJNA629749</t>
  </si>
  <si>
    <t>GCA_011004845.1</t>
  </si>
  <si>
    <t>chromosome 1:NC_047569.1/CM021593.1; chromosome 2:NC_047570.1/CM021594.1; chromosome 3:NC_047571.1/CM021595.1; chromosome 4:NC_047572.1/CM021596.1; chromosome 5:NC_047573.1/CM021597.1; chromosome 6:NC_047574.1/CM021598.1; chromosome 7:NC_047575.1/CM021599.1; chromosome 8:NC_047576.1/CM021600.1; chromosome 9:NC_047577.1/CM021601.1; chromosome 10:NC_047578.1/CM021602.1; chromosome 11:NC_047579.1/CM021603.1; chromosome 12:NC_047580.1/CM021604.1; chromosome 13:NC_047581.1/CM021605.1; chromosome 14:NC_047582.1/CM021606.1; chromosome 15:NC_047583.1/CM021607.1; chromosome 16:NC_047584.1/CM021608.1; chromosome 17:NC_047585.1/CM021609.1; chromosome 18:NC_047586.1/CM021610.1; chromosome 19:NC_047587.1/CM021611.1; chromosome 20:NC_047588.1/CM021612.1; chromosome 21:NC_047589.1/CM021613.1; chromosome 22:NC_047590.1/CM021614.1; chromosome 23:NC_047591.1/CM021615.1; chromosome 24:NC_047592.1/CM021616.1; chromosome 25:NC_047593.1/CM021617.1; mitochondrion MT:NC_004593.1/CM021655.1</t>
  </si>
  <si>
    <t>JAAIYR01</t>
  </si>
  <si>
    <t>ftp://ftp.ncbi.nlm.nih.gov/genomes/all/GCA/011/004/845/GCA_011004845.1_fEsoLuc1.pri</t>
  </si>
  <si>
    <t>ftp://ftp.ncbi.nlm.nih.gov/genomes/all/GCF/011/004/845/GCF_011004845.1_fEsoLuc1.pri</t>
  </si>
  <si>
    <t>Pedetes capensis</t>
  </si>
  <si>
    <t>US022</t>
  </si>
  <si>
    <t>SAMN07678104</t>
  </si>
  <si>
    <t>PRJNA399412</t>
  </si>
  <si>
    <t>GCA_007922755.1</t>
  </si>
  <si>
    <t>VMDO01</t>
  </si>
  <si>
    <t>2019-08-08T00:00:00Z</t>
  </si>
  <si>
    <t>ftp://ftp.ncbi.nlm.nih.gov/genomes/all/GCA/007/922/755/GCA_007922755.1_PedCap_v1_BIUU</t>
  </si>
  <si>
    <t>Umbra pygmaea</t>
  </si>
  <si>
    <t>M11</t>
  </si>
  <si>
    <t>SAMN15002831</t>
  </si>
  <si>
    <t>GCA_016801145.1</t>
  </si>
  <si>
    <t>JACXGM01</t>
  </si>
  <si>
    <t>ftp://ftp.ncbi.nlm.nih.gov/genomes/all/GCA/016/801/145/GCA_016801145.1_ASM1680114v1</t>
  </si>
  <si>
    <t>Acanthoscurria geniculata</t>
  </si>
  <si>
    <t>SAMN02720822</t>
  </si>
  <si>
    <t>PRJNA222716</t>
  </si>
  <si>
    <t>GCA_000661875.1</t>
  </si>
  <si>
    <t>AZMS01</t>
  </si>
  <si>
    <t>2014-04-29T00:00:00Z</t>
  </si>
  <si>
    <t>ftp://ftp.ncbi.nlm.nih.gov/genomes/all/GCA/000/661/875/GCA_000661875.1_Agen_v1</t>
  </si>
  <si>
    <t>Nibea albiflora</t>
  </si>
  <si>
    <t>ZJHYS-2018</t>
  </si>
  <si>
    <t>SAMN13037310</t>
  </si>
  <si>
    <t>PRJNA577200</t>
  </si>
  <si>
    <t>GCA_014281875.1</t>
  </si>
  <si>
    <t>chromosome 1:CM024789.1; chromosome 2:CM024790.1; chromosome 3:CM024791.1; chromosome 4:CM024792.1; chromosome 5:CM024793.1; chromosome 6:CM024794.1; chromosome 7:CM024795.1; chromosome 8:CM024796.1; chromosome 9:CM024797.1; chromosome 10:CM024798.1; chromosome 11:CM024799.1; chromosome 12:CM024800.1; chromosome 13:CM024801.1; chromosome 14:CM024802.1; chromosome 15:CM024803.1; chromosome 16:CM024804.1; chromosome 17:CM024805.1; chromosome 18:CM024806.1; chromosome 19:CM024807.1; chromosome 20:CM024808.1; chromosome 21:CM024809.1; chromosome 22:CM024810.1; chromosome 23:CM024811.1; chromosome 24:CM024812.1</t>
  </si>
  <si>
    <t>JABGLX01</t>
  </si>
  <si>
    <t>ftp://ftp.ncbi.nlm.nih.gov/genomes/all/GCA/014/281/875/GCA_014281875.1_ASM1428187v1</t>
  </si>
  <si>
    <t>Carcharodon carcharias</t>
  </si>
  <si>
    <t>sCarCar2</t>
  </si>
  <si>
    <t>SAMN12629504</t>
  </si>
  <si>
    <t>PRJNA725502</t>
  </si>
  <si>
    <t>GCA_017639515.1</t>
  </si>
  <si>
    <t>chromosome 1:NC_054467.1/CM029965.1; chromosome 2:NC_054468.1/CM029966.1; chromosome 3:NC_054469.1/CM029967.1; chromosome 4:NC_054470.1/CM029968.1; chromosome 5:NC_054471.1/CM029969.1; chromosome 6:NC_054472.1/CM029970.1; chromosome 7:NC_054473.1/CM029971.1; chromosome 8:NC_054474.1/CM029972.1; chromosome 9:NC_054475.1/CM029973.1; chromosome 10:NC_054476.1/CM029974.1; chromosome 11:NC_054477.1/CM029975.1; chromosome 12:NC_054478.1/CM029976.1; chromosome 13:NC_054479.1/CM029977.1; chromosome 14:NC_054480.1/CM029978.1; chromosome 15:NC_054481.1/CM029979.1; chromosome 16:NC_054482.1/CM029980.1; chromosome 17:NC_054483.1/CM029981.1; chromosome 18:NC_054484.1/CM029982.1; chromosome 19:NC_054485.1/CM029983.1; chromosome 20:NC_054486.1/CM029984.1; chromosome 21:NC_054487.1/CM029985.1; chromosome 22:NC_054488.1/CM029986.1; chromosome 23:NC_054489.1/CM029987.1; chromosome 24:NC_054490.1/CM029988.1; chromosome 25:NC_054491.1/CM029989.1; chromosome 26:NC_054492.1/CM029990.1; chromosome 27:NC_054493.1/CM029991.1; chromosome 28:NC_054494.1/CM029992.1; chromosome 29:NC_054495.1/CM029993.1; chromosome 30:NC_054496.1/CM029994.1; chromosome 31:NC_054497.1/CM029995.1; chromosome 32:NC_054498.1/CM029996.1; chromosome 33:NC_054499.1/CM029997.1; chromosome 34:NC_054500.1/CM029998.1; chromosome 35:NC_054501.1/CM029999.1; chromosome 36:NC_054502.1/CM030000.1; chromosome 37:NC_054503.1/CM030001.1; chromosome 38:NC_054504.1/CM030002.1; chromosome 39:NC_054505.1/CM030003.1; chromosome 40:NC_054506.1/CM030004.1; chromosome X:NC_054507.1/CM030005.1; chromosome Y:NC_054508.1/CM030006.1; mitochondrion MT:NC_022415.1/CM030070.1</t>
  </si>
  <si>
    <t>JAGDEE01</t>
  </si>
  <si>
    <t>ftp://ftp.ncbi.nlm.nih.gov/genomes/all/GCA/017/639/515/GCA_017639515.1_sCarCar2.pri</t>
  </si>
  <si>
    <t>ftp://ftp.ncbi.nlm.nih.gov/genomes/all/GCF/017/639/515/GCF_017639515.1_sCarCar2.pri</t>
  </si>
  <si>
    <t>Cydia pomonella</t>
  </si>
  <si>
    <t>Jiuquan</t>
  </si>
  <si>
    <t>SAMN09205828</t>
  </si>
  <si>
    <t>PRJNA464426</t>
  </si>
  <si>
    <t>GCA_003425675.2</t>
  </si>
  <si>
    <t>QFTL02</t>
  </si>
  <si>
    <t>ftp://ftp.ncbi.nlm.nih.gov/genomes/all/GCA/003/425/675/GCA_003425675.2_Cpom.V2</t>
  </si>
  <si>
    <t>Komagataella phaffii GS115</t>
  </si>
  <si>
    <t>GS115</t>
  </si>
  <si>
    <t>SAMEA2272385</t>
  </si>
  <si>
    <t>PRJEA37871</t>
  </si>
  <si>
    <t>GCA_000027005.1</t>
  </si>
  <si>
    <t>chromosome 1:NC_012963.1/FN392319.1; chromosome 2:NC_012964.1/FN392320.1; chromosome 3:NC_012965.1/FN392321.1; chromosome 4:NC_012966.1/FN392322.1</t>
  </si>
  <si>
    <t>2009-05-25T00:00:00Z</t>
  </si>
  <si>
    <t>ftp://ftp.ncbi.nlm.nih.gov/genomes/all/GCA/000/027/005/GCA_000027005.1_ASM2700v1</t>
  </si>
  <si>
    <t>ftp://ftp.ncbi.nlm.nih.gov/genomes/all/GCF/000/027/005/GCF_000027005.1_ASM2700v1</t>
  </si>
  <si>
    <t>Bos mutus</t>
  </si>
  <si>
    <t>yakQH1</t>
  </si>
  <si>
    <t>SAMN00744358</t>
  </si>
  <si>
    <t>PRJNA74739</t>
  </si>
  <si>
    <t>GCA_000298355.1</t>
  </si>
  <si>
    <t>mitochondrion MT:NC_006380.3/</t>
  </si>
  <si>
    <t>AGSK01</t>
  </si>
  <si>
    <t>2012-05-21T00:00:00Z</t>
  </si>
  <si>
    <t>ftp://ftp.ncbi.nlm.nih.gov/genomes/all/GCA/000/298/355/GCA_000298355.1_BosGru_v2.0</t>
  </si>
  <si>
    <t>ftp://ftp.ncbi.nlm.nih.gov/genomes/all/GCF/000/298/355/GCF_000298355.1_BosGru_v2.0</t>
  </si>
  <si>
    <t>Lithobates catesbeianus</t>
  </si>
  <si>
    <t>Bruno</t>
  </si>
  <si>
    <t>SAMN03760860</t>
  </si>
  <si>
    <t>PRJNA285814</t>
  </si>
  <si>
    <t>GCA_002284835.2</t>
  </si>
  <si>
    <t>mitochondrion MT:KX686108.1</t>
  </si>
  <si>
    <t>LIAG02</t>
  </si>
  <si>
    <t>2017-01-18T00:00:00Z</t>
  </si>
  <si>
    <t>ftp://ftp.ncbi.nlm.nih.gov/genomes/all/GCA/002/284/835/GCA_002284835.2_RCv2.1</t>
  </si>
  <si>
    <t>Oxygymnocypris stewartii</t>
  </si>
  <si>
    <t>Jianluoli-Novo-2018</t>
  </si>
  <si>
    <t>SAMN09762613</t>
  </si>
  <si>
    <t>PRJNA485858</t>
  </si>
  <si>
    <t>GCA_003573665.1</t>
  </si>
  <si>
    <t>QVTF01</t>
  </si>
  <si>
    <t>2018-09-18T00:00:00Z</t>
  </si>
  <si>
    <t>ftp://ftp.ncbi.nlm.nih.gov/genomes/all/GCA/003/573/665/GCA_003573665.1_Novo_Ost_1.0</t>
  </si>
  <si>
    <t>Helostoma temminkii</t>
  </si>
  <si>
    <t>SAMEA4028825</t>
  </si>
  <si>
    <t>GCA_900302695.1</t>
  </si>
  <si>
    <t>OMLM01</t>
  </si>
  <si>
    <t>ftp://ftp.ncbi.nlm.nih.gov/genomes/all/GCA/900/302/695/GCA_900302695.1_ASM90030269v1</t>
  </si>
  <si>
    <t>Beauveria pseudobassiana</t>
  </si>
  <si>
    <t>KACC 47484</t>
  </si>
  <si>
    <t>SAMN04531306</t>
  </si>
  <si>
    <t>PRJNA314175</t>
  </si>
  <si>
    <t>GCA_003267905.1</t>
  </si>
  <si>
    <t>LUDX01</t>
  </si>
  <si>
    <t>ftp://ftp.ncbi.nlm.nih.gov/genomes/all/GCA/003/267/905/GCA_003267905.1_ASM326790v1</t>
  </si>
  <si>
    <t>Nesidiocoris tenuis</t>
  </si>
  <si>
    <t>SAMEA6450522</t>
  </si>
  <si>
    <t>PRJEB35378</t>
  </si>
  <si>
    <t>GCA_902806785.1</t>
  </si>
  <si>
    <t>CADCXU01</t>
  </si>
  <si>
    <t>ftp://ftp.ncbi.nlm.nih.gov/genomes/all/GCA/902/806/785/GCA_902806785.1_CYROTEf_10X_genome</t>
  </si>
  <si>
    <t>Trachinotus ovatus</t>
  </si>
  <si>
    <t>SAMEA104304870</t>
  </si>
  <si>
    <t>PRJEB22654</t>
  </si>
  <si>
    <t>GCA_900607315.1</t>
  </si>
  <si>
    <t>UWUD01</t>
  </si>
  <si>
    <t>2018-11-09T00:00:00Z</t>
  </si>
  <si>
    <t>ftp://ftp.ncbi.nlm.nih.gov/genomes/all/GCA/900/607/315/GCA_900607315.1_golden_pompano_genome_assembly_version_2</t>
  </si>
  <si>
    <t>Acropora florida</t>
  </si>
  <si>
    <t>SAMD00186153</t>
  </si>
  <si>
    <t>GCA_014634605.1</t>
  </si>
  <si>
    <t>BLFE01</t>
  </si>
  <si>
    <t>ftp://ftp.ncbi.nlm.nih.gov/genomes/all/GCA/014/634/605/GCA_014634605.1_Aflo_1.0</t>
  </si>
  <si>
    <t>Acropora nasuta</t>
  </si>
  <si>
    <t>SAMD00186147</t>
  </si>
  <si>
    <t>GCA_014634205.1</t>
  </si>
  <si>
    <t>BLFL01</t>
  </si>
  <si>
    <t>ftp://ftp.ncbi.nlm.nih.gov/genomes/all/GCA/014/634/205/GCA_014634205.1_Anas_1.0</t>
  </si>
  <si>
    <t>Spheniscus demersus</t>
  </si>
  <si>
    <t>AP 173</t>
  </si>
  <si>
    <t>SAMN12384881</t>
  </si>
  <si>
    <t>GCA_010077935.1</t>
  </si>
  <si>
    <t>VUKX01</t>
  </si>
  <si>
    <t>ftp://ftp.ncbi.nlm.nih.gov/genomes/all/GCA/010/077/935/GCA_010077935.1_BGI_Sdem.V1</t>
  </si>
  <si>
    <t>Panthera onca</t>
  </si>
  <si>
    <t>BS21</t>
  </si>
  <si>
    <t>SAMN07678103</t>
  </si>
  <si>
    <t>PRJNA399411</t>
  </si>
  <si>
    <t>GCA_004023805.1</t>
  </si>
  <si>
    <t>PISV01</t>
  </si>
  <si>
    <t>ftp://ftp.ncbi.nlm.nih.gov/genomes/all/GCA/004/023/805/GCA_004023805.1_PanOnc_v1_BIUU</t>
  </si>
  <si>
    <t>Acropora yongei</t>
  </si>
  <si>
    <t>SAMD00186145</t>
  </si>
  <si>
    <t>GCA_014634225.1</t>
  </si>
  <si>
    <t>BLFN01</t>
  </si>
  <si>
    <t>ftp://ftp.ncbi.nlm.nih.gov/genomes/all/GCA/014/634/225/GCA_014634225.1_Ayon_1.0</t>
  </si>
  <si>
    <t>Pyrgilauda ruficollis</t>
  </si>
  <si>
    <t>IOZ18807</t>
  </si>
  <si>
    <t>SAMN18252884</t>
  </si>
  <si>
    <t>PRJNA703052</t>
  </si>
  <si>
    <t>GCA_017590135.1</t>
  </si>
  <si>
    <t>mitochondrion MT:NC_022815.1/</t>
  </si>
  <si>
    <t>JAGGNJ01</t>
  </si>
  <si>
    <t>ftp://ftp.ncbi.nlm.nih.gov/genomes/all/GCA/017/590/135/GCA_017590135.1_ASM1759013v1</t>
  </si>
  <si>
    <t>ftp://ftp.ncbi.nlm.nih.gov/genomes/all/GCF/017/590/135/GCF_017590135.1_ASM1759013v1</t>
  </si>
  <si>
    <t>Acropora muricata</t>
  </si>
  <si>
    <t>SAMD00186148</t>
  </si>
  <si>
    <t>GCA_014634545.1</t>
  </si>
  <si>
    <t>BLFJ01</t>
  </si>
  <si>
    <t>ftp://ftp.ncbi.nlm.nih.gov/genomes/all/GCA/014/634/545/GCA_014634545.1_Amur_1.0</t>
  </si>
  <si>
    <t>Kryptolebias marmoratus</t>
  </si>
  <si>
    <t>JLee-2015</t>
  </si>
  <si>
    <t>SAMN04622665</t>
  </si>
  <si>
    <t>PRJNA679609</t>
  </si>
  <si>
    <t>GCA_001649575.2</t>
  </si>
  <si>
    <t>linkage group LG1:NC_051430.1/CM027009.1; linkage group LG2:NC_051431.1/CM027010.1; linkage group LG3:NC_051432.1/CM027011.1; linkage group LG4:NC_051433.1/CM027012.1; linkage group LG5:NC_051434.1/CM027013.1; linkage group LG6:NC_051435.1/CM027014.1; linkage group LG7:NC_051436.1/CM027015.1; linkage group LG8:NC_051437.1/CM027016.1; linkage group LG9:NC_051438.1/CM027017.1; linkage group LG10:NC_051439.1/CM027018.1; linkage group LG11:NC_051440.1/CM027019.1; linkage group LG12:NC_051441.1/CM027020.1; linkage group LG13:NC_051442.1/CM027021.1; linkage group LG14:NC_051443.1/CM027022.1; linkage group LG15:NC_051444.1/CM027023.1; linkage group LG16:NC_051445.1/CM027024.1; linkage group LG17:NC_051446.1/CM027025.1; linkage group LG18:NC_051447.1/CM027026.1; linkage group LG19:NC_051448.1/CM027027.1; linkage group LG20:NC_051449.1/CM027028.1; linkage group LG21:NC_051450.1/CM027029.1; linkage group LG22:NC_051451.1/CM027030.1; linkage group LG23:NC_051452.1/CM027031.1; linkage group LG24:NC_051453.1/CM027032.1; mitochondrion MT:NC_003290.1/</t>
  </si>
  <si>
    <t>LWHD02</t>
  </si>
  <si>
    <t>2016-05-22T00:00:00Z</t>
  </si>
  <si>
    <t>ftp://ftp.ncbi.nlm.nih.gov/genomes/all/GCA/001/649/575/GCA_001649575.2_ASM164957v2</t>
  </si>
  <si>
    <t>ftp://ftp.ncbi.nlm.nih.gov/genomes/all/GCF/001/649/575/GCF_001649575.2_ASM164957v2</t>
  </si>
  <si>
    <t>Ostrinia furnacalis</t>
  </si>
  <si>
    <t>ACB-3</t>
  </si>
  <si>
    <t>SAMN08335163</t>
  </si>
  <si>
    <t>PRJNA525080</t>
  </si>
  <si>
    <t>GCA_004193835.1</t>
  </si>
  <si>
    <t>PPXJ01</t>
  </si>
  <si>
    <t>ftp://ftp.ncbi.nlm.nih.gov/genomes/all/GCA/004/193/835/GCA_004193835.1_ASM419383v1</t>
  </si>
  <si>
    <t>ftp://ftp.ncbi.nlm.nih.gov/genomes/all/GCF/004/193/835/GCF_004193835.1_ASM419383v1</t>
  </si>
  <si>
    <t>Ephydatia muelleri</t>
  </si>
  <si>
    <t>SAMN13939706</t>
  </si>
  <si>
    <t>PRJNA579531</t>
  </si>
  <si>
    <t>GCA_013339895.1</t>
  </si>
  <si>
    <t>JABACO01</t>
  </si>
  <si>
    <t>ftp://ftp.ncbi.nlm.nih.gov/genomes/all/GCA/013/339/895/GCA_013339895.1_Emu_genome_v1</t>
  </si>
  <si>
    <t>Ceratosolen solmsi marchali</t>
  </si>
  <si>
    <t>SAMN02953852</t>
  </si>
  <si>
    <t>PRJNA277475</t>
  </si>
  <si>
    <t>GCA_000503995.1</t>
  </si>
  <si>
    <t>ATAC01</t>
  </si>
  <si>
    <t>ftp://ftp.ncbi.nlm.nih.gov/genomes/all/GCA/000/503/995/GCA_000503995.1_CerSol_1.0</t>
  </si>
  <si>
    <t>ftp://ftp.ncbi.nlm.nih.gov/genomes/all/GCF/000/503/995/GCF_000503995.1_CerSol_1.0</t>
  </si>
  <si>
    <t>Poecilia reticulata</t>
  </si>
  <si>
    <t>Guanapo</t>
  </si>
  <si>
    <t>SAMN02404645</t>
  </si>
  <si>
    <t>PRJNA238429</t>
  </si>
  <si>
    <t>GCA_000633615.2</t>
  </si>
  <si>
    <t>linkage group LG1:NC_024331.1/CM002706.1; linkage group LG2:NC_024332.1/CM002707.1; linkage group LG3:NC_024333.1/CM002708.1; linkage group LG4:NC_024334.1/CM002709.1; linkage group LG5:NC_024335.1/CM002710.1; linkage group LG6:NC_024336.1/CM002711.1; linkage group LG7:NC_024337.1/CM002712.1; linkage group LG8:NC_024338.1/CM002713.1; linkage group LG9:NC_024339.1/CM002714.1; linkage group LG10:NC_024340.1/CM002715.1; linkage group LG11:NC_024341.1/CM002716.1; linkage group LG12:NC_024342.1/CM002717.1; linkage group LG13:NC_024343.1/CM002718.1; linkage group LG14:NC_024344.1/CM002719.1; linkage group LG15:NC_024345.1/CM002720.1; linkage group LG16:NC_024346.1/CM002721.1; linkage group LG17:NC_024347.1/CM002722.1; linkage group LG18:NC_024348.1/CM002723.1; linkage group LG19:NC_024349.1/CM002724.1; linkage group LG20:NC_024350.1/CM002725.1; linkage group LG21:NC_024351.1/CM002726.1; linkage group LG22:NC_024352.1/CM002727.1; linkage group LG23:NC_024353.1/CM002728.1; mitochondrion MT:NC_024238.1/KJ460033.1</t>
  </si>
  <si>
    <t>AZHG01</t>
  </si>
  <si>
    <t>ftp://ftp.ncbi.nlm.nih.gov/genomes/all/GCA/000/633/615/GCA_000633615.2_Guppy_female_1.0_MT</t>
  </si>
  <si>
    <t>ftp://ftp.ncbi.nlm.nih.gov/genomes/all/GCF/000/633/615/GCF_000633615.1_Guppy_female_1.0_MT</t>
  </si>
  <si>
    <t>Phascolarctos cinereus</t>
  </si>
  <si>
    <t>Bilbo 61053</t>
  </si>
  <si>
    <t>SAMN06198159</t>
  </si>
  <si>
    <t>PRJNA384067</t>
  </si>
  <si>
    <t>GCA_002099425.1</t>
  </si>
  <si>
    <t>mitochondrion MT:NC_008133.1/</t>
  </si>
  <si>
    <t>MSTS01</t>
  </si>
  <si>
    <t>2017-04-18T00:00:00Z</t>
  </si>
  <si>
    <t>ftp://ftp.ncbi.nlm.nih.gov/genomes/all/GCA/002/099/425/GCA_002099425.1_phaCin_unsw_v4.1</t>
  </si>
  <si>
    <t>ftp://ftp.ncbi.nlm.nih.gov/genomes/all/GCF/002/099/425/GCF_002099425.1_phaCin_unsw_v4.1</t>
  </si>
  <si>
    <t>Annulohypoxylon stygium</t>
  </si>
  <si>
    <t>MG137</t>
  </si>
  <si>
    <t>SAMN09010631</t>
  </si>
  <si>
    <t>GCA_003314315.1</t>
  </si>
  <si>
    <t>QLPL01</t>
  </si>
  <si>
    <t>ftp://ftp.ncbi.nlm.nih.gov/genomes/all/GCA/003/314/315/GCA_003314315.1_ASM331431v1</t>
  </si>
  <si>
    <t>Rhynchosporium agropyri</t>
  </si>
  <si>
    <t>04CH-RAC-A.6.1</t>
  </si>
  <si>
    <t>SAMEA3895814</t>
  </si>
  <si>
    <t>PRJEB12900</t>
  </si>
  <si>
    <t>GCA_900074905.1</t>
  </si>
  <si>
    <t>FJUX01</t>
  </si>
  <si>
    <t>2016-10-25T00:00:00Z</t>
  </si>
  <si>
    <t>ftp://ftp.ncbi.nlm.nih.gov/genomes/all/GCA/900/074/905/GCA_900074905.1_version_1</t>
  </si>
  <si>
    <t>Curetis bulis</t>
  </si>
  <si>
    <t>SAMN12776984</t>
  </si>
  <si>
    <t>GCA_018237905.1</t>
  </si>
  <si>
    <t>DWAC01</t>
  </si>
  <si>
    <t>ftp://ftp.ncbi.nlm.nih.gov/genomes/all/GCA/018/237/905/GCA_018237905.1_SRR10158559</t>
  </si>
  <si>
    <t>Apolygus lucorum</t>
  </si>
  <si>
    <t>12Hb</t>
  </si>
  <si>
    <t>SAMN11095929</t>
  </si>
  <si>
    <t>PRJNA526332</t>
  </si>
  <si>
    <t>GCA_009739505.2</t>
  </si>
  <si>
    <t>linkage group LG1:CM019167.2; linkage group LG2:CM019176.2; linkage group LG3:CM019177.2; linkage group LG4:CM019178.2; linkage group LG5:CM019179.2; linkage group LG6:CM019180.2; linkage group LG7:CM019181.2; linkage group LG8:CM019182.2; linkage group LG9:CM019183.2; linkage group LG10:CM019168.2; linkage group LG11:CM019169.2; linkage group LG12:CM019170.2; linkage group LG13:CM019171.2; linkage group LG14:CM019172.2; linkage group LG15:CM019173.2; linkage group LG16:CM019174.2; linkage group LG17:CM019175.2</t>
  </si>
  <si>
    <t>WIXP02</t>
  </si>
  <si>
    <t>2019-12-11T00:00:00Z</t>
  </si>
  <si>
    <t>ftp://ftp.ncbi.nlm.nih.gov/genomes/all/GCA/009/739/505/GCA_009739505.2_ASM973950v2</t>
  </si>
  <si>
    <t>Rhynchosporium secalis</t>
  </si>
  <si>
    <t>02CH4-6a.1</t>
  </si>
  <si>
    <t>SAMEA3895815</t>
  </si>
  <si>
    <t>PRJEB12899</t>
  </si>
  <si>
    <t>GCA_900074895.1</t>
  </si>
  <si>
    <t>FJVC01</t>
  </si>
  <si>
    <t>ftp://ftp.ncbi.nlm.nih.gov/genomes/all/GCA/900/074/895/GCA_900074895.1_version_1</t>
  </si>
  <si>
    <t>Babylonia areolata</t>
  </si>
  <si>
    <t>BA9</t>
  </si>
  <si>
    <t>SAMN12045496</t>
  </si>
  <si>
    <t>PRJNA548648</t>
  </si>
  <si>
    <t>GCA_011634625.1</t>
  </si>
  <si>
    <t>JAAQRG01</t>
  </si>
  <si>
    <t>2020-03-23T00:00:00Z</t>
  </si>
  <si>
    <t>ftp://ftp.ncbi.nlm.nih.gov/genomes/all/GCA/011/634/625/GCA_011634625.1_BA9_1.0</t>
  </si>
  <si>
    <t>Rhynchosporium commune</t>
  </si>
  <si>
    <t>UK7</t>
  </si>
  <si>
    <t>SAMEA3895816</t>
  </si>
  <si>
    <t>PRJEB12897</t>
  </si>
  <si>
    <t>GCA_900074885.1</t>
  </si>
  <si>
    <t>FJUW01</t>
  </si>
  <si>
    <t>ftp://ftp.ncbi.nlm.nih.gov/genomes/all/GCA/900/074/885/GCA_900074885.1_version_1</t>
  </si>
  <si>
    <t>Lycaena phlaeas</t>
  </si>
  <si>
    <t>SAMEA7523293</t>
  </si>
  <si>
    <t>PRJEB43473</t>
  </si>
  <si>
    <t>GCA_905333005.1</t>
  </si>
  <si>
    <t>chromosome 1:HG995163.1; chromosome 2:HG995164.1; chromosome 3:HG995165.1; chromosome 4:HG995166.1; chromosome 5:HG995167.1; chromosome 6:HG995169.1; chromosome 7:HG995170.1; chromosome 8:HG995171.1; chromosome 9:HG995172.1; chromosome 10:HG995173.1; chromosome 11:HG995174.1; chromosome 12:HG995175.1; chromosome 13:HG995176.1; chromosome 14:HG995177.1; chromosome 15:HG995178.1; chromosome 16:HG995179.1; chromosome 17:HG995180.1; chromosome 18:HG995181.1; chromosome 19:HG995182.1; chromosome 20:HG995183.1; chromosome 21:HG995184.1; chromosome 22:HG995185.1; chromosome 23:HG995186.1; chromosome Z:HG995168.1; mitochondrion MT:HG995187.1</t>
  </si>
  <si>
    <t>ftp://ftp.ncbi.nlm.nih.gov/genomes/all/GCA/905/333/005/GCA_905333005.1_ilLycPhla1.1</t>
  </si>
  <si>
    <t>Mucor irregularis B50</t>
  </si>
  <si>
    <t>B50</t>
  </si>
  <si>
    <t>SAMN02485654</t>
  </si>
  <si>
    <t>PRJNA232510</t>
  </si>
  <si>
    <t>GCA_000587855.1</t>
  </si>
  <si>
    <t>AZYI01</t>
  </si>
  <si>
    <t>2014-03-09T00:00:00Z</t>
  </si>
  <si>
    <t>ftp://ftp.ncbi.nlm.nih.gov/genomes/all/GCA/000/587/855/GCA_000587855.1_B50</t>
  </si>
  <si>
    <t>Miichthys miiuy</t>
  </si>
  <si>
    <t>SAMN02486174</t>
  </si>
  <si>
    <t>PRJNA272995</t>
  </si>
  <si>
    <t>GCA_001593715.1</t>
  </si>
  <si>
    <t>JXSJ01</t>
  </si>
  <si>
    <t>ftp://ftp.ncbi.nlm.nih.gov/genomes/all/GCA/001/593/715/GCA_001593715.1_ASM159371v1</t>
  </si>
  <si>
    <t>Labeo catla</t>
  </si>
  <si>
    <t>CC01</t>
  </si>
  <si>
    <t>SAMN12390082</t>
  </si>
  <si>
    <t>PRJNA557138</t>
  </si>
  <si>
    <t>GCA_012976165.1</t>
  </si>
  <si>
    <t>VONZ01</t>
  </si>
  <si>
    <t>2020-05-05T00:00:00Z</t>
  </si>
  <si>
    <t>ftp://ftp.ncbi.nlm.nih.gov/genomes/all/GCA/012/976/165/GCA_012976165.1_CIFA_Catla_1.0</t>
  </si>
  <si>
    <t>Eucalyptus melliodora</t>
  </si>
  <si>
    <t>CSIROg1</t>
  </si>
  <si>
    <t>SAMN10587502</t>
  </si>
  <si>
    <t>GCA_004368105.2</t>
  </si>
  <si>
    <t>chromosome 1:CM023402.1; chromosome 2:CM023403.1; chromosome 3:CM023404.1; chromosome 4:CM023405.1; chromosome 5:CM023406.1; chromosome 6:CM023407.1; chromosome 7:CM023408.1; chromosome 8:CM023409.1; chromosome 9:CM023410.1; chromosome 10:CM023411.1; chromosome 11:CM023412.1</t>
  </si>
  <si>
    <t>SISH02</t>
  </si>
  <si>
    <t>ftp://ftp.ncbi.nlm.nih.gov/genomes/all/GCA/004/368/105/GCA_004368105.2_ASM436810v2</t>
  </si>
  <si>
    <t>Ursus arctos horribilis</t>
  </si>
  <si>
    <t>GAN/ISIS:MIG12-29695490/34125</t>
  </si>
  <si>
    <t>SAMN09907428</t>
  </si>
  <si>
    <t>PRJNA493656</t>
  </si>
  <si>
    <t>GCA_003584765.1</t>
  </si>
  <si>
    <t>mitochondrion MT:NC_003427.1/</t>
  </si>
  <si>
    <t>QXTK01</t>
  </si>
  <si>
    <t>2018-09-20T00:00:00Z</t>
  </si>
  <si>
    <t>ftp://ftp.ncbi.nlm.nih.gov/genomes/all/GCA/003/584/765/GCA_003584765.1_ASM358476v1</t>
  </si>
  <si>
    <t>ftp://ftp.ncbi.nlm.nih.gov/genomes/all/GCF/003/584/765/GCF_003584765.1_ASM358476v1</t>
  </si>
  <si>
    <t>Romanomermis culicivorax</t>
  </si>
  <si>
    <t>SAMEA3146285</t>
  </si>
  <si>
    <t>PRJEB1358</t>
  </si>
  <si>
    <t>GCA_001039655.1</t>
  </si>
  <si>
    <t>CAQS01</t>
  </si>
  <si>
    <t>2014-01-06T00:00:00Z</t>
  </si>
  <si>
    <t>ftp://ftp.ncbi.nlm.nih.gov/genomes/all/GCA/001/039/655/GCA_001039655.1_nRc.2.0</t>
  </si>
  <si>
    <t>Pampus argenteus</t>
  </si>
  <si>
    <t>Kuwaiti</t>
  </si>
  <si>
    <t>SAMN02699082</t>
  </si>
  <si>
    <t>PRJNA240272</t>
  </si>
  <si>
    <t>GCA_000697985.1</t>
  </si>
  <si>
    <t>JHEK01</t>
  </si>
  <si>
    <t>ftp://ftp.ncbi.nlm.nih.gov/genomes/all/GCA/000/697/985/GCA_000697985.1_PamArg1.0</t>
  </si>
  <si>
    <t>Acremonium chrysogenum ATCC 11550</t>
  </si>
  <si>
    <t>ATCC 11550</t>
  </si>
  <si>
    <t>SAMN02799700</t>
  </si>
  <si>
    <t>PRJNA248608</t>
  </si>
  <si>
    <t>GCA_000769265.1</t>
  </si>
  <si>
    <t>mitochondrion MT:JPKY01000541.1</t>
  </si>
  <si>
    <t>JPKY01</t>
  </si>
  <si>
    <t>2014-08-15T00:00:00Z</t>
  </si>
  <si>
    <t>ftp://ftp.ncbi.nlm.nih.gov/genomes/all/GCA/000/769/265/GCA_000769265.1_ASM76926v1</t>
  </si>
  <si>
    <t>Physella acuta</t>
  </si>
  <si>
    <t>A</t>
  </si>
  <si>
    <t>SAMN07648085</t>
  </si>
  <si>
    <t>PRJNA407370</t>
  </si>
  <si>
    <t>GCA_004329575.1</t>
  </si>
  <si>
    <t>RDRX01</t>
  </si>
  <si>
    <t>ftp://ftp.ncbi.nlm.nih.gov/genomes/all/GCA/004/329/575/GCA_004329575.1_ASM432957v1</t>
  </si>
  <si>
    <t>Carposina sasakii</t>
  </si>
  <si>
    <t>BJYQ</t>
  </si>
  <si>
    <t>SAMN14693731</t>
  </si>
  <si>
    <t>PRJNA627116</t>
  </si>
  <si>
    <t>GCA_014607495.2</t>
  </si>
  <si>
    <t>chromosome 01:CP053148.1; chromosome 02:CP053149.1; chromosome 03:CP053150.1; chromosome 04:CP053151.1; chromosome 05:CP053152.1; chromosome 06:CP053153.1; chromosome 07:CP053154.1; chromosome 08:CP053155.1; chromosome 09:CP053156.1; chromosome 10:CP053157.1; chromosome 11:CP053158.1; chromosome 12:CP053159.1; chromosome 13:CP053160.1; chromosome 14:CP053161.1; chromosome 15:CP053162.1; chromosome 16:CP053163.1; chromosome 17:CP053164.1; chromosome 18:CP053165.1; chromosome 19:CP053166.1; chromosome 20:CP053167.1; chromosome 21:CP053168.1; chromosome 22:CP053169.1; chromosome 23:CP053170.1; chromosome 24:CP053171.1; chromosome 25:CP053172.1; chromosome 26:CP053173.1; chromosome 27:CP053174.1; chromosome 28:CP053175.1; chromosome 29:CP053176.1; chromosome 30:CP053177.1; chromosome 31:CP053178.1</t>
  </si>
  <si>
    <t>2020-09-16T00:00:00Z</t>
  </si>
  <si>
    <t>ftp://ftp.ncbi.nlm.nih.gov/genomes/all/GCA/014/607/495/GCA_014607495.2_ASM1460749v2</t>
  </si>
  <si>
    <t>Meriones unguiculatus</t>
  </si>
  <si>
    <t>SAMN06897401</t>
  </si>
  <si>
    <t>PRJNA391923</t>
  </si>
  <si>
    <t>GCA_002204375.1</t>
  </si>
  <si>
    <t>mitochondrion MT:NC_023263.1/</t>
  </si>
  <si>
    <t>NHTI01</t>
  </si>
  <si>
    <t>2017-06-21T00:00:00Z</t>
  </si>
  <si>
    <t>ftp://ftp.ncbi.nlm.nih.gov/genomes/all/GCA/002/204/375/GCA_002204375.1_MunDraft-v1.0</t>
  </si>
  <si>
    <t>ftp://ftp.ncbi.nlm.nih.gov/genomes/all/GCF/002/204/375/GCF_002204375.1_MunDraft-v1.0</t>
  </si>
  <si>
    <t>Sebastes koreanus</t>
  </si>
  <si>
    <t>SK_1</t>
  </si>
  <si>
    <t>SAMN10490951</t>
  </si>
  <si>
    <t>PRJNA511689</t>
  </si>
  <si>
    <t>GCA_004335335.1</t>
  </si>
  <si>
    <t>RZNM01</t>
  </si>
  <si>
    <t>ftp://ftp.ncbi.nlm.nih.gov/genomes/all/GCA/004/335/335/GCA_004335335.1_ASM433533v1</t>
  </si>
  <si>
    <t>Paraplagusia blochii</t>
  </si>
  <si>
    <t>NWPU-DGXT-2018</t>
  </si>
  <si>
    <t>SAMN13439296</t>
  </si>
  <si>
    <t>PRJNA592738</t>
  </si>
  <si>
    <t>GCA_016785265.1</t>
  </si>
  <si>
    <t>JAFBJS01</t>
  </si>
  <si>
    <t>ftp://ftp.ncbi.nlm.nih.gov/genomes/all/GCA/016/785/265/GCA_016785265.1_ASM1678526v1</t>
  </si>
  <si>
    <t>Gossypium anomalum</t>
  </si>
  <si>
    <t>JFW-Udall</t>
  </si>
  <si>
    <t>SAMN08140125</t>
  </si>
  <si>
    <t>PRJNA421337</t>
  </si>
  <si>
    <t>GCA_019455425.1</t>
  </si>
  <si>
    <t>chromosome 1:CM033484.1; chromosome 2:CM033485.1; chromosome 3:CM033486.1; chromosome 4:CM033487.1; chromosome 5:CM033488.1; chromosome 6:CM033489.1; chromosome 7:CM033490.1; chromosome 8:CM033491.1; chromosome 9:CM033492.1; chromosome 10:CM033493.1; chromosome 11:CM033494.1; chromosome 12:CM033495.1; chromosome 13:CM033496.1</t>
  </si>
  <si>
    <t>JAHUZN01</t>
  </si>
  <si>
    <t>ftp://ftp.ncbi.nlm.nih.gov/genomes/all/GCA/019/455/425/GCA_019455425.1_ASM1945542v1</t>
  </si>
  <si>
    <t>Monopterus albus</t>
  </si>
  <si>
    <t>SAMN06219872</t>
  </si>
  <si>
    <t>PRJNA380265</t>
  </si>
  <si>
    <t>GCA_001952655.1</t>
  </si>
  <si>
    <t>mitochondrion MT:NC_003192.1/</t>
  </si>
  <si>
    <t>AONE01</t>
  </si>
  <si>
    <t>2017-01-13T00:00:00Z</t>
  </si>
  <si>
    <t>ftp://ftp.ncbi.nlm.nih.gov/genomes/all/GCA/001/952/655/GCA_001952655.1_M_albus_1.0</t>
  </si>
  <si>
    <t>ftp://ftp.ncbi.nlm.nih.gov/genomes/all/GCF/001/952/655/GCF_001952655.1_M_albus_1.0</t>
  </si>
  <si>
    <t>Diuraphis noxia</t>
  </si>
  <si>
    <t>RWA2</t>
  </si>
  <si>
    <t>SAMN02693874</t>
  </si>
  <si>
    <t>PRJNA310344</t>
  </si>
  <si>
    <t>GCA_001186385.1</t>
  </si>
  <si>
    <t>mitochondrion MT:NC_022727.1/</t>
  </si>
  <si>
    <t>JOTR01</t>
  </si>
  <si>
    <t>2015-07-23T00:00:00Z</t>
  </si>
  <si>
    <t>ftp://ftp.ncbi.nlm.nih.gov/genomes/all/GCA/001/186/385/GCA_001186385.1_Dnoxia_1.0</t>
  </si>
  <si>
    <t>ftp://ftp.ncbi.nlm.nih.gov/genomes/all/GCF/001/186/385/GCF_001186385.1_Dnoxia_1.0</t>
  </si>
  <si>
    <t>Penaeus japonicus</t>
  </si>
  <si>
    <t>Ginoza2017</t>
  </si>
  <si>
    <t>SAMD00276454</t>
  </si>
  <si>
    <t>PRJDB11151</t>
  </si>
  <si>
    <t>GCA_017312705.1</t>
  </si>
  <si>
    <t>mitochondrion:NC_007010.1/</t>
  </si>
  <si>
    <t>BOPN01</t>
  </si>
  <si>
    <t>2021-02-12T21:42:00Z</t>
  </si>
  <si>
    <t>ftp://ftp.ncbi.nlm.nih.gov/genomes/all/GCA/017/312/705/GCA_017312705.1_Mj_TUMSAT_v1.0</t>
  </si>
  <si>
    <t>ftp://ftp.ncbi.nlm.nih.gov/genomes/all/GCF/017/312/705/GCF_017312705.1_Mj_TUMSAT_v1.0</t>
  </si>
  <si>
    <t>Palaemon carinicauda</t>
  </si>
  <si>
    <t>YSFRI1108</t>
  </si>
  <si>
    <t>SAMN08969226</t>
  </si>
  <si>
    <t>PRJNA471201</t>
  </si>
  <si>
    <t>GCA_004011675.1</t>
  </si>
  <si>
    <t>QUOF01</t>
  </si>
  <si>
    <t>ftp://ftp.ncbi.nlm.nih.gov/genomes/all/GCA/004/011/675/GCA_004011675.1_ASM401167v1</t>
  </si>
  <si>
    <t>Pungitius pungitius</t>
  </si>
  <si>
    <t>SAMEA5986199</t>
  </si>
  <si>
    <t>PRJEB33823</t>
  </si>
  <si>
    <t>GCA_902500615.3</t>
  </si>
  <si>
    <t>mitochondrion MT:NC_011571.1/</t>
  </si>
  <si>
    <t>CABVRH03</t>
  </si>
  <si>
    <t>ftp://ftp.ncbi.nlm.nih.gov/genomes/all/GCA/902/500/615/GCA_902500615.3_NSP_V7</t>
  </si>
  <si>
    <t>ftp://ftp.ncbi.nlm.nih.gov/genomes/all/GCF/902/500/615/GCF_902500615.1_NSP_V7</t>
  </si>
  <si>
    <t>Macquaria australasica</t>
  </si>
  <si>
    <t>MP_SCH12</t>
  </si>
  <si>
    <t>SAMN10817714</t>
  </si>
  <si>
    <t>PRJNA516983</t>
  </si>
  <si>
    <t>GCA_005408345.1</t>
  </si>
  <si>
    <t>SEMN01</t>
  </si>
  <si>
    <t>2019-05-16T00:00:00Z</t>
  </si>
  <si>
    <t>ftp://ftp.ncbi.nlm.nih.gov/genomes/all/GCA/005/408/345/GCA_005408345.1_DU_Maus_v1.0</t>
  </si>
  <si>
    <t>Undaria pinnatifida</t>
  </si>
  <si>
    <t>A029</t>
  </si>
  <si>
    <t>SAMN12904910</t>
  </si>
  <si>
    <t>PRJNA575605</t>
  </si>
  <si>
    <t>GCA_012845835.1</t>
  </si>
  <si>
    <t>JABAKD01</t>
  </si>
  <si>
    <t>ftp://ftp.ncbi.nlm.nih.gov/genomes/all/GCA/012/845/835/GCA_012845835.1_ASM1284583v1</t>
  </si>
  <si>
    <t>Lutraria rhynchaena</t>
  </si>
  <si>
    <t>LU3</t>
  </si>
  <si>
    <t>SAMN12011798</t>
  </si>
  <si>
    <t>PRJNA548223</t>
  </si>
  <si>
    <t>GCA_008271625.1</t>
  </si>
  <si>
    <t>VIBL01</t>
  </si>
  <si>
    <t>2019-09-04T00:00:00Z</t>
  </si>
  <si>
    <t>ftp://ftp.ncbi.nlm.nih.gov/genomes/all/GCA/008/271/625/GCA_008271625.1_LuRhyn_1.0</t>
  </si>
  <si>
    <t>Pteronotus parnellii</t>
  </si>
  <si>
    <t>SAMN02212709</t>
  </si>
  <si>
    <t>PRJNA209408</t>
  </si>
  <si>
    <t>GCA_000465405.1</t>
  </si>
  <si>
    <t>AWGZ01</t>
  </si>
  <si>
    <t>ftp://ftp.ncbi.nlm.nih.gov/genomes/all/GCA/000/465/405/GCA_000465405.1_ASM46540v1</t>
  </si>
  <si>
    <t>Anguilla rostrata</t>
  </si>
  <si>
    <t>EN2019</t>
  </si>
  <si>
    <t>SAMN18538529</t>
  </si>
  <si>
    <t>PRJNA718538</t>
  </si>
  <si>
    <t>GCA_018555375.1</t>
  </si>
  <si>
    <t>chromosome 1:CM031781.1; chromosome 2:CM031782.1; chromosome 3:CM031783.1; chromosome 4:CM031784.1; chromosome 5:CM031785.1; chromosome 6:CM031786.1; chromosome 7:CM031787.1; chromosome 8:CM031788.1; chromosome 9:CM031789.1; chromosome 10:CM031790.1; chromosome 11:CM031791.1; chromosome 12:CM031792.1; chromosome 13:CM031793.1; chromosome 14:CM031794.1; chromosome 15:CM031795.1; chromosome 16:CM031796.1; chromosome 17:CM031797.1; chromosome 18:CM031798.1; chromosome 19:CM031799.1; mitochondrion MT:CM031800.1</t>
  </si>
  <si>
    <t>JAGKSO01</t>
  </si>
  <si>
    <t>2021-05-27T00:00:00Z</t>
  </si>
  <si>
    <t>ftp://ftp.ncbi.nlm.nih.gov/genomes/all/GCA/018/555/375/GCA_018555375.1_ASM1855537v1</t>
  </si>
  <si>
    <t>Phalangium opilio</t>
  </si>
  <si>
    <t>Pha_4GenM</t>
  </si>
  <si>
    <t>SAMN15597320</t>
  </si>
  <si>
    <t>PRJNA647749</t>
  </si>
  <si>
    <t>GCA_019434445.1</t>
  </si>
  <si>
    <t>JAEQBA01</t>
  </si>
  <si>
    <t>2021-08-02T00:00:00Z</t>
  </si>
  <si>
    <t>ftp://ftp.ncbi.nlm.nih.gov/genomes/all/GCA/019/434/445/GCA_019434445.1_Phalangium_opilio_v1</t>
  </si>
  <si>
    <t>Umbelopsis isabellina</t>
  </si>
  <si>
    <t>WA0000067209</t>
  </si>
  <si>
    <t>SAMN16393839</t>
  </si>
  <si>
    <t>PRJNA668042</t>
  </si>
  <si>
    <t>GCA_016758905.1</t>
  </si>
  <si>
    <t>JAEPQZ01</t>
  </si>
  <si>
    <t>2021-01-27T00:00:00Z</t>
  </si>
  <si>
    <t>ftp://ftp.ncbi.nlm.nih.gov/genomes/all/GCA/016/758/905/GCA_016758905.1_ASM1675890v1</t>
  </si>
  <si>
    <t>Solanum pennellii</t>
  </si>
  <si>
    <t>SAMEA3283146</t>
  </si>
  <si>
    <t>PRJNA256387</t>
  </si>
  <si>
    <t>GCA_001406875.2</t>
  </si>
  <si>
    <t>chromosome 1:NC_028637.1/HG975440.1; chromosome 2:NC_028638.1/HG975441.1; chromosome 3:NC_028639.1/HG975442.1; chromosome 4:NC_028640.1/HG975443.1; chromosome 5:NC_028641.1/HG975444.1; chromosome 6:NC_028642.1/HG975445.1; chromosome 7:NC_028643.1/HG975446.1; chromosome 8:NC_028644.1/HG975447.1; chromosome 9:NC_028645.1/HG975448.1; chromosome 10:NC_028646.1/HG975449.1; chromosome 11:NC_028647.1/HG975450.1; chromosome 12:NC_028648.1/HG975451.1; chloroplast Pltd:HG975452.1</t>
  </si>
  <si>
    <t>ftp://ftp.ncbi.nlm.nih.gov/genomes/all/GCA/001/406/875/GCA_001406875.2_SPENNV200</t>
  </si>
  <si>
    <t>ftp://ftp.ncbi.nlm.nih.gov/genomes/all/GCF/001/406/875/GCF_001406875.1_SPENNV200</t>
  </si>
  <si>
    <t>Solanum habrochaites</t>
  </si>
  <si>
    <t>SAMEA3138934</t>
  </si>
  <si>
    <t>PRJEB5227</t>
  </si>
  <si>
    <t>GCA_000577655.1</t>
  </si>
  <si>
    <t>CBYS01</t>
  </si>
  <si>
    <t>2014-02-17T00:00:00Z</t>
  </si>
  <si>
    <t>ftp://ftp.ncbi.nlm.nih.gov/genomes/all/GCA/000/577/655/GCA_000577655.1_Sohab10</t>
  </si>
  <si>
    <t>Cherax destructor</t>
  </si>
  <si>
    <t>CDF2</t>
  </si>
  <si>
    <t>SAMN13258587</t>
  </si>
  <si>
    <t>PRJNA588861</t>
  </si>
  <si>
    <t>GCA_009830355.1</t>
  </si>
  <si>
    <t>WNWK01</t>
  </si>
  <si>
    <t>ftp://ftp.ncbi.nlm.nih.gov/genomes/all/GCA/009/830/355/GCA_009830355.1_DU_Cdes_1.0</t>
  </si>
  <si>
    <t>Elaeis oleifera</t>
  </si>
  <si>
    <t>SAMN02981531</t>
  </si>
  <si>
    <t>PRJNA183707</t>
  </si>
  <si>
    <t>GCA_000441515.1</t>
  </si>
  <si>
    <t>ASIR01</t>
  </si>
  <si>
    <t>2013-07-25T00:00:00Z</t>
  </si>
  <si>
    <t>ftp://ftp.ncbi.nlm.nih.gov/genomes/all/GCA/000/441/515/GCA_000441515.1_EO8</t>
  </si>
  <si>
    <t>Sclerotinia borealis F-4128</t>
  </si>
  <si>
    <t>F-4128</t>
  </si>
  <si>
    <t>SAMN02981572</t>
  </si>
  <si>
    <t>PRJNA227173</t>
  </si>
  <si>
    <t>GCA_000503235.1</t>
  </si>
  <si>
    <t>AYSA01</t>
  </si>
  <si>
    <t>2013-12-03T00:00:00Z</t>
  </si>
  <si>
    <t>ftp://ftp.ncbi.nlm.nih.gov/genomes/all/GCA/000/503/235/GCA_000503235.1_SBOR_1</t>
  </si>
  <si>
    <t>Conus consors</t>
  </si>
  <si>
    <t>NC070619AB</t>
  </si>
  <si>
    <t>SAMN03263589</t>
  </si>
  <si>
    <t>PRJNA267645</t>
  </si>
  <si>
    <t>GCA_004193615.1</t>
  </si>
  <si>
    <t>SDAX01</t>
  </si>
  <si>
    <t>2019-02-12T00:00:00Z</t>
  </si>
  <si>
    <t>ftp://ftp.ncbi.nlm.nih.gov/genomes/all/GCA/004/193/615/GCA_004193615.1_ASM419361v1</t>
  </si>
  <si>
    <t>Protaetia brevitarsis</t>
  </si>
  <si>
    <t>B01</t>
  </si>
  <si>
    <t>SAMN09478267</t>
  </si>
  <si>
    <t>PRJNA477715</t>
  </si>
  <si>
    <t>GCA_004143645.1</t>
  </si>
  <si>
    <t>mitochondrion MT:CM014285.1</t>
  </si>
  <si>
    <t>RXPK01</t>
  </si>
  <si>
    <t>ftp://ftp.ncbi.nlm.nih.gov/genomes/all/GCA/004/143/645/GCA_004143645.1_ASM414364v1</t>
  </si>
  <si>
    <t>Rhincodon typus</t>
  </si>
  <si>
    <t>Ralph</t>
  </si>
  <si>
    <t>SAMN04562461</t>
  </si>
  <si>
    <t>PRJNA378405</t>
  </si>
  <si>
    <t>GCA_001642345.2</t>
  </si>
  <si>
    <t>mitochondrion MT:NC_023455.1/</t>
  </si>
  <si>
    <t>LVEK02</t>
  </si>
  <si>
    <t>2016-05-11T00:00:00Z</t>
  </si>
  <si>
    <t>ftp://ftp.ncbi.nlm.nih.gov/genomes/all/GCA/001/642/345/GCA_001642345.2_ASM164234v2</t>
  </si>
  <si>
    <t>ftp://ftp.ncbi.nlm.nih.gov/genomes/all/GCF/001/642/345/GCF_001642345.1_ASM164234v2</t>
  </si>
  <si>
    <t>Colistium nudipinnis</t>
  </si>
  <si>
    <t>NWPU-LYCLD-2018</t>
  </si>
  <si>
    <t>SAMN13439310</t>
  </si>
  <si>
    <t>PRJNA592742</t>
  </si>
  <si>
    <t>GCA_016785305.1</t>
  </si>
  <si>
    <t>JAFBJU01</t>
  </si>
  <si>
    <t>ftp://ftp.ncbi.nlm.nih.gov/genomes/all/GCA/016/785/305/GCA_016785305.1_ASM1678530v1</t>
  </si>
  <si>
    <t>Sarcophaga peregrina</t>
  </si>
  <si>
    <t>CSU201703856</t>
  </si>
  <si>
    <t>SAMN13707116</t>
  </si>
  <si>
    <t>PRJNA509973</t>
  </si>
  <si>
    <t>GCA_014635995.1</t>
  </si>
  <si>
    <t>chromosome 1:CM025789.1; chromosome 2:CM025790.1; chromosome 3:CM025791.1; chromosome 4:CM025792.1; chromosome 5:CM025793.1; chromosome 6:CM025794.1</t>
  </si>
  <si>
    <t>JABZEU01</t>
  </si>
  <si>
    <t>ftp://ftp.ncbi.nlm.nih.gov/genomes/all/GCA/014/635/995/GCA_014635995.1_ASM1463599v1</t>
  </si>
  <si>
    <t>Beatragus hunteri</t>
  </si>
  <si>
    <t>BS46</t>
  </si>
  <si>
    <t>SAMN07678065</t>
  </si>
  <si>
    <t>PRJNA399375</t>
  </si>
  <si>
    <t>GCA_004027495.1</t>
  </si>
  <si>
    <t>PVKQ01</t>
  </si>
  <si>
    <t>ftp://ftp.ncbi.nlm.nih.gov/genomes/all/GCA/004/027/495/GCA_004027495.1_BeaHun_v1_BIUU</t>
  </si>
  <si>
    <t>Endocarpon pusillum Z07020</t>
  </si>
  <si>
    <t>Z07020</t>
  </si>
  <si>
    <t>SAMN02981524</t>
  </si>
  <si>
    <t>PRJNA245134</t>
  </si>
  <si>
    <t>GCA_000464535.1</t>
  </si>
  <si>
    <t>APWS01</t>
  </si>
  <si>
    <t>2013-09-04T00:00:00Z</t>
  </si>
  <si>
    <t>ftp://ftp.ncbi.nlm.nih.gov/genomes/all/GCA/000/464/535/GCA_000464535.1_EPUS</t>
  </si>
  <si>
    <t>ftp://ftp.ncbi.nlm.nih.gov/genomes/all/GCF/000/464/535/GCF_000464535.1_EPUS</t>
  </si>
  <si>
    <t>Candida metapsilosis</t>
  </si>
  <si>
    <t>BP57</t>
  </si>
  <si>
    <t>SAMN17016193</t>
  </si>
  <si>
    <t>PRJNA520893</t>
  </si>
  <si>
    <t>GCA_017655625.1</t>
  </si>
  <si>
    <t>JAEOAQ01</t>
  </si>
  <si>
    <t>2021-04-01T00:00:00Z</t>
  </si>
  <si>
    <t>ftp://ftp.ncbi.nlm.nih.gov/genomes/all/GCA/017/655/625/GCA_017655625.1_BP57</t>
  </si>
  <si>
    <t>Pontoporia blainvillei</t>
  </si>
  <si>
    <t>BP203</t>
  </si>
  <si>
    <t>SAMN02649573</t>
  </si>
  <si>
    <t>PRJNA239019</t>
  </si>
  <si>
    <t>GCA_011754075.1</t>
  </si>
  <si>
    <t>PGGH01</t>
  </si>
  <si>
    <t>ftp://ftp.ncbi.nlm.nih.gov/genomes/all/GCA/011/754/075/GCA_011754075.1_ASM1175407v1</t>
  </si>
  <si>
    <t>89 A2 2-3</t>
  </si>
  <si>
    <t>SAMN05235602</t>
  </si>
  <si>
    <t>PRJNA325493</t>
  </si>
  <si>
    <t>GCA_001693025.2</t>
  </si>
  <si>
    <t>MASP02</t>
  </si>
  <si>
    <t>ftp://ftp.ncbi.nlm.nih.gov/genomes/all/GCA/001/693/025/GCA_001693025.2_ASM169302v2</t>
  </si>
  <si>
    <t>Microcaecilia unicolor</t>
  </si>
  <si>
    <t>SAMEA104387962</t>
  </si>
  <si>
    <t>PRJEB32737</t>
  </si>
  <si>
    <t>GCA_901765095.1</t>
  </si>
  <si>
    <t>chromosome 1:NC_044031.1/LR594632.1; chromosome 2:NC_044032.1/LR594633.1; chromosome 3:NC_044033.1/LR594634.1; chromosome 4:NC_044034.1/LR594635.1; chromosome 5:NC_044035.1/LR594636.1; chromosome 6:NC_044036.1/LR594637.1; chromosome 7:NC_044037.1/LR594638.1; chromosome 8:NC_044038.1/LR594639.1; chromosome 9:NC_044039.1/LR594640.1; chromosome 10:NC_044040.1/LR594641.1; chromosome 11:NC_044041.1/LR594642.1; chromosome 12:NC_044042.1/LR594643.1; chromosome 13:NC_044043.1/LR594644.1; chromosome 14:NC_044044.1/LR594645.1; mitochondrion MT:NC_023515.1/</t>
  </si>
  <si>
    <t>CABFKK01</t>
  </si>
  <si>
    <t>2019-06-18T00:00:00Z</t>
  </si>
  <si>
    <t>ftp://ftp.ncbi.nlm.nih.gov/genomes/all/GCA/901/765/095/GCA_901765095.1_aMicUni1.1</t>
  </si>
  <si>
    <t>ftp://ftp.ncbi.nlm.nih.gov/genomes/all/GCF/901/765/095/GCF_901765095.1_aMicUni1.1</t>
  </si>
  <si>
    <t>Damaliscus lunatus</t>
  </si>
  <si>
    <t>CTB-792</t>
  </si>
  <si>
    <t>SAMN08714481</t>
  </si>
  <si>
    <t>GCA_006408505.1</t>
  </si>
  <si>
    <t>SJXP01</t>
  </si>
  <si>
    <t>ftp://ftp.ncbi.nlm.nih.gov/genomes/all/GCA/006/408/505/GCA_006408505.1_CTB</t>
  </si>
  <si>
    <t>Zizania latifolia</t>
  </si>
  <si>
    <t>SAMN02981538</t>
  </si>
  <si>
    <t>PRJNA187578</t>
  </si>
  <si>
    <t>GCA_000418225.1</t>
  </si>
  <si>
    <t>ASSH01</t>
  </si>
  <si>
    <t>2013-07-03T00:00:00Z</t>
  </si>
  <si>
    <t>ftp://ftp.ncbi.nlm.nih.gov/genomes/all/GCA/000/418/225/GCA_000418225.1_Zizania_latifolia_v01</t>
  </si>
  <si>
    <t>Strigomonas galati</t>
  </si>
  <si>
    <t>TCC219</t>
  </si>
  <si>
    <t>SAMN02953867</t>
  </si>
  <si>
    <t>PRJNA203516</t>
  </si>
  <si>
    <t>GCA_000482125.1</t>
  </si>
  <si>
    <t>AUXN01</t>
  </si>
  <si>
    <t>ftp://ftp.ncbi.nlm.nih.gov/genomes/all/GCA/000/482/125/GCA_000482125.1_Sgal_1.0</t>
  </si>
  <si>
    <t>Strigomonas oncopelti</t>
  </si>
  <si>
    <t>TCC290E</t>
  </si>
  <si>
    <t>SAMN02953864</t>
  </si>
  <si>
    <t>PRJNA203518</t>
  </si>
  <si>
    <t>GCA_000482165.1</t>
  </si>
  <si>
    <t>AUXK01</t>
  </si>
  <si>
    <t>ftp://ftp.ncbi.nlm.nih.gov/genomes/all/GCA/000/482/165/GCA_000482165.1_Sonc_1.0</t>
  </si>
  <si>
    <t>Herpetomonas muscarum</t>
  </si>
  <si>
    <t>TCC001E</t>
  </si>
  <si>
    <t>SAMN02953863</t>
  </si>
  <si>
    <t>PRJNA203519</t>
  </si>
  <si>
    <t>GCA_000482205.1</t>
  </si>
  <si>
    <t>AUXJ01</t>
  </si>
  <si>
    <t>ftp://ftp.ncbi.nlm.nih.gov/genomes/all/GCA/000/482/205/GCA_000482205.1_Hmus_1.0</t>
  </si>
  <si>
    <t>Crithidia acanthocephali</t>
  </si>
  <si>
    <t>TCC037E</t>
  </si>
  <si>
    <t>SAMN02953862</t>
  </si>
  <si>
    <t>PRJNA203520</t>
  </si>
  <si>
    <t>GCA_000482105.1</t>
  </si>
  <si>
    <t>AUXI01</t>
  </si>
  <si>
    <t>ftp://ftp.ncbi.nlm.nih.gov/genomes/all/GCA/000/482/105/GCA_000482105.1_Caca_1.0</t>
  </si>
  <si>
    <t>Eidolon helvum</t>
  </si>
  <si>
    <t>SAMN02212690</t>
  </si>
  <si>
    <t>PRJNA209406</t>
  </si>
  <si>
    <t>GCA_000465285.1</t>
  </si>
  <si>
    <t>AWHC01</t>
  </si>
  <si>
    <t>ftp://ftp.ncbi.nlm.nih.gov/genomes/all/GCA/000/465/285/GCA_000465285.1_ASM46528v1</t>
  </si>
  <si>
    <t>Propithecus coquereli</t>
  </si>
  <si>
    <t>6110/MARCELLA</t>
  </si>
  <si>
    <t>SAMN03121823</t>
  </si>
  <si>
    <t>PRJNA281642</t>
  </si>
  <si>
    <t>GCA_000956105.1</t>
  </si>
  <si>
    <t>mitochondrion MT:NC_011053.1/</t>
  </si>
  <si>
    <t>JZKE01</t>
  </si>
  <si>
    <t>2015-03-17T00:00:00Z</t>
  </si>
  <si>
    <t>ftp://ftp.ncbi.nlm.nih.gov/genomes/all/GCA/000/956/105/GCA_000956105.1_Pcoq_1.0</t>
  </si>
  <si>
    <t>ftp://ftp.ncbi.nlm.nih.gov/genomes/all/GCF/000/956/105/GCF_000956105.1_Pcoq_1.0</t>
  </si>
  <si>
    <t>Salpingoeca rosetta</t>
  </si>
  <si>
    <t>ATCC 50818</t>
  </si>
  <si>
    <t>SAMN00013333</t>
  </si>
  <si>
    <t>PRJNA37927</t>
  </si>
  <si>
    <t>GCA_000188695.1</t>
  </si>
  <si>
    <t>ACSY01</t>
  </si>
  <si>
    <t>2011-02-09T00:00:00Z</t>
  </si>
  <si>
    <t>ftp://ftp.ncbi.nlm.nih.gov/genomes/all/GCA/000/188/695/GCA_000188695.1_Proterospongia_sp_ATCC50818</t>
  </si>
  <si>
    <t>ftp://ftp.ncbi.nlm.nih.gov/genomes/all/GCF/000/188/695/GCF_000188695.1_Proterospongia_sp_ATCC50818</t>
  </si>
  <si>
    <t>Megaderma lyra</t>
  </si>
  <si>
    <t>US036</t>
  </si>
  <si>
    <t>SAMN07678029</t>
  </si>
  <si>
    <t>PRJNA399353</t>
  </si>
  <si>
    <t>GCA_004026885.1</t>
  </si>
  <si>
    <t>PVJL01</t>
  </si>
  <si>
    <t>ftp://ftp.ncbi.nlm.nih.gov/genomes/all/GCA/004/026/885/GCA_004026885.1_MegLyr_v1_BIUU</t>
  </si>
  <si>
    <t>Hordeum pubiflorum</t>
  </si>
  <si>
    <t>SAMEA3138951</t>
  </si>
  <si>
    <t>PRJEB3404</t>
  </si>
  <si>
    <t>GCA_000582825.1</t>
  </si>
  <si>
    <t>CBMN01</t>
  </si>
  <si>
    <t>ftp://ftp.ncbi.nlm.nih.gov/genomes/all/GCA/000/582/825/GCA_000582825.1_Hordeum_pubiflorum_assembly1</t>
  </si>
  <si>
    <t>Hymenolepis microstoma</t>
  </si>
  <si>
    <t>SAMEA2272183</t>
  </si>
  <si>
    <t>PRJEB124</t>
  </si>
  <si>
    <t>GCA_000469805.3</t>
  </si>
  <si>
    <t>chromosome 1:LR215989.1; chromosome 2:LR215990.1; chromosome 3:LR215991.1; chromosome 4:LR215995.1; chromosome 5:LR215993.1; chromosome 6:LR215994.1; mitochondrion 7:LR215992.1</t>
  </si>
  <si>
    <t>2019-03-07T00:00:00Z</t>
  </si>
  <si>
    <t>ftp://ftp.ncbi.nlm.nih.gov/genomes/all/GCA/000/469/805/GCA_000469805.3_HMN_v3</t>
  </si>
  <si>
    <t>Fragaria iinumae</t>
  </si>
  <si>
    <t>FII-19-9</t>
  </si>
  <si>
    <t>SAMN11855975</t>
  </si>
  <si>
    <t>PRJNA544784</t>
  </si>
  <si>
    <t>GCA_009720345.1</t>
  </si>
  <si>
    <t>chromosome 1:CM019117.1; chromosome 2:CM019118.1; chromosome 3:CM019119.1; chromosome 4:CM019120.1; chromosome 5:CM019121.1; chromosome 6:CM019122.1; chromosome 7:CM019123.1</t>
  </si>
  <si>
    <t>WJYP01</t>
  </si>
  <si>
    <t>ftp://ftp.ncbi.nlm.nih.gov/genomes/all/GCA/009/720/345/GCA_009720345.1_FII_1.0</t>
  </si>
  <si>
    <t>Fragaria nipponica</t>
  </si>
  <si>
    <t>SAMD00010925</t>
  </si>
  <si>
    <t>PRJDB1479</t>
  </si>
  <si>
    <t>GCA_000512025.1</t>
  </si>
  <si>
    <t>BATV01</t>
  </si>
  <si>
    <t>ftp://ftp.ncbi.nlm.nih.gov/genomes/all/GCA/000/512/025/GCA_000512025.1_FNI_r1.1</t>
  </si>
  <si>
    <t>Fragaria nubicola</t>
  </si>
  <si>
    <t>SAMD00010927</t>
  </si>
  <si>
    <t>PRJDB1480</t>
  </si>
  <si>
    <t>GCA_000511995.1</t>
  </si>
  <si>
    <t>BATW01</t>
  </si>
  <si>
    <t>ftp://ftp.ncbi.nlm.nih.gov/genomes/all/GCA/000/511/995/GCA_000511995.1_FNU_r1.1</t>
  </si>
  <si>
    <t>Fragaria orientalis</t>
  </si>
  <si>
    <t>SAMD00010919</t>
  </si>
  <si>
    <t>PRJDB1481</t>
  </si>
  <si>
    <t>GCA_000517285.1</t>
  </si>
  <si>
    <t>BATX01</t>
  </si>
  <si>
    <t>ftp://ftp.ncbi.nlm.nih.gov/genomes/all/GCA/000/517/285/GCA_000517285.1_FOR_r1.1</t>
  </si>
  <si>
    <t>Hanseniaspora vineae</t>
  </si>
  <si>
    <t>T02/19AF</t>
  </si>
  <si>
    <t>SAMN02644989</t>
  </si>
  <si>
    <t>PRJNA238564</t>
  </si>
  <si>
    <t>GCA_000585475.3</t>
  </si>
  <si>
    <t>JFAV03</t>
  </si>
  <si>
    <t>2014-03-04T00:00:00Z</t>
  </si>
  <si>
    <t>ftp://ftp.ncbi.nlm.nih.gov/genomes/all/GCA/000/585/475/GCA_000585475.3_FQ_Hvineae_v3</t>
  </si>
  <si>
    <t>Genlisea aurea</t>
  </si>
  <si>
    <t>SAMN02206260</t>
  </si>
  <si>
    <t>PRJNA208769</t>
  </si>
  <si>
    <t>GCA_000441915.1</t>
  </si>
  <si>
    <t>AUSU01</t>
  </si>
  <si>
    <t>ftp://ftp.ncbi.nlm.nih.gov/genomes/all/GCA/000/441/915/GCA_000441915.1_GenAur_1.0</t>
  </si>
  <si>
    <t>Hemicentrotus pulcherrimus</t>
  </si>
  <si>
    <t>SAMD00098133</t>
  </si>
  <si>
    <t>PRJDB6441</t>
  </si>
  <si>
    <t>GCA_003118195.1</t>
  </si>
  <si>
    <t>BEXV01</t>
  </si>
  <si>
    <t>ftp://ftp.ncbi.nlm.nih.gov/genomes/all/GCA/003/118/195/GCA_003118195.1_HpulGenome_v1</t>
  </si>
  <si>
    <t>Sagittarius serpentarius</t>
  </si>
  <si>
    <t>B10K-DU-011-38</t>
  </si>
  <si>
    <t>SAMN12253901</t>
  </si>
  <si>
    <t>GCA_013399415.1</t>
  </si>
  <si>
    <t>VWYJ01</t>
  </si>
  <si>
    <t>ftp://ftp.ncbi.nlm.nih.gov/genomes/all/GCA/013/399/415/GCA_013399415.1_ASM1339941v1</t>
  </si>
  <si>
    <t>Onychostoma macrolepis</t>
  </si>
  <si>
    <t>SWU-2019</t>
  </si>
  <si>
    <t>SAMN14163390</t>
  </si>
  <si>
    <t>PRJNA608076</t>
  </si>
  <si>
    <t>GCA_012432095.1</t>
  </si>
  <si>
    <t>chromosome 01:CM022810.1; chromosome 02:CM022811.1; chromosome 03:CM022812.1; chromosome 04:CM022813.1; chromosome 05:CM022814.1; chromosome 06:CM022815.1; chromosome 07:CM022816.1; chromosome 08:CM022817.1; chromosome 09:CM022818.1; chromosome 10:CM022794.1; chromosome 11:CM022795.1; chromosome 12:CM022796.1; chromosome 13:CM022797.1; chromosome 14:CM022798.1; chromosome 15:CM022799.1; chromosome 16:CM022800.1; chromosome 17:CM022801.1; chromosome 18:CM022802.1; chromosome 19:CM022803.1; chromosome 20:CM022804.1; chromosome 21:CM022805.1; chromosome 22:CM022806.1; chromosome 23:CM022807.1; chromosome 24:CM022808.1; chromosome 25:CM022809.1</t>
  </si>
  <si>
    <t>JAAMOB01</t>
  </si>
  <si>
    <t>2020-04-16T00:00:00Z</t>
  </si>
  <si>
    <t>ftp://ftp.ncbi.nlm.nih.gov/genomes/all/GCA/012/432/095/GCA_012432095.1_ASM1243209v1</t>
  </si>
  <si>
    <t>Trinectes maculatus</t>
  </si>
  <si>
    <t>NWPU-BDSQT-2018</t>
  </si>
  <si>
    <t>SAMN13439179</t>
  </si>
  <si>
    <t>PRJNA592733</t>
  </si>
  <si>
    <t>GCA_016785345.1</t>
  </si>
  <si>
    <t>JAFBJQ01</t>
  </si>
  <si>
    <t>ftp://ftp.ncbi.nlm.nih.gov/genomes/all/GCA/016/785/345/GCA_016785345.1_ASM1678534v1</t>
  </si>
  <si>
    <t>Maccullochella peelii</t>
  </si>
  <si>
    <t>KMC200</t>
  </si>
  <si>
    <t>SAMN03938494</t>
  </si>
  <si>
    <t>PRJNA290988</t>
  </si>
  <si>
    <t>GCA_002120245.1</t>
  </si>
  <si>
    <t>LKNJ01</t>
  </si>
  <si>
    <t>2017-05-09T00:00:00Z</t>
  </si>
  <si>
    <t>ftp://ftp.ncbi.nlm.nih.gov/genomes/all/GCA/002/120/245/GCA_002120245.1_mcod_v1</t>
  </si>
  <si>
    <t>Azadirachta indica</t>
  </si>
  <si>
    <t>SAMN02715695</t>
  </si>
  <si>
    <t>PRJNA176672</t>
  </si>
  <si>
    <t>GCA_000439995.3</t>
  </si>
  <si>
    <t>AMWY02</t>
  </si>
  <si>
    <t>ftp://ftp.ncbi.nlm.nih.gov/genomes/all/GCA/000/439/995/GCA_000439995.3_AzaInd2.1</t>
  </si>
  <si>
    <t>Leishmania turanica</t>
  </si>
  <si>
    <t>LEM423</t>
  </si>
  <si>
    <t>SAMN02212518</t>
  </si>
  <si>
    <t>PRJNA192712</t>
  </si>
  <si>
    <t>GCA_000441995.1</t>
  </si>
  <si>
    <t>ATBU01</t>
  </si>
  <si>
    <t>ftp://ftp.ncbi.nlm.nih.gov/genomes/all/GCA/000/441/995/GCA_000441995.1_Leishmania_turanica_LEM423-1.0.2</t>
  </si>
  <si>
    <t>Gyalolechia flavorubescens KoLRI002931</t>
  </si>
  <si>
    <t>KoLRI002931</t>
  </si>
  <si>
    <t>SAMN02981550</t>
  </si>
  <si>
    <t>PRJNA210248</t>
  </si>
  <si>
    <t>GCA_000442125.1</t>
  </si>
  <si>
    <t>AUPK01</t>
  </si>
  <si>
    <t>ftp://ftp.ncbi.nlm.nih.gov/genomes/all/GCA/000/442/125/GCA_000442125.1_Cafla_v1</t>
  </si>
  <si>
    <t>LCP96 04111</t>
  </si>
  <si>
    <t>SAMN14669941</t>
  </si>
  <si>
    <t>PRJNA691334</t>
  </si>
  <si>
    <t>GCA_015533775.1</t>
  </si>
  <si>
    <t>mitochondrion MT:NC_027416.1/</t>
  </si>
  <si>
    <t>JABCSE01</t>
  </si>
  <si>
    <t>2020-11-17T00:00:00Z</t>
  </si>
  <si>
    <t>ftp://ftp.ncbi.nlm.nih.gov/genomes/all/GCA/015/533/775/GCA_015533775.1_ASM1553377v1</t>
  </si>
  <si>
    <t>ftp://ftp.ncbi.nlm.nih.gov/genomes/all/GCF/015/533/775/GCF_015533775.1_ASM1553377v1</t>
  </si>
  <si>
    <t>Trichechus manatus latirostris</t>
  </si>
  <si>
    <t>Lorelei</t>
  </si>
  <si>
    <t>SAMN00632092</t>
  </si>
  <si>
    <t>PRJNA68243</t>
  </si>
  <si>
    <t>GCA_000243295.1</t>
  </si>
  <si>
    <t>mitochondrion MT:NC_010302.1/</t>
  </si>
  <si>
    <t>AHIN01</t>
  </si>
  <si>
    <t>2012-01-20T00:00:00Z</t>
  </si>
  <si>
    <t>ftp://ftp.ncbi.nlm.nih.gov/genomes/all/GCA/000/243/295/GCA_000243295.1_TriManLat1.0</t>
  </si>
  <si>
    <t>ftp://ftp.ncbi.nlm.nih.gov/genomes/all/GCF/000/243/295/GCF_000243295.1_TriManLat1.0</t>
  </si>
  <si>
    <t>Ceratotherium simum simum</t>
  </si>
  <si>
    <t>SDZICR_KB13650</t>
  </si>
  <si>
    <t>SAMN00778988</t>
  </si>
  <si>
    <t>PRJNA74583</t>
  </si>
  <si>
    <t>GCA_000283155.1</t>
  </si>
  <si>
    <t>mitochondrion MT:NC_001808.1/</t>
  </si>
  <si>
    <t>AKZM01</t>
  </si>
  <si>
    <t>ftp://ftp.ncbi.nlm.nih.gov/genomes/all/GCA/000/283/155/GCA_000283155.1_CerSimSim1.0</t>
  </si>
  <si>
    <t>ftp://ftp.ncbi.nlm.nih.gov/genomes/all/GCF/000/283/155/GCF_000283155.1_CerSimSim1.0</t>
  </si>
  <si>
    <t>Anthracocystis flocculosa PF-1</t>
  </si>
  <si>
    <t>PF-1</t>
  </si>
  <si>
    <t>SAMN02981510</t>
  </si>
  <si>
    <t>PRJNA245148</t>
  </si>
  <si>
    <t>GCA_000417875.1</t>
  </si>
  <si>
    <t>AOUS01</t>
  </si>
  <si>
    <t>2013-06-27T00:00:00Z</t>
  </si>
  <si>
    <t>ftp://ftp.ncbi.nlm.nih.gov/genomes/all/GCA/000/417/875/GCA_000417875.1_Pflocc_1.0</t>
  </si>
  <si>
    <t>ftp://ftp.ncbi.nlm.nih.gov/genomes/all/GCF/000/417/875/GCF_000417875.1_Pflocc_1.0</t>
  </si>
  <si>
    <t>Cladonia macilenta KoLRI003786</t>
  </si>
  <si>
    <t>KoLRI003786</t>
  </si>
  <si>
    <t>SAMN02981551</t>
  </si>
  <si>
    <t>PRJNA210603</t>
  </si>
  <si>
    <t>GCA_000444155.1</t>
  </si>
  <si>
    <t>AUPP01</t>
  </si>
  <si>
    <t>2013-08-06T00:00:00Z</t>
  </si>
  <si>
    <t>ftp://ftp.ncbi.nlm.nih.gov/genomes/all/GCA/000/444/155/GCA_000444155.1_Clmac_v1</t>
  </si>
  <si>
    <t>Leishmania gerbilli</t>
  </si>
  <si>
    <t>LEM452</t>
  </si>
  <si>
    <t>SAMN02214423</t>
  </si>
  <si>
    <t>PRJNA192717</t>
  </si>
  <si>
    <t>GCA_000443025.1</t>
  </si>
  <si>
    <t>ATBK01</t>
  </si>
  <si>
    <t>2013-08-02T00:00:00Z</t>
  </si>
  <si>
    <t>ftp://ftp.ncbi.nlm.nih.gov/genomes/all/GCA/000/443/025/GCA_000443025.1_Leishmania_gerbilii_LEM452-1.0.2</t>
  </si>
  <si>
    <t>Austropuccinia psidii</t>
  </si>
  <si>
    <t>SAMEA6153110</t>
  </si>
  <si>
    <t>PRJEB34084</t>
  </si>
  <si>
    <t>GCA_902702905.1</t>
  </si>
  <si>
    <t>CACRXL01</t>
  </si>
  <si>
    <t>ftp://ftp.ncbi.nlm.nih.gov/genomes/all/GCA/902/702/905/GCA_902702905.1_Austropuccinia_psidii</t>
  </si>
  <si>
    <t>Cladonia metacorallifera KoLRI002260</t>
  </si>
  <si>
    <t>SAMN02981562</t>
  </si>
  <si>
    <t>PRJNA219240</t>
  </si>
  <si>
    <t>GCA_000482085.2</t>
  </si>
  <si>
    <t>AXCT02</t>
  </si>
  <si>
    <t>2013-10-23T00:00:00Z</t>
  </si>
  <si>
    <t>ftp://ftp.ncbi.nlm.nih.gov/genomes/all/GCA/000/482/085/GCA_000482085.2_C_metacorallifera_KoLRI002260_v2</t>
  </si>
  <si>
    <t>Mnemiopsis leidyi</t>
  </si>
  <si>
    <t>SAMN02953801</t>
  </si>
  <si>
    <t>PRJNA64405</t>
  </si>
  <si>
    <t>GCA_000226015.1</t>
  </si>
  <si>
    <t>AGCP01</t>
  </si>
  <si>
    <t>2011-09-14T00:00:00Z</t>
  </si>
  <si>
    <t>ftp://ftp.ncbi.nlm.nih.gov/genomes/all/GCA/000/226/015/GCA_000226015.1_MneLei_Aug2011</t>
  </si>
  <si>
    <t>Ac 2V</t>
  </si>
  <si>
    <t>SAMEA2272664</t>
  </si>
  <si>
    <t>PRJEB39673</t>
  </si>
  <si>
    <t>GCA_905220665.1</t>
  </si>
  <si>
    <t>CAJNAR01</t>
  </si>
  <si>
    <t>ftp://ftp.ncbi.nlm.nih.gov/genomes/all/GCA/905/220/665/GCA_905220665.1_Assembly_of_Albugo_candida_isolate_Ac2vPB</t>
  </si>
  <si>
    <t>Hyphochytrium catenoides</t>
  </si>
  <si>
    <t>SAMEA3980475</t>
  </si>
  <si>
    <t>PRJEB13950</t>
  </si>
  <si>
    <t>GCA_900088475.1</t>
  </si>
  <si>
    <t>mitochondrion mitochondria:LT578416.1</t>
  </si>
  <si>
    <t>FLMG01</t>
  </si>
  <si>
    <t>2016-12-10T00:00:00Z</t>
  </si>
  <si>
    <t>ftp://ftp.ncbi.nlm.nih.gov/genomes/all/GCA/900/088/475/GCA_900088475.1_hypho_2016</t>
  </si>
  <si>
    <t>Cerataphis brasiliensis yeast-like symbiont</t>
  </si>
  <si>
    <t>SAMN02981500</t>
  </si>
  <si>
    <t>PRJNA169168</t>
  </si>
  <si>
    <t>GCA_000372705.1</t>
  </si>
  <si>
    <t>AOFP01</t>
  </si>
  <si>
    <t>ftp://ftp.ncbi.nlm.nih.gov/genomes/all/GCA/000/372/705/GCA_000372705.1_YLSCbra_1.0</t>
  </si>
  <si>
    <t>Angiostrongylus cantonensis</t>
  </si>
  <si>
    <t>Guangzhou</t>
  </si>
  <si>
    <t>SAMN05943038</t>
  </si>
  <si>
    <t>PRJNA350391</t>
  </si>
  <si>
    <t>GCA_009735665.1</t>
  </si>
  <si>
    <t>MQTX01</t>
  </si>
  <si>
    <t>2019-12-09T00:00:00Z</t>
  </si>
  <si>
    <t>ftp://ftp.ncbi.nlm.nih.gov/genomes/all/GCA/009/735/665/GCA_009735665.1_ACgenome_NGS_v2</t>
  </si>
  <si>
    <t>Leishmania sp. Ghana 2012 LV757</t>
  </si>
  <si>
    <t>GH5</t>
  </si>
  <si>
    <t>SAMN17294115</t>
  </si>
  <si>
    <t>PRJNA691536</t>
  </si>
  <si>
    <t>GCA_017918215.1</t>
  </si>
  <si>
    <t>chromosome 1:CM030468.1; chromosome 2:CM030469.1; chromosome 3:CM030470.1; chromosome 4:CM030471.1; chromosome 5:CM030472.1; chromosome 6:CM030473.1; chromosome 7:CM030474.1; chromosome 8:CM030475.1; chromosome 9:CM030476.1; chromosome 10:CM030477.1; chromosome 11:CM030478.1; chromosome 12:CM030479.1; chromosome 13:CM030480.1; chromosome 14:CM030481.1; chromosome 15:CM030482.1; chromosome 16:CM030483.1; chromosome 17:CM030484.1; chromosome 18:CM030485.1; chromosome 19:CM030486.1; chromosome 20:CM030487.1; chromosome 21:CM030488.1; chromosome 22:CM030489.1; chromosome 23:CM030490.1; chromosome 24:CM030491.1; chromosome 25:CM030492.1; chromosome 26:CM030493.1; chromosome 27:CM030494.1; chromosome 28:CM030495.1; chromosome 29:CM030496.1; chromosome 30:CM030497.1; chromosome 31:CM030498.1; chromosome 32:CM030499.1; chromosome 33:CM030500.1; chromosome 34:CM030501.1; chromosome 35:CM030502.1; chromosome 36:CM030503.1</t>
  </si>
  <si>
    <t>JAFJZN01</t>
  </si>
  <si>
    <t>ftp://ftp.ncbi.nlm.nih.gov/genomes/all/GCA/017/918/215/GCA_017918215.1_LU_Lgha_1.0</t>
  </si>
  <si>
    <t>Leishmania arabica</t>
  </si>
  <si>
    <t>LEM1108</t>
  </si>
  <si>
    <t>SAMN02214421</t>
  </si>
  <si>
    <t>PRJNA192710</t>
  </si>
  <si>
    <t>GCA_000410695.2</t>
  </si>
  <si>
    <t>chromosome 1:CM004642.1; chromosome 2:CM004643.1; chromosome 3:CM004644.1; chromosome 4:CM004645.1; chromosome 5:CM004646.1; chromosome 6:CM004647.1; chromosome 7:CM004648.1; chromosome 8:CM004649.1; chromosome 9:CM004650.1; chromosome 10:CM004651.1; chromosome 11:CM004652.1; chromosome 12:CM004653.1; chromosome 13:CM004654.1; chromosome 14:CM004655.1; chromosome 15:CM004656.1; chromosome 16:CM004657.1; chromosome 17:CM004658.1; chromosome 18:CM004659.1; chromosome 19:CM004660.1; chromosome 20:CM004661.1; chromosome 21:CM004662.1; chromosome 22:CM004663.1; chromosome 23:CM004664.1; chromosome 24:CM004665.1; chromosome 25:CM004666.1; chromosome 26:CM004667.1; chromosome 27:CM004668.1; chromosome 28:CM004669.1; chromosome 29:CM004670.1; chromosome 30:CM004635.1; chromosome 31:CM004636.1; chromosome 32:CM004637.1; chromosome 33:CM004638.1; chromosome 34:CM004639.1; chromosome 35:CM004640.1; chromosome 36:CM004641.1</t>
  </si>
  <si>
    <t>ATBH02</t>
  </si>
  <si>
    <t>2013-06-11T00:00:00Z</t>
  </si>
  <si>
    <t>ftp://ftp.ncbi.nlm.nih.gov/genomes/all/GCA/000/410/695/GCA_000410695.2_Leishmania_arabica_LEM1108-1.0.3</t>
  </si>
  <si>
    <t>Pseudogymnoascus pannorum var. pannorum</t>
  </si>
  <si>
    <t>ATCC 16222</t>
  </si>
  <si>
    <t>SAMN04155469</t>
  </si>
  <si>
    <t>PRJNA299331</t>
  </si>
  <si>
    <t>GCA_001630605.1</t>
  </si>
  <si>
    <t>LNAS01</t>
  </si>
  <si>
    <t>ftp://ftp.ncbi.nlm.nih.gov/genomes/all/GCA/001/630/605/GCA_001630605.1_ASM163060v1</t>
  </si>
  <si>
    <t>Heterococcus sp. DN1</t>
  </si>
  <si>
    <t>DN1</t>
  </si>
  <si>
    <t>SAMN02981563</t>
  </si>
  <si>
    <t>PRJNA210954</t>
  </si>
  <si>
    <t>GCA_000498555.1</t>
  </si>
  <si>
    <t>AXNI01</t>
  </si>
  <si>
    <t>ftp://ftp.ncbi.nlm.nih.gov/genomes/all/GCA/000/498/555/GCA_000498555.1_H_sp_DN1_v01</t>
  </si>
  <si>
    <t>Helminthosporium solani B-AC-16A</t>
  </si>
  <si>
    <t>B-AC-16A</t>
  </si>
  <si>
    <t>SAMN02566892</t>
  </si>
  <si>
    <t>PRJNA219149</t>
  </si>
  <si>
    <t>GCA_000498615.1</t>
  </si>
  <si>
    <t>AWWW01</t>
  </si>
  <si>
    <t>ftp://ftp.ncbi.nlm.nih.gov/genomes/all/GCA/000/498/615/GCA_000498615.1_Hsolani1.0</t>
  </si>
  <si>
    <t>CBS 101075</t>
  </si>
  <si>
    <t>SAMN08778357</t>
  </si>
  <si>
    <t>PRJNA531022</t>
  </si>
  <si>
    <t>GCA_004022145.1</t>
  </si>
  <si>
    <t>RCNU01</t>
  </si>
  <si>
    <t>2019-01-14T00:00:00Z</t>
  </si>
  <si>
    <t>ftp://ftp.ncbi.nlm.nih.gov/genomes/all/GCA/004/022/145/GCA_004022145.1_Paevar1</t>
  </si>
  <si>
    <t>ftp://ftp.ncbi.nlm.nih.gov/genomes/all/GCF/004/022/145/GCF_004022145.1_Paevar1</t>
  </si>
  <si>
    <t>Amanita jacksonii TRTC168611</t>
  </si>
  <si>
    <t>SAMN02981569</t>
  </si>
  <si>
    <t>PRJNA226613</t>
  </si>
  <si>
    <t>GCA_000497225.1</t>
  </si>
  <si>
    <t>AYNK01</t>
  </si>
  <si>
    <t>2013-11-13T00:00:00Z</t>
  </si>
  <si>
    <t>ftp://ftp.ncbi.nlm.nih.gov/genomes/all/GCA/000/497/225/GCA_000497225.1_AmaJack1.0</t>
  </si>
  <si>
    <t>Pseudocercospora pini-densiflorae CBS 125139</t>
  </si>
  <si>
    <t>CBS 125139</t>
  </si>
  <si>
    <t>SAMN02254956</t>
  </si>
  <si>
    <t>PRJNA212512</t>
  </si>
  <si>
    <t>GCA_000504365.2</t>
  </si>
  <si>
    <t>AWYD02</t>
  </si>
  <si>
    <t>ftp://ftp.ncbi.nlm.nih.gov/genomes/all/GCA/000/504/365/GCA_000504365.2_ASM50436v2</t>
  </si>
  <si>
    <t>Lecanosticta acicola</t>
  </si>
  <si>
    <t>B3_MdHEF</t>
  </si>
  <si>
    <t>SAMN07222061</t>
  </si>
  <si>
    <t>PRJNA390145</t>
  </si>
  <si>
    <t>GCA_002441625.1</t>
  </si>
  <si>
    <t>NXEF01</t>
  </si>
  <si>
    <t>ftp://ftp.ncbi.nlm.nih.gov/genomes/all/GCA/002/441/625/GCA_002441625.1_B3_v1</t>
  </si>
  <si>
    <t>Penicillium camemberti</t>
  </si>
  <si>
    <t>FM013=LCP06093</t>
  </si>
  <si>
    <t>SAMN16094528</t>
  </si>
  <si>
    <t>PRJNA655754</t>
  </si>
  <si>
    <t>GCA_014839975.1</t>
  </si>
  <si>
    <t>JACXYV01</t>
  </si>
  <si>
    <t>ftp://ftp.ncbi.nlm.nih.gov/genomes/all/GCA/014/839/975/GCA_014839975.1_PcamFM013r2_polished</t>
  </si>
  <si>
    <t>Moesziomyces aphidis DSM 70725</t>
  </si>
  <si>
    <t>DSM 70725</t>
  </si>
  <si>
    <t>SAMN02319046</t>
  </si>
  <si>
    <t>PRJNA215967</t>
  </si>
  <si>
    <t>GCA_000517465.1</t>
  </si>
  <si>
    <t>AWNI01</t>
  </si>
  <si>
    <t>2014-01-10T00:00:00Z</t>
  </si>
  <si>
    <t>ftp://ftp.ncbi.nlm.nih.gov/genomes/all/GCA/000/517/465/GCA_000517465.1_PseuAph1.0</t>
  </si>
  <si>
    <t>Kuraishia capsulata CBS 1993</t>
  </si>
  <si>
    <t>CBS 1993</t>
  </si>
  <si>
    <t>SAMEA3138920</t>
  </si>
  <si>
    <t>PRJEB4427</t>
  </si>
  <si>
    <t>GCA_000576695.1</t>
  </si>
  <si>
    <t>CBUD02</t>
  </si>
  <si>
    <t>2014-01-29T00:00:00Z</t>
  </si>
  <si>
    <t>ftp://ftp.ncbi.nlm.nih.gov/genomes/all/GCA/000/576/695/GCA_000576695.1_AUH_PRJEB4427_v1</t>
  </si>
  <si>
    <t>ftp://ftp.ncbi.nlm.nih.gov/genomes/all/GCF/000/576/695/GCF_000576695.1_AUH_PRJEB4427_v1</t>
  </si>
  <si>
    <t>Plasmodium gaboni</t>
  </si>
  <si>
    <t>SY75</t>
  </si>
  <si>
    <t>SAMN04053639</t>
  </si>
  <si>
    <t>GCA_001602025.1</t>
  </si>
  <si>
    <t>chromosome 1:NC_031481.1/CM003856.1; chromosome 2:NC_031482.1/CM003857.1; chromosome 3:NC_031483.1/CM003858.1; chromosome 4:NC_031484.1/CM003859.1; chromosome 5:NC_031485.1/CM003860.1; chromosome 6:NC_031486.1/CM003861.1; chromosome 7:NC_031487.1/CM003862.1; chromosome 8:NC_031488.1/CM003863.1; chromosome 9:NC_031489.1/CM003864.1; chromosome 10:NC_031490.1/CM003865.1; chromosome 11:NC_031491.1/CM003866.1; chromosome 12:NC_031492.1/CM003867.1; chromosome 13:NC_031493.1/CM003868.1; chromosome 14:NC_031494.1/CM003869.1; apicoplast Pltd:NW_017385168.1/CM003884.1</t>
  </si>
  <si>
    <t>LVLB01</t>
  </si>
  <si>
    <t>ftp://ftp.ncbi.nlm.nih.gov/genomes/all/GCA/001/602/025/GCA_001602025.1_ASM160202v1</t>
  </si>
  <si>
    <t>ftp://ftp.ncbi.nlm.nih.gov/genomes/all/GCF/001/602/025/GCF_001602025.1_ASM160202v1</t>
  </si>
  <si>
    <t>Penicillium fuscoglaucum FM041</t>
  </si>
  <si>
    <t>FM041</t>
  </si>
  <si>
    <t>SAMEA3138922</t>
  </si>
  <si>
    <t>PRJEB5119</t>
  </si>
  <si>
    <t>GCA_000576735.1</t>
  </si>
  <si>
    <t>CBXP01</t>
  </si>
  <si>
    <t>2014-02-18T00:00:00Z</t>
  </si>
  <si>
    <t>ftp://ftp.ncbi.nlm.nih.gov/genomes/all/GCA/000/576/735/GCA_000576735.1_PFUSFM041_20131217</t>
  </si>
  <si>
    <t>Penicillium nalgiovense</t>
  </si>
  <si>
    <t>IBT 13039</t>
  </si>
  <si>
    <t>SAMN05200876</t>
  </si>
  <si>
    <t>GCA_002072425.1</t>
  </si>
  <si>
    <t>MOOB01</t>
  </si>
  <si>
    <t>ftp://ftp.ncbi.nlm.nih.gov/genomes/all/GCA/002/072/425/GCA_002072425.1_ASM207242v1</t>
  </si>
  <si>
    <t>Penicillium carneum LCP05634</t>
  </si>
  <si>
    <t>LCP05634</t>
  </si>
  <si>
    <t>SAMEA3138930</t>
  </si>
  <si>
    <t>PRJEB5124</t>
  </si>
  <si>
    <t>GCA_000577495.1</t>
  </si>
  <si>
    <t>CBXS01</t>
  </si>
  <si>
    <t>ftp://ftp.ncbi.nlm.nih.gov/genomes/all/GCA/000/577/495/GCA_000577495.1_PCARLCP05634_20131217</t>
  </si>
  <si>
    <t>Penicillium paneum FM227</t>
  </si>
  <si>
    <t>FM227</t>
  </si>
  <si>
    <t>SAMEA3138936</t>
  </si>
  <si>
    <t>PRJEB5117</t>
  </si>
  <si>
    <t>GCA_000577715.1</t>
  </si>
  <si>
    <t>CBXN01</t>
  </si>
  <si>
    <t>ftp://ftp.ncbi.nlm.nih.gov/genomes/all/GCA/000/577/715/GCA_000577715.1_PPANFM227_20131217</t>
  </si>
  <si>
    <t>Penicillium biforme FM169</t>
  </si>
  <si>
    <t>FM169</t>
  </si>
  <si>
    <t>SAMEA3138938</t>
  </si>
  <si>
    <t>PRJEB5118</t>
  </si>
  <si>
    <t>GCA_000577785.1</t>
  </si>
  <si>
    <t>CBXO01</t>
  </si>
  <si>
    <t>ftp://ftp.ncbi.nlm.nih.gov/genomes/all/GCA/000/577/785/GCA_000577785.1_PBIFFM169_20131217</t>
  </si>
  <si>
    <t>Fraxinus excelsior</t>
  </si>
  <si>
    <t>FRAX-001</t>
  </si>
  <si>
    <t>SAMN18253904</t>
  </si>
  <si>
    <t>PRJNA713541</t>
  </si>
  <si>
    <t>GCA_019097785.1</t>
  </si>
  <si>
    <t>chromosome 1:CM032623.1; chromosome 2:CM032624.1; chromosome 3:CM032625.1; chromosome 4:CM032626.1; chromosome 5:CM032627.1; chromosome 6:CM032628.1; chromosome 7:CM032629.1; chromosome 8:CM032630.1; chromosome 9:CM032631.1; chromosome 10:CM032632.1; chromosome 11:CM032633.1; chromosome 12:CM032634.1; chromosome 13:CM032635.1; chromosome 14:CM032636.1; chromosome 15:CM032637.1; chromosome 16:CM032638.1; chromosome 17:CM032639.1; chromosome 18:CM032640.1; chromosome 19:CM032641.1; chromosome 20:CM032642.1; chromosome 21:CM032643.1; chromosome 22:CM032644.1; chromosome 23:CM032645.1; chloroplast Pltd:CM032646.1</t>
  </si>
  <si>
    <t>JAGHKM01</t>
  </si>
  <si>
    <t>ftp://ftp.ncbi.nlm.nih.gov/genomes/all/GCA/019/097/785/GCA_019097785.1_FRAX_001_PL</t>
  </si>
  <si>
    <t>Lyrurus tetrix tetrix</t>
  </si>
  <si>
    <t>SAMN01814332</t>
  </si>
  <si>
    <t>PRJNA179551</t>
  </si>
  <si>
    <t>GCA_000586395.1</t>
  </si>
  <si>
    <t>JDSL01</t>
  </si>
  <si>
    <t>2014-03-08T00:00:00Z</t>
  </si>
  <si>
    <t>ftp://ftp.ncbi.nlm.nih.gov/genomes/all/GCA/000/586/395/GCA_000586395.1_tetTet1</t>
  </si>
  <si>
    <t>UCRPC4</t>
  </si>
  <si>
    <t>SAMN03077702</t>
  </si>
  <si>
    <t>PRJNA261774</t>
  </si>
  <si>
    <t>GCA_001006345.1</t>
  </si>
  <si>
    <t>LCWF01</t>
  </si>
  <si>
    <t>2015-05-13T00:00:00Z</t>
  </si>
  <si>
    <t>ftp://ftp.ncbi.nlm.nih.gov/genomes/all/GCA/001/006/345/GCA_001006345.1_UCRPA7V1.0</t>
  </si>
  <si>
    <t>Auxenochlorella protothecoides</t>
  </si>
  <si>
    <t>SAMN02433493</t>
  </si>
  <si>
    <t>PRJNA182710</t>
  </si>
  <si>
    <t>GCA_000733215.1</t>
  </si>
  <si>
    <t>APJO01</t>
  </si>
  <si>
    <t>2014-07-23T00:00:00Z</t>
  </si>
  <si>
    <t>ftp://ftp.ncbi.nlm.nih.gov/genomes/all/GCA/000/733/215/GCA_000733215.1_ASM73321v1</t>
  </si>
  <si>
    <t>ftp://ftp.ncbi.nlm.nih.gov/genomes/all/GCF/000/733/215/GCF_000733215.1_ASM73321v1</t>
  </si>
  <si>
    <t>Corynespora cassiicola</t>
  </si>
  <si>
    <t>SAMN17150876</t>
  </si>
  <si>
    <t>PRJNA687613</t>
  </si>
  <si>
    <t>GCA_016906425.1</t>
  </si>
  <si>
    <t>JAEMHE01</t>
  </si>
  <si>
    <t>ftp://ftp.ncbi.nlm.nih.gov/genomes/all/GCA/016/906/425/GCA_016906425.1_ASM1690642v1</t>
  </si>
  <si>
    <t>Neurospora africana FGSC 1740</t>
  </si>
  <si>
    <t>FGSC 1740</t>
  </si>
  <si>
    <t>SAMEA3138956</t>
  </si>
  <si>
    <t>PRJEB1165</t>
  </si>
  <si>
    <t>GCA_000604205.2</t>
  </si>
  <si>
    <t>CAPO02</t>
  </si>
  <si>
    <t>ftp://ftp.ncbi.nlm.nih.gov/genomes/all/GCA/000/604/205/GCA_000604205.2_NAFR1</t>
  </si>
  <si>
    <t>Neurospora pannonica FGSC 7221</t>
  </si>
  <si>
    <t>FGSC 7221</t>
  </si>
  <si>
    <t>SAMEA3138957</t>
  </si>
  <si>
    <t>GCA_009805235.1</t>
  </si>
  <si>
    <t>RANY01</t>
  </si>
  <si>
    <t>ftp://ftp.ncbi.nlm.nih.gov/genomes/all/GCA/009/805/235/GCA_009805235.1_ASM980523v1</t>
  </si>
  <si>
    <t>Neurospora sublineolata FGSC 5508</t>
  </si>
  <si>
    <t>FGSC 5508</t>
  </si>
  <si>
    <t>SAMEA3138955</t>
  </si>
  <si>
    <t>PRJEB1166</t>
  </si>
  <si>
    <t>GCA_000604185.2</t>
  </si>
  <si>
    <t>CAPP02</t>
  </si>
  <si>
    <t>ftp://ftp.ncbi.nlm.nih.gov/genomes/all/GCA/000/604/185/GCA_000604185.2_NSUB1</t>
  </si>
  <si>
    <t>Neurospora terricola FGSC 1889</t>
  </si>
  <si>
    <t>FGSC 1889</t>
  </si>
  <si>
    <t>SAMEA3138958</t>
  </si>
  <si>
    <t>GCA_009805285.1</t>
  </si>
  <si>
    <t>RANZ01</t>
  </si>
  <si>
    <t>ftp://ftp.ncbi.nlm.nih.gov/genomes/all/GCA/009/805/285/GCA_009805285.1_ASM980528v1</t>
  </si>
  <si>
    <t>Ochroconis constricta UM 578</t>
  </si>
  <si>
    <t>UM 578</t>
  </si>
  <si>
    <t>SAMN02981577</t>
  </si>
  <si>
    <t>PRJNA232808</t>
  </si>
  <si>
    <t>GCA_000611715.1</t>
  </si>
  <si>
    <t>AZYM01</t>
  </si>
  <si>
    <t>2014-03-28T00:00:00Z</t>
  </si>
  <si>
    <t>ftp://ftp.ncbi.nlm.nih.gov/genomes/all/GCA/000/611/715/GCA_000611715.1_Ochro_v1.1</t>
  </si>
  <si>
    <t>Mirza coquereli</t>
  </si>
  <si>
    <t>BS13</t>
  </si>
  <si>
    <t>SAMN07678095</t>
  </si>
  <si>
    <t>PRJNA399404</t>
  </si>
  <si>
    <t>GCA_004024645.1</t>
  </si>
  <si>
    <t>PVHQ01</t>
  </si>
  <si>
    <t>ftp://ftp.ncbi.nlm.nih.gov/genomes/all/GCA/004/024/645/GCA_004024645.1_MizCoq_v1_BIUU</t>
  </si>
  <si>
    <t>Drosophila santomea</t>
  </si>
  <si>
    <t>STO CAGO 1482</t>
  </si>
  <si>
    <t>SAMN15573959</t>
  </si>
  <si>
    <t>PRJNA702481</t>
  </si>
  <si>
    <t>GCA_016746245.1</t>
  </si>
  <si>
    <t>chromosome 2L:NC_053016.1/CM028588.1; chromosome 2R:NC_053017.1/CM028589.1; chromosome 3L:NC_053018.1/CM028590.1; chromosome 3R:NC_053019.1/CM028591.1; chromosome 4:NC_053020.1/CM028586.1; chromosome X:NC_053021.1/CM028587.1; mitochondrion MT:CM028611.1</t>
  </si>
  <si>
    <t>JAECZZ01</t>
  </si>
  <si>
    <t>ftp://ftp.ncbi.nlm.nih.gov/genomes/all/GCA/016/746/245/GCA_016746245.1_Prin_Dsan_1.0</t>
  </si>
  <si>
    <t>ftp://ftp.ncbi.nlm.nih.gov/genomes/all/GCF/016/746/245/GCF_016746245.1_Prin_Dsan_1.0</t>
  </si>
  <si>
    <t>Amphilophus citrinellus</t>
  </si>
  <si>
    <t>fMPI-2012</t>
  </si>
  <si>
    <t>SAMN15430250</t>
  </si>
  <si>
    <t>PRJNA643830</t>
  </si>
  <si>
    <t>GCA_013435755.1</t>
  </si>
  <si>
    <t>linkage group LG1:CM024192.1; linkage group LG2:CM024193.1; linkage group LG3:CM024194.1; linkage group LG4:CM024195.1; linkage group LG5:CM024196.1; linkage group LG6:CM024197.1; linkage group LG8:CM024198.1; linkage group LG9:CM024199.1; linkage group LG10:CM024200.1; linkage group LG11:CM024201.1; linkage group LG12:CM024202.1; linkage group LG13:CM024203.1; linkage group LG14:CM024204.1; linkage group LG15:CM024205.1; linkage group LG16:CM024206.1; linkage group LG17:CM024207.1; linkage group LG18:CM024208.1; linkage group LG19:CM024209.1; linkage group LG20:CM024210.1; linkage group LG22:CM024211.1; linkage group LG23:CM024212.1; mitochondrion MT:CM024214.1</t>
  </si>
  <si>
    <t>JACBYM01</t>
  </si>
  <si>
    <t>ftp://ftp.ncbi.nlm.nih.gov/genomes/all/GCA/013/435/755/GCA_013435755.1_ASM1343575v1</t>
  </si>
  <si>
    <t>Metaphire vulgaris</t>
  </si>
  <si>
    <t>WL</t>
  </si>
  <si>
    <t>SAMN15795040</t>
  </si>
  <si>
    <t>PRJNA656665</t>
  </si>
  <si>
    <t>GCA_018105865.1</t>
  </si>
  <si>
    <t>chromosome 1:CM030832.1; chromosome 2:CM030833.1; chromosome 3:CM030834.1; chromosome 4:CM030835.1; chromosome 5:CM030836.1; chromosome 6:CM030837.1; chromosome 7:CM030838.1; chromosome 8:CM030839.1; chromosome 9:CM030840.1; chromosome 10:CM030841.1; chromosome 11:CM030842.1; chromosome 12:CM030843.1; chromosome 13:CM030844.1; chromosome 14:CM030845.1; chromosome 15:CM030846.1; chromosome 16:CM030847.1; chromosome 17:CM030848.1; chromosome 18:CM030849.1; chromosome 19:CM030850.1; chromosome 20:CM030851.1; chromosome 21:CM030852.1; chromosome 22:CM030853.1; chromosome 23:CM030854.1; chromosome 24:CM030855.1; chromosome 25:CM030856.1; chromosome 26:CM030857.1; chromosome 27:CM030858.1; chromosome 28:CM030859.1; chromosome 29:CM030860.1; chromosome 30:CM030861.1; chromosome 31:CM030862.1; chromosome 32:CM030863.1; chromosome 33:CM030864.1; chromosome 34:CM030865.1; chromosome 35:CM030866.1; chromosome 36:CM030867.1; chromosome 37:CM030868.1; chromosome 38:CM030869.1; chromosome 39:CM030870.1; chromosome 40:CM030871.1; chromosome 41:CM030872.1</t>
  </si>
  <si>
    <t>JACLAT01</t>
  </si>
  <si>
    <t>ftp://ftp.ncbi.nlm.nih.gov/genomes/all/GCA/018/105/865/GCA_018105865.1_SUMHS_MV_1.0</t>
  </si>
  <si>
    <t>Chlorella sorokiniana</t>
  </si>
  <si>
    <t>SAMN08200531</t>
  </si>
  <si>
    <t>PRJNA422912</t>
  </si>
  <si>
    <t>GCA_003130725.1</t>
  </si>
  <si>
    <t>chromosome 5:CM009865.1; chromosome 6:CM009866.1; chromosome 8:CM009867.1; chromosome 10:CM009868.1; chromosome 11:CM009869.1; chromosome 12:CM009870.1</t>
  </si>
  <si>
    <t>PKFC01</t>
  </si>
  <si>
    <t>2018-05-17T00:00:00Z</t>
  </si>
  <si>
    <t>ftp://ftp.ncbi.nlm.nih.gov/genomes/all/GCA/003/130/725/GCA_003130725.1_ASM313072v1</t>
  </si>
  <si>
    <t>Anser cygnoides domesticus</t>
  </si>
  <si>
    <t>SAMN01830643</t>
  </si>
  <si>
    <t>PRJNA290577</t>
  </si>
  <si>
    <t>GCA_000971095.1</t>
  </si>
  <si>
    <t>mitochondrion MT:NC_023832.1/</t>
  </si>
  <si>
    <t>AOGC01</t>
  </si>
  <si>
    <t>ftp://ftp.ncbi.nlm.nih.gov/genomes/all/GCA/000/971/095/GCA_000971095.1_AnsCyg_PRJNA183603_v1.0</t>
  </si>
  <si>
    <t>ftp://ftp.ncbi.nlm.nih.gov/genomes/all/GCF/000/971/095/GCF_000971095.1_AnsCyg_PRJNA183603_v1.0</t>
  </si>
  <si>
    <t>Tapirus indicus</t>
  </si>
  <si>
    <t>BS100</t>
  </si>
  <si>
    <t>SAMN07678113</t>
  </si>
  <si>
    <t>PRJNA399421</t>
  </si>
  <si>
    <t>GCA_004024905.1</t>
  </si>
  <si>
    <t>PVIE01</t>
  </si>
  <si>
    <t>ftp://ftp.ncbi.nlm.nih.gov/genomes/all/GCA/004/024/905/GCA_004024905.1_TapInd_v1_BIUU</t>
  </si>
  <si>
    <t>Kalmanozyma brasiliensis GHG001</t>
  </si>
  <si>
    <t>GHG001</t>
  </si>
  <si>
    <t>SAMN02334589</t>
  </si>
  <si>
    <t>PRJNA217085</t>
  </si>
  <si>
    <t>GCA_000497045.1</t>
  </si>
  <si>
    <t>AWXO01</t>
  </si>
  <si>
    <t>2013-11-14T00:00:00Z</t>
  </si>
  <si>
    <t>ftp://ftp.ncbi.nlm.nih.gov/genomes/all/GCA/000/497/045/GCA_000497045.1_PSEUBRA1</t>
  </si>
  <si>
    <t>ftp://ftp.ncbi.nlm.nih.gov/genomes/all/GCF/000/497/045/GCF_000497045.1_PSEUBRA1</t>
  </si>
  <si>
    <t>Umbilicaria muehlenbergii</t>
  </si>
  <si>
    <t>KoLRI No. LF000956</t>
  </si>
  <si>
    <t>SAMN02650300</t>
  </si>
  <si>
    <t>PRJNA239196</t>
  </si>
  <si>
    <t>GCA_000611775.1</t>
  </si>
  <si>
    <t>JFDN01</t>
  </si>
  <si>
    <t>ftp://ftp.ncbi.nlm.nih.gov/genomes/all/GCA/000/611/775/GCA_000611775.1_Umbmu1.0</t>
  </si>
  <si>
    <t>Trichuris muris</t>
  </si>
  <si>
    <t>Edinburgh</t>
  </si>
  <si>
    <t>SAMEA3138969</t>
  </si>
  <si>
    <t>PRJEB126</t>
  </si>
  <si>
    <t>GCA_000612645.2</t>
  </si>
  <si>
    <t>CBXJ02</t>
  </si>
  <si>
    <t>ftp://ftp.ncbi.nlm.nih.gov/genomes/all/GCA/000/612/645/GCA_000612645.2_T_muris_v2</t>
  </si>
  <si>
    <t>Solanum arcanum</t>
  </si>
  <si>
    <t>SAMEA3138986</t>
  </si>
  <si>
    <t>PRJEB5226</t>
  </si>
  <si>
    <t>GCA_000612985.1</t>
  </si>
  <si>
    <t>CBYQ01</t>
  </si>
  <si>
    <t>2014-03-21T00:00:00Z</t>
  </si>
  <si>
    <t>ftp://ftp.ncbi.nlm.nih.gov/genomes/all/GCA/000/612/985/GCA_000612985.1_Soarc10</t>
  </si>
  <si>
    <t>Aspergillus ruber CBS 135680</t>
  </si>
  <si>
    <t>CBS 135680</t>
  </si>
  <si>
    <t>SAMN02744096</t>
  </si>
  <si>
    <t>PRJNA215335</t>
  </si>
  <si>
    <t>GCA_000600275.1</t>
  </si>
  <si>
    <t>AWRT01</t>
  </si>
  <si>
    <t>ftp://ftp.ncbi.nlm.nih.gov/genomes/all/GCA/000/600/275/GCA_000600275.1_Eurhe1</t>
  </si>
  <si>
    <t>ftp://ftp.ncbi.nlm.nih.gov/genomes/all/GCF/000/600/275/GCF_000600275.1_Eurhe1</t>
  </si>
  <si>
    <t>Clarias batrachus</t>
  </si>
  <si>
    <t>FL201406</t>
  </si>
  <si>
    <t>SAMN09480820</t>
  </si>
  <si>
    <t>PRJNA477835</t>
  </si>
  <si>
    <t>GCA_003987875.1</t>
  </si>
  <si>
    <t>QMIH01</t>
  </si>
  <si>
    <t>ftp://ftp.ncbi.nlm.nih.gov/genomes/all/GCA/003/987/875/GCA_003987875.1_ASM398787v1</t>
  </si>
  <si>
    <t>Trachypithecus francoisi</t>
  </si>
  <si>
    <t>TF-2019V2</t>
  </si>
  <si>
    <t>SAMN12630612</t>
  </si>
  <si>
    <t>PRJNA614514</t>
  </si>
  <si>
    <t>GCA_009764315.1</t>
  </si>
  <si>
    <t>mitochondrion MT:NC_023970.1/</t>
  </si>
  <si>
    <t>VVIV01</t>
  </si>
  <si>
    <t>2019-12-18T00:00:00Z</t>
  </si>
  <si>
    <t>ftp://ftp.ncbi.nlm.nih.gov/genomes/all/GCA/009/764/315/GCA_009764315.1_Tfra_2.0</t>
  </si>
  <si>
    <t>ftp://ftp.ncbi.nlm.nih.gov/genomes/all/GCF/009/764/315/GCF_009764315.1_Tfra_2.0</t>
  </si>
  <si>
    <t>Egretta garzetta</t>
  </si>
  <si>
    <t>BGI_Z169</t>
  </si>
  <si>
    <t>SAMN02596466</t>
  </si>
  <si>
    <t>PRJNA253831</t>
  </si>
  <si>
    <t>GCA_000687185.1</t>
  </si>
  <si>
    <t>mitochondrion MT:NC_023981.1/</t>
  </si>
  <si>
    <t>JJRC01</t>
  </si>
  <si>
    <t>ftp://ftp.ncbi.nlm.nih.gov/genomes/all/GCA/000/687/185/GCA_000687185.1_ASM68718v1</t>
  </si>
  <si>
    <t>ftp://ftp.ncbi.nlm.nih.gov/genomes/all/GCF/000/687/185/GCF_000687185.1_ASM68718v1</t>
  </si>
  <si>
    <t>Amphiprion percula</t>
  </si>
  <si>
    <t>AP_NGBR_F1_2018</t>
  </si>
  <si>
    <t>SAMN08615572</t>
  </si>
  <si>
    <t>PRJNA436093</t>
  </si>
  <si>
    <t>GCA_003047355.2</t>
  </si>
  <si>
    <t>chromosome 1:CM009708.1; chromosome 2:CM009709.1; chromosome 3:CM009710.1; chromosome 4:CM009711.1; chromosome 5:CM009712.1; chromosome 6:CM009713.1; chromosome 7:CM009714.1; chromosome 8:CM009715.1; chromosome 9:CM009716.1; chromosome 10:CM009717.1; chromosome 11:CM009718.1; chromosome 12:CM009719.1; chromosome 13:CM009720.1; chromosome 14:CM009721.1; chromosome 15:CM009722.1; chromosome 16:CM009723.1; chromosome 17:CM009724.1; chromosome 18:CM009725.1; chromosome 19:CM009726.1; chromosome 20:CM009727.1; chromosome 21:CM009728.1; chromosome 22:CM009729.1; chromosome 23:CM009730.1; chromosome 24:CM009731.1; mitochondrion MT:CM011763.1</t>
  </si>
  <si>
    <t>PYAM01</t>
  </si>
  <si>
    <t>2018-04-10T00:00:00Z</t>
  </si>
  <si>
    <t>ftp://ftp.ncbi.nlm.nih.gov/genomes/all/GCA/003/047/355/GCA_003047355.2_Nemo_v1.1</t>
  </si>
  <si>
    <t>Coreoperca whiteheadi</t>
  </si>
  <si>
    <t>CM1A</t>
  </si>
  <si>
    <t>SAMN13269090</t>
  </si>
  <si>
    <t>GCA_011952105.1</t>
  </si>
  <si>
    <t>linkage group LG1:CM022470.1; linkage group LG2:CM022471.1; linkage group LG3:CM022472.1; linkage group LG4:CM022473.1; linkage group LG5:CM022474.1; linkage group LG6:CM022475.1; linkage group LG7:CM022476.1; linkage group LG8:CM022477.1; linkage group LG9:CM022478.1; linkage group LG10:CM022479.1; linkage group LG11:CM022480.1; linkage group LG12:CM022481.1; linkage group LG13:CM022482.1; linkage group LG14:CM022483.1; linkage group LG15:CM022484.1; linkage group LG16:CM022485.1; linkage group LG17:CM022486.1; linkage group LG18:CM022487.1; linkage group LG19:CM022488.1; linkage group LG20:CM022489.1; linkage group LG21:CM022490.1; linkage group LG22:CM022491.1; linkage group LG23:CM022492.1; linkage group LG24:CM022493.1</t>
  </si>
  <si>
    <t>WNGW01</t>
  </si>
  <si>
    <t>ftp://ftp.ncbi.nlm.nih.gov/genomes/all/GCA/011/952/105/GCA_011952105.1_corWhi6b</t>
  </si>
  <si>
    <t>Poecilobdella manillensis</t>
  </si>
  <si>
    <t>PH2020</t>
  </si>
  <si>
    <t>SAMN09404986</t>
  </si>
  <si>
    <t>PRJNA475873</t>
  </si>
  <si>
    <t>GCA_015345955.1</t>
  </si>
  <si>
    <t>JADEYA01</t>
  </si>
  <si>
    <t>ftp://ftp.ncbi.nlm.nih.gov/genomes/all/GCA/015/345/955/GCA_015345955.1_ASM1534595v1</t>
  </si>
  <si>
    <t>Equus przewalskii</t>
  </si>
  <si>
    <t>Burgud</t>
  </si>
  <si>
    <t>SAMN02808398</t>
  </si>
  <si>
    <t>PRJNA253941</t>
  </si>
  <si>
    <t>GCA_000696695.1</t>
  </si>
  <si>
    <t>mitochondrion MT:NC_024030.1/</t>
  </si>
  <si>
    <t>ATBW01</t>
  </si>
  <si>
    <t>ftp://ftp.ncbi.nlm.nih.gov/genomes/all/GCA/000/696/695/GCA_000696695.1_Burgud</t>
  </si>
  <si>
    <t>ftp://ftp.ncbi.nlm.nih.gov/genomes/all/GCF/000/696/695/GCF_000696695.1_Burgud</t>
  </si>
  <si>
    <t>Dendrobium officinale</t>
  </si>
  <si>
    <t>niu2020</t>
  </si>
  <si>
    <t>SAMN16077670</t>
  </si>
  <si>
    <t>PRJNA662181</t>
  </si>
  <si>
    <t>GCA_019514585.1</t>
  </si>
  <si>
    <t>chromosome 1:CM033682.1; chromosome 2:CM033683.1; chromosome 3:CM033684.1; chromosome 4:CM033685.1; chromosome 5:CM033686.1; chromosome 6:CM033687.1; chromosome 7:CM033688.1; chromosome 8:CM033689.1; chromosome 9:CM033690.1; chromosome 10:CM033691.1; chromosome 11:CM033692.1; chromosome 12:CM033693.1; chromosome 13:CM033694.1; chromosome 14:CM033695.1; chromosome 15:CM033696.1; chromosome 16:CM033697.1; chromosome 17:CM033698.1; chromosome 18:CM033699.1; chromosome 19:CM033700.1</t>
  </si>
  <si>
    <t>JACXSL01</t>
  </si>
  <si>
    <t>2021-08-10T00:00:00Z</t>
  </si>
  <si>
    <t>ftp://ftp.ncbi.nlm.nih.gov/genomes/all/GCA/019/514/585/GCA_019514585.1_ASM1951458v1</t>
  </si>
  <si>
    <t>Salmo trutta</t>
  </si>
  <si>
    <t>SAMEA994732</t>
  </si>
  <si>
    <t>PRJEB32115</t>
  </si>
  <si>
    <t>GCA_901001165.1</t>
  </si>
  <si>
    <t>chromosome 1:NC_042957.1/LR584410.1; chromosome 2:NC_042958.1/LR584445.1; chromosome 3:NC_042959.1/LR584416.1; chromosome 4:NC_042960.1/LR584420.1; chromosome 5:NC_042961.1/LR584433.1; chromosome 6:NC_042962.1/LR584406.1; chromosome 7:NC_042963.1/LR584430.1; chromosome 8:NC_042964.1/LR584407.1; chromosome 9:NC_042965.1/LR584409.1; chromosome 10:NC_042966.1/LR584419.1; chromosome 11:NC_042967.1/LR584438.1; chromosome 12:NC_042968.1/LR584441.1; chromosome 13:NC_042969.1/LR584428.1; chromosome 14:NC_042970.1/LR584411.1; chromosome 15:NC_042971.1/LR584415.1; chromosome 16:NC_042972.1/LR584431.1; chromosome 17:NC_042973.1/LR584426.1; chromosome 18:NC_042974.1/LR584435.1; chromosome 19:NC_042975.1/LR584427.1; chromosome 20:NC_042976.1/LR584429.1; chromosome 21:NC_042977.1/LR584437.1; chromosome 22:NC_042978.1/LR584440.1; chromosome 23:NC_042979.1/LR584421.1; chromosome 24:NC_042980.1/LR584412.1; chromosome 25:NC_042981.1/LR584436.1; chromosome 26:NC_042982.1/LR584439.1; chromosome 27:NC_042983.1/LR584424.1; chromosome 28:NC_042984.1/LR584422.1; chromosome 29:NC_042985.1/LR584418.1; chromosome 30:NC_042986.1/LR584432.1; chromosome 31:NC_042987.1/LR584423.1; chromosome 32:NC_042988.1/LR584408.1; chromosome 33:NC_042989.1/LR584414.1; chromosome 34:NC_042990.1/LR584434.1; chromosome 35:NC_042991.1/LR584444.1; chromosome 36:NC_042992.1/LR584442.1; chromosome 37:NC_042993.1/LR584417.1; chromosome 38:NC_042994.1/LR584425.1; chromosome 39:NC_042995.1/LR584413.1; chromosome 40:NC_042996.1/LR584443.1; mitochondrion MT:NC_024032.1/</t>
  </si>
  <si>
    <t>CAAJIE01</t>
  </si>
  <si>
    <t>ftp://ftp.ncbi.nlm.nih.gov/genomes/all/GCA/901/001/165/GCA_901001165.1_fSalTru1.1</t>
  </si>
  <si>
    <t>ftp://ftp.ncbi.nlm.nih.gov/genomes/all/GCF/901/001/165/GCF_901001165.1_fSalTru1.1</t>
  </si>
  <si>
    <t>Lepus americanus</t>
  </si>
  <si>
    <t>BS55</t>
  </si>
  <si>
    <t>SAMN07678042</t>
  </si>
  <si>
    <t>PRJNA399359</t>
  </si>
  <si>
    <t>GCA_004026855.1</t>
  </si>
  <si>
    <t>PVJM01</t>
  </si>
  <si>
    <t>ftp://ftp.ncbi.nlm.nih.gov/genomes/all/GCA/004/026/855/GCA_004026855.1_LepAme_v1_BIUU</t>
  </si>
  <si>
    <t>Lepus timidus</t>
  </si>
  <si>
    <t>LTM.BIO.3104</t>
  </si>
  <si>
    <t>SAMN12621015</t>
  </si>
  <si>
    <t>PRJNA561582</t>
  </si>
  <si>
    <t>GCA_009760805.1</t>
  </si>
  <si>
    <t>chromosome 1:CM019669.1; chromosome 2:CM019670.1; chromosome 3:CM019671.1; chromosome 4:CM019672.1; chromosome 5:CM019673.1; chromosome 6:CM019674.1; chromosome 7:CM019675.1; chromosome 8:CM019676.1; chromosome 9:CM019677.1; chromosome 10:CM019678.1; chromosome 11:CM019679.1; chromosome 12:CM019680.1; chromosome 13:CM019681.1; chromosome 14:CM019682.1; chromosome 15:CM019683.1; chromosome 16:CM019684.1; chromosome 17:CM019685.1; chromosome 18:CM019686.1; chromosome 19:CM019687.1; chromosome 20:CM019688.1; chromosome 21:CM019689.1; chromosome X:CM019690.1</t>
  </si>
  <si>
    <t>VUAX01</t>
  </si>
  <si>
    <t>ftp://ftp.ncbi.nlm.nih.gov/genomes/all/GCA/009/760/805/GCA_009760805.1_CIBIO-ISEM_LeTim_1.1</t>
  </si>
  <si>
    <t>Jacana jacana</t>
  </si>
  <si>
    <t>B10K-DU-002-59</t>
  </si>
  <si>
    <t>SAMN12253869</t>
  </si>
  <si>
    <t>GCA_013400555.1</t>
  </si>
  <si>
    <t>VZTM01</t>
  </si>
  <si>
    <t>ftp://ftp.ncbi.nlm.nih.gov/genomes/all/GCA/013/400/555/GCA_013400555.1_ASM1340055v1</t>
  </si>
  <si>
    <t>Diplodia sapinea CMW 190</t>
  </si>
  <si>
    <t>CMW190</t>
  </si>
  <si>
    <t>SAMN02333269</t>
  </si>
  <si>
    <t>PRJNA215898</t>
  </si>
  <si>
    <t>GCA_000671355.1</t>
  </si>
  <si>
    <t>AXCF01</t>
  </si>
  <si>
    <t>ftp://ftp.ncbi.nlm.nih.gov/genomes/all/GCA/000/671/355/GCA_000671355.1_Dpinea_v1.0</t>
  </si>
  <si>
    <t>Phytophthora fragariae</t>
  </si>
  <si>
    <t>SAMN07449687</t>
  </si>
  <si>
    <t>PRJNA488213</t>
  </si>
  <si>
    <t>GCA_009729435.1</t>
  </si>
  <si>
    <t>QQOI01</t>
  </si>
  <si>
    <t>2019-12-04T00:00:00Z</t>
  </si>
  <si>
    <t>ftp://ftp.ncbi.nlm.nih.gov/genomes/all/GCA/009/729/435/GCA_009729435.1_ASM972943v1</t>
  </si>
  <si>
    <t>Tyto alba</t>
  </si>
  <si>
    <t>M040663</t>
  </si>
  <si>
    <t>SAMN17526497</t>
  </si>
  <si>
    <t>PRJNA750077</t>
  </si>
  <si>
    <t>GCA_018691265.1</t>
  </si>
  <si>
    <t>JAEUGV01</t>
  </si>
  <si>
    <t>ftp://ftp.ncbi.nlm.nih.gov/genomes/all/GCA/018/691/265/GCA_018691265.1_T.alba_DEE_v4.0</t>
  </si>
  <si>
    <t>ftp://ftp.ncbi.nlm.nih.gov/genomes/all/GCF/018/691/265/GCF_018691265.1_T.alba_DEE_v4.0</t>
  </si>
  <si>
    <t>Phoenicopterus ruber ruber</t>
  </si>
  <si>
    <t>bPhoRub2</t>
  </si>
  <si>
    <t>SAMN12614931</t>
  </si>
  <si>
    <t>PRJNA561888</t>
  </si>
  <si>
    <t>GCA_009819775.1</t>
  </si>
  <si>
    <t>chromosome 1:CM020215.1; chromosome 2:CM020216.1; chromosome 3:CM020217.1; chromosome 4:CM020218.1; chromosome 5:CM020219.1; chromosome 6:CM020220.1; chromosome 7:CM020221.1; chromosome 8:CM020222.1; chromosome 9:CM020223.1; chromosome 10:CM020224.1; chromosome 11:CM020225.1; chromosome 12:CM020226.1; chromosome 13:CM020227.1; chromosome 14:CM020228.1; chromosome 15:CM020229.1; chromosome 16:CM020230.1; chromosome 17:CM020231.1; chromosome 18:CM020232.1; chromosome 19:CM020233.1; chromosome 20:CM020234.1; chromosome 21:CM020235.1; chromosome 22:CM020236.1; chromosome 23:CM020237.1; chromosome 24:CM020238.1; chromosome 25:CM020239.1; chromosome 26:CM020240.1; chromosome 27:CM020241.1; chromosome 28:CM020242.1; chromosome 29:CM020243.1; chromosome 30:CM020244.1; chromosome 31:CM020245.1; chromosome W:CM020247.1; chromosome Z:CM020246.1</t>
  </si>
  <si>
    <t>WNMK01</t>
  </si>
  <si>
    <t>ftp://ftp.ncbi.nlm.nih.gov/genomes/all/GCA/009/819/775/GCA_009819775.1_bPhoRub2.pri</t>
  </si>
  <si>
    <t>Phaethon lepturus</t>
  </si>
  <si>
    <t>BGI_N335</t>
  </si>
  <si>
    <t>SAMN02339888</t>
  </si>
  <si>
    <t>PRJNA265998</t>
  </si>
  <si>
    <t>GCA_000687285.1</t>
  </si>
  <si>
    <t>JJRF01</t>
  </si>
  <si>
    <t>2014-04-30T00:00:00Z</t>
  </si>
  <si>
    <t>ftp://ftp.ncbi.nlm.nih.gov/genomes/all/GCA/000/687/285/GCA_000687285.1_ASM68728v1</t>
  </si>
  <si>
    <t>ftp://ftp.ncbi.nlm.nih.gov/genomes/all/GCF/000/687/285/GCF_000687285.1_ASM68728v1</t>
  </si>
  <si>
    <t>Phytophthora rubi</t>
  </si>
  <si>
    <t>CBS 109.892</t>
  </si>
  <si>
    <t>SAMN02728490</t>
  </si>
  <si>
    <t>PRJNA244739</t>
  </si>
  <si>
    <t>GCA_000687305.2</t>
  </si>
  <si>
    <t>JMRJ02</t>
  </si>
  <si>
    <t>ftp://ftp.ncbi.nlm.nih.gov/genomes/all/GCA/000/687/305/GCA_000687305.2_P.frag2.0</t>
  </si>
  <si>
    <t>Pelecanus crispus</t>
  </si>
  <si>
    <t>BGI_N334</t>
  </si>
  <si>
    <t>SAMN02339887</t>
  </si>
  <si>
    <t>PRJNA253833</t>
  </si>
  <si>
    <t>GCA_000687375.1</t>
  </si>
  <si>
    <t>JJRG01</t>
  </si>
  <si>
    <t>2014-05-01T00:00:00Z</t>
  </si>
  <si>
    <t>ftp://ftp.ncbi.nlm.nih.gov/genomes/all/GCA/000/687/375/GCA_000687375.1_ASM68737v1</t>
  </si>
  <si>
    <t>ftp://ftp.ncbi.nlm.nih.gov/genomes/all/GCF/000/687/375/GCF_000687375.1_ASM68737v1</t>
  </si>
  <si>
    <t>UV-8b</t>
  </si>
  <si>
    <t>SAMN02693461</t>
  </si>
  <si>
    <t>PRJNA756324</t>
  </si>
  <si>
    <t>GCA_000687475.2</t>
  </si>
  <si>
    <t>chromosome 1:NC_057316.1/CP072753.1; chromosome 2:NC_057317.1/CP072754.1; chromosome 3:NC_057318.1/CP072755.1; chromosome 4:NC_057319.1/CP072756.1; chromosome 5:NC_057320.1/CP072757.1; chromosome 6:NC_057321.1/CP072758.1; chromosome 7:NC_057322.1/CP072759.1; mitochondrion MT:NW_025064823.1/CP072760.1</t>
  </si>
  <si>
    <t>2021-04-06T00:00:00Z</t>
  </si>
  <si>
    <t>ftp://ftp.ncbi.nlm.nih.gov/genomes/all/GCA/000/687/475/GCA_000687475.2_ASM68747v2</t>
  </si>
  <si>
    <t>ftp://ftp.ncbi.nlm.nih.gov/genomes/all/GCF/000/687/475/GCF_000687475.1_ASM68747v2</t>
  </si>
  <si>
    <t>Cavia aperea</t>
  </si>
  <si>
    <t>SAMN02252454</t>
  </si>
  <si>
    <t>PRJNA212237</t>
  </si>
  <si>
    <t>GCA_000688575.1</t>
  </si>
  <si>
    <t>AVPZ01</t>
  </si>
  <si>
    <t>2014-01-21T00:00:00Z</t>
  </si>
  <si>
    <t>ftp://ftp.ncbi.nlm.nih.gov/genomes/all/GCA/000/688/575/GCA_000688575.1_CavAp1.0</t>
  </si>
  <si>
    <t>Cariama cristata</t>
  </si>
  <si>
    <t>BGI_N322</t>
  </si>
  <si>
    <t>SAMN02318733</t>
  </si>
  <si>
    <t>PRJNA263623</t>
  </si>
  <si>
    <t>GCA_000690535.1</t>
  </si>
  <si>
    <t>JJRQ01</t>
  </si>
  <si>
    <t>ftp://ftp.ncbi.nlm.nih.gov/genomes/all/GCA/000/690/535/GCA_000690535.1_ASM69053v1</t>
  </si>
  <si>
    <t>ftp://ftp.ncbi.nlm.nih.gov/genomes/all/GCF/000/690/535/GCF_000690535.1_ASM69053v1</t>
  </si>
  <si>
    <t>Colius striatus</t>
  </si>
  <si>
    <t>BGI_N325</t>
  </si>
  <si>
    <t>SAMN02324230</t>
  </si>
  <si>
    <t>PRJNA265879</t>
  </si>
  <si>
    <t>GCA_000690715.1</t>
  </si>
  <si>
    <t>JJRP01</t>
  </si>
  <si>
    <t>ftp://ftp.ncbi.nlm.nih.gov/genomes/all/GCA/000/690/715/GCA_000690715.1_ASM69071v1</t>
  </si>
  <si>
    <t>ftp://ftp.ncbi.nlm.nih.gov/genomes/all/GCF/000/690/715/GCF_000690715.1_ASM69071v1</t>
  </si>
  <si>
    <t>Eurypyga helias</t>
  </si>
  <si>
    <t>BGI_N326</t>
  </si>
  <si>
    <t>SAMN02324546</t>
  </si>
  <si>
    <t>PRJNA265393</t>
  </si>
  <si>
    <t>GCA_000690775.1</t>
  </si>
  <si>
    <t>JJRO01</t>
  </si>
  <si>
    <t>ftp://ftp.ncbi.nlm.nih.gov/genomes/all/GCA/000/690/775/GCA_000690775.1_ASM69077v1</t>
  </si>
  <si>
    <t>ftp://ftp.ncbi.nlm.nih.gov/genomes/all/GCF/000/690/775/GCF_000690775.1_ASM69077v1</t>
  </si>
  <si>
    <t>Fulmarus glacialis</t>
  </si>
  <si>
    <t>BGI_N327</t>
  </si>
  <si>
    <t>SAMN02324803</t>
  </si>
  <si>
    <t>PRJNA261828</t>
  </si>
  <si>
    <t>GCA_000690835.1</t>
  </si>
  <si>
    <t>JJRN01</t>
  </si>
  <si>
    <t>ftp://ftp.ncbi.nlm.nih.gov/genomes/all/GCA/000/690/835/GCA_000690835.1_ASM69083v1</t>
  </si>
  <si>
    <t>ftp://ftp.ncbi.nlm.nih.gov/genomes/all/GCF/000/690/835/GCF_000690835.1_ASM69083v1</t>
  </si>
  <si>
    <t>Trypanosoma grayi</t>
  </si>
  <si>
    <t>ANR4</t>
  </si>
  <si>
    <t>SAMN02726834</t>
  </si>
  <si>
    <t>PRJNA258390</t>
  </si>
  <si>
    <t>GCA_000691245.1</t>
  </si>
  <si>
    <t>JMRU01</t>
  </si>
  <si>
    <t>2014-05-15T00:00:00Z</t>
  </si>
  <si>
    <t>ftp://ftp.ncbi.nlm.nih.gov/genomes/all/GCA/000/691/245/GCA_000691245.1_Tgr_V1</t>
  </si>
  <si>
    <t>ftp://ftp.ncbi.nlm.nih.gov/genomes/all/GCF/000/691/245/GCF_000691245.1_Tgr_V1</t>
  </si>
  <si>
    <t>Haliaeetus albicilla</t>
  </si>
  <si>
    <t>BGI_N329</t>
  </si>
  <si>
    <t>SAMN02333670</t>
  </si>
  <si>
    <t>PRJNA263514</t>
  </si>
  <si>
    <t>GCA_000691405.1</t>
  </si>
  <si>
    <t>JJRL01</t>
  </si>
  <si>
    <t>ftp://ftp.ncbi.nlm.nih.gov/genomes/all/GCA/000/691/405/GCA_000691405.1_ASM69140v1</t>
  </si>
  <si>
    <t>ftp://ftp.ncbi.nlm.nih.gov/genomes/all/GCF/000/691/405/GCF_000691405.1_ASM69140v1</t>
  </si>
  <si>
    <t>Merops nubicus</t>
  </si>
  <si>
    <t>BGI_N331</t>
  </si>
  <si>
    <t>SAMN02338310</t>
  </si>
  <si>
    <t>PRJNA253837</t>
  </si>
  <si>
    <t>GCA_000691845.1</t>
  </si>
  <si>
    <t>JJRJ01</t>
  </si>
  <si>
    <t>ftp://ftp.ncbi.nlm.nih.gov/genomes/all/GCA/000/691/845/GCA_000691845.1_ASM69184v1</t>
  </si>
  <si>
    <t>ftp://ftp.ncbi.nlm.nih.gov/genomes/all/GCF/000/691/845/GCF_000691845.1_ASM69184v1</t>
  </si>
  <si>
    <t>Manacus vitellinus</t>
  </si>
  <si>
    <t>BGI_N305</t>
  </si>
  <si>
    <t>SAMN02299332</t>
  </si>
  <si>
    <t>PRJNA341382</t>
  </si>
  <si>
    <t>GCA_001715985.3</t>
  </si>
  <si>
    <t>MCBO03</t>
  </si>
  <si>
    <t>2016-08-29T00:00:00Z</t>
  </si>
  <si>
    <t>ftp://ftp.ncbi.nlm.nih.gov/genomes/all/GCA/001/715/985/GCA_001715985.3_ASM171598v3</t>
  </si>
  <si>
    <t>ftp://ftp.ncbi.nlm.nih.gov/genomes/all/GCF/001/715/985/GCF_001715985.3_ASM171598v3</t>
  </si>
  <si>
    <t>Opisthocomus hoazin</t>
  </si>
  <si>
    <t>BGI_N306</t>
  </si>
  <si>
    <t>SAMN02302474</t>
  </si>
  <si>
    <t>PRJNA263612</t>
  </si>
  <si>
    <t>GCA_000692075.1</t>
  </si>
  <si>
    <t>JMFL01</t>
  </si>
  <si>
    <t>ftp://ftp.ncbi.nlm.nih.gov/genomes/all/GCA/000/692/075/GCA_000692075.1_ASM69207v1</t>
  </si>
  <si>
    <t>ftp://ftp.ncbi.nlm.nih.gov/genomes/all/GCF/000/692/075/GCF_000692075.1_ASM69207v1</t>
  </si>
  <si>
    <t>Leptosomus discolor</t>
  </si>
  <si>
    <t>BGI_N330</t>
  </si>
  <si>
    <t>SAMN02333687</t>
  </si>
  <si>
    <t>PRJNA263616</t>
  </si>
  <si>
    <t>GCA_000691785.1</t>
  </si>
  <si>
    <t>JJRK01</t>
  </si>
  <si>
    <t>ftp://ftp.ncbi.nlm.nih.gov/genomes/all/GCA/000/691/785/GCA_000691785.1_ASM69178v1</t>
  </si>
  <si>
    <t>ftp://ftp.ncbi.nlm.nih.gov/genomes/all/GCF/000/691/785/GCF_000691785.1_ASM69178v1</t>
  </si>
  <si>
    <t>Acanthisitta chloris</t>
  </si>
  <si>
    <t>BGI_N310</t>
  </si>
  <si>
    <t>SAMN02318032</t>
  </si>
  <si>
    <t>PRJNA253841</t>
  </si>
  <si>
    <t>GCA_000695815.1</t>
  </si>
  <si>
    <t>JJRS01</t>
  </si>
  <si>
    <t>ftp://ftp.ncbi.nlm.nih.gov/genomes/all/GCA/000/695/815/GCA_000695815.1_ASM69581v1</t>
  </si>
  <si>
    <t>ftp://ftp.ncbi.nlm.nih.gov/genomes/all/GCF/000/695/815/GCF_000695815.1_ASM69581v1</t>
  </si>
  <si>
    <t>Colletotrichum sublineola</t>
  </si>
  <si>
    <t>CgSl1</t>
  </si>
  <si>
    <t>SAMN06102611</t>
  </si>
  <si>
    <t>PRJNA356071</t>
  </si>
  <si>
    <t>GCA_001951195.1</t>
  </si>
  <si>
    <t>MQVQ01</t>
  </si>
  <si>
    <t>ftp://ftp.ncbi.nlm.nih.gov/genomes/all/GCA/001/951/195/GCA_001951195.1_ASM195119v1</t>
  </si>
  <si>
    <t>Aquilaria agallochum</t>
  </si>
  <si>
    <t>SAMN02677707</t>
  </si>
  <si>
    <t>PRJNA240626</t>
  </si>
  <si>
    <t>GCA_000696445.1</t>
  </si>
  <si>
    <t>JMHV01</t>
  </si>
  <si>
    <t>ftp://ftp.ncbi.nlm.nih.gov/genomes/all/GCA/000/696/445/GCA_000696445.1_Aquilaria_agallocha_v1</t>
  </si>
  <si>
    <t>Mesitornis unicolor</t>
  </si>
  <si>
    <t>BGI_N332</t>
  </si>
  <si>
    <t>SAMN02339298</t>
  </si>
  <si>
    <t>PRJNA265381</t>
  </si>
  <si>
    <t>GCA_000695765.1</t>
  </si>
  <si>
    <t>JJRI01</t>
  </si>
  <si>
    <t>ftp://ftp.ncbi.nlm.nih.gov/genomes/all/GCA/000/695/765/GCA_000695765.1_ASM69576v1</t>
  </si>
  <si>
    <t>ftp://ftp.ncbi.nlm.nih.gov/genomes/all/GCF/000/695/765/GCF_000695765.1_ASM69576v1</t>
  </si>
  <si>
    <t>Corvus brachyrhynchos</t>
  </si>
  <si>
    <t>BGI_N302</t>
  </si>
  <si>
    <t>SAMN02297499</t>
  </si>
  <si>
    <t>PRJNA253849</t>
  </si>
  <si>
    <t>GCA_000691975.1</t>
  </si>
  <si>
    <t>JMFN01</t>
  </si>
  <si>
    <t>ftp://ftp.ncbi.nlm.nih.gov/genomes/all/GCA/000/691/975/GCA_000691975.1_ASM69197v1</t>
  </si>
  <si>
    <t>ftp://ftp.ncbi.nlm.nih.gov/genomes/all/GCF/000/691/975/GCF_000691975.1_ASM69197v1</t>
  </si>
  <si>
    <t>Chlamydotis undulata undulata</t>
  </si>
  <si>
    <t>SAMN09281226</t>
  </si>
  <si>
    <t>PRJNA473697</t>
  </si>
  <si>
    <t>GCA_003400225.2</t>
  </si>
  <si>
    <t>QKYM02</t>
  </si>
  <si>
    <t>ftp://ftp.ncbi.nlm.nih.gov/genomes/all/GCA/003/400/225/GCA_003400225.2_REN_Cundu_1.1</t>
  </si>
  <si>
    <t>Cokeromyces recurvatus B5483</t>
  </si>
  <si>
    <t>B5483</t>
  </si>
  <si>
    <t>SAMN02370952</t>
  </si>
  <si>
    <t>PRJNA211901</t>
  </si>
  <si>
    <t>GCA_000697235.1</t>
  </si>
  <si>
    <t>JNEH01</t>
  </si>
  <si>
    <t>ftp://ftp.ncbi.nlm.nih.gov/genomes/all/GCA/000/697/235/GCA_000697235.1_CokRecB5483-1.0</t>
  </si>
  <si>
    <t>Mucor racemosus B9645</t>
  </si>
  <si>
    <t>B9645</t>
  </si>
  <si>
    <t>SAMN02371509</t>
  </si>
  <si>
    <t>PRJNA211902</t>
  </si>
  <si>
    <t>GCA_000697255.1</t>
  </si>
  <si>
    <t>JNEI01</t>
  </si>
  <si>
    <t>ftp://ftp.ncbi.nlm.nih.gov/genomes/all/GCA/000/697/255/GCA_000697255.1_MucRacB9645-1.0</t>
  </si>
  <si>
    <t>Mucor indicus B7402</t>
  </si>
  <si>
    <t>B7402</t>
  </si>
  <si>
    <t>SAMN02370966</t>
  </si>
  <si>
    <t>PRJNA211904</t>
  </si>
  <si>
    <t>GCA_000697295.1</t>
  </si>
  <si>
    <t>JNEK01</t>
  </si>
  <si>
    <t>ftp://ftp.ncbi.nlm.nih.gov/genomes/all/GCA/000/697/295/GCA_000697295.1_MucIndB7402-1.0</t>
  </si>
  <si>
    <t>Conidiobolus incongruus B7586</t>
  </si>
  <si>
    <t>B7586</t>
  </si>
  <si>
    <t>SAMN02371512</t>
  </si>
  <si>
    <t>PRJNA211906</t>
  </si>
  <si>
    <t>GCA_000697335.1</t>
  </si>
  <si>
    <t>JNEM01</t>
  </si>
  <si>
    <t>ftp://ftp.ncbi.nlm.nih.gov/genomes/all/GCA/000/697/335/GCA_000697335.1_ConIncB7586-1.0</t>
  </si>
  <si>
    <t>Syncephalastrum monosporum B8922</t>
  </si>
  <si>
    <t>B8922</t>
  </si>
  <si>
    <t>SAMN02370995</t>
  </si>
  <si>
    <t>PRJNA211907</t>
  </si>
  <si>
    <t>GCA_000697355.1</t>
  </si>
  <si>
    <t>JNEN01</t>
  </si>
  <si>
    <t>ftp://ftp.ncbi.nlm.nih.gov/genomes/all/GCA/000/697/355/GCA_000697355.1_SynMonB8922-1.0</t>
  </si>
  <si>
    <t>Saksenaea oblongispora B3353</t>
  </si>
  <si>
    <t>B3353</t>
  </si>
  <si>
    <t>SAMN02370959</t>
  </si>
  <si>
    <t>PRJNA211918</t>
  </si>
  <si>
    <t>GCA_000697495.1</t>
  </si>
  <si>
    <t>JNEV01</t>
  </si>
  <si>
    <t>ftp://ftp.ncbi.nlm.nih.gov/genomes/all/GCA/000/697/495/GCA_000697495.1_SakOblB3353-1.0</t>
  </si>
  <si>
    <t>Aquila chrysaetos chrysaetos</t>
  </si>
  <si>
    <t>SAMEA994725</t>
  </si>
  <si>
    <t>PRJEB27699</t>
  </si>
  <si>
    <t>GCA_900496995.4</t>
  </si>
  <si>
    <t>chromosome 1:NC_044004.1/LR606181.1; chromosome 2:NC_044005.1/LR606182.1; chromosome 3:NC_044006.1/LR606183.1; chromosome 4:NC_044007.1/LR606184.1; chromosome 5:NC_044008.1/LR606185.1; chromosome 6:NC_044009.1/LR606186.1; chromosome 7:NC_044010.1/LR606187.1; chromosome 8:NC_044011.1/LR606188.1; chromosome 9:NC_044012.1/LR606189.1; chromosome 10:NC_044013.1/LR606190.1; chromosome 11:NC_044014.1/LR606191.1; chromosome 12:NC_044015.1/LR606192.1; chromosome 13:NC_044016.1/LR606193.1; chromosome 14:NC_044017.1/LR606194.1; chromosome 15:NC_044018.1/LR606195.1; chromosome 16:NC_044019.1/LR606196.1; chromosome 17:NC_044020.1/LR606197.1; chromosome 18:NC_044021.1/LR606198.1; chromosome 19:NC_044022.1/LR606199.1; chromosome 20:NC_044023.1/LR606200.1; chromosome 21:NC_044024.1/LR606201.1; chromosome 22:NC_044025.1/LR606202.1; chromosome 23:NC_044026.1/LR606203.1; chromosome 24:NC_044027.1/LR606204.1; chromosome 25:NC_044028.1/LR606205.1; chromosome 26:NC_044029.1/LR606206.1; chromosome W:NC_054457.1/HG999777.1; chromosome Z:NC_044030.1/LR606180.1</t>
  </si>
  <si>
    <t>UFQG04</t>
  </si>
  <si>
    <t>ftp://ftp.ncbi.nlm.nih.gov/genomes/all/GCA/900/496/995/GCA_900496995.4_bAquChr1.4</t>
  </si>
  <si>
    <t>ftp://ftp.ncbi.nlm.nih.gov/genomes/all/GCF/900/496/995/GCF_900496995.4_bAquChr1.4</t>
  </si>
  <si>
    <t>Galerina marginata CBS 339.88</t>
  </si>
  <si>
    <t>CBS 339.88</t>
  </si>
  <si>
    <t>SAMN02746050</t>
  </si>
  <si>
    <t>PRJNA207683</t>
  </si>
  <si>
    <t>GCA_000697645.1</t>
  </si>
  <si>
    <t>AYUM01</t>
  </si>
  <si>
    <t>ftp://ftp.ncbi.nlm.nih.gov/genomes/all/GCA/000/697/645/GCA_000697645.1_Galma1</t>
  </si>
  <si>
    <t>Dryobates pubescens</t>
  </si>
  <si>
    <t>BGI_N307</t>
  </si>
  <si>
    <t>SAMN02314405</t>
  </si>
  <si>
    <t>PRJNA263502</t>
  </si>
  <si>
    <t>GCA_000699005.1</t>
  </si>
  <si>
    <t>JJRU01</t>
  </si>
  <si>
    <t>ftp://ftp.ncbi.nlm.nih.gov/genomes/all/GCA/000/699/005/GCA_000699005.1_ASM69900v1</t>
  </si>
  <si>
    <t>ftp://ftp.ncbi.nlm.nih.gov/genomes/all/GCF/000/699/005/GCF_000699005.1_ASM69900v1</t>
  </si>
  <si>
    <t>Calypte anna</t>
  </si>
  <si>
    <t>BGI_N300</t>
  </si>
  <si>
    <t>SAMN02265252</t>
  </si>
  <si>
    <t>PRJNA558503</t>
  </si>
  <si>
    <t>GCA_003957555.2</t>
  </si>
  <si>
    <t>chromosome 1:NC_044244.1/CM012114.1; chromosome 2:NC_044245.1/CM012115.1; chromosome 3:NC_044246.1/CM012116.1; chromosome 4:NC_044247.1/CM012117.1; chromosome 4A:NC_044248.1/CM012143.1; chromosome 4B:NC_044249.1/CM012144.1; chromosome 5:NC_044250.1/CM012118.1; chromosome 5A:NC_044251.1/CM012145.1; chromosome 6:NC_044252.1/CM012119.1; chromosome 7:NC_044253.1/CM012120.1; chromosome 8:NC_044254.1/CM012121.1; chromosome 9:NC_044255.1/CM012122.1; chromosome 10:NC_044256.1/CM012123.1; chromosome 11:NC_044257.1/CM012124.1; chromosome 12:NC_044258.1/CM012125.1; chromosome 13:NC_044259.1/CM012126.1; chromosome 14:NC_044260.1/CM012127.1; chromosome 15:NC_044261.1/CM012128.1; chromosome 17:NC_044262.1/CM012129.1; chromosome 18:NC_044263.1/CM012130.1; chromosome 19:NC_044264.1/CM012131.1; chromosome 20:NC_044265.1/CM012132.1; chromosome 21:NC_044266.1/CM012133.1; chromosome 22:NC_044267.1/CM012134.1; chromosome 23:NC_044268.1/CM012135.1; chromosome 24:NC_044269.1/CM012136.1; chromosome 25:NC_044270.1/CM012137.1; chromosome 26:NC_044271.1/CM012138.1; chromosome 27:NC_044272.1/CM012139.1; chromosome 28:NC_044273.1/CM012140.1; chromosome Z:NC_044274.1/CM012142.1; chromosome W:NC_044276.1/CM012146.1; chromosome 33:NC_044275.1/CM012141.1; mitochondrion MT:CM016612.1</t>
  </si>
  <si>
    <t>RRCD01</t>
  </si>
  <si>
    <t>ftp://ftp.ncbi.nlm.nih.gov/genomes/all/GCA/003/957/555/GCA_003957555.2_bCalAnn1_v1.p</t>
  </si>
  <si>
    <t>ftp://ftp.ncbi.nlm.nih.gov/genomes/all/GCF/003/957/555/GCF_003957555.1_bCalAnn1_v1.p</t>
  </si>
  <si>
    <t>Aptenodytes forsteri</t>
  </si>
  <si>
    <t>BGI_AS27</t>
  </si>
  <si>
    <t>SAMN02596600</t>
  </si>
  <si>
    <t>PRJNA261081</t>
  </si>
  <si>
    <t>GCA_000699145.1</t>
  </si>
  <si>
    <t>JMFQ01</t>
  </si>
  <si>
    <t>ftp://ftp.ncbi.nlm.nih.gov/genomes/all/GCA/000/699/145/GCA_000699145.1_ASM69914v1</t>
  </si>
  <si>
    <t>ftp://ftp.ncbi.nlm.nih.gov/genomes/all/GCF/000/699/145/GCF_000699145.1_ASM69914v1</t>
  </si>
  <si>
    <t>Pterocles gutturalis</t>
  </si>
  <si>
    <t>BGI_N339</t>
  </si>
  <si>
    <t>SAMN02339892</t>
  </si>
  <si>
    <t>PRJNA265368</t>
  </si>
  <si>
    <t>GCA_000699245.1</t>
  </si>
  <si>
    <t>JMFR01</t>
  </si>
  <si>
    <t>ftp://ftp.ncbi.nlm.nih.gov/genomes/all/GCA/000/699/245/GCA_000699245.1_ASM69924v1</t>
  </si>
  <si>
    <t>ftp://ftp.ncbi.nlm.nih.gov/genomes/all/GCF/000/699/245/GCF_000699245.1_ASM69924v1</t>
  </si>
  <si>
    <t>Antrostomus carolinensis</t>
  </si>
  <si>
    <t>BGI_N321</t>
  </si>
  <si>
    <t>SAMN02318612</t>
  </si>
  <si>
    <t>PRJNA265383</t>
  </si>
  <si>
    <t>GCA_000700745.1</t>
  </si>
  <si>
    <t>JMFU01</t>
  </si>
  <si>
    <t>ftp://ftp.ncbi.nlm.nih.gov/genomes/all/GCA/000/700/745/GCA_000700745.1_ASM70074v1</t>
  </si>
  <si>
    <t>ftp://ftp.ncbi.nlm.nih.gov/genomes/all/GCF/000/700/745/GCF_000700745.1_ASM70074v1</t>
  </si>
  <si>
    <t>Charadrius vociferus</t>
  </si>
  <si>
    <t>BGI_N301</t>
  </si>
  <si>
    <t>SAMN02296710</t>
  </si>
  <si>
    <t>PRJNA263452</t>
  </si>
  <si>
    <t>GCA_000708025.2</t>
  </si>
  <si>
    <t>JMFX02</t>
  </si>
  <si>
    <t>ftp://ftp.ncbi.nlm.nih.gov/genomes/all/GCA/000/708/025/GCA_000708025.2_ASM70802v2</t>
  </si>
  <si>
    <t>ftp://ftp.ncbi.nlm.nih.gov/genomes/all/GCF/000/708/025/GCF_000708025.1_ASM70802v2</t>
  </si>
  <si>
    <t>Balansia obtecta B249</t>
  </si>
  <si>
    <t>B249</t>
  </si>
  <si>
    <t>SAMN02863992</t>
  </si>
  <si>
    <t>PRJNA221345</t>
  </si>
  <si>
    <t>GCA_000709145.1</t>
  </si>
  <si>
    <t>JFZS01</t>
  </si>
  <si>
    <t>ftp://ftp.ncbi.nlm.nih.gov/genomes/all/GCA/000/709/145/GCA_000709145.1_BobtB249_1</t>
  </si>
  <si>
    <t>Apaloderma vittatum</t>
  </si>
  <si>
    <t>BGI_N311</t>
  </si>
  <si>
    <t>SAMN02318033</t>
  </si>
  <si>
    <t>PRJNA263608</t>
  </si>
  <si>
    <t>GCA_000703405.1</t>
  </si>
  <si>
    <t>JMFV01</t>
  </si>
  <si>
    <t>ftp://ftp.ncbi.nlm.nih.gov/genomes/all/GCA/000/703/405/GCA_000703405.1_ASM70340v1</t>
  </si>
  <si>
    <t>ftp://ftp.ncbi.nlm.nih.gov/genomes/all/GCF/000/703/405/GCF_000703405.1_ASM70340v1</t>
  </si>
  <si>
    <t>Cuculus canorus</t>
  </si>
  <si>
    <t>BGI_N303</t>
  </si>
  <si>
    <t>SAMN02298149</t>
  </si>
  <si>
    <t>PRJNA263299</t>
  </si>
  <si>
    <t>GCA_000709325.1</t>
  </si>
  <si>
    <t>JNOX01</t>
  </si>
  <si>
    <t>2014-06-12T00:00:00Z</t>
  </si>
  <si>
    <t>ftp://ftp.ncbi.nlm.nih.gov/genomes/all/GCA/000/709/325/GCA_000709325.1_ASM70932v1</t>
  </si>
  <si>
    <t>ftp://ftp.ncbi.nlm.nih.gov/genomes/all/GCF/000/709/325/GCF_000709325.1_ASM70932v1</t>
  </si>
  <si>
    <t>Phalacrocorax carbo</t>
  </si>
  <si>
    <t>BGI_N336</t>
  </si>
  <si>
    <t>SAMN02339889</t>
  </si>
  <si>
    <t>PRJNA261839</t>
  </si>
  <si>
    <t>GCA_000708925.1</t>
  </si>
  <si>
    <t>JMFI01</t>
  </si>
  <si>
    <t>ftp://ftp.ncbi.nlm.nih.gov/genomes/all/GCA/000/708/925/GCA_000708925.1_ASM70892v1</t>
  </si>
  <si>
    <t>ftp://ftp.ncbi.nlm.nih.gov/genomes/all/GCF/000/708/925/GCF_000708925.1_ASM70892v1</t>
  </si>
  <si>
    <t>Eremothecium coryli CBS 5749</t>
  </si>
  <si>
    <t>CBS 5749</t>
  </si>
  <si>
    <t>SAMN02864843</t>
  </si>
  <si>
    <t>PRJNA229863</t>
  </si>
  <si>
    <t>GCA_000710315.1</t>
  </si>
  <si>
    <t>AZAH01</t>
  </si>
  <si>
    <t>ftp://ftp.ncbi.nlm.nih.gov/genomes/all/GCA/000/710/315/GCA_000710315.1_Eremothecium_coryli</t>
  </si>
  <si>
    <t>Sporothrix pallida</t>
  </si>
  <si>
    <t>SPA8</t>
  </si>
  <si>
    <t>SAMN02797831</t>
  </si>
  <si>
    <t>PRJNA248334</t>
  </si>
  <si>
    <t>GCA_000710705.2</t>
  </si>
  <si>
    <t>mitochondrion MT:CM003773.1</t>
  </si>
  <si>
    <t>JNEX02</t>
  </si>
  <si>
    <t>2014-06-20T00:00:00Z</t>
  </si>
  <si>
    <t>ftp://ftp.ncbi.nlm.nih.gov/genomes/all/GCA/000/710/705/GCA_000710705.2_ASM71070v2</t>
  </si>
  <si>
    <t>Tauraco erythrolophus</t>
  </si>
  <si>
    <t>BGI_N340</t>
  </si>
  <si>
    <t>SAMN02339893</t>
  </si>
  <si>
    <t>PRJNA265115</t>
  </si>
  <si>
    <t>GCA_000709365.1</t>
  </si>
  <si>
    <t>JNOY01</t>
  </si>
  <si>
    <t>ftp://ftp.ncbi.nlm.nih.gov/genomes/all/GCA/000/709/365/GCA_000709365.1_ASM70936v1</t>
  </si>
  <si>
    <t>ftp://ftp.ncbi.nlm.nih.gov/genomes/all/GCF/000/709/365/GCF_000709365.1_ASM70936v1</t>
  </si>
  <si>
    <t>Tinamus guttatus</t>
  </si>
  <si>
    <t>BGI_N309</t>
  </si>
  <si>
    <t>SAMN02316659</t>
  </si>
  <si>
    <t>PRJNA265201</t>
  </si>
  <si>
    <t>GCA_000705375.2</t>
  </si>
  <si>
    <t>JMFW02</t>
  </si>
  <si>
    <t>ftp://ftp.ncbi.nlm.nih.gov/genomes/all/GCA/000/705/375/GCA_000705375.2_ASM70537v2</t>
  </si>
  <si>
    <t>ftp://ftp.ncbi.nlm.nih.gov/genomes/all/GCF/000/705/375/GCF_000705375.1_ASM70537v2</t>
  </si>
  <si>
    <t>Ceratocystis manginecans</t>
  </si>
  <si>
    <t>CMW 46461</t>
  </si>
  <si>
    <t>SAMN10797494</t>
  </si>
  <si>
    <t>PRJNA516763</t>
  </si>
  <si>
    <t>GCA_006408425.1</t>
  </si>
  <si>
    <t>SGIO01</t>
  </si>
  <si>
    <t>ftp://ftp.ncbi.nlm.nih.gov/genomes/all/GCA/006/408/425/GCA_006408425.1_ASM640842v1</t>
  </si>
  <si>
    <t>Nicotiana otophora</t>
  </si>
  <si>
    <t>SAMN02316630</t>
  </si>
  <si>
    <t>PRJNA208212</t>
  </si>
  <si>
    <t>GCA_000715115.1</t>
  </si>
  <si>
    <t>AWOL01</t>
  </si>
  <si>
    <t>2014-06-05T00:00:00Z</t>
  </si>
  <si>
    <t>ftp://ftp.ncbi.nlm.nih.gov/genomes/all/GCA/000/715/115/GCA_000715115.1_Noto</t>
  </si>
  <si>
    <t>Buceros rhinoceros silvestris</t>
  </si>
  <si>
    <t>BGI_N320</t>
  </si>
  <si>
    <t>SAMN02318191</t>
  </si>
  <si>
    <t>PRJNA266010</t>
  </si>
  <si>
    <t>GCA_000710305.1</t>
  </si>
  <si>
    <t>JMFK01</t>
  </si>
  <si>
    <t>ftp://ftp.ncbi.nlm.nih.gov/genomes/all/GCA/000/710/305/GCA_000710305.1_ASM71030v1</t>
  </si>
  <si>
    <t>ftp://ftp.ncbi.nlm.nih.gov/genomes/all/GCF/000/710/305/GCF_000710305.1_ASM71030v1</t>
  </si>
  <si>
    <t>Aureobasidium melanogenum CBS 110374</t>
  </si>
  <si>
    <t>CBS 110374</t>
  </si>
  <si>
    <t>SAMN02744098</t>
  </si>
  <si>
    <t>PRJNA207873</t>
  </si>
  <si>
    <t>GCA_000721775.1</t>
  </si>
  <si>
    <t>AYEN01</t>
  </si>
  <si>
    <t>ftp://ftp.ncbi.nlm.nih.gov/genomes/all/GCA/000/721/775/GCA_000721775.1_Aureobasidium_pullulans_var._melanogenum_CBS_110374_v1.0</t>
  </si>
  <si>
    <t>ftp://ftp.ncbi.nlm.nih.gov/genomes/all/GCF/000/721/775/GCF_000721775.1_Aureobasidium_pullulans_var._melanogenum_CBS_110374_v1.0</t>
  </si>
  <si>
    <t>Aureobasidium namibiae CBS 147.97</t>
  </si>
  <si>
    <t>CBS 147.97</t>
  </si>
  <si>
    <t>SAMN02744099</t>
  </si>
  <si>
    <t>PRJNA207872</t>
  </si>
  <si>
    <t>GCA_000721765.1</t>
  </si>
  <si>
    <t>AYEM01</t>
  </si>
  <si>
    <t>ftp://ftp.ncbi.nlm.nih.gov/genomes/all/GCA/000/721/765/GCA_000721765.1_Aureobasidium_pullulans_var._namibiae_CBS_147.97_v1.0</t>
  </si>
  <si>
    <t>ftp://ftp.ncbi.nlm.nih.gov/genomes/all/GCF/000/721/765/GCF_000721765.1_Aureobasidium_pullulans_var._namibiae_CBS_147.97_v1.0</t>
  </si>
  <si>
    <t>Aureobasidium subglaciale EXF-2481</t>
  </si>
  <si>
    <t>EXF-2481</t>
  </si>
  <si>
    <t>SAMN02744088</t>
  </si>
  <si>
    <t>PRJNA292599</t>
  </si>
  <si>
    <t>GCA_000721755.1</t>
  </si>
  <si>
    <t>AYYB01</t>
  </si>
  <si>
    <t>ftp://ftp.ncbi.nlm.nih.gov/genomes/all/GCA/000/721/755/GCA_000721755.1_Aureobasidium_pullulans_var._subglaciale_EXF-2481_v1.0</t>
  </si>
  <si>
    <t>ftp://ftp.ncbi.nlm.nih.gov/genomes/all/GCF/000/721/755/GCF_000721755.1_Aureobasidium_pullulans_var._subglaciale_EXF-2481_v1.0</t>
  </si>
  <si>
    <t>Globodera pallida</t>
  </si>
  <si>
    <t>Lindley</t>
  </si>
  <si>
    <t>SAMEA3139060</t>
  </si>
  <si>
    <t>PRJEB123</t>
  </si>
  <si>
    <t>GCA_000724045.1</t>
  </si>
  <si>
    <t>CBXT01</t>
  </si>
  <si>
    <t>2014-05-25T00:00:00Z</t>
  </si>
  <si>
    <t>ftp://ftp.ncbi.nlm.nih.gov/genomes/all/GCA/000/724/045/GCA_000724045.1_GPAL001</t>
  </si>
  <si>
    <t>Opisthorchis viverrini</t>
  </si>
  <si>
    <t>SAMN00996407</t>
  </si>
  <si>
    <t>PRJNA259756</t>
  </si>
  <si>
    <t>GCA_000715545.1</t>
  </si>
  <si>
    <t>JACJ01</t>
  </si>
  <si>
    <t>ftp://ftp.ncbi.nlm.nih.gov/genomes/all/GCA/000/715/545/GCA_000715545.1_OpiViv1.0</t>
  </si>
  <si>
    <t>ftp://ftp.ncbi.nlm.nih.gov/genomes/all/GCF/000/715/545/GCF_000715545.1_OpiViv1.0</t>
  </si>
  <si>
    <t>Fistulifera solaris</t>
  </si>
  <si>
    <t>JPCC DA0580</t>
  </si>
  <si>
    <t>SAMD00018578</t>
  </si>
  <si>
    <t>PRJDB2969</t>
  </si>
  <si>
    <t>GCA_002217885.1</t>
  </si>
  <si>
    <t>BDSP01</t>
  </si>
  <si>
    <t>2017-06-17T00:00:00Z</t>
  </si>
  <si>
    <t>ftp://ftp.ncbi.nlm.nih.gov/genomes/all/GCA/002/217/885/GCA_002217885.1_Fsol_1.0</t>
  </si>
  <si>
    <t>Atkinsonella hypoxylon</t>
  </si>
  <si>
    <t>B4728</t>
  </si>
  <si>
    <t>SAMN02911898</t>
  </si>
  <si>
    <t>PRJNA221544</t>
  </si>
  <si>
    <t>GCA_000729835.1</t>
  </si>
  <si>
    <t>JFHB01</t>
  </si>
  <si>
    <t>2014-07-15T00:00:00Z</t>
  </si>
  <si>
    <t>ftp://ftp.ncbi.nlm.nih.gov/genomes/all/GCA/000/729/835/GCA_000729835.1_AhypB4728v1</t>
  </si>
  <si>
    <t>Epichloe aotearoae</t>
  </si>
  <si>
    <t>ATCC MYA-1229</t>
  </si>
  <si>
    <t>SAMN02911894</t>
  </si>
  <si>
    <t>PRJNA221524</t>
  </si>
  <si>
    <t>GCA_000729855.1</t>
  </si>
  <si>
    <t>JFGX01</t>
  </si>
  <si>
    <t>ftp://ftp.ncbi.nlm.nih.gov/genomes/all/GCA/000/729/855/GCA_000729855.1_ASM72985v1</t>
  </si>
  <si>
    <t>Epichloe baconii ATCC 200745</t>
  </si>
  <si>
    <t>ATCC 200745</t>
  </si>
  <si>
    <t>SAMN02911895</t>
  </si>
  <si>
    <t>PRJNA221976</t>
  </si>
  <si>
    <t>GCA_000729845.1</t>
  </si>
  <si>
    <t>JFGY01</t>
  </si>
  <si>
    <t>ftp://ftp.ncbi.nlm.nih.gov/genomes/all/GCA/000/729/845/GCA_000729845.1_EbacATCC_200745v1</t>
  </si>
  <si>
    <t>Epichloe bromicola</t>
  </si>
  <si>
    <t>AL0434</t>
  </si>
  <si>
    <t>SAMN03576568</t>
  </si>
  <si>
    <t>PRJNA274994</t>
  </si>
  <si>
    <t>GCA_001008065.1</t>
  </si>
  <si>
    <t>LBNI01</t>
  </si>
  <si>
    <t>2015-05-15T00:00:00Z</t>
  </si>
  <si>
    <t>ftp://ftp.ncbi.nlm.nih.gov/genomes/all/GCA/001/008/065/GCA_001008065.1_ASM100806v1</t>
  </si>
  <si>
    <t>Hypocrella siamensis</t>
  </si>
  <si>
    <t>MTCC 10142</t>
  </si>
  <si>
    <t>SAMN02711855</t>
  </si>
  <si>
    <t>PRJNA242986</t>
  </si>
  <si>
    <t>GCA_000731825.1</t>
  </si>
  <si>
    <t>JMQE01</t>
  </si>
  <si>
    <t>2014-07-18T00:00:00Z</t>
  </si>
  <si>
    <t>ftp://ftp.ncbi.nlm.nih.gov/genomes/all/GCA/000/731/825/GCA_000731825.1_ASM73182v1</t>
  </si>
  <si>
    <t>Plasmodium coatneyi</t>
  </si>
  <si>
    <t>Hackeri</t>
  </si>
  <si>
    <t>SAMN04571750</t>
  </si>
  <si>
    <t>PRJNA329102</t>
  </si>
  <si>
    <t>GCA_001680005.1</t>
  </si>
  <si>
    <t>chromosome 1:NC_033556.1/CP016239.1; chromosome 2:NC_033557.1/CP016240.1; chromosome 3:NC_033558.1/CP016241.1; chromosome 4:NC_033559.1/CP016242.1; chromosome 5:NC_033560.1/CP016243.1; chromosome 6:NC_033561.1/CP016244.1; chromosome 7:NC_033562.1/CP016245.1; chromosome 8:NC_033563.1/CP016246.1; chromosome 9:NC_033564.1/CP016247.1; chromosome 10:NC_033565.1/CP016248.1; chromosome 11:NC_033566.1/CP016249.1; chromosome 12:NC_033567.1/CP016250.1; chromosome 13:NC_033568.1/CP016251.1; chromosome 14:NC_033569.1/CP016252.1</t>
  </si>
  <si>
    <t>2016-07-06T00:00:00Z</t>
  </si>
  <si>
    <t>ftp://ftp.ncbi.nlm.nih.gov/genomes/all/GCA/001/680/005/GCA_001680005.1_ASM168000v1</t>
  </si>
  <si>
    <t>ftp://ftp.ncbi.nlm.nih.gov/genomes/all/GCF/001/680/005/GCF_001680005.1_ASM168000v1</t>
  </si>
  <si>
    <t>Scedosporium apiospermum</t>
  </si>
  <si>
    <t>IHEM 14462</t>
  </si>
  <si>
    <t>SAMN02727168</t>
  </si>
  <si>
    <t>PRJNA319335</t>
  </si>
  <si>
    <t>GCA_000732125.1</t>
  </si>
  <si>
    <t>JOWA01</t>
  </si>
  <si>
    <t>2014-07-21T00:00:00Z</t>
  </si>
  <si>
    <t>ftp://ftp.ncbi.nlm.nih.gov/genomes/all/GCA/000/732/125/GCA_000732125.1_ScApio1.0</t>
  </si>
  <si>
    <t>ftp://ftp.ncbi.nlm.nih.gov/genomes/all/GCF/000/732/125/GCF_000732125.1_ScApio1.0</t>
  </si>
  <si>
    <t>Verticillium tricorpus MUCL 9792</t>
  </si>
  <si>
    <t>MUCL 9792</t>
  </si>
  <si>
    <t>SAMN02415140</t>
  </si>
  <si>
    <t>PRJNA229139</t>
  </si>
  <si>
    <t>GCA_000732205.1</t>
  </si>
  <si>
    <t>JPET01</t>
  </si>
  <si>
    <t>ftp://ftp.ncbi.nlm.nih.gov/genomes/all/GCA/000/732/205/GCA_000732205.1_ASM73220v1</t>
  </si>
  <si>
    <t>Penicillium nordicum</t>
  </si>
  <si>
    <t>UASWS BFE487</t>
  </si>
  <si>
    <t>SAMN02666716</t>
  </si>
  <si>
    <t>PRJNA239658</t>
  </si>
  <si>
    <t>GCA_000733025.2</t>
  </si>
  <si>
    <t>mitochondrion MT:KR952336.1</t>
  </si>
  <si>
    <t>JNNR01</t>
  </si>
  <si>
    <t>2014-07-24T00:00:00Z</t>
  </si>
  <si>
    <t>ftp://ftp.ncbi.nlm.nih.gov/genomes/all/GCA/000/733/025/GCA_000733025.2_PnBFE487-1.0</t>
  </si>
  <si>
    <t>Paramecium sexaurelia</t>
  </si>
  <si>
    <t>CA1</t>
  </si>
  <si>
    <t>SAMN02849568</t>
  </si>
  <si>
    <t>PRJNA252373</t>
  </si>
  <si>
    <t>GCA_000733375.1</t>
  </si>
  <si>
    <t>JPFM01</t>
  </si>
  <si>
    <t>2014-07-25T00:00:00Z</t>
  </si>
  <si>
    <t>ftp://ftp.ncbi.nlm.nih.gov/genomes/all/GCA/000/733/375/GCA_000733375.1_ASM73337v1</t>
  </si>
  <si>
    <t>Paramecium biaurelia</t>
  </si>
  <si>
    <t>V1-4</t>
  </si>
  <si>
    <t>SAMN02849567</t>
  </si>
  <si>
    <t>PRJNA252371</t>
  </si>
  <si>
    <t>GCA_000733385.1</t>
  </si>
  <si>
    <t>JPFL01</t>
  </si>
  <si>
    <t>ftp://ftp.ncbi.nlm.nih.gov/genomes/all/GCA/000/733/385/GCA_000733385.1_ASM73338v1</t>
  </si>
  <si>
    <t>Cordyceps farinosa</t>
  </si>
  <si>
    <t>MTCC 4114</t>
  </si>
  <si>
    <t>SAMN02711856</t>
  </si>
  <si>
    <t>PRJNA242987</t>
  </si>
  <si>
    <t>GCA_000733625.1</t>
  </si>
  <si>
    <t>JMNC01</t>
  </si>
  <si>
    <t>ftp://ftp.ncbi.nlm.nih.gov/genomes/all/GCA/000/733/625/GCA_000733625.1_Isaria_farinosa_MTCC_4114</t>
  </si>
  <si>
    <t>Penstemon centranthifolius</t>
  </si>
  <si>
    <t>wolfe199</t>
  </si>
  <si>
    <t>SAMN02711299</t>
  </si>
  <si>
    <t>PRJNA242923</t>
  </si>
  <si>
    <t>GCA_000737435.1</t>
  </si>
  <si>
    <t>JPFH01</t>
  </si>
  <si>
    <t>ftp://ftp.ncbi.nlm.nih.gov/genomes/all/GCA/000/737/435/GCA_000737435.1_ASM73743v1</t>
  </si>
  <si>
    <t>Penstemon grinnellii</t>
  </si>
  <si>
    <t>wolfe306</t>
  </si>
  <si>
    <t>SAMN02711300</t>
  </si>
  <si>
    <t>GCA_000737425.1</t>
  </si>
  <si>
    <t>JPFI01</t>
  </si>
  <si>
    <t>ftp://ftp.ncbi.nlm.nih.gov/genomes/all/GCA/000/737/425/GCA_000737425.1_ASM73742v1</t>
  </si>
  <si>
    <t>Haliaeetus leucocephalus</t>
  </si>
  <si>
    <t>CR32</t>
  </si>
  <si>
    <t>SAMN02664716</t>
  </si>
  <si>
    <t>PRJNA269279</t>
  </si>
  <si>
    <t>GCA_000737465.1</t>
  </si>
  <si>
    <t>JPRR01</t>
  </si>
  <si>
    <t>ftp://ftp.ncbi.nlm.nih.gov/genomes/all/GCA/000/737/465/GCA_000737465.1_Haliaeetus_leucocephalus-4.0</t>
  </si>
  <si>
    <t>ftp://ftp.ncbi.nlm.nih.gov/genomes/all/GCF/000/737/465/GCF_000737465.1_Haliaeetus_leucocephalus-4.0</t>
  </si>
  <si>
    <t>Lichtheimia ramosa</t>
  </si>
  <si>
    <t>KPH11</t>
  </si>
  <si>
    <t>SAMN09901008</t>
  </si>
  <si>
    <t>PRJNA487495</t>
  </si>
  <si>
    <t>GCA_008728235.1</t>
  </si>
  <si>
    <t>chromosome 01:CP031823.1; chromosome 02:CP031824.1; chromosome 03:CP031825.1; chromosome 04:CP031826.1; chromosome 05:CP031827.1; chromosome 06:CP031828.1; chromosome 07:CP031829.1; chromosome 08:CP031830.1; chromosome 09:CP031831.1; chromosome 10:CP031832.1</t>
  </si>
  <si>
    <t>ftp://ftp.ncbi.nlm.nih.gov/genomes/all/GCA/008/728/235/GCA_008728235.1_ASM872823v1</t>
  </si>
  <si>
    <t>Venturia pyrina ICMP 11032</t>
  </si>
  <si>
    <t>ICMP 11032</t>
  </si>
  <si>
    <t>SAMN02641049</t>
  </si>
  <si>
    <t>PRJNA232087</t>
  </si>
  <si>
    <t>GCA_000738655.1</t>
  </si>
  <si>
    <t>JEMP01</t>
  </si>
  <si>
    <t>ftp://ftp.ncbi.nlm.nih.gov/genomes/all/GCA/000/738/655/GCA_000738655.1_ASM73865v1</t>
  </si>
  <si>
    <t>IF7SW-F4</t>
  </si>
  <si>
    <t>SAMN14546214</t>
  </si>
  <si>
    <t>PRJNA623412</t>
  </si>
  <si>
    <t>GCA_012922615.1</t>
  </si>
  <si>
    <t>JAAZPX01</t>
  </si>
  <si>
    <t>2020-04-28T00:00:00Z</t>
  </si>
  <si>
    <t>ftp://ftp.ncbi.nlm.nih.gov/genomes/all/GCA/012/922/615/GCA_012922615.1_ASM1292261v1</t>
  </si>
  <si>
    <t>Penicillium rubens Wisconsin 54-1255</t>
  </si>
  <si>
    <t>Wisconsin 54-1255</t>
  </si>
  <si>
    <t>SAMEA2272345</t>
  </si>
  <si>
    <t>PRJEA27927</t>
  </si>
  <si>
    <t>GCA_000226395.1</t>
  </si>
  <si>
    <t>2008-11-04T00:47:00Z</t>
  </si>
  <si>
    <t>ftp://ftp.ncbi.nlm.nih.gov/genomes/all/GCA/000/226/395/GCA_000226395.1_PenChr_Nov2007</t>
  </si>
  <si>
    <t>ftp://ftp.ncbi.nlm.nih.gov/genomes/all/GCF/000/226/395/GCF_000226395.1_PenChr_Nov2007</t>
  </si>
  <si>
    <t>Lignosus rhinocerotis TM02</t>
  </si>
  <si>
    <t>TM02</t>
  </si>
  <si>
    <t>SAMN03004335</t>
  </si>
  <si>
    <t>PRJNA212725</t>
  </si>
  <si>
    <t>GCA_000743315.1</t>
  </si>
  <si>
    <t>AXZM01</t>
  </si>
  <si>
    <t>2014-08-25T00:00:00Z</t>
  </si>
  <si>
    <t>ftp://ftp.ncbi.nlm.nih.gov/genomes/all/GCA/000/743/315/GCA_000743315.1_LigRhi1.0</t>
  </si>
  <si>
    <t>Shiraia sp. slf14</t>
  </si>
  <si>
    <t>Slf14</t>
  </si>
  <si>
    <t>SAMN02371273</t>
  </si>
  <si>
    <t>PRJNA222884</t>
  </si>
  <si>
    <t>GCA_000498155.1</t>
  </si>
  <si>
    <t>AXZN01</t>
  </si>
  <si>
    <t>2013-11-21T00:00:00Z</t>
  </si>
  <si>
    <t>ftp://ftp.ncbi.nlm.nih.gov/genomes/all/GCA/000/498/155/GCA_000498155.1_1.0</t>
  </si>
  <si>
    <t>Mycosphaerella sp. Ston1</t>
  </si>
  <si>
    <t>Ston1</t>
  </si>
  <si>
    <t>SAMN02254960</t>
  </si>
  <si>
    <t>PRJNA212506</t>
  </si>
  <si>
    <t>GCA_000504405.2</t>
  </si>
  <si>
    <t>AWYF02</t>
  </si>
  <si>
    <t>ftp://ftp.ncbi.nlm.nih.gov/genomes/all/GCA/000/504/405/GCA_000504405.2_ASM50440v2</t>
  </si>
  <si>
    <t>[Ashbya] aceris (nom. inval.)</t>
  </si>
  <si>
    <t>SAMN03081470</t>
  </si>
  <si>
    <t>PRJNA39551</t>
  </si>
  <si>
    <t>GCA_000412225.2</t>
  </si>
  <si>
    <t>chromosome I:CP006020.1; chromosome II:CP006021.1; chromosome III:CP006022.1; chromosome IV:CP006023.1; chromosome V:CP006024.1; chromosome VI:CP006025.1; chromosome VII:CP006026.1; mitochondrion MT:CP006258.1</t>
  </si>
  <si>
    <t>2013-06-18T00:00:00Z</t>
  </si>
  <si>
    <t>ftp://ftp.ncbi.nlm.nih.gov/genomes/all/GCA/000/412/225/GCA_000412225.2_ASM41222v2</t>
  </si>
  <si>
    <t>Epichloe sp. AL9924</t>
  </si>
  <si>
    <t>AL9924</t>
  </si>
  <si>
    <t>SAMN02911893</t>
  </si>
  <si>
    <t>PRJNA215230</t>
  </si>
  <si>
    <t>GCA_000729825.1</t>
  </si>
  <si>
    <t>JFGW01</t>
  </si>
  <si>
    <t>ftp://ftp.ncbi.nlm.nih.gov/genomes/all/GCA/000/729/825/GCA_000729825.1_EpichlAL9924_10</t>
  </si>
  <si>
    <t>Beauveria rudraprayagi</t>
  </si>
  <si>
    <t>MTCC 8017</t>
  </si>
  <si>
    <t>SAMN02711857</t>
  </si>
  <si>
    <t>PRJNA242988</t>
  </si>
  <si>
    <t>GCA_000733645.1</t>
  </si>
  <si>
    <t>JMNB01</t>
  </si>
  <si>
    <t>ftp://ftp.ncbi.nlm.nih.gov/genomes/all/GCA/000/733/645/GCA_000733645.1_Beauveria_rudraprayagi_MTCC_8017_genome</t>
  </si>
  <si>
    <t>Nematocida sp. 1 ERTm6</t>
  </si>
  <si>
    <t>ERTm6</t>
  </si>
  <si>
    <t>SAMN00779735</t>
  </si>
  <si>
    <t>PRJNA82177</t>
  </si>
  <si>
    <t>GCA_000738915.1</t>
  </si>
  <si>
    <t>AKIJ01</t>
  </si>
  <si>
    <t>2014-08-11T00:00:00Z</t>
  </si>
  <si>
    <t>ftp://ftp.ncbi.nlm.nih.gov/genomes/all/GCA/000/738/915/GCA_000738915.1_Nema_sp_1_ERTm6_V2</t>
  </si>
  <si>
    <t>Herpotrichiellaceae sp. UM238</t>
  </si>
  <si>
    <t>UM238</t>
  </si>
  <si>
    <t>SAMN02981467</t>
  </si>
  <si>
    <t>PRJNA176958</t>
  </si>
  <si>
    <t>GCA_000315175.1</t>
  </si>
  <si>
    <t>AMYF01</t>
  </si>
  <si>
    <t>ftp://ftp.ncbi.nlm.nih.gov/genomes/all/GCA/000/315/175/GCA_000315175.1_Herpo1.0</t>
  </si>
  <si>
    <t>Pyrenochaeta sp. UM 256</t>
  </si>
  <si>
    <t>UM 256</t>
  </si>
  <si>
    <t>SAMN02981511</t>
  </si>
  <si>
    <t>PRJNA189754</t>
  </si>
  <si>
    <t>GCA_000359685.2</t>
  </si>
  <si>
    <t>AOUM02</t>
  </si>
  <si>
    <t>ftp://ftp.ncbi.nlm.nih.gov/genomes/all/GCA/000/359/685/GCA_000359685.2_ASM35968v2</t>
  </si>
  <si>
    <t>Nestor notabilis</t>
  </si>
  <si>
    <t>BGI_N333</t>
  </si>
  <si>
    <t>SAMN02339299</t>
  </si>
  <si>
    <t>PRJNA264990</t>
  </si>
  <si>
    <t>GCA_000696875.1</t>
  </si>
  <si>
    <t>JJRH01</t>
  </si>
  <si>
    <t>ftp://ftp.ncbi.nlm.nih.gov/genomes/all/GCA/000/696/875/GCA_000696875.1_ASM69687v1</t>
  </si>
  <si>
    <t>ftp://ftp.ncbi.nlm.nih.gov/genomes/all/GCF/000/696/875/GCF_000696875.1_ASM69687v1</t>
  </si>
  <si>
    <t>Chaetura pelagica</t>
  </si>
  <si>
    <t>M959</t>
  </si>
  <si>
    <t>SAMN03018471</t>
  </si>
  <si>
    <t>PRJNA264987</t>
  </si>
  <si>
    <t>GCA_000747805.1</t>
  </si>
  <si>
    <t>AVOS01</t>
  </si>
  <si>
    <t>ftp://ftp.ncbi.nlm.nih.gov/genomes/all/GCA/000/747/805/GCA_000747805.1_ChaPel_1.0</t>
  </si>
  <si>
    <t>ftp://ftp.ncbi.nlm.nih.gov/genomes/all/GCF/000/747/805/GCF_000747805.1_ChaPel_1.0</t>
  </si>
  <si>
    <t>Asterionellopsis glacialis</t>
  </si>
  <si>
    <t>A3</t>
  </si>
  <si>
    <t>SAMN13259158</t>
  </si>
  <si>
    <t>PRJNA588343</t>
  </si>
  <si>
    <t>GCA_014885115.2</t>
  </si>
  <si>
    <t>WKLE02</t>
  </si>
  <si>
    <t>ftp://ftp.ncbi.nlm.nih.gov/genomes/all/GCA/014/885/115/GCA_014885115.2_ASM1488511v2</t>
  </si>
  <si>
    <t>Magnusiomyces ingens NRRL Y-17630</t>
  </si>
  <si>
    <t>SAMEA4787559</t>
  </si>
  <si>
    <t>PRJEB27746</t>
  </si>
  <si>
    <t>GCA_900497715.1</t>
  </si>
  <si>
    <t>UIDE01</t>
  </si>
  <si>
    <t>ftp://ftp.ncbi.nlm.nih.gov/genomes/all/GCA/900/497/715/GCA_900497715.1_magIngA</t>
  </si>
  <si>
    <t>Astreopora myriophthalma</t>
  </si>
  <si>
    <t>SAMD00186144</t>
  </si>
  <si>
    <t>GCA_014634185.1</t>
  </si>
  <si>
    <t>BLFK01</t>
  </si>
  <si>
    <t>ftp://ftp.ncbi.nlm.nih.gov/genomes/all/GCA/014/634/185/GCA_014634185.1_Amyr_1.0</t>
  </si>
  <si>
    <t>Magnusiomyces capitatus NRRL Y-17686</t>
  </si>
  <si>
    <t>SAMEA4787557</t>
  </si>
  <si>
    <t>PRJEB27745</t>
  </si>
  <si>
    <t>GCA_900497725.1</t>
  </si>
  <si>
    <t>UIDF01</t>
  </si>
  <si>
    <t>ftp://ftp.ncbi.nlm.nih.gov/genomes/all/GCA/900/497/725/GCA_900497725.1_magCapA</t>
  </si>
  <si>
    <t>Asterionella formosa</t>
  </si>
  <si>
    <t>BG1</t>
  </si>
  <si>
    <t>SAMN07280877</t>
  </si>
  <si>
    <t>PRJNA340070</t>
  </si>
  <si>
    <t>GCA_002256025.1</t>
  </si>
  <si>
    <t>NKIB01</t>
  </si>
  <si>
    <t>2017-08-16T00:00:00Z</t>
  </si>
  <si>
    <t>ftp://ftp.ncbi.nlm.nih.gov/genomes/all/GCA/002/256/025/GCA_002256025.1_ASM225602v1</t>
  </si>
  <si>
    <t>Magnusiomyces tetraspermus NRRL Y-7288</t>
  </si>
  <si>
    <t>NRRL Y-7288</t>
  </si>
  <si>
    <t>SAMN08343257</t>
  </si>
  <si>
    <t>GCA_003708635.2</t>
  </si>
  <si>
    <t>PPOU02</t>
  </si>
  <si>
    <t>ftp://ftp.ncbi.nlm.nih.gov/genomes/all/GCA/003/708/635/GCA_003708635.2_ASM370863v2</t>
  </si>
  <si>
    <t>Synchiropus splendidus</t>
  </si>
  <si>
    <t>MD1</t>
  </si>
  <si>
    <t>SAMN15547574</t>
  </si>
  <si>
    <t>PRJNA646594</t>
  </si>
  <si>
    <t>GCA_019776025.1</t>
  </si>
  <si>
    <t>JAFFPX01</t>
  </si>
  <si>
    <t>ftp://ftp.ncbi.nlm.nih.gov/genomes/all/GCA/019/776/025/GCA_019776025.1_fSynSpl_1.0</t>
  </si>
  <si>
    <t>Mesotaenium endlicherianum</t>
  </si>
  <si>
    <t>SAG 12.97</t>
  </si>
  <si>
    <t>SAMN11774796</t>
  </si>
  <si>
    <t>PRJNA543678</t>
  </si>
  <si>
    <t>GCA_009602735.1</t>
  </si>
  <si>
    <t>WELA01</t>
  </si>
  <si>
    <t>ftp://ftp.ncbi.nlm.nih.gov/genomes/all/GCA/009/602/735/GCA_009602735.1_ASM960273v1</t>
  </si>
  <si>
    <t>Argiope bruennichi</t>
  </si>
  <si>
    <t>SAMN14668034</t>
  </si>
  <si>
    <t>PRJNA629526</t>
  </si>
  <si>
    <t>GCA_015342795.1</t>
  </si>
  <si>
    <t>chromosome 1:CM027184.1; chromosome 2:CM027185.1; chromosome 3:CM027186.1; chromosome 4:CM027187.1; chromosome 5:CM027188.1; chromosome 6:CM027189.1; chromosome 7:CM027190.1; chromosome 8:CM027191.1; chromosome 9:CM027192.1; chromosome 10:CM027193.1; chromosome 11:CM027194.1; chromosome 12:CM027195.1; chromosome 13:CM027196.1</t>
  </si>
  <si>
    <t>JABXBU01</t>
  </si>
  <si>
    <t>ftp://ftp.ncbi.nlm.nih.gov/genomes/all/GCA/015/342/795/GCA_015342795.1_ASM1534279v1</t>
  </si>
  <si>
    <t>Hemibagrus wyckioides</t>
  </si>
  <si>
    <t>EC202008001</t>
  </si>
  <si>
    <t>SAMN18644987</t>
  </si>
  <si>
    <t>PRJNA720277</t>
  </si>
  <si>
    <t>GCA_019097595.1</t>
  </si>
  <si>
    <t>linkage group LG01:CM032594.1; linkage group LG02:CM032595.1; linkage group LG03:CM032596.1; linkage group LG04:CM032597.1; linkage group LG05:CM032598.1; linkage group LG06:CM032599.1; linkage group LG07:CM032600.1; linkage group LG08:CM032601.1; linkage group LG09:CM032602.1; linkage group LG10:CM032603.1; linkage group LG11:CM032604.1; linkage group LG12:CM032605.1; linkage group LG13:CM032606.1; linkage group LG14:CM032607.1; linkage group LG15:CM032608.1; linkage group LG16:CM032609.1; linkage group LG17:CM032610.1; linkage group LG18:CM032611.1; linkage group LG19:CM032612.1; linkage group LG20:CM032613.1; linkage group LG21:CM032614.1; linkage group LG22:CM032615.1; linkage group LG23:CM032616.1; linkage group LG24:CM032617.1; linkage group LG25:CM032618.1; linkage group LG26:CM032619.1; linkage group LG27:CM032620.1; linkage group LG28:CM032621.1; linkage group LG29:CM032622.1</t>
  </si>
  <si>
    <t>JAHKSW01</t>
  </si>
  <si>
    <t>ftp://ftp.ncbi.nlm.nih.gov/genomes/all/GCA/019/097/595/GCA_019097595.1_SWU_Hwy_1.0</t>
  </si>
  <si>
    <t>Paracanthobrama guichenoti</t>
  </si>
  <si>
    <t>PG01</t>
  </si>
  <si>
    <t>SAMN17120673</t>
  </si>
  <si>
    <t>PRJNA686690</t>
  </si>
  <si>
    <t>GCA_018749465.1</t>
  </si>
  <si>
    <t>chromosome A1:CM031943.1; chromosome A10:CM031952.1; chromosome A11:CM031953.1; chromosome A12:CM031954.1; chromosome A13:CM031955.1; chromosome A14:CM031956.1; chromosome A15:CM031957.1; chromosome A16:CM031958.1; chromosome A17:CM031959.1; chromosome A18:CM031960.1; chromosome A19:CM031961.1; chromosome A2:CM031944.1; chromosome A20:CM031962.1; chromosome A21:CM031963.1; chromosome A22:CM031964.1; chromosome A23:CM031965.1; chromosome A24:CM031966.1; chromosome A25:CM031967.1; chromosome A3:CM031945.1; chromosome A4:CM031946.1; chromosome A5:CM031947.1; chromosome A6:CM031948.1; chromosome A7:CM031949.1; chromosome A8:CM031950.1; chromosome A9:CM031951.1</t>
  </si>
  <si>
    <t>JAGHMJ01</t>
  </si>
  <si>
    <t>2021-06-07T00:00:00Z</t>
  </si>
  <si>
    <t>ftp://ftp.ncbi.nlm.nih.gov/genomes/all/GCA/018/749/465/GCA_018749465.1_ASM1874946v1</t>
  </si>
  <si>
    <t>Bubo bubo</t>
  </si>
  <si>
    <t>eeo-nibr-513</t>
  </si>
  <si>
    <t>SAMN08398466</t>
  </si>
  <si>
    <t>GCA_010303855.1</t>
  </si>
  <si>
    <t>PYWY01</t>
  </si>
  <si>
    <t>ftp://ftp.ncbi.nlm.nih.gov/genomes/all/GCA/010/303/855/GCA_010303855.1_BubBub1.0</t>
  </si>
  <si>
    <t>Dioscorea cayenensis subsp. rotundata</t>
  </si>
  <si>
    <t>SAMD00039982</t>
  </si>
  <si>
    <t>PRJDB8681</t>
  </si>
  <si>
    <t>GCA_009730915.2</t>
  </si>
  <si>
    <t>chromosome 1:NC_052471.1/BLBR01000001.1; chromosome 2:NC_052472.1/BLBR01000002.1; chromosome 3:NC_052473.1/BLBR01000003.1; chromosome 4:NC_052474.1/BLBR01000004.1; chromosome 5:NC_052475.1/BLBR01000005.1; chromosome 6:NC_052476.1/BLBR01000006.1; chromosome 7:NC_052477.1/BLBR01000007.1; chromosome 8:NC_052478.1/BLBR01000008.1; chromosome 9:NC_052479.1/BLBR01000009.1; chromosome 10:NC_052480.1/BLBR01000010.1; chromosome 11:NC_052481.1/BLBR01000011.1; chromosome 12:NC_052482.1/BLBR01000012.1; chromosome 13:NC_052483.1/BLBR01000013.1; chromosome 14:NC_052484.1/BLBR01000014.1; chromosome 15:NC_052485.1/BLBR01000015.1; chromosome 16:NC_052486.1/BLBR01000016.1; chromosome 17:NC_052487.1/BLBR01000017.1; chromosome 18:NC_052488.1/BLBR01000018.1; chromosome 19:NC_052489.1/BLBR01000019.1; chromosome 20:NC_052490.1/BLBR01000020.1; chromosome 21:NC_052491.1/BLBR01000021.1; chromosome 22:NC_052492.1/BLBR01000022.1; chromosome 23:NC_052493.1/BLBR01000023.1; chromosome 24:NC_052494.1/BLBR01000024.1; chromosome 25:NC_052495.1/BLBR01000025.1; chromosome 26:NC_052496.1/BLBR01000026.1; chromosome 27:NC_052497.1/BLBR01000027.1; chromosome 28:NC_052498.1/BLBR01000028.1; plastid Pltd:NC_024170.1/</t>
  </si>
  <si>
    <t>BLBR01</t>
  </si>
  <si>
    <t>2019-11-25T21:11:00Z</t>
  </si>
  <si>
    <t>ftp://ftp.ncbi.nlm.nih.gov/genomes/all/GCA/009/730/915/GCA_009730915.2_TDr96_F1_v2_PseudoChromosome.rev07_lg8_w22_25.fasta</t>
  </si>
  <si>
    <t>ftp://ftp.ncbi.nlm.nih.gov/genomes/all/GCF/009/730/915/GCF_009730915.1_TDr96_F1_v2_PseudoChromosome.rev07_lg8_w22_25.fasta</t>
  </si>
  <si>
    <t>Digitaria exilis</t>
  </si>
  <si>
    <t>SAMN15456850</t>
  </si>
  <si>
    <t>PRJNA640067</t>
  </si>
  <si>
    <t>GCA_015342445.1</t>
  </si>
  <si>
    <t>JACEFO01</t>
  </si>
  <si>
    <t>ftp://ftp.ncbi.nlm.nih.gov/genomes/all/GCA/015/342/445/GCA_015342445.1_DiExil</t>
  </si>
  <si>
    <t>Pavo cristatus</t>
  </si>
  <si>
    <t>SKPea2016_SI</t>
  </si>
  <si>
    <t>SAMN07739105</t>
  </si>
  <si>
    <t>PRJNA413288</t>
  </si>
  <si>
    <t>GCA_005519975.1</t>
  </si>
  <si>
    <t>QZWQ01</t>
  </si>
  <si>
    <t>2019-05-20T00:00:00Z</t>
  </si>
  <si>
    <t>ftp://ftp.ncbi.nlm.nih.gov/genomes/all/GCA/005/519/975/GCA_005519975.1_AIIM_Pcri_1.0</t>
  </si>
  <si>
    <t>Planiliza haematocheilus</t>
  </si>
  <si>
    <t>Korea</t>
  </si>
  <si>
    <t>SAMN11356700</t>
  </si>
  <si>
    <t>PRJNA531337</t>
  </si>
  <si>
    <t>GCA_005024645.1</t>
  </si>
  <si>
    <t>SRSE01</t>
  </si>
  <si>
    <t>2019-05-01T00:00:00Z</t>
  </si>
  <si>
    <t>ftp://ftp.ncbi.nlm.nih.gov/genomes/all/GCA/005/024/645/GCA_005024645.1_Liza_haematocheila_0.1</t>
  </si>
  <si>
    <t>Danaus chrysippus</t>
  </si>
  <si>
    <t>RF.K001</t>
  </si>
  <si>
    <t>SAMN08826815</t>
  </si>
  <si>
    <t>PRJNA448181</t>
  </si>
  <si>
    <t>GCA_004959915.1</t>
  </si>
  <si>
    <t>RPCZ01</t>
  </si>
  <si>
    <t>2019-04-30T00:00:00Z</t>
  </si>
  <si>
    <t>ftp://ftp.ncbi.nlm.nih.gov/genomes/all/GCA/004/959/915/GCA_004959915.1_KIT_Dchrysippus_v1.3</t>
  </si>
  <si>
    <t>Choaspes benjaminii</t>
  </si>
  <si>
    <t>SAMN09208364</t>
  </si>
  <si>
    <t>GCA_018248235.1</t>
  </si>
  <si>
    <t>DWIE01</t>
  </si>
  <si>
    <t>ftp://ftp.ncbi.nlm.nih.gov/genomes/all/GCA/018/248/235/GCA_018248235.1_SRR7174556</t>
  </si>
  <si>
    <t>Apodemia mormo</t>
  </si>
  <si>
    <t>SAMN12776895</t>
  </si>
  <si>
    <t>GCA_018252315.1</t>
  </si>
  <si>
    <t>DWSR01</t>
  </si>
  <si>
    <t>ftp://ftp.ncbi.nlm.nih.gov/genomes/all/GCA/018/252/315/GCA_018252315.1_SRR10158647</t>
  </si>
  <si>
    <t>Triplophysa siluroides</t>
  </si>
  <si>
    <t>SN-2019</t>
  </si>
  <si>
    <t>SAMN11775600</t>
  </si>
  <si>
    <t>PRJNA543715</t>
  </si>
  <si>
    <t>GCA_006030095.1</t>
  </si>
  <si>
    <t>VCII01</t>
  </si>
  <si>
    <t>ftp://ftp.ncbi.nlm.nih.gov/genomes/all/GCA/006/030/095/GCA_006030095.1_ASM603009v1</t>
  </si>
  <si>
    <t>Haliotis laevigata</t>
  </si>
  <si>
    <t>GL20151002</t>
  </si>
  <si>
    <t>SAMN08473189</t>
  </si>
  <si>
    <t>PRJNA433241</t>
  </si>
  <si>
    <t>GCA_008038995.1</t>
  </si>
  <si>
    <t>VKKT01</t>
  </si>
  <si>
    <t>2019-08-20T00:00:00Z</t>
  </si>
  <si>
    <t>ftp://ftp.ncbi.nlm.nih.gov/genomes/all/GCA/008/038/995/GCA_008038995.1_Hlaev_1.0</t>
  </si>
  <si>
    <t>Atrophaneura alcinous</t>
  </si>
  <si>
    <t>SAMN11490366</t>
  </si>
  <si>
    <t>GCA_018246375.1</t>
  </si>
  <si>
    <t>DWMX01</t>
  </si>
  <si>
    <t>ftp://ftp.ncbi.nlm.nih.gov/genomes/all/GCA/018/246/375/GCA_018246375.1_SRR8954512</t>
  </si>
  <si>
    <t>Aythya fuligula</t>
  </si>
  <si>
    <t>bAytFul2</t>
  </si>
  <si>
    <t>SAMN12621346</t>
  </si>
  <si>
    <t>PRJNA602521</t>
  </si>
  <si>
    <t>GCA_009819795.1</t>
  </si>
  <si>
    <t>chromosome 1:NC_045559.1/CM020300.1; chromosome 2:NC_045560.1/CM020301.1; chromosome 3:NC_045561.1/CM020302.1; chromosome 4:NC_045562.1/CM020303.1; chromosome 5:NC_045563.1/CM020304.1; chromosome 6:NC_045564.1/CM020305.1; chromosome 7:NC_045565.1/CM020306.1; chromosome 8:NC_045566.1/CM020307.1; chromosome 9:NC_045567.1/CM020308.1; chromosome 10:NC_045568.1/CM020309.1; chromosome 11:NC_045569.1/CM020310.1; chromosome 12:NC_045570.1/CM020311.1; chromosome 13:NC_045571.1/CM020312.1; chromosome 14:NC_045572.1/CM020313.1; chromosome 15:NC_045573.1/CM020314.1; chromosome 16:NC_045574.1/CM020315.1; chromosome 17:NC_045575.1/CM020316.1; chromosome 18:NC_045576.1/CM020317.1; chromosome 19:NC_045577.1/CM020318.1; chromosome 20:NC_045578.1/CM020319.1; chromosome 21:NC_045579.1/CM020320.1; chromosome 22:NC_045580.1/CM020321.1; chromosome 23:NC_045581.1/CM020322.1; chromosome 24:NC_045582.1/CM020323.1; chromosome 25:NC_045583.1/CM020324.1; chromosome 26:NC_045584.1/CM020325.1; chromosome 27:NC_045585.1/CM020326.1; chromosome 28:NC_045586.1/CM020327.1; chromosome 29:NC_045587.1/CM020328.1; chromosome 30:NC_045588.1/CM020329.1; chromosome 31:NC_045589.1/CM020330.1; chromosome 32:NC_045590.1/CM020331.1; chromosome 33:NC_045591.1/CM020332.1; chromosome 34:NC_045592.1/CM020333.1; chromosome Z:NC_045593.1/CM020334.1; chromosome W:NC_045594.1/CM020335.1; mitochondrion MT:NC_024595.1/</t>
  </si>
  <si>
    <t>WNMM01</t>
  </si>
  <si>
    <t>ftp://ftp.ncbi.nlm.nih.gov/genomes/all/GCA/009/819/795/GCA_009819795.1_bAytFul2.pri</t>
  </si>
  <si>
    <t>ftp://ftp.ncbi.nlm.nih.gov/genomes/all/GCF/009/819/795/GCF_009819795.1_bAytFul2.pri</t>
  </si>
  <si>
    <t>Parnassius apollo</t>
  </si>
  <si>
    <t>SAMEA8579898</t>
  </si>
  <si>
    <t>PRJEB44393</t>
  </si>
  <si>
    <t>GCA_907164705.1</t>
  </si>
  <si>
    <t>CAJQZP01</t>
  </si>
  <si>
    <t>2021-06-20T00:00:00Z</t>
  </si>
  <si>
    <t>ftp://ftp.ncbi.nlm.nih.gov/genomes/all/GCA/907/164/705/GCA_907164705.1_Parnassius_apollo</t>
  </si>
  <si>
    <t>Papilio polytes</t>
  </si>
  <si>
    <t>SAMD00018697</t>
  </si>
  <si>
    <t>PRJDB2954</t>
  </si>
  <si>
    <t>GCA_000836215.1</t>
  </si>
  <si>
    <t>mitochondrion MT:NC_024742.1/</t>
  </si>
  <si>
    <t>BBJD01</t>
  </si>
  <si>
    <t>ftp://ftp.ncbi.nlm.nih.gov/genomes/all/GCA/000/836/215/GCA_000836215.1_Ppol_1.0</t>
  </si>
  <si>
    <t>ftp://ftp.ncbi.nlm.nih.gov/genomes/all/GCF/000/836/215/GCF_000836215.1_Ppol_1.0</t>
  </si>
  <si>
    <t>Anabas testudineus</t>
  </si>
  <si>
    <t>SAMEA104026376</t>
  </si>
  <si>
    <t>PRJEB25768</t>
  </si>
  <si>
    <t>GCA_900324465.2</t>
  </si>
  <si>
    <t>chromosome 1:NC_046610.1/LR132051.1; chromosome 2:NC_046611.1/LR132053.1; chromosome 3:NC_046612.1/LR132036.1; chromosome 4:NC_046613.1/LR132043.1; chromosome 5:NC_046614.1/LR132035.1; chromosome 6:NC_046615.1/LR132047.1; chromosome 7:NC_046616.1/LR132050.1; chromosome 8:NC_046617.1/LR132046.1; chromosome 9:NC_046618.1/LR132038.1; chromosome 10:NC_046619.1/LR132037.1; chromosome 11:NC_046620.1/LR132045.1; chromosome 12:NC_046621.1/LR132041.1; chromosome 13:NC_046622.1/LR132048.1; chromosome 14:NC_046623.1/LR132054.1; chromosome 15:NC_046624.1/LR132040.1; chromosome 16:NC_046625.1/LR132055.1; chromosome 17:NC_046626.1/LR132052.1; chromosome 18:NC_046627.1/LR132042.1; chromosome 19:NC_046628.1/LR132049.1; chromosome 21:NC_046629.1/LR132057.1; chromosome 22:NC_046630.1/LR132056.1; chromosome 23:NC_046631.1/LR132044.1; chromosome 24:NC_046632.1/LR132039.1; mitochondrion MT:NC_024752.1/</t>
  </si>
  <si>
    <t>OOHO02</t>
  </si>
  <si>
    <t>2018-03-31T00:00:00Z</t>
  </si>
  <si>
    <t>ftp://ftp.ncbi.nlm.nih.gov/genomes/all/GCA/900/324/465/GCA_900324465.2_fAnaTes1.2</t>
  </si>
  <si>
    <t>ftp://ftp.ncbi.nlm.nih.gov/genomes/all/GCF/900/324/465/GCF_900324465.2_fAnaTes1.2</t>
  </si>
  <si>
    <t>Mytilus coruscus</t>
  </si>
  <si>
    <t>M156</t>
  </si>
  <si>
    <t>SAMN13112290</t>
  </si>
  <si>
    <t>PRJNA578350</t>
  </si>
  <si>
    <t>GCA_017311375.1</t>
  </si>
  <si>
    <t>linkage group LG01:CM029595.1; linkage group LG02:CM029596.1; linkage group LG03:CM029597.1; linkage group LG04:CM029598.1; linkage group LG05:CM029599.1; linkage group LG06:CM029600.1; linkage group LG07:CM029601.1; linkage group LG08:CM029602.1; linkage group LG09:CM029603.1; linkage group LG10:CM029604.1; linkage group LG11:CM029605.1; linkage group LG12:CM029606.1; linkage group LG13:CM029607.1; linkage group LG14:CM029608.1</t>
  </si>
  <si>
    <t>JAASAO01</t>
  </si>
  <si>
    <t>ftp://ftp.ncbi.nlm.nih.gov/genomes/all/GCA/017/311/375/GCA_017311375.1_Mcoruscus_HiC</t>
  </si>
  <si>
    <t>Mychonastes homosphaera</t>
  </si>
  <si>
    <t>Lake Chaohu2015</t>
  </si>
  <si>
    <t>SAMN12340813</t>
  </si>
  <si>
    <t>PRJNA556117</t>
  </si>
  <si>
    <t>GCA_009193075.1</t>
  </si>
  <si>
    <t>VXJC01</t>
  </si>
  <si>
    <t>ftp://ftp.ncbi.nlm.nih.gov/genomes/all/GCA/009/193/075/GCA_009193075.1_ASM919307v1</t>
  </si>
  <si>
    <t>Heliconius pachinus</t>
  </si>
  <si>
    <t>SAMEA3670565</t>
  </si>
  <si>
    <t>GCA_900068735.1</t>
  </si>
  <si>
    <t>FASS01</t>
  </si>
  <si>
    <t>ftp://ftp.ncbi.nlm.nih.gov/genomes/all/GCA/900/068/735/GCA_900068735.1_Heliconius_pachinus.CAM008035</t>
  </si>
  <si>
    <t>Heliconius hecale felix</t>
  </si>
  <si>
    <t>SAMEA1919272</t>
  </si>
  <si>
    <t>GCA_001486065.1</t>
  </si>
  <si>
    <t>FAPG01</t>
  </si>
  <si>
    <t>ftp://ftp.ncbi.nlm.nih.gov/genomes/all/GCA/001/486/065/GCA_001486065.1_Heliconius_hecale_felix.09-273</t>
  </si>
  <si>
    <t>Tolypocladium sp. Sup5 PDA-1</t>
  </si>
  <si>
    <t>Sup5 PDA-1</t>
  </si>
  <si>
    <t>SAMN02903338</t>
  </si>
  <si>
    <t>PRJNA254396</t>
  </si>
  <si>
    <t>GCA_000750105.3</t>
  </si>
  <si>
    <t>JPHH03</t>
  </si>
  <si>
    <t>2014-09-08T00:00:00Z</t>
  </si>
  <si>
    <t>ftp://ftp.ncbi.nlm.nih.gov/genomes/all/GCA/000/750/105/GCA_000750105.3_ASM75010v3</t>
  </si>
  <si>
    <t>Tolypocladium sp. Salcha MEA-2</t>
  </si>
  <si>
    <t>Salcha MEA-2</t>
  </si>
  <si>
    <t>SAMN02903337</t>
  </si>
  <si>
    <t>GCA_000750145.2</t>
  </si>
  <si>
    <t>JPIJ02</t>
  </si>
  <si>
    <t>ftp://ftp.ncbi.nlm.nih.gov/genomes/all/GCA/000/750/145/GCA_000750145.2_ASM75014v2</t>
  </si>
  <si>
    <t>Phytophthora pisi</t>
  </si>
  <si>
    <t>SAMEA2531522</t>
  </si>
  <si>
    <t>PRJEB6298</t>
  </si>
  <si>
    <t>GCA_000751395.2</t>
  </si>
  <si>
    <t>CCEW01</t>
  </si>
  <si>
    <t>ftp://ftp.ncbi.nlm.nih.gov/genomes/all/GCA/000/751/395/GCA_000751395.2_P._pisi_assembly</t>
  </si>
  <si>
    <t>Meloidogyne floridensis</t>
  </si>
  <si>
    <t>SJF1</t>
  </si>
  <si>
    <t>SAMN05712529</t>
  </si>
  <si>
    <t>GCA_003693605.1</t>
  </si>
  <si>
    <t>RCFN01</t>
  </si>
  <si>
    <t>ftp://ftp.ncbi.nlm.nih.gov/genomes/all/GCA/003/693/605/GCA_003693605.1_ASM369360v1</t>
  </si>
  <si>
    <t>Meyerozyma caribbica MG20W</t>
  </si>
  <si>
    <t>MG20W</t>
  </si>
  <si>
    <t>SAMD00036588</t>
  </si>
  <si>
    <t>PRJDA73189</t>
  </si>
  <si>
    <t>GCA_000755205.1</t>
  </si>
  <si>
    <t>BADS01</t>
  </si>
  <si>
    <t>ftp://ftp.ncbi.nlm.nih.gov/genomes/all/GCA/000/755/205/GCA_000755205.1_ASM75520v1</t>
  </si>
  <si>
    <t>Macquaria ambigua</t>
  </si>
  <si>
    <t>GOP001</t>
  </si>
  <si>
    <t>SAMN12340637</t>
  </si>
  <si>
    <t>PRJNA556086</t>
  </si>
  <si>
    <t>GCA_008360985.1</t>
  </si>
  <si>
    <t>VMKM01</t>
  </si>
  <si>
    <t>ftp://ftp.ncbi.nlm.nih.gov/genomes/all/GCA/008/360/985/GCA_008360985.1_GOP001_1.1</t>
  </si>
  <si>
    <t>Bos gaurus</t>
  </si>
  <si>
    <t>Gaur_Henry_Doorly_Zoo_5443</t>
  </si>
  <si>
    <t>SAMN05558794</t>
  </si>
  <si>
    <t>PRJNA325061</t>
  </si>
  <si>
    <t>GCA_014182915.2</t>
  </si>
  <si>
    <t>chromosome 1:CM024435.1; chromosome 2:CM024436.1; chromosome 3:CM024437.1; chromosome 4:CM024438.1; chromosome 5:CM024439.1; chromosome 6:CM024440.1; chromosome 7:CM024441.1; chromosome 8:CM024442.1; chromosome 9:CM024443.1; chromosome 10:CM024444.1; chromosome 11:CM024445.1; chromosome 12:CM024446.1; chromosome 13:CM024447.1; chromosome 14:CM024448.1; chromosome 15:CM024449.1; chromosome 16:CM024450.1; chromosome 17:CM024451.1; chromosome 18:CM024452.1; chromosome 20:CM024454.1; chromosome 21:CM024455.1; chromosome 22:CM024456.1; chromosome 23:CM024457.1; chromosome 24:CM024458.1; chromosome 25:CM024459.1; chromosome 26:CM024460.1; chromosome 27:CM024461.1; chromosome 28:CM024462.1; chromosome X:CM024464.1; mitochondrion MT:CM024465.1</t>
  </si>
  <si>
    <t>JACAOC01</t>
  </si>
  <si>
    <t>ftp://ftp.ncbi.nlm.nih.gov/genomes/all/GCA/014/182/915/GCA_014182915.2_ARS_UOA_Gaur_1.1</t>
  </si>
  <si>
    <t>Giraffa camelopardalis rothschildi</t>
  </si>
  <si>
    <t>SAMN14677183</t>
  </si>
  <si>
    <t>PRJNA627604</t>
  </si>
  <si>
    <t>GCA_017591445.1</t>
  </si>
  <si>
    <t>chromosome 1:CM029949.1; chromosome 2:CM029950.1; chromosome 3:CM029951.1; chromosome 4:CM029952.1; chromosome 5:CM029953.1; chromosome 6:CM029954.1; chromosome 7:CM029955.1; chromosome 8:CM029956.1; chromosome 9:CM029957.1; chromosome 10:CM029958.1; chromosome 11:CM029959.1; chromosome 12:CM029960.1; chromosome 13:CM029961.1; chromosome 14:CM029962.1; chromosome X:CM029963.1</t>
  </si>
  <si>
    <t>JABCKX01</t>
  </si>
  <si>
    <t>ftp://ftp.ncbi.nlm.nih.gov/genomes/all/GCA/017/591/445/GCA_017591445.1_ASM1759144v1</t>
  </si>
  <si>
    <t>Passer montanus</t>
  </si>
  <si>
    <t>IOZ18808</t>
  </si>
  <si>
    <t>SAMN07998528</t>
  </si>
  <si>
    <t>GCA_014805655.1</t>
  </si>
  <si>
    <t>mitochondrion MT:NC_024821.1/</t>
  </si>
  <si>
    <t>JABBVY01</t>
  </si>
  <si>
    <t>ftp://ftp.ncbi.nlm.nih.gov/genomes/all/GCA/014/805/655/GCA_014805655.1_ASM1480565v1</t>
  </si>
  <si>
    <t>ftp://ftp.ncbi.nlm.nih.gov/genomes/all/GCF/014/805/655/GCF_014805655.1_ASM1480565v1</t>
  </si>
  <si>
    <t>Phytomonas sp. isolate EM1</t>
  </si>
  <si>
    <t>EM1</t>
  </si>
  <si>
    <t>SAMEA3138948</t>
  </si>
  <si>
    <t>PRJEB1535</t>
  </si>
  <si>
    <t>GCA_000582765.1</t>
  </si>
  <si>
    <t>CAVQ01</t>
  </si>
  <si>
    <t>2014-02-12T00:00:00Z</t>
  </si>
  <si>
    <t>ftp://ftp.ncbi.nlm.nih.gov/genomes/all/GCA/000/582/765/GCA_000582765.1_AKH_PRJEB1535_v1</t>
  </si>
  <si>
    <t>Parascaris univalens</t>
  </si>
  <si>
    <t>PS01</t>
  </si>
  <si>
    <t>SAMN07135490</t>
  </si>
  <si>
    <t>PRJNA386823</t>
  </si>
  <si>
    <t>GCA_002259215.1</t>
  </si>
  <si>
    <t>NINM01</t>
  </si>
  <si>
    <t>2017-08-18T00:00:00Z</t>
  </si>
  <si>
    <t>ftp://ftp.ncbi.nlm.nih.gov/genomes/all/GCA/002/259/215/GCA_002259215.1_ASM225921v1</t>
  </si>
  <si>
    <t>Poecile atricapillus</t>
  </si>
  <si>
    <t>SAMN13264372</t>
  </si>
  <si>
    <t>PRJNA589043</t>
  </si>
  <si>
    <t>GCA_011421415.1</t>
  </si>
  <si>
    <t>chromosome 1:CM022157.1; chromosome 5:CM022158.1; chromosome 9:CM022159.1; chromosome 10:CM022160.1; chromosome 11:CM022161.1; chromosome 12:CM022162.1; chromosome 13:CM022163.1; chromosome 14:CM022164.1; chromosome 16:CM022165.1; chromosome 17:CM022166.1; chromosome 18:CM022167.1; chromosome 21:CM022168.1; chromosome 22:CM022169.1; chromosome 24:CM022170.1; chromosome 25:CM022171.1; chromosome 26:CM022172.1; chromosome 28:CM022173.1; chromosome Z:CM022174.1; chromosome 1B:CM022175.1; mitochondrion MT:CM022184.1</t>
  </si>
  <si>
    <t>JAAMOC01</t>
  </si>
  <si>
    <t>ftp://ftp.ncbi.nlm.nih.gov/genomes/all/GCA/011/421/415/GCA_011421415.1_CUB_Patr_1.0</t>
  </si>
  <si>
    <t>Nilaparvata lugens yeast-like symbiont</t>
  </si>
  <si>
    <t>Hangzhou</t>
  </si>
  <si>
    <t>SAMN03081412</t>
  </si>
  <si>
    <t>PRJNA177649</t>
  </si>
  <si>
    <t>GCA_000758425.1</t>
  </si>
  <si>
    <t>JRMI01</t>
  </si>
  <si>
    <t>2014-09-26T00:00:00Z</t>
  </si>
  <si>
    <t>ftp://ftp.ncbi.nlm.nih.gov/genomes/all/GCA/000/758/425/GCA_000758425.1_ASM75842v1</t>
  </si>
  <si>
    <t>Mitosporidium daphniae</t>
  </si>
  <si>
    <t>UGP3</t>
  </si>
  <si>
    <t>SAMN02714227</t>
  </si>
  <si>
    <t>PRJNA292596</t>
  </si>
  <si>
    <t>GCA_000760515.2</t>
  </si>
  <si>
    <t>JMKJ01</t>
  </si>
  <si>
    <t>2014-09-30T00:00:00Z</t>
  </si>
  <si>
    <t>ftp://ftp.ncbi.nlm.nih.gov/genomes/all/GCA/000/760/515/GCA_000760515.2_UGP1.1</t>
  </si>
  <si>
    <t>ftp://ftp.ncbi.nlm.nih.gov/genomes/all/GCF/000/760/515/GCF_000760515.2_UGP1.1</t>
  </si>
  <si>
    <t>Parasitella parasitica</t>
  </si>
  <si>
    <t>CBS 412.66 substr. NGI-315 ade-</t>
  </si>
  <si>
    <t>SAMEA2780554</t>
  </si>
  <si>
    <t>PRJEB7124</t>
  </si>
  <si>
    <t>GCA_000938895.1</t>
  </si>
  <si>
    <t>CCXP01</t>
  </si>
  <si>
    <t>2014-09-27T00:00:00Z</t>
  </si>
  <si>
    <t>ftp://ftp.ncbi.nlm.nih.gov/genomes/all/GCA/000/938/895/GCA_000938895.1_PP.v1</t>
  </si>
  <si>
    <t>Pythium insidiosum</t>
  </si>
  <si>
    <t>Pi-s</t>
  </si>
  <si>
    <t>SAMD00028776</t>
  </si>
  <si>
    <t>PRJDB3817</t>
  </si>
  <si>
    <t>GCA_001029375.1</t>
  </si>
  <si>
    <t>BBXB01</t>
  </si>
  <si>
    <t>2015-05-08T00:00:00Z</t>
  </si>
  <si>
    <t>ftp://ftp.ncbi.nlm.nih.gov/genomes/all/GCA/001/029/375/GCA_001029375.1_Pythium_insidiosum_1.0</t>
  </si>
  <si>
    <t>Trametes cinnabarina</t>
  </si>
  <si>
    <t>BRFM137</t>
  </si>
  <si>
    <t>SAMEA3158467</t>
  </si>
  <si>
    <t>PRJEB5237</t>
  </si>
  <si>
    <t>GCA_000765035.1</t>
  </si>
  <si>
    <t>CCBP01</t>
  </si>
  <si>
    <t>2014-06-04T00:00:00Z</t>
  </si>
  <si>
    <t>ftp://ftp.ncbi.nlm.nih.gov/genomes/all/GCA/000/765/035/GCA_000765035.1_BN946</t>
  </si>
  <si>
    <t>Capra aegagrus</t>
  </si>
  <si>
    <t>BamuBGIKM</t>
  </si>
  <si>
    <t>SAMN03282421</t>
  </si>
  <si>
    <t>PRJNA261263</t>
  </si>
  <si>
    <t>GCA_000978405.1</t>
  </si>
  <si>
    <t>chromosome 1:CM003214.1; chromosome 2:CM003215.1; chromosome 3:CM003216.1; chromosome 4:CM003217.1; chromosome 5:CM003218.1; chromosome 6:CM003219.1; chromosome 7:CM003220.1; chromosome 8:CM003221.1; chromosome 9:CM003222.1; chromosome 10:CM003223.1; chromosome 11:CM003225.1; chromosome 12:CM003226.1; chromosome 13:CM003227.1; chromosome 14:CM003228.1; chromosome 15:CM003229.1; chromosome 16:CM003230.1; chromosome 17:CM003231.1; chromosome 18:CM003232.1; chromosome 19:CM003233.1; chromosome 20:CM003234.1; chromosome 21:CM003235.1; chromosome 22:CM003236.1; chromosome 23:CM003237.1; chromosome 24:CM003238.1; chromosome 25:CM003239.1; chromosome 26:CM003240.1; chromosome 27:CM003241.1; chromosome 28:CM003242.1; chromosome 29:CM003243.1; chromosome X:CM003224.1; chromosome Y:CM003213.1</t>
  </si>
  <si>
    <t>JXYW01</t>
  </si>
  <si>
    <t>2015-04-21T00:00:00Z</t>
  </si>
  <si>
    <t>ftp://ftp.ncbi.nlm.nih.gov/genomes/all/GCA/000/978/405/GCA_000978405.1_CapAeg_1.0</t>
  </si>
  <si>
    <t>Phlebopus portentosus</t>
  </si>
  <si>
    <t>PP33</t>
  </si>
  <si>
    <t>SAMN03018689</t>
  </si>
  <si>
    <t>PRJNA260232</t>
  </si>
  <si>
    <t>GCA_000766925.2</t>
  </si>
  <si>
    <t>JROP02</t>
  </si>
  <si>
    <t>2014-10-15T00:00:00Z</t>
  </si>
  <si>
    <t>ftp://ftp.ncbi.nlm.nih.gov/genomes/all/GCA/000/766/925/GCA_000766925.2_PP33.Version2</t>
  </si>
  <si>
    <t>Cyclospora cayetanensis</t>
  </si>
  <si>
    <t>NF1_C8</t>
  </si>
  <si>
    <t>SAMN08618443</t>
  </si>
  <si>
    <t>PRJNA481327</t>
  </si>
  <si>
    <t>GCA_002999335.1</t>
  </si>
  <si>
    <t>PVNT01</t>
  </si>
  <si>
    <t>ftp://ftp.ncbi.nlm.nih.gov/genomes/all/GCA/002/999/335/GCA_002999335.1_CcayRef3</t>
  </si>
  <si>
    <t>ftp://ftp.ncbi.nlm.nih.gov/genomes/all/GCF/002/999/335/GCF_002999335.1_CcayRef3</t>
  </si>
  <si>
    <t>S18/70</t>
  </si>
  <si>
    <t>SAMN19113873</t>
  </si>
  <si>
    <t>GCA_019055285.1</t>
  </si>
  <si>
    <t>JAHKOX01</t>
  </si>
  <si>
    <t>ftp://ftp.ncbi.nlm.nih.gov/genomes/all/GCA/019/055/285/GCA_019055285.1_ASM1905528v1</t>
  </si>
  <si>
    <t>Capreolus pygargus</t>
  </si>
  <si>
    <t>NDHX00028</t>
  </si>
  <si>
    <t>SAMN11098812</t>
  </si>
  <si>
    <t>PRJNA526434</t>
  </si>
  <si>
    <t>GCA_012922965.1</t>
  </si>
  <si>
    <t>SNSB01</t>
  </si>
  <si>
    <t>ftp://ftp.ncbi.nlm.nih.gov/genomes/all/GCA/012/922/965/GCA_012922965.1_ASM1292296v1</t>
  </si>
  <si>
    <t>Mus caroli</t>
  </si>
  <si>
    <t>SAMEA3367631</t>
  </si>
  <si>
    <t>PRJEB14895</t>
  </si>
  <si>
    <t>GCA_900094665.2</t>
  </si>
  <si>
    <t>chromosome 1:NC_034570.1/LT608242.1; chromosome 2:NC_034571.1/LT608244.1; chromosome 3:NC_034572.1/LT608232.1; chromosome 4:NC_034573.1/LT608246.1; chromosome 5:NC_034574.1/LT608240.1; chromosome 6:NC_034575.1/LT608245.1; chromosome 7:NC_034576.1/LT608243.1; chromosome 8:NC_034577.1/LT608237.1; chromosome 9:NC_034578.1/LT608231.1; chromosome 10:NC_034579.1/LT608233.1; chromosome 11:NC_034580.1/LT608241.1; chromosome 12:NC_034581.1/LT608234.1; chromosome 13:NC_034582.1/LT608247.1; chromosome 14:NC_034583.1/LT608238.1; chromosome 15:NC_034584.1/LT608239.1; chromosome 16:NC_034585.1/LT608236.1; chromosome 17:NC_034586.1/LT608229.1; chromosome 18:NC_034587.1/LT608235.1; chromosome 19:NC_034588.1/LT608248.1; chromosome X:NC_034589.1/LT608230.1; mitochondrion MT:NC_025268.1/</t>
  </si>
  <si>
    <t>FMAL02</t>
  </si>
  <si>
    <t>2017-01-10T00:00:00Z</t>
  </si>
  <si>
    <t>ftp://ftp.ncbi.nlm.nih.gov/genomes/all/GCA/900/094/665/GCA_900094665.2_CAROLI_EIJ_v1.1</t>
  </si>
  <si>
    <t>ftp://ftp.ncbi.nlm.nih.gov/genomes/all/GCF/900/094/665/GCF_900094665.1_CAROLI_EIJ_v1.1</t>
  </si>
  <si>
    <t>Marisa cornuarietis</t>
  </si>
  <si>
    <t>Mco_HKBU_01</t>
  </si>
  <si>
    <t>SAMN08798387</t>
  </si>
  <si>
    <t>PRJNA445755</t>
  </si>
  <si>
    <t>GCA_004794655.1</t>
  </si>
  <si>
    <t>SMMW01</t>
  </si>
  <si>
    <t>ftp://ftp.ncbi.nlm.nih.gov/genomes/all/GCA/004/794/655/GCA_004794655.1_Mca_v2.0.fa</t>
  </si>
  <si>
    <t>Dicrocoelium dendriticum</t>
  </si>
  <si>
    <t>SAMEA2009450</t>
  </si>
  <si>
    <t>PRJEB3954</t>
  </si>
  <si>
    <t>GCA_000950715.1</t>
  </si>
  <si>
    <t>2014-09-24T07:02:00Z</t>
  </si>
  <si>
    <t>ftp://ftp.ncbi.nlm.nih.gov/genomes/all/GCA/000/950/715/GCA_000950715.1_D_dendriticum_Leon_v1_0_4</t>
  </si>
  <si>
    <t>Chlamydotis macqueenii</t>
  </si>
  <si>
    <t>BGI_N324</t>
  </si>
  <si>
    <t>SAMN02324157</t>
  </si>
  <si>
    <t>PRJNA266006</t>
  </si>
  <si>
    <t>GCA_000695195.1</t>
  </si>
  <si>
    <t>JMFJ01</t>
  </si>
  <si>
    <t>ftp://ftp.ncbi.nlm.nih.gov/genomes/all/GCA/000/695/195/GCA_000695195.1_ASM69519v1</t>
  </si>
  <si>
    <t>ftp://ftp.ncbi.nlm.nih.gov/genomes/all/GCF/000/695/195/GCF_000695195.1_ASM69519v1</t>
  </si>
  <si>
    <t>GL-Gan1</t>
  </si>
  <si>
    <t>SAMN04620534</t>
  </si>
  <si>
    <t>PRJNA317511</t>
  </si>
  <si>
    <t>GCA_002116305.1</t>
  </si>
  <si>
    <t>LWEC01</t>
  </si>
  <si>
    <t>ftp://ftp.ncbi.nlm.nih.gov/genomes/all/GCA/002/116/305/GCA_002116305.1_ASM211630v1</t>
  </si>
  <si>
    <t>Raphanus raphanistrum subsp. raphanistrum</t>
  </si>
  <si>
    <t>RS09</t>
  </si>
  <si>
    <t>SAMN15573958</t>
  </si>
  <si>
    <t>GCA_019706035.1</t>
  </si>
  <si>
    <t>chromosome 1:CM033980.1; chromosome 2:CM033981.1; chromosome 3:CM033982.1; chromosome 4:CM033983.1; chromosome 5:CM033984.1; chromosome 6:CM033985.1; chromosome 7:CM033986.1; chromosome 8:CM033987.1; chromosome 9:CM033988.1</t>
  </si>
  <si>
    <t>JACZFZ01</t>
  </si>
  <si>
    <t>ftp://ftp.ncbi.nlm.nih.gov/genomes/all/GCA/019/706/035/GCA_019706035.1_IVFCAAS_Rs09_1.0</t>
  </si>
  <si>
    <t>LMA-244</t>
  </si>
  <si>
    <t>SAMN09709542</t>
  </si>
  <si>
    <t>PRJNA482613</t>
  </si>
  <si>
    <t>GCA_013365045.1</t>
  </si>
  <si>
    <t>QQZM01</t>
  </si>
  <si>
    <t>ftp://ftp.ncbi.nlm.nih.gov/genomes/all/GCA/013/365/045/GCA_013365045.1_LMA-244_clib</t>
  </si>
  <si>
    <t>Sporisorium scitamineum</t>
  </si>
  <si>
    <t>SSC39B</t>
  </si>
  <si>
    <t>SAMN03351821</t>
  </si>
  <si>
    <t>PRJNA275631</t>
  </si>
  <si>
    <t>GCA_001010845.1</t>
  </si>
  <si>
    <t>chromosome 1:CP010913.1; chromosome 2:CP010914.1; chromosome 3:CP010915.1; chromosome 4:CP010916.1; chromosome 5:CP010917.1; chromosome 6:CP010918.1; chromosome 7:CP010919.1; chromosome 8:CP010920.1; chromosome 9:CP010921.1; chromosome 10:CP010922.1; chromosome 11:CP010923.1; chromosome 12:CP010924.1; chromosome 13:CP010925.1; chromosome 14:CP010926.1; chromosome 15:CP010927.1; chromosome 16:CP010928.1; chromosome 17:CP010929.1; chromosome 18:CP010930.1; chromosome 19:CP010931.1; chromosome 20:CP010932.1; chromosome 21:CP010933.1; chromosome 22:CP010934.1; chromosome 23:CP010935.1; chromosome 24:CP010936.1; chromosome 25:CP010937.1; chromosome 26:CP010938.1; mitochondrion MT:CP010939.1</t>
  </si>
  <si>
    <t>2015-05-20T00:00:00Z</t>
  </si>
  <si>
    <t>ftp://ftp.ncbi.nlm.nih.gov/genomes/all/GCA/001/010/845/GCA_001010845.1_ASM101084v1</t>
  </si>
  <si>
    <t>Macadamia integrifolia</t>
  </si>
  <si>
    <t>SAMN13508564</t>
  </si>
  <si>
    <t>PRJNA748012</t>
  </si>
  <si>
    <t>GCA_013358625.1</t>
  </si>
  <si>
    <t>chromosome 1:NC_056557.1/CM023665.1; chromosome 2:NC_056558.1/CM023666.1; chromosome 3:NC_056559.1/CM023667.1; chromosome 4:NC_056560.1/CM023668.1; chromosome 5:NC_056561.1/CM023669.1; chromosome 6:NC_056562.1/CM023670.1; chromosome 7:NC_056563.1/CM023671.1; chromosome 8:NC_056564.1/CM023672.1; chromosome 9:NC_056565.1/CM023673.1; chromosome 10:NC_056566.1/CM023674.1; chromosome 11:NC_056567.1/CM023675.1; chromosome 12:NC_056568.1/CM023676.1; chromosome 13:NC_056569.1/CM023677.1; chromosome 14:NC_056570.1/CM023678.1; chloroplast Pltd:NC_025288.1/</t>
  </si>
  <si>
    <t>JAAEEG01</t>
  </si>
  <si>
    <t>2020-06-17T00:00:00Z</t>
  </si>
  <si>
    <t>ftp://ftp.ncbi.nlm.nih.gov/genomes/all/GCA/013/358/625/GCA_013358625.1_SCU_Mint_v3</t>
  </si>
  <si>
    <t>ftp://ftp.ncbi.nlm.nih.gov/genomes/all/GCF/013/358/625/GCF_013358625.1_SCU_Mint_v3</t>
  </si>
  <si>
    <t>Diospyros lotus</t>
  </si>
  <si>
    <t>SAMN15573978</t>
  </si>
  <si>
    <t>PRJNA646788</t>
  </si>
  <si>
    <t>GCA_014633365.1</t>
  </si>
  <si>
    <t>chromosome 1:CM025690.1; chromosome 2:CM025691.1; chromosome 3:CM025692.1; chromosome 4:CM025693.1; chromosome 5:CM025694.1; chromosome 6:CM025695.1; chromosome 7:CM025696.1; chromosome 8:CM025697.1; chromosome 9:CM025698.1; chromosome 10:CM025699.1; chromosome 11:CM025700.1; chromosome 12:CM025701.1; chromosome 13:CM025702.1; chromosome 14:CM025703.1; chromosome 15:CM025704.1</t>
  </si>
  <si>
    <t>JACRTX01</t>
  </si>
  <si>
    <t>ftp://ftp.ncbi.nlm.nih.gov/genomes/all/GCA/014/633/365/GCA_014633365.1_ASM1463336v1</t>
  </si>
  <si>
    <t>Cyprinodon nevadensis pectoralis</t>
  </si>
  <si>
    <t>South Scruggs Spring subpopulation</t>
  </si>
  <si>
    <t>SAMN03072616</t>
  </si>
  <si>
    <t>PRJNA254053</t>
  </si>
  <si>
    <t>GCA_000776015.1</t>
  </si>
  <si>
    <t>JSUU01</t>
  </si>
  <si>
    <t>2014-11-13T00:00:00Z</t>
  </si>
  <si>
    <t>ftp://ftp.ncbi.nlm.nih.gov/genomes/all/GCA/000/776/015/GCA_000776015.1_ASM77601v1</t>
  </si>
  <si>
    <t>Panopea generosa</t>
  </si>
  <si>
    <t>SAMEA6601893</t>
  </si>
  <si>
    <t>PRJEB36299</t>
  </si>
  <si>
    <t>GCA_902825435.1</t>
  </si>
  <si>
    <t>CADEBB01</t>
  </si>
  <si>
    <t>2020-04-08T00:00:00Z</t>
  </si>
  <si>
    <t>ftp://ftp.ncbi.nlm.nih.gov/genomes/all/GCA/902/825/435/GCA_902825435.1_PGEN-v1.0</t>
  </si>
  <si>
    <t>Aspergillus ustus</t>
  </si>
  <si>
    <t>SAMN02869649</t>
  </si>
  <si>
    <t>PRJNA253260</t>
  </si>
  <si>
    <t>GCA_000812125.1</t>
  </si>
  <si>
    <t>JOMC01</t>
  </si>
  <si>
    <t>2014-12-31T00:00:00Z</t>
  </si>
  <si>
    <t>ftp://ftp.ncbi.nlm.nih.gov/genomes/all/GCA/000/812/125/GCA_000812125.1_Austus1.0</t>
  </si>
  <si>
    <t>Fringilla coelebs coelebs</t>
  </si>
  <si>
    <t>17-825</t>
  </si>
  <si>
    <t>SAMN16636146</t>
  </si>
  <si>
    <t>PRJNA674347</t>
  </si>
  <si>
    <t>GCA_015532645.2</t>
  </si>
  <si>
    <t>chromosome 1:CM027207.1; chromosome 2:CM027208.1; chromosome 3:CM027209.1; chromosome 4:CM027210.1; chromosome 5:CM027211.1; chromosome 6:CM027212.1; chromosome 7:CM027213.1; chromosome 8:CM027214.1; chromosome 9:CM027215.1; chromosome 10:CM027216.1; chromosome 11:CM027217.1; chromosome 12:CM027218.1; chromosome 13:CM027219.1; chromosome 14:CM027220.1; chromosome 15:CM027221.1; chromosome 17:CM027222.1; chromosome 18:CM032167.1; chromosome 19:CM027223.1; chromosome 20:CM027224.1; chromosome 21:CM032168.1; chromosome 22:CM032169.1; chromosome 23:CM032170.1; chromosome 24:CM032171.1; chromosome 25:CM032172.1; chromosome 26:CM032173.1; chromosome 27:CM032174.1; chromosome 28:CM032175.1; chromosome Z:CM032176.1; chromosome 1A:CM027225.1; chromosome 4A:CM027226.1</t>
  </si>
  <si>
    <t>JADKPM02</t>
  </si>
  <si>
    <t>ftp://ftp.ncbi.nlm.nih.gov/genomes/all/GCA/015/532/645/GCA_015532645.2_FrCoel.v2</t>
  </si>
  <si>
    <t>Mustela erminea</t>
  </si>
  <si>
    <t>mMusErm1</t>
  </si>
  <si>
    <t>SAMN12611999</t>
  </si>
  <si>
    <t>PRJNA602914</t>
  </si>
  <si>
    <t>GCA_009829155.1</t>
  </si>
  <si>
    <t>chromosome 1:NC_045614.1/CM020568.1; chromosome 2:NC_045615.1/CM020569.1; chromosome 3:NC_045616.1/CM020570.1; chromosome 4:NC_045617.1/CM020571.1; chromosome 5:NC_045618.1/CM020572.1; chromosome 6:NC_045619.1/CM020573.1; chromosome 7:NC_045620.1/CM020574.1; chromosome 8:NC_045621.1/CM020575.1; chromosome 9:NC_045622.1/CM020576.1; chromosome 10:NC_045623.1/CM020577.1; chromosome 11:NC_045624.1/CM020578.1; chromosome 12:NC_045625.1/CM020579.1; chromosome 13:NC_045626.1/CM020580.1; chromosome 14:NC_045627.1/CM020581.1; chromosome 15:NC_045628.1/CM020582.1; chromosome 16:NC_045629.1/CM020583.1; chromosome 17:NC_045630.1/CM020584.1; chromosome 18:NC_045631.1/CM020585.1; chromosome 19:NC_045632.1/CM020586.1; chromosome 20:NC_045633.1/CM020587.1; chromosome 21:NC_045634.1/CM020588.1; chromosome X:NC_045635.1/CM020589.1; chromosome Y:NC_045636.1/CM020590.1; mitochondrion MT:NC_025516.1/CM020617.1</t>
  </si>
  <si>
    <t>WNLY01</t>
  </si>
  <si>
    <t>ftp://ftp.ncbi.nlm.nih.gov/genomes/all/GCA/009/829/155/GCA_009829155.1_mMusErm1.Pri</t>
  </si>
  <si>
    <t>ftp://ftp.ncbi.nlm.nih.gov/genomes/all/GCF/009/829/155/GCF_009829155.1_mMusErm1.Pri</t>
  </si>
  <si>
    <t>Cardinalis cardinalis</t>
  </si>
  <si>
    <t>SAMN15394674</t>
  </si>
  <si>
    <t>PRJNA642398</t>
  </si>
  <si>
    <t>GCA_014549065.1</t>
  </si>
  <si>
    <t>JACDOX01</t>
  </si>
  <si>
    <t>ftp://ftp.ncbi.nlm.nih.gov/genomes/all/GCA/014/549/065/GCA_014549065.1_CCar_1.0</t>
  </si>
  <si>
    <t>Macaca fuscata fuscata</t>
  </si>
  <si>
    <t>SAMD00113013</t>
  </si>
  <si>
    <t>PRJDB6785</t>
  </si>
  <si>
    <t>GCA_003118495.1</t>
  </si>
  <si>
    <t>BFBW01</t>
  </si>
  <si>
    <t>2018-04-04T21:57:00Z</t>
  </si>
  <si>
    <t>ftp://ftp.ncbi.nlm.nih.gov/genomes/all/GCA/003/118/495/GCA_003118495.1_macFus_1.0</t>
  </si>
  <si>
    <t>Fulica atra</t>
  </si>
  <si>
    <t>Lodz_15173</t>
  </si>
  <si>
    <t>SAMN14974647</t>
  </si>
  <si>
    <t>PRJNA633903</t>
  </si>
  <si>
    <t>GCA_013372525.1</t>
  </si>
  <si>
    <t>JABXFB01</t>
  </si>
  <si>
    <t>ftp://ftp.ncbi.nlm.nih.gov/genomes/all/GCA/013/372/525/GCA_013372525.1_Fatr_1.0</t>
  </si>
  <si>
    <t>Anser indicus</t>
  </si>
  <si>
    <t>heart tissue</t>
  </si>
  <si>
    <t>SAMN11890447</t>
  </si>
  <si>
    <t>PRJNA542959</t>
  </si>
  <si>
    <t>GCA_006229135.1</t>
  </si>
  <si>
    <t>VDDG01</t>
  </si>
  <si>
    <t>2019-06-11T00:00:00Z</t>
  </si>
  <si>
    <t>ftp://ftp.ncbi.nlm.nih.gov/genomes/all/GCA/006/229/135/GCA_006229135.1_ASM622913v1</t>
  </si>
  <si>
    <t>Loxia curvirostra</t>
  </si>
  <si>
    <t>OUT-0011</t>
  </si>
  <si>
    <t>SAMN12253984</t>
  </si>
  <si>
    <t>GCA_013398455.1</t>
  </si>
  <si>
    <t>VZSM01</t>
  </si>
  <si>
    <t>ftp://ftp.ncbi.nlm.nih.gov/genomes/all/GCA/013/398/455/GCA_013398455.1_ASM1339845v1</t>
  </si>
  <si>
    <t>Hucho hucho</t>
  </si>
  <si>
    <t>haploid_2015_munich</t>
  </si>
  <si>
    <t>SAMN09378492</t>
  </si>
  <si>
    <t>PRJNA475010</t>
  </si>
  <si>
    <t>GCA_003317085.1</t>
  </si>
  <si>
    <t>QNTS01</t>
  </si>
  <si>
    <t>ftp://ftp.ncbi.nlm.nih.gov/genomes/all/GCA/003/317/085/GCA_003317085.1_ASM331708v1</t>
  </si>
  <si>
    <t>Heliornis fulica</t>
  </si>
  <si>
    <t>B10K-DU-001-55</t>
  </si>
  <si>
    <t>SAMN12253807</t>
  </si>
  <si>
    <t>GCA_013399135.1</t>
  </si>
  <si>
    <t>VXBZ01</t>
  </si>
  <si>
    <t>ftp://ftp.ncbi.nlm.nih.gov/genomes/all/GCA/013/399/135/GCA_013399135.1_ASM1339913v1</t>
  </si>
  <si>
    <t>Parnassius imperator regulus</t>
  </si>
  <si>
    <t>Kai.01-01a</t>
  </si>
  <si>
    <t>SAMN11490391</t>
  </si>
  <si>
    <t>GCA_018246215.1</t>
  </si>
  <si>
    <t>DWTE01</t>
  </si>
  <si>
    <t>ftp://ftp.ncbi.nlm.nih.gov/genomes/all/GCA/018/246/215/GCA_018246215.1_SRR8954538</t>
  </si>
  <si>
    <t>Accipiter nisus</t>
  </si>
  <si>
    <t>SAMD00156791</t>
  </si>
  <si>
    <t>PRJDB7807</t>
  </si>
  <si>
    <t>GCA_004320145.1</t>
  </si>
  <si>
    <t>BJBX01</t>
  </si>
  <si>
    <t>ftp://ftp.ncbi.nlm.nih.gov/genomes/all/GCA/004/320/145/GCA_004320145.1_Accipiter_nisus_ver1.0</t>
  </si>
  <si>
    <t>Araneus ventricosus</t>
  </si>
  <si>
    <t>SAMD00127334</t>
  </si>
  <si>
    <t>PRJDB7092</t>
  </si>
  <si>
    <t>GCA_013235015.1</t>
  </si>
  <si>
    <t>BGPR01</t>
  </si>
  <si>
    <t>2019-06-22T00:00:00Z</t>
  </si>
  <si>
    <t>ftp://ftp.ncbi.nlm.nih.gov/genomes/all/GCA/013/235/015/GCA_013235015.1_Ave_3.0</t>
  </si>
  <si>
    <t>Exophiala mesophila</t>
  </si>
  <si>
    <t>CBS 40295</t>
  </si>
  <si>
    <t>SAMN03176949</t>
  </si>
  <si>
    <t>PRJNA325797</t>
  </si>
  <si>
    <t>GCA_000836275.1</t>
  </si>
  <si>
    <t>JYBW01</t>
  </si>
  <si>
    <t>ftp://ftp.ncbi.nlm.nih.gov/genomes/all/GCA/000/836/275/GCA_000836275.1_Exop_meso_CBS40295_V1</t>
  </si>
  <si>
    <t>ftp://ftp.ncbi.nlm.nih.gov/genomes/all/GCF/000/836/275/GCF_000836275.1_Exop_meso_CBS40295_V1</t>
  </si>
  <si>
    <t>CBS 83496</t>
  </si>
  <si>
    <t>SAMN03176946</t>
  </si>
  <si>
    <t>PRJNA325796</t>
  </si>
  <si>
    <t>GCA_000835495.1</t>
  </si>
  <si>
    <t>JYBZ01</t>
  </si>
  <si>
    <t>ftp://ftp.ncbi.nlm.nih.gov/genomes/all/GCA/000/835/495/GCA_000835495.1_Clad_immu_CBS83496_V1</t>
  </si>
  <si>
    <t>ftp://ftp.ncbi.nlm.nih.gov/genomes/all/GCF/000/835/495/GCF_000835495.1_Clad_immu_CBS83496_V1</t>
  </si>
  <si>
    <t>Stichococcus bacillaris</t>
  </si>
  <si>
    <t>P1</t>
  </si>
  <si>
    <t>SAMN13611422</t>
  </si>
  <si>
    <t>PRJNA596012</t>
  </si>
  <si>
    <t>GCA_010646915.1</t>
  </si>
  <si>
    <t>JAAIKU01</t>
  </si>
  <si>
    <t>ftp://ftp.ncbi.nlm.nih.gov/genomes/all/GCA/010/646/915/GCA_010646915.1_ASM1064691v1</t>
  </si>
  <si>
    <t>Phalaenopsis hybrid cultivar</t>
  </si>
  <si>
    <t>SAMN03275712</t>
  </si>
  <si>
    <t>PRJNA271641</t>
  </si>
  <si>
    <t>GCA_002079205.1</t>
  </si>
  <si>
    <t>JXCR01</t>
  </si>
  <si>
    <t>ftp://ftp.ncbi.nlm.nih.gov/genomes/all/GCA/002/079/205/GCA_002079205.1_ASM207920v1</t>
  </si>
  <si>
    <t>Piezodorus guildinii</t>
  </si>
  <si>
    <t>RBSB-Aug2013</t>
  </si>
  <si>
    <t>SAMN03099748</t>
  </si>
  <si>
    <t>PRJNA263369</t>
  </si>
  <si>
    <t>GCA_000786065.1</t>
  </si>
  <si>
    <t>JTEQ01</t>
  </si>
  <si>
    <t>2014-11-21T00:00:00Z</t>
  </si>
  <si>
    <t>ftp://ftp.ncbi.nlm.nih.gov/genomes/all/GCA/000/786/065/GCA_000786065.1_Piez_guildinii_1</t>
  </si>
  <si>
    <t>Uromyces viciae-fabae</t>
  </si>
  <si>
    <t>I2</t>
  </si>
  <si>
    <t>SAMN02794011</t>
  </si>
  <si>
    <t>PRJNA248166</t>
  </si>
  <si>
    <t>GCA_000785685.1</t>
  </si>
  <si>
    <t>JNCO01</t>
  </si>
  <si>
    <t>2014-11-20T00:00:00Z</t>
  </si>
  <si>
    <t>ftp://ftp.ncbi.nlm.nih.gov/genomes/all/GCA/000/785/685/GCA_000785685.1_ASM78568v1</t>
  </si>
  <si>
    <t>Cervus canadensis</t>
  </si>
  <si>
    <t>Bull #8, Minnesota</t>
  </si>
  <si>
    <t>SAMN15814149</t>
  </si>
  <si>
    <t>PRJNA758978</t>
  </si>
  <si>
    <t>GCA_019320065.1</t>
  </si>
  <si>
    <t>chromosome 1:NC_057386.1/CM033191.1; chromosome 2:NC_057387.1/CM033192.1; chromosome 3:NC_057388.1/CM033193.1; chromosome 4:NC_057389.1/CM033194.1; chromosome 5:NC_057390.1/CM033195.1; chromosome 6:NC_057391.1/CM033196.1; chromosome 7:NC_057392.1/CM033197.1; chromosome 8:NC_057393.1/CM033198.1; chromosome 9:NC_057394.1/CM033199.1; chromosome 10:NC_057395.1/CM033200.1; chromosome 11:NC_057396.1/CM033201.1; chromosome 12:NC_057397.1/CM033202.1; chromosome 13:NC_057398.1/CM033203.1; chromosome 14:NC_057399.1/CM033204.1; chromosome 15:NC_057400.1/CM033205.1; chromosome 16:NC_057401.1/CM033206.1; chromosome 17:NC_057402.1/CM033207.1; chromosome 18:NC_057403.1/CM033208.1; chromosome 19:NC_057404.1/CM033209.1; chromosome 20:NC_057405.1/CM033210.1; chromosome 21:NC_057406.1/CM033211.1; chromosome 22:NC_057407.1/CM033212.1; chromosome 23:NC_057408.1/CM033213.1; chromosome 24:NC_057409.1/CM033214.1; chromosome 25:NC_057410.1/CM033215.1; chromosome 26:NC_057411.1/CM033216.1; chromosome 27:NC_057412.1/CM033217.1; chromosome 28:NC_057413.1/CM033218.1; chromosome 29:NC_057414.1/CM033219.1; chromosome 30:NC_057415.1/CM033220.1; chromosome 31:NC_057416.1/CM033221.1; chromosome 32:NC_057417.1/CM033222.1; chromosome 33:NC_057418.1/CM033223.1; chromosome X:NC_057419.1/CM033224.1; chromosome Y:NC_057420.1/CM033225.1; mitochondrion MT:CM033226.1</t>
  </si>
  <si>
    <t>JACTMD01</t>
  </si>
  <si>
    <t>2021-07-22T00:00:00Z</t>
  </si>
  <si>
    <t>ftp://ftp.ncbi.nlm.nih.gov/genomes/all/GCA/019/320/065/GCA_019320065.1_ASM1932006v1</t>
  </si>
  <si>
    <t>ftp://ftp.ncbi.nlm.nih.gov/genomes/all/GCF/019/320/065/GCF_019320065.1_ASM1932006v1</t>
  </si>
  <si>
    <t>Chironomus tentans</t>
  </si>
  <si>
    <t>SAMEA3158483</t>
  </si>
  <si>
    <t>PRJEB1888</t>
  </si>
  <si>
    <t>GCA_000786525.1</t>
  </si>
  <si>
    <t>CBTT01</t>
  </si>
  <si>
    <t>2014-11-04T00:00:00Z</t>
  </si>
  <si>
    <t>ftp://ftp.ncbi.nlm.nih.gov/genomes/all/GCA/000/786/525/GCA_000786525.1_CT01</t>
  </si>
  <si>
    <t>Lentinus polychrous</t>
  </si>
  <si>
    <t>BCC7694</t>
  </si>
  <si>
    <t>SAMN03070116</t>
  </si>
  <si>
    <t>PRJNA261275</t>
  </si>
  <si>
    <t>GCA_000787475.1</t>
  </si>
  <si>
    <t>JSYW01</t>
  </si>
  <si>
    <t>2014-11-26T00:00:00Z</t>
  </si>
  <si>
    <t>ftp://ftp.ncbi.nlm.nih.gov/genomes/all/GCA/000/787/475/GCA_000787475.1_ASM78747v1</t>
  </si>
  <si>
    <t>Evansstolkia leycettana</t>
  </si>
  <si>
    <t>CBS 398.68</t>
  </si>
  <si>
    <t>SAMN03068951</t>
  </si>
  <si>
    <t>PRJNA261108</t>
  </si>
  <si>
    <t>GCA_000787455.1</t>
  </si>
  <si>
    <t>JSYV01</t>
  </si>
  <si>
    <t>ftp://ftp.ncbi.nlm.nih.gov/genomes/all/GCA/000/787/455/GCA_000787455.1_ASM78745v1</t>
  </si>
  <si>
    <t>Thermomucor indicae-seudaticae</t>
  </si>
  <si>
    <t>HACC 243</t>
  </si>
  <si>
    <t>SAMN03070115</t>
  </si>
  <si>
    <t>PRJNA261109</t>
  </si>
  <si>
    <t>GCA_000787465.1</t>
  </si>
  <si>
    <t>JSYX01</t>
  </si>
  <si>
    <t>ftp://ftp.ncbi.nlm.nih.gov/genomes/all/GCA/000/787/465/GCA_000787465.1_ASM78746v1</t>
  </si>
  <si>
    <t>Trichinella nelsoni</t>
  </si>
  <si>
    <t>ISS37</t>
  </si>
  <si>
    <t>SAMN02949482</t>
  </si>
  <si>
    <t>GCA_001447455.1</t>
  </si>
  <si>
    <t>JYDL01</t>
  </si>
  <si>
    <t>ftp://ftp.ncbi.nlm.nih.gov/genomes/all/GCA/001/447/455/GCA_001447455.1_T7_ISS37_r1.0</t>
  </si>
  <si>
    <t>Trichinella nativa</t>
  </si>
  <si>
    <t>ISS10</t>
  </si>
  <si>
    <t>SAMN02949468</t>
  </si>
  <si>
    <t>GCA_001447565.1</t>
  </si>
  <si>
    <t>JYDW01</t>
  </si>
  <si>
    <t>ftp://ftp.ncbi.nlm.nih.gov/genomes/all/GCA/001/447/565/GCA_001447565.1_T2_ISS10_r1.0</t>
  </si>
  <si>
    <t>Trichinella britovi</t>
  </si>
  <si>
    <t>ISS120</t>
  </si>
  <si>
    <t>SAMN02949469</t>
  </si>
  <si>
    <t>GCA_001447585.1</t>
  </si>
  <si>
    <t>JYDI01</t>
  </si>
  <si>
    <t>ftp://ftp.ncbi.nlm.nih.gov/genomes/all/GCA/001/447/585/GCA_001447585.1_T3_ISS120_r1.0</t>
  </si>
  <si>
    <t>Trichinella zimbabwensis</t>
  </si>
  <si>
    <t>ISS1029</t>
  </si>
  <si>
    <t>SAMN02949506</t>
  </si>
  <si>
    <t>GCA_001447665.1</t>
  </si>
  <si>
    <t>JYDP01</t>
  </si>
  <si>
    <t>ftp://ftp.ncbi.nlm.nih.gov/genomes/all/GCA/001/447/665/GCA_001447665.1_T11_ISS1029_r1.0</t>
  </si>
  <si>
    <t>Trichinella papuae</t>
  </si>
  <si>
    <t>ISS1980</t>
  </si>
  <si>
    <t>SAMN02949504</t>
  </si>
  <si>
    <t>GCA_001447755.1</t>
  </si>
  <si>
    <t>JYDO01</t>
  </si>
  <si>
    <t>ftp://ftp.ncbi.nlm.nih.gov/genomes/all/GCA/001/447/755/GCA_001447755.1_T10_ISS1980_r1.0</t>
  </si>
  <si>
    <t>Caenorhabditis tropicalis</t>
  </si>
  <si>
    <t>NIC203</t>
  </si>
  <si>
    <t>SAMN15663098</t>
  </si>
  <si>
    <t>PRJNA649308</t>
  </si>
  <si>
    <t>GCA_016735795.1</t>
  </si>
  <si>
    <t>chromosome I:CM028614.1; chromosome II:CM028615.1; chromosome III:CM028616.1; chromosome IV:CM028617.1; chromosome V:CM028618.1; chromosome X:CM028619.1</t>
  </si>
  <si>
    <t>JADBCG01</t>
  </si>
  <si>
    <t>2021-01-21T00:00:00Z</t>
  </si>
  <si>
    <t>ftp://ftp.ncbi.nlm.nih.gov/genomes/all/GCA/016/735/795/GCA_016735795.1_Ctrp_NIC203</t>
  </si>
  <si>
    <t>Trichinella murrelli</t>
  </si>
  <si>
    <t>ISS35</t>
  </si>
  <si>
    <t>SAMN04105283</t>
  </si>
  <si>
    <t>PRJNA296806</t>
  </si>
  <si>
    <t>GCA_002221485.1</t>
  </si>
  <si>
    <t>chromosome 1:CM008133.1; chromosome 2:CM008134.1; chromosome X:CM008135.1</t>
  </si>
  <si>
    <t>LKDY01</t>
  </si>
  <si>
    <t>2017-07-19T00:00:00Z</t>
  </si>
  <si>
    <t>ftp://ftp.ncbi.nlm.nih.gov/genomes/all/GCA/002/221/485/GCA_002221485.1_ASM222148v1</t>
  </si>
  <si>
    <t>Pseudopleuronectes yokohamae</t>
  </si>
  <si>
    <t>SAMD00021058</t>
  </si>
  <si>
    <t>PRJDB3259</t>
  </si>
  <si>
    <t>GCA_000787555.1</t>
  </si>
  <si>
    <t>BBOV01</t>
  </si>
  <si>
    <t>ftp://ftp.ncbi.nlm.nih.gov/genomes/all/GCA/000/787/555/GCA_000787555.1_Pyoko_1.0</t>
  </si>
  <si>
    <t>Acytostelium subglobosum LB1</t>
  </si>
  <si>
    <t>LB1</t>
  </si>
  <si>
    <t>SAMD00019534</t>
  </si>
  <si>
    <t>PRJDB1513</t>
  </si>
  <si>
    <t>GCA_000787575.2</t>
  </si>
  <si>
    <t>BAUZ01</t>
  </si>
  <si>
    <t>2014-11-05T00:00:00Z</t>
  </si>
  <si>
    <t>ftp://ftp.ncbi.nlm.nih.gov/genomes/all/GCA/000/787/575/GCA_000787575.2_Asub_2.0</t>
  </si>
  <si>
    <t>ftp://ftp.ncbi.nlm.nih.gov/genomes/all/GCF/000/787/575/GCF_000787575.1_Asub_2.0</t>
  </si>
  <si>
    <t>Periophthalmodon schlosseri</t>
  </si>
  <si>
    <t>SAMN03201695</t>
  </si>
  <si>
    <t>PRJNA232436</t>
  </si>
  <si>
    <t>GCA_000787095.1</t>
  </si>
  <si>
    <t>JACM01</t>
  </si>
  <si>
    <t>ftp://ftp.ncbi.nlm.nih.gov/genomes/all/GCA/000/787/095/GCA_000787095.1_PS.fa</t>
  </si>
  <si>
    <t>Primula veris</t>
  </si>
  <si>
    <t>SAMN02644982</t>
  </si>
  <si>
    <t>PRJNA238546</t>
  </si>
  <si>
    <t>GCA_000788445.1</t>
  </si>
  <si>
    <t>JTKG01</t>
  </si>
  <si>
    <t>ftp://ftp.ncbi.nlm.nih.gov/genomes/all/GCA/000/788/445/GCA_000788445.1_ASM78844v1</t>
  </si>
  <si>
    <t>Periophthalmus magnuspinnatus</t>
  </si>
  <si>
    <t>fPerMag1</t>
  </si>
  <si>
    <t>SAMN12629500</t>
  </si>
  <si>
    <t>PRJNA627707</t>
  </si>
  <si>
    <t>GCA_009829125.1</t>
  </si>
  <si>
    <t>chromosome 1:NC_047126.1/CM020591.1; chromosome 2:NC_047127.1/CM020592.1; chromosome 3:NC_047128.1/CM020593.1; chromosome 4:NC_047129.1/CM020594.1; chromosome 5:NC_047130.1/CM020595.1; chromosome 6:NC_047131.1/CM020596.1; chromosome 7:NC_047132.1/CM020597.1; chromosome 8:NC_047133.1/CM020598.1; chromosome 9:NC_047134.1/CM020599.1; chromosome 10:NC_047135.1/CM020600.1; chromosome 11:NC_047136.1/CM020601.1; chromosome 12:NC_047137.1/CM020602.1; chromosome 13:NC_047138.1/CM020603.1; chromosome 14:NC_047139.1/CM020604.1; chromosome 15:NC_047140.1/CM020605.1; chromosome 16:NC_047141.1/CM020606.1; chromosome 17:NC_047142.1/CM020607.1; chromosome 18:NC_047143.1/CM020608.1; chromosome 19:NC_047144.1/CM020609.1; chromosome 20:NC_047145.1/CM020610.1; chromosome 21:NC_047146.1/CM020611.1; chromosome 22:NC_047147.1/CM020612.1; chromosome 23:NC_047148.1/CM020613.1; chromosome 24:NC_047149.1/CM020614.1; chromosome 25:NC_047150.1/CM020615.1; mitochondrion MT:NC_028157.1/CM020616.1</t>
  </si>
  <si>
    <t>WNMA01</t>
  </si>
  <si>
    <t>ftp://ftp.ncbi.nlm.nih.gov/genomes/all/GCA/009/829/125/GCA_009829125.1_fPerMag1.pri</t>
  </si>
  <si>
    <t>ftp://ftp.ncbi.nlm.nih.gov/genomes/all/GCF/009/829/125/GCF_009829125.1_fPerMag1.pri</t>
  </si>
  <si>
    <t>Huntiella moniliformis</t>
  </si>
  <si>
    <t>CBS 118127</t>
  </si>
  <si>
    <t>SAMN02743538</t>
  </si>
  <si>
    <t>PRJNA246136</t>
  </si>
  <si>
    <t>GCA_000712465.1</t>
  </si>
  <si>
    <t>JMSH01</t>
  </si>
  <si>
    <t>2014-06-26T00:00:00Z</t>
  </si>
  <si>
    <t>ftp://ftp.ncbi.nlm.nih.gov/genomes/all/GCA/000/712/465/GCA_000712465.1_CMo_1.0</t>
  </si>
  <si>
    <t>NAFU1</t>
  </si>
  <si>
    <t>SAMN17620199</t>
  </si>
  <si>
    <t>PRJNA695796</t>
  </si>
  <si>
    <t>GCA_016906895.1</t>
  </si>
  <si>
    <t>JAFBAW01</t>
  </si>
  <si>
    <t>ftp://ftp.ncbi.nlm.nih.gov/genomes/all/GCA/016/906/895/GCA_016906895.1_ASM1690689v1</t>
  </si>
  <si>
    <t>Exophiala xenobiotica</t>
  </si>
  <si>
    <t>CBS 118157</t>
  </si>
  <si>
    <t>SAMN03176944</t>
  </si>
  <si>
    <t>PRJNA325801</t>
  </si>
  <si>
    <t>GCA_000835505.1</t>
  </si>
  <si>
    <t>JYCB01</t>
  </si>
  <si>
    <t>ftp://ftp.ncbi.nlm.nih.gov/genomes/all/GCA/000/835/505/GCA_000835505.1_Exop_xeno_CBS118157_V1</t>
  </si>
  <si>
    <t>ftp://ftp.ncbi.nlm.nih.gov/genomes/all/GCF/000/835/505/GCF_000835505.1_Exop_xeno_CBS118157_V1</t>
  </si>
  <si>
    <t>Ordospora colligata OC4</t>
  </si>
  <si>
    <t>OC4</t>
  </si>
  <si>
    <t>SAMN02867507</t>
  </si>
  <si>
    <t>PRJNA302310</t>
  </si>
  <si>
    <t>GCA_000803265.1</t>
  </si>
  <si>
    <t>JOKQ01</t>
  </si>
  <si>
    <t>ftp://ftp.ncbi.nlm.nih.gov/genomes/all/GCA/000/803/265/GCA_000803265.1_ASM80326v1</t>
  </si>
  <si>
    <t>ftp://ftp.ncbi.nlm.nih.gov/genomes/all/GCF/000/803/265/GCF_000803265.1_ASM80326v1</t>
  </si>
  <si>
    <t>Chelmon rostratus</t>
  </si>
  <si>
    <t>fCheRos1</t>
  </si>
  <si>
    <t>SAMN12623620</t>
  </si>
  <si>
    <t>PRJNA734320</t>
  </si>
  <si>
    <t>GCA_017976325.1</t>
  </si>
  <si>
    <t>chromosome 1:NC_055658.1/CM030613.1; chromosome 2:NC_055659.1/CM030614.1; chromosome 3:NC_055660.1/CM030615.1; chromosome 4:NC_055661.1/CM030616.1; chromosome 5:NC_055662.1/CM030617.1; chromosome 6:NC_055663.1/CM030618.1; chromosome 7:NC_055664.1/CM030619.1; chromosome 8:NC_055665.1/CM030620.1; chromosome 9:NC_055666.1/CM030621.1; chromosome 10:NC_055667.1/CM030622.1; chromosome 11:NC_055668.1/CM030623.1; chromosome 12:NC_055669.1/CM030624.1; chromosome 13:NC_055670.1/CM030625.1; chromosome 14:NC_055671.1/CM030626.1; chromosome 15:NC_055672.1/CM030627.1; chromosome 16:NC_055673.1/CM030628.1; chromosome 17:NC_055674.1/CM030629.1; chromosome 18:NC_055675.1/CM030630.1; chromosome 19:NC_055676.1/CM030631.1; chromosome 20:NC_055677.1/CM030632.1; chromosome 21:NC_055678.1/CM030633.1; chromosome 22:NC_055679.1/CM030634.1; chromosome 23:NC_055680.1/CM030635.1; chromosome 24:NC_055681.1/CM030636.1; mitochondrion MT:NC_025953.1/CM030678.1</t>
  </si>
  <si>
    <t>JAGIYV01</t>
  </si>
  <si>
    <t>ftp://ftp.ncbi.nlm.nih.gov/genomes/all/GCA/017/976/325/GCA_017976325.1_fCheRos1.pri</t>
  </si>
  <si>
    <t>ftp://ftp.ncbi.nlm.nih.gov/genomes/all/GCF/017/976/325/GCF_017976325.1_fCheRos1.pri</t>
  </si>
  <si>
    <t>Onychostruthus taczanowskii</t>
  </si>
  <si>
    <t>IOZ18803</t>
  </si>
  <si>
    <t>SAMN18252883</t>
  </si>
  <si>
    <t>GCA_017590055.1</t>
  </si>
  <si>
    <t>mitochondrion MT:NC_025914.1/</t>
  </si>
  <si>
    <t>JAGGNI01</t>
  </si>
  <si>
    <t>ftp://ftp.ncbi.nlm.nih.gov/genomes/all/GCA/017/590/055/GCA_017590055.1_ASM1759005v1</t>
  </si>
  <si>
    <t>ftp://ftp.ncbi.nlm.nih.gov/genomes/all/GCF/017/590/055/GCF_017590055.1_ASM1759005v1</t>
  </si>
  <si>
    <t>Montifringilla adamsi</t>
  </si>
  <si>
    <t>IOZ19161</t>
  </si>
  <si>
    <t>SAMN18252885</t>
  </si>
  <si>
    <t>PRJNA417520</t>
  </si>
  <si>
    <t>GCA_017590115.1</t>
  </si>
  <si>
    <t>JAGGNK01</t>
  </si>
  <si>
    <t>ftp://ftp.ncbi.nlm.nih.gov/genomes/all/GCA/017/590/115/GCA_017590115.1_ASM1759011v1</t>
  </si>
  <si>
    <t>Fusarium gerlachii</t>
  </si>
  <si>
    <t>CBS 119176</t>
  </si>
  <si>
    <t>SAMN18043309</t>
  </si>
  <si>
    <t>PRJNA677929</t>
  </si>
  <si>
    <t>GCA_017656835.1</t>
  </si>
  <si>
    <t>JAGDUX01</t>
  </si>
  <si>
    <t>2021-04-02T00:00:00Z</t>
  </si>
  <si>
    <t>ftp://ftp.ncbi.nlm.nih.gov/genomes/all/GCA/017/656/835/GCA_017656835.1_ASM1765683v1</t>
  </si>
  <si>
    <t>Leptographium procerum</t>
  </si>
  <si>
    <t>CMW34542</t>
  </si>
  <si>
    <t>SAMN03083277</t>
  </si>
  <si>
    <t>PRJNA262457</t>
  </si>
  <si>
    <t>GCA_000806385.1</t>
  </si>
  <si>
    <t>JRUC01</t>
  </si>
  <si>
    <t>2014-12-22T00:00:00Z</t>
  </si>
  <si>
    <t>ftp://ftp.ncbi.nlm.nih.gov/genomes/all/GCA/000/806/385/GCA_000806385.1_ASM80638v1</t>
  </si>
  <si>
    <t>Fopius arisanus</t>
  </si>
  <si>
    <t>USDA-PBARC FA_bdor</t>
  </si>
  <si>
    <t>SAMN03083650</t>
  </si>
  <si>
    <t>PRJNA274979</t>
  </si>
  <si>
    <t>GCA_000806365.1</t>
  </si>
  <si>
    <t>JRKH01</t>
  </si>
  <si>
    <t>ftp://ftp.ncbi.nlm.nih.gov/genomes/all/GCA/000/806/365/GCA_000806365.1_ASM80636v1</t>
  </si>
  <si>
    <t>ftp://ftp.ncbi.nlm.nih.gov/genomes/all/GCF/000/806/365/GCF_000806365.1_ASM80636v1</t>
  </si>
  <si>
    <t>Scedosporium aurantiacum</t>
  </si>
  <si>
    <t>WM 09.24</t>
  </si>
  <si>
    <t>SAMN03075116</t>
  </si>
  <si>
    <t>PRJNA261653</t>
  </si>
  <si>
    <t>GCA_000812075.1</t>
  </si>
  <si>
    <t>JUDQ01</t>
  </si>
  <si>
    <t>ftp://ftp.ncbi.nlm.nih.gov/genomes/all/GCA/000/812/075/GCA_000812075.1_ASM81207v1</t>
  </si>
  <si>
    <t>Onygena corvina</t>
  </si>
  <si>
    <t>CBS 281.48</t>
  </si>
  <si>
    <t>SAMN03262602</t>
  </si>
  <si>
    <t>PRJNA270018</t>
  </si>
  <si>
    <t>GCA_000812245.1</t>
  </si>
  <si>
    <t>JWPT01</t>
  </si>
  <si>
    <t>ftp://ftp.ncbi.nlm.nih.gov/genomes/all/GCA/000/812/245/GCA_000812245.1_ASM81224v1</t>
  </si>
  <si>
    <t>Stagonosporopsis tanaceti</t>
  </si>
  <si>
    <t>CBS 131484, CBS 131485, TAS 55503, DAR 70020</t>
  </si>
  <si>
    <t>SAMN03223333</t>
  </si>
  <si>
    <t>PRJNA268685</t>
  </si>
  <si>
    <t>GCA_000812845.1</t>
  </si>
  <si>
    <t>JUDZ01</t>
  </si>
  <si>
    <t>ftp://ftp.ncbi.nlm.nih.gov/genomes/all/GCA/000/812/845/GCA_000812845.1_ASM81284v1</t>
  </si>
  <si>
    <t>Lanzia echinophila</t>
  </si>
  <si>
    <t>CBS 111548</t>
  </si>
  <si>
    <t>SAMN02903859</t>
  </si>
  <si>
    <t>PRJNA254419</t>
  </si>
  <si>
    <t>GCA_000812885.1</t>
  </si>
  <si>
    <t>JWJA01</t>
  </si>
  <si>
    <t>ftp://ftp.ncbi.nlm.nih.gov/genomes/all/GCA/000/812/885/GCA_000812885.1_ASM81288v1</t>
  </si>
  <si>
    <t>Rutstroemia sydowiana</t>
  </si>
  <si>
    <t>CBS 115975</t>
  </si>
  <si>
    <t>SAMN02903521</t>
  </si>
  <si>
    <t>PRJNA254410</t>
  </si>
  <si>
    <t>GCA_000812895.1</t>
  </si>
  <si>
    <t>JWJB01</t>
  </si>
  <si>
    <t>ftp://ftp.ncbi.nlm.nih.gov/genomes/all/GCA/000/812/895/GCA_000812895.1_ASM81289v1</t>
  </si>
  <si>
    <t>Coccomyxa sp. LA000219</t>
  </si>
  <si>
    <t>LA000219</t>
  </si>
  <si>
    <t>SAMN03248237</t>
  </si>
  <si>
    <t>PRJNA269066</t>
  </si>
  <si>
    <t>GCA_000812005.1</t>
  </si>
  <si>
    <t>JUGA01</t>
  </si>
  <si>
    <t>2014-12-30T00:00:00Z</t>
  </si>
  <si>
    <t>ftp://ftp.ncbi.nlm.nih.gov/genomes/all/GCA/000/812/005/GCA_000812005.1_ASM81200v1</t>
  </si>
  <si>
    <t>Ceratocystis albifundus</t>
  </si>
  <si>
    <t>CMW4068</t>
  </si>
  <si>
    <t>SAMN05255843</t>
  </si>
  <si>
    <t>PRJNA326044</t>
  </si>
  <si>
    <t>GCA_002742255.2</t>
  </si>
  <si>
    <t>MAOA02</t>
  </si>
  <si>
    <t>ftp://ftp.ncbi.nlm.nih.gov/genomes/all/GCA/002/742/255/GCA_002742255.2_ASM274225v2</t>
  </si>
  <si>
    <t>Valsa mali</t>
  </si>
  <si>
    <t>SAMN03203459</t>
  </si>
  <si>
    <t>PRJNA268126</t>
  </si>
  <si>
    <t>GCA_000818155.1</t>
  </si>
  <si>
    <t>chromosome 1:CM003098.1; chromosome 2:CM003099.1; chromosome 3:CM003100.1; chromosome 4:CM003101.1; chromosome 5:CM003102.1; chromosome 6:CM003103.1; chromosome 7:CM003104.1; chromosome 8:CM003105.1; chromosome 9:CM003106.1; chromosome 10:CM003107.1; chromosome 11:CM003108.1; chromosome 12:CM003109.1; chromosome 13:CM003110.1</t>
  </si>
  <si>
    <t>JUIY01</t>
  </si>
  <si>
    <t>2015-01-14T00:00:00Z</t>
  </si>
  <si>
    <t>ftp://ftp.ncbi.nlm.nih.gov/genomes/all/GCA/000/818/155/GCA_000818155.1_ASM81815v1</t>
  </si>
  <si>
    <t>Mrakia frigida</t>
  </si>
  <si>
    <t>JCM 7857</t>
  </si>
  <si>
    <t>SAMD00028434</t>
  </si>
  <si>
    <t>PRJDB3713</t>
  </si>
  <si>
    <t>GCA_001600395.1</t>
  </si>
  <si>
    <t>BCJW01</t>
  </si>
  <si>
    <t>ftp://ftp.ncbi.nlm.nih.gov/genomes/all/GCA/001/600/395/GCA_001600395.1_JCM_7857_assembly_v001</t>
  </si>
  <si>
    <t>Guaruba guarouba</t>
  </si>
  <si>
    <t>1TTDQCT4G4</t>
  </si>
  <si>
    <t>SAMN12165723</t>
  </si>
  <si>
    <t>PRJNA551769</t>
  </si>
  <si>
    <t>GCA_011800095.1</t>
  </si>
  <si>
    <t>JAABOC01</t>
  </si>
  <si>
    <t>ftp://ftp.ncbi.nlm.nih.gov/genomes/all/GCA/011/800/095/GCA_011800095.1_ASM1180009v1</t>
  </si>
  <si>
    <t>Ovis orientalis</t>
  </si>
  <si>
    <t>Amuf_v1</t>
  </si>
  <si>
    <t>SAMN15835291</t>
  </si>
  <si>
    <t>PRJNA529571</t>
  </si>
  <si>
    <t>GCA_014523465.1</t>
  </si>
  <si>
    <t>chromosome 1:CM025414.1; chromosome 2:CM025415.1; chromosome 3:CM025416.1; chromosome 4:CM025417.1; chromosome 5:CM025418.1; chromosome 6:CM025419.1; chromosome 7:CM025420.1; chromosome 8:CM025421.1; chromosome 9:CM025422.1; chromosome 10:CM025423.1; chromosome 11:CM025424.1; chromosome 12:CM025425.1; chromosome 13:CM025426.1; chromosome 14:CM025427.1; chromosome 15:CM025428.1; chromosome 16:CM025429.1; chromosome 17:CM025430.1; chromosome 18:CM025431.1; chromosome 19:CM025432.1; chromosome 20:CM025433.1; chromosome 21:CM025434.1; chromosome 22:CM025435.1; chromosome 23:CM025436.1; chromosome 24:CM025437.1; chromosome 25:CM025438.1; chromosome 26:CM025439.1; chromosome X:CM025440.1</t>
  </si>
  <si>
    <t>JACSDQ01</t>
  </si>
  <si>
    <t>2020-09-10T00:00:00Z</t>
  </si>
  <si>
    <t>ftp://ftp.ncbi.nlm.nih.gov/genomes/all/GCA/014/523/465/GCA_014523465.1_CAU_Oori_1.0</t>
  </si>
  <si>
    <t>Brachirus orientalis</t>
  </si>
  <si>
    <t>NWPU-DFRT-2018</t>
  </si>
  <si>
    <t>SAMN13439273</t>
  </si>
  <si>
    <t>PRJNA592734</t>
  </si>
  <si>
    <t>GCA_016785285.1</t>
  </si>
  <si>
    <t>JAFBJR01</t>
  </si>
  <si>
    <t>ftp://ftp.ncbi.nlm.nih.gov/genomes/all/GCA/016/785/285/GCA_016785285.1_ASM1678528v1</t>
  </si>
  <si>
    <t>Pelusios castaneus</t>
  </si>
  <si>
    <t>SAMN10724078</t>
  </si>
  <si>
    <t>PRJNA512121</t>
  </si>
  <si>
    <t>GCA_007922175.1</t>
  </si>
  <si>
    <t>VOCT01</t>
  </si>
  <si>
    <t>2019-08-01T00:00:00Z</t>
  </si>
  <si>
    <t>ftp://ftp.ncbi.nlm.nih.gov/genomes/all/GCA/007/922/175/GCA_007922175.1_Pelusios_castaneus-1.0</t>
  </si>
  <si>
    <t>Elymnias hypermnestra</t>
  </si>
  <si>
    <t>2sam</t>
  </si>
  <si>
    <t>SAMN15934560</t>
  </si>
  <si>
    <t>PRJNA660054</t>
  </si>
  <si>
    <t>GCA_015832385.1</t>
  </si>
  <si>
    <t>JACTOM01</t>
  </si>
  <si>
    <t>ftp://ftp.ncbi.nlm.nih.gov/genomes/all/GCA/015/832/385/GCA_015832385.1_UofC_Ehyp_1.0</t>
  </si>
  <si>
    <t>Indri indri</t>
  </si>
  <si>
    <t>BS62</t>
  </si>
  <si>
    <t>SAMN07678091</t>
  </si>
  <si>
    <t>PRJNA399458</t>
  </si>
  <si>
    <t>GCA_004363605.1</t>
  </si>
  <si>
    <t>RJWJ01</t>
  </si>
  <si>
    <t>ftp://ftp.ncbi.nlm.nih.gov/genomes/all/GCA/004/363/605/GCA_004363605.1_IndInd_v1_BIUU</t>
  </si>
  <si>
    <t>Tyrophagus putrescentiae</t>
  </si>
  <si>
    <t>UMMZ BMOC 17-0108-002 PMR</t>
  </si>
  <si>
    <t>SAMN13712654</t>
  </si>
  <si>
    <t>PRJNA598686</t>
  </si>
  <si>
    <t>GCA_012066115.1</t>
  </si>
  <si>
    <t>mitochondrion MT:CM022443.1</t>
  </si>
  <si>
    <t>JAAALH01</t>
  </si>
  <si>
    <t>ftp://ftp.ncbi.nlm.nih.gov/genomes/all/GCA/012/066/115/GCA_012066115.1_UMMZ_TP_P3.0F6</t>
  </si>
  <si>
    <t>Ara glaucogularis</t>
  </si>
  <si>
    <t>SAMN15376960</t>
  </si>
  <si>
    <t>PRJNA642113</t>
  </si>
  <si>
    <t>GCA_013433245.1</t>
  </si>
  <si>
    <t>JACACR01</t>
  </si>
  <si>
    <t>ftp://ftp.ncbi.nlm.nih.gov/genomes/all/GCA/013/433/245/GCA_013433245.1_TAMU_Btm_v1.0</t>
  </si>
  <si>
    <t>Emydura subglobosa</t>
  </si>
  <si>
    <t>SAMN10723686</t>
  </si>
  <si>
    <t>PRJNA512130</t>
  </si>
  <si>
    <t>GCA_007922225.1</t>
  </si>
  <si>
    <t>VOCO01</t>
  </si>
  <si>
    <t>ftp://ftp.ncbi.nlm.nih.gov/genomes/all/GCA/007/922/225/GCA_007922225.1_Emydura_subglobosa-1.0</t>
  </si>
  <si>
    <t>Aratinga solstitialis</t>
  </si>
  <si>
    <t>SAMEA5743801</t>
  </si>
  <si>
    <t>PRJEB33153</t>
  </si>
  <si>
    <t>GCA_902168055.1</t>
  </si>
  <si>
    <t>CABHOG01</t>
  </si>
  <si>
    <t>ftp://ftp.ncbi.nlm.nih.gov/genomes/all/GCA/902/168/055/GCA_902168055.1_ARATINGA-SOLSTITIALIS-ASSEMBLY-PRJEB33153</t>
  </si>
  <si>
    <t>Arachis ipaensis</t>
  </si>
  <si>
    <t>SAMN02982874</t>
  </si>
  <si>
    <t>PRJNA316874</t>
  </si>
  <si>
    <t>GCA_000816755.2</t>
  </si>
  <si>
    <t>chromosome B01:NC_029785.2/CM003054.2; chromosome B02:NC_029786.2/CM003055.2; chromosome B03:NC_029787.2/CM003056.2; chromosome B04:NC_029788.2/CM003057.2; chromosome B05:NC_029789.2/CM003058.2; chromosome B06:NC_029790.2/CM003059.2; chromosome B07:NC_029791.2/CM003060.2; chromosome B08:NC_029792.2/CM003061.2; chromosome B09:NC_029793.2/CM003062.2; chromosome B10:NC_029794.2/CM003063.2</t>
  </si>
  <si>
    <t>JQIO01</t>
  </si>
  <si>
    <t>ftp://ftp.ncbi.nlm.nih.gov/genomes/all/GCA/000/816/755/GCA_000816755.2_Araip1.1</t>
  </si>
  <si>
    <t>ftp://ftp.ncbi.nlm.nih.gov/genomes/all/GCF/000/816/755/GCF_000816755.2_Araip1.1</t>
  </si>
  <si>
    <t>Curvularia papendorfii</t>
  </si>
  <si>
    <t>UM 226</t>
  </si>
  <si>
    <t>SAMN03273926</t>
  </si>
  <si>
    <t>PRJNA271317</t>
  </si>
  <si>
    <t>GCA_000817285.1</t>
  </si>
  <si>
    <t>JXCC01</t>
  </si>
  <si>
    <t>2015-01-12T00:00:00Z</t>
  </si>
  <si>
    <t>ftp://ftp.ncbi.nlm.nih.gov/genomes/all/GCA/000/817/285/GCA_000817285.1_ASM81728v1</t>
  </si>
  <si>
    <t>HF1</t>
  </si>
  <si>
    <t>SAMN09010073</t>
  </si>
  <si>
    <t>PRJNA454536</t>
  </si>
  <si>
    <t>GCA_003413675.1</t>
  </si>
  <si>
    <t>QLOC01</t>
  </si>
  <si>
    <t>ftp://ftp.ncbi.nlm.nih.gov/genomes/all/GCA/003/413/675/GCA_003413675.1_ASM341367v1</t>
  </si>
  <si>
    <t>Schizochytrium sp. CCTCC M209059</t>
  </si>
  <si>
    <t>CCTCC M209059</t>
  </si>
  <si>
    <t>SAMN03198951</t>
  </si>
  <si>
    <t>PRJNA267643</t>
  </si>
  <si>
    <t>GCA_000818945.1</t>
  </si>
  <si>
    <t>JTFK01</t>
  </si>
  <si>
    <t>ftp://ftp.ncbi.nlm.nih.gov/genomes/all/GCA/000/818/945/GCA_000818945.1_ASM81894v1</t>
  </si>
  <si>
    <t>Trebouxia gelatinosa</t>
  </si>
  <si>
    <t>LA000220</t>
  </si>
  <si>
    <t>SAMN03104849</t>
  </si>
  <si>
    <t>PRJNA263654</t>
  </si>
  <si>
    <t>GCA_000818905.1</t>
  </si>
  <si>
    <t>JUBA01</t>
  </si>
  <si>
    <t>ftp://ftp.ncbi.nlm.nih.gov/genomes/all/GCA/000/818/905/GCA_000818905.1_ASM81890v1</t>
  </si>
  <si>
    <t>Ustilago esculenta</t>
  </si>
  <si>
    <t>MMT</t>
  </si>
  <si>
    <t>SAMN03105777</t>
  </si>
  <si>
    <t>PRJNA263330</t>
  </si>
  <si>
    <t>GCA_000819925.1</t>
  </si>
  <si>
    <t>JTLW01</t>
  </si>
  <si>
    <t>2015-01-16T00:00:00Z</t>
  </si>
  <si>
    <t>ftp://ftp.ncbi.nlm.nih.gov/genomes/all/GCA/000/819/925/GCA_000819925.1_ASM81992v1</t>
  </si>
  <si>
    <t>Sporothrix brasiliensis 5110</t>
  </si>
  <si>
    <t>SAMN03201250</t>
  </si>
  <si>
    <t>PRJNA218075</t>
  </si>
  <si>
    <t>GCA_000820605.1</t>
  </si>
  <si>
    <t>AWTV01</t>
  </si>
  <si>
    <t>ftp://ftp.ncbi.nlm.nih.gov/genomes/all/GCA/000/820/605/GCA_000820605.1_S_brasiliensis_5110_v1</t>
  </si>
  <si>
    <t>ftp://ftp.ncbi.nlm.nih.gov/genomes/all/GCF/000/820/605/GCF_000820605.1_S_brasiliensis_5110_v1</t>
  </si>
  <si>
    <t>Kluyveromyces dobzhanskii</t>
  </si>
  <si>
    <t>NRRL Y-1974</t>
  </si>
  <si>
    <t>SAMN08343396</t>
  </si>
  <si>
    <t>GCA_003705805.2</t>
  </si>
  <si>
    <t>PPJP02</t>
  </si>
  <si>
    <t>ftp://ftp.ncbi.nlm.nih.gov/genomes/all/GCA/003/705/805/GCA_003705805.2_ASM370580v2</t>
  </si>
  <si>
    <t>Babesia divergens</t>
  </si>
  <si>
    <t>Rouen 1987</t>
  </si>
  <si>
    <t>SAMEA2612614</t>
  </si>
  <si>
    <t>PRJEB6536</t>
  </si>
  <si>
    <t>GCA_001077455.2</t>
  </si>
  <si>
    <t>CCSG02</t>
  </si>
  <si>
    <t>2014-09-06T00:00:00Z</t>
  </si>
  <si>
    <t>ftp://ftp.ncbi.nlm.nih.gov/genomes/all/GCA/001/077/455/GCA_001077455.2_ASM107745v2</t>
  </si>
  <si>
    <t>Torrubiella hemipterigena</t>
  </si>
  <si>
    <t>SAMEA2794686</t>
  </si>
  <si>
    <t>PRJEB7402</t>
  </si>
  <si>
    <t>GCA_000825705.1</t>
  </si>
  <si>
    <t>CDHN01</t>
  </si>
  <si>
    <t>2014-11-24T00:00:00Z</t>
  </si>
  <si>
    <t>ftp://ftp.ncbi.nlm.nih.gov/genomes/all/GCA/000/825/705/GCA_000825705.1_Allpaths-LG</t>
  </si>
  <si>
    <t>Acanthamoeba polyphaga</t>
  </si>
  <si>
    <t>Linc Ap-1</t>
  </si>
  <si>
    <t>SAMN04378134</t>
  </si>
  <si>
    <t>PRJNA307312</t>
  </si>
  <si>
    <t>GCA_001567625.1</t>
  </si>
  <si>
    <t>LQHA01</t>
  </si>
  <si>
    <t>ftp://ftp.ncbi.nlm.nih.gov/genomes/all/GCA/001/567/625/GCA_001567625.1_ASM156762v1</t>
  </si>
  <si>
    <t>Acanthamoeba royreba</t>
  </si>
  <si>
    <t>SAMEA3111752</t>
  </si>
  <si>
    <t>PRJEB7687</t>
  </si>
  <si>
    <t>GCA_000826365.1</t>
  </si>
  <si>
    <t>CDEZ01</t>
  </si>
  <si>
    <t>ftp://ftp.ncbi.nlm.nih.gov/genomes/all/GCA/000/826/365/GCA_000826365.1_Acanthamoeba_royreba</t>
  </si>
  <si>
    <t>Acanthamoeba rhysodes</t>
  </si>
  <si>
    <t>SAMEA3111753</t>
  </si>
  <si>
    <t>GCA_000826385.1</t>
  </si>
  <si>
    <t>CDFC01</t>
  </si>
  <si>
    <t>ftp://ftp.ncbi.nlm.nih.gov/genomes/all/GCA/000/826/385/GCA_000826385.1_Acanthamoeba_rhysodes</t>
  </si>
  <si>
    <t>Acanthamoeba divionensis</t>
  </si>
  <si>
    <t>SAMEA3111754</t>
  </si>
  <si>
    <t>GCA_000826405.1</t>
  </si>
  <si>
    <t>CDFI01</t>
  </si>
  <si>
    <t>ftp://ftp.ncbi.nlm.nih.gov/genomes/all/GCA/000/826/405/GCA_000826405.1_Acanthamoeba_divionensis</t>
  </si>
  <si>
    <t>Acanthamoeba lugdunensis</t>
  </si>
  <si>
    <t>SAMEA3111755</t>
  </si>
  <si>
    <t>GCA_000826425.1</t>
  </si>
  <si>
    <t>CDFB01</t>
  </si>
  <si>
    <t>ftp://ftp.ncbi.nlm.nih.gov/genomes/all/GCA/000/826/425/GCA_000826425.1_Acanthamoeba_lugdunensis</t>
  </si>
  <si>
    <t>Acanthamoeba quina</t>
  </si>
  <si>
    <t>SAMEA3111756</t>
  </si>
  <si>
    <t>GCA_000826445.1</t>
  </si>
  <si>
    <t>CDFN01</t>
  </si>
  <si>
    <t>ftp://ftp.ncbi.nlm.nih.gov/genomes/all/GCA/000/826/445/GCA_000826445.1_Acanthamoeba_quina</t>
  </si>
  <si>
    <t>Acanthamoeba mauritaniensis</t>
  </si>
  <si>
    <t>SAMEA3111757</t>
  </si>
  <si>
    <t>GCA_000826465.1</t>
  </si>
  <si>
    <t>CDFE01</t>
  </si>
  <si>
    <t>ftp://ftp.ncbi.nlm.nih.gov/genomes/all/GCA/000/826/465/GCA_000826465.1_Acanthamoeba_mauritaniensis</t>
  </si>
  <si>
    <t>Acanthamoeba pearcei</t>
  </si>
  <si>
    <t>SAMEA3111759</t>
  </si>
  <si>
    <t>GCA_000826505.1</t>
  </si>
  <si>
    <t>CDFJ01</t>
  </si>
  <si>
    <t>ftp://ftp.ncbi.nlm.nih.gov/genomes/all/GCA/000/826/505/GCA_000826505.1_Acanthamoeba_pearcei</t>
  </si>
  <si>
    <t>Basidioascus undulatus</t>
  </si>
  <si>
    <t>DAOM 241956</t>
  </si>
  <si>
    <t>SAMN02782299</t>
  </si>
  <si>
    <t>PRJNA247992</t>
  </si>
  <si>
    <t>GCA_000826855.1</t>
  </si>
  <si>
    <t>JTLS01</t>
  </si>
  <si>
    <t>ftp://ftp.ncbi.nlm.nih.gov/genomes/all/GCA/000/826/855/GCA_000826855.1_BASUN5</t>
  </si>
  <si>
    <t>Eimeria nieschulzi</t>
  </si>
  <si>
    <t>Landers</t>
  </si>
  <si>
    <t>SAMN03102450</t>
  </si>
  <si>
    <t>PRJNA258495</t>
  </si>
  <si>
    <t>GCA_000826945.1</t>
  </si>
  <si>
    <t>JRZD01</t>
  </si>
  <si>
    <t>ftp://ftp.ncbi.nlm.nih.gov/genomes/all/GCA/000/826/945/GCA_000826945.1_ASM82694v1</t>
  </si>
  <si>
    <t>Acanthamoeba astronyxis</t>
  </si>
  <si>
    <t>SAMEA3111746</t>
  </si>
  <si>
    <t>GCA_000826245.1</t>
  </si>
  <si>
    <t>CDFH01</t>
  </si>
  <si>
    <t>ftp://ftp.ncbi.nlm.nih.gov/genomes/all/GCA/000/826/245/GCA_000826245.1_Acanthamoeba_astronyxis</t>
  </si>
  <si>
    <t>Acanthamoeba culbertsoni</t>
  </si>
  <si>
    <t>SAMEA3111747</t>
  </si>
  <si>
    <t>GCA_000826265.1</t>
  </si>
  <si>
    <t>CDFF01</t>
  </si>
  <si>
    <t>ftp://ftp.ncbi.nlm.nih.gov/genomes/all/GCA/000/826/265/GCA_000826265.1_Acanthamoeba_culbertsoni_genome_assembly</t>
  </si>
  <si>
    <t>Acanthamoeba lenticulata</t>
  </si>
  <si>
    <t>PT-14</t>
  </si>
  <si>
    <t>SAMN06319103</t>
  </si>
  <si>
    <t>PRJNA374454</t>
  </si>
  <si>
    <t>GCA_002179805.1</t>
  </si>
  <si>
    <t>NAVB01</t>
  </si>
  <si>
    <t>ftp://ftp.ncbi.nlm.nih.gov/genomes/all/GCA/002/179/805/GCA_002179805.1_ALPT14_1.0</t>
  </si>
  <si>
    <t>Acanthamoeba healyi</t>
  </si>
  <si>
    <t>SAMEA3111749</t>
  </si>
  <si>
    <t>GCA_000826305.1</t>
  </si>
  <si>
    <t>CDFA01</t>
  </si>
  <si>
    <t>ftp://ftp.ncbi.nlm.nih.gov/genomes/all/GCA/000/826/305/GCA_000826305.1_Acanthamoeba_healyi</t>
  </si>
  <si>
    <t>Acanthamoeba palestinensis</t>
  </si>
  <si>
    <t>SAMEA3111750</t>
  </si>
  <si>
    <t>GCA_000826325.1</t>
  </si>
  <si>
    <t>CDFD01</t>
  </si>
  <si>
    <t>ftp://ftp.ncbi.nlm.nih.gov/genomes/all/GCA/000/826/325/GCA_000826325.1_Acanthamoeba_palestinensis</t>
  </si>
  <si>
    <t>Paxillus rubicundulus Ve08.2h10</t>
  </si>
  <si>
    <t>Ve08.2h10</t>
  </si>
  <si>
    <t>SAMN02716172</t>
  </si>
  <si>
    <t>PRJNA243391</t>
  </si>
  <si>
    <t>GCA_000827395.1</t>
  </si>
  <si>
    <t>JMDR01</t>
  </si>
  <si>
    <t>ftp://ftp.ncbi.nlm.nih.gov/genomes/all/GCA/000/827/395/GCA_000827395.1_Paxillus_rubicundulus_Ve08.2h10_v1.0</t>
  </si>
  <si>
    <t>Colletes gigas</t>
  </si>
  <si>
    <t>AHSC1104</t>
  </si>
  <si>
    <t>SAMN13678811</t>
  </si>
  <si>
    <t>PRJNA759178</t>
  </si>
  <si>
    <t>GCA_013123115.1</t>
  </si>
  <si>
    <t>WUUM01</t>
  </si>
  <si>
    <t>2020-05-19T00:00:00Z</t>
  </si>
  <si>
    <t>ftp://ftp.ncbi.nlm.nih.gov/genomes/all/GCA/013/123/115/GCA_013123115.1_ASM1312311v1</t>
  </si>
  <si>
    <t>ftp://ftp.ncbi.nlm.nih.gov/genomes/all/GCF/013/123/115/GCF_013123115.1_ASM1312311v1</t>
  </si>
  <si>
    <t>Phoebastria albatrus</t>
  </si>
  <si>
    <t>SAMD00237437</t>
  </si>
  <si>
    <t>PRJDB10276</t>
  </si>
  <si>
    <t>GCA_014363385.1</t>
  </si>
  <si>
    <t>BMBH01</t>
  </si>
  <si>
    <t>2020-08-22T00:00:00Z</t>
  </si>
  <si>
    <t>ftp://ftp.ncbi.nlm.nih.gov/genomes/all/GCA/014/363/385/GCA_014363385.1_P_albatrus_scaffold_01</t>
  </si>
  <si>
    <t>Talaromyces cellulolyticus</t>
  </si>
  <si>
    <t>NA01</t>
  </si>
  <si>
    <t>SAMN10518797</t>
  </si>
  <si>
    <t>PRJNA507506</t>
  </si>
  <si>
    <t>GCA_009805475.1</t>
  </si>
  <si>
    <t>RWIE01</t>
  </si>
  <si>
    <t>ftp://ftp.ncbi.nlm.nih.gov/genomes/all/GCA/009/805/475/GCA_009805475.1_ASM980547v1</t>
  </si>
  <si>
    <t>Perca fluviatilis</t>
  </si>
  <si>
    <t>SAMN12071746</t>
  </si>
  <si>
    <t>PRJNA703996</t>
  </si>
  <si>
    <t>GCA_010015445.1</t>
  </si>
  <si>
    <t>chromosome 1:NC_053112.1/CM020909.1; chromosome 2:NC_053113.1/CM020910.1; chromosome 3:NC_053114.1/CM020911.1; chromosome 4:NC_053115.1/CM020912.1; chromosome 5:NC_053116.1/CM020913.1; chromosome 6:NC_053117.1/CM020914.1; chromosome 7:NC_053118.1/CM020915.1; chromosome 8:NC_053119.1/CM020916.1; chromosome 9:NC_053120.1/CM020917.1; chromosome 10:NC_053121.1/CM020918.1; chromosome 11:NC_053122.1/CM020919.1; chromosome 12:NC_053123.1/CM020920.1; chromosome 13:NC_053124.1/CM020921.1; chromosome 14:NC_053125.1/CM020922.1; chromosome 15:NC_053126.1/CM020923.1; chromosome 16:NC_053127.1/CM020924.1; chromosome 17:NC_053128.1/CM020925.1; chromosome 18:NC_053129.1/CM020926.1; chromosome 19:NC_053130.1/CM020927.1; chromosome 20:NC_053131.1/CM020928.1; chromosome 21:NC_053132.1/CM020929.1; chromosome 22:NC_053133.1/CM020930.1; chromosome 23:NC_053134.1/CM020931.1; chromosome 24:NC_053135.1/CM020932.1; mitochondrion MT:CM020933.1</t>
  </si>
  <si>
    <t>VHII01</t>
  </si>
  <si>
    <t>2020-01-30T00:00:00Z</t>
  </si>
  <si>
    <t>ftp://ftp.ncbi.nlm.nih.gov/genomes/all/GCA/010/015/445/GCA_010015445.1_GENO_Pfluv_1.0</t>
  </si>
  <si>
    <t>ftp://ftp.ncbi.nlm.nih.gov/genomes/all/GCF/010/015/445/GCF_010015445.1_GENO_Pfluv_1.0</t>
  </si>
  <si>
    <t>Tulasnella calospora MUT 4182</t>
  </si>
  <si>
    <t>MUT 4182</t>
  </si>
  <si>
    <t>SAMN00794623</t>
  </si>
  <si>
    <t>PRJNA207843</t>
  </si>
  <si>
    <t>GCA_000827465.1</t>
  </si>
  <si>
    <t>JMDT01</t>
  </si>
  <si>
    <t>ftp://ftp.ncbi.nlm.nih.gov/genomes/all/GCA/000/827/465/GCA_000827465.1_Tulasnella_calospora_AL13_4D_v1.0</t>
  </si>
  <si>
    <t>Cryptosporidium sp. 37763</t>
  </si>
  <si>
    <t>SAMN10623052</t>
  </si>
  <si>
    <t>PRJNA511361</t>
  </si>
  <si>
    <t>GCA_004936735.1</t>
  </si>
  <si>
    <t>SCFC01</t>
  </si>
  <si>
    <t>ftp://ftp.ncbi.nlm.nih.gov/genomes/all/GCA/004/936/735/GCA_004936735.1_ASM493673v1</t>
  </si>
  <si>
    <t>Falciphora oryzae</t>
  </si>
  <si>
    <t>R5-6-1</t>
  </si>
  <si>
    <t>SAMN02863111</t>
  </si>
  <si>
    <t>PRJNA252809</t>
  </si>
  <si>
    <t>GCA_000733355.1</t>
  </si>
  <si>
    <t>JNVV01</t>
  </si>
  <si>
    <t>ftp://ftp.ncbi.nlm.nih.gov/genomes/all/GCA/000/733/355/GCA_000733355.1_ASM73335v1</t>
  </si>
  <si>
    <t>Dactylopius coccus</t>
  </si>
  <si>
    <t>MexFresh</t>
  </si>
  <si>
    <t>SAMN02726234</t>
  </si>
  <si>
    <t>PRJNA244295</t>
  </si>
  <si>
    <t>GCA_000833685.1</t>
  </si>
  <si>
    <t>JMCM01</t>
  </si>
  <si>
    <t>2015-02-09T00:00:00Z</t>
  </si>
  <si>
    <t>ftp://ftp.ncbi.nlm.nih.gov/genomes/all/GCA/000/833/685/GCA_000833685.1_ASM83368v1</t>
  </si>
  <si>
    <t>Huntiella omanensis</t>
  </si>
  <si>
    <t>CMW 11056</t>
  </si>
  <si>
    <t>SAMN03102404</t>
  </si>
  <si>
    <t>PRJNA263445</t>
  </si>
  <si>
    <t>GCA_000833645.1</t>
  </si>
  <si>
    <t>JSUI01</t>
  </si>
  <si>
    <t>ftp://ftp.ncbi.nlm.nih.gov/genomes/all/GCA/000/833/645/GCA_000833645.1_ASM83364v1</t>
  </si>
  <si>
    <t>Sarcoptes scabiei</t>
  </si>
  <si>
    <t>SSS_KF_BRIS2020</t>
  </si>
  <si>
    <t>SAMN13706430</t>
  </si>
  <si>
    <t>PRJNA598457</t>
  </si>
  <si>
    <t>GCA_014595675.1</t>
  </si>
  <si>
    <t>WVUK01</t>
  </si>
  <si>
    <t>ftp://ftp.ncbi.nlm.nih.gov/genomes/all/GCA/014/595/675/GCA_014595675.1_ASM1459567v1</t>
  </si>
  <si>
    <t>Cynopterus brachyotis</t>
  </si>
  <si>
    <t>CB-01</t>
  </si>
  <si>
    <t>SAMN10857275</t>
  </si>
  <si>
    <t>PRJNA518751</t>
  </si>
  <si>
    <t>GCA_009793145.1</t>
  </si>
  <si>
    <t>SSHV01</t>
  </si>
  <si>
    <t>ftp://ftp.ncbi.nlm.nih.gov/genomes/all/GCA/009/793/145/GCA_009793145.1_ASM979314v1</t>
  </si>
  <si>
    <t>Colossoma macropomum</t>
  </si>
  <si>
    <t>SAMEA7302664</t>
  </si>
  <si>
    <t>PRJEB40318</t>
  </si>
  <si>
    <t>GCA_904425465.1</t>
  </si>
  <si>
    <t>CAJGBK01</t>
  </si>
  <si>
    <t>ftp://ftp.ncbi.nlm.nih.gov/genomes/all/GCA/904/425/465/GCA_904425465.1_Colossoma_macropomum</t>
  </si>
  <si>
    <t>ftp://ftp.ncbi.nlm.nih.gov/genomes/all/GCF/904/425/465/GCF_904425465.1_Colossoma_macropomum</t>
  </si>
  <si>
    <t>Taphrina wiesneri</t>
  </si>
  <si>
    <t>CBS 275.28</t>
  </si>
  <si>
    <t>SAMN04217080</t>
  </si>
  <si>
    <t>GCA_005281515.1</t>
  </si>
  <si>
    <t>RHGK01</t>
  </si>
  <si>
    <t>ftp://ftp.ncbi.nlm.nih.gov/genomes/all/GCA/005/281/515/GCA_005281515.1_ASM528151v1</t>
  </si>
  <si>
    <t>Taphrina flavorubra JCM 22207</t>
  </si>
  <si>
    <t>JCM 22207</t>
  </si>
  <si>
    <t>SAMD00012240</t>
  </si>
  <si>
    <t>PRJDB1591</t>
  </si>
  <si>
    <t>GCA_000836175.1</t>
  </si>
  <si>
    <t>BAVW01</t>
  </si>
  <si>
    <t>ftp://ftp.ncbi.nlm.nih.gov/genomes/all/GCA/000/836/175/GCA_000836175.1_Tf_assembly_v1.1</t>
  </si>
  <si>
    <t>Taphrina populina JCM 22190</t>
  </si>
  <si>
    <t>JCM 22190</t>
  </si>
  <si>
    <t>SAMD00003393</t>
  </si>
  <si>
    <t>PRJDB1592</t>
  </si>
  <si>
    <t>GCA_000836195.1</t>
  </si>
  <si>
    <t>BAVX01</t>
  </si>
  <si>
    <t>ftp://ftp.ncbi.nlm.nih.gov/genomes/all/GCA/000/836/195/GCA_000836195.1_Tp_assembly_v1.1</t>
  </si>
  <si>
    <t>fungal sp. No.11243</t>
  </si>
  <si>
    <t>No.11243</t>
  </si>
  <si>
    <t>SAMD00024929</t>
  </si>
  <si>
    <t>PRJDB3453</t>
  </si>
  <si>
    <t>GCA_000836255.1</t>
  </si>
  <si>
    <t>BBSH01</t>
  </si>
  <si>
    <t>2015-01-27T00:00:00Z</t>
  </si>
  <si>
    <t>ftp://ftp.ncbi.nlm.nih.gov/genomes/all/GCA/000/836/255/GCA_000836255.1_fungal_sp._No.11243_ver1.0</t>
  </si>
  <si>
    <t>Heliconius ismenius</t>
  </si>
  <si>
    <t>SAMEA3670537</t>
  </si>
  <si>
    <t>GCA_001485965.1</t>
  </si>
  <si>
    <t>FAPP01</t>
  </si>
  <si>
    <t>ftp://ftp.ncbi.nlm.nih.gov/genomes/all/GCA/001/485/965/GCA_001485965.1_Heliconius_ismenius.STRI_003</t>
  </si>
  <si>
    <t>Neophocaena asiaeorientalis asiaeorientalis</t>
  </si>
  <si>
    <t>SAMN05831577</t>
  </si>
  <si>
    <t>PRJNA449518</t>
  </si>
  <si>
    <t>GCA_003031525.2</t>
  </si>
  <si>
    <t>mitochondrion MT:NC_026456.1/</t>
  </si>
  <si>
    <t>MKKW01</t>
  </si>
  <si>
    <t>2018-04-03T00:00:00Z</t>
  </si>
  <si>
    <t>ftp://ftp.ncbi.nlm.nih.gov/genomes/all/GCA/003/031/525/GCA_003031525.2_Neophocaena_asiaeorientalis_V1</t>
  </si>
  <si>
    <t>ftp://ftp.ncbi.nlm.nih.gov/genomes/all/GCF/003/031/525/GCF_003031525.2_Neophocaena_asiaeorientalis_V1</t>
  </si>
  <si>
    <t>Picochlorum sp. 'soloecismus'</t>
  </si>
  <si>
    <t>DOE 101</t>
  </si>
  <si>
    <t>SAMN08031155</t>
  </si>
  <si>
    <t>PRJNA418600</t>
  </si>
  <si>
    <t>GCA_002818215.1</t>
  </si>
  <si>
    <t>mitochondrion MT:CM008992.1; chloroplast Pltd:CM008993.1</t>
  </si>
  <si>
    <t>PJAJ01</t>
  </si>
  <si>
    <t>ftp://ftp.ncbi.nlm.nih.gov/genomes/all/GCA/002/818/215/GCA_002818215.1_ASM281821v1</t>
  </si>
  <si>
    <t>Hypoxylon sp. E7406B</t>
  </si>
  <si>
    <t>E7406B</t>
  </si>
  <si>
    <t>SAMN03333109</t>
  </si>
  <si>
    <t>PRJNA244689</t>
  </si>
  <si>
    <t>GCA_000931505.1</t>
  </si>
  <si>
    <t>JYCQ01</t>
  </si>
  <si>
    <t>2015-02-23T00:00:00Z</t>
  </si>
  <si>
    <t>ftp://ftp.ncbi.nlm.nih.gov/genomes/all/GCA/000/931/505/GCA_000931505.1_ASM93150v1</t>
  </si>
  <si>
    <t>Papilio glaucus</t>
  </si>
  <si>
    <t>SAMN03263079</t>
  </si>
  <si>
    <t>PRJNA270125</t>
  </si>
  <si>
    <t>GCA_000931545.1</t>
  </si>
  <si>
    <t>JWHW01</t>
  </si>
  <si>
    <t>ftp://ftp.ncbi.nlm.nih.gov/genomes/all/GCA/000/931/545/GCA_000931545.1_pgl_assembly_v1</t>
  </si>
  <si>
    <t>JGTA-S1</t>
  </si>
  <si>
    <t>SAMN07313544</t>
  </si>
  <si>
    <t>PRJNA393004</t>
  </si>
  <si>
    <t>GCA_003055205.1</t>
  </si>
  <si>
    <t>PEFX01</t>
  </si>
  <si>
    <t>ftp://ftp.ncbi.nlm.nih.gov/genomes/all/GCA/003/055/205/GCA_003055205.1_ASM305520v1</t>
  </si>
  <si>
    <t>Exophiala sideris</t>
  </si>
  <si>
    <t>CBS 121828</t>
  </si>
  <si>
    <t>SAMN03176950</t>
  </si>
  <si>
    <t>PRJNA325799</t>
  </si>
  <si>
    <t>GCA_000835395.1</t>
  </si>
  <si>
    <t>JYBR01</t>
  </si>
  <si>
    <t>ftp://ftp.ncbi.nlm.nih.gov/genomes/all/GCA/000/835/395/GCA_000835395.1_Exop_side_CBS121828_V1</t>
  </si>
  <si>
    <t>Fonsecaea pedrosoi CBS 271.37</t>
  </si>
  <si>
    <t>CBS 271.37</t>
  </si>
  <si>
    <t>SAMN02567656</t>
  </si>
  <si>
    <t>PRJNA233314</t>
  </si>
  <si>
    <t>GCA_000835455.1</t>
  </si>
  <si>
    <t>JYBS01</t>
  </si>
  <si>
    <t>ftp://ftp.ncbi.nlm.nih.gov/genomes/all/GCA/000/835/455/GCA_000835455.1_Fons_pedr_CBS_271_37_V1</t>
  </si>
  <si>
    <t>ftp://ftp.ncbi.nlm.nih.gov/genomes/all/GCF/000/835/455/GCF_000835455.1_Fons_pedr_CBS_271_37_V1</t>
  </si>
  <si>
    <t>CBS 89968</t>
  </si>
  <si>
    <t>SAMN03176947</t>
  </si>
  <si>
    <t>PRJNA325800</t>
  </si>
  <si>
    <t>GCA_000836115.1</t>
  </si>
  <si>
    <t>JYBY01</t>
  </si>
  <si>
    <t>ftp://ftp.ncbi.nlm.nih.gov/genomes/all/GCA/000/836/115/GCA_000836115.1_Exop_spin_CBS89968_V1</t>
  </si>
  <si>
    <t>ftp://ftp.ncbi.nlm.nih.gov/genomes/all/GCF/000/836/115/GCF_000836115.1_Exop_spin_CBS89968_V1</t>
  </si>
  <si>
    <t>CBS 43764</t>
  </si>
  <si>
    <t>SAMN03176948</t>
  </si>
  <si>
    <t>PRJNA325802</t>
  </si>
  <si>
    <t>GCA_000836295.1</t>
  </si>
  <si>
    <t>JYBX01</t>
  </si>
  <si>
    <t>ftp://ftp.ncbi.nlm.nih.gov/genomes/all/GCA/000/836/295/GCA_000836295.1_O_gall_CBS43764</t>
  </si>
  <si>
    <t>ftp://ftp.ncbi.nlm.nih.gov/genomes/all/GCF/000/836/295/GCF_000836295.1_O_gall_CBS43764</t>
  </si>
  <si>
    <t>Cladophialophora bantiana CBS 173.52</t>
  </si>
  <si>
    <t>CBS 173.52</t>
  </si>
  <si>
    <t>SAMN02567658</t>
  </si>
  <si>
    <t>PRJNA233316</t>
  </si>
  <si>
    <t>GCA_000835475.1</t>
  </si>
  <si>
    <t>JYBT01</t>
  </si>
  <si>
    <t>ftp://ftp.ncbi.nlm.nih.gov/genomes/all/GCA/000/835/475/GCA_000835475.1_Clad_bant_CBS_173_52_V1</t>
  </si>
  <si>
    <t>ftp://ftp.ncbi.nlm.nih.gov/genomes/all/GCF/000/835/475/GCF_000835475.1_Clad_bant_CBS_173_52_V1</t>
  </si>
  <si>
    <t>Exophiala oligosperma</t>
  </si>
  <si>
    <t>CBS 72588</t>
  </si>
  <si>
    <t>SAMN03176945</t>
  </si>
  <si>
    <t>PRJNA325798</t>
  </si>
  <si>
    <t>GCA_000835515.1</t>
  </si>
  <si>
    <t>JYCA01</t>
  </si>
  <si>
    <t>ftp://ftp.ncbi.nlm.nih.gov/genomes/all/GCA/000/835/515/GCA_000835515.1_Exop_olig_CBS72588_V1</t>
  </si>
  <si>
    <t>ftp://ftp.ncbi.nlm.nih.gov/genomes/all/GCF/000/835/515/GCF_000835515.1_Exop_olig_CBS72588_V1</t>
  </si>
  <si>
    <t>Phialophora americana</t>
  </si>
  <si>
    <t>CBS 27337</t>
  </si>
  <si>
    <t>SAMN03176943</t>
  </si>
  <si>
    <t>PRJNA325795</t>
  </si>
  <si>
    <t>GCA_000835435.1</t>
  </si>
  <si>
    <t>JYCC01</t>
  </si>
  <si>
    <t>ftp://ftp.ncbi.nlm.nih.gov/genomes/all/GCA/000/835/435/GCA_000835435.1_Capr_semi_CBS27337_V1</t>
  </si>
  <si>
    <t>Rhinocladiella mackenziei CBS 650.93</t>
  </si>
  <si>
    <t>CBS 650.93</t>
  </si>
  <si>
    <t>SAMN02567657</t>
  </si>
  <si>
    <t>PRJNA233315</t>
  </si>
  <si>
    <t>GCA_000835555.1</t>
  </si>
  <si>
    <t>JYBU01</t>
  </si>
  <si>
    <t>ftp://ftp.ncbi.nlm.nih.gov/genomes/all/GCA/000/835/555/GCA_000835555.1_Rhin_mack_CBS_650_93_V1</t>
  </si>
  <si>
    <t>ftp://ftp.ncbi.nlm.nih.gov/genomes/all/GCF/000/835/555/GCF_000835555.1_Rhin_mack_CBS_650_93_V1</t>
  </si>
  <si>
    <t>Fonsecaea multimorphosa CBS 102226</t>
  </si>
  <si>
    <t>CBS 102226</t>
  </si>
  <si>
    <t>SAMN02567659</t>
  </si>
  <si>
    <t>PRJNA233317</t>
  </si>
  <si>
    <t>GCA_000836435.1</t>
  </si>
  <si>
    <t>JYBV01</t>
  </si>
  <si>
    <t>2015-02-12T00:00:00Z</t>
  </si>
  <si>
    <t>ftp://ftp.ncbi.nlm.nih.gov/genomes/all/GCA/000/836/435/GCA_000836435.1_Fons_mult_CBS_102226_V1</t>
  </si>
  <si>
    <t>ftp://ftp.ncbi.nlm.nih.gov/genomes/all/GCF/000/836/435/GCF_000836435.1_Fons_mult_CBS_102226_V1</t>
  </si>
  <si>
    <t>Epichloe gansuensis E7080</t>
  </si>
  <si>
    <t>E7080</t>
  </si>
  <si>
    <t>SAMN02981344</t>
  </si>
  <si>
    <t>PRJNA67299</t>
  </si>
  <si>
    <t>GCA_000222895.2</t>
  </si>
  <si>
    <t>AFRE01</t>
  </si>
  <si>
    <t>ftp://ftp.ncbi.nlm.nih.gov/genomes/all/GCA/000/222/895/GCA_000222895.2_NeGans_1.0</t>
  </si>
  <si>
    <t>Epichloe gansuensis var. inebrians E818</t>
  </si>
  <si>
    <t>E818</t>
  </si>
  <si>
    <t>SAMN02981458</t>
  </si>
  <si>
    <t>PRJNA174039</t>
  </si>
  <si>
    <t>GCA_000309355.1</t>
  </si>
  <si>
    <t>AMDK01</t>
  </si>
  <si>
    <t>ftp://ftp.ncbi.nlm.nih.gov/genomes/all/GCA/000/309/355/GCA_000309355.1_NGansIn1.0</t>
  </si>
  <si>
    <t>Oscheius sp. MCB</t>
  </si>
  <si>
    <t>MCB</t>
  </si>
  <si>
    <t>SAMN03339017</t>
  </si>
  <si>
    <t>PRJNA275059</t>
  </si>
  <si>
    <t>GCA_000934875.1</t>
  </si>
  <si>
    <t>JYHL01</t>
  </si>
  <si>
    <t>2015-02-26T00:00:00Z</t>
  </si>
  <si>
    <t>ftp://ftp.ncbi.nlm.nih.gov/genomes/all/GCA/000/934/875/GCA_000934875.1_ASM93487v1</t>
  </si>
  <si>
    <t>Meloidogyne enterolobii</t>
  </si>
  <si>
    <t>SAMEA6504944</t>
  </si>
  <si>
    <t>PRJEB36431</t>
  </si>
  <si>
    <t>GCA_903994135.1</t>
  </si>
  <si>
    <t>CAJEWN01</t>
  </si>
  <si>
    <t>ftp://ftp.ncbi.nlm.nih.gov/genomes/all/GCA/903/994/135/GCA_903994135.1_Meloidogyne_enterolobii_genome_assembly</t>
  </si>
  <si>
    <t>Sander lucioperca</t>
  </si>
  <si>
    <t>FBNREF2018</t>
  </si>
  <si>
    <t>SAMN12618724</t>
  </si>
  <si>
    <t>PRJNA576669</t>
  </si>
  <si>
    <t>GCA_008315115.2</t>
  </si>
  <si>
    <t>chromosome 1:NC_050173.1/CM024490.1; chromosome 2:NC_050174.1/CM024491.1; chromosome 3:NC_050175.1/CM024492.1; chromosome 4:NC_050176.1/CM024493.1; chromosome 5:NC_050177.1/CM024494.1; chromosome 6:NC_050178.1/CM024495.1; chromosome 7:NC_050179.1/CM024496.1; chromosome 8:NC_050180.1/CM024497.1; chromosome 9:NC_050181.1/CM024498.1; chromosome 10:NC_050182.1/CM024499.1; chromosome 11:NC_050183.1/CM024500.1; chromosome 12:NC_050184.1/CM024501.1; chromosome 13:NC_050185.1/CM024502.1; chromosome 14:NC_050186.1/CM024503.1; chromosome 15:NC_050187.1/CM024504.1; chromosome 16:NC_050188.1/CM024505.1; chromosome 17:NC_050189.1/CM024506.1; chromosome 18:NC_050190.1/CM024507.1; chromosome 19:NC_050191.1/CM024508.1; chromosome 20:NC_050192.1/CM024509.1; chromosome 21:NC_050193.1/CM024510.1; chromosome 22:NC_050194.1/CM024511.1; chromosome 23:NC_050195.1/CM024512.1; chromosome 24:NC_050196.1/CM024513.1; mitochondrion MT:NC_026533.1/</t>
  </si>
  <si>
    <t>VTTG02</t>
  </si>
  <si>
    <t>2019-09-06T00:00:00Z</t>
  </si>
  <si>
    <t>ftp://ftp.ncbi.nlm.nih.gov/genomes/all/GCA/008/315/115/GCA_008315115.2_SLUC_FBN_1.2</t>
  </si>
  <si>
    <t>ftp://ftp.ncbi.nlm.nih.gov/genomes/all/GCF/008/315/115/GCF_008315115.2_SLUC_FBN_1.2</t>
  </si>
  <si>
    <t>Salix suchowensis</t>
  </si>
  <si>
    <t>XY12</t>
  </si>
  <si>
    <t>SAMN16416250</t>
  </si>
  <si>
    <t>PRJNA668632</t>
  </si>
  <si>
    <t>GCA_017552425.1</t>
  </si>
  <si>
    <t>chromosome 1:CM029799.1; chromosome 2:CM029800.1; chromosome 3:CM029801.1; chromosome 4:CM029802.1; chromosome 5:CM029803.1; chromosome 6:CM029804.1; chromosome 7:CM029805.1; chromosome 8:CM029806.1; chromosome 9:CM029807.1; chromosome 10:CM029808.1; chromosome 11:CM029809.1; chromosome 12:CM029810.1; chromosome 13:CM029811.1; chromosome 14:CM029812.1; chromosome 15:CM029813.1; chromosome 16:CM029814.1; chromosome 17:CM029815.1; chromosome 18:CM029816.1; chromosome 19:CM029817.1</t>
  </si>
  <si>
    <t>JAEQKX01</t>
  </si>
  <si>
    <t>ftp://ftp.ncbi.nlm.nih.gov/genomes/all/GCA/017/552/425/GCA_017552425.1_ASM1755242v1</t>
  </si>
  <si>
    <t>Betta splendens</t>
  </si>
  <si>
    <t>SAMEA104381735</t>
  </si>
  <si>
    <t>PRJEB30365</t>
  </si>
  <si>
    <t>GCA_900634795.3</t>
  </si>
  <si>
    <t>chromosome 1:NC_040881.2/LR132024.3; chromosome 2:NC_040882.1/LR132025.2; chromosome 3:NC_040883.1/LR132008.2; chromosome 4:NC_040884.1/LR132005.2; chromosome 5:NC_040885.1/LR132018.2; chromosome 6:NC_040886.1/LR132013.2; chromosome 7:NC_040887.1/LR132010.2; chromosome 8:NC_040888.1/LR132020.2; chromosome 9:NC_040889.1/LR132023.2; chromosome 10:NC_040890.1/LR132007.2; chromosome 11:NC_040891.1/LR132019.2; chromosome 12:NC_040892.1/LR132017.2; chromosome 13:NC_040893.1/LR132006.2; chromosome 14:NC_040894.1/LR132016.2; chromosome 15:NC_040895.1/LR132021.2; chromosome 16:NC_040896.1/LR132009.2; chromosome 17:NC_040897.1/LR132015.2; chromosome 19:NC_040898.1/LR132011.2; chromosome 21:NC_040899.1/LR132022.2; chromosome 22:NC_040900.1/LR132012.2; chromosome 24:NC_040901.1/LR132014.2; mitochondrion MT:NC_026581.1/</t>
  </si>
  <si>
    <t>CAAAFW03</t>
  </si>
  <si>
    <t>2018-12-18T00:00:00Z</t>
  </si>
  <si>
    <t>ftp://ftp.ncbi.nlm.nih.gov/genomes/all/GCA/900/634/795/GCA_900634795.3_fBetSpl5.3</t>
  </si>
  <si>
    <t>ftp://ftp.ncbi.nlm.nih.gov/genomes/all/GCF/900/634/795/GCF_900634795.3_fBetSpl5.3</t>
  </si>
  <si>
    <t>Bombyx huttoni</t>
  </si>
  <si>
    <t>Kalimpong</t>
  </si>
  <si>
    <t>SAMN02058603</t>
  </si>
  <si>
    <t>PRJNA198873</t>
  </si>
  <si>
    <t>GCA_002197625.1</t>
  </si>
  <si>
    <t>ASCI01</t>
  </si>
  <si>
    <t>ftp://ftp.ncbi.nlm.nih.gov/genomes/all/GCA/002/197/625/GCA_002197625.1_Bhut1</t>
  </si>
  <si>
    <t>Crossoptilon mantchuricum</t>
  </si>
  <si>
    <t>SAMN15899056</t>
  </si>
  <si>
    <t>PRJNA659158</t>
  </si>
  <si>
    <t>GCA_019593555.1</t>
  </si>
  <si>
    <t>JACSYN01</t>
  </si>
  <si>
    <t>2021-08-13T00:00:00Z</t>
  </si>
  <si>
    <t>ftp://ftp.ncbi.nlm.nih.gov/genomes/all/GCA/019/593/555/GCA_019593555.1_cma1</t>
  </si>
  <si>
    <t>Mugilogobius chulae</t>
  </si>
  <si>
    <t>GDLAMIinbred7-2019</t>
  </si>
  <si>
    <t>SAMN13698228</t>
  </si>
  <si>
    <t>PRJNA598084</t>
  </si>
  <si>
    <t>GCA_016735935.1</t>
  </si>
  <si>
    <t>chromosome 1:CM028647.1; chromosome 2:CM028648.1; chromosome 3:CM028649.1; chromosome 4:CM028650.1; chromosome 5:CM028651.1; chromosome 6:CM028652.1; chromosome 7:CM028653.1; chromosome 8:CM028654.1; chromosome 9:CM028655.1; chromosome 10:CM028656.1; chromosome 11:CM028657.1; chromosome 12:CM028658.1; chromosome 13:CM028659.1; chromosome 14:CM028660.1; chromosome 15:CM028661.1; chromosome 16:CM028662.1; chromosome 17:CM028663.1; chromosome 18:CM028664.1; chromosome 19:CM028665.1; chromosome 20:CM028666.1; chromosome 21:CM028667.1; chromosome 22:CM028668.1</t>
  </si>
  <si>
    <t>JAABKB01</t>
  </si>
  <si>
    <t>ftp://ftp.ncbi.nlm.nih.gov/genomes/all/GCA/016/735/935/GCA_016735935.1_ASM1673593v1</t>
  </si>
  <si>
    <t>Dermacentor silvarum</t>
  </si>
  <si>
    <t>Dsil-2018</t>
  </si>
  <si>
    <t>SAMN14941059</t>
  </si>
  <si>
    <t>PRJNA674874</t>
  </si>
  <si>
    <t>GCA_013339745.1</t>
  </si>
  <si>
    <t>chromosome 1:NC_051154.1/CM023470.1; chromosome 2:NC_051155.1/CM023471.1; chromosome 3:NC_051156.1/CM023472.1; chromosome 4:NC_051157.1/CM023473.1; chromosome 5:NC_051158.1/CM023474.1; chromosome 6:NC_051159.1/CM023475.1; chromosome 7:NC_051160.1/CM023476.1; chromosome 8:NC_051161.1/CM023477.1; chromosome 9:NC_051162.1/CM023478.1; chromosome 10:NC_051163.1/CM023479.1; chromosome 11:NC_051164.1/CM023480.1; mitochondrion MT:NC_026552.1/CM023495.1</t>
  </si>
  <si>
    <t>JABSTS01</t>
  </si>
  <si>
    <t>ftp://ftp.ncbi.nlm.nih.gov/genomes/all/GCA/013/339/745/GCA_013339745.1_ASM1333974v1</t>
  </si>
  <si>
    <t>ftp://ftp.ncbi.nlm.nih.gov/genomes/all/GCF/013/339/745/GCF_013339745.1_ASM1333974v1</t>
  </si>
  <si>
    <t>Vulpes lagopus</t>
  </si>
  <si>
    <t>Blue_001</t>
  </si>
  <si>
    <t>SAMN16815335</t>
  </si>
  <si>
    <t>PRJNA730899</t>
  </si>
  <si>
    <t>GCA_018345385.1</t>
  </si>
  <si>
    <t>chromosome 1:NC_054824.1/CM031295.1; chromosome 2:NC_054825.1/CM031296.1; chromosome 3:NC_054826.1/CM031297.1; chromosome 4:NC_054827.1/CM031298.1; chromosome 5:NC_054828.1/CM031299.1; chromosome 6:NC_054829.1/CM031300.1; chromosome 7:NC_054830.1/CM031301.1; chromosome 8:NC_054831.1/CM031302.1; chromosome 9:NC_054832.1/CM031303.1; chromosome 10:NC_054833.1/CM031304.1; chromosome 11:NC_054834.1/CM031305.1; chromosome 12:NC_054835.1/CM031306.1; chromosome 13:NC_054836.1/CM031307.1; chromosome 14:NC_054837.1/CM031308.1; chromosome 15:NC_054838.1/CM031309.1; chromosome 16:NC_054839.1/CM031310.1; chromosome 17:NC_054840.1/CM031311.1; chromosome 18:NC_054841.1/CM031312.1; chromosome 19:NC_054842.1/CM031313.1; chromosome 20:NC_054843.1/CM031314.1; chromosome 21:NC_054844.1/CM031315.1; chromosome 22:NC_054845.1/CM031316.1; chromosome 23:NC_054846.1/CM031317.1; chromosome 24:NC_054847.1/CM031318.1; chromosome X:NC_054848.1/CM031319.1; mitochondrion MT:NC_026529.1/</t>
  </si>
  <si>
    <t>JADWOQ01</t>
  </si>
  <si>
    <t>ftp://ftp.ncbi.nlm.nih.gov/genomes/all/GCA/018/345/385/GCA_018345385.1_ASM1834538v1</t>
  </si>
  <si>
    <t>ftp://ftp.ncbi.nlm.nih.gov/genomes/all/GCF/018/345/385/GCF_018345385.1_ASM1834538v1</t>
  </si>
  <si>
    <t>Monoraphidium neglectum</t>
  </si>
  <si>
    <t>SAG 48.87</t>
  </si>
  <si>
    <t>SAMN02981574</t>
  </si>
  <si>
    <t>PRJNA293989</t>
  </si>
  <si>
    <t>GCA_000611645.1</t>
  </si>
  <si>
    <t>mitochondrion MT:NW_014013625.1/CM002677.1; chloroplast CP:NW_014013626.1/CM002678.1</t>
  </si>
  <si>
    <t>AYTC01</t>
  </si>
  <si>
    <t>ftp://ftp.ncbi.nlm.nih.gov/genomes/all/GCA/000/611/645/GCA_000611645.1_mono_v1</t>
  </si>
  <si>
    <t>ftp://ftp.ncbi.nlm.nih.gov/genomes/all/GCF/000/611/645/GCF_000611645.1_mono_v1</t>
  </si>
  <si>
    <t>Dactylonectria macrodidyma</t>
  </si>
  <si>
    <t>JAC 15-245</t>
  </si>
  <si>
    <t>SAMN03323356</t>
  </si>
  <si>
    <t>PRJNA274176</t>
  </si>
  <si>
    <t>GCA_000935225.1</t>
  </si>
  <si>
    <t>JYGD01</t>
  </si>
  <si>
    <t>2015-03-02T00:00:00Z</t>
  </si>
  <si>
    <t>ftp://ftp.ncbi.nlm.nih.gov/genomes/all/GCA/000/935/225/GCA_000935225.1_ASM93522v1</t>
  </si>
  <si>
    <t>Nanorana parkeri</t>
  </si>
  <si>
    <t>BGI_ZX_2015</t>
  </si>
  <si>
    <t>SAMN02720813</t>
  </si>
  <si>
    <t>PRJNA344660</t>
  </si>
  <si>
    <t>GCA_000935625.1</t>
  </si>
  <si>
    <t>mitochondrion MT:NC_026789.1/</t>
  </si>
  <si>
    <t>JYOU01</t>
  </si>
  <si>
    <t>ftp://ftp.ncbi.nlm.nih.gov/genomes/all/GCA/000/935/625/GCA_000935625.1_ASM93562v1</t>
  </si>
  <si>
    <t>ftp://ftp.ncbi.nlm.nih.gov/genomes/all/GCF/000/935/625/GCF_000935625.1_ASM93562v1</t>
  </si>
  <si>
    <t>Strongyloides papillosus</t>
  </si>
  <si>
    <t>QA362</t>
  </si>
  <si>
    <t>SAMN11353024</t>
  </si>
  <si>
    <t>PRJNA531238</t>
  </si>
  <si>
    <t>GCA_005656395.1</t>
  </si>
  <si>
    <t>SRSI01</t>
  </si>
  <si>
    <t>ftp://ftp.ncbi.nlm.nih.gov/genomes/all/GCA/005/656/395/GCA_005656395.1_S_papillosus_v1</t>
  </si>
  <si>
    <t>Lasallia pustulata</t>
  </si>
  <si>
    <t>A1-1</t>
  </si>
  <si>
    <t>SAMN12598961</t>
  </si>
  <si>
    <t>PRJNA464168</t>
  </si>
  <si>
    <t>GCA_008636195.1</t>
  </si>
  <si>
    <t>VXIT01</t>
  </si>
  <si>
    <t>ftp://ftp.ncbi.nlm.nih.gov/genomes/all/GCA/008/636/195/GCA_008636195.1_ASM863619v1</t>
  </si>
  <si>
    <t>Lachancea lanzarotensis</t>
  </si>
  <si>
    <t>CBS 12615</t>
  </si>
  <si>
    <t>SAMEA3170909</t>
  </si>
  <si>
    <t>PRJEB7950</t>
  </si>
  <si>
    <t>GCA_000938715.1</t>
  </si>
  <si>
    <t>CDLU01</t>
  </si>
  <si>
    <t>2015-01-05T00:00:00Z</t>
  </si>
  <si>
    <t>ftp://ftp.ncbi.nlm.nih.gov/genomes/all/GCA/000/938/715/GCA_000938715.1_LALA0</t>
  </si>
  <si>
    <t>ftp://ftp.ncbi.nlm.nih.gov/genomes/all/GCF/000/938/715/GCF_000938715.1_LALA0</t>
  </si>
  <si>
    <t>Parastrongyloides trichosuri</t>
  </si>
  <si>
    <t>KNP</t>
  </si>
  <si>
    <t>SAMEA1034754</t>
  </si>
  <si>
    <t>PRJEB515</t>
  </si>
  <si>
    <t>GCA_000941615.1</t>
  </si>
  <si>
    <t>2014-09-26T01:45:00Z</t>
  </si>
  <si>
    <t>ftp://ftp.ncbi.nlm.nih.gov/genomes/all/GCA/000/941/615/GCA_000941615.1_P_trichosuri_KNP</t>
  </si>
  <si>
    <t>LiaoWQ-2011</t>
  </si>
  <si>
    <t>SAMN02912204</t>
  </si>
  <si>
    <t>PRJNA255347</t>
  </si>
  <si>
    <t>GCA_000943775.1</t>
  </si>
  <si>
    <t>JPLR01</t>
  </si>
  <si>
    <t>2015-03-04T00:00:00Z</t>
  </si>
  <si>
    <t>ftp://ftp.ncbi.nlm.nih.gov/genomes/all/GCA/000/943/775/GCA_000943775.1_ASM94377v1</t>
  </si>
  <si>
    <t>Rhabditophanes sp. KR3021</t>
  </si>
  <si>
    <t>KR3021</t>
  </si>
  <si>
    <t>SAMEA1709039</t>
  </si>
  <si>
    <t>PRJEB1297</t>
  </si>
  <si>
    <t>GCA_000944355.1</t>
  </si>
  <si>
    <t>2014-09-24T09:34:00Z</t>
  </si>
  <si>
    <t>ftp://ftp.ncbi.nlm.nih.gov/genomes/all/GCA/000/944/355/GCA_000944355.1_Rhabditophanes_sp_KR3021</t>
  </si>
  <si>
    <t>Marmota marmota marmota</t>
  </si>
  <si>
    <t>SAMEA3214822</t>
  </si>
  <si>
    <t>PRJEB8272</t>
  </si>
  <si>
    <t>GCA_001458135.1</t>
  </si>
  <si>
    <t>CZRN01</t>
  </si>
  <si>
    <t>2015-11-06T00:00:00Z</t>
  </si>
  <si>
    <t>ftp://ftp.ncbi.nlm.nih.gov/genomes/all/GCA/001/458/135/GCA_001458135.1_marMar2.1</t>
  </si>
  <si>
    <t>ftp://ftp.ncbi.nlm.nih.gov/genomes/all/GCF/001/458/135/GCF_001458135.1_marMar2.1</t>
  </si>
  <si>
    <t>Vollenhovia emeryi</t>
  </si>
  <si>
    <t>VEMERY1.0</t>
  </si>
  <si>
    <t>SAMD00026325</t>
  </si>
  <si>
    <t>PRJDB3517</t>
  </si>
  <si>
    <t>GCA_000949405.1</t>
  </si>
  <si>
    <t>BBUO01</t>
  </si>
  <si>
    <t>2015-03-03T00:00:00Z</t>
  </si>
  <si>
    <t>ftp://ftp.ncbi.nlm.nih.gov/genomes/all/GCA/000/949/405/GCA_000949405.1_V.emery_V1.0</t>
  </si>
  <si>
    <t>ftp://ftp.ncbi.nlm.nih.gov/genomes/all/GCF/000/949/405/GCF_000949405.1_V.emery_V1.0</t>
  </si>
  <si>
    <t>Protopolystoma xenopodis</t>
  </si>
  <si>
    <t>SAMEA1034761</t>
  </si>
  <si>
    <t>PRJEB1201</t>
  </si>
  <si>
    <t>GCA_900617795.1</t>
  </si>
  <si>
    <t>CAAALY01</t>
  </si>
  <si>
    <t>ftp://ftp.ncbi.nlm.nih.gov/genomes/all/GCA/900/617/795/GCA_900617795.1_P_xenopodis_South_Africa_001_upd</t>
  </si>
  <si>
    <t>Heligmosomoides polygyrus bakeri</t>
  </si>
  <si>
    <t>SAMEA4436913</t>
  </si>
  <si>
    <t>PRJEB15396</t>
  </si>
  <si>
    <t>GCA_900096555.1</t>
  </si>
  <si>
    <t>FMJQ01</t>
  </si>
  <si>
    <t>2016-09-18T00:00:00Z</t>
  </si>
  <si>
    <t>ftp://ftp.ncbi.nlm.nih.gov/genomes/all/GCA/900/096/555/GCA_900096555.1_nHp_v2.0</t>
  </si>
  <si>
    <t>Echinostoma caproni</t>
  </si>
  <si>
    <t>Egypt</t>
  </si>
  <si>
    <t>SAMEA1034762</t>
  </si>
  <si>
    <t>PRJEB1207</t>
  </si>
  <si>
    <t>GCA_900618425.1</t>
  </si>
  <si>
    <t>UZAN01</t>
  </si>
  <si>
    <t>ftp://ftp.ncbi.nlm.nih.gov/genomes/all/GCA/900/618/425/GCA_900618425.1_E_caproni_Egypt_0011_upd</t>
  </si>
  <si>
    <t>NBRC 6742</t>
  </si>
  <si>
    <t>SAMD00019078</t>
  </si>
  <si>
    <t>PRJDB3023</t>
  </si>
  <si>
    <t>GCA_000950595.1</t>
  </si>
  <si>
    <t>BBKB01</t>
  </si>
  <si>
    <t>2015-02-07T00:00:00Z</t>
  </si>
  <si>
    <t>ftp://ftp.ncbi.nlm.nih.gov/genomes/all/GCA/000/950/595/GCA_000950595.1_ASM95059v1</t>
  </si>
  <si>
    <t>Mrakia blollopis</t>
  </si>
  <si>
    <t>SK-4</t>
  </si>
  <si>
    <t>SAMD00023315</t>
  </si>
  <si>
    <t>PRJDB3253</t>
  </si>
  <si>
    <t>GCA_000950635.1</t>
  </si>
  <si>
    <t>BBPU01</t>
  </si>
  <si>
    <t>2014-12-09T20:31:00Z</t>
  </si>
  <si>
    <t>ftp://ftp.ncbi.nlm.nih.gov/genomes/all/GCA/000/950/635/GCA_000950635.1_ASM95063v1</t>
  </si>
  <si>
    <t>Starmerella bombicola</t>
  </si>
  <si>
    <t>JCM 9596</t>
  </si>
  <si>
    <t>SAMD00028342</t>
  </si>
  <si>
    <t>PRJDB3622</t>
  </si>
  <si>
    <t>GCA_001599315.1</t>
  </si>
  <si>
    <t>BCGO01</t>
  </si>
  <si>
    <t>ftp://ftp.ncbi.nlm.nih.gov/genomes/all/GCA/001/599/315/GCA_001599315.1_JCM_9596_assembly_v001</t>
  </si>
  <si>
    <t>Cylicostephanus goldi</t>
  </si>
  <si>
    <t>SAMEA1484843</t>
  </si>
  <si>
    <t>PRJEB498</t>
  </si>
  <si>
    <t>GCA_900617965.1</t>
  </si>
  <si>
    <t>UYRV01</t>
  </si>
  <si>
    <t>ftp://ftp.ncbi.nlm.nih.gov/genomes/all/GCA/900/617/965/GCA_900617965.1_C_goldi_Cheshire_0011</t>
  </si>
  <si>
    <t>Gongylonema pulchrum</t>
  </si>
  <si>
    <t>SAMEA1484838</t>
  </si>
  <si>
    <t>PRJEB505</t>
  </si>
  <si>
    <t>GCA_900617915.1</t>
  </si>
  <si>
    <t>UYRT01</t>
  </si>
  <si>
    <t>ftp://ftp.ncbi.nlm.nih.gov/genomes/all/GCA/900/617/915/GCA_900617915.1_G_pulchrum_Hokkaido_0011_upd</t>
  </si>
  <si>
    <t>Rodentolepis nana</t>
  </si>
  <si>
    <t>SAMEA1034746</t>
  </si>
  <si>
    <t>PRJEB508</t>
  </si>
  <si>
    <t>GCA_900617975.1</t>
  </si>
  <si>
    <t>UZAE01</t>
  </si>
  <si>
    <t>ftp://ftp.ncbi.nlm.nih.gov/genomes/all/GCA/900/617/975/GCA_900617975.1_H_nana_Japan_0011_upd</t>
  </si>
  <si>
    <t>Haemonchus placei</t>
  </si>
  <si>
    <t>MHpl1</t>
  </si>
  <si>
    <t>SAMEA1034759</t>
  </si>
  <si>
    <t>PRJEB509</t>
  </si>
  <si>
    <t>GCA_900617895.1</t>
  </si>
  <si>
    <t>UZAF01</t>
  </si>
  <si>
    <t>ftp://ftp.ncbi.nlm.nih.gov/genomes/all/GCA/900/617/895/GCA_900617895.1_H_placei_MHpl1_0011_upd</t>
  </si>
  <si>
    <t>Mesocestoides corti</t>
  </si>
  <si>
    <t>SAMEA1484839</t>
  </si>
  <si>
    <t>PRJEB510</t>
  </si>
  <si>
    <t>GCA_900604375.1</t>
  </si>
  <si>
    <t>UXSR01</t>
  </si>
  <si>
    <t>ftp://ftp.ncbi.nlm.nih.gov/genomes/all/GCA/900/604/375/GCA_900604375.1_M_corti_Specht_Voge_0011_upd</t>
  </si>
  <si>
    <t>Soboliphyme baturini</t>
  </si>
  <si>
    <t>SAMEA1484840</t>
  </si>
  <si>
    <t>PRJEB516</t>
  </si>
  <si>
    <t>GCA_900618415.1</t>
  </si>
  <si>
    <t>UZAM01</t>
  </si>
  <si>
    <t>ftp://ftp.ncbi.nlm.nih.gov/genomes/all/GCA/900/618/415/GCA_900618415.1_S_baturini_Dall_Island_0011_upd</t>
  </si>
  <si>
    <t>Schistosoma curassoni</t>
  </si>
  <si>
    <t>SAMEA8751485</t>
  </si>
  <si>
    <t>PRJEB44848</t>
  </si>
  <si>
    <t>GCA_907275115.1</t>
  </si>
  <si>
    <t>CAJSMQ01</t>
  </si>
  <si>
    <t>ftp://ftp.ncbi.nlm.nih.gov/genomes/all/GCA/907/275/115/GCA_907275115.1_schistosoma_curassoni_626247_v1.0</t>
  </si>
  <si>
    <t>Schistosoma margrebowiei</t>
  </si>
  <si>
    <t>Zambia</t>
  </si>
  <si>
    <t>SAMEA1984307</t>
  </si>
  <si>
    <t>PRJEB522</t>
  </si>
  <si>
    <t>GCA_900618395.1</t>
  </si>
  <si>
    <t>UZAI01</t>
  </si>
  <si>
    <t>ftp://ftp.ncbi.nlm.nih.gov/genomes/all/GCA/900/618/395/GCA_900618395.1_S_margrebowiei_Zambia_0011_upd</t>
  </si>
  <si>
    <t>Schistosoma mattheei</t>
  </si>
  <si>
    <t>Denwood, Zambia</t>
  </si>
  <si>
    <t>SAMEA1034772</t>
  </si>
  <si>
    <t>PRJEB523</t>
  </si>
  <si>
    <t>GCA_900617995.1</t>
  </si>
  <si>
    <t>UZAL01</t>
  </si>
  <si>
    <t>ftp://ftp.ncbi.nlm.nih.gov/genomes/all/GCA/900/617/995/GCA_900617995.1_S_mattheei_Denwood_0011_upd</t>
  </si>
  <si>
    <t>Schistocephalus solidus</t>
  </si>
  <si>
    <t>ULSS0001</t>
  </si>
  <si>
    <t>SAMN12984766</t>
  </si>
  <si>
    <t>PRJNA576252</t>
  </si>
  <si>
    <t>GCA_017591395.1</t>
  </si>
  <si>
    <t>WEDG01</t>
  </si>
  <si>
    <t>ftp://ftp.ncbi.nlm.nih.gov/genomes/all/GCA/017/591/395/GCA_017591395.1_ASM1759139v1</t>
  </si>
  <si>
    <t>Mandrillus leucophaeus</t>
  </si>
  <si>
    <t>KB7577</t>
  </si>
  <si>
    <t>SAMN03121813</t>
  </si>
  <si>
    <t>PRJNA279492</t>
  </si>
  <si>
    <t>GCA_000951045.1</t>
  </si>
  <si>
    <t>JYKQ01</t>
  </si>
  <si>
    <t>2015-03-11T00:00:00Z</t>
  </si>
  <si>
    <t>ftp://ftp.ncbi.nlm.nih.gov/genomes/all/GCA/000/951/045/GCA_000951045.1_Mleu.le_1.0</t>
  </si>
  <si>
    <t>ftp://ftp.ncbi.nlm.nih.gov/genomes/all/GCF/000/951/045/GCF_000951045.1_Mleu.le_1.0</t>
  </si>
  <si>
    <t>Colobus angolensis palliatus</t>
  </si>
  <si>
    <t>OR3802</t>
  </si>
  <si>
    <t>SAMN03121814</t>
  </si>
  <si>
    <t>PRJNA279495</t>
  </si>
  <si>
    <t>GCA_000951035.1</t>
  </si>
  <si>
    <t>JYKR01</t>
  </si>
  <si>
    <t>ftp://ftp.ncbi.nlm.nih.gov/genomes/all/GCA/000/951/035/GCA_000951035.1_Cang.pa_1.0</t>
  </si>
  <si>
    <t>ftp://ftp.ncbi.nlm.nih.gov/genomes/all/GCF/000/951/035/GCF_000951035.1_Cang.pa_1.0</t>
  </si>
  <si>
    <t>Brugia timori</t>
  </si>
  <si>
    <t>SAMEA2160788</t>
  </si>
  <si>
    <t>PRJEB4663</t>
  </si>
  <si>
    <t>GCA_900618025.1</t>
  </si>
  <si>
    <t>UZAG01</t>
  </si>
  <si>
    <t>ftp://ftp.ncbi.nlm.nih.gov/genomes/all/GCA/900/618/025/GCA_900618025.1_B_timori_Indonesia_v1_0_4_001_upd</t>
  </si>
  <si>
    <t>Lotmaria passim</t>
  </si>
  <si>
    <t>SF</t>
  </si>
  <si>
    <t>SAMN02731756</t>
  </si>
  <si>
    <t>PRJNA78249</t>
  </si>
  <si>
    <t>GCA_000635995.1</t>
  </si>
  <si>
    <t>AHIJ01</t>
  </si>
  <si>
    <t>2014-04-22T00:00:00Z</t>
  </si>
  <si>
    <t>ftp://ftp.ncbi.nlm.nih.gov/genomes/all/GCA/000/635/995/GCA_000635995.1_ASM63599v1</t>
  </si>
  <si>
    <t>Wasmannia auropunctata</t>
  </si>
  <si>
    <t>WASHAW1</t>
  </si>
  <si>
    <t>SAMD00024919</t>
  </si>
  <si>
    <t>PRJDB3443</t>
  </si>
  <si>
    <t>GCA_000956235.1</t>
  </si>
  <si>
    <t>BBSV01</t>
  </si>
  <si>
    <t>ftp://ftp.ncbi.nlm.nih.gov/genomes/all/GCA/000/956/235/GCA_000956235.1_wasmannia.A_1.0</t>
  </si>
  <si>
    <t>ftp://ftp.ncbi.nlm.nih.gov/genomes/all/GCF/000/956/235/GCF_000956235.1_wasmannia.A_1.0</t>
  </si>
  <si>
    <t>Anopheles punctulatus</t>
  </si>
  <si>
    <t>APwgs2</t>
  </si>
  <si>
    <t>SAMN02803809</t>
  </si>
  <si>
    <t>GCA_000956255.1</t>
  </si>
  <si>
    <t>JXXA01</t>
  </si>
  <si>
    <t>ftp://ftp.ncbi.nlm.nih.gov/genomes/all/GCA/000/956/255/GCA_000956255.1_ASM95625v1</t>
  </si>
  <si>
    <t>Anopheles koliensis</t>
  </si>
  <si>
    <t>AKwgs3</t>
  </si>
  <si>
    <t>SAMN02803811</t>
  </si>
  <si>
    <t>GCA_000956275.1</t>
  </si>
  <si>
    <t>JXXB01</t>
  </si>
  <si>
    <t>ftp://ftp.ncbi.nlm.nih.gov/genomes/all/GCA/000/956/275/GCA_000956275.1_ASM95627v1</t>
  </si>
  <si>
    <t>Formica selysi</t>
  </si>
  <si>
    <t>DE90_pool_M</t>
  </si>
  <si>
    <t>SAMN12389108</t>
  </si>
  <si>
    <t>PRJNA557079</t>
  </si>
  <si>
    <t>GCA_009859135.1</t>
  </si>
  <si>
    <t>chromosome 1:CM020805.1; chromosome 2:CM020806.1; chromosome 3:CM020807.1; chromosome 4:CM020808.1; chromosome 5:CM020809.1; chromosome 6:CM020810.1; chromosome 7:CM020811.1; chromosome 8:CM020812.1; chromosome 9:CM020813.1; chromosome 10:CM020814.1; chromosome 11:CM020815.1; chromosome 12:CM020816.1; chromosome 13:CM020817.1; chromosome 14:CM020818.1; chromosome 15:CM020819.1; chromosome 16:CM020820.1; chromosome 17:CM020821.1; chromosome 18:CM020822.1; chromosome 19:CM020823.1; chromosome 20:CM020824.1; chromosome 21:CM020825.1; chromosome 22:CM020826.1; chromosome 23:CM020827.1; chromosome 24:CM020828.1; chromosome 25:CM020829.1; chromosome 26:CM020830.1; chromosome 27:CM020831.1; mitochondrion MT:CM020864.1</t>
  </si>
  <si>
    <t>WHNR01</t>
  </si>
  <si>
    <t>ftp://ftp.ncbi.nlm.nih.gov/genomes/all/GCA/009/859/135/GCA_009859135.1_ASM985913v1</t>
  </si>
  <si>
    <t>Phormia regina</t>
  </si>
  <si>
    <t>Indy2012f</t>
  </si>
  <si>
    <t>SAMN05567884</t>
  </si>
  <si>
    <t>PRJNA338752</t>
  </si>
  <si>
    <t>GCA_001735545.1</t>
  </si>
  <si>
    <t>MINK01</t>
  </si>
  <si>
    <t>ftp://ftp.ncbi.nlm.nih.gov/genomes/all/GCA/001/735/545/GCA_001735545.1_ASM173554v1</t>
  </si>
  <si>
    <t>Tribolium confusum</t>
  </si>
  <si>
    <t>male_1</t>
  </si>
  <si>
    <t>SAMN18351025</t>
  </si>
  <si>
    <t>PRJNA715483</t>
  </si>
  <si>
    <t>GCA_019155225.1</t>
  </si>
  <si>
    <t>linkage group LG3:CM032788.1; linkage group LG4:CM032789.1; linkage group LG5:CM032790.1; linkage group LG6:CM032791.1; linkage group LG8:CM032792.1; linkage group LG10:CM032793.1; linkage group LGX_LG2:CM032787.1; linkage group LGY:CM032786.1</t>
  </si>
  <si>
    <t>JAGFVK01</t>
  </si>
  <si>
    <t>ftp://ftp.ncbi.nlm.nih.gov/genomes/all/GCA/019/155/225/GCA_019155225.1_Tcon_1.0</t>
  </si>
  <si>
    <t>Clonostachys rosea</t>
  </si>
  <si>
    <t>CanS41</t>
  </si>
  <si>
    <t>SAMN16451377</t>
  </si>
  <si>
    <t>PRJNA669546</t>
  </si>
  <si>
    <t>GCA_015832225.1</t>
  </si>
  <si>
    <t>JADCTT01</t>
  </si>
  <si>
    <t>ftp://ftp.ncbi.nlm.nih.gov/genomes/all/GCA/015/832/225/GCA_015832225.1_ASM1583222v1</t>
  </si>
  <si>
    <t>Zymoseptoria brevis</t>
  </si>
  <si>
    <t>ZB163</t>
  </si>
  <si>
    <t>SAMN03333223</t>
  </si>
  <si>
    <t>PRJNA274679</t>
  </si>
  <si>
    <t>GCA_000983655.1</t>
  </si>
  <si>
    <t>JYJE01</t>
  </si>
  <si>
    <t>2015-04-30T00:00:00Z</t>
  </si>
  <si>
    <t>ftp://ftp.ncbi.nlm.nih.gov/genomes/all/GCA/000/983/655/GCA_000983655.1_ASM98365v1</t>
  </si>
  <si>
    <t>Fusarium sp. JS626</t>
  </si>
  <si>
    <t>JS626</t>
  </si>
  <si>
    <t>SAMN03253721</t>
  </si>
  <si>
    <t>PRJNA269534</t>
  </si>
  <si>
    <t>GCA_000966865.1</t>
  </si>
  <si>
    <t>JWIV01</t>
  </si>
  <si>
    <t>2015-03-31T00:00:00Z</t>
  </si>
  <si>
    <t>ftp://ftp.ncbi.nlm.nih.gov/genomes/all/GCA/000/966/865/GCA_000966865.1_ASM96686v1</t>
  </si>
  <si>
    <t>Fusarium sp. JS1030</t>
  </si>
  <si>
    <t>JS1030</t>
  </si>
  <si>
    <t>SAMN03253722</t>
  </si>
  <si>
    <t>PRJNA269535</t>
  </si>
  <si>
    <t>GCA_000966855.1</t>
  </si>
  <si>
    <t>JWIW01</t>
  </si>
  <si>
    <t>ftp://ftp.ncbi.nlm.nih.gov/genomes/all/GCA/000/966/855/GCA_000966855.1_ASM96685v1</t>
  </si>
  <si>
    <t>Xylaria sp. JS573</t>
  </si>
  <si>
    <t>JS573</t>
  </si>
  <si>
    <t>SAMN03253720</t>
  </si>
  <si>
    <t>PRJNA269533</t>
  </si>
  <si>
    <t>GCA_000966885.1</t>
  </si>
  <si>
    <t>JWIU01</t>
  </si>
  <si>
    <t>ftp://ftp.ncbi.nlm.nih.gov/genomes/all/GCA/000/966/885/GCA_000966885.1_ASM96688v1</t>
  </si>
  <si>
    <t>Rasamsonia emersonii CBS 393.64</t>
  </si>
  <si>
    <t>CBS 393.64</t>
  </si>
  <si>
    <t>SAMN03453569</t>
  </si>
  <si>
    <t>PRJNA292605</t>
  </si>
  <si>
    <t>GCA_000968595.1</t>
  </si>
  <si>
    <t>LASV01</t>
  </si>
  <si>
    <t>2015-04-03T00:00:00Z</t>
  </si>
  <si>
    <t>ftp://ftp.ncbi.nlm.nih.gov/genomes/all/GCA/000/968/595/GCA_000968595.1_ASM96859v1</t>
  </si>
  <si>
    <t>ftp://ftp.ncbi.nlm.nih.gov/genomes/all/GCF/000/968/595/GCF_000968595.1_ASM96859v1</t>
  </si>
  <si>
    <t>Thielaviopsis punctulata</t>
  </si>
  <si>
    <t>CR-DP1</t>
  </si>
  <si>
    <t>SAMN03290661</t>
  </si>
  <si>
    <t>PRJNA273322</t>
  </si>
  <si>
    <t>GCA_000968615.1</t>
  </si>
  <si>
    <t>LAEV01</t>
  </si>
  <si>
    <t>ftp://ftp.ncbi.nlm.nih.gov/genomes/all/GCA/000/968/615/GCA_000968615.1_ASM96861v1</t>
  </si>
  <si>
    <t>Corvus hawaiiensis</t>
  </si>
  <si>
    <t>Ho'ike i ka pono</t>
  </si>
  <si>
    <t>SAMN09383001</t>
  </si>
  <si>
    <t>PRJNA475267</t>
  </si>
  <si>
    <t>GCA_003402825.1</t>
  </si>
  <si>
    <t>QORP01</t>
  </si>
  <si>
    <t>ftp://ftp.ncbi.nlm.nih.gov/genomes/all/GCA/003/402/825/GCA_003402825.1_Coha_1.0</t>
  </si>
  <si>
    <t>Manis javanica</t>
  </si>
  <si>
    <t>MJ74</t>
  </si>
  <si>
    <t>SAMN11464811</t>
  </si>
  <si>
    <t>PRJNA666704</t>
  </si>
  <si>
    <t>GCA_014570535.1</t>
  </si>
  <si>
    <t>mitochondrion MT:NC_026781.1/</t>
  </si>
  <si>
    <t>VALM01</t>
  </si>
  <si>
    <t>ftp://ftp.ncbi.nlm.nih.gov/genomes/all/GCA/014/570/535/GCA_014570535.1_YNU_ManJav_2.0</t>
  </si>
  <si>
    <t>ftp://ftp.ncbi.nlm.nih.gov/genomes/all/GCF/014/570/535/GCF_014570535.1_YNU_ManJav_2.0</t>
  </si>
  <si>
    <t>Phataginus tricuspis</t>
  </si>
  <si>
    <t>BS60</t>
  </si>
  <si>
    <t>SAMN07678093</t>
  </si>
  <si>
    <t>PRJNA399460</t>
  </si>
  <si>
    <t>GCA_004765945.1</t>
  </si>
  <si>
    <t>SOZM01</t>
  </si>
  <si>
    <t>ftp://ftp.ncbi.nlm.nih.gov/genomes/all/GCA/004/765/945/GCA_004765945.1_ManTri_v1_BIUU</t>
  </si>
  <si>
    <t>BFE808</t>
  </si>
  <si>
    <t>SAMN03380771</t>
  </si>
  <si>
    <t>PRJNA276626</t>
  </si>
  <si>
    <t>GCA_000970515.2</t>
  </si>
  <si>
    <t>LAKW02</t>
  </si>
  <si>
    <t>2015-04-07T00:00:00Z</t>
  </si>
  <si>
    <t>ftp://ftp.ncbi.nlm.nih.gov/genomes/all/GCA/000/970/515/GCA_000970515.2_PV808_April18ReSeqReAss</t>
  </si>
  <si>
    <t>Ceratocystis platani</t>
  </si>
  <si>
    <t>CFO</t>
  </si>
  <si>
    <t>SAMN03418558</t>
  </si>
  <si>
    <t>PRJNA278456</t>
  </si>
  <si>
    <t>GCA_000978885.1</t>
  </si>
  <si>
    <t>LBBL01</t>
  </si>
  <si>
    <t>2015-04-23T00:00:00Z</t>
  </si>
  <si>
    <t>ftp://ftp.ncbi.nlm.nih.gov/genomes/all/GCA/000/978/885/GCA_000978885.1_ASM97888v1</t>
  </si>
  <si>
    <t>Cardamine resedifolia</t>
  </si>
  <si>
    <t>Cre14_and_Cre20</t>
  </si>
  <si>
    <t>SAMN11604304</t>
  </si>
  <si>
    <t>PRJNA541873</t>
  </si>
  <si>
    <t>GCA_014578085.1</t>
  </si>
  <si>
    <t>VBRH01</t>
  </si>
  <si>
    <t>ftp://ftp.ncbi.nlm.nih.gov/genomes/all/GCA/014/578/085/GCA_014578085.1_Cresedifolia_CH_v1</t>
  </si>
  <si>
    <t>Lamellibrachia luymesi</t>
  </si>
  <si>
    <t>2918-KH-0023</t>
  </si>
  <si>
    <t>SAMN10789628</t>
  </si>
  <si>
    <t>PRJNA516467</t>
  </si>
  <si>
    <t>GCA_009193005.1</t>
  </si>
  <si>
    <t>SDWI01</t>
  </si>
  <si>
    <t>ftp://ftp.ncbi.nlm.nih.gov/genomes/all/GCA/009/193/005/GCA_009193005.1_LLUY_1.0</t>
  </si>
  <si>
    <t>Ipomoea trifida</t>
  </si>
  <si>
    <t>SAMN08284054</t>
  </si>
  <si>
    <t>PRJNA428214</t>
  </si>
  <si>
    <t>GCA_003576665.1</t>
  </si>
  <si>
    <t>chromosome 1:CP025644.1; chromosome 2:CP025645.1; chromosome 3:CP025646.1; chromosome 4:CP025647.1; chromosome 5:CP025648.1; chromosome 6:CP025649.1; chromosome 7:CP025650.1; chromosome 8:CP025651.1; chromosome 9:CP025652.1; chromosome 10:CP025653.1; chromosome 11:CP025654.1; chromosome 12:CP025655.1; chromosome 13:CP025656.1; chromosome 14:CP025657.1; chromosome 15:CP025658.1; chromosome 16:CP025659.1</t>
  </si>
  <si>
    <t>2018-09-19T00:00:00Z</t>
  </si>
  <si>
    <t>ftp://ftp.ncbi.nlm.nih.gov/genomes/all/GCA/003/576/665/GCA_003576665.1_ASM357666v1</t>
  </si>
  <si>
    <t>Ophiodon elongatus</t>
  </si>
  <si>
    <t>HL0851</t>
  </si>
  <si>
    <t>SAMN13559843</t>
  </si>
  <si>
    <t>PRJNA595583</t>
  </si>
  <si>
    <t>GCA_016806645.1</t>
  </si>
  <si>
    <t>mitochondrion MT:CM028749.1</t>
  </si>
  <si>
    <t>JACSYO01</t>
  </si>
  <si>
    <t>ftp://ftp.ncbi.nlm.nih.gov/genomes/all/GCA/016/806/645/GCA_016806645.1_NWFSC_Oelon_r3.mflye</t>
  </si>
  <si>
    <t>Quercus aquifolioides</t>
  </si>
  <si>
    <t>Qaqu01.1</t>
  </si>
  <si>
    <t>SAMN17573486</t>
  </si>
  <si>
    <t>PRJNA694730</t>
  </si>
  <si>
    <t>GCA_019022515.1</t>
  </si>
  <si>
    <t>chromosome 1:CM032325.1; chromosome 2:CM032326.1; chromosome 3:CM032327.1; chromosome 4:CM032328.1; chromosome 5:CM032329.1; chromosome 6:CM032330.1; chromosome 7:CM032331.1; chromosome 8:CM032332.1; chromosome 9:CM032333.1; chromosome 10:CM032334.1; chromosome 11:CM032335.1; chromosome 12:CM032336.1</t>
  </si>
  <si>
    <t>JAFHAW01</t>
  </si>
  <si>
    <t>ftp://ftp.ncbi.nlm.nih.gov/genomes/all/GCA/019/022/515/GCA_019022515.1_ASM1902251v1</t>
  </si>
  <si>
    <t>Solanum chilense</t>
  </si>
  <si>
    <t>SAMN10186767</t>
  </si>
  <si>
    <t>PRJNA508893</t>
  </si>
  <si>
    <t>GCA_006013705.1</t>
  </si>
  <si>
    <t>RXGB01</t>
  </si>
  <si>
    <t>ftp://ftp.ncbi.nlm.nih.gov/genomes/all/GCA/006/013/705/GCA_006013705.1_ASM601370v1</t>
  </si>
  <si>
    <t>Zootoca vivipara</t>
  </si>
  <si>
    <t>ELT05324</t>
  </si>
  <si>
    <t>SAMN14329711</t>
  </si>
  <si>
    <t>PRJNA638687</t>
  </si>
  <si>
    <t>GCA_011800845.1</t>
  </si>
  <si>
    <t>linkage group LG1:NC_048605.1/CM022339.1; linkage group LG2:NC_048606.1/CM022340.1; linkage group LG3:NC_048607.1/CM022341.1; linkage group LG4:NC_048608.1/CM022342.1; linkage group LG5:NC_048609.1/CM022343.1; linkage group LG6:NC_048610.1/CM022344.1; linkage group LG7:NC_048611.1/CM022345.1; linkage group LG8:NC_048612.1/CM022346.1; linkage group LG9:NC_048613.1/CM022347.1; linkage group LG10:NC_048614.1/CM022348.1; linkage group LG11:NC_048615.1/CM022349.1; linkage group LG12:NC_048616.1/CM022350.1; linkage group LG13:NC_048617.1/CM022351.1; linkage group LG14:NC_048618.1/CM022352.1; linkage group LG15:NC_048619.1/CM022353.1; linkage group LG16:NC_048620.1/CM022354.1; linkage group LG17:NC_048621.1/CM022355.1; linkage group LG18:NC_048622.1/CM022356.1; linkage group LG19:NC_048623.1/CM022357.1; mitochondrion MT:NC_026867.1/</t>
  </si>
  <si>
    <t>JAATIO01</t>
  </si>
  <si>
    <t>ftp://ftp.ncbi.nlm.nih.gov/genomes/all/GCA/011/800/845/GCA_011800845.1_UG_Zviv_1</t>
  </si>
  <si>
    <t>ftp://ftp.ncbi.nlm.nih.gov/genomes/all/GCF/011/800/845/GCF_011800845.1_UG_Zviv_1</t>
  </si>
  <si>
    <t>Gossypium turneri</t>
  </si>
  <si>
    <t>D10-2</t>
  </si>
  <si>
    <t>SAMN10135581</t>
  </si>
  <si>
    <t>PRJNA493521</t>
  </si>
  <si>
    <t>GCA_008044935.1</t>
  </si>
  <si>
    <t>chromosome D10_01:CP032571.1; chromosome D10_02:CP032572.1; chromosome D10_03:CP032573.1; chromosome D10_04:CP032574.1; chromosome D10_05:CP032575.1; chromosome D10_06:CP032576.1; chromosome D10_07:CP032577.1; chromosome D10_08:CP032578.1; chromosome D10_09:CP032579.1; chromosome D10_10:CP032580.1; chromosome D10_11:CP032581.1; chromosome D10_12:CP032582.1; chromosome D10_13:CP032583.1</t>
  </si>
  <si>
    <t>ftp://ftp.ncbi.nlm.nih.gov/genomes/all/GCA/008/044/935/GCA_008044935.1_ASM804493v1</t>
  </si>
  <si>
    <t>Monomorium pharaonis</t>
  </si>
  <si>
    <t>MP-MQ-018</t>
  </si>
  <si>
    <t>SAMN15097795</t>
  </si>
  <si>
    <t>PRJNA664199</t>
  </si>
  <si>
    <t>GCA_013373865.2</t>
  </si>
  <si>
    <t>chromosome 1:NC_050467.1/CM023794.2; chromosome 2:NC_050468.1/CM023795.2; chromosome 3:NC_050469.1/CM023796.2; chromosome 4:NC_050470.1/CM023797.2; chromosome 5:NC_050471.1/CM023798.2; chromosome 6:NC_050472.1/CM023799.2; chromosome 7:NC_050473.1/CM023800.2; chromosome 8:NC_050474.1/CM023801.2; chromosome 9:NC_050475.1/CM023802.2; chromosome 10:NC_050476.1/CM023803.2; chromosome 11:NC_050477.1/CM023804.2; mitochondrion MT:CM023805.1</t>
  </si>
  <si>
    <t>JABXFI02</t>
  </si>
  <si>
    <t>2020-06-26T00:00:00Z</t>
  </si>
  <si>
    <t>ftp://ftp.ncbi.nlm.nih.gov/genomes/all/GCA/013/373/865/GCA_013373865.2_ASM1337386v2</t>
  </si>
  <si>
    <t>ftp://ftp.ncbi.nlm.nih.gov/genomes/all/GCF/013/373/865/GCF_013373865.1_ASM1337386v2</t>
  </si>
  <si>
    <t>Hibiscus syriacus</t>
  </si>
  <si>
    <t>YM2019G1</t>
  </si>
  <si>
    <t>SAMN11494363</t>
  </si>
  <si>
    <t>PRJNA691360</t>
  </si>
  <si>
    <t>GCA_006381635.2</t>
  </si>
  <si>
    <t>chloroplast Pltd:NC_026909.1/</t>
  </si>
  <si>
    <t>VEPZ02</t>
  </si>
  <si>
    <t>2019-06-19T00:00:00Z</t>
  </si>
  <si>
    <t>ftp://ftp.ncbi.nlm.nih.gov/genomes/all/GCA/006/381/635/GCA_006381635.2_ASM638163v2</t>
  </si>
  <si>
    <t>ftp://ftp.ncbi.nlm.nih.gov/genomes/all/GCF/006/381/635/GCF_006381635.1_ASM638163v2</t>
  </si>
  <si>
    <t>Asparagopsis taxiformis</t>
  </si>
  <si>
    <t>Guam</t>
  </si>
  <si>
    <t>SAMN13615734</t>
  </si>
  <si>
    <t>PRJNA596236</t>
  </si>
  <si>
    <t>GCA_018397955.1</t>
  </si>
  <si>
    <t>JAAEFF01</t>
  </si>
  <si>
    <t>ftp://ftp.ncbi.nlm.nih.gov/genomes/all/GCA/018/397/955/GCA_018397955.1_ASM1839795v1</t>
  </si>
  <si>
    <t>Subanguina moxae</t>
  </si>
  <si>
    <t>Nikko</t>
  </si>
  <si>
    <t>SAMD00025064</t>
  </si>
  <si>
    <t>PRJDB3461</t>
  </si>
  <si>
    <t>GCA_000981365.1</t>
  </si>
  <si>
    <t>BBSZ01</t>
  </si>
  <si>
    <t>2015-04-02T00:00:00Z</t>
  </si>
  <si>
    <t>ftp://ftp.ncbi.nlm.nih.gov/genomes/all/GCA/000/981/365/GCA_000981365.1_SAMX_assembly_v0.8</t>
  </si>
  <si>
    <t>WF-38-12</t>
  </si>
  <si>
    <t>SAMEA3344808</t>
  </si>
  <si>
    <t>PRJEB8788</t>
  </si>
  <si>
    <t>GCA_000985935.1</t>
  </si>
  <si>
    <t>CVMT01</t>
  </si>
  <si>
    <t>2015-04-29T00:00:00Z</t>
  </si>
  <si>
    <t>ftp://ftp.ncbi.nlm.nih.gov/genomes/all/GCA/000/985/935/GCA_000985935.1_PIS</t>
  </si>
  <si>
    <t>Aspergillus rambellii</t>
  </si>
  <si>
    <t>SRRC1468</t>
  </si>
  <si>
    <t>SAMN03339590</t>
  </si>
  <si>
    <t>PRJNA275129</t>
  </si>
  <si>
    <t>GCA_000986645.1</t>
  </si>
  <si>
    <t>JZBS01</t>
  </si>
  <si>
    <t>ftp://ftp.ncbi.nlm.nih.gov/genomes/all/GCA/000/986/645/GCA_000986645.1_ASM98664v1</t>
  </si>
  <si>
    <t>Aspergillus ochraceoroseus IBT 24754</t>
  </si>
  <si>
    <t>IBT 24754</t>
  </si>
  <si>
    <t>SAMN02744596</t>
  </si>
  <si>
    <t>PRJNA217213</t>
  </si>
  <si>
    <t>GCA_002846915.2</t>
  </si>
  <si>
    <t>MSFN02</t>
  </si>
  <si>
    <t>2017-12-21T00:00:00Z</t>
  </si>
  <si>
    <t>ftp://ftp.ncbi.nlm.nih.gov/genomes/all/GCA/002/846/915/GCA_002846915.2_Aspergillus_ochraceoroseus_IBT_24754_v1.1</t>
  </si>
  <si>
    <t>ftp://ftp.ncbi.nlm.nih.gov/genomes/all/GCF/002/846/915/GCF_002846915.1_Aspergillus_ochraceoroseus_IBT_24754_v1.1</t>
  </si>
  <si>
    <t>Tremella fuciformis</t>
  </si>
  <si>
    <t>tr26</t>
  </si>
  <si>
    <t>SAMN03491248</t>
  </si>
  <si>
    <t>PRJNA281519</t>
  </si>
  <si>
    <t>GCA_000987905.1</t>
  </si>
  <si>
    <t>LBGW01</t>
  </si>
  <si>
    <t>2015-05-04T00:00:00Z</t>
  </si>
  <si>
    <t>ftp://ftp.ncbi.nlm.nih.gov/genomes/all/GCA/000/987/905/GCA_000987905.1_ASM98790v1</t>
  </si>
  <si>
    <t>Metarhizium majus ARSEF 297</t>
  </si>
  <si>
    <t>ARSEF 297</t>
  </si>
  <si>
    <t>SAMN03268436</t>
  </si>
  <si>
    <t>PRJNA302308</t>
  </si>
  <si>
    <t>GCA_000814945.1</t>
  </si>
  <si>
    <t>AZNE01</t>
  </si>
  <si>
    <t>ftp://ftp.ncbi.nlm.nih.gov/genomes/all/GCA/000/814/945/GCA_000814945.1_MAJ_1.0</t>
  </si>
  <si>
    <t>ftp://ftp.ncbi.nlm.nih.gov/genomes/all/GCF/000/814/945/GCF_000814945.1_MAJ_1.0</t>
  </si>
  <si>
    <t>Achipteria coleoptrata</t>
  </si>
  <si>
    <t>Acpool1_GW1</t>
  </si>
  <si>
    <t>SAMN03463190</t>
  </si>
  <si>
    <t>GCA_000988765.1</t>
  </si>
  <si>
    <t>LBFM01</t>
  </si>
  <si>
    <t>ftp://ftp.ncbi.nlm.nih.gov/genomes/all/GCA/000/988/765/GCA_000988765.1_ASM98876v1</t>
  </si>
  <si>
    <t>Hypochthonius rufulus</t>
  </si>
  <si>
    <t>Hrpool1_GW1</t>
  </si>
  <si>
    <t>SAMN03463187</t>
  </si>
  <si>
    <t>GCA_000988845.1</t>
  </si>
  <si>
    <t>LBFL01</t>
  </si>
  <si>
    <t>ftp://ftp.ncbi.nlm.nih.gov/genomes/all/GCA/000/988/845/GCA_000988845.1_ASM98884v1</t>
  </si>
  <si>
    <t>Platynothrus peltifer</t>
  </si>
  <si>
    <t>Pppool1_GW1</t>
  </si>
  <si>
    <t>SAMN03463191</t>
  </si>
  <si>
    <t>GCA_000988905.1</t>
  </si>
  <si>
    <t>LBFO01</t>
  </si>
  <si>
    <t>ftp://ftp.ncbi.nlm.nih.gov/genomes/all/GCA/000/988/905/GCA_000988905.1_ASM98890v1</t>
  </si>
  <si>
    <t>Class2-1B</t>
  </si>
  <si>
    <t>SAMN15354315</t>
  </si>
  <si>
    <t>PRJNA643593</t>
  </si>
  <si>
    <t>GCA_016952355.1</t>
  </si>
  <si>
    <t>chromosome 1:CP064747.1; chromosome 2:CP064748.1; chromosome 3:CP064749.1; chromosome 4:CP064750.1</t>
  </si>
  <si>
    <t>ftp://ftp.ncbi.nlm.nih.gov/genomes/all/GCA/016/952/355/GCA_016952355.1_ASM1695235v1</t>
  </si>
  <si>
    <t>Prunus yedoensis</t>
  </si>
  <si>
    <t>SAMD00162631</t>
  </si>
  <si>
    <t>PRJDB7997</t>
  </si>
  <si>
    <t>GCA_005406145.1</t>
  </si>
  <si>
    <t>BJCG01</t>
  </si>
  <si>
    <t>ftp://ftp.ncbi.nlm.nih.gov/genomes/all/GCA/005/406/145/GCA_005406145.1_CYE_r3.1</t>
  </si>
  <si>
    <t>Caligus rogercresseyi</t>
  </si>
  <si>
    <t>FCH</t>
  </si>
  <si>
    <t>SAMN12137750</t>
  </si>
  <si>
    <t>PRJNA551027</t>
  </si>
  <si>
    <t>GCA_013387185.1</t>
  </si>
  <si>
    <t>chromosome 1:CP045890.1; chromosome 2:CP045891.1; chromosome 3:CP045892.1; chromosome 4:CP045893.1; chromosome 5:CP045894.1; chromosome 6:CP045895.1; chromosome 7:CP045896.1; chromosome 8:CP045897.1; chromosome 9:CP045898.1; chromosome 10:CP045899.1; chromosome 11:CP045900.1; chromosome 12:CP045901.1; chromosome 13:CP045902.1; chromosome 14:CP045903.1; chromosome 15:CP045904.1; chromosome 16:CP045905.1; chromosome 17:CP045906.1; chromosome 18:CP045907.1; chromosome 19:CP045908.1; chromosome 20:CP045909.1; chromosome 21:CP045910.1</t>
  </si>
  <si>
    <t>ftp://ftp.ncbi.nlm.nih.gov/genomes/all/GCA/013/387/185/GCA_013387185.1_ASM1338718v1</t>
  </si>
  <si>
    <t>Starmerella apicola</t>
  </si>
  <si>
    <t>NRRL Y-50540</t>
  </si>
  <si>
    <t>SAMN03431278</t>
  </si>
  <si>
    <t>PRJNA278776</t>
  </si>
  <si>
    <t>GCA_001005415.1</t>
  </si>
  <si>
    <t>LBNK01</t>
  </si>
  <si>
    <t>ftp://ftp.ncbi.nlm.nih.gov/genomes/all/GCA/001/005/415/GCA_001005415.1_ASM100541v1</t>
  </si>
  <si>
    <t>Brettanomyces anomalus</t>
  </si>
  <si>
    <t>CBS 7654</t>
  </si>
  <si>
    <t>SAMN05582923</t>
  </si>
  <si>
    <t>PRJNA335567</t>
  </si>
  <si>
    <t>GCA_001754015.1</t>
  </si>
  <si>
    <t>MDSB01</t>
  </si>
  <si>
    <t>2016-10-07T00:00:00Z</t>
  </si>
  <si>
    <t>ftp://ftp.ncbi.nlm.nih.gov/genomes/all/GCA/001/754/015/GCA_001754015.1_ASM175401v1</t>
  </si>
  <si>
    <t>Botrytis paeoniae</t>
  </si>
  <si>
    <t>Bp0003</t>
  </si>
  <si>
    <t>SAMN07604189</t>
  </si>
  <si>
    <t>PRJNA401386</t>
  </si>
  <si>
    <t>GCA_004786145.1</t>
  </si>
  <si>
    <t>PQXI01</t>
  </si>
  <si>
    <t>ftp://ftp.ncbi.nlm.nih.gov/genomes/all/GCA/004/786/145/GCA_004786145.1_ASM478614v1</t>
  </si>
  <si>
    <t>Diaporthe ampelina</t>
  </si>
  <si>
    <t>S3MP</t>
  </si>
  <si>
    <t>SAMN04577763</t>
  </si>
  <si>
    <t>PRJNA316173</t>
  </si>
  <si>
    <t>GCA_001630405.1</t>
  </si>
  <si>
    <t>LWAD01</t>
  </si>
  <si>
    <t>ftp://ftp.ncbi.nlm.nih.gov/genomes/all/GCA/001/630/405/GCA_001630405.1_ASM163040v1</t>
  </si>
  <si>
    <t>Diplodia seriata</t>
  </si>
  <si>
    <t>F98.1</t>
  </si>
  <si>
    <t>SAMN05935580</t>
  </si>
  <si>
    <t>PRJNA350273</t>
  </si>
  <si>
    <t>GCA_001975905.1</t>
  </si>
  <si>
    <t>MSZU01</t>
  </si>
  <si>
    <t>2017-01-31T00:00:00Z</t>
  </si>
  <si>
    <t>ftp://ftp.ncbi.nlm.nih.gov/genomes/all/GCA/001/975/905/GCA_001975905.1_Dipser_v1</t>
  </si>
  <si>
    <t>E5202H</t>
  </si>
  <si>
    <t>SAMN02691924</t>
  </si>
  <si>
    <t>PRJNA187080</t>
  </si>
  <si>
    <t>GCA_001007845.1</t>
  </si>
  <si>
    <t>JGVQ01</t>
  </si>
  <si>
    <t>2015-05-14T00:00:00Z</t>
  </si>
  <si>
    <t>ftp://ftp.ncbi.nlm.nih.gov/genomes/all/GCA/001/007/845/GCA_001007845.1_E202H_v1</t>
  </si>
  <si>
    <t>B6155</t>
  </si>
  <si>
    <t>SAMN03572219</t>
  </si>
  <si>
    <t>PRJNA274998</t>
  </si>
  <si>
    <t>GCA_001008035.1</t>
  </si>
  <si>
    <t>LBNC01</t>
  </si>
  <si>
    <t>ftp://ftp.ncbi.nlm.nih.gov/genomes/all/GCA/001/008/035/GCA_001008035.1_Atex_B6155_v1</t>
  </si>
  <si>
    <t>Epichloe sylvatica</t>
  </si>
  <si>
    <t>GR10156</t>
  </si>
  <si>
    <t>SAMN03576799</t>
  </si>
  <si>
    <t>PRJNA275112</t>
  </si>
  <si>
    <t>GCA_001008265.1</t>
  </si>
  <si>
    <t>LCTT01</t>
  </si>
  <si>
    <t>ftp://ftp.ncbi.nlm.nih.gov/genomes/all/GCA/001/008/265/GCA_001008265.1_ASM100826v1</t>
  </si>
  <si>
    <t>Cygnus cygnus</t>
  </si>
  <si>
    <t>SAMD00237433</t>
  </si>
  <si>
    <t>PRJDB10192</t>
  </si>
  <si>
    <t>GCA_014362685.1</t>
  </si>
  <si>
    <t>BMBB01</t>
  </si>
  <si>
    <t>ftp://ftp.ncbi.nlm.nih.gov/genomes/all/GCA/014/362/685/GCA_014362685.1_C_cygnus_scaffold_01</t>
  </si>
  <si>
    <t>Teinopalpus imperialis</t>
  </si>
  <si>
    <t>SAMN11490398</t>
  </si>
  <si>
    <t>GCA_018246355.1</t>
  </si>
  <si>
    <t>DWLT01</t>
  </si>
  <si>
    <t>ftp://ftp.ncbi.nlm.nih.gov/genomes/all/GCA/018/246/355/GCA_018246355.1_SRR8954519</t>
  </si>
  <si>
    <t>Cygnus olor</t>
  </si>
  <si>
    <t>bCygOlo1</t>
  </si>
  <si>
    <t>SAMN12621369</t>
  </si>
  <si>
    <t>PRJNA642912</t>
  </si>
  <si>
    <t>GCA_009769625.2</t>
  </si>
  <si>
    <t>chromosome 1:NC_049169.1/CM020065.2; chromosome 2:NC_049170.1/CM020066.2; chromosome 3:NC_049171.1/CM020067.2; chromosome 4:NC_049172.1/CM020068.2; chromosome 5:NC_049173.1/CM020069.2; chromosome 6:NC_049174.1/CM020070.2; chromosome 7:NC_049175.1/CM020071.2; chromosome 8:NC_049176.1/CM020072.2; chromosome 9:NC_049177.1/CM020073.2; chromosome 10:NC_049178.1/CM020074.2; chromosome 11:NC_049179.1/CM020075.2; chromosome 12:NC_049180.1/CM020076.2; chromosome 13:NC_049181.1/CM020077.2; chromosome 14:NC_049182.1/CM020078.2; chromosome 15:NC_049183.1/CM020079.2; chromosome 16:NC_049184.1/CM020080.2; chromosome 17:NC_049185.1/CM020081.2; chromosome 18:NC_049186.1/CM020082.2; chromosome 19:NC_049187.1/CM020083.2; chromosome 20:NC_049188.1/CM020084.2; chromosome 21:NC_049189.1/CM020085.2; chromosome 22:NC_049190.1/CM020086.2; chromosome 23:NC_049191.1/CM020087.2; chromosome 24:NC_049192.1/CM020088.2; chromosome 25:NC_049193.1/CM020089.2; chromosome 26:NC_049194.1/CM020090.2; chromosome 27:NC_049195.1/CM020091.2; chromosome 28:NC_049196.1/CM020092.2; chromosome 29:NC_049197.1/CM020093.2; chromosome 30:NC_054087.1/CM030310.1; chromosome 31:NC_054088.1/CM030311.1; chromosome 32:NC_054089.1/CM030312.1; chromosome 33:NC_054090.1/CM030313.1; chromosome 34:NC_054091.1/CM030314.1; chromosome Z:NC_049198.1/CM020094.2; chromosome W:NC_049199.1/CM020095.2; mitochondrion MT:NC_027096.1/CM020139.1</t>
  </si>
  <si>
    <t>WNMI02</t>
  </si>
  <si>
    <t>ftp://ftp.ncbi.nlm.nih.gov/genomes/all/GCA/009/769/625/GCA_009769625.2_bCygOlo1.pri.v2</t>
  </si>
  <si>
    <t>ftp://ftp.ncbi.nlm.nih.gov/genomes/all/GCF/009/769/625/GCF_009769625.2_bCygOlo1.pri.v2</t>
  </si>
  <si>
    <t>Polydactylus sextarius</t>
  </si>
  <si>
    <t>NWPU-MB-2019</t>
  </si>
  <si>
    <t>SAMN13439312</t>
  </si>
  <si>
    <t>PRJNA592744</t>
  </si>
  <si>
    <t>GCA_016801845.1</t>
  </si>
  <si>
    <t>chromosome 1:CM028906.1; chromosome 2:CM028907.1; chromosome 3:CM028908.1; chromosome 4:CM028909.1; chromosome 5:CM028910.1; chromosome 6:CM028911.1; chromosome 7:CM028912.1; chromosome 8:CM028913.1; chromosome 9:CM028914.1; chromosome 10:CM028915.1; chromosome 11:CM028916.1; chromosome 12:CM028917.1; chromosome 13:CM028918.1; chromosome 14:CM028919.1; chromosome 15:CM028920.1; chromosome 16:CM028921.1; chromosome 17:CM028922.1; chromosome 18:CM028923.1; chromosome 19:CM028924.1; chromosome 20:CM028925.1; chromosome 21:CM028926.1; chromosome 22:CM028927.1; chromosome 23:CM028928.1; chromosome 24:CM028929.1; chromosome 25:CM028930.1; chromosome 26:CM028931.1</t>
  </si>
  <si>
    <t>JAFBJX01</t>
  </si>
  <si>
    <t>ftp://ftp.ncbi.nlm.nih.gov/genomes/all/GCA/016/801/845/GCA_016801845.1_ASM1680184v1</t>
  </si>
  <si>
    <t>Dioscorea zingiberensis</t>
  </si>
  <si>
    <t>CJ2019</t>
  </si>
  <si>
    <t>SAMN11602138</t>
  </si>
  <si>
    <t>PRJNA541739</t>
  </si>
  <si>
    <t>GCA_014060945.1</t>
  </si>
  <si>
    <t>VCDL01</t>
  </si>
  <si>
    <t>2020-08-04T00:00:00Z</t>
  </si>
  <si>
    <t>ftp://ftp.ncbi.nlm.nih.gov/genomes/all/GCA/014/060/945/GCA_014060945.1_ASM1406094v1</t>
  </si>
  <si>
    <t>Hypothenemus hampei</t>
  </si>
  <si>
    <t>Cenicafe-PB</t>
  </si>
  <si>
    <t>SAMN14646680</t>
  </si>
  <si>
    <t>PRJNA626647</t>
  </si>
  <si>
    <t>GCA_013372445.1</t>
  </si>
  <si>
    <t>JABRWK01</t>
  </si>
  <si>
    <t>ftp://ftp.ncbi.nlm.nih.gov/genomes/all/GCA/013/372/445/GCA_013372445.1_CENICAFE_Hham_1.1</t>
  </si>
  <si>
    <t>Puccinia arachidis</t>
  </si>
  <si>
    <t>MRf11</t>
  </si>
  <si>
    <t>SAMN03465110</t>
  </si>
  <si>
    <t>PRJNA280565</t>
  </si>
  <si>
    <t>GCA_001013415.1</t>
  </si>
  <si>
    <t>LBLN01</t>
  </si>
  <si>
    <t>2015-05-26T00:00:00Z</t>
  </si>
  <si>
    <t>ftp://ftp.ncbi.nlm.nih.gov/genomes/all/GCA/001/013/415/GCA_001013415.1_ASM101341v1</t>
  </si>
  <si>
    <t>Coboldia fuscipes</t>
  </si>
  <si>
    <t>BV_Coboldia</t>
  </si>
  <si>
    <t>SAMN03276535</t>
  </si>
  <si>
    <t>GCA_001014335.1</t>
  </si>
  <si>
    <t>JXOR01</t>
  </si>
  <si>
    <t>2015-05-28T00:00:00Z</t>
  </si>
  <si>
    <t>ftp://ftp.ncbi.nlm.nih.gov/genomes/all/GCA/001/014/335/GCA_001014335.1_ASM101433v1</t>
  </si>
  <si>
    <t>Drosophila busckii</t>
  </si>
  <si>
    <t>San Diego stock center, stock number 13000-0081.31</t>
  </si>
  <si>
    <t>SAMN13899428</t>
  </si>
  <si>
    <t>PRJNA622241</t>
  </si>
  <si>
    <t>GCA_011750605.1</t>
  </si>
  <si>
    <t>chromosome 2L:NC_046604.1/CM022245.1; chromosome 2R:NC_046605.1/CM022246.1; chromosome 3L:NC_046606.1/CM022247.1; chromosome 3R:NC_046607.1/CM022248.1; chromosome X:NC_046608.1/CM022249.1; chromosome 4:NC_046609.1/CM022250.1</t>
  </si>
  <si>
    <t>DULD01</t>
  </si>
  <si>
    <t>ftp://ftp.ncbi.nlm.nih.gov/genomes/all/GCA/011/750/605/GCA_011750605.1_ASM1175060v1</t>
  </si>
  <si>
    <t>ftp://ftp.ncbi.nlm.nih.gov/genomes/all/GCF/011/750/605/GCF_011750605.1_ASM1175060v1</t>
  </si>
  <si>
    <t>Phortica variegata</t>
  </si>
  <si>
    <t>BV_Pvariegata</t>
  </si>
  <si>
    <t>SAMN03282482</t>
  </si>
  <si>
    <t>GCA_001014415.1</t>
  </si>
  <si>
    <t>JXPM01</t>
  </si>
  <si>
    <t>ftp://ftp.ncbi.nlm.nih.gov/genomes/all/GCA/001/014/415/GCA_001014415.1_ASM101441v1</t>
  </si>
  <si>
    <t>Trichoceridae sp. BV-2014</t>
  </si>
  <si>
    <t>BV_WinterCrane</t>
  </si>
  <si>
    <t>SAMN03282441</t>
  </si>
  <si>
    <t>GCA_001014425.1</t>
  </si>
  <si>
    <t>JXPK01</t>
  </si>
  <si>
    <t>ftp://ftp.ncbi.nlm.nih.gov/genomes/all/GCA/001/014/425/GCA_001014425.1_ASM101442v1</t>
  </si>
  <si>
    <t>Scaptodrosophila lebanonensis</t>
  </si>
  <si>
    <t>11010-0011.00,11010-0021.00</t>
  </si>
  <si>
    <t>SAMN09383169</t>
  </si>
  <si>
    <t>GCA_003285725.2</t>
  </si>
  <si>
    <t>QMEN02</t>
  </si>
  <si>
    <t>ftp://ftp.ncbi.nlm.nih.gov/genomes/all/GCA/003/285/725/GCA_003285725.2_SlebRS2</t>
  </si>
  <si>
    <t>ftp://ftp.ncbi.nlm.nih.gov/genomes/all/GCF/003/285/725/GCF_003285725.1_SlebRS2</t>
  </si>
  <si>
    <t>Themira minor</t>
  </si>
  <si>
    <t>BV_Tminor</t>
  </si>
  <si>
    <t>SAMN03283205</t>
  </si>
  <si>
    <t>GCA_001014575.1</t>
  </si>
  <si>
    <t>JXPZ01</t>
  </si>
  <si>
    <t>ftp://ftp.ncbi.nlm.nih.gov/genomes/all/GCA/001/014/575/GCA_001014575.1_ASM101457v1</t>
  </si>
  <si>
    <t>Ephydra gracilis</t>
  </si>
  <si>
    <t>BV_Egracilis</t>
  </si>
  <si>
    <t>SAMN03283202</t>
  </si>
  <si>
    <t>GCA_001014675.1</t>
  </si>
  <si>
    <t>JXPQ01</t>
  </si>
  <si>
    <t>ftp://ftp.ncbi.nlm.nih.gov/genomes/all/GCA/001/014/675/GCA_001014675.1_ASM101467v1</t>
  </si>
  <si>
    <t>Trupanea jonesi</t>
  </si>
  <si>
    <t>BV_Trupanea</t>
  </si>
  <si>
    <t>SAMN03283206</t>
  </si>
  <si>
    <t>GCA_001014665.1</t>
  </si>
  <si>
    <t>JXQA01</t>
  </si>
  <si>
    <t>ftp://ftp.ncbi.nlm.nih.gov/genomes/all/GCA/001/014/665/GCA_001014665.1_ASM101466v1</t>
  </si>
  <si>
    <t>Chaoborus trivitattus</t>
  </si>
  <si>
    <t>BV_Chaoborus</t>
  </si>
  <si>
    <t>SAMN03277052</t>
  </si>
  <si>
    <t>GCA_001014815.1</t>
  </si>
  <si>
    <t>JXOU01</t>
  </si>
  <si>
    <t>ftp://ftp.ncbi.nlm.nih.gov/genomes/all/GCA/001/014/815/GCA_001014815.1_ASM101481v1</t>
  </si>
  <si>
    <t>Mochlonyx cinctipes</t>
  </si>
  <si>
    <t>BV_Mochlonyx</t>
  </si>
  <si>
    <t>SAMN03281030</t>
  </si>
  <si>
    <t>GCA_001014845.1</t>
  </si>
  <si>
    <t>JXPH01</t>
  </si>
  <si>
    <t>ftp://ftp.ncbi.nlm.nih.gov/genomes/all/GCA/001/014/845/GCA_001014845.1_ASM101484v1</t>
  </si>
  <si>
    <t>Condylostylus patibulatus</t>
  </si>
  <si>
    <t>BV_Cpatibulatus</t>
  </si>
  <si>
    <t>SAMN03277208</t>
  </si>
  <si>
    <t>GCA_001014875.1</t>
  </si>
  <si>
    <t>JXOW01</t>
  </si>
  <si>
    <t>ftp://ftp.ncbi.nlm.nih.gov/genomes/all/GCA/001/014/875/GCA_001014875.1_ASM101487v1</t>
  </si>
  <si>
    <t>Hermetia illucens</t>
  </si>
  <si>
    <t>SAMEA6847289</t>
  </si>
  <si>
    <t>PRJEB37575</t>
  </si>
  <si>
    <t>GCA_905115235.1</t>
  </si>
  <si>
    <t>chromosome 1:NC_051849.1/LR899009.1; chromosome 2:NC_051850.1/LR899010.1; chromosome 3:NC_051851.1/LR899011.1; chromosome 4:NC_051852.1/LR899012.1; chromosome 5:NC_051853.1/LR899013.1; chromosome 6:NC_051854.1/LR899014.1; chromosome 7:NC_051855.1/LR899015.1; mitochondrion MT:NC_035232.1/</t>
  </si>
  <si>
    <t>CAJHNG01</t>
  </si>
  <si>
    <t>ftp://ftp.ncbi.nlm.nih.gov/genomes/all/GCA/905/115/235/GCA_905115235.1_iHerIll2.2.curated.20191125</t>
  </si>
  <si>
    <t>ftp://ftp.ncbi.nlm.nih.gov/genomes/all/GCF/905/115/235/GCF_905115235.1_iHerIll2.2.curated.20191125</t>
  </si>
  <si>
    <t>Clogmia albipunctata</t>
  </si>
  <si>
    <t>BV_Clogmia</t>
  </si>
  <si>
    <t>SAMN03277118</t>
  </si>
  <si>
    <t>GCA_001014945.1</t>
  </si>
  <si>
    <t>JXOV01</t>
  </si>
  <si>
    <t>ftp://ftp.ncbi.nlm.nih.gov/genomes/all/GCA/001/014/945/GCA_001014945.1_ASM101494v1</t>
  </si>
  <si>
    <t>Cirrula hians</t>
  </si>
  <si>
    <t>BV_Ehians</t>
  </si>
  <si>
    <t>SAMN03276937</t>
  </si>
  <si>
    <t>GCA_001015075.1</t>
  </si>
  <si>
    <t>JXOS01</t>
  </si>
  <si>
    <t>ftp://ftp.ncbi.nlm.nih.gov/genomes/all/GCA/001/015/075/GCA_001015075.1_ASM101507v1</t>
  </si>
  <si>
    <t>Eutreta diana</t>
  </si>
  <si>
    <t>BV_Ediana</t>
  </si>
  <si>
    <t>SAMN03278126</t>
  </si>
  <si>
    <t>GCA_001015115.1</t>
  </si>
  <si>
    <t>JXPB01</t>
  </si>
  <si>
    <t>ftp://ftp.ncbi.nlm.nih.gov/genomes/all/GCA/001/015/115/GCA_001015115.1_ASM101511v1</t>
  </si>
  <si>
    <t>Eristalis dimidiata</t>
  </si>
  <si>
    <t>BV_Edimidiata</t>
  </si>
  <si>
    <t>SAMN03278632</t>
  </si>
  <si>
    <t>GCA_001015145.1</t>
  </si>
  <si>
    <t>JXPC01</t>
  </si>
  <si>
    <t>ftp://ftp.ncbi.nlm.nih.gov/genomes/all/GCA/001/015/145/GCA_001015145.1_ASM101514v1</t>
  </si>
  <si>
    <t>Megaselia abdita</t>
  </si>
  <si>
    <t>BV_Megaselia</t>
  </si>
  <si>
    <t>SAMN03280980</t>
  </si>
  <si>
    <t>GCA_001015175.1</t>
  </si>
  <si>
    <t>JXPG01</t>
  </si>
  <si>
    <t>ftp://ftp.ncbi.nlm.nih.gov/genomes/all/GCA/001/015/175/GCA_001015175.1_ASM101517v1</t>
  </si>
  <si>
    <t>Holcocephala fusca</t>
  </si>
  <si>
    <t>BV_Holcocephala</t>
  </si>
  <si>
    <t>SAMN03280978</t>
  </si>
  <si>
    <t>GCA_001015215.1</t>
  </si>
  <si>
    <t>JXPE01</t>
  </si>
  <si>
    <t>ftp://ftp.ncbi.nlm.nih.gov/genomes/all/GCA/001/015/215/GCA_001015215.1_ASM101521v1</t>
  </si>
  <si>
    <t>Sphyracephala brevicornis</t>
  </si>
  <si>
    <t>BV_stalky</t>
  </si>
  <si>
    <t>SAMN03282443</t>
  </si>
  <si>
    <t>GCA_001015235.1</t>
  </si>
  <si>
    <t>JXPL01</t>
  </si>
  <si>
    <t>ftp://ftp.ncbi.nlm.nih.gov/genomes/all/GCA/001/015/235/GCA_001015235.1_ASM101523v1</t>
  </si>
  <si>
    <t>Tephritis californica</t>
  </si>
  <si>
    <t>BV_Tcalifornica</t>
  </si>
  <si>
    <t>SAMN03282621</t>
  </si>
  <si>
    <t>GCA_001017515.1</t>
  </si>
  <si>
    <t>JXPN01</t>
  </si>
  <si>
    <t>ftp://ftp.ncbi.nlm.nih.gov/genomes/all/GCA/001/017/515/GCA_001017515.1_ASM101751v1</t>
  </si>
  <si>
    <t>Tipula oleracea</t>
  </si>
  <si>
    <t>BV_Tipulida</t>
  </si>
  <si>
    <t>SAMN03283201</t>
  </si>
  <si>
    <t>GCA_001017535.1</t>
  </si>
  <si>
    <t>JXPP01</t>
  </si>
  <si>
    <t>ftp://ftp.ncbi.nlm.nih.gov/genomes/all/GCA/001/017/535/GCA_001017535.1_ASM101753v1</t>
  </si>
  <si>
    <t>Sinocyclocheilus anshuiensis</t>
  </si>
  <si>
    <t>Anshui</t>
  </si>
  <si>
    <t>SAMN03320099</t>
  </si>
  <si>
    <t>GCA_001515605.1</t>
  </si>
  <si>
    <t>mitochondrion MT:NC_027169.1/</t>
  </si>
  <si>
    <t>LAVE01</t>
  </si>
  <si>
    <t>2015-12-14T00:00:00Z</t>
  </si>
  <si>
    <t>ftp://ftp.ncbi.nlm.nih.gov/genomes/all/GCA/001/515/605/GCA_001515605.1_SAMN03320099.WGS_v1.1</t>
  </si>
  <si>
    <t>ftp://ftp.ncbi.nlm.nih.gov/genomes/all/GCF/001/515/605/GCF_001515605.1_SAMN03320099.WGS_v1.1</t>
  </si>
  <si>
    <t>Vespa mandarinia</t>
  </si>
  <si>
    <t>Nanaimo</t>
  </si>
  <si>
    <t>SAMN15675875</t>
  </si>
  <si>
    <t>PRJNA656956</t>
  </si>
  <si>
    <t>GCA_014083535.1</t>
  </si>
  <si>
    <t>mitochondrion MT:NC_050197.1/CM024295.1</t>
  </si>
  <si>
    <t>JACHAV01</t>
  </si>
  <si>
    <t>2020-08-06T00:00:00Z</t>
  </si>
  <si>
    <t>ftp://ftp.ncbi.nlm.nih.gov/genomes/all/GCA/014/083/535/GCA_014083535.1_V.mandarinia_Nanaimo_p1.0</t>
  </si>
  <si>
    <t>ftp://ftp.ncbi.nlm.nih.gov/genomes/all/GCF/014/083/535/GCF_014083535.2_V.mandarinia_Nanaimo_p1.0</t>
  </si>
  <si>
    <t>Pristis pectinata</t>
  </si>
  <si>
    <t>sPriPec2</t>
  </si>
  <si>
    <t>SAMN12629505</t>
  </si>
  <si>
    <t>PRJNA562009</t>
  </si>
  <si>
    <t>GCA_009764475.2</t>
  </si>
  <si>
    <t>chromosome 1:CM019855.1; chromosome 2:CM019856.1; chromosome 3:CM019857.1; chromosome 4:CM019858.1; chromosome 5:CM019859.1; chromosome 6:CM019860.1; chromosome 7:CM019861.1; chromosome 8:CM019862.1; chromosome 9:CM019863.1; chromosome 10:CM019864.1; chromosome 11:CM019865.1; chromosome 12:CM019866.1; chromosome 13:CM019867.1; chromosome 14:CM019868.1; chromosome 15:CM019869.1; chromosome 16:CM019870.1; chromosome 17:CM019871.1; chromosome 18:CM019872.1; chromosome 19:CM019873.1; chromosome 20:CM019874.1; chromosome 21:CM019875.1; chromosome 22:CM019876.1; chromosome 23:CM019877.1; chromosome 24:CM019878.1; chromosome 25:CM019879.1; chromosome 26:CM019880.1; chromosome 27:CM019881.1; chromosome 28:CM019882.1; chromosome 29:CM019883.1; chromosome 30:CM019884.1; chromosome 31:CM019885.1; chromosome 32:CM019886.1; chromosome 33:CM019887.1; chromosome 34:CM019888.1; chromosome 35:CM019889.1; chromosome 37:CM019891.1; chromosome 38:CM019892.1; chromosome 39:CM019893.1; chromosome 40:CM019894.1; chromosome 41:CM019895.1; chromosome 42:CM019896.1; chromosome 43:CM019897.1; chromosome 44:CM019898.1; chromosome 45:CM019899.1; chromosome 46:CM019900.1; chromosome X:CM019890.1; mitochondrion MT:CM019964.1</t>
  </si>
  <si>
    <t>WOXU01</t>
  </si>
  <si>
    <t>ftp://ftp.ncbi.nlm.nih.gov/genomes/all/GCA/009/764/475/GCA_009764475.2_sPriPec2.1.pri</t>
  </si>
  <si>
    <t>Fagopyrum tataricum</t>
  </si>
  <si>
    <t>SAMN06686189</t>
  </si>
  <si>
    <t>PRJNA381676</t>
  </si>
  <si>
    <t>GCA_002319775.1</t>
  </si>
  <si>
    <t>chromosome 1:CM008279.1; chromosome 2:CM008280.1; chromosome 3:CM008281.1; chromosome 4:CM008282.1; chromosome 5:CM008283.1; chromosome 6:CM008284.1; chromosome 7:CM008285.1; chromosome 8:CM008286.1</t>
  </si>
  <si>
    <t>NCTC01</t>
  </si>
  <si>
    <t>ftp://ftp.ncbi.nlm.nih.gov/genomes/all/GCA/002/319/775/GCA_002319775.1_Ft1.0</t>
  </si>
  <si>
    <t>Corvus macrorhynchos</t>
  </si>
  <si>
    <t>SAMD00237434</t>
  </si>
  <si>
    <t>PRJDB10193</t>
  </si>
  <si>
    <t>GCA_014363025.1</t>
  </si>
  <si>
    <t>BMBD01</t>
  </si>
  <si>
    <t>ftp://ftp.ncbi.nlm.nih.gov/genomes/all/GCA/014/363/025/GCA_014363025.1_C_macrorhynchos_scaffold_01</t>
  </si>
  <si>
    <t>Sinocyclocheilus rhinocerous</t>
  </si>
  <si>
    <t>Xijiao</t>
  </si>
  <si>
    <t>SAMN03320098</t>
  </si>
  <si>
    <t>GCA_001515625.1</t>
  </si>
  <si>
    <t>mitochondrion MT:NC_027168.1/</t>
  </si>
  <si>
    <t>LAVF01</t>
  </si>
  <si>
    <t>ftp://ftp.ncbi.nlm.nih.gov/genomes/all/GCA/001/515/625/GCA_001515625.1_SAMN03320098_v1.1</t>
  </si>
  <si>
    <t>ftp://ftp.ncbi.nlm.nih.gov/genomes/all/GCF/001/515/625/GCF_001515625.1_SAMN03320098_v1.1</t>
  </si>
  <si>
    <t>Dendrolimus punctatus</t>
  </si>
  <si>
    <t>SMC2019</t>
  </si>
  <si>
    <t>SAMN13088937</t>
  </si>
  <si>
    <t>PRJNA578599</t>
  </si>
  <si>
    <t>GCA_012273795.1</t>
  </si>
  <si>
    <t>chromosome 1:CM022527.1; chromosome 2:CM022528.1; chromosome 3:CM022529.1; chromosome 4:CM022530.1; chromosome 5:CM022531.1; chromosome 6:CM022532.1; chromosome 7:CM022533.1; chromosome 8:CM022534.1; chromosome 9:CM022535.1; chromosome 10:CM022536.1; chromosome 11:CM022537.1; chromosome 12:CM022538.1; chromosome 13:CM022539.1; chromosome 14:CM022540.1; chromosome 15:CM022541.1; chromosome 16:CM022542.1; chromosome 17:CM022543.1; chromosome 18:CM022544.1; chromosome 19:CM022545.1; chromosome 20:CM022546.1; chromosome 21:CM022547.1; chromosome 22:CM022548.1; chromosome 23:CM022549.1; chromosome 24:CM022550.1; chromosome 25:CM022551.1; chromosome 26:CM022552.1; chromosome 27:CM022553.1; chromosome 28:CM022554.1; chromosome 29:CM022555.1; chromosome 30:CM022556.1</t>
  </si>
  <si>
    <t>JAABVI01</t>
  </si>
  <si>
    <t>ftp://ftp.ncbi.nlm.nih.gov/genomes/all/GCA/012/273/795/GCA_012273795.1_ASM1227379v1</t>
  </si>
  <si>
    <t>Lethocerus indicus</t>
  </si>
  <si>
    <t>Cambodia-1</t>
  </si>
  <si>
    <t>SAMN14395424</t>
  </si>
  <si>
    <t>PRJNA613162</t>
  </si>
  <si>
    <t>GCA_019843655.1</t>
  </si>
  <si>
    <t>JACDQD01</t>
  </si>
  <si>
    <t>ftp://ftp.ncbi.nlm.nih.gov/genomes/all/GCA/019/843/655/GCA_019843655.1_UK_Lind_1.0</t>
  </si>
  <si>
    <t>Seriola rivoliana</t>
  </si>
  <si>
    <t>HWSR04</t>
  </si>
  <si>
    <t>SAMN08545647</t>
  </si>
  <si>
    <t>PRJNA434264</t>
  </si>
  <si>
    <t>GCA_002994505.1</t>
  </si>
  <si>
    <t>mitochondrion MT:CM009581.1</t>
  </si>
  <si>
    <t>PVUN01</t>
  </si>
  <si>
    <t>2018-03-12T00:00:00Z</t>
  </si>
  <si>
    <t>ftp://ftp.ncbi.nlm.nih.gov/genomes/all/GCA/002/994/505/GCA_002994505.1_ASM299450v1</t>
  </si>
  <si>
    <t>Tilletia horrida</t>
  </si>
  <si>
    <t>QB-1</t>
  </si>
  <si>
    <t>SAMN03460186</t>
  </si>
  <si>
    <t>PRJNA280382</t>
  </si>
  <si>
    <t>GCA_001006505.1</t>
  </si>
  <si>
    <t>LAXH01</t>
  </si>
  <si>
    <t>ftp://ftp.ncbi.nlm.nih.gov/genomes/all/GCA/001/006/505/GCA_001006505.1_ASM100650v1</t>
  </si>
  <si>
    <t>Selaginella kraussiana</t>
  </si>
  <si>
    <t>SAMN03704959</t>
  </si>
  <si>
    <t>PRJNA284650</t>
  </si>
  <si>
    <t>GCA_001021135.1</t>
  </si>
  <si>
    <t>LDJE01</t>
  </si>
  <si>
    <t>2015-06-05T00:00:00Z</t>
  </si>
  <si>
    <t>ftp://ftp.ncbi.nlm.nih.gov/genomes/all/GCA/001/021/135/GCA_001021135.1_ASM102113v1</t>
  </si>
  <si>
    <t>Schizopora paradoxa</t>
  </si>
  <si>
    <t>KUC8140</t>
  </si>
  <si>
    <t>SAMN02744842</t>
  </si>
  <si>
    <t>PRJNA239088</t>
  </si>
  <si>
    <t>GCA_001020605.1</t>
  </si>
  <si>
    <t>LBNM01</t>
  </si>
  <si>
    <t>ftp://ftp.ncbi.nlm.nih.gov/genomes/all/GCA/001/020/605/GCA_001020605.1_Schpa1</t>
  </si>
  <si>
    <t>Cutaneotrichosporon curvatum</t>
  </si>
  <si>
    <t>JCM 1532</t>
  </si>
  <si>
    <t>SAMD00028415</t>
  </si>
  <si>
    <t>PRJDB3694</t>
  </si>
  <si>
    <t>GCA_001600275.1</t>
  </si>
  <si>
    <t>BCJH01</t>
  </si>
  <si>
    <t>ftp://ftp.ncbi.nlm.nih.gov/genomes/all/GCA/001/600/275/GCA_001600275.1_JCM_1532_assembly_v001</t>
  </si>
  <si>
    <t>Cutaneotrichosporon oleaginosum</t>
  </si>
  <si>
    <t>IBC0246</t>
  </si>
  <si>
    <t>SAMN02744832</t>
  </si>
  <si>
    <t>PRJNA342699</t>
  </si>
  <si>
    <t>GCA_001027345.1</t>
  </si>
  <si>
    <t>JZUH01</t>
  </si>
  <si>
    <t>2015-06-11T00:00:00Z</t>
  </si>
  <si>
    <t>ftp://ftp.ncbi.nlm.nih.gov/genomes/all/GCA/001/027/345/GCA_001027345.1_Triol1</t>
  </si>
  <si>
    <t>ftp://ftp.ncbi.nlm.nih.gov/genomes/all/GCF/001/027/345/GCF_001027345.1_Triol1</t>
  </si>
  <si>
    <t>Asbolus verrucosus</t>
  </si>
  <si>
    <t>Butters</t>
  </si>
  <si>
    <t>SAMN06045821</t>
  </si>
  <si>
    <t>PRJNA354432</t>
  </si>
  <si>
    <t>GCA_004193795.1</t>
  </si>
  <si>
    <t>QDEB01</t>
  </si>
  <si>
    <t>ftp://ftp.ncbi.nlm.nih.gov/genomes/all/GCA/004/193/795/GCA_004193795.1_BDFB_1.0</t>
  </si>
  <si>
    <t>Colletotrichum acutatum</t>
  </si>
  <si>
    <t>SAMN04530072</t>
  </si>
  <si>
    <t>PRJNA314171</t>
  </si>
  <si>
    <t>GCA_001593745.1</t>
  </si>
  <si>
    <t>LUXP01</t>
  </si>
  <si>
    <t>2016-03-18T00:00:00Z</t>
  </si>
  <si>
    <t>ftp://ftp.ncbi.nlm.nih.gov/genomes/all/GCA/001/593/745/GCA_001593745.1_ASM159374v1</t>
  </si>
  <si>
    <t>Scutellaria baicalensis</t>
  </si>
  <si>
    <t>Sb-2017</t>
  </si>
  <si>
    <t>SAMN09759447</t>
  </si>
  <si>
    <t>PRJNA484052</t>
  </si>
  <si>
    <t>GCA_005771605.1</t>
  </si>
  <si>
    <t>chromosome 1:CM016721.1; chromosome 2:CM016722.1; chromosome 3:CM016723.1; chromosome 4:CM016724.1; chromosome 5:CM016725.1; chromosome 6:CM016726.1; chromosome 7:CM016727.1; chromosome 8:CM016728.1; chromosome 9:CM016729.1</t>
  </si>
  <si>
    <t>VALJ01</t>
  </si>
  <si>
    <t>ftp://ftp.ncbi.nlm.nih.gov/genomes/all/GCA/005/771/605/GCA_005771605.1_ASM577160v1</t>
  </si>
  <si>
    <t>Spermophilus dauricus</t>
  </si>
  <si>
    <t>SAMN07711139</t>
  </si>
  <si>
    <t>PRJNA215874</t>
  </si>
  <si>
    <t>GCA_002406435.1</t>
  </si>
  <si>
    <t>AXRT01</t>
  </si>
  <si>
    <t>2017-09-28T00:00:00Z</t>
  </si>
  <si>
    <t>ftp://ftp.ncbi.nlm.nih.gov/genomes/all/GCA/002/406/435/GCA_002406435.1_ASM240643v1</t>
  </si>
  <si>
    <t>Recurvirostra avosetta</t>
  </si>
  <si>
    <t>S068744-2018</t>
  </si>
  <si>
    <t>SAMN10518521</t>
  </si>
  <si>
    <t>PRJNA508229</t>
  </si>
  <si>
    <t>GCA_004023745.1</t>
  </si>
  <si>
    <t>SAYO01</t>
  </si>
  <si>
    <t>ftp://ftp.ncbi.nlm.nih.gov/genomes/all/GCA/004/023/745/GCA_004023745.1_ASM402374v1</t>
  </si>
  <si>
    <t>Gossypium harknessii</t>
  </si>
  <si>
    <t>SAMN10346753</t>
  </si>
  <si>
    <t>GCA_013677255.1</t>
  </si>
  <si>
    <t>chromosome 1:CM025219.1; chromosome 2:CM025220.1; chromosome 3:CM025221.1; chromosome 4:CM025222.1; chromosome 5:CM025223.1; chromosome 6:CM025224.1; chromosome 7:CM025225.1; chromosome 8:CM025226.1; chromosome 9:CM025227.1; chromosome 10:CM025228.1; chromosome 11:CM025229.1; chromosome 12:CM025230.1; chromosome 13:CM025231.1</t>
  </si>
  <si>
    <t>JABFAD01</t>
  </si>
  <si>
    <t>ftp://ftp.ncbi.nlm.nih.gov/genomes/all/GCA/013/677/255/GCA_013677255.1_ASM1367725v1</t>
  </si>
  <si>
    <t>Lingula anatina</t>
  </si>
  <si>
    <t>Amm_Jpn</t>
  </si>
  <si>
    <t>SAMN03770811</t>
  </si>
  <si>
    <t>PRJNA293030</t>
  </si>
  <si>
    <t>GCA_001039355.2</t>
  </si>
  <si>
    <t>mitochondrion MT:NC_036679.1/</t>
  </si>
  <si>
    <t>LFEI02</t>
  </si>
  <si>
    <t>2015-06-24T00:00:00Z</t>
  </si>
  <si>
    <t>ftp://ftp.ncbi.nlm.nih.gov/genomes/all/GCA/001/039/355/GCA_001039355.2_LinAna2.0</t>
  </si>
  <si>
    <t>ftp://ftp.ncbi.nlm.nih.gov/genomes/all/GCF/001/039/355/GCF_001039355.2_LinAna2.0</t>
  </si>
  <si>
    <t>Epichloe uncinata</t>
  </si>
  <si>
    <t>e167</t>
  </si>
  <si>
    <t>SAMN03653338</t>
  </si>
  <si>
    <t>PRJNA275109</t>
  </si>
  <si>
    <t>GCA_001043855.1</t>
  </si>
  <si>
    <t>LELE01</t>
  </si>
  <si>
    <t>2015-06-30T00:00:00Z</t>
  </si>
  <si>
    <t>ftp://ftp.ncbi.nlm.nih.gov/genomes/all/GCA/001/043/855/GCA_001043855.1_ASM104385v1</t>
  </si>
  <si>
    <t>Aspergillus sp. Z5</t>
  </si>
  <si>
    <t>Z5</t>
  </si>
  <si>
    <t>SAMN03759630</t>
  </si>
  <si>
    <t>PRJNA285783</t>
  </si>
  <si>
    <t>GCA_001044295.1</t>
  </si>
  <si>
    <t>LDZW01</t>
  </si>
  <si>
    <t>2015-07-01T00:00:00Z</t>
  </si>
  <si>
    <t>ftp://ftp.ncbi.nlm.nih.gov/genomes/all/GCA/001/044/295/GCA_001044295.1_ASM104429v1</t>
  </si>
  <si>
    <t>Penicillium brasilianum</t>
  </si>
  <si>
    <t>SAMEA2820536</t>
  </si>
  <si>
    <t>PRJEB7514</t>
  </si>
  <si>
    <t>GCA_001048715.1</t>
  </si>
  <si>
    <t>CDHK01</t>
  </si>
  <si>
    <t>ftp://ftp.ncbi.nlm.nih.gov/genomes/all/GCA/001/048/715/GCA_001048715.1_Pbras_Allpaths-LG</t>
  </si>
  <si>
    <t>Plasmodiophora brassicae</t>
  </si>
  <si>
    <t>eH</t>
  </si>
  <si>
    <t>SAMN08196759</t>
  </si>
  <si>
    <t>PRJNA422793</t>
  </si>
  <si>
    <t>GCA_003833335.1</t>
  </si>
  <si>
    <t>POCA01</t>
  </si>
  <si>
    <t>ftp://ftp.ncbi.nlm.nih.gov/genomes/all/GCA/003/833/335/GCA_003833335.1_Pldbra_eH_r1</t>
  </si>
  <si>
    <t>[Candida] auris</t>
  </si>
  <si>
    <t>B11221</t>
  </si>
  <si>
    <t>SAMN05379609</t>
  </si>
  <si>
    <t>PRJNA535510</t>
  </si>
  <si>
    <t>GCA_002775015.1</t>
  </si>
  <si>
    <t>PGLS01</t>
  </si>
  <si>
    <t>2017-11-15T00:00:00Z</t>
  </si>
  <si>
    <t>ftp://ftp.ncbi.nlm.nih.gov/genomes/all/GCA/002/775/015/GCA_002775015.1_Cand_auris_B11221_V1</t>
  </si>
  <si>
    <t>ftp://ftp.ncbi.nlm.nih.gov/genomes/all/GCF/002/775/015/GCF_002775015.1_Cand_auris_B11221_V1</t>
  </si>
  <si>
    <t>Trichoderma parareesei</t>
  </si>
  <si>
    <t>CBS 125925</t>
  </si>
  <si>
    <t>SAMN03784587</t>
  </si>
  <si>
    <t>PRJNA287603</t>
  </si>
  <si>
    <t>GCA_001050175.1</t>
  </si>
  <si>
    <t>LFMI01</t>
  </si>
  <si>
    <t>2015-07-08T00:00:00Z</t>
  </si>
  <si>
    <t>ftp://ftp.ncbi.nlm.nih.gov/genomes/all/GCA/001/050/175/GCA_001050175.1_Tpara_v1.0</t>
  </si>
  <si>
    <t>Aspergillus nomiae NRRL 13137</t>
  </si>
  <si>
    <t>NRRL 13137</t>
  </si>
  <si>
    <t>SAMN02768702</t>
  </si>
  <si>
    <t>PRJNA309724</t>
  </si>
  <si>
    <t>GCA_001204775.2</t>
  </si>
  <si>
    <t>JNOM01</t>
  </si>
  <si>
    <t>2015-08-04T00:00:00Z</t>
  </si>
  <si>
    <t>ftp://ftp.ncbi.nlm.nih.gov/genomes/all/GCA/001/204/775/GCA_001204775.2_ASM120477v2</t>
  </si>
  <si>
    <t>ftp://ftp.ncbi.nlm.nih.gov/genomes/all/GCF/001/204/775/GCF_001204775.2_ASM120477v2</t>
  </si>
  <si>
    <t>Chrysoporthe austroafricana</t>
  </si>
  <si>
    <t>CMW 2113</t>
  </si>
  <si>
    <t>SAMN03105788</t>
  </si>
  <si>
    <t>PRJNA263707</t>
  </si>
  <si>
    <t>GCA_001051155.2</t>
  </si>
  <si>
    <t>JYIP02</t>
  </si>
  <si>
    <t>2015-07-09T00:00:00Z</t>
  </si>
  <si>
    <t>ftp://ftp.ncbi.nlm.nih.gov/genomes/all/GCA/001/051/155/GCA_001051155.2_ASM105115v2</t>
  </si>
  <si>
    <t>Primula vulgaris</t>
  </si>
  <si>
    <t>SAMEA2802728</t>
  </si>
  <si>
    <t>PRJEB7311</t>
  </si>
  <si>
    <t>GCA_001077355.1</t>
  </si>
  <si>
    <t>CDJJ02</t>
  </si>
  <si>
    <t>2015-01-28T00:00:00Z</t>
  </si>
  <si>
    <t>ftp://ftp.ncbi.nlm.nih.gov/genomes/all/GCA/001/077/355/GCA_001077355.1_ASM107735v1</t>
  </si>
  <si>
    <t>Torulaspora pretoriensis</t>
  </si>
  <si>
    <t>CBS 2187</t>
  </si>
  <si>
    <t>SAMN14559807</t>
  </si>
  <si>
    <t>PRJNA623867</t>
  </si>
  <si>
    <t>GCA_012851205.1</t>
  </si>
  <si>
    <t>JABBEO01</t>
  </si>
  <si>
    <t>ftp://ftp.ncbi.nlm.nih.gov/genomes/all/GCA/012/851/205/GCA_012851205.1_ASM1285120v1</t>
  </si>
  <si>
    <t>Oreotrochilus melanogaster</t>
  </si>
  <si>
    <t>OUT-0002</t>
  </si>
  <si>
    <t>SAMN12253978</t>
  </si>
  <si>
    <t>GCA_013400995.1</t>
  </si>
  <si>
    <t>VZUB01</t>
  </si>
  <si>
    <t>ftp://ftp.ncbi.nlm.nih.gov/genomes/all/GCA/013/400/995/GCA_013400995.1_ASM1340099v1</t>
  </si>
  <si>
    <t>Torulaspora franciscae</t>
  </si>
  <si>
    <t>NRRL Y-17532</t>
  </si>
  <si>
    <t>SAMN08343440</t>
  </si>
  <si>
    <t>GCA_003705175.2</t>
  </si>
  <si>
    <t>PPHX02</t>
  </si>
  <si>
    <t>ftp://ftp.ncbi.nlm.nih.gov/genomes/all/GCA/003/705/175/GCA_003705175.2_ASM370517v2</t>
  </si>
  <si>
    <t>Torulaspora globosa</t>
  </si>
  <si>
    <t>CBS764</t>
  </si>
  <si>
    <t>SAMN14605265</t>
  </si>
  <si>
    <t>PRJNA670758</t>
  </si>
  <si>
    <t>GCA_014133895.1</t>
  </si>
  <si>
    <t>chromosome 1:NC_050727.1/CP059246.1; chromosome 2:NC_050728.1/CP059247.1; chromosome 3:NC_050729.1/CP059248.1; chromosome 4:NC_050730.1/CP059249.1; chromosome 5:NC_050731.1/CP059250.1; chromosome 6:NC_050732.1/CP059251.1; chromosome 7:NC_050733.1/CP059252.1; chromosome 8:NC_050734.1/CP059253.1</t>
  </si>
  <si>
    <t>ftp://ftp.ncbi.nlm.nih.gov/genomes/all/GCA/014/133/895/GCA_014133895.1_ASM1413389v1</t>
  </si>
  <si>
    <t>ftp://ftp.ncbi.nlm.nih.gov/genomes/all/GCF/014/133/895/GCF_014133895.1_ASM1413389v1</t>
  </si>
  <si>
    <t>Calidris pygmaea</t>
  </si>
  <si>
    <t>Meinypilgyno</t>
  </si>
  <si>
    <t>SAMN09355691</t>
  </si>
  <si>
    <t>PRJNA419629</t>
  </si>
  <si>
    <t>GCA_003697955.1</t>
  </si>
  <si>
    <t>QJSC01</t>
  </si>
  <si>
    <t>ftp://ftp.ncbi.nlm.nih.gov/genomes/all/GCA/003/697/955/GCA_003697955.1_ASM369795v1</t>
  </si>
  <si>
    <t>Heliconius clysonymus</t>
  </si>
  <si>
    <t>Heliconius clysonimus NCS2511</t>
  </si>
  <si>
    <t>SAMN05224168</t>
  </si>
  <si>
    <t>GCA_018231685.1</t>
  </si>
  <si>
    <t>DVQK01</t>
  </si>
  <si>
    <t>ftp://ftp.ncbi.nlm.nih.gov/genomes/all/GCA/018/231/685/GCA_018231685.1_SRR4032078</t>
  </si>
  <si>
    <t>Kudoa iwatai</t>
  </si>
  <si>
    <t>KIW-1.11.2010</t>
  </si>
  <si>
    <t>SAMN03068681</t>
  </si>
  <si>
    <t>PRJNA261052</t>
  </si>
  <si>
    <t>GCA_001407235.2</t>
  </si>
  <si>
    <t>mitochondrion 1:LT671462.1; mitochondrion 2:LT671463.1</t>
  </si>
  <si>
    <t>JRUX01</t>
  </si>
  <si>
    <t>ftp://ftp.ncbi.nlm.nih.gov/genomes/all/GCA/001/407/235/GCA_001407235.2_Kudoa1</t>
  </si>
  <si>
    <t>Sebastes minor</t>
  </si>
  <si>
    <t>S-Minor-200</t>
  </si>
  <si>
    <t>SAMN03354192</t>
  </si>
  <si>
    <t>PRJNA236304</t>
  </si>
  <si>
    <t>GCA_001910765.2</t>
  </si>
  <si>
    <t>LHCJ01</t>
  </si>
  <si>
    <t>2016-12-20T00:00:00Z</t>
  </si>
  <si>
    <t>ftp://ftp.ncbi.nlm.nih.gov/genomes/all/GCA/001/910/765/GCA_001910765.2_ASM191076v2</t>
  </si>
  <si>
    <t>Sebastes steindachneri</t>
  </si>
  <si>
    <t>S-Stein-200</t>
  </si>
  <si>
    <t>SAMN03579458</t>
  </si>
  <si>
    <t>PRJNA236323</t>
  </si>
  <si>
    <t>GCA_001910785.2</t>
  </si>
  <si>
    <t>LCWK01</t>
  </si>
  <si>
    <t>ftp://ftp.ncbi.nlm.nih.gov/genomes/all/GCA/001/910/785/GCA_001910785.2_ASM191078v2</t>
  </si>
  <si>
    <t>Pomacea maculata</t>
  </si>
  <si>
    <t>AR2013</t>
  </si>
  <si>
    <t>SAMN11290946</t>
  </si>
  <si>
    <t>PRJNA523958</t>
  </si>
  <si>
    <t>GCA_004794325.1</t>
  </si>
  <si>
    <t>SRHC01</t>
  </si>
  <si>
    <t>ftp://ftp.ncbi.nlm.nih.gov/genomes/all/GCA/004/794/325/GCA_004794325.1_ASM479432v1</t>
  </si>
  <si>
    <t>Dactylis glomerata</t>
  </si>
  <si>
    <t>SAMN09197285</t>
  </si>
  <si>
    <t>PRJNA471014</t>
  </si>
  <si>
    <t>GCA_007115705.1</t>
  </si>
  <si>
    <t>QXEO01</t>
  </si>
  <si>
    <t>2019-07-17T00:00:00Z</t>
  </si>
  <si>
    <t>ftp://ftp.ncbi.nlm.nih.gov/genomes/all/GCA/007/115/705/GCA_007115705.1_ASM711570v1</t>
  </si>
  <si>
    <t>IFM 46973</t>
  </si>
  <si>
    <t>SAMD00031778</t>
  </si>
  <si>
    <t>PRJNA758027</t>
  </si>
  <si>
    <t>GCA_001078395.2</t>
  </si>
  <si>
    <t>mitochondrion MT:LC602355.1</t>
  </si>
  <si>
    <t>BBXM02</t>
  </si>
  <si>
    <t>ftp://ftp.ncbi.nlm.nih.gov/genomes/all/GCA/001/078/395/GCA_001078395.2_Aud_assembly02</t>
  </si>
  <si>
    <t>ftp://ftp.ncbi.nlm.nih.gov/genomes/all/GCF/001/078/395/GCF_001078395.1_Aud_assembly02</t>
  </si>
  <si>
    <t>Baeospora myosura</t>
  </si>
  <si>
    <t>SAMEA3267761</t>
  </si>
  <si>
    <t>PRJEB8570</t>
  </si>
  <si>
    <t>GCA_001179705.1</t>
  </si>
  <si>
    <t>CEMG01</t>
  </si>
  <si>
    <t>ftp://ftp.ncbi.nlm.nih.gov/genomes/all/GCA/001/179/705/GCA_001179705.1_Baeospora_myosura-8</t>
  </si>
  <si>
    <t>Macrocystidia cucumis</t>
  </si>
  <si>
    <t>SAMEA3267765</t>
  </si>
  <si>
    <t>GCA_001179725.1</t>
  </si>
  <si>
    <t>CEMH01</t>
  </si>
  <si>
    <t>ftp://ftp.ncbi.nlm.nih.gov/genomes/all/GCA/001/179/725/GCA_001179725.1_Macrocystidia_cucumis-8</t>
  </si>
  <si>
    <t>Clavaria fumosa</t>
  </si>
  <si>
    <t>SAMEA3267766</t>
  </si>
  <si>
    <t>GCA_001179745.1</t>
  </si>
  <si>
    <t>CVRD01</t>
  </si>
  <si>
    <t>ftp://ftp.ncbi.nlm.nih.gov/genomes/all/GCA/001/179/745/GCA_001179745.1_Cla_fum_l100.fa</t>
  </si>
  <si>
    <t>Crepidotus sp. BD-2015</t>
  </si>
  <si>
    <t>SAMEA3267772</t>
  </si>
  <si>
    <t>GCA_001179765.1</t>
  </si>
  <si>
    <t>CVRE01</t>
  </si>
  <si>
    <t>ftp://ftp.ncbi.nlm.nih.gov/genomes/all/GCA/001/179/765/GCA_001179765.1_Mycena-l100.fa</t>
  </si>
  <si>
    <t>Oropetium thomaeum</t>
  </si>
  <si>
    <t>SAMN03765142</t>
  </si>
  <si>
    <t>PRJNA286116</t>
  </si>
  <si>
    <t>GCA_001182835.1</t>
  </si>
  <si>
    <t>LFJQ01</t>
  </si>
  <si>
    <t>2015-07-20T00:00:00Z</t>
  </si>
  <si>
    <t>ftp://ftp.ncbi.nlm.nih.gov/genomes/all/GCA/001/182/835/GCA_001182835.1_Oropetium_genomic_20141112</t>
  </si>
  <si>
    <t>Balamuthia mandrillaris</t>
  </si>
  <si>
    <t>CDC-V039</t>
  </si>
  <si>
    <t>SAMN03764508</t>
  </si>
  <si>
    <t>PRJNA286069</t>
  </si>
  <si>
    <t>GCA_001185145.1</t>
  </si>
  <si>
    <t>mitochondrion MT:CM003363.1</t>
  </si>
  <si>
    <t>LFUI01</t>
  </si>
  <si>
    <t>ftp://ftp.ncbi.nlm.nih.gov/genomes/all/GCA/001/185/145/GCA_001185145.1_ASM118514v1</t>
  </si>
  <si>
    <t>Amyelois transitella</t>
  </si>
  <si>
    <t>UIUC subculture of SPIRL-1966</t>
  </si>
  <si>
    <t>SAMN03009087</t>
  </si>
  <si>
    <t>PRJNA292025</t>
  </si>
  <si>
    <t>GCA_001186105.1</t>
  </si>
  <si>
    <t>LACK01</t>
  </si>
  <si>
    <t>2015-07-21T00:00:00Z</t>
  </si>
  <si>
    <t>ftp://ftp.ncbi.nlm.nih.gov/genomes/all/GCA/001/186/105/GCA_001186105.1_ASM118610v1</t>
  </si>
  <si>
    <t>ftp://ftp.ncbi.nlm.nih.gov/genomes/all/GCF/001/186/105/GCF_001186105.1_ASM118610v1</t>
  </si>
  <si>
    <t>Phymanthus crucifer</t>
  </si>
  <si>
    <t>K4SZ72D9VW</t>
  </si>
  <si>
    <t>SAMN10246555</t>
  </si>
  <si>
    <t>PRJNA497052</t>
  </si>
  <si>
    <t>GCA_009858155.1</t>
  </si>
  <si>
    <t>WUCR01</t>
  </si>
  <si>
    <t>ftp://ftp.ncbi.nlm.nih.gov/genomes/all/GCA/009/858/155/GCA_009858155.1_ASM985815v1</t>
  </si>
  <si>
    <t>Carnegiea gigantea</t>
  </si>
  <si>
    <t>SGP5</t>
  </si>
  <si>
    <t>SAMN04868325</t>
  </si>
  <si>
    <t>PRJNA318822</t>
  </si>
  <si>
    <t>GCA_002740515.1</t>
  </si>
  <si>
    <t>NCQR01</t>
  </si>
  <si>
    <t>ftp://ftp.ncbi.nlm.nih.gov/genomes/all/GCA/002/740/515/GCA_002740515.1_SGP5_Cgig_v1.3</t>
  </si>
  <si>
    <t>Macrostomum lignano</t>
  </si>
  <si>
    <t>DV1</t>
  </si>
  <si>
    <t>SAMN07173960</t>
  </si>
  <si>
    <t>PRJNA371498</t>
  </si>
  <si>
    <t>GCA_002269645.1</t>
  </si>
  <si>
    <t>NIVC01</t>
  </si>
  <si>
    <t>2017-08-24T00:00:00Z</t>
  </si>
  <si>
    <t>ftp://ftp.ncbi.nlm.nih.gov/genomes/all/GCA/002/269/645/GCA_002269645.1_Mlig_3_7</t>
  </si>
  <si>
    <t>Aspergillus sclerotiorum</t>
  </si>
  <si>
    <t>HBR18</t>
  </si>
  <si>
    <t>SAMEA3138882</t>
  </si>
  <si>
    <t>PRJEB5180</t>
  </si>
  <si>
    <t>GCA_000530345.1</t>
  </si>
  <si>
    <t>CBWZ01</t>
  </si>
  <si>
    <t>2014-02-02T00:00:00Z</t>
  </si>
  <si>
    <t>ftp://ftp.ncbi.nlm.nih.gov/genomes/all/GCA/000/530/345/GCA_000530345.1_HBR18v1</t>
  </si>
  <si>
    <t>Stemphylium lycopersici</t>
  </si>
  <si>
    <t>CIDEFI 212</t>
  </si>
  <si>
    <t>SAMN08971765</t>
  </si>
  <si>
    <t>PRJNA451500</t>
  </si>
  <si>
    <t>GCA_003268315.1</t>
  </si>
  <si>
    <t>QGDG01</t>
  </si>
  <si>
    <t>ftp://ftp.ncbi.nlm.nih.gov/genomes/all/GCA/003/268/315/GCA_003268315.1_ASM326831v1</t>
  </si>
  <si>
    <t>Perkinsela sp. CCAP 1560/4</t>
  </si>
  <si>
    <t>CCAP 1560/4</t>
  </si>
  <si>
    <t>SAMN03490754</t>
  </si>
  <si>
    <t>PRJNA194468</t>
  </si>
  <si>
    <t>GCA_001235845.1</t>
  </si>
  <si>
    <t>LFNC01</t>
  </si>
  <si>
    <t>2015-08-05T00:00:00Z</t>
  </si>
  <si>
    <t>ftp://ftp.ncbi.nlm.nih.gov/genomes/all/GCA/001/235/845/GCA_001235845.1_ASM123584v1</t>
  </si>
  <si>
    <t>Solanum commersonii</t>
  </si>
  <si>
    <t>LZ3.2</t>
  </si>
  <si>
    <t>SAMN15755581</t>
  </si>
  <si>
    <t>PRJNA655804</t>
  </si>
  <si>
    <t>GCA_018258275.1</t>
  </si>
  <si>
    <t>chromosome 1:CM031106.1; chromosome 2:CM031107.1; chromosome 3:CM031108.1; chromosome 4:CM031109.1; chromosome 5:CM031110.1; chromosome 6:CM031111.1; chromosome 7:CM031112.1; chromosome 8:CM031113.1; chromosome 9:CM031114.1; chromosome 10:CM031115.1; chromosome 11:CM031116.1; chromosome 12:CM031117.1</t>
  </si>
  <si>
    <t>JACXVP01</t>
  </si>
  <si>
    <t>2021-05-04T00:00:00Z</t>
  </si>
  <si>
    <t>ftp://ftp.ncbi.nlm.nih.gov/genomes/all/GCA/018/258/275/GCA_018258275.1_ASM1825827v1</t>
  </si>
  <si>
    <t>Ciborinia camelliae</t>
  </si>
  <si>
    <t>ICMP 19812</t>
  </si>
  <si>
    <t>SAMN03840770</t>
  </si>
  <si>
    <t>PRJNA289037</t>
  </si>
  <si>
    <t>GCA_001247705.1</t>
  </si>
  <si>
    <t>LGKQ01</t>
  </si>
  <si>
    <t>ftp://ftp.ncbi.nlm.nih.gov/genomes/all/GCA/001/247/705/GCA_001247705.1_ASM124770v1</t>
  </si>
  <si>
    <t>Cymbomonas tetramitiformis</t>
  </si>
  <si>
    <t>PLY_AMNH</t>
  </si>
  <si>
    <t>SAMN03799721</t>
  </si>
  <si>
    <t>PRJNA286761</t>
  </si>
  <si>
    <t>GCA_001247695.1</t>
  </si>
  <si>
    <t>LGRX01</t>
  </si>
  <si>
    <t>ftp://ftp.ncbi.nlm.nih.gov/genomes/all/GCA/001/247/695/GCA_001247695.1_ASM124769v1</t>
  </si>
  <si>
    <t>Luehdorfia chinensis</t>
  </si>
  <si>
    <t>JGFHFD2021</t>
  </si>
  <si>
    <t>SAMN19471486</t>
  </si>
  <si>
    <t>PRJNA734094</t>
  </si>
  <si>
    <t>GCA_019845155.1</t>
  </si>
  <si>
    <t>JAHVAK01</t>
  </si>
  <si>
    <t>ftp://ftp.ncbi.nlm.nih.gov/genomes/all/GCA/019/845/155/GCA_019845155.1_ASM1984515v1</t>
  </si>
  <si>
    <t>Fusarium nygamai</t>
  </si>
  <si>
    <t>MRC8546</t>
  </si>
  <si>
    <t>SAMN03486947</t>
  </si>
  <si>
    <t>PRJNA281294</t>
  </si>
  <si>
    <t>GCA_001262555.1</t>
  </si>
  <si>
    <t>LBNR01</t>
  </si>
  <si>
    <t>ftp://ftp.ncbi.nlm.nih.gov/genomes/all/GCA/001/262/555/GCA_001262555.1_ASM126255v1</t>
  </si>
  <si>
    <t>Eulemur macaco</t>
  </si>
  <si>
    <t>Harmonia</t>
  </si>
  <si>
    <t>SAMN03699689</t>
  </si>
  <si>
    <t>PRJNA284191</t>
  </si>
  <si>
    <t>GCA_001262655.1</t>
  </si>
  <si>
    <t>LGHX01</t>
  </si>
  <si>
    <t>ftp://ftp.ncbi.nlm.nih.gov/genomes/all/GCA/001/262/655/GCA_001262655.1_Emacaco_refEf_BWA_oneround</t>
  </si>
  <si>
    <t>Eulemur flavifrons</t>
  </si>
  <si>
    <t>Harlow</t>
  </si>
  <si>
    <t>SAMN03699688</t>
  </si>
  <si>
    <t>GCA_001262665.1</t>
  </si>
  <si>
    <t>LGHW01</t>
  </si>
  <si>
    <t>ftp://ftp.ncbi.nlm.nih.gov/genomes/all/GCA/001/262/665/GCA_001262665.1_Eflavifronsk33QCA</t>
  </si>
  <si>
    <t>RO10H11247</t>
  </si>
  <si>
    <t>SAMN03401052</t>
  </si>
  <si>
    <t>PRJNA277993</t>
  </si>
  <si>
    <t>GCA_001263375.1</t>
  </si>
  <si>
    <t>LAVV01</t>
  </si>
  <si>
    <t>ftp://ftp.ncbi.nlm.nih.gov/genomes/all/GCA/001/263/375/GCA_001263375.1_ASM126337v1</t>
  </si>
  <si>
    <t>Termitomyces sp. J132</t>
  </si>
  <si>
    <t>J132</t>
  </si>
  <si>
    <t>SAMN03959805</t>
  </si>
  <si>
    <t>PRJNA193471</t>
  </si>
  <si>
    <t>GCA_001263195.1</t>
  </si>
  <si>
    <t>JDCH01</t>
  </si>
  <si>
    <t>ftp://ftp.ncbi.nlm.nih.gov/genomes/all/GCA/001/263/195/GCA_001263195.1_TerJ1321.0</t>
  </si>
  <si>
    <t>Neodiprion lecontei</t>
  </si>
  <si>
    <t>Nlec_01</t>
  </si>
  <si>
    <t>SAMN03462046</t>
  </si>
  <si>
    <t>PRJNA312506</t>
  </si>
  <si>
    <t>GCA_001263575.1</t>
  </si>
  <si>
    <t>LGIB01</t>
  </si>
  <si>
    <t>2015-08-10T00:00:00Z</t>
  </si>
  <si>
    <t>ftp://ftp.ncbi.nlm.nih.gov/genomes/all/GCA/001/263/575/GCA_001263575.1_Nlec1.0</t>
  </si>
  <si>
    <t>ftp://ftp.ncbi.nlm.nih.gov/genomes/all/GCF/001/263/575/GCF_001263575.1_Nlec1.0</t>
  </si>
  <si>
    <t>Malassezia cuniculi</t>
  </si>
  <si>
    <t>CBS 11721</t>
  </si>
  <si>
    <t>SAMN03774860</t>
  </si>
  <si>
    <t>PRJNA286710</t>
  </si>
  <si>
    <t>GCA_001264635.1</t>
  </si>
  <si>
    <t>LFFW01</t>
  </si>
  <si>
    <t>2015-08-11T00:00:00Z</t>
  </si>
  <si>
    <t>ftp://ftp.ncbi.nlm.nih.gov/genomes/all/GCA/001/264/635/GCA_001264635.1_ASM126463v1</t>
  </si>
  <si>
    <t>Malassezia caprae</t>
  </si>
  <si>
    <t>CBS 10434</t>
  </si>
  <si>
    <t>SAMN03774846</t>
  </si>
  <si>
    <t>GCA_001264625.1</t>
  </si>
  <si>
    <t>LFFV01</t>
  </si>
  <si>
    <t>ftp://ftp.ncbi.nlm.nih.gov/genomes/all/GCA/001/264/625/GCA_001264625.1_ASM126462v1</t>
  </si>
  <si>
    <t>Malassezia japonica</t>
  </si>
  <si>
    <t>JCM 11963</t>
  </si>
  <si>
    <t>SAMD00036789</t>
  </si>
  <si>
    <t>PRJDB3733</t>
  </si>
  <si>
    <t>GCA_001600795.1</t>
  </si>
  <si>
    <t>BCKY01</t>
  </si>
  <si>
    <t>ftp://ftp.ncbi.nlm.nih.gov/genomes/all/GCA/001/600/795/GCA_001600795.1_JCM_11963_assembly_v001</t>
  </si>
  <si>
    <t>Malassezia yamatoensis</t>
  </si>
  <si>
    <t>MY9725</t>
  </si>
  <si>
    <t>SAMN03774871</t>
  </si>
  <si>
    <t>GCA_001264885.1</t>
  </si>
  <si>
    <t>LFCX01</t>
  </si>
  <si>
    <t>ftp://ftp.ncbi.nlm.nih.gov/genomes/all/GCA/001/264/885/GCA_001264885.1_ASM126488v1</t>
  </si>
  <si>
    <t>Malassezia dermatis</t>
  </si>
  <si>
    <t>JCM 11348</t>
  </si>
  <si>
    <t>SAMD00036788</t>
  </si>
  <si>
    <t>PRJDB3732</t>
  </si>
  <si>
    <t>GCA_001600775.1</t>
  </si>
  <si>
    <t>BCKX01</t>
  </si>
  <si>
    <t>ftp://ftp.ncbi.nlm.nih.gov/genomes/all/GCA/001/600/775/GCA_001600775.1_JCM_11348_assembly_v001</t>
  </si>
  <si>
    <t>Malassezia equina</t>
  </si>
  <si>
    <t>CBS 9969</t>
  </si>
  <si>
    <t>SAMN03774869</t>
  </si>
  <si>
    <t>GCA_001264685.1</t>
  </si>
  <si>
    <t>LFFY01</t>
  </si>
  <si>
    <t>ftp://ftp.ncbi.nlm.nih.gov/genomes/all/GCA/001/264/685/GCA_001264685.1_ASM126468v1</t>
  </si>
  <si>
    <t>Malassezia furfur</t>
  </si>
  <si>
    <t>CBS14141</t>
  </si>
  <si>
    <t>SAMN13341476</t>
  </si>
  <si>
    <t>PRJNA590853</t>
  </si>
  <si>
    <t>GCA_009938135.1</t>
  </si>
  <si>
    <t>chromosome 1:CP046234.1; chromosome 2:CP046235.1; chromosome 3:CP046236.1; chromosome 4:CP046237.1; chromosome 5:CP046238.1; chromosome 6:CP046239.1; chromosome 7:CP046240.1; mitochondrion MT:CP046241.1</t>
  </si>
  <si>
    <t>2020-01-28T00:00:00Z</t>
  </si>
  <si>
    <t>ftp://ftp.ncbi.nlm.nih.gov/genomes/all/GCA/009/938/135/GCA_009938135.1_ASM993813v1</t>
  </si>
  <si>
    <t>Malassezia slooffiae</t>
  </si>
  <si>
    <t>CBS 7956</t>
  </si>
  <si>
    <t>SAMN10720088</t>
  </si>
  <si>
    <t>PRJNA509412</t>
  </si>
  <si>
    <t>GCA_010577765.1</t>
  </si>
  <si>
    <t>SBHY01</t>
  </si>
  <si>
    <t>2020-02-13T00:00:00Z</t>
  </si>
  <si>
    <t>ftp://ftp.ncbi.nlm.nih.gov/genomes/all/GCA/010/577/765/GCA_010577765.1_ASM1057776v1</t>
  </si>
  <si>
    <t>Malassezia nana</t>
  </si>
  <si>
    <t>JCM 12085</t>
  </si>
  <si>
    <t>SAMD00036791</t>
  </si>
  <si>
    <t>PRJDB3735</t>
  </si>
  <si>
    <t>GCA_001600835.1</t>
  </si>
  <si>
    <t>BCLA01</t>
  </si>
  <si>
    <t>ftp://ftp.ncbi.nlm.nih.gov/genomes/all/GCA/001/600/835/GCA_001600835.1_JCM_12085_assembly_v001</t>
  </si>
  <si>
    <t>CBS 1879</t>
  </si>
  <si>
    <t>SAMN03838212</t>
  </si>
  <si>
    <t>PRJNA309726</t>
  </si>
  <si>
    <t>GCA_001278385.1</t>
  </si>
  <si>
    <t>LGAV01</t>
  </si>
  <si>
    <t>2015-09-02T00:00:00Z</t>
  </si>
  <si>
    <t>ftp://ftp.ncbi.nlm.nih.gov/genomes/all/GCA/001/278/385/GCA_001278385.1_MalaPachy</t>
  </si>
  <si>
    <t>ftp://ftp.ncbi.nlm.nih.gov/genomes/all/GCF/001/278/385/GCF_001278385.1_MalaPachy</t>
  </si>
  <si>
    <t>Malassezia obtusa</t>
  </si>
  <si>
    <t>CBS 7876</t>
  </si>
  <si>
    <t>SAMN03774892</t>
  </si>
  <si>
    <t>GCA_001264985.1</t>
  </si>
  <si>
    <t>LFGC01</t>
  </si>
  <si>
    <t>ftp://ftp.ncbi.nlm.nih.gov/genomes/all/GCA/001/264/985/GCA_001264985.1_ASM126498v1</t>
  </si>
  <si>
    <t>Operophtera brumata</t>
  </si>
  <si>
    <t>WM2013NL</t>
  </si>
  <si>
    <t>SAMN03121611</t>
  </si>
  <si>
    <t>PRJNA263715</t>
  </si>
  <si>
    <t>GCA_001266575.1</t>
  </si>
  <si>
    <t>JTDY01</t>
  </si>
  <si>
    <t>ftp://ftp.ncbi.nlm.nih.gov/genomes/all/GCA/001/266/575/GCA_001266575.1_ASM126657v1</t>
  </si>
  <si>
    <t>Habropoda laboriosa</t>
  </si>
  <si>
    <t>SAMN03462987</t>
  </si>
  <si>
    <t>PRJNA339959</t>
  </si>
  <si>
    <t>GCA_001263275.1</t>
  </si>
  <si>
    <t>LHQN01</t>
  </si>
  <si>
    <t>ftp://ftp.ncbi.nlm.nih.gov/genomes/all/GCA/001/263/275/GCA_001263275.1_ASM126327v1</t>
  </si>
  <si>
    <t>ftp://ftp.ncbi.nlm.nih.gov/genomes/all/GCF/001/263/275/GCF_001263275.1_ASM126327v1</t>
  </si>
  <si>
    <t>Verticillium longisporum</t>
  </si>
  <si>
    <t>PD589</t>
  </si>
  <si>
    <t>SAMN17320628</t>
  </si>
  <si>
    <t>PRJNA473305</t>
  </si>
  <si>
    <t>GCA_019188255.1</t>
  </si>
  <si>
    <t>JAETXT01</t>
  </si>
  <si>
    <t>ftp://ftp.ncbi.nlm.nih.gov/genomes/all/GCA/019/188/255/GCA_019188255.1_ASM1918825v1</t>
  </si>
  <si>
    <t>Amorphotheca resinae ATCC 22711</t>
  </si>
  <si>
    <t>ATCC 22711</t>
  </si>
  <si>
    <t>SAMN00788613</t>
  </si>
  <si>
    <t>PRJNA207866</t>
  </si>
  <si>
    <t>GCA_003019875.1</t>
  </si>
  <si>
    <t>MADK01</t>
  </si>
  <si>
    <t>2018-03-27T00:00:00Z</t>
  </si>
  <si>
    <t>ftp://ftp.ncbi.nlm.nih.gov/genomes/all/GCA/003/019/875/GCA_003019875.1_Amore1</t>
  </si>
  <si>
    <t>ftp://ftp.ncbi.nlm.nih.gov/genomes/all/GCF/003/019/875/GCF_003019875.1_Amore1</t>
  </si>
  <si>
    <t>Q2</t>
  </si>
  <si>
    <t>SAMN15042938</t>
  </si>
  <si>
    <t>PRJNA635544</t>
  </si>
  <si>
    <t>GCA_019022425.1</t>
  </si>
  <si>
    <t>JABUIS01</t>
  </si>
  <si>
    <t>ftp://ftp.ncbi.nlm.nih.gov/genomes/all/GCA/019/022/425/GCA_019022425.1_ASM1902242v1</t>
  </si>
  <si>
    <t>Triparma laevis f. inornata</t>
  </si>
  <si>
    <t>N2565</t>
  </si>
  <si>
    <t>SAMD00207278</t>
  </si>
  <si>
    <t>PRJDB8243</t>
  </si>
  <si>
    <t>GCA_012489335.1</t>
  </si>
  <si>
    <t>BLQM01</t>
  </si>
  <si>
    <t>ftp://ftp.ncbi.nlm.nih.gov/genomes/all/GCA/012/489/335/GCA_012489335.1_Parmale_b_g1</t>
  </si>
  <si>
    <t>Dufourea novaeangliae</t>
  </si>
  <si>
    <t>SAMN03837760</t>
  </si>
  <si>
    <t>PRJNA311229</t>
  </si>
  <si>
    <t>GCA_001272555.1</t>
  </si>
  <si>
    <t>LGHO01</t>
  </si>
  <si>
    <t>ftp://ftp.ncbi.nlm.nih.gov/genomes/all/GCA/001/272/555/GCA_001272555.1_ASM127255v1</t>
  </si>
  <si>
    <t>ftp://ftp.ncbi.nlm.nih.gov/genomes/all/GCF/001/272/555/GCF_001272555.1_ASM127255v1</t>
  </si>
  <si>
    <t>Ophiocordyceps unilateralis</t>
  </si>
  <si>
    <t>SC16a</t>
  </si>
  <si>
    <t>SAMN03465111</t>
  </si>
  <si>
    <t>PRJNA280567</t>
  </si>
  <si>
    <t>GCA_001272575.2</t>
  </si>
  <si>
    <t>LAZP02</t>
  </si>
  <si>
    <t>ftp://ftp.ncbi.nlm.nih.gov/genomes/all/GCA/001/272/575/GCA_001272575.2_ASM127257v2</t>
  </si>
  <si>
    <t>Urostyla sp. PUJRC_G1</t>
  </si>
  <si>
    <t>PUJRC_G1</t>
  </si>
  <si>
    <t>SAMN03325310</t>
  </si>
  <si>
    <t>PRJNA274288</t>
  </si>
  <si>
    <t>GCA_001272955.2</t>
  </si>
  <si>
    <t>LASQ02</t>
  </si>
  <si>
    <t>ftp://ftp.ncbi.nlm.nih.gov/genomes/all/GCA/001/272/955/GCA_001272955.2_ASM127295v2</t>
  </si>
  <si>
    <t>Laurentiella sp. PUJRC_G5</t>
  </si>
  <si>
    <t>PUJRC_G5</t>
  </si>
  <si>
    <t>SAMN03325317</t>
  </si>
  <si>
    <t>PRJNA274293</t>
  </si>
  <si>
    <t>GCA_001272975.2</t>
  </si>
  <si>
    <t>LASS02</t>
  </si>
  <si>
    <t>ftp://ftp.ncbi.nlm.nih.gov/genomes/all/GCA/001/272/975/GCA_001272975.2_ASM127297v2</t>
  </si>
  <si>
    <t>Paraurostyla sp. PUJRC_G6</t>
  </si>
  <si>
    <t>PUJRC_G6</t>
  </si>
  <si>
    <t>SAMN03325311</t>
  </si>
  <si>
    <t>PRJNA274287</t>
  </si>
  <si>
    <t>GCA_001272965.2</t>
  </si>
  <si>
    <t>LASR02</t>
  </si>
  <si>
    <t>ftp://ftp.ncbi.nlm.nih.gov/genomes/all/GCA/001/272/965/GCA_001272965.2_ASM127296v2</t>
  </si>
  <si>
    <t>Tetmemena sp. SeJ-2015</t>
  </si>
  <si>
    <t>SeJ-2015</t>
  </si>
  <si>
    <t>SAMN03325339</t>
  </si>
  <si>
    <t>PRJNA274296</t>
  </si>
  <si>
    <t>GCA_001273295.2</t>
  </si>
  <si>
    <t>LASU02</t>
  </si>
  <si>
    <t>ftp://ftp.ncbi.nlm.nih.gov/genomes/all/GCA/001/273/295/GCA_001273295.2_ASM127329v2</t>
  </si>
  <si>
    <t>Wallemia mellicola CBS 633.66</t>
  </si>
  <si>
    <t>CBS 633.66</t>
  </si>
  <si>
    <t>SAMN02769629</t>
  </si>
  <si>
    <t>PRJNA64975</t>
  </si>
  <si>
    <t>GCA_000263375.1</t>
  </si>
  <si>
    <t>AFQX01</t>
  </si>
  <si>
    <t>2012-03-15T00:00:00Z</t>
  </si>
  <si>
    <t>ftp://ftp.ncbi.nlm.nih.gov/genomes/all/GCA/000/263/375/GCA_000263375.1_Wallemia_sebi_v1.0</t>
  </si>
  <si>
    <t>ftp://ftp.ncbi.nlm.nih.gov/genomes/all/GCF/000/263/375/GCF_000263375.1_Wallemia_sebi_v1.0</t>
  </si>
  <si>
    <t>Lerema accius</t>
  </si>
  <si>
    <t>SAMN03610455</t>
  </si>
  <si>
    <t>PRJNA283224</t>
  </si>
  <si>
    <t>GCA_001278395.1</t>
  </si>
  <si>
    <t>LGAG01</t>
  </si>
  <si>
    <t>ftp://ftp.ncbi.nlm.nih.gov/genomes/all/GCA/001/278/395/GCA_001278395.1_lac_assembly_V1</t>
  </si>
  <si>
    <t>Ocimum tenuiflorum</t>
  </si>
  <si>
    <t>Krisha</t>
  </si>
  <si>
    <t>SAMN02378864</t>
  </si>
  <si>
    <t>PRJNA223343</t>
  </si>
  <si>
    <t>GCA_001278415.1</t>
  </si>
  <si>
    <t>AYJT01</t>
  </si>
  <si>
    <t>ftp://ftp.ncbi.nlm.nih.gov/genomes/all/GCA/001/278/415/GCA_001278415.1_OciTen1.0</t>
  </si>
  <si>
    <t>Escovopsis weberi</t>
  </si>
  <si>
    <t>EWB</t>
  </si>
  <si>
    <t>SAMN07188204</t>
  </si>
  <si>
    <t>PRJNA388864</t>
  </si>
  <si>
    <t>GCA_003055145.1</t>
  </si>
  <si>
    <t>NIGB01</t>
  </si>
  <si>
    <t>ftp://ftp.ncbi.nlm.nih.gov/genomes/all/GCA/003/055/145/GCA_003055145.1_ASM305514v1</t>
  </si>
  <si>
    <t>Chrysoporthe cubensis</t>
  </si>
  <si>
    <t>CMW 10028</t>
  </si>
  <si>
    <t>SAMN04018869</t>
  </si>
  <si>
    <t>PRJNA264999</t>
  </si>
  <si>
    <t>GCA_001282315.2</t>
  </si>
  <si>
    <t>LJCY02</t>
  </si>
  <si>
    <t>2015-09-14T00:00:00Z</t>
  </si>
  <si>
    <t>ftp://ftp.ncbi.nlm.nih.gov/genomes/all/GCA/001/282/315/GCA_001282315.2_ASM128231v2</t>
  </si>
  <si>
    <t>Vitis cinerea x Vitis riparia</t>
  </si>
  <si>
    <t>SAMEA2532534</t>
  </si>
  <si>
    <t>PRJEB5934</t>
  </si>
  <si>
    <t>GCA_001282645.1</t>
  </si>
  <si>
    <t>CCJE01</t>
  </si>
  <si>
    <t>ftp://ftp.ncbi.nlm.nih.gov/genomes/all/GCA/001/282/645/GCA_001282645.1_BoeWGS1.0</t>
  </si>
  <si>
    <t>Zosterops lateralis melanops</t>
  </si>
  <si>
    <t>SAMN03389315</t>
  </si>
  <si>
    <t>PRJNA277310</t>
  </si>
  <si>
    <t>GCA_001281735.1</t>
  </si>
  <si>
    <t>LAII01</t>
  </si>
  <si>
    <t>ftp://ftp.ncbi.nlm.nih.gov/genomes/all/GCA/001/281/735/GCA_001281735.1_ASM128173v1</t>
  </si>
  <si>
    <t>Alloteropsis semialata</t>
  </si>
  <si>
    <t>SAMN09668083</t>
  </si>
  <si>
    <t>PRJNA481434</t>
  </si>
  <si>
    <t>GCA_004135705.1</t>
  </si>
  <si>
    <t>chromosome 1:CM014270.1; chromosome 2:CM014271.1; chromosome 3:CM014272.1; chromosome 4:CM014273.1; chromosome 5:CM014274.1; chromosome 6:CM014275.1; chromosome 7:CM014276.1; chromosome 8:CM014277.1; chromosome 9:CM014278.1; chloroplast Pltd:CM014279.1</t>
  </si>
  <si>
    <t>QPGU01</t>
  </si>
  <si>
    <t>2019-02-04T00:00:00Z</t>
  </si>
  <si>
    <t>ftp://ftp.ncbi.nlm.nih.gov/genomes/all/GCA/004/135/705/GCA_004135705.1_ASEM_AUS1_V1.0</t>
  </si>
  <si>
    <t>Psittacus erithacus</t>
  </si>
  <si>
    <t>MU2MI4XJKV</t>
  </si>
  <si>
    <t>SAMN12165726</t>
  </si>
  <si>
    <t>PRJNA551771</t>
  </si>
  <si>
    <t>GCA_009867235.1</t>
  </si>
  <si>
    <t>WYDI01</t>
  </si>
  <si>
    <t>ftp://ftp.ncbi.nlm.nih.gov/genomes/all/GCA/009/867/235/GCA_009867235.1_ASM986723v1</t>
  </si>
  <si>
    <t>Ara militaris</t>
  </si>
  <si>
    <t>6PT2692UNM</t>
  </si>
  <si>
    <t>SAMN11250506</t>
  </si>
  <si>
    <t>PRJNA528956</t>
  </si>
  <si>
    <t>GCA_010015965.1</t>
  </si>
  <si>
    <t>JAAAKA01</t>
  </si>
  <si>
    <t>ftp://ftp.ncbi.nlm.nih.gov/genomes/all/GCA/010/015/965/GCA_010015965.1_ASM1001596v1</t>
  </si>
  <si>
    <t>Amynthas corticis</t>
  </si>
  <si>
    <t>SAMEA104071970</t>
  </si>
  <si>
    <t>PRJEB20839</t>
  </si>
  <si>
    <t>GCA_900184025.1</t>
  </si>
  <si>
    <t>FXXH01</t>
  </si>
  <si>
    <t>2017-07-14T00:00:00Z</t>
  </si>
  <si>
    <t>ftp://ftp.ncbi.nlm.nih.gov/genomes/all/GCA/900/184/025/GCA_900184025.1_corticis_a_kmer61.scafSeq.fasta</t>
  </si>
  <si>
    <t>Labeo gonius</t>
  </si>
  <si>
    <t>CIFRI</t>
  </si>
  <si>
    <t>SAMN07156107</t>
  </si>
  <si>
    <t>PRJNA387501</t>
  </si>
  <si>
    <t>GCA_013461565.1</t>
  </si>
  <si>
    <t>NPDK01</t>
  </si>
  <si>
    <t>ftp://ftp.ncbi.nlm.nih.gov/genomes/all/GCA/013/461/565/GCA_013461565.1_ASM1346156v1</t>
  </si>
  <si>
    <t>Myiopsitta monachus</t>
  </si>
  <si>
    <t>fujian</t>
  </si>
  <si>
    <t>SAMN16846069</t>
  </si>
  <si>
    <t>PRJNA679636</t>
  </si>
  <si>
    <t>GCA_017639245.1</t>
  </si>
  <si>
    <t>chromosome 1:CM029917.1; chromosome 2:CM029918.1; chromosome 3:CM029919.1; chromosome 4:CM029920.1; chromosome 5:CM029921.1; chromosome 6:CM029922.1; chromosome 7:CM029923.1; chromosome 8:CM029924.1; chromosome 9:CM029925.1; chromosome 10:CM029926.1; chromosome 11:CM029927.1; chromosome 12:CM029928.1; chromosome 13:CM029929.1; chromosome 14:CM029930.1; chromosome 15:CM029931.1; chromosome 16:CM029932.1; chromosome 17:CM029933.1; chromosome 18:CM029934.1; chromosome 19:CM029935.1; chromosome 20:CM029936.1; chromosome 21:CM029937.1; chromosome 22:CM029938.1; chromosome 23:CM029939.1; chromosome W:CM029940.1; chromosome Z:CM029941.1</t>
  </si>
  <si>
    <t>JAESHU01</t>
  </si>
  <si>
    <t>ftp://ftp.ncbi.nlm.nih.gov/genomes/all/GCA/017/639/245/GCA_017639245.1_MMon_1.0</t>
  </si>
  <si>
    <t>Eclectus roratus</t>
  </si>
  <si>
    <t>TSMLLNO8PM</t>
  </si>
  <si>
    <t>SAMN11250500</t>
  </si>
  <si>
    <t>PRJNA528951</t>
  </si>
  <si>
    <t>GCA_011763535.1</t>
  </si>
  <si>
    <t>JAAGVV01</t>
  </si>
  <si>
    <t>ftp://ftp.ncbi.nlm.nih.gov/genomes/all/GCA/011/763/535/GCA_011763535.1_ASM1176353v1</t>
  </si>
  <si>
    <t>Fe2391</t>
  </si>
  <si>
    <t>SAMN17864699</t>
  </si>
  <si>
    <t>PRJNA701381</t>
  </si>
  <si>
    <t>GCA_018104275.1</t>
  </si>
  <si>
    <t>JAFFKB01</t>
  </si>
  <si>
    <t>ftp://ftp.ncbi.nlm.nih.gov/genomes/all/GCA/018/104/275/GCA_018104275.1_ASM1810427v1</t>
  </si>
  <si>
    <t>Leptomonas pyrrhocoris</t>
  </si>
  <si>
    <t>H10</t>
  </si>
  <si>
    <t>SAMN03702862</t>
  </si>
  <si>
    <t>PRJNA313437</t>
  </si>
  <si>
    <t>GCA_001293395.1</t>
  </si>
  <si>
    <t>LGTL01</t>
  </si>
  <si>
    <t>2015-09-17T00:00:00Z</t>
  </si>
  <si>
    <t>ftp://ftp.ncbi.nlm.nih.gov/genomes/all/GCA/001/293/395/GCA_001293395.1_ASM129339v1</t>
  </si>
  <si>
    <t>ftp://ftp.ncbi.nlm.nih.gov/genomes/all/GCF/001/293/395/GCF_001293395.1_ASM129339v1</t>
  </si>
  <si>
    <t>Mycosphaerella arachidis</t>
  </si>
  <si>
    <t>CALF-13A</t>
  </si>
  <si>
    <t>SAMN03952734</t>
  </si>
  <si>
    <t>PRJNA291633</t>
  </si>
  <si>
    <t>GCA_001297265.1</t>
  </si>
  <si>
    <t>LIHB01</t>
  </si>
  <si>
    <t>2015-09-23T00:00:00Z</t>
  </si>
  <si>
    <t>ftp://ftp.ncbi.nlm.nih.gov/genomes/all/GCA/001/297/265/GCA_001297265.1_ASM129726v1</t>
  </si>
  <si>
    <t>Baudoinia panamericana UAMH 10762</t>
  </si>
  <si>
    <t>UAMH 10762</t>
  </si>
  <si>
    <t>SAMN02981283</t>
  </si>
  <si>
    <t>PRJNA53579</t>
  </si>
  <si>
    <t>GCA_000338955.1</t>
  </si>
  <si>
    <t>AEIF01</t>
  </si>
  <si>
    <t>ftp://ftp.ncbi.nlm.nih.gov/genomes/all/GCA/000/338/955/GCA_000338955.1_Bauco1</t>
  </si>
  <si>
    <t>ftp://ftp.ncbi.nlm.nih.gov/genomes/all/GCF/000/338/955/GCF_000338955.1_Bauco1</t>
  </si>
  <si>
    <t>Phialophora attinorum</t>
  </si>
  <si>
    <t>CBS 131958</t>
  </si>
  <si>
    <t>SAMN03765150</t>
  </si>
  <si>
    <t>PRJNA309727</t>
  </si>
  <si>
    <t>GCA_001299255.1</t>
  </si>
  <si>
    <t>LFJN01</t>
  </si>
  <si>
    <t>2015-09-25T00:00:00Z</t>
  </si>
  <si>
    <t>ftp://ftp.ncbi.nlm.nih.gov/genomes/all/GCA/001/299/255/GCA_001299255.1_ASM129925v1</t>
  </si>
  <si>
    <t>ftp://ftp.ncbi.nlm.nih.gov/genomes/all/GCF/001/299/255/GCF_001299255.1_ASM129925v1</t>
  </si>
  <si>
    <t>Leptomonas seymouri</t>
  </si>
  <si>
    <t>ATCC 30220</t>
  </si>
  <si>
    <t>SAMN03741797</t>
  </si>
  <si>
    <t>PRJNA285179</t>
  </si>
  <si>
    <t>GCA_001299535.1</t>
  </si>
  <si>
    <t>LJSK01</t>
  </si>
  <si>
    <t>ftp://ftp.ncbi.nlm.nih.gov/genomes/all/GCA/001/299/535/GCA_001299535.1_ASM129953v1</t>
  </si>
  <si>
    <t>SAMN04009657</t>
  </si>
  <si>
    <t>PRJNA271118</t>
  </si>
  <si>
    <t>GCA_001302255.2</t>
  </si>
  <si>
    <t>chromosome 1:CP019371.1; chromosome 2:CP019375.1; chromosome 3:CP019376.1; chromosome 4:CP019377.1; chromosome 5:CP019378.1; chromosome 6:CP019379.1; chromosome 7:CP019380.1; chromosome 8:CP019381.1; chromosome 9:CP019382.1; chromosome 10:CP019370.1; chromosome 11:CP019372.1; chromosome 12:CP019373.1; chromosome 13:CP019374.1</t>
  </si>
  <si>
    <t>2017-02-03T00:00:00Z</t>
  </si>
  <si>
    <t>ftp://ftp.ncbi.nlm.nih.gov/genomes/all/GCA/001/302/255/GCA_001302255.2_TraHir072</t>
  </si>
  <si>
    <t>Trametes sp. AH28-2</t>
  </si>
  <si>
    <t>AH28-2</t>
  </si>
  <si>
    <t>SAMN04038070</t>
  </si>
  <si>
    <t>PRJNA294859</t>
  </si>
  <si>
    <t>GCA_001304625.1</t>
  </si>
  <si>
    <t>LJJJ01</t>
  </si>
  <si>
    <t>2015-09-30T00:00:00Z</t>
  </si>
  <si>
    <t>ftp://ftp.ncbi.nlm.nih.gov/genomes/all/GCA/001/304/625/GCA_001304625.1_ASM130462v1</t>
  </si>
  <si>
    <t>Talaromyces verruculosus</t>
  </si>
  <si>
    <t>TS63-9</t>
  </si>
  <si>
    <t>SAMN03944927</t>
  </si>
  <si>
    <t>PRJNA291496</t>
  </si>
  <si>
    <t>GCA_001305275.1</t>
  </si>
  <si>
    <t>LHCL01</t>
  </si>
  <si>
    <t>2015-10-01T00:00:00Z</t>
  </si>
  <si>
    <t>ftp://ftp.ncbi.nlm.nih.gov/genomes/all/GCA/001/305/275/GCA_001305275.1_ASM130527v1</t>
  </si>
  <si>
    <t>Neonectria ditissima</t>
  </si>
  <si>
    <t>RS 324p</t>
  </si>
  <si>
    <t>SAMN03753650</t>
  </si>
  <si>
    <t>PRJNA285413</t>
  </si>
  <si>
    <t>GCA_001305505.1</t>
  </si>
  <si>
    <t>LDPL01</t>
  </si>
  <si>
    <t>ftp://ftp.ncbi.nlm.nih.gov/genomes/all/GCA/001/305/505/GCA_001305505.1_Nd324p1.0</t>
  </si>
  <si>
    <t>Sarcophagidae sp. BV-2014</t>
  </si>
  <si>
    <t>BV_Sarcophagidae</t>
  </si>
  <si>
    <t>SAMN03285074</t>
  </si>
  <si>
    <t>GCA_001047195.1</t>
  </si>
  <si>
    <t>JXPX01</t>
  </si>
  <si>
    <t>2015-07-06T00:00:00Z</t>
  </si>
  <si>
    <t>ftp://ftp.ncbi.nlm.nih.gov/genomes/all/GCA/001/047/195/GCA_001047195.1_ASM104719v1</t>
  </si>
  <si>
    <t>Pantherophis guttatus</t>
  </si>
  <si>
    <t>EG266</t>
  </si>
  <si>
    <t>SAMN12106767</t>
  </si>
  <si>
    <t>PRJNA632598</t>
  </si>
  <si>
    <t>GCA_001185365.2</t>
  </si>
  <si>
    <t>JTLQ02</t>
  </si>
  <si>
    <t>ftp://ftp.ncbi.nlm.nih.gov/genomes/all/GCA/001/185/365/GCA_001185365.2_UNIGE_PanGut_3.0</t>
  </si>
  <si>
    <t>ftp://ftp.ncbi.nlm.nih.gov/genomes/all/GCF/001/185/365/GCF_001185365.1_UNIGE_PanGut_3.0</t>
  </si>
  <si>
    <t>Conus tribblei</t>
  </si>
  <si>
    <t>0317_1</t>
  </si>
  <si>
    <t>SAMN03959933</t>
  </si>
  <si>
    <t>PRJNA285711</t>
  </si>
  <si>
    <t>GCA_001262575.1</t>
  </si>
  <si>
    <t>LFLW01</t>
  </si>
  <si>
    <t>ftp://ftp.ncbi.nlm.nih.gov/genomes/all/GCA/001/262/575/GCA_001262575.1_ASM126257v1</t>
  </si>
  <si>
    <t>Apodemus sylvaticus</t>
  </si>
  <si>
    <t>WM_1_Wirral</t>
  </si>
  <si>
    <t>SAMN03863808</t>
  </si>
  <si>
    <t>PRJNA290427</t>
  </si>
  <si>
    <t>GCA_001305905.1</t>
  </si>
  <si>
    <t>LIPJ01</t>
  </si>
  <si>
    <t>ftp://ftp.ncbi.nlm.nih.gov/genomes/all/GCA/001/305/905/GCA_001305905.1_ASM130590v1</t>
  </si>
  <si>
    <t>Microtus agrestis</t>
  </si>
  <si>
    <t>SAMEA6564477</t>
  </si>
  <si>
    <t>PRJEB36805</t>
  </si>
  <si>
    <t>GCA_902806775.1</t>
  </si>
  <si>
    <t>CADCXT01</t>
  </si>
  <si>
    <t>ftp://ftp.ncbi.nlm.nih.gov/genomes/all/GCA/902/806/775/GCA_902806775.1_Field_vole_promethion_pilon</t>
  </si>
  <si>
    <t>Blastomyces gilchristii SLH14081</t>
  </si>
  <si>
    <t>SLH14081</t>
  </si>
  <si>
    <t>SAMN02953742</t>
  </si>
  <si>
    <t>PRJNA29173</t>
  </si>
  <si>
    <t>GCA_000003855.2</t>
  </si>
  <si>
    <t>ACBU01</t>
  </si>
  <si>
    <t>ftp://ftp.ncbi.nlm.nih.gov/genomes/all/GCA/000/003/855/GCA_000003855.2_BD_SLH14081_V1</t>
  </si>
  <si>
    <t>ftp://ftp.ncbi.nlm.nih.gov/genomes/all/GCF/000/003/855/GCF_000003855.2_BD_SLH14081_V1</t>
  </si>
  <si>
    <t>Aspergillus westerdijkiae</t>
  </si>
  <si>
    <t>IBT 35663</t>
  </si>
  <si>
    <t>SAMN17736565</t>
  </si>
  <si>
    <t>PRJNA698789</t>
  </si>
  <si>
    <t>GCA_019976475.1</t>
  </si>
  <si>
    <t>JAFBMQ01</t>
  </si>
  <si>
    <t>ftp://ftp.ncbi.nlm.nih.gov/genomes/all/GCA/019/976/475/GCA_019976475.1_ASM1997647v1</t>
  </si>
  <si>
    <t>Plodia interpunctella</t>
  </si>
  <si>
    <t>Dundee</t>
  </si>
  <si>
    <t>SAMEA104034066</t>
  </si>
  <si>
    <t>PRJEB4874</t>
  </si>
  <si>
    <t>GCA_900182495.1</t>
  </si>
  <si>
    <t>FXST01</t>
  </si>
  <si>
    <t>2017-05-03T00:00:00Z</t>
  </si>
  <si>
    <t>ftp://ftp.ncbi.nlm.nih.gov/genomes/all/GCA/900/182/495/GCA_900182495.1_Plodia_dt</t>
  </si>
  <si>
    <t>Gekko japonicus</t>
  </si>
  <si>
    <t>JY-2015</t>
  </si>
  <si>
    <t>SAMN04157958</t>
  </si>
  <si>
    <t>PRJNA308133</t>
  </si>
  <si>
    <t>GCA_001447785.1</t>
  </si>
  <si>
    <t>mitochondrion MT:NC_028035.1/</t>
  </si>
  <si>
    <t>LNDG01</t>
  </si>
  <si>
    <t>ftp://ftp.ncbi.nlm.nih.gov/genomes/all/GCA/001/447/785/GCA_001447785.1_Gekko_japonicus_V1.1</t>
  </si>
  <si>
    <t>ftp://ftp.ncbi.nlm.nih.gov/genomes/all/GCF/001/447/785/GCF_001447785.1_Gekko_japonicus_V1.1</t>
  </si>
  <si>
    <t>Silybum marianum</t>
  </si>
  <si>
    <t>LBBE</t>
  </si>
  <si>
    <t>SAMN04161469</t>
  </si>
  <si>
    <t>PRJNA251972</t>
  </si>
  <si>
    <t>GCA_001541825.1</t>
  </si>
  <si>
    <t>LMWD01</t>
  </si>
  <si>
    <t>2016-01-26T00:00:00Z</t>
  </si>
  <si>
    <t>ftp://ftp.ncbi.nlm.nih.gov/genomes/all/GCA/001/541/825/GCA_001541825.1_ASM154182v1</t>
  </si>
  <si>
    <t>Polypedilum vanderplanki</t>
  </si>
  <si>
    <t>NIAS01</t>
  </si>
  <si>
    <t>SAMN15963333</t>
  </si>
  <si>
    <t>PRJNA660906</t>
  </si>
  <si>
    <t>GCA_018290095.1</t>
  </si>
  <si>
    <t>chromosome 1:CM031379.1; chromosome 2:CM031380.1; chromosome 3:CM031381.1; chromosome 4:CM031382.1</t>
  </si>
  <si>
    <t>JADBJN01</t>
  </si>
  <si>
    <t>ftp://ftp.ncbi.nlm.nih.gov/genomes/all/GCA/018/290/095/GCA_018290095.1_Pv_5.2</t>
  </si>
  <si>
    <t>Gynochthodes officinalis</t>
  </si>
  <si>
    <t>JW2020</t>
  </si>
  <si>
    <t>SAMN14599083</t>
  </si>
  <si>
    <t>PRJNA625354</t>
  </si>
  <si>
    <t>GCA_020080225.1</t>
  </si>
  <si>
    <t>linkage group LG01:CM034615.1; linkage group LG02:CM034616.1; linkage group LG03:CM034617.1; linkage group LG04:CM034618.1; linkage group LG05:CM034619.1; linkage group LG06:CM034620.1; linkage group LG07:CM034621.1; linkage group LG08:CM034622.1; linkage group LG09:CM034623.1; linkage group LG10:CM034624.1; linkage group LG11:CM034625.1</t>
  </si>
  <si>
    <t>JAIQDA01</t>
  </si>
  <si>
    <t>ftp://ftp.ncbi.nlm.nih.gov/genomes/all/GCA/020/080/225/GCA_020080225.1_ASM2008022v1</t>
  </si>
  <si>
    <t>Dinoponera quadriceps</t>
  </si>
  <si>
    <t>SergipeBrazil2010</t>
  </si>
  <si>
    <t>SAMN02869781</t>
  </si>
  <si>
    <t>PRJNA301625</t>
  </si>
  <si>
    <t>GCA_001313825.1</t>
  </si>
  <si>
    <t>JPHR01</t>
  </si>
  <si>
    <t>ftp://ftp.ncbi.nlm.nih.gov/genomes/all/GCA/001/313/825/GCA_001313825.1_ASM131382v1</t>
  </si>
  <si>
    <t>ftp://ftp.ncbi.nlm.nih.gov/genomes/all/GCF/001/313/825/GCF_001313825.1_ASM131382v1</t>
  </si>
  <si>
    <t>Phytophthora multivora</t>
  </si>
  <si>
    <t>NZFS 3378</t>
  </si>
  <si>
    <t>SAMN03921836</t>
  </si>
  <si>
    <t>PRJNA290840</t>
  </si>
  <si>
    <t>GCA_001314345.1</t>
  </si>
  <si>
    <t>LGSM01</t>
  </si>
  <si>
    <t>ftp://ftp.ncbi.nlm.nih.gov/genomes/all/GCA/001/314/345/GCA_001314345.1_NZFS3378v2</t>
  </si>
  <si>
    <t>Phytophthora taxon totara</t>
  </si>
  <si>
    <t>NZFS 3642</t>
  </si>
  <si>
    <t>SAMN03897384</t>
  </si>
  <si>
    <t>PRJNA290788</t>
  </si>
  <si>
    <t>GCA_001314375.1</t>
  </si>
  <si>
    <t>LGSN01</t>
  </si>
  <si>
    <t>ftp://ftp.ncbi.nlm.nih.gov/genomes/all/GCA/001/314/375/GCA_001314375.1_NZFS3642v1</t>
  </si>
  <si>
    <t>Phytophthora pluvialis</t>
  </si>
  <si>
    <t>LC9-1</t>
  </si>
  <si>
    <t>SAMN03895999</t>
  </si>
  <si>
    <t>PRJNA290686</t>
  </si>
  <si>
    <t>GCA_001314425.1</t>
  </si>
  <si>
    <t>LGTU01</t>
  </si>
  <si>
    <t>ftp://ftp.ncbi.nlm.nih.gov/genomes/all/GCA/001/314/425/GCA_001314425.1_LC9-1v2</t>
  </si>
  <si>
    <t>Phytophthora agathidicida</t>
  </si>
  <si>
    <t>NZFS 3772</t>
  </si>
  <si>
    <t>SAMN03894431</t>
  </si>
  <si>
    <t>PRJNA290658</t>
  </si>
  <si>
    <t>GCA_001314435.1</t>
  </si>
  <si>
    <t>LGTR01</t>
  </si>
  <si>
    <t>ftp://ftp.ncbi.nlm.nih.gov/genomes/all/GCA/001/314/435/GCA_001314435.1_NZFS3772v2</t>
  </si>
  <si>
    <t>Rotaria magnacalcarata</t>
  </si>
  <si>
    <t>SAMEA104393684</t>
  </si>
  <si>
    <t>PRJEB23516</t>
  </si>
  <si>
    <t>GCA_900239745.1</t>
  </si>
  <si>
    <t>OENM01</t>
  </si>
  <si>
    <t>ftp://ftp.ncbi.nlm.nih.gov/genomes/all/GCA/900/239/745/GCA_900239745.1_nRg1.8.reference_genomic</t>
  </si>
  <si>
    <t>Hymenoscyphus scutula</t>
  </si>
  <si>
    <t>CBS 480.97</t>
  </si>
  <si>
    <t>SAMN04151791</t>
  </si>
  <si>
    <t>PRJNA297978</t>
  </si>
  <si>
    <t>GCA_001399465.1</t>
  </si>
  <si>
    <t>LKTO01</t>
  </si>
  <si>
    <t>2015-10-19T00:00:00Z</t>
  </si>
  <si>
    <t>ftp://ftp.ncbi.nlm.nih.gov/genomes/all/GCA/001/399/465/GCA_001399465.1_H_scutula_V1</t>
  </si>
  <si>
    <t>JCM 22607</t>
  </si>
  <si>
    <t>SAMD00028438</t>
  </si>
  <si>
    <t>PRJDB3737</t>
  </si>
  <si>
    <t>GCA_001950535.1</t>
  </si>
  <si>
    <t>BCKA01</t>
  </si>
  <si>
    <t>2016-12-09T20:51:00Z</t>
  </si>
  <si>
    <t>ftp://ftp.ncbi.nlm.nih.gov/genomes/all/GCA/001/950/535/GCA_001950535.1_JCM_22607_assembly_v001</t>
  </si>
  <si>
    <t>MB42</t>
  </si>
  <si>
    <t>SAMN08987200</t>
  </si>
  <si>
    <t>PRJNA453734</t>
  </si>
  <si>
    <t>GCA_006535955.1</t>
  </si>
  <si>
    <t>QEAN01</t>
  </si>
  <si>
    <t>ftp://ftp.ncbi.nlm.nih.gov/genomes/all/GCA/006/535/955/GCA_006535955.1_ASM653595v1</t>
  </si>
  <si>
    <t>Leishmania peruviana</t>
  </si>
  <si>
    <t>SAMEA2767110</t>
  </si>
  <si>
    <t>PRJEB7263</t>
  </si>
  <si>
    <t>GCA_001403695.1</t>
  </si>
  <si>
    <t>chromosome 0:LN609229.1; chromosome 1:LN609225.1; chromosome 2:LN609221.1; chromosome 3:LN609227.1; chromosome 4:LN609197.1; chromosome 5:LN609217.1; chromosome 6:LN609216.1; chromosome 7:LN609209.1; chromosome 8:LN609206.1; chromosome 9:LN609215.1; chromosome 10:LN609203.1; chromosome 11:LN609212.1; chromosome 12:LN609205.1; chromosome 13:LN609222.1; chromosome 14:LN609200.1; chromosome 15:LN609201.1; chromosome 16:LN609207.1; chromosome 17:LN609218.1; chromosome 18:LN609223.1; chromosome 19:LN609208.1; chromosome 20.1:LN609214.1; chromosome 20.2:LN609199.1; chromosome 21:LN609220.1; chromosome 22:LN609202.1; chromosome 23:LN609228.1; chromosome 24:LN609194.1; chromosome 25:LN609198.1; chromosome 26:LN609213.1; chromosome 27:LN609219.1; chromosome 28:LN609204.1; chromosome 29:LN609210.1; chromosome 30:LN609226.1; chromosome 31:LN609195.1; chromosome 32:LN609211.1; chromosome 33:LN609193.1; chromosome 34:LN609224.1; chromosome 35:LN609196.1</t>
  </si>
  <si>
    <t>ftp://ftp.ncbi.nlm.nih.gov/genomes/all/GCA/001/403/695/GCA_001403695.1_Leishmania_peruviana_LEM-1537_V1</t>
  </si>
  <si>
    <t>Nicrophorus vespilloides</t>
  </si>
  <si>
    <t>i.1.1-1</t>
  </si>
  <si>
    <t>SAMN03733533</t>
  </si>
  <si>
    <t>PRJNA339573</t>
  </si>
  <si>
    <t>GCA_001412225.1</t>
  </si>
  <si>
    <t>LJCH01</t>
  </si>
  <si>
    <t>2015-10-23T00:00:00Z</t>
  </si>
  <si>
    <t>ftp://ftp.ncbi.nlm.nih.gov/genomes/all/GCA/001/412/225/GCA_001412225.1_Nicve_v1.0</t>
  </si>
  <si>
    <t>ftp://ftp.ncbi.nlm.nih.gov/genomes/all/GCF/001/412/225/GCF_001412225.1_Nicve_v1.0</t>
  </si>
  <si>
    <t>Diachasma alloeum</t>
  </si>
  <si>
    <t>Michigan</t>
  </si>
  <si>
    <t>SAMN03701895</t>
  </si>
  <si>
    <t>PRJNA306876</t>
  </si>
  <si>
    <t>GCA_001412515.3</t>
  </si>
  <si>
    <t>LDKA02</t>
  </si>
  <si>
    <t>ftp://ftp.ncbi.nlm.nih.gov/genomes/all/GCA/001/412/515/GCA_001412515.3_Dall2.0</t>
  </si>
  <si>
    <t>ftp://ftp.ncbi.nlm.nih.gov/genomes/all/GCF/001/412/515/GCF_001412515.2_Dall2.0</t>
  </si>
  <si>
    <t>Hymenoscyphus laetus</t>
  </si>
  <si>
    <t>CBS 340.76</t>
  </si>
  <si>
    <t>SAMN04145361</t>
  </si>
  <si>
    <t>PRJNA297728</t>
  </si>
  <si>
    <t>GCA_001414375.1</t>
  </si>
  <si>
    <t>LLCA01</t>
  </si>
  <si>
    <t>2015-10-27T00:00:00Z</t>
  </si>
  <si>
    <t>ftp://ftp.ncbi.nlm.nih.gov/genomes/all/GCA/001/414/375/GCA_001414375.1_H_laetus_v1</t>
  </si>
  <si>
    <t>Hymenoscyphus infarciens</t>
  </si>
  <si>
    <t>CBS 122016</t>
  </si>
  <si>
    <t>SAMN04145410</t>
  </si>
  <si>
    <t>PRJNA297733</t>
  </si>
  <si>
    <t>GCA_001414345.1</t>
  </si>
  <si>
    <t>LLCB01</t>
  </si>
  <si>
    <t>ftp://ftp.ncbi.nlm.nih.gov/genomes/all/GCA/001/414/345/GCA_001414345.1_H_infarciens_v1</t>
  </si>
  <si>
    <t>Hymenoscyphus repandus</t>
  </si>
  <si>
    <t>CBS 341.76</t>
  </si>
  <si>
    <t>SAMN04145415</t>
  </si>
  <si>
    <t>PRJNA297738</t>
  </si>
  <si>
    <t>GCA_001414415.1</t>
  </si>
  <si>
    <t>LLCE01</t>
  </si>
  <si>
    <t>ftp://ftp.ncbi.nlm.nih.gov/genomes/all/GCA/001/414/415/GCA_001414415.1_H_repandus</t>
  </si>
  <si>
    <t>Hymenoscyphus fructigenus</t>
  </si>
  <si>
    <t>CBS 650.92</t>
  </si>
  <si>
    <t>SAMN04157984</t>
  </si>
  <si>
    <t>PRJNA298282</t>
  </si>
  <si>
    <t>GCA_001414455.1</t>
  </si>
  <si>
    <t>LKUV01</t>
  </si>
  <si>
    <t>ftp://ftp.ncbi.nlm.nih.gov/genomes/all/GCA/001/414/455/GCA_001414455.1_H_fructigenus_v1</t>
  </si>
  <si>
    <t>Hymenoscyphus salicellus</t>
  </si>
  <si>
    <t>CBS 111550</t>
  </si>
  <si>
    <t>SAMN04145413</t>
  </si>
  <si>
    <t>PRJNA297737</t>
  </si>
  <si>
    <t>GCA_001414355.1</t>
  </si>
  <si>
    <t>LLCD01</t>
  </si>
  <si>
    <t>ftp://ftp.ncbi.nlm.nih.gov/genomes/all/GCA/001/414/355/GCA_001414355.1_ASM141435v1</t>
  </si>
  <si>
    <t>Hymenoscyphus herbarum</t>
  </si>
  <si>
    <t>CBS 466.73</t>
  </si>
  <si>
    <t>SAMN04158973</t>
  </si>
  <si>
    <t>PRJNA298390</t>
  </si>
  <si>
    <t>GCA_001414485.1</t>
  </si>
  <si>
    <t>LLEY01</t>
  </si>
  <si>
    <t>ftp://ftp.ncbi.nlm.nih.gov/genomes/all/GCA/001/414/485/GCA_001414485.1_H_herbarum_v1</t>
  </si>
  <si>
    <t>SAMEA104096977</t>
  </si>
  <si>
    <t>PRJEB21027</t>
  </si>
  <si>
    <t>GCA_900184765.1</t>
  </si>
  <si>
    <t>FXXO01</t>
  </si>
  <si>
    <t>2017-12-06T00:00:00Z</t>
  </si>
  <si>
    <t>ftp://ftp.ncbi.nlm.nih.gov/genomes/all/GCA/900/184/765/GCA_900184765.1_v2</t>
  </si>
  <si>
    <t>Auricularia subglabra TFB-10046 SS5</t>
  </si>
  <si>
    <t>TFB-10046 SS5</t>
  </si>
  <si>
    <t>SAMN02981354</t>
  </si>
  <si>
    <t>PRJNA60553</t>
  </si>
  <si>
    <t>GCA_000265015.1</t>
  </si>
  <si>
    <t>AFVO01</t>
  </si>
  <si>
    <t>ftp://ftp.ncbi.nlm.nih.gov/genomes/all/GCA/000/265/015/GCA_000265015.1_Auricularia_subglabra_SS-5_V1.0</t>
  </si>
  <si>
    <t>ftp://ftp.ncbi.nlm.nih.gov/genomes/all/GCF/000/265/015/GCF_000265015.1_Auricularia_subglabra_SS-5_V1.0</t>
  </si>
  <si>
    <t>Amazona aestiva</t>
  </si>
  <si>
    <t>AMXYW</t>
  </si>
  <si>
    <t>SAMN17376699</t>
  </si>
  <si>
    <t>GCA_017639355.1</t>
  </si>
  <si>
    <t>chromosome 1:CM029888.1; chromosome 2:CM029889.1; chromosome 3:CM029890.1; chromosome 4:CM029891.1; chromosome 5:CM029892.1; chromosome 6:CM029893.1; chromosome 7:CM029894.1; chromosome 8:CM029895.1; chromosome 9:CM029896.1; chromosome 10:CM029897.1; chromosome 11:CM029898.1; chromosome 12:CM029899.1; chromosome 13:CM029900.1; chromosome 14:CM029901.1; chromosome 15:CM029902.1; chromosome 16:CM029903.1; chromosome 17:CM029904.1; chromosome 18:CM029905.1; chromosome 19:CM029906.1; chromosome 20:CM029907.1; chromosome 21:CM029908.1; chromosome 22:CM029909.1; chromosome 23:CM029910.1; chromosome 24:CM029911.1; chromosome 25:CM029912.1; chromosome 26:CM029913.1; chromosome 27:CM029914.1; chromosome 28:CM029915.1; chromosome Z:CM029916.1</t>
  </si>
  <si>
    <t>JAESHV01</t>
  </si>
  <si>
    <t>ftp://ftp.ncbi.nlm.nih.gov/genomes/all/GCA/017/639/355/GCA_017639355.1_Aaes_hic</t>
  </si>
  <si>
    <t>Anopheles coluzzii</t>
  </si>
  <si>
    <t>MOPTI</t>
  </si>
  <si>
    <t>SAMN14999449</t>
  </si>
  <si>
    <t>PRJNA716340</t>
  </si>
  <si>
    <t>GCA_016920705.1</t>
  </si>
  <si>
    <t>chromosome X:NC_053520.1/CM029350.1; chromosome 2:NC_053521.1/CM029348.1; chromosome 3:NC_053522.1/CM029349.1; mitochondrion MT:NC_028215.1/CM029351.1</t>
  </si>
  <si>
    <t>JADFTP01</t>
  </si>
  <si>
    <t>ftp://ftp.ncbi.nlm.nih.gov/genomes/all/GCA/016/920/705/GCA_016920705.1_AcolMOP1</t>
  </si>
  <si>
    <t>ftp://ftp.ncbi.nlm.nih.gov/genomes/all/GCF/016/920/705/GCF_016920705.1_AcolMOP1</t>
  </si>
  <si>
    <t>Junonia coenia</t>
  </si>
  <si>
    <t>SAMN13640937</t>
  </si>
  <si>
    <t>GCA_018235105.1</t>
  </si>
  <si>
    <t>DVWM01</t>
  </si>
  <si>
    <t>ftp://ftp.ncbi.nlm.nih.gov/genomes/all/GCA/018/235/105/GCA_018235105.1_SRR10765679</t>
  </si>
  <si>
    <t>Hippocampus abdominalis</t>
  </si>
  <si>
    <t>HM12</t>
  </si>
  <si>
    <t>SAMN18594038</t>
  </si>
  <si>
    <t>PRJNA713516</t>
  </si>
  <si>
    <t>GCA_018466805.1</t>
  </si>
  <si>
    <t>chromosome 1:CM031694.1; chromosome 2:CM031695.1; chromosome 3:CM031696.1; chromosome 4:CM031697.1; chromosome 5:CM031698.1; chromosome 6:CM031699.1; chromosome 7:CM031700.1; chromosome 8:CM031701.1; chromosome 9:CM031702.1; chromosome 10:CM031703.1; chromosome 11:CM031704.1; chromosome 12:CM031705.1; chromosome 13:CM031706.1; chromosome 14:CM031707.1; chromosome 15:CM031708.1; chromosome 16:CM031709.1; chromosome 17:CM031710.1; chromosome 18:CM031711.1; chromosome 19:CM031712.1; chromosome 20:CM031713.1; chromosome 21:CM031714.1</t>
  </si>
  <si>
    <t>JAGPNR01</t>
  </si>
  <si>
    <t>ftp://ftp.ncbi.nlm.nih.gov/genomes/all/GCA/018/466/805/GCA_018466805.1_ZJU1.0</t>
  </si>
  <si>
    <t>Melanotaenia boesemani</t>
  </si>
  <si>
    <t>fMelBoe1</t>
  </si>
  <si>
    <t>SAMN12623618</t>
  </si>
  <si>
    <t>PRJNA734611</t>
  </si>
  <si>
    <t>GCA_017639745.1</t>
  </si>
  <si>
    <t>chromosome 1:NC_055682.1/CM030225.1; chromosome 2:NC_055683.1/CM030226.1; chromosome 3:NC_055684.1/CM030227.1; chromosome 4:NC_055685.1/CM030228.1; chromosome 5:NC_055686.1/CM030229.1; chromosome 6:NC_055687.1/CM030230.1; chromosome 7:NC_055688.1/CM030231.1; chromosome 8:NC_055689.1/CM030232.1; chromosome 9:NC_055690.1/CM030233.1; chromosome 10:NC_055691.1/CM030234.1; chromosome 11:NC_055692.1/CM030235.1; chromosome 12:NC_055693.1/CM030236.1; chromosome 13:NC_055694.1/CM030237.1; chromosome 14:NC_055695.1/CM030238.1; chromosome 15:NC_055696.1/CM030239.1; chromosome 16:NC_055697.1/CM030240.1; chromosome 17:NC_055698.1/CM030241.1; chromosome 18:NC_055699.1/CM030242.1; chromosome 19:NC_055700.1/CM030243.1; chromosome 20:NC_055701.1/CM030244.1; chromosome 21:NC_055702.1/CM030245.1; chromosome 22:NC_055703.1/CM030246.1; chromosome 23:NC_055704.1/CM030247.1; chromosome 24:NC_055705.1/CM030248.1; mitochondrion MT:NC_028208.1/CM030249.1</t>
  </si>
  <si>
    <t>JAGFVI01</t>
  </si>
  <si>
    <t>ftp://ftp.ncbi.nlm.nih.gov/genomes/all/GCA/017/639/745/GCA_017639745.1_fMelBoe1.pri</t>
  </si>
  <si>
    <t>ftp://ftp.ncbi.nlm.nih.gov/genomes/all/GCF/017/639/745/GCF_017639745.1_fMelBoe1.pri</t>
  </si>
  <si>
    <t>Gorsachius goisagi</t>
  </si>
  <si>
    <t>SAMD00283120</t>
  </si>
  <si>
    <t>PRJDB11286</t>
  </si>
  <si>
    <t>GCA_018403395.1</t>
  </si>
  <si>
    <t>BOSO01</t>
  </si>
  <si>
    <t>ftp://ftp.ncbi.nlm.nih.gov/genomes/all/GCA/018/403/395/GCA_018403395.1_G_goisagi_scaffold_01</t>
  </si>
  <si>
    <t>Coregonus sp. 'balchen'</t>
  </si>
  <si>
    <t>SAMEA5807383</t>
  </si>
  <si>
    <t>PRJEB33097</t>
  </si>
  <si>
    <t>GCA_902810595.1</t>
  </si>
  <si>
    <t>chromosome 1:LR778253.1; chromosome 2:LR778254.1; chromosome 3:LR778255.1; chromosome 4:LR778256.1; chromosome 5:LR778257.1; chromosome 6:LR778258.1; chromosome 7:LR778259.1; chromosome 8:LR778260.1; chromosome 9:LR778261.1; chromosome 10:LR778262.1; chromosome 11:LR778263.1; chromosome 12:LR778264.1; chromosome 13:LR778265.1; chromosome 14:LR778266.1; chromosome 15:LR778267.1; chromosome 16:LR778268.1; chromosome 17:LR778269.1; chromosome 18:LR778270.1; chromosome 19:LR778271.1; chromosome 20:LR778272.1; chromosome 21:LR778273.1; chromosome 22:LR778274.1; chromosome 23:LR778275.1; chromosome 24:LR778276.1; chromosome 25:LR778277.1; chromosome 26:LR778278.1; chromosome 27:LR778279.1; chromosome 28:LR778280.1; chromosome 29:LR778281.1; chromosome 30:LR778282.1; chromosome 31:LR778283.1; chromosome 32:LR778284.1; chromosome 33:LR778285.1; chromosome 34:LR778286.1; chromosome 35:LR778287.1; chromosome 36:LR778288.1; chromosome 37:LR778289.1; chromosome 38:LR778290.1; chromosome 39:LR778291.1; chromosome 40:LR778292.1</t>
  </si>
  <si>
    <t>2020-03-06T00:00:00Z</t>
  </si>
  <si>
    <t>ftp://ftp.ncbi.nlm.nih.gov/genomes/all/GCA/902/810/595/GCA_902810595.1_AWG_v2</t>
  </si>
  <si>
    <t>Upupa epops</t>
  </si>
  <si>
    <t>B10K-DU-012-37</t>
  </si>
  <si>
    <t>SAMN12253908</t>
  </si>
  <si>
    <t>GCA_013397515.1</t>
  </si>
  <si>
    <t>VZRI01</t>
  </si>
  <si>
    <t>ftp://ftp.ncbi.nlm.nih.gov/genomes/all/GCA/013/397/515/GCA_013397515.1_ASM1339751v1</t>
  </si>
  <si>
    <t>Turdus rufiventris</t>
  </si>
  <si>
    <t>SAMN08668864</t>
  </si>
  <si>
    <t>PRJNA437639</t>
  </si>
  <si>
    <t>GCA_013186435.1</t>
  </si>
  <si>
    <t>PYHW01</t>
  </si>
  <si>
    <t>ftp://ftp.ncbi.nlm.nih.gov/genomes/all/GCA/013/186/435/GCA_013186435.1_ASM1318643v1</t>
  </si>
  <si>
    <t>Chrysosporium queenslandicum</t>
  </si>
  <si>
    <t>CBS 280.77</t>
  </si>
  <si>
    <t>SAMN03741938</t>
  </si>
  <si>
    <t>PRJNA284880</t>
  </si>
  <si>
    <t>GCA_001430955.1</t>
  </si>
  <si>
    <t>LJPI01</t>
  </si>
  <si>
    <t>ftp://ftp.ncbi.nlm.nih.gov/genomes/all/GCA/001/430/955/GCA_001430955.1_ASM143095v1</t>
  </si>
  <si>
    <t>Amauroascus mutatus</t>
  </si>
  <si>
    <t>UAMH 3576</t>
  </si>
  <si>
    <t>SAMN03741935</t>
  </si>
  <si>
    <t>GCA_001430935.1</t>
  </si>
  <si>
    <t>LJPJ01</t>
  </si>
  <si>
    <t>ftp://ftp.ncbi.nlm.nih.gov/genomes/all/GCA/001/430/935/GCA_001430935.1_ASM143093v1</t>
  </si>
  <si>
    <t>Amauroascus niger</t>
  </si>
  <si>
    <t>UAMH 3544</t>
  </si>
  <si>
    <t>SAMN03741936</t>
  </si>
  <si>
    <t>GCA_001430945.1</t>
  </si>
  <si>
    <t>LJPK01</t>
  </si>
  <si>
    <t>ftp://ftp.ncbi.nlm.nih.gov/genomes/all/GCA/001/430/945/GCA_001430945.1_ASM143094v1</t>
  </si>
  <si>
    <t>Byssoonygena ceratinophila</t>
  </si>
  <si>
    <t>UAMH 5669</t>
  </si>
  <si>
    <t>SAMN03741937</t>
  </si>
  <si>
    <t>GCA_001430925.1</t>
  </si>
  <si>
    <t>LJPH01</t>
  </si>
  <si>
    <t>ftp://ftp.ncbi.nlm.nih.gov/genomes/all/GCA/001/430/925/GCA_001430925.1_ASM143092v1</t>
  </si>
  <si>
    <t>FM1318</t>
  </si>
  <si>
    <t>SAMN02716114</t>
  </si>
  <si>
    <t>PRJNA342694</t>
  </si>
  <si>
    <t>GCA_001298625.1</t>
  </si>
  <si>
    <t>chromosome I:NC_030976.1/CM003582.1; chromosome II:NC_030977.1/CM003583.1; chromosome III:NC_030978.1/CM003584.1; chromosome IV:NC_030979.1/CM003585.1; chromosome V:NC_030980.1/CM003586.1; chromosome VI:NC_030981.1/CM003587.1; chromosome VII:NC_030982.1/CM003588.1; chromosome VIII:NC_030983.1/CM003589.1; chromosome IX:NC_030984.1/CM003590.1; chromosome X:NC_030985.1/CM003591.1; chromosome XI:NC_030970.1/CM003576.1; chromosome XII:NC_030971.1/CM003577.1; chromosome XIII:NC_030972.1/CM003578.1; chromosome XIV:NC_030973.1/CM003579.1; chromosome XV:NC_030974.1/CM003580.1; chromosome XVI:NC_030975.1/CM003581.1; plasmid 2 micron:NW_017264705.1/CM003592.1; mitochondrion MT:NW_017264706.1/CM003593.1</t>
  </si>
  <si>
    <t>JMCK01</t>
  </si>
  <si>
    <t>2015-08-19T00:00:00Z</t>
  </si>
  <si>
    <t>ftp://ftp.ncbi.nlm.nih.gov/genomes/all/GCA/001/298/625/GCA_001298625.1_SEUB3.0</t>
  </si>
  <si>
    <t>ftp://ftp.ncbi.nlm.nih.gov/genomes/all/GCF/001/298/625/GCF_001298625.1_SEUB3.0</t>
  </si>
  <si>
    <t>Calidris pugnax</t>
  </si>
  <si>
    <t>Ruff</t>
  </si>
  <si>
    <t>SAMN03491621</t>
  </si>
  <si>
    <t>PRJNA305421</t>
  </si>
  <si>
    <t>GCA_001431845.1</t>
  </si>
  <si>
    <t>LDEH01</t>
  </si>
  <si>
    <t>2015-11-04T00:00:00Z</t>
  </si>
  <si>
    <t>ftp://ftp.ncbi.nlm.nih.gov/genomes/all/GCA/001/431/845/GCA_001431845.1_ASM143184v1</t>
  </si>
  <si>
    <t>ftp://ftp.ncbi.nlm.nih.gov/genomes/all/GCF/001/431/845/GCF_001431845.1_ASM143184v1</t>
  </si>
  <si>
    <t>Paroedura picta</t>
  </si>
  <si>
    <t>SAMD00069447</t>
  </si>
  <si>
    <t>PRJDB5392</t>
  </si>
  <si>
    <t>GCA_003118565.2</t>
  </si>
  <si>
    <t>BDOT02</t>
  </si>
  <si>
    <t>ftp://ftp.ncbi.nlm.nih.gov/genomes/all/GCA/003/118/565/GCA_003118565.2_Ppicta_v2.0</t>
  </si>
  <si>
    <t>Caracal caracal</t>
  </si>
  <si>
    <t>Chip ID 208007098900738</t>
  </si>
  <si>
    <t>SAMN15096300</t>
  </si>
  <si>
    <t>PRJNA637064</t>
  </si>
  <si>
    <t>GCA_016801355.1</t>
  </si>
  <si>
    <t>JACGTZ01</t>
  </si>
  <si>
    <t>ftp://ftp.ncbi.nlm.nih.gov/genomes/all/GCA/016/801/355/GCA_016801355.1_CarCar1.0</t>
  </si>
  <si>
    <t>Prionailurus viverrinus</t>
  </si>
  <si>
    <t>PVI_139</t>
  </si>
  <si>
    <t>SAMN15669430</t>
  </si>
  <si>
    <t>PRJNA649563</t>
  </si>
  <si>
    <t>GCA_018119265.1</t>
  </si>
  <si>
    <t>JACGXT01</t>
  </si>
  <si>
    <t>2021-04-21T00:00:00Z</t>
  </si>
  <si>
    <t>ftp://ftp.ncbi.nlm.nih.gov/genomes/all/GCA/018/119/265/GCA_018119265.1_PriViv1.0</t>
  </si>
  <si>
    <t>Lynx canadensis</t>
  </si>
  <si>
    <t>LIC74</t>
  </si>
  <si>
    <t>SAMN09948483</t>
  </si>
  <si>
    <t>PRJNA558991</t>
  </si>
  <si>
    <t>GCA_007474595.2</t>
  </si>
  <si>
    <t>chromosome A1:NC_044303.2/CM017329.2; chromosome A2:NC_044304.2/CM017330.2; chromosome A3:NC_044305.1/CM017331.1; chromosome B1:NC_044306.2/CM017332.2; chromosome B2:NC_044307.1/CM017333.1; chromosome B3:NC_044308.2/CM017334.2; chromosome B4:NC_044309.1/CM017335.1; chromosome C1:NC_044310.1/CM017336.1; chromosome C2:NC_044311.2/CM017337.2; chromosome D1:NC_044312.2/CM017338.2; chromosome D2:NC_044313.2/CM017339.2; chromosome D3:NC_044314.2/CM017340.2; chromosome D4:NC_044315.2/CM017341.2; chromosome E1:NC_044316.2/CM017342.2; chromosome E2:NC_044317.1/CM017343.1; chromosome E3:NC_044318.1/CM017344.1; chromosome F1:NC_044319.2/CM017345.2; chromosome F2:NC_044320.2/CM017346.2; chromosome X:NC_044321.2/CM017347.2; chromosome Y:NC_050200.1/CM023961.1; mitochondrion MT:CM017348.2</t>
  </si>
  <si>
    <t>VHLE02</t>
  </si>
  <si>
    <t>2019-07-25T00:00:00Z</t>
  </si>
  <si>
    <t>ftp://ftp.ncbi.nlm.nih.gov/genomes/all/GCA/007/474/595/GCA_007474595.2_mLynCan4.pri.v2</t>
  </si>
  <si>
    <t>ftp://ftp.ncbi.nlm.nih.gov/genomes/all/GCF/007/474/595/GCF_007474595.2_mLynCan4.pri.v2</t>
  </si>
  <si>
    <t>Felis nigripes</t>
  </si>
  <si>
    <t>BS47</t>
  </si>
  <si>
    <t>SAMN07678084</t>
  </si>
  <si>
    <t>PRJNA399394</t>
  </si>
  <si>
    <t>GCA_004023925.1</t>
  </si>
  <si>
    <t>PISY01</t>
  </si>
  <si>
    <t>ftp://ftp.ncbi.nlm.nih.gov/genomes/all/GCA/004/023/925/GCA_004023925.1_FelNig_v1_BIUU</t>
  </si>
  <si>
    <t>Felis chaus</t>
  </si>
  <si>
    <t>Fch-1a</t>
  </si>
  <si>
    <t>SAMN17103467</t>
  </si>
  <si>
    <t>PRJNA686007</t>
  </si>
  <si>
    <t>GCA_019924945.1</t>
  </si>
  <si>
    <t>chromosome A1:CM034416.1; chromosome B1:CM034417.1; chromosome C1:CM034418.1; chromosome D1:CM034419.1; chromosome E1:CM034420.1; chromosome F1:CM034421.1; chromosome A2:CM034422.1; chromosome B2:CM034423.1; chromosome C2:CM034424.1; chromosome D2:CM034425.1; chromosome E2:CM034426.1; chromosome F2:CM034427.1; chromosome A3:CM034428.1; chromosome B3:CM034429.1; chromosome D3:CM034430.1; chromosome E3:CM034431.1; chromosome B4:CM034432.1; chromosome D4:CM034433.1; chromosome X:CM034434.1; chromosome Y:CM034435.1; mitochondrion MT:CM034436.1</t>
  </si>
  <si>
    <t>JAGKTF01</t>
  </si>
  <si>
    <t>ftp://ftp.ncbi.nlm.nih.gov/genomes/all/GCA/019/924/945/GCA_019924945.1_FelChav1.0</t>
  </si>
  <si>
    <t>Acipenser oxyrinchus oxyrinchus</t>
  </si>
  <si>
    <t>SAMN14251471</t>
  </si>
  <si>
    <t>PRJNA564091</t>
  </si>
  <si>
    <t>GCA_013184475.1</t>
  </si>
  <si>
    <t>JABEPO01</t>
  </si>
  <si>
    <t>ftp://ftp.ncbi.nlm.nih.gov/genomes/all/GCA/013/184/475/GCA_013184475.1_ASM1318447v1</t>
  </si>
  <si>
    <t>Cyprinodon tularosa</t>
  </si>
  <si>
    <t>WSP-4</t>
  </si>
  <si>
    <t>SAMN16509697</t>
  </si>
  <si>
    <t>PRJNA686119</t>
  </si>
  <si>
    <t>GCA_016077235.1</t>
  </si>
  <si>
    <t>mitochondrion MT:CM027910.1</t>
  </si>
  <si>
    <t>JADDRR01</t>
  </si>
  <si>
    <t>ftp://ftp.ncbi.nlm.nih.gov/genomes/all/GCA/016/077/235/GCA_016077235.1_ASM1607723v1</t>
  </si>
  <si>
    <t>ftp://ftp.ncbi.nlm.nih.gov/genomes/all/GCF/016/077/235/GCF_016077235.1_ASM1607723v1</t>
  </si>
  <si>
    <t>Poeciliopsis occidentalis</t>
  </si>
  <si>
    <t>AV76-7</t>
  </si>
  <si>
    <t>SAMN11418710</t>
  </si>
  <si>
    <t>PRJNA532900</t>
  </si>
  <si>
    <t>GCA_010883035.1</t>
  </si>
  <si>
    <t>SZYC01</t>
  </si>
  <si>
    <t>ftp://ftp.ncbi.nlm.nih.gov/genomes/all/GCA/010/883/035/GCA_010883035.1_ASM1088303v1</t>
  </si>
  <si>
    <t>Sander vitreus</t>
  </si>
  <si>
    <t>WEE_64</t>
  </si>
  <si>
    <t>SAMN11180528</t>
  </si>
  <si>
    <t>PRJNA528354</t>
  </si>
  <si>
    <t>GCA_009193085.1</t>
  </si>
  <si>
    <t>SOZC01</t>
  </si>
  <si>
    <t>ftp://ftp.ncbi.nlm.nih.gov/genomes/all/GCA/009/193/085/GCA_009193085.1_ASM919308v1</t>
  </si>
  <si>
    <t>968-S26</t>
  </si>
  <si>
    <t>SAMN03744138</t>
  </si>
  <si>
    <t>PRJNA285243</t>
  </si>
  <si>
    <t>GCA_002099245.1</t>
  </si>
  <si>
    <t>NBSG01</t>
  </si>
  <si>
    <t>ftp://ftp.ncbi.nlm.nih.gov/genomes/all/GCA/002/099/245/GCA_002099245.1_Ptab_968-S26</t>
  </si>
  <si>
    <t>Lynx pardinus</t>
  </si>
  <si>
    <t>SAMEA3862495</t>
  </si>
  <si>
    <t>PRJEB12609</t>
  </si>
  <si>
    <t>GCA_900661375.1</t>
  </si>
  <si>
    <t>CAAGRJ01</t>
  </si>
  <si>
    <t>ftp://ftp.ncbi.nlm.nih.gov/genomes/all/GCA/900/661/375/GCA_900661375.1_LYPA1.0</t>
  </si>
  <si>
    <t>Puma yagouaroundi</t>
  </si>
  <si>
    <t>SAMN14930875</t>
  </si>
  <si>
    <t>PRJNA717316</t>
  </si>
  <si>
    <t>GCA_014898765.1</t>
  </si>
  <si>
    <t>mitochondrion MT:NC_028311.1/</t>
  </si>
  <si>
    <t>JACEOH01</t>
  </si>
  <si>
    <t>ftp://ftp.ncbi.nlm.nih.gov/genomes/all/GCA/014/898/765/GCA_014898765.1_PumYag</t>
  </si>
  <si>
    <t>ftp://ftp.ncbi.nlm.nih.gov/genomes/all/GCF/014/898/765/GCF_014898765.1_PumYag</t>
  </si>
  <si>
    <t>Octopus bimaculoides</t>
  </si>
  <si>
    <t>UCB-OBI-ISO-001</t>
  </si>
  <si>
    <t>SAMN03271701</t>
  </si>
  <si>
    <t>PRJNA305125</t>
  </si>
  <si>
    <t>GCA_001194135.1</t>
  </si>
  <si>
    <t>LGKD01</t>
  </si>
  <si>
    <t>2015-07-31T00:00:00Z</t>
  </si>
  <si>
    <t>ftp://ftp.ncbi.nlm.nih.gov/genomes/all/GCA/001/194/135/GCA_001194135.1_Octopus_bimaculoides_v2_0</t>
  </si>
  <si>
    <t>ftp://ftp.ncbi.nlm.nih.gov/genomes/all/GCF/001/194/135/GCF_001194135.1_Octopus_bimaculoides_v2_0</t>
  </si>
  <si>
    <t>[Candida] boidinii</t>
  </si>
  <si>
    <t>JCM 9604</t>
  </si>
  <si>
    <t>SAMD00028343</t>
  </si>
  <si>
    <t>PRJDB3623</t>
  </si>
  <si>
    <t>GCA_001599335.1</t>
  </si>
  <si>
    <t>BCGP01</t>
  </si>
  <si>
    <t>ftp://ftp.ncbi.nlm.nih.gov/genomes/all/GCA/001/599/335/GCA_001599335.1_JCM_9604_assembly_v001</t>
  </si>
  <si>
    <t>Oryctes borbonicus</t>
  </si>
  <si>
    <t>SAMEA6168363</t>
  </si>
  <si>
    <t>PRJEB34604</t>
  </si>
  <si>
    <t>GCA_902654985.2</t>
  </si>
  <si>
    <t>CACRWG01</t>
  </si>
  <si>
    <t>2020-01-20T00:00:00Z</t>
  </si>
  <si>
    <t>ftp://ftp.ncbi.nlm.nih.gov/genomes/all/GCA/902/654/985/GCA_902654985.2_Oryctes_borbonicus_mpgtue_10X</t>
  </si>
  <si>
    <t>Rosellinia necatrix</t>
  </si>
  <si>
    <t>W97</t>
  </si>
  <si>
    <t>SAMD00023353</t>
  </si>
  <si>
    <t>PRJDB3312</t>
  </si>
  <si>
    <t>GCA_001445595.3</t>
  </si>
  <si>
    <t>BBSO02</t>
  </si>
  <si>
    <t>ftp://ftp.ncbi.nlm.nih.gov/genomes/all/GCA/001/445/595/GCA_001445595.3_Rnecatrix_2.0</t>
  </si>
  <si>
    <t>Aspergillus lentulus</t>
  </si>
  <si>
    <t>IFM 58399</t>
  </si>
  <si>
    <t>SAMD00166943</t>
  </si>
  <si>
    <t>PRJDB8156</t>
  </si>
  <si>
    <t>GCA_010724455.1</t>
  </si>
  <si>
    <t>BLKH01</t>
  </si>
  <si>
    <t>2020-02-04T21:09:00Z</t>
  </si>
  <si>
    <t>ftp://ftp.ncbi.nlm.nih.gov/genomes/all/GCA/010/724/455/GCA_010724455.1_ASM1072445v1</t>
  </si>
  <si>
    <t>ftp://ftp.ncbi.nlm.nih.gov/genomes/all/GCF/010/724/455/GCF_010724455.1_ASM1072445v1</t>
  </si>
  <si>
    <t>JCM 2334</t>
  </si>
  <si>
    <t>SAMD00028377</t>
  </si>
  <si>
    <t>PRJDB3657</t>
  </si>
  <si>
    <t>GCA_001599735.1</t>
  </si>
  <si>
    <t>BCHV01</t>
  </si>
  <si>
    <t>ftp://ftp.ncbi.nlm.nih.gov/genomes/all/GCA/001/599/735/GCA_001599735.1_JCM_2334_assembly_v001</t>
  </si>
  <si>
    <t>Lycaon pictus</t>
  </si>
  <si>
    <t>Sister 1</t>
  </si>
  <si>
    <t>SAMN09917439</t>
  </si>
  <si>
    <t>PRJNA488046</t>
  </si>
  <si>
    <t>GCA_004216515.1</t>
  </si>
  <si>
    <t>SIDF01</t>
  </si>
  <si>
    <t>2019-02-20T00:00:00Z</t>
  </si>
  <si>
    <t>ftp://ftp.ncbi.nlm.nih.gov/genomes/all/GCA/004/216/515/GCA_004216515.1_sis1-161031-pseudohap</t>
  </si>
  <si>
    <t>Lacerta bilineata</t>
  </si>
  <si>
    <t>SAMEA104452608</t>
  </si>
  <si>
    <t>PRJEB24178</t>
  </si>
  <si>
    <t>GCA_900245895.1</t>
  </si>
  <si>
    <t>OFHV01</t>
  </si>
  <si>
    <t>ftp://ftp.ncbi.nlm.nih.gov/genomes/all/GCA/900/245/895/GCA_900245895.1_L._bilineata_genome_assembly</t>
  </si>
  <si>
    <t>Isatis tinctoria</t>
  </si>
  <si>
    <t>I672</t>
  </si>
  <si>
    <t>SAMN12097857</t>
  </si>
  <si>
    <t>PRJNA549758</t>
  </si>
  <si>
    <t>GCA_010577795.1</t>
  </si>
  <si>
    <t>chromosome 1:CM021244.1; chromosome 2:CM021245.1; chromosome 3:CM021246.1; chromosome 4:CM021247.1; chromosome 5:CM021248.1; chromosome 6:CM021249.1; chromosome 7:CM021250.1</t>
  </si>
  <si>
    <t>VHIU01</t>
  </si>
  <si>
    <t>ftp://ftp.ncbi.nlm.nih.gov/genomes/all/GCA/010/577/795/GCA_010577795.1_ASM1057779v1</t>
  </si>
  <si>
    <t>Dendrobium huoshanense</t>
  </si>
  <si>
    <t>K2B</t>
  </si>
  <si>
    <t>SAMN15589911</t>
  </si>
  <si>
    <t>PRJNA597621</t>
  </si>
  <si>
    <t>GCA_016618105.1</t>
  </si>
  <si>
    <t>chromosome 1:CM028342.1; chromosome 2:CM028343.1; chromosome 3:CM028344.1; chromosome 4:CM028345.1; chromosome 5:CM028346.1; chromosome 6:CM028347.1; chromosome 7:CM028348.1; chromosome 8:CM028349.1; chromosome 9:CM028350.1; chromosome 10:CM028351.1; chromosome 11:CM028352.1; chromosome 12:CM028353.1; chromosome 13:CM028354.1; chromosome 14:CM028355.1; chromosome 15:CM028356.1; chromosome 16:CM028357.1; chromosome 17:CM028358.1; chromosome 18:CM028359.1; chromosome 19:CM028360.1</t>
  </si>
  <si>
    <t>JADPUM01</t>
  </si>
  <si>
    <t>ftp://ftp.ncbi.nlm.nih.gov/genomes/all/GCA/016/618/105/GCA_016618105.1_ASM1661810v1</t>
  </si>
  <si>
    <t>Diaporthe aspalathi</t>
  </si>
  <si>
    <t>MS-SSC91</t>
  </si>
  <si>
    <t>SAMN04044447</t>
  </si>
  <si>
    <t>PRJNA295230</t>
  </si>
  <si>
    <t>GCA_001447215.1</t>
  </si>
  <si>
    <t>LJJS01</t>
  </si>
  <si>
    <t>2015-11-20T00:00:00Z</t>
  </si>
  <si>
    <t>ftp://ftp.ncbi.nlm.nih.gov/genomes/all/GCA/001/447/215/GCA_001447215.1_ASM144721v1</t>
  </si>
  <si>
    <t>Sturnus vulgaris</t>
  </si>
  <si>
    <t>SAMN04029017</t>
  </si>
  <si>
    <t>PRJNA304638</t>
  </si>
  <si>
    <t>GCA_001447265.1</t>
  </si>
  <si>
    <t>LNCF01</t>
  </si>
  <si>
    <t>ftp://ftp.ncbi.nlm.nih.gov/genomes/all/GCA/001/447/265/GCA_001447265.1_Sturnus_vulgaris-1.0</t>
  </si>
  <si>
    <t>ftp://ftp.ncbi.nlm.nih.gov/genomes/all/GCF/001/447/265/GCF_001447265.1_Sturnus_vulgaris-1.0</t>
  </si>
  <si>
    <t>Candida sp. LDI48194</t>
  </si>
  <si>
    <t>LDI48194</t>
  </si>
  <si>
    <t>SAMN03573713</t>
  </si>
  <si>
    <t>PRJNA282657</t>
  </si>
  <si>
    <t>GCA_001005365.1</t>
  </si>
  <si>
    <t>LBNG01</t>
  </si>
  <si>
    <t>ftp://ftp.ncbi.nlm.nih.gov/genomes/all/GCA/001/005/365/GCA_001005365.1_ASM100536v1</t>
  </si>
  <si>
    <t>Trichinella sp. T8</t>
  </si>
  <si>
    <t>ISS272</t>
  </si>
  <si>
    <t>SAMN02949483</t>
  </si>
  <si>
    <t>GCA_001447745.1</t>
  </si>
  <si>
    <t>JYDM01</t>
  </si>
  <si>
    <t>ftp://ftp.ncbi.nlm.nih.gov/genomes/all/GCA/001/447/745/GCA_001447745.1_T8_ISS272_r1.0</t>
  </si>
  <si>
    <t>Pseudocohnilembus persalinus</t>
  </si>
  <si>
    <t>36N120E</t>
  </si>
  <si>
    <t>SAMN03353580</t>
  </si>
  <si>
    <t>PRJNA275811</t>
  </si>
  <si>
    <t>GCA_001447515.1</t>
  </si>
  <si>
    <t>LDAU01</t>
  </si>
  <si>
    <t>ftp://ftp.ncbi.nlm.nih.gov/genomes/all/GCA/001/447/515/GCA_001447515.1_ASM144751v1</t>
  </si>
  <si>
    <t>Trichinella patagoniensis</t>
  </si>
  <si>
    <t>ISS2496</t>
  </si>
  <si>
    <t>SAMN02949507</t>
  </si>
  <si>
    <t>GCA_001447655.1</t>
  </si>
  <si>
    <t>JYDQ01</t>
  </si>
  <si>
    <t>ftp://ftp.ncbi.nlm.nih.gov/genomes/all/GCA/001/447/655/GCA_001447655.1_T12_ISS2496_r1.0</t>
  </si>
  <si>
    <t>Debaryomyces fabryi</t>
  </si>
  <si>
    <t>CBS 789</t>
  </si>
  <si>
    <t>SAMN03794732</t>
  </si>
  <si>
    <t>PRJNA309725</t>
  </si>
  <si>
    <t>GCA_001447935.2</t>
  </si>
  <si>
    <t>LMYN01</t>
  </si>
  <si>
    <t>2015-11-25T00:00:00Z</t>
  </si>
  <si>
    <t>ftp://ftp.ncbi.nlm.nih.gov/genomes/all/GCA/001/447/935/GCA_001447935.2_debFab1.1</t>
  </si>
  <si>
    <t>ftp://ftp.ncbi.nlm.nih.gov/genomes/all/GCF/001/447/935/GCF_001447935.2_debFab1.1</t>
  </si>
  <si>
    <t>Pseudogymnoascus sp. VKM F-3775</t>
  </si>
  <si>
    <t>VKM F-3775</t>
  </si>
  <si>
    <t>SAMN02400937</t>
  </si>
  <si>
    <t>PRJNA216963</t>
  </si>
  <si>
    <t>GCA_000750715.1</t>
  </si>
  <si>
    <t>JPJT01</t>
  </si>
  <si>
    <t>ftp://ftp.ncbi.nlm.nih.gov/genomes/all/GCA/000/750/715/GCA_000750715.1_DG4</t>
  </si>
  <si>
    <t>Pseudogymnoascus sp. VKM F-3808</t>
  </si>
  <si>
    <t>VKM F-3808</t>
  </si>
  <si>
    <t>SAMN02324760</t>
  </si>
  <si>
    <t>GCA_000750675.1</t>
  </si>
  <si>
    <t>JPJR01</t>
  </si>
  <si>
    <t>ftp://ftp.ncbi.nlm.nih.gov/genomes/all/GCA/000/750/675/GCA_000750675.1_DG1</t>
  </si>
  <si>
    <t>Pseudogymnoascus sp. VKM F-3557</t>
  </si>
  <si>
    <t>VKM F-3557</t>
  </si>
  <si>
    <t>SAMN02324761</t>
  </si>
  <si>
    <t>GCA_000750665.1</t>
  </si>
  <si>
    <t>JPJS01</t>
  </si>
  <si>
    <t>ftp://ftp.ncbi.nlm.nih.gov/genomes/all/GCA/000/750/665/GCA_000750665.1_DG3</t>
  </si>
  <si>
    <t>Pseudogymnoascus sp. VKM F-4513 (FW-928)</t>
  </si>
  <si>
    <t>VKM F-4513 (FW-928)</t>
  </si>
  <si>
    <t>SAMN02400943</t>
  </si>
  <si>
    <t>GCA_000750755.1</t>
  </si>
  <si>
    <t>JPJW01</t>
  </si>
  <si>
    <t>ftp://ftp.ncbi.nlm.nih.gov/genomes/all/GCA/000/750/755/GCA_000750755.1_DG7</t>
  </si>
  <si>
    <t>Pseudogymnoascus sp. VKM F-4246</t>
  </si>
  <si>
    <t>VKM F-4246</t>
  </si>
  <si>
    <t>SAMN02400938</t>
  </si>
  <si>
    <t>GCA_000750735.1</t>
  </si>
  <si>
    <t>JPJU01</t>
  </si>
  <si>
    <t>ftp://ftp.ncbi.nlm.nih.gov/genomes/all/GCA/000/750/735/GCA_000750735.1_DG5</t>
  </si>
  <si>
    <t>Pseudogymnoascus sp. VKM F-4281 (FW-2241)</t>
  </si>
  <si>
    <t>VKM F-4281 (FW-2241)</t>
  </si>
  <si>
    <t>SAMN02400942</t>
  </si>
  <si>
    <t>GCA_000750745.1</t>
  </si>
  <si>
    <t>JPJV01</t>
  </si>
  <si>
    <t>ftp://ftp.ncbi.nlm.nih.gov/genomes/all/GCA/000/750/745/GCA_000750745.1_DG6</t>
  </si>
  <si>
    <t>Pseudogymnoascus sp. VKM F-4516 (FW-969)</t>
  </si>
  <si>
    <t>VKM F-4516 (FW-969)</t>
  </si>
  <si>
    <t>SAMN02400946</t>
  </si>
  <si>
    <t>GCA_000750815.1</t>
  </si>
  <si>
    <t>JPJZ01</t>
  </si>
  <si>
    <t>ftp://ftp.ncbi.nlm.nih.gov/genomes/all/GCA/000/750/815/GCA_000750815.1_DG11</t>
  </si>
  <si>
    <t>Pseudogymnoascus sp. VKM F-4515 (FW-2607)</t>
  </si>
  <si>
    <t>VKM F-4515 (FW-2607)</t>
  </si>
  <si>
    <t>SAMN02400945</t>
  </si>
  <si>
    <t>GCA_000750805.1</t>
  </si>
  <si>
    <t>JPJY01</t>
  </si>
  <si>
    <t>ftp://ftp.ncbi.nlm.nih.gov/genomes/all/GCA/000/750/805/GCA_000750805.1_DG10</t>
  </si>
  <si>
    <t>Pseudogymnoascus sp. VKM F-4517 (FW-2822)</t>
  </si>
  <si>
    <t>VKM F-4517 (FW-2822)</t>
  </si>
  <si>
    <t>SAMN02400947</t>
  </si>
  <si>
    <t>GCA_000750875.1</t>
  </si>
  <si>
    <t>JPKA01</t>
  </si>
  <si>
    <t>ftp://ftp.ncbi.nlm.nih.gov/genomes/all/GCA/000/750/875/GCA_000750875.1_DG13</t>
  </si>
  <si>
    <t>Pseudogymnoascus sp. VKM F-4514 (FW-929)</t>
  </si>
  <si>
    <t>VKM F-4514 (FW-929)</t>
  </si>
  <si>
    <t>SAMN02400944</t>
  </si>
  <si>
    <t>GCA_000750795.1</t>
  </si>
  <si>
    <t>JPJX01</t>
  </si>
  <si>
    <t>ftp://ftp.ncbi.nlm.nih.gov/genomes/all/GCA/000/750/795/GCA_000750795.1_DG8</t>
  </si>
  <si>
    <t>Pseudogymnoascus sp. VKM F-103</t>
  </si>
  <si>
    <t>VKM F-103</t>
  </si>
  <si>
    <t>SAMN02400948</t>
  </si>
  <si>
    <t>GCA_000750895.1</t>
  </si>
  <si>
    <t>JPKB01</t>
  </si>
  <si>
    <t>ftp://ftp.ncbi.nlm.nih.gov/genomes/all/GCA/000/750/895/GCA_000750895.1_DG30</t>
  </si>
  <si>
    <t>Pseudogymnoascus sp. VKM F-4520 (FW-2644)</t>
  </si>
  <si>
    <t>VKM F-4520 (FW-2644)</t>
  </si>
  <si>
    <t>SAMN02400951</t>
  </si>
  <si>
    <t>GCA_000750995.1</t>
  </si>
  <si>
    <t>JPKE01</t>
  </si>
  <si>
    <t>ftp://ftp.ncbi.nlm.nih.gov/genomes/all/GCA/000/750/995/GCA_000750995.1_DG39</t>
  </si>
  <si>
    <t>Pseudogymnoascus sp. VKM F-4519 (FW-2642)</t>
  </si>
  <si>
    <t>VKM F-4519 (FW-2642)</t>
  </si>
  <si>
    <t>SAMN02400950</t>
  </si>
  <si>
    <t>GCA_000750935.1</t>
  </si>
  <si>
    <t>JPKD01</t>
  </si>
  <si>
    <t>ftp://ftp.ncbi.nlm.nih.gov/genomes/all/GCA/000/750/935/GCA_000750935.1_DG38</t>
  </si>
  <si>
    <t>Pseudogymnoascus sp. VKM F-4518 (FW-2643)</t>
  </si>
  <si>
    <t>VKM F-4518 (FW-2643)</t>
  </si>
  <si>
    <t>SAMN02400949</t>
  </si>
  <si>
    <t>GCA_000750925.1</t>
  </si>
  <si>
    <t>JPKC01</t>
  </si>
  <si>
    <t>ftp://ftp.ncbi.nlm.nih.gov/genomes/all/GCA/000/750/925/GCA_000750925.1_DG36</t>
  </si>
  <si>
    <t>Sphaeromyxa zaharoni</t>
  </si>
  <si>
    <t>24.2.2011</t>
  </si>
  <si>
    <t>SAMN03701400</t>
  </si>
  <si>
    <t>PRJNA284326</t>
  </si>
  <si>
    <t>GCA_001455285.1</t>
  </si>
  <si>
    <t>LDMZ01</t>
  </si>
  <si>
    <t>2015-12-02T00:00:00Z</t>
  </si>
  <si>
    <t>ftp://ftp.ncbi.nlm.nih.gov/genomes/all/GCA/001/455/285/GCA_001455285.1_ASM145528v1</t>
  </si>
  <si>
    <t>Enteromyxum leei</t>
  </si>
  <si>
    <t>2.6.2011</t>
  </si>
  <si>
    <t>SAMN03701405</t>
  </si>
  <si>
    <t>PRJNA284325</t>
  </si>
  <si>
    <t>GCA_001455295.2</t>
  </si>
  <si>
    <t>mitochondrion 1:LN868201.1; mitochondrion 2:LN868202.1; mitochondrion 3:LN868203.1; mitochondrion 4:LN868204.1; mitochondrion 5:LN868205.1; mitochondrion 6:LN868206.1; mitochondrion 7:LN868207.2; mitochondrion 8:LT714695.1</t>
  </si>
  <si>
    <t>LDNA01</t>
  </si>
  <si>
    <t>ftp://ftp.ncbi.nlm.nih.gov/genomes/all/GCA/001/455/295/GCA_001455295.2_ASM145529v2</t>
  </si>
  <si>
    <t>Leptographium lundbergii</t>
  </si>
  <si>
    <t>CBS 138716</t>
  </si>
  <si>
    <t>SAMN03700049</t>
  </si>
  <si>
    <t>PRJNA284246</t>
  </si>
  <si>
    <t>GCA_001455505.1</t>
  </si>
  <si>
    <t>LDEF01</t>
  </si>
  <si>
    <t>ftp://ftp.ncbi.nlm.nih.gov/genomes/all/GCA/001/455/505/GCA_001455505.1_ASM145550v1</t>
  </si>
  <si>
    <t>Cottus rhenanus</t>
  </si>
  <si>
    <t>Naaf</t>
  </si>
  <si>
    <t>SAMN04145896</t>
  </si>
  <si>
    <t>PRJNA297779</t>
  </si>
  <si>
    <t>GCA_001455555.1</t>
  </si>
  <si>
    <t>LKTN01</t>
  </si>
  <si>
    <t>ftp://ftp.ncbi.nlm.nih.gov/genomes/all/GCA/001/455/555/GCA_001455555.1_ASM145555v1</t>
  </si>
  <si>
    <t>Diplodia scrobiculata</t>
  </si>
  <si>
    <t>CMW30223</t>
  </si>
  <si>
    <t>SAMN03401175</t>
  </si>
  <si>
    <t>PRJNA278001</t>
  </si>
  <si>
    <t>GCA_001455585.1</t>
  </si>
  <si>
    <t>LAEG01</t>
  </si>
  <si>
    <t>ftp://ftp.ncbi.nlm.nih.gov/genomes/all/GCA/001/455/585/GCA_001455585.1_Dip_scr_CMW30223_v1.0</t>
  </si>
  <si>
    <t>Trypanosoma equiperdum</t>
  </si>
  <si>
    <t>OVI</t>
  </si>
  <si>
    <t>SAMEA3603120</t>
  </si>
  <si>
    <t>PRJEB11407</t>
  </si>
  <si>
    <t>GCA_001457755.2</t>
  </si>
  <si>
    <t>CZPT02</t>
  </si>
  <si>
    <t>2015-10-25T00:00:00Z</t>
  </si>
  <si>
    <t>ftp://ftp.ncbi.nlm.nih.gov/genomes/all/GCA/001/457/755/GCA_001457755.2_Trypanosoma_equiperdum_OVI_V2</t>
  </si>
  <si>
    <t>Bodo saltans</t>
  </si>
  <si>
    <t>Lake Konstanz</t>
  </si>
  <si>
    <t>SAMEA880062</t>
  </si>
  <si>
    <t>PRJEB10421</t>
  </si>
  <si>
    <t>GCA_001460835.1</t>
  </si>
  <si>
    <t>CYKH01</t>
  </si>
  <si>
    <t>2015-11-19T00:00:00Z</t>
  </si>
  <si>
    <t>ftp://ftp.ncbi.nlm.nih.gov/genomes/all/GCA/001/460/835/GCA_001460835.1_BSAL</t>
  </si>
  <si>
    <t>Bradypus variegatus</t>
  </si>
  <si>
    <t>BS16</t>
  </si>
  <si>
    <t>SAMN07678054</t>
  </si>
  <si>
    <t>PRJNA399370</t>
  </si>
  <si>
    <t>GCA_004027775.1</t>
  </si>
  <si>
    <t>PVKY01</t>
  </si>
  <si>
    <t>ftp://ftp.ncbi.nlm.nih.gov/genomes/all/GCA/004/027/775/GCA_004027775.1_BraVar_v1_BIUU</t>
  </si>
  <si>
    <t>Galleria mellonella</t>
  </si>
  <si>
    <t>Carbio01_MB</t>
  </si>
  <si>
    <t>SAMN10148411</t>
  </si>
  <si>
    <t>PRJNA498111</t>
  </si>
  <si>
    <t>GCA_003640425.2</t>
  </si>
  <si>
    <t>mitochondrion MT:NC_028532.1/</t>
  </si>
  <si>
    <t>RBWF02</t>
  </si>
  <si>
    <t>ftp://ftp.ncbi.nlm.nih.gov/genomes/all/GCA/003/640/425/GCA_003640425.2_ASM364042v2</t>
  </si>
  <si>
    <t>ftp://ftp.ncbi.nlm.nih.gov/genomes/all/GCF/003/640/425/GCF_003640425.2_ASM364042v2</t>
  </si>
  <si>
    <t>Myrmecophaga tridactyla</t>
  </si>
  <si>
    <t>BS39</t>
  </si>
  <si>
    <t>SAMN07678098</t>
  </si>
  <si>
    <t>PRJNA399407</t>
  </si>
  <si>
    <t>GCA_004026745.1</t>
  </si>
  <si>
    <t>PVIY01</t>
  </si>
  <si>
    <t>ftp://ftp.ncbi.nlm.nih.gov/genomes/all/GCA/004/026/745/GCA_004026745.1_MyrTri_v1_BIUU</t>
  </si>
  <si>
    <t>Chaetophractus vellerosus</t>
  </si>
  <si>
    <t>US068</t>
  </si>
  <si>
    <t>SAMN07678071</t>
  </si>
  <si>
    <t>PRJNA399381</t>
  </si>
  <si>
    <t>GCA_004027955.1</t>
  </si>
  <si>
    <t>PVKH01</t>
  </si>
  <si>
    <t>ftp://ftp.ncbi.nlm.nih.gov/genomes/all/GCA/004/027/955/GCA_004027955.1_ChaVel_v1_BIUU</t>
  </si>
  <si>
    <t>Dendrobium chrysotoxum</t>
  </si>
  <si>
    <t>Lindl</t>
  </si>
  <si>
    <t>SAMN16425399</t>
  </si>
  <si>
    <t>PRJNA664445</t>
  </si>
  <si>
    <t>GCA_019925795.1</t>
  </si>
  <si>
    <t>chromosome 1:CM034297.1; chromosome 2:CM034298.1; chromosome 3:CM034299.1; chromosome 4:CM034300.1; chromosome 5:CM034301.1; chromosome 6:CM034302.1; chromosome 7:CM034303.1; chromosome 8:CM034304.1; chromosome 9:CM034305.1; chromosome 10:CM034306.1; chromosome 11:CM034307.1; chromosome 12:CM034308.1; chromosome 13:CM034309.1; chromosome 14:CM034310.1; chromosome 15:CM034311.1; chromosome 16:CM034312.1; chromosome 17:CM034313.1; chromosome 18:CM034314.1; chromosome 19:CM034315.1</t>
  </si>
  <si>
    <t>JAGFBR01</t>
  </si>
  <si>
    <t>ftp://ftp.ncbi.nlm.nih.gov/genomes/all/GCA/019/925/795/GCA_019925795.1_ASM1992579v1</t>
  </si>
  <si>
    <t>Limonius californicus</t>
  </si>
  <si>
    <t>Lcal_AB001</t>
  </si>
  <si>
    <t>SAMN13702270</t>
  </si>
  <si>
    <t>PRJNA595620</t>
  </si>
  <si>
    <t>GCA_014611495.1</t>
  </si>
  <si>
    <t>JABXWE01</t>
  </si>
  <si>
    <t>ftp://ftp.ncbi.nlm.nih.gov/genomes/all/GCA/014/611/495/GCA_014611495.1_UIdaho_Lcali_1.0</t>
  </si>
  <si>
    <t>Tolypeutes matacus</t>
  </si>
  <si>
    <t>SAMN07678115</t>
  </si>
  <si>
    <t>PRJNA399423</t>
  </si>
  <si>
    <t>GCA_004025125.1</t>
  </si>
  <si>
    <t>PVIB01</t>
  </si>
  <si>
    <t>ftp://ftp.ncbi.nlm.nih.gov/genomes/all/GCA/004/025/125/GCA_004025125.1_TolMat_v1_BIUU</t>
  </si>
  <si>
    <t>Aurantiochytrium sp. T66</t>
  </si>
  <si>
    <t>T66</t>
  </si>
  <si>
    <t>SAMN04231178</t>
  </si>
  <si>
    <t>PRJNA301203</t>
  </si>
  <si>
    <t>GCA_001462505.1</t>
  </si>
  <si>
    <t>LNGJ01</t>
  </si>
  <si>
    <t>2015-12-09T00:00:00Z</t>
  </si>
  <si>
    <t>ftp://ftp.ncbi.nlm.nih.gov/genomes/all/GCA/001/462/505/GCA_001462505.1_ASM146250v1</t>
  </si>
  <si>
    <t>Ptychodera flava</t>
  </si>
  <si>
    <t>pfl_male_2006_01</t>
  </si>
  <si>
    <t>SAMD00023482</t>
  </si>
  <si>
    <t>PRJDB3182</t>
  </si>
  <si>
    <t>GCA_001465055.1</t>
  </si>
  <si>
    <t>BCFJ01</t>
  </si>
  <si>
    <t>ftp://ftp.ncbi.nlm.nih.gov/genomes/all/GCA/001/465/055/GCA_001465055.1_ptychodera_flava_version_1.0.14</t>
  </si>
  <si>
    <t>Polistes dominula</t>
  </si>
  <si>
    <t>PdomPennStateAug2009</t>
  </si>
  <si>
    <t>SAMN02584905</t>
  </si>
  <si>
    <t>PRJNA307991</t>
  </si>
  <si>
    <t>GCA_001465965.1</t>
  </si>
  <si>
    <t>LMBU01</t>
  </si>
  <si>
    <t>ftp://ftp.ncbi.nlm.nih.gov/genomes/all/GCA/001/465/965/GCA_001465965.1_Pdom_r1.2</t>
  </si>
  <si>
    <t>ftp://ftp.ncbi.nlm.nih.gov/genomes/all/GCF/001/465/965/GCF_001465965.1_Pdom_r1.2</t>
  </si>
  <si>
    <t>PLFJ-1</t>
  </si>
  <si>
    <t>SAMN04404347</t>
  </si>
  <si>
    <t>PRJNA342689</t>
  </si>
  <si>
    <t>GCA_001653265.1</t>
  </si>
  <si>
    <t>LSBI01</t>
  </si>
  <si>
    <t>ftp://ftp.ncbi.nlm.nih.gov/genomes/all/GCA/001/653/265/GCA_001653265.1_ASM165326v1</t>
  </si>
  <si>
    <t>ftp://ftp.ncbi.nlm.nih.gov/genomes/all/GCF/001/653/265/GCF_001653265.1_ASM165326v1</t>
  </si>
  <si>
    <t>Owenia fusiformis</t>
  </si>
  <si>
    <t>SAMEA6870334</t>
  </si>
  <si>
    <t>PRJEB38497</t>
  </si>
  <si>
    <t>GCA_903813345.1</t>
  </si>
  <si>
    <t>CAIIXF01</t>
  </si>
  <si>
    <t>ftp://ftp.ncbi.nlm.nih.gov/genomes/all/GCA/903/813/345/GCA_903813345.1_Owenia_assembly_annotated</t>
  </si>
  <si>
    <t>Limnoperna fortunei</t>
  </si>
  <si>
    <t>Jacui_Brazil</t>
  </si>
  <si>
    <t>SAMN05425810</t>
  </si>
  <si>
    <t>PRJNA330677</t>
  </si>
  <si>
    <t>GCA_003130415.1</t>
  </si>
  <si>
    <t>NFUK01</t>
  </si>
  <si>
    <t>2018-05-16T00:00:00Z</t>
  </si>
  <si>
    <t>ftp://ftp.ncbi.nlm.nih.gov/genomes/all/GCA/003/130/415/GCA_003130415.1_ASM313041v1</t>
  </si>
  <si>
    <t>Eutrema yunnanense</t>
  </si>
  <si>
    <t>SAMN08200759</t>
  </si>
  <si>
    <t>PRJNA419026</t>
  </si>
  <si>
    <t>GCA_002933935.1</t>
  </si>
  <si>
    <t>PKML01</t>
  </si>
  <si>
    <t>2018-02-20T00:00:00Z</t>
  </si>
  <si>
    <t>ftp://ftp.ncbi.nlm.nih.gov/genomes/all/GCA/002/933/935/GCA_002933935.1_ASM293393v1</t>
  </si>
  <si>
    <t>Eutrema heterophyllum</t>
  </si>
  <si>
    <t>SAMN08200758</t>
  </si>
  <si>
    <t>GCA_002933915.1</t>
  </si>
  <si>
    <t>PKMM01</t>
  </si>
  <si>
    <t>ftp://ftp.ncbi.nlm.nih.gov/genomes/all/GCA/002/933/915/GCA_002933915.1_ASM293391v1</t>
  </si>
  <si>
    <t>Nitzschia sp. Nitz4</t>
  </si>
  <si>
    <t>Nitz4</t>
  </si>
  <si>
    <t>SAMN07716015</t>
  </si>
  <si>
    <t>PRJNA412514</t>
  </si>
  <si>
    <t>GCA_013372465.1</t>
  </si>
  <si>
    <t>WXVQ01</t>
  </si>
  <si>
    <t>ftp://ftp.ncbi.nlm.nih.gov/genomes/all/GCA/013/372/465/GCA_013372465.1_Nitz4</t>
  </si>
  <si>
    <t>Sanghuangporus baumii</t>
  </si>
  <si>
    <t>SAMN04299561</t>
  </si>
  <si>
    <t>PRJNA304358</t>
  </si>
  <si>
    <t>GCA_001481415.2</t>
  </si>
  <si>
    <t>LNZH02</t>
  </si>
  <si>
    <t>ftp://ftp.ncbi.nlm.nih.gov/genomes/all/GCA/001/481/415/GCA_001481415.2_ASM148141v2</t>
  </si>
  <si>
    <t>Trichoderma gamsii</t>
  </si>
  <si>
    <t>T6085</t>
  </si>
  <si>
    <t>SAMN02849381</t>
  </si>
  <si>
    <t>PRJNA342687</t>
  </si>
  <si>
    <t>GCA_001481775.2</t>
  </si>
  <si>
    <t>JPDN02</t>
  </si>
  <si>
    <t>2015-12-23T00:00:00Z</t>
  </si>
  <si>
    <t>ftp://ftp.ncbi.nlm.nih.gov/genomes/all/GCA/001/481/775/GCA_001481775.2_TGAM01v2</t>
  </si>
  <si>
    <t>ftp://ftp.ncbi.nlm.nih.gov/genomes/all/GCF/001/481/775/GCF_001481775.2_TGAM01v2</t>
  </si>
  <si>
    <t>Huntiella savannae</t>
  </si>
  <si>
    <t>CBS 121151</t>
  </si>
  <si>
    <t>SAMN03651232</t>
  </si>
  <si>
    <t>PRJNA283473</t>
  </si>
  <si>
    <t>GCA_001483325.1</t>
  </si>
  <si>
    <t>LCZG01</t>
  </si>
  <si>
    <t>2015-12-30T00:00:00Z</t>
  </si>
  <si>
    <t>ftp://ftp.ncbi.nlm.nih.gov/genomes/all/GCA/001/483/325/GCA_001483325.1_ASM148332v1</t>
  </si>
  <si>
    <t>JM01</t>
  </si>
  <si>
    <t>SAMN07200924</t>
  </si>
  <si>
    <t>PRJNA389504</t>
  </si>
  <si>
    <t>GCA_003328465.1</t>
  </si>
  <si>
    <t>NIOD01</t>
  </si>
  <si>
    <t>ftp://ftp.ncbi.nlm.nih.gov/genomes/all/GCA/003/328/465/GCA_003328465.1_ASM332846v1</t>
  </si>
  <si>
    <t>Arabis montbretiana</t>
  </si>
  <si>
    <t>SAMN02983095</t>
  </si>
  <si>
    <t>PRJNA258048</t>
  </si>
  <si>
    <t>GCA_001484125.1</t>
  </si>
  <si>
    <t>LNCH01</t>
  </si>
  <si>
    <t>2016-01-04T00:00:00Z</t>
  </si>
  <si>
    <t>ftp://ftp.ncbi.nlm.nih.gov/genomes/all/GCA/001/484/125/GCA_001484125.1_ASM148412v1</t>
  </si>
  <si>
    <t>Arabis nordmanniana</t>
  </si>
  <si>
    <t>SAMN02983203</t>
  </si>
  <si>
    <t>PRJNA258061</t>
  </si>
  <si>
    <t>GCA_001484925.1</t>
  </si>
  <si>
    <t>LNCG01</t>
  </si>
  <si>
    <t>ftp://ftp.ncbi.nlm.nih.gov/genomes/all/GCA/001/484/925/GCA_001484925.1_ASM148492v1</t>
  </si>
  <si>
    <t>CF08</t>
  </si>
  <si>
    <t>SAMN10584380</t>
  </si>
  <si>
    <t>PRJNA509540</t>
  </si>
  <si>
    <t>GCA_019425465.1</t>
  </si>
  <si>
    <t>SWKJ01</t>
  </si>
  <si>
    <t>ftp://ftp.ncbi.nlm.nih.gov/genomes/all/GCA/019/425/465/GCA_019425465.1_ASM1942546v1</t>
  </si>
  <si>
    <t>Heliconius ethilla aerotome</t>
  </si>
  <si>
    <t>SAMEA1919250</t>
  </si>
  <si>
    <t>GCA_001485985.1</t>
  </si>
  <si>
    <t>FAPJ01</t>
  </si>
  <si>
    <t>ftp://ftp.ncbi.nlm.nih.gov/genomes/all/GCA/001/485/985/GCA_001485985.1_Heliconius_ethilla_aerotome.09-67</t>
  </si>
  <si>
    <t>Heliconius elevatus bari</t>
  </si>
  <si>
    <t>SAMEA3670522</t>
  </si>
  <si>
    <t>GCA_900068365.1</t>
  </si>
  <si>
    <t>FAPS01</t>
  </si>
  <si>
    <t>ftp://ftp.ncbi.nlm.nih.gov/genomes/all/GCA/900/068/365/GCA_900068365.1_Heliconius_elevatus_bari.MJ09-4056</t>
  </si>
  <si>
    <t>Heliconius pardalinus sergestus</t>
  </si>
  <si>
    <t>SAMEA1919268</t>
  </si>
  <si>
    <t>GCA_001486225.1</t>
  </si>
  <si>
    <t>FASU01</t>
  </si>
  <si>
    <t>ftp://ftp.ncbi.nlm.nih.gov/genomes/all/GCA/001/486/225/GCA_001486225.1_Heliconius_pardalinus_sergestus.09-202</t>
  </si>
  <si>
    <t>Entomophthora muscae</t>
  </si>
  <si>
    <t>Berkeley</t>
  </si>
  <si>
    <t>SAMN09621101</t>
  </si>
  <si>
    <t>PRJNA479887</t>
  </si>
  <si>
    <t>GCA_014839935.1</t>
  </si>
  <si>
    <t>QTSX01</t>
  </si>
  <si>
    <t>2020-10-02T00:00:00Z</t>
  </si>
  <si>
    <t>ftp://ftp.ncbi.nlm.nih.gov/genomes/all/GCA/014/839/935/GCA_014839935.1_Emusc_Berkeley_10X_1.0</t>
  </si>
  <si>
    <t>Mollisia scopiformis</t>
  </si>
  <si>
    <t>CBS 120377</t>
  </si>
  <si>
    <t>SAMN04009710</t>
  </si>
  <si>
    <t>PRJNA342682</t>
  </si>
  <si>
    <t>GCA_001500285.1</t>
  </si>
  <si>
    <t>LKNI01</t>
  </si>
  <si>
    <t>2016-01-06T00:00:00Z</t>
  </si>
  <si>
    <t>ftp://ftp.ncbi.nlm.nih.gov/genomes/all/GCA/001/500/285/GCA_001500285.1_Phisc1</t>
  </si>
  <si>
    <t>ftp://ftp.ncbi.nlm.nih.gov/genomes/all/GCF/001/500/285/GCF_001500285.1_Phisc1</t>
  </si>
  <si>
    <t>Knoxdaviesia proteae</t>
  </si>
  <si>
    <t>CMW40885</t>
  </si>
  <si>
    <t>SAMN03349769</t>
  </si>
  <si>
    <t>PRJNA275563</t>
  </si>
  <si>
    <t>GCA_001510565.1</t>
  </si>
  <si>
    <t>LNGL01</t>
  </si>
  <si>
    <t>2016-01-11T00:00:00Z</t>
  </si>
  <si>
    <t>ftp://ftp.ncbi.nlm.nih.gov/genomes/all/GCA/001/510/565/GCA_001510565.1_ASM151056v1</t>
  </si>
  <si>
    <t>Knoxdaviesia capensis</t>
  </si>
  <si>
    <t>CMW40890</t>
  </si>
  <si>
    <t>SAMN02743810</t>
  </si>
  <si>
    <t>PRJNA246171</t>
  </si>
  <si>
    <t>GCA_001510575.1</t>
  </si>
  <si>
    <t>LNGK01</t>
  </si>
  <si>
    <t>ftp://ftp.ncbi.nlm.nih.gov/genomes/all/GCA/001/510/575/GCA_001510575.1_ASM151057v1</t>
  </si>
  <si>
    <t>Ramularia collo-cygni</t>
  </si>
  <si>
    <t>URUG2</t>
  </si>
  <si>
    <t>SAMEA3894895</t>
  </si>
  <si>
    <t>PRJEB12938</t>
  </si>
  <si>
    <t>GCA_900074925.1</t>
  </si>
  <si>
    <t>FJUY01</t>
  </si>
  <si>
    <t>2017-10-28T00:00:00Z</t>
  </si>
  <si>
    <t>ftp://ftp.ncbi.nlm.nih.gov/genomes/all/GCA/900/074/925/GCA_900074925.1_version_1</t>
  </si>
  <si>
    <t>ftp://ftp.ncbi.nlm.nih.gov/genomes/all/GCF/900/074/925/GCF_900074925.1_version_1</t>
  </si>
  <si>
    <t>SAMEA3134252</t>
  </si>
  <si>
    <t>PRJEB7718</t>
  </si>
  <si>
    <t>GCA_001511075.1</t>
  </si>
  <si>
    <t>CDMC01</t>
  </si>
  <si>
    <t>ftp://ftp.ncbi.nlm.nih.gov/genomes/all/GCA/001/511/075/GCA_001511075.1_Acal_Allpaths_LG</t>
  </si>
  <si>
    <t>Davidsoniella virescens</t>
  </si>
  <si>
    <t>CMW17339</t>
  </si>
  <si>
    <t>SAMN04087260</t>
  </si>
  <si>
    <t>PRJNA295650</t>
  </si>
  <si>
    <t>GCA_001513805.1</t>
  </si>
  <si>
    <t>LJZU01</t>
  </si>
  <si>
    <t>2016-01-13T00:00:00Z</t>
  </si>
  <si>
    <t>ftp://ftp.ncbi.nlm.nih.gov/genomes/all/GCA/001/513/805/GCA_001513805.1_ASM151380v1</t>
  </si>
  <si>
    <t>Fusarium temperatum</t>
  </si>
  <si>
    <t>CMWF389</t>
  </si>
  <si>
    <t>SAMN02700550</t>
  </si>
  <si>
    <t>PRJNA242703</t>
  </si>
  <si>
    <t>GCA_001513835.1</t>
  </si>
  <si>
    <t>LJGR01</t>
  </si>
  <si>
    <t>ftp://ftp.ncbi.nlm.nih.gov/genomes/all/GCA/001/513/835/GCA_001513835.1_ASM151383v1</t>
  </si>
  <si>
    <t>Ceratocystis eucalypticola</t>
  </si>
  <si>
    <t>CMW9998</t>
  </si>
  <si>
    <t>SAMN04019022</t>
  </si>
  <si>
    <t>PRJNA294286</t>
  </si>
  <si>
    <t>GCA_001513815.1</t>
  </si>
  <si>
    <t>LJOA01</t>
  </si>
  <si>
    <t>ftp://ftp.ncbi.nlm.nih.gov/genomes/all/GCA/001/513/815/GCA_001513815.1_ASM151381v1</t>
  </si>
  <si>
    <t>Chrysoporthe deuterocubensis</t>
  </si>
  <si>
    <t>CMW 8650</t>
  </si>
  <si>
    <t>SAMN03994011</t>
  </si>
  <si>
    <t>PRJNA265023</t>
  </si>
  <si>
    <t>GCA_001513825.2</t>
  </si>
  <si>
    <t>LJDD02</t>
  </si>
  <si>
    <t>ftp://ftp.ncbi.nlm.nih.gov/genomes/all/GCA/001/513/825/GCA_001513825.2_ASM151382v2</t>
  </si>
  <si>
    <t>Thielaviopsis musarum</t>
  </si>
  <si>
    <t>CMW1546</t>
  </si>
  <si>
    <t>SAMN04109605</t>
  </si>
  <si>
    <t>PRJNA296851</t>
  </si>
  <si>
    <t>GCA_001513885.1</t>
  </si>
  <si>
    <t>LKBB01</t>
  </si>
  <si>
    <t>ftp://ftp.ncbi.nlm.nih.gov/genomes/all/GCA/001/513/885/GCA_001513885.1_ASM151388v1</t>
  </si>
  <si>
    <t>Graphilbum fragrans</t>
  </si>
  <si>
    <t>CBS 138720</t>
  </si>
  <si>
    <t>SAMN04185055</t>
  </si>
  <si>
    <t>PRJNA298958</t>
  </si>
  <si>
    <t>GCA_001513895.1</t>
  </si>
  <si>
    <t>LLKO01</t>
  </si>
  <si>
    <t>ftp://ftp.ncbi.nlm.nih.gov/genomes/all/GCA/001/513/895/GCA_001513895.1_CLC_Genomic_Workbench</t>
  </si>
  <si>
    <t>Penicillium freii</t>
  </si>
  <si>
    <t>DAOM 242723</t>
  </si>
  <si>
    <t>SAMN03784687</t>
  </si>
  <si>
    <t>PRJNA277835</t>
  </si>
  <si>
    <t>GCA_001513925.1</t>
  </si>
  <si>
    <t>LLXE01</t>
  </si>
  <si>
    <t>ftp://ftp.ncbi.nlm.nih.gov/genomes/all/GCA/001/513/925/GCA_001513925.1_ASM151392v1</t>
  </si>
  <si>
    <t>Rhodotorula sp. JG-1b</t>
  </si>
  <si>
    <t>JG-1b</t>
  </si>
  <si>
    <t>SAMN02866419</t>
  </si>
  <si>
    <t>PRJNA195770</t>
  </si>
  <si>
    <t>GCA_001541205.1</t>
  </si>
  <si>
    <t>LQXB01</t>
  </si>
  <si>
    <t>ftp://ftp.ncbi.nlm.nih.gov/genomes/all/GCA/001/541/205/GCA_001541205.1_Rhosp1</t>
  </si>
  <si>
    <t>Ceraceosorus bombacis</t>
  </si>
  <si>
    <t>SAMEA2781509</t>
  </si>
  <si>
    <t>PRJEB6935</t>
  </si>
  <si>
    <t>GCA_900000165.1</t>
  </si>
  <si>
    <t>CCYA01</t>
  </si>
  <si>
    <t>2015-10-18T00:00:00Z</t>
  </si>
  <si>
    <t>ftp://ftp.ncbi.nlm.nih.gov/genomes/all/GCA/900/000/165/GCA_900000165.1_Ceraceosorus_bombacis</t>
  </si>
  <si>
    <t>Plasmopara halstedii</t>
  </si>
  <si>
    <t>SAMEA2781508</t>
  </si>
  <si>
    <t>PRJEB6932</t>
  </si>
  <si>
    <t>GCA_900000015.1</t>
  </si>
  <si>
    <t>CCYD01</t>
  </si>
  <si>
    <t>ftp://ftp.ncbi.nlm.nih.gov/genomes/all/GCA/900/000/015/GCA_900000015.1_Plasmopara_halstedii_genome</t>
  </si>
  <si>
    <t>ftp://ftp.ncbi.nlm.nih.gov/genomes/all/GCF/900/000/015/GCF_900000015.1_Plasmopara_halstedii_genome</t>
  </si>
  <si>
    <t>Preussia sp. BSL10</t>
  </si>
  <si>
    <t>BSL10</t>
  </si>
  <si>
    <t>SAMN04044471</t>
  </si>
  <si>
    <t>PRJNA295097</t>
  </si>
  <si>
    <t>GCA_001553865.1</t>
  </si>
  <si>
    <t>LJJI01</t>
  </si>
  <si>
    <t>2016-02-09T00:00:00Z</t>
  </si>
  <si>
    <t>ftp://ftp.ncbi.nlm.nih.gov/genomes/all/GCA/001/553/865/GCA_001553865.1_ASM155386v1</t>
  </si>
  <si>
    <t>Reticulascus tulasneorum</t>
  </si>
  <si>
    <t>NRRL18230</t>
  </si>
  <si>
    <t>SAMN04441882</t>
  </si>
  <si>
    <t>PRJNA309908</t>
  </si>
  <si>
    <t>GCA_001557505.1</t>
  </si>
  <si>
    <t>LSAX01</t>
  </si>
  <si>
    <t>2016-02-10T00:00:00Z</t>
  </si>
  <si>
    <t>ftp://ftp.ncbi.nlm.nih.gov/genomes/all/GCA/001/557/505/GCA_001557505.1_ASM155750v1</t>
  </si>
  <si>
    <t>Verticillium nonalfalfae</t>
  </si>
  <si>
    <t>VnAa140/NRRL 66861</t>
  </si>
  <si>
    <t>SAMN10135221</t>
  </si>
  <si>
    <t>PRJNA531016</t>
  </si>
  <si>
    <t>GCA_003724135.2</t>
  </si>
  <si>
    <t>RBVV01</t>
  </si>
  <si>
    <t>ftp://ftp.ncbi.nlm.nih.gov/genomes/all/GCA/003/724/135/GCA_003724135.2_ASM372413v2</t>
  </si>
  <si>
    <t>ftp://ftp.ncbi.nlm.nih.gov/genomes/all/GCF/003/724/135/GCF_003724135.2_ASM372413v2</t>
  </si>
  <si>
    <t>Notiomystis cincta</t>
  </si>
  <si>
    <t>B10K-DU-029-75</t>
  </si>
  <si>
    <t>SAMN12253957</t>
  </si>
  <si>
    <t>GCA_013398075.1</t>
  </si>
  <si>
    <t>VZRX01</t>
  </si>
  <si>
    <t>ftp://ftp.ncbi.nlm.nih.gov/genomes/all/GCA/013/398/075/GCA_013398075.1_ASM1339807v1</t>
  </si>
  <si>
    <t>Parnara guttata</t>
  </si>
  <si>
    <t>SAMN09208576</t>
  </si>
  <si>
    <t>GCA_018248475.1</t>
  </si>
  <si>
    <t>DWIR01</t>
  </si>
  <si>
    <t>ftp://ftp.ncbi.nlm.nih.gov/genomes/all/GCA/018/248/475/GCA_018248475.1_SRR7174521</t>
  </si>
  <si>
    <t>Aquilaria sinensis</t>
  </si>
  <si>
    <t>Y14</t>
  </si>
  <si>
    <t>SAMN11080769</t>
  </si>
  <si>
    <t>PRJNA525935</t>
  </si>
  <si>
    <t>GCA_005392925.1</t>
  </si>
  <si>
    <t>SMDT01</t>
  </si>
  <si>
    <t>2019-05-15T00:00:00Z</t>
  </si>
  <si>
    <t>ftp://ftp.ncbi.nlm.nih.gov/genomes/all/GCA/005/392/925/GCA_005392925.1_SCBG_Asin_1.0</t>
  </si>
  <si>
    <t>Motacilla alba alba</t>
  </si>
  <si>
    <t>MOTALB_02</t>
  </si>
  <si>
    <t>SAMN16093224</t>
  </si>
  <si>
    <t>PRJNA684358</t>
  </si>
  <si>
    <t>GCA_015832195.1</t>
  </si>
  <si>
    <t>chromosome 1:NC_052016.1/CM027476.1; chromosome 2:NC_052017.1/CM027477.1; chromosome 3:NC_052018.1/CM027478.1; chromosome 4:NC_052019.1/CM027479.1; chromosome 5:NC_052020.1/CM027480.1; chromosome 6:NC_052021.1/CM027481.1; chromosome 7:NC_052022.1/CM027482.1; chromosome 8:NC_052023.1/CM027483.1; chromosome 9:NC_052024.1/CM027484.1; chromosome 10:NC_052025.1/CM027485.1; chromosome 11:NC_052026.1/CM027486.1; chromosome 12:NC_052027.1/CM027487.1; chromosome 13:NC_052028.1/CM027488.1; chromosome 14:NC_052029.1/CM027489.1; chromosome 15:NC_052030.1/CM027490.1; chromosome 1A:NC_052031.1/CM027505.1; chromosome 17:NC_052032.1/CM027491.1; chromosome 18:NC_052033.1/CM027492.1; chromosome 19:NC_052034.1/CM027493.1; chromosome 20:NC_052035.1/CM027494.1; chromosome 21:NC_052036.1/CM027495.1; chromosome 22:NC_052037.1/CM027496.1; chromosome 23:NC_052038.1/CM027497.1; chromosome 24:NC_052039.1/CM027498.1; chromosome 25:NC_052040.1/CM027499.1; chromosome 26:NC_052041.1/CM027500.1; chromosome 27:NC_052042.1/CM027501.1; chromosome 28:NC_052043.1/CM027502.1; chromosome 29:NC_052044.1/CM027503.1; chromosome 4A:NC_052045.1/CM027506.1; chromosome Z:NC_052046.1/CM027504.1; mitochondrion MT:NC_029229.1/</t>
  </si>
  <si>
    <t>JACXWE01</t>
  </si>
  <si>
    <t>ftp://ftp.ncbi.nlm.nih.gov/genomes/all/GCA/015/832/195/GCA_015832195.1_Motacilla_alba_V1.0_pri</t>
  </si>
  <si>
    <t>ftp://ftp.ncbi.nlm.nih.gov/genomes/all/GCF/015/832/195/GCF_015832195.1_Motacilla_alba_V1.0_pri</t>
  </si>
  <si>
    <t>Fusarium mangiferae</t>
  </si>
  <si>
    <t>MRC7560</t>
  </si>
  <si>
    <t>SAMEA3862491</t>
  </si>
  <si>
    <t>PRJNA732906</t>
  </si>
  <si>
    <t>GCA_900044065.1</t>
  </si>
  <si>
    <t>FCQH01</t>
  </si>
  <si>
    <t>ftp://ftp.ncbi.nlm.nih.gov/genomes/all/GCA/900/044/065/GCA_900044065.1_Genome_assembly_version_1</t>
  </si>
  <si>
    <t>ftp://ftp.ncbi.nlm.nih.gov/genomes/all/GCF/900/044/065/GCF_900044065.1_Genome_assembly_version_1</t>
  </si>
  <si>
    <t>Penicillium griseofulvum</t>
  </si>
  <si>
    <t>PG3</t>
  </si>
  <si>
    <t>SAMN03860337</t>
  </si>
  <si>
    <t>PRJNA721990</t>
  </si>
  <si>
    <t>GCA_001561935.1</t>
  </si>
  <si>
    <t>LHQR01</t>
  </si>
  <si>
    <t>2016-02-16T00:00:00Z</t>
  </si>
  <si>
    <t>ftp://ftp.ncbi.nlm.nih.gov/genomes/all/GCA/001/561/935/GCA_001561935.1_ASM156193v1</t>
  </si>
  <si>
    <t>ftp://ftp.ncbi.nlm.nih.gov/genomes/all/GCF/001/561/935/GCF_001561935.1_ASM156193v1</t>
  </si>
  <si>
    <t>Vitis aestivalis</t>
  </si>
  <si>
    <t>SAMN04276630</t>
  </si>
  <si>
    <t>PRJNA302606</t>
  </si>
  <si>
    <t>GCA_001562795.1</t>
  </si>
  <si>
    <t>LOML01</t>
  </si>
  <si>
    <t>2016-02-17T00:00:00Z</t>
  </si>
  <si>
    <t>ftp://ftp.ncbi.nlm.nih.gov/genomes/all/GCA/001/562/795/GCA_001562795.1_VitisNorton_MSU1.0</t>
  </si>
  <si>
    <t>KY613</t>
  </si>
  <si>
    <t>SAMN14604529</t>
  </si>
  <si>
    <t>PRJNA625663</t>
  </si>
  <si>
    <t>GCA_014705085.1</t>
  </si>
  <si>
    <t>JABGME01</t>
  </si>
  <si>
    <t>2020-09-22T00:00:00Z</t>
  </si>
  <si>
    <t>ftp://ftp.ncbi.nlm.nih.gov/genomes/all/GCA/014/705/085/GCA_014705085.1_ASM1470508v1</t>
  </si>
  <si>
    <t>Colletotrichum simmondsii</t>
  </si>
  <si>
    <t>CBS122122</t>
  </si>
  <si>
    <t>SAMN02650484</t>
  </si>
  <si>
    <t>PRJNA239224</t>
  </si>
  <si>
    <t>GCA_001563135.1</t>
  </si>
  <si>
    <t>JFBX01</t>
  </si>
  <si>
    <t>ftp://ftp.ncbi.nlm.nih.gov/genomes/all/GCA/001/563/135/GCA_001563135.1_CSIM01</t>
  </si>
  <si>
    <t>Colletotrichum salicis</t>
  </si>
  <si>
    <t>CBS 607.94</t>
  </si>
  <si>
    <t>SAMN02644731</t>
  </si>
  <si>
    <t>PRJNA238477</t>
  </si>
  <si>
    <t>GCA_001563125.1</t>
  </si>
  <si>
    <t>JFFI01</t>
  </si>
  <si>
    <t>ftp://ftp.ncbi.nlm.nih.gov/genomes/all/GCA/001/563/125/GCA_001563125.1_CSAL01</t>
  </si>
  <si>
    <t>Fusarium sambucinum</t>
  </si>
  <si>
    <t>F-4</t>
  </si>
  <si>
    <t>SAMN03331940</t>
  </si>
  <si>
    <t>PRJNA274729</t>
  </si>
  <si>
    <t>GCA_001567575.1</t>
  </si>
  <si>
    <t>LSRD01</t>
  </si>
  <si>
    <t>ftp://ftp.ncbi.nlm.nih.gov/genomes/all/GCA/001/567/575/GCA_001567575.1_Fsamv1.0</t>
  </si>
  <si>
    <t>SAMN04451644</t>
  </si>
  <si>
    <t>PRJNA310372</t>
  </si>
  <si>
    <t>GCA_001571465.2</t>
  </si>
  <si>
    <t>chromosome 1:CP017344.1; chromosome 2:CP017345.1; chromosome 3:CP017346.1; chromosome 4:CP017347.1; chromosome 5:CP017348.1; chromosome 6:CP017349.1; chromosome 7:CP017350.1; chromosome 8:CP017351.1; mitochondrion MT:CP017352.1</t>
  </si>
  <si>
    <t>2017-07-18T00:00:00Z</t>
  </si>
  <si>
    <t>ftp://ftp.ncbi.nlm.nih.gov/genomes/all/GCA/001/571/465/GCA_001571465.2_ASM157146v2</t>
  </si>
  <si>
    <t>J235TASD1</t>
  </si>
  <si>
    <t>SAMN04386150</t>
  </si>
  <si>
    <t>PRJNA308023</t>
  </si>
  <si>
    <t>GCA_001566295.1</t>
  </si>
  <si>
    <t>LSSP01</t>
  </si>
  <si>
    <t>2016-02-22T00:00:00Z</t>
  </si>
  <si>
    <t>ftp://ftp.ncbi.nlm.nih.gov/genomes/all/GCA/001/566/295/GCA_001566295.1_Microdochium_bolleyi_v1.0</t>
  </si>
  <si>
    <t>Leucoagaricus sp. SymC.cos</t>
  </si>
  <si>
    <t>SymC.cos</t>
  </si>
  <si>
    <t>SAMN04045427</t>
  </si>
  <si>
    <t>PRJNA295288</t>
  </si>
  <si>
    <t>GCA_001563735.1</t>
  </si>
  <si>
    <t>LSHD01</t>
  </si>
  <si>
    <t>2016-02-18T00:00:00Z</t>
  </si>
  <si>
    <t>ftp://ftp.ncbi.nlm.nih.gov/genomes/all/GCA/001/563/735/GCA_001563735.1_ASM156373v1</t>
  </si>
  <si>
    <t>Pythium oligandrum</t>
  </si>
  <si>
    <t>PO-1</t>
  </si>
  <si>
    <t>SAMN19291791</t>
  </si>
  <si>
    <t>PRJNA731617</t>
  </si>
  <si>
    <t>GCA_020085045.1</t>
  </si>
  <si>
    <t>JAHRIK01</t>
  </si>
  <si>
    <t>ftp://ftp.ncbi.nlm.nih.gov/genomes/all/GCA/020/085/045/GCA_020085045.1_PO-1</t>
  </si>
  <si>
    <t>Pseudocercospora eumusae</t>
  </si>
  <si>
    <t>CBS 114824</t>
  </si>
  <si>
    <t>SAMN03842022</t>
  </si>
  <si>
    <t>PRJNA289096</t>
  </si>
  <si>
    <t>GCA_001578235.1</t>
  </si>
  <si>
    <t>LFZN01</t>
  </si>
  <si>
    <t>ftp://ftp.ncbi.nlm.nih.gov/genomes/all/GCA/001/578/235/GCA_001578235.1_ASM157823v1</t>
  </si>
  <si>
    <t>Pseudocercospora musae</t>
  </si>
  <si>
    <t>CBS 116634</t>
  </si>
  <si>
    <t>SAMN03842026</t>
  </si>
  <si>
    <t>PRJNA289098</t>
  </si>
  <si>
    <t>GCA_001578225.1</t>
  </si>
  <si>
    <t>LFZO01</t>
  </si>
  <si>
    <t>ftp://ftp.ncbi.nlm.nih.gov/genomes/all/GCA/001/578/225/GCA_001578225.1_ASM157822v1</t>
  </si>
  <si>
    <t>Lonchura striata domestica</t>
  </si>
  <si>
    <t>Mets1</t>
  </si>
  <si>
    <t>SAMN11521339</t>
  </si>
  <si>
    <t>PRJNA391487</t>
  </si>
  <si>
    <t>GCA_005870125.1</t>
  </si>
  <si>
    <t>chromosome 1:NC_042565.1/CM016763.1; chromosome 1A:NC_042566.1/CM016792.1; chromosome 2:NC_042567.1/CM016764.1; chromosome 3:NC_042568.1/CM016765.1; chromosome 4:NC_042569.1/CM016766.1; chromosome 4A:NC_042570.1/CM016793.1; chromosome 5:NC_042571.1/CM016767.1; chromosome 6:NC_042572.1/CM016768.1; chromosome 7:NC_042573.1/CM016769.1; chromosome 8:NC_042574.1/CM016770.1; chromosome 9:NC_042575.1/CM016771.1; chromosome 10:NC_042576.1/CM016772.1; chromosome 11:NC_042577.1/CM016773.1; chromosome 12:NC_042578.1/CM016774.1; chromosome 13:NC_042579.1/CM016775.1; chromosome 14:NC_042580.1/CM016776.1; chromosome 15:NC_042581.1/CM016777.1; chromosome 17:NC_042582.1/CM016778.1; chromosome 18:NC_042583.1/CM016779.1; chromosome 19:NC_042584.1/CM016780.1; chromosome 20:NC_042585.1/CM016781.1; chromosome 21:NC_042586.1/CM016782.1; chromosome 22:NC_042587.1/CM016783.1; chromosome 23:NC_042588.1/CM016784.1; chromosome 24:NC_042589.1/CM016785.1; chromosome 25:NC_042590.1/CM016786.1; chromosome 26:NC_042591.1/CM016787.1; chromosome 27:NC_042592.1/CM016788.1; chromosome 28:NC_042593.1/CM016789.1; chromosome 29:NC_042594.1/CM016790.1; chromosome Z:NC_042595.1/CM016791.1; mitochondrion MT:NC_029475.1/CM016794.1</t>
  </si>
  <si>
    <t>SWKX01</t>
  </si>
  <si>
    <t>ftp://ftp.ncbi.nlm.nih.gov/genomes/all/GCA/005/870/125/GCA_005870125.1_lonStrDom2</t>
  </si>
  <si>
    <t>ftp://ftp.ncbi.nlm.nih.gov/genomes/all/GCF/005/870/125/GCF_005870125.1_lonStrDom2</t>
  </si>
  <si>
    <t>Ara ararauna</t>
  </si>
  <si>
    <t>MTNHZMC1CF</t>
  </si>
  <si>
    <t>SAMN10247388</t>
  </si>
  <si>
    <t>PRJNA497082</t>
  </si>
  <si>
    <t>GCA_010014805.1</t>
  </si>
  <si>
    <t>JAAAKF01</t>
  </si>
  <si>
    <t>ftp://ftp.ncbi.nlm.nih.gov/genomes/all/GCA/010/014/805/GCA_010014805.1_ASM1001480v1</t>
  </si>
  <si>
    <t>Callipepla squamata</t>
  </si>
  <si>
    <t>Texas</t>
  </si>
  <si>
    <t>SAMN04255336</t>
  </si>
  <si>
    <t>PRJNA301734</t>
  </si>
  <si>
    <t>GCA_002218305.1</t>
  </si>
  <si>
    <t>MCFN01</t>
  </si>
  <si>
    <t>2017-07-13T00:00:00Z</t>
  </si>
  <si>
    <t>ftp://ftp.ncbi.nlm.nih.gov/genomes/all/GCA/002/218/305/GCA_002218305.1_ASM221830v1</t>
  </si>
  <si>
    <t>WTN-11-157</t>
  </si>
  <si>
    <t>SAMN10465098</t>
  </si>
  <si>
    <t>PRJNA506611</t>
  </si>
  <si>
    <t>GCA_004151525.1</t>
  </si>
  <si>
    <t>RWZB01</t>
  </si>
  <si>
    <t>2019-02-08T00:00:00Z</t>
  </si>
  <si>
    <t>ftp://ftp.ncbi.nlm.nih.gov/genomes/all/GCA/004/151/525/GCA_004151525.1_ASM415152v1</t>
  </si>
  <si>
    <t>Cyclina sinensis</t>
  </si>
  <si>
    <t>QG-2020</t>
  </si>
  <si>
    <t>SAMN14362912</t>
  </si>
  <si>
    <t>PRJNA612143</t>
  </si>
  <si>
    <t>GCA_012932295.1</t>
  </si>
  <si>
    <t>JAAONU01</t>
  </si>
  <si>
    <t>2020-04-29T00:00:00Z</t>
  </si>
  <si>
    <t>ftp://ftp.ncbi.nlm.nih.gov/genomes/all/GCA/012/932/295/GCA_012932295.1_ASM1293229v1</t>
  </si>
  <si>
    <t>Bactrocera latifrons</t>
  </si>
  <si>
    <t>USDA-ARS-PBARC rearing strain</t>
  </si>
  <si>
    <t>SAMN05727007</t>
  </si>
  <si>
    <t>PRJNA351211</t>
  </si>
  <si>
    <t>GCA_001853355.1</t>
  </si>
  <si>
    <t>mitochondrion MT:NC_029466.1/</t>
  </si>
  <si>
    <t>MIMC01</t>
  </si>
  <si>
    <t>ftp://ftp.ncbi.nlm.nih.gov/genomes/all/GCA/001/853/355/GCA_001853355.1_ASM185335v1</t>
  </si>
  <si>
    <t>ftp://ftp.ncbi.nlm.nih.gov/genomes/all/GCF/001/853/355/GCF_001853355.1_ASM185335v1</t>
  </si>
  <si>
    <t>Boswellia sacra</t>
  </si>
  <si>
    <t>BS-S2</t>
  </si>
  <si>
    <t>SAMN06578933</t>
  </si>
  <si>
    <t>PRJNA379064</t>
  </si>
  <si>
    <t>GCA_013180625.1</t>
  </si>
  <si>
    <t>SNVD01</t>
  </si>
  <si>
    <t>ftp://ftp.ncbi.nlm.nih.gov/genomes/all/GCA/013/180/625/GCA_013180625.1_ASM1318062v1</t>
  </si>
  <si>
    <t>Akebia trifoliata</t>
  </si>
  <si>
    <t>Shusen 1</t>
  </si>
  <si>
    <t>SAMN16551930</t>
  </si>
  <si>
    <t>PRJNA671772</t>
  </si>
  <si>
    <t>GCA_017979445.1</t>
  </si>
  <si>
    <t>chromosome 1:CM030704.1; chromosome 2:CM030705.1; chromosome 3:CM030706.1; chromosome 4:CM030707.1; chromosome 5:CM030708.1; chromosome 6:CM030709.1; chromosome 7:CM030710.1; chromosome 8:CM030711.1; chromosome 9:CM030712.1; chromosome 10:CM030713.1; chromosome 11:CM030714.1; chromosome 12:CM030715.1; chromosome 13:CM030716.1; chromosome 14:CM030717.1; chromosome 15:CM030718.1; chromosome 16:CM030719.1</t>
  </si>
  <si>
    <t>JADQWC01</t>
  </si>
  <si>
    <t>ftp://ftp.ncbi.nlm.nih.gov/genomes/all/GCA/017/979/445/GCA_017979445.1_ASM1797944v1</t>
  </si>
  <si>
    <t>Pseudorhombus dupliciocellatus</t>
  </si>
  <si>
    <t>NWPU-STBP-2018</t>
  </si>
  <si>
    <t>SAMN13439311</t>
  </si>
  <si>
    <t>PRJNA592743</t>
  </si>
  <si>
    <t>GCA_016785235.1</t>
  </si>
  <si>
    <t>JAFBJW01</t>
  </si>
  <si>
    <t>ftp://ftp.ncbi.nlm.nih.gov/genomes/all/GCA/016/785/235/GCA_016785235.1_ASM1678523v1</t>
  </si>
  <si>
    <t>Lateolabrax maculatus</t>
  </si>
  <si>
    <t>SAMN07680090</t>
  </si>
  <si>
    <t>PRJNA408177</t>
  </si>
  <si>
    <t>GCA_004023545.1</t>
  </si>
  <si>
    <t>chromosome Lm1:CP027262.1; chromosome Lm10:CP027271.1; chromosome Lm11:CP027272.1; chromosome Lm12:CP027273.1; chromosome Lm13:CP027274.1; chromosome Lm14:CP027275.1; chromosome Lm15:CP027276.1; chromosome Lm16:CP027277.1; chromosome Lm17:CP027278.1; chromosome Lm18:CP027279.1; chromosome Lm19:CP027280.1; chromosome Lm2:CP027263.1; chromosome Lm20:CP027281.1; chromosome Lm21:CP027282.1; chromosome Lm22:CP027283.1; chromosome Lm23:CP027284.1; chromosome Lm24:CP027285.1; chromosome Lm3:CP027264.1; chromosome Lm4:CP027265.1; chromosome Lm5:CP027266.1; chromosome Lm6:CP027267.1; chromosome Lm7:CP027268.1; chromosome Lm8:CP027269.1; chromosome Lm9:CP027270.1</t>
  </si>
  <si>
    <t>ftp://ftp.ncbi.nlm.nih.gov/genomes/all/GCA/004/023/545/GCA_004023545.1_ASM402354v1</t>
  </si>
  <si>
    <t>Myotis myotis</t>
  </si>
  <si>
    <t>mMyoMyo1</t>
  </si>
  <si>
    <t>SAMN14734277</t>
  </si>
  <si>
    <t>PRJNA665501</t>
  </si>
  <si>
    <t>GCA_014108235.1</t>
  </si>
  <si>
    <t>mitochondrion MT:NC_029346.1/CM024383.1</t>
  </si>
  <si>
    <t>JABWUV01</t>
  </si>
  <si>
    <t>ftp://ftp.ncbi.nlm.nih.gov/genomes/all/GCA/014/108/235/GCA_014108235.1_mMyoMyo1.p</t>
  </si>
  <si>
    <t>ftp://ftp.ncbi.nlm.nih.gov/genomes/all/GCF/014/108/235/GCF_014108235.1_mMyoMyo1.p</t>
  </si>
  <si>
    <t>Falco rusticolus</t>
  </si>
  <si>
    <t>bFalRus1</t>
  </si>
  <si>
    <t>SAMN12629496</t>
  </si>
  <si>
    <t>PRJNA675116</t>
  </si>
  <si>
    <t>GCA_015220075.1</t>
  </si>
  <si>
    <t>chromosome 1:NC_051187.1/CM026666.1; chromosome 2:NC_051188.1/CM026667.1; chromosome 3:NC_051189.1/CM026668.1; chromosome 4:NC_051190.1/CM026669.1; chromosome 5:NC_051191.1/CM026670.1; chromosome 6:NC_051192.1/CM026671.1; chromosome 7:NC_051193.1/CM026672.1; chromosome 8:NC_051194.1/CM026673.1; chromosome 9:NC_051195.1/CM026674.1; chromosome 10:NC_051196.1/CM026675.1; chromosome 11:NC_051197.1/CM026676.1; chromosome 12:NC_051198.1/CM026677.1; chromosome 13:NC_051199.1/CM026678.1; chromosome 14:NC_051200.1/CM026679.1; chromosome 15:NC_051201.1/CM026680.1; chromosome 16:NC_051202.1/CM026681.1; chromosome 17:NC_051203.1/CM026682.1; chromosome 18:NC_051204.1/CM026683.1; chromosome 19:NC_051205.1/CM026684.1; chromosome 20:NC_051206.1/CM026685.1; chromosome 21:NC_051207.1/CM026686.1; chromosome 22:NC_051208.1/CM026687.1; chromosome W:NC_051209.1/CM026688.1; chromosome Z:NC_051210.1/CM026689.1; mitochondrion MT:NC_029359.1/CM026719.1</t>
  </si>
  <si>
    <t>JADCQO01</t>
  </si>
  <si>
    <t>ftp://ftp.ncbi.nlm.nih.gov/genomes/all/GCA/015/220/075/GCA_015220075.1_bFalRus1.pri</t>
  </si>
  <si>
    <t>ftp://ftp.ncbi.nlm.nih.gov/genomes/all/GCF/015/220/075/GCF_015220075.1_bFalRus1.pri</t>
  </si>
  <si>
    <t>Phaffia rhodozyma</t>
  </si>
  <si>
    <t>CBS 6938</t>
  </si>
  <si>
    <t>SAMN15096930</t>
  </si>
  <si>
    <t>PRJNA637109</t>
  </si>
  <si>
    <t>GCA_014706385.1</t>
  </si>
  <si>
    <t>JACGZH01</t>
  </si>
  <si>
    <t>ftp://ftp.ncbi.nlm.nih.gov/genomes/all/GCA/014/706/385/GCA_014706385.1_UChile_Xden_v1</t>
  </si>
  <si>
    <t>Ditylenchus destructor</t>
  </si>
  <si>
    <t>Dd01</t>
  </si>
  <si>
    <t>SAMN04497895</t>
  </si>
  <si>
    <t>PRJNA312427</t>
  </si>
  <si>
    <t>GCA_001579705.1</t>
  </si>
  <si>
    <t>LSTP01</t>
  </si>
  <si>
    <t>2016-03-03T00:00:00Z</t>
  </si>
  <si>
    <t>ftp://ftp.ncbi.nlm.nih.gov/genomes/all/GCA/001/579/705/GCA_001579705.1_ASM157970v1</t>
  </si>
  <si>
    <t>Phoebis sennae</t>
  </si>
  <si>
    <t>eubule-3314</t>
  </si>
  <si>
    <t>SAMN04386831</t>
  </si>
  <si>
    <t>PRJNA308118</t>
  </si>
  <si>
    <t>GCA_001586405.1</t>
  </si>
  <si>
    <t>LQNK01</t>
  </si>
  <si>
    <t>2016-03-10T00:00:00Z</t>
  </si>
  <si>
    <t>ftp://ftp.ncbi.nlm.nih.gov/genomes/all/GCA/001/586/405/GCA_001586405.1_3314_assembly_v1</t>
  </si>
  <si>
    <t>Sphaeroforma sirkka</t>
  </si>
  <si>
    <t>B5</t>
  </si>
  <si>
    <t>SAMN04318421</t>
  </si>
  <si>
    <t>PRJNA305168</t>
  </si>
  <si>
    <t>GCA_001586965.3</t>
  </si>
  <si>
    <t>mitochondrion MT:CM010750.1</t>
  </si>
  <si>
    <t>LUCW03</t>
  </si>
  <si>
    <t>ftp://ftp.ncbi.nlm.nih.gov/genomes/all/GCA/001/586/965/GCA_001586965.3_ASM158696v3</t>
  </si>
  <si>
    <t>Xeromyces bisporus</t>
  </si>
  <si>
    <t>FRR 0525</t>
  </si>
  <si>
    <t>SAMEA2500982</t>
  </si>
  <si>
    <t>PRJEB6149</t>
  </si>
  <si>
    <t>GCA_900006255.1</t>
  </si>
  <si>
    <t>mitochondrion Xbisp_mitochondrion:HG983520.1</t>
  </si>
  <si>
    <t>CCCX01</t>
  </si>
  <si>
    <t>ftp://ftp.ncbi.nlm.nih.gov/genomes/all/GCA/900/006/255/GCA_900006255.1_Xbisp_v1.0</t>
  </si>
  <si>
    <t>Peltaster fructicola</t>
  </si>
  <si>
    <t>LNHT1506</t>
  </si>
  <si>
    <t>SAMN04012580</t>
  </si>
  <si>
    <t>PRJNA293964</t>
  </si>
  <si>
    <t>GCA_001592805.2</t>
  </si>
  <si>
    <t>chromosome 1:CP051139.1; chromosome 2:CP051140.1; chromosome 3:CP051141.1; chromosome 4:CP051142.1; chromosome 5:CP051143.1</t>
  </si>
  <si>
    <t>ftp://ftp.ncbi.nlm.nih.gov/genomes/all/GCA/001/592/805/GCA_001592805.2_ASM159280v2</t>
  </si>
  <si>
    <t>Cryptosporidium baileyi</t>
  </si>
  <si>
    <t>TAMU-09Q1</t>
  </si>
  <si>
    <t>SAMN02382006</t>
  </si>
  <si>
    <t>PRJNA222835</t>
  </si>
  <si>
    <t>GCA_001593455.1</t>
  </si>
  <si>
    <t>JIBL01</t>
  </si>
  <si>
    <t>ftp://ftp.ncbi.nlm.nih.gov/genomes/all/GCA/001/593/455/GCA_001593455.1_CryBaiTAMU-09Q1-1.0</t>
  </si>
  <si>
    <t>Miniopterus natalensis</t>
  </si>
  <si>
    <t>MN2012-01</t>
  </si>
  <si>
    <t>SAMN03652541</t>
  </si>
  <si>
    <t>PRJNA317472</t>
  </si>
  <si>
    <t>GCA_001595765.1</t>
  </si>
  <si>
    <t>LDJU01</t>
  </si>
  <si>
    <t>2016-03-22T00:00:00Z</t>
  </si>
  <si>
    <t>ftp://ftp.ncbi.nlm.nih.gov/genomes/all/GCA/001/595/765/GCA_001595765.1_Mnat.v1</t>
  </si>
  <si>
    <t>ftp://ftp.ncbi.nlm.nih.gov/genomes/all/GCF/001/595/765/GCF_001595765.1_Mnat.v1</t>
  </si>
  <si>
    <t>Utricularia reniformis</t>
  </si>
  <si>
    <t>sample 14</t>
  </si>
  <si>
    <t>SAMN03893229</t>
  </si>
  <si>
    <t>PRJNA290588</t>
  </si>
  <si>
    <t>GCA_009725065.1</t>
  </si>
  <si>
    <t>RWGZ01</t>
  </si>
  <si>
    <t>ftp://ftp.ncbi.nlm.nih.gov/genomes/all/GCA/009/725/065/GCA_009725065.1_Urenif-v1</t>
  </si>
  <si>
    <t>Atta colombica</t>
  </si>
  <si>
    <t>Treedump-2</t>
  </si>
  <si>
    <t>SAMN03982875</t>
  </si>
  <si>
    <t>PRJNA343260</t>
  </si>
  <si>
    <t>GCA_001594045.1</t>
  </si>
  <si>
    <t>LKEW01</t>
  </si>
  <si>
    <t>ftp://ftp.ncbi.nlm.nih.gov/genomes/all/GCA/001/594/045/GCA_001594045.1_Acol1.0</t>
  </si>
  <si>
    <t>ftp://ftp.ncbi.nlm.nih.gov/genomes/all/GCF/001/594/045/GCF_001594045.1_Acol1.0</t>
  </si>
  <si>
    <t>Cyphomyrmex costatus</t>
  </si>
  <si>
    <t>MS0001</t>
  </si>
  <si>
    <t>SAMN03982885</t>
  </si>
  <si>
    <t>PRJNA343963</t>
  </si>
  <si>
    <t>GCA_001594065.1</t>
  </si>
  <si>
    <t>LKEX01</t>
  </si>
  <si>
    <t>ftp://ftp.ncbi.nlm.nih.gov/genomes/all/GCA/001/594/065/GCA_001594065.1_Ccosl1.0</t>
  </si>
  <si>
    <t>ftp://ftp.ncbi.nlm.nih.gov/genomes/all/GCF/001/594/065/GCF_001594065.1_Ccosl1.0</t>
  </si>
  <si>
    <t>Trachymyrmex cornetzi</t>
  </si>
  <si>
    <t>Tcor2-1</t>
  </si>
  <si>
    <t>SAMN03982882</t>
  </si>
  <si>
    <t>PRJNA343972</t>
  </si>
  <si>
    <t>GCA_001594075.1</t>
  </si>
  <si>
    <t>LKEY01</t>
  </si>
  <si>
    <t>ftp://ftp.ncbi.nlm.nih.gov/genomes/all/GCA/001/594/075/GCA_001594075.1_Tcor1.0</t>
  </si>
  <si>
    <t>ftp://ftp.ncbi.nlm.nih.gov/genomes/all/GCF/001/594/075/GCF_001594075.1_Tcor1.0</t>
  </si>
  <si>
    <t>Trachymyrmex septentrionalis</t>
  </si>
  <si>
    <t>Tsep2-gDNA-1</t>
  </si>
  <si>
    <t>SAMN03982881</t>
  </si>
  <si>
    <t>PRJNA343973</t>
  </si>
  <si>
    <t>GCA_001594115.1</t>
  </si>
  <si>
    <t>LKEZ01</t>
  </si>
  <si>
    <t>ftp://ftp.ncbi.nlm.nih.gov/genomes/all/GCA/001/594/115/GCA_001594115.1_Tsep1.0</t>
  </si>
  <si>
    <t>ftp://ftp.ncbi.nlm.nih.gov/genomes/all/GCF/001/594/115/GCF_001594115.1_Tsep1.0</t>
  </si>
  <si>
    <t>Monotropa hypopitys</t>
  </si>
  <si>
    <t>2KALR</t>
  </si>
  <si>
    <t>SAMN04453695</t>
  </si>
  <si>
    <t>PRJNA310692</t>
  </si>
  <si>
    <t>GCA_002855965.1</t>
  </si>
  <si>
    <t>NMUG01</t>
  </si>
  <si>
    <t>ftp://ftp.ncbi.nlm.nih.gov/genomes/all/GCA/002/855/965/GCA_002855965.1_monotropa1.0</t>
  </si>
  <si>
    <t>Pomatorhinus ruficollis</t>
  </si>
  <si>
    <t>B10K-IZ-033-81</t>
  </si>
  <si>
    <t>SAMN12253971</t>
  </si>
  <si>
    <t>GCA_013401195.1</t>
  </si>
  <si>
    <t>VZSW01</t>
  </si>
  <si>
    <t>ftp://ftp.ncbi.nlm.nih.gov/genomes/all/GCA/013/401/195/GCA_013401195.1_ASM1340119v1</t>
  </si>
  <si>
    <t>Panicum miliaceum</t>
  </si>
  <si>
    <t>SAMN08335224</t>
  </si>
  <si>
    <t>PRJNA429322</t>
  </si>
  <si>
    <t>GCA_002895445.2</t>
  </si>
  <si>
    <t>chromosome 1:CM010235.1; chromosome 2:CM010236.1; chromosome 3:CM010237.1; chromosome 4:CM010238.1; chromosome 5:CM010239.1; chromosome 6:CM010240.1; chromosome 7:CM010241.1; chromosome 8:CM010242.1; chromosome 9:CM010243.1; chromosome 10:CM010244.1; chromosome 11:CM010245.1; chromosome 12:CM010246.1; chromosome 13:CM010247.1; chromosome 14:CM010248.1; chromosome 15:CM010249.1; chromosome 16:CM010250.1; chromosome 17:CM010251.1; chromosome 18:CM010252.1</t>
  </si>
  <si>
    <t>PPDP02</t>
  </si>
  <si>
    <t>2018-01-23T00:00:00Z</t>
  </si>
  <si>
    <t>ftp://ftp.ncbi.nlm.nih.gov/genomes/all/GCA/002/895/445/GCA_002895445.2_ASM289544v2</t>
  </si>
  <si>
    <t>Phalacrocorax brasilianus</t>
  </si>
  <si>
    <t>IPA14M001</t>
  </si>
  <si>
    <t>SAMN06832916</t>
  </si>
  <si>
    <t>PRJNA327123</t>
  </si>
  <si>
    <t>GCA_002174335.1</t>
  </si>
  <si>
    <t>NFME01</t>
  </si>
  <si>
    <t>ftp://ftp.ncbi.nlm.nih.gov/genomes/all/GCA/002/174/335/GCA_002174335.1_ASM217433v1</t>
  </si>
  <si>
    <t>Chionodraco hamatus</t>
  </si>
  <si>
    <t>Cha_01_muscle</t>
  </si>
  <si>
    <t>SAMN10434303</t>
  </si>
  <si>
    <t>PRJNA505760</t>
  </si>
  <si>
    <t>GCA_009756495.1</t>
  </si>
  <si>
    <t>RRCA01</t>
  </si>
  <si>
    <t>ftp://ftp.ncbi.nlm.nih.gov/genomes/all/GCA/009/756/495/GCA_009756495.1_Chamatus_v0.1</t>
  </si>
  <si>
    <t>Danio albolineatus</t>
  </si>
  <si>
    <t>SAMEA104026392</t>
  </si>
  <si>
    <t>PRJEB38565</t>
  </si>
  <si>
    <t>GCA_903798035.1</t>
  </si>
  <si>
    <t>CAIGQQ01</t>
  </si>
  <si>
    <t>ftp://ftp.ncbi.nlm.nih.gov/genomes/all/GCA/903/798/035/GCA_903798035.1_fDanAlb1.1</t>
  </si>
  <si>
    <t>Cairneyella variabilis</t>
  </si>
  <si>
    <t>VPRI 42388</t>
  </si>
  <si>
    <t>SAMN04263868</t>
  </si>
  <si>
    <t>PRJNA225634</t>
  </si>
  <si>
    <t>GCA_001625345.1</t>
  </si>
  <si>
    <t>AYLM01</t>
  </si>
  <si>
    <t>ftp://ftp.ncbi.nlm.nih.gov/genomes/all/GCA/001/625/345/GCA_001625345.1_ASM162534v1</t>
  </si>
  <si>
    <t>Apiotrichum montevideense</t>
  </si>
  <si>
    <t>JCM 9937</t>
  </si>
  <si>
    <t>SAMD00027179</t>
  </si>
  <si>
    <t>PRJDB3572</t>
  </si>
  <si>
    <t>GCA_001598995.1</t>
  </si>
  <si>
    <t>BCFV01</t>
  </si>
  <si>
    <t>ftp://ftp.ncbi.nlm.nih.gov/genomes/all/GCA/001/598/995/GCA_001598995.1_JCM_9937_assembly_v001</t>
  </si>
  <si>
    <t>Apiotrichum domesticum</t>
  </si>
  <si>
    <t>JCM 9580</t>
  </si>
  <si>
    <t>SAMD00028323</t>
  </si>
  <si>
    <t>PRJDB3573</t>
  </si>
  <si>
    <t>GCA_001599015.1</t>
  </si>
  <si>
    <t>BCFW01</t>
  </si>
  <si>
    <t>ftp://ftp.ncbi.nlm.nih.gov/genomes/all/GCA/001/599/015/GCA_001599015.1_JCM_9580_assembly_v001</t>
  </si>
  <si>
    <t>Ambrosiozyma kashinagicola</t>
  </si>
  <si>
    <t>JCM 15019</t>
  </si>
  <si>
    <t>SAMD00028327</t>
  </si>
  <si>
    <t>PRJDB3608</t>
  </si>
  <si>
    <t>GCA_001599075.1</t>
  </si>
  <si>
    <t>BCGA01</t>
  </si>
  <si>
    <t>ftp://ftp.ncbi.nlm.nih.gov/genomes/all/GCA/001/599/075/GCA_001599075.1_JCM_15019_assembly_v001</t>
  </si>
  <si>
    <t>Hyphopichia homilentoma</t>
  </si>
  <si>
    <t>JCM 1507</t>
  </si>
  <si>
    <t>SAMD00028329</t>
  </si>
  <si>
    <t>PRJDB3610</t>
  </si>
  <si>
    <t>GCA_001599095.1</t>
  </si>
  <si>
    <t>BCGB01</t>
  </si>
  <si>
    <t>ftp://ftp.ncbi.nlm.nih.gov/genomes/all/GCA/001/599/095/GCA_001599095.1_JCM_1507_assembly_v001</t>
  </si>
  <si>
    <t>[Candida] sorboxylosa</t>
  </si>
  <si>
    <t>JCM 1536</t>
  </si>
  <si>
    <t>SAMD00028330</t>
  </si>
  <si>
    <t>PRJDB3611</t>
  </si>
  <si>
    <t>GCA_001599115.1</t>
  </si>
  <si>
    <t>BCGC01</t>
  </si>
  <si>
    <t>ftp://ftp.ncbi.nlm.nih.gov/genomes/all/GCA/001/599/115/GCA_001599115.1_JCM_1536_assembly_v001</t>
  </si>
  <si>
    <t>[Candida] intermedia</t>
  </si>
  <si>
    <t>CBS 141442</t>
  </si>
  <si>
    <t>SAMEA4029010</t>
  </si>
  <si>
    <t>PRJEB14359</t>
  </si>
  <si>
    <t>GCA_900106115.1</t>
  </si>
  <si>
    <t>chromosome I:LT635756.1; chromosome II:LT635757.1; chromosome III:LT635758.1; chromosome IV:LT635759.1; chromosome V:LT635760.1; chromosome VI:LT635761.1; chromosome VII:LT635762.1; mitochondrion M:LT635763.1</t>
  </si>
  <si>
    <t>2016-11-25T00:00:00Z</t>
  </si>
  <si>
    <t>ftp://ftp.ncbi.nlm.nih.gov/genomes/all/GCA/900/106/115/GCA_900106115.1_CBS_141442_assembly</t>
  </si>
  <si>
    <t>Wickerhamia fluorescens</t>
  </si>
  <si>
    <t>JCM 1821</t>
  </si>
  <si>
    <t>SAMD00028332</t>
  </si>
  <si>
    <t>PRJDB3613</t>
  </si>
  <si>
    <t>GCA_001599155.1</t>
  </si>
  <si>
    <t>BCGE01</t>
  </si>
  <si>
    <t>ftp://ftp.ncbi.nlm.nih.gov/genomes/all/GCA/001/599/155/GCA_001599155.1_JCM_1821_assembly_v001</t>
  </si>
  <si>
    <t>Pestalotiopsis sp. JCM 9685</t>
  </si>
  <si>
    <t>JCM 9685</t>
  </si>
  <si>
    <t>SAMD00028333</t>
  </si>
  <si>
    <t>PRJDB3782</t>
  </si>
  <si>
    <t>GCA_001599175.1</t>
  </si>
  <si>
    <t>BCGF01</t>
  </si>
  <si>
    <t>ftp://ftp.ncbi.nlm.nih.gov/genomes/all/GCA/001/599/175/GCA_001599175.1_JCM_9685_assembly_v001</t>
  </si>
  <si>
    <t>Cyberlindnera fabianii</t>
  </si>
  <si>
    <t>SAMN06011375</t>
  </si>
  <si>
    <t>PRJNA353175</t>
  </si>
  <si>
    <t>GCA_001983305.1</t>
  </si>
  <si>
    <t>MPUK01</t>
  </si>
  <si>
    <t>2017-02-02T00:00:00Z</t>
  </si>
  <si>
    <t>ftp://ftp.ncbi.nlm.nih.gov/genomes/all/GCA/001/983/305/GCA_001983305.1_ASM198330v1</t>
  </si>
  <si>
    <t>Saccharomycopsis malanga</t>
  </si>
  <si>
    <t>KCN26</t>
  </si>
  <si>
    <t>SAMN08158246</t>
  </si>
  <si>
    <t>PRJNA421856</t>
  </si>
  <si>
    <t>GCA_004014935.1</t>
  </si>
  <si>
    <t>chromosome 1:CP025321.1; chromosome 2:CP025322.1; chromosome 3:CP025323.1; chromosome 4:CP025324.1; chromosome 5:CP025325.1; chromosome 6:CP025326.1; mitochondrion MT:CP025327.1</t>
  </si>
  <si>
    <t>ftp://ftp.ncbi.nlm.nih.gov/genomes/all/GCA/004/014/935/GCA_004014935.1_ASM401493v1</t>
  </si>
  <si>
    <t>Meyerozyma carpophila</t>
  </si>
  <si>
    <t>JCM 9396</t>
  </si>
  <si>
    <t>SAMD00028338</t>
  </si>
  <si>
    <t>PRJDB3618</t>
  </si>
  <si>
    <t>GCA_001599235.1</t>
  </si>
  <si>
    <t>BCGK01</t>
  </si>
  <si>
    <t>ftp://ftp.ncbi.nlm.nih.gov/genomes/all/GCA/001/599/235/GCA_001599235.1_JCM_9396_assembly_v001</t>
  </si>
  <si>
    <t>[Candida] succiphila</t>
  </si>
  <si>
    <t>JCM 9445</t>
  </si>
  <si>
    <t>SAMD00028339</t>
  </si>
  <si>
    <t>PRJDB3619</t>
  </si>
  <si>
    <t>GCA_001599255.1</t>
  </si>
  <si>
    <t>BCGL01</t>
  </si>
  <si>
    <t>ftp://ftp.ncbi.nlm.nih.gov/genomes/all/GCA/001/599/255/GCA_001599255.1_JCM_9445_assembly_v001</t>
  </si>
  <si>
    <t>Wickerhamiella domercqiae</t>
  </si>
  <si>
    <t>JCM 9478</t>
  </si>
  <si>
    <t>SAMD00028340</t>
  </si>
  <si>
    <t>PRJDB3620</t>
  </si>
  <si>
    <t>GCA_001599275.1</t>
  </si>
  <si>
    <t>BCGM01</t>
  </si>
  <si>
    <t>ftp://ftp.ncbi.nlm.nih.gov/genomes/all/GCA/001/599/275/GCA_001599275.1_JCM_9478_assembly_v001</t>
  </si>
  <si>
    <t>Sporopachydermia quercuum</t>
  </si>
  <si>
    <t>JCM 9486</t>
  </si>
  <si>
    <t>SAMD00028341</t>
  </si>
  <si>
    <t>PRJDB3621</t>
  </si>
  <si>
    <t>GCA_001599295.1</t>
  </si>
  <si>
    <t>BCGN01</t>
  </si>
  <si>
    <t>ftp://ftp.ncbi.nlm.nih.gov/genomes/all/GCA/001/599/295/GCA_001599295.1_JCM_9486_assembly_v001</t>
  </si>
  <si>
    <t>Nakazawaea peltata</t>
  </si>
  <si>
    <t>JCM 9829</t>
  </si>
  <si>
    <t>SAMD00028344</t>
  </si>
  <si>
    <t>PRJDB3624</t>
  </si>
  <si>
    <t>GCA_001599355.1</t>
  </si>
  <si>
    <t>BCGQ01</t>
  </si>
  <si>
    <t>ftp://ftp.ncbi.nlm.nih.gov/genomes/all/GCA/001/599/355/GCA_001599355.1_JCM_9829_assembly_v001</t>
  </si>
  <si>
    <t>Phoma herbarum</t>
  </si>
  <si>
    <t>JCM 15942</t>
  </si>
  <si>
    <t>SAMD00028345</t>
  </si>
  <si>
    <t>PRJDB3625</t>
  </si>
  <si>
    <t>GCA_001599375.1</t>
  </si>
  <si>
    <t>BCGR01</t>
  </si>
  <si>
    <t>ftp://ftp.ncbi.nlm.nih.gov/genomes/all/GCA/001/599/375/GCA_001599375.1_JCM_15942_assembly_v001</t>
  </si>
  <si>
    <t>Scheffersomyces lignosus</t>
  </si>
  <si>
    <t>JCM 9837</t>
  </si>
  <si>
    <t>SAMD00028346</t>
  </si>
  <si>
    <t>PRJDB3626</t>
  </si>
  <si>
    <t>GCA_001599395.1</t>
  </si>
  <si>
    <t>BCGS01</t>
  </si>
  <si>
    <t>ftp://ftp.ncbi.nlm.nih.gov/genomes/all/GCA/001/599/395/GCA_001599395.1_JCM_9837_assembly_v001</t>
  </si>
  <si>
    <t>IFM 58123</t>
  </si>
  <si>
    <t>SAMD00056021</t>
  </si>
  <si>
    <t>PRJDB4986</t>
  </si>
  <si>
    <t>GCA_003850985.1</t>
  </si>
  <si>
    <t>BDHI01</t>
  </si>
  <si>
    <t>2018-10-13T00:00:00Z</t>
  </si>
  <si>
    <t>ftp://ftp.ncbi.nlm.nih.gov/genomes/all/GCA/003/850/985/GCA_003850985.1_Aawm_assembly01</t>
  </si>
  <si>
    <t>Chalaropsis thielavioides</t>
  </si>
  <si>
    <t>JCM 1933</t>
  </si>
  <si>
    <t>SAMD00028349</t>
  </si>
  <si>
    <t>PRJDB3629</t>
  </si>
  <si>
    <t>GCA_001599435.1</t>
  </si>
  <si>
    <t>BCGU01</t>
  </si>
  <si>
    <t>ftp://ftp.ncbi.nlm.nih.gov/genomes/all/GCA/001/599/435/GCA_001599435.1_JCM_1933_assembly_v001</t>
  </si>
  <si>
    <t>Memnoniella echinata</t>
  </si>
  <si>
    <t>JCM 22618</t>
  </si>
  <si>
    <t>SAMD00028361</t>
  </si>
  <si>
    <t>PRJDB3641</t>
  </si>
  <si>
    <t>GCA_001599555.1</t>
  </si>
  <si>
    <t>BCHF01</t>
  </si>
  <si>
    <t>ftp://ftp.ncbi.nlm.nih.gov/genomes/all/GCA/001/599/555/GCA_001599555.1_JCM_22618_assembly_v001</t>
  </si>
  <si>
    <t>Beverwykella pulmonaria</t>
  </si>
  <si>
    <t>JCM 9230</t>
  </si>
  <si>
    <t>SAMD00028363</t>
  </si>
  <si>
    <t>PRJDB3643</t>
  </si>
  <si>
    <t>GCA_001599595.1</t>
  </si>
  <si>
    <t>BCHH01</t>
  </si>
  <si>
    <t>ftp://ftp.ncbi.nlm.nih.gov/genomes/all/GCA/001/599/595/GCA_001599595.1_JCM_9230_assembly_v001</t>
  </si>
  <si>
    <t>Actinomucor elegans</t>
  </si>
  <si>
    <t>JCM 22485</t>
  </si>
  <si>
    <t>SAMD00028366</t>
  </si>
  <si>
    <t>PRJDB3646</t>
  </si>
  <si>
    <t>GCA_001599635.1</t>
  </si>
  <si>
    <t>BCHK01</t>
  </si>
  <si>
    <t>ftp://ftp.ncbi.nlm.nih.gov/genomes/all/GCA/001/599/635/GCA_001599635.1_JCM_22485_assembly_v001</t>
  </si>
  <si>
    <t>Golubevia pallescens</t>
  </si>
  <si>
    <t>JCM 5230</t>
  </si>
  <si>
    <t>SAMD00028370</t>
  </si>
  <si>
    <t>PRJDB3650</t>
  </si>
  <si>
    <t>GCA_001599655.1</t>
  </si>
  <si>
    <t>BCHO01</t>
  </si>
  <si>
    <t>ftp://ftp.ncbi.nlm.nih.gov/genomes/all/GCA/001/599/655/GCA_001599655.1_JCM_5230_assembly_v001</t>
  </si>
  <si>
    <t>Basipetospora chlamydospora</t>
  </si>
  <si>
    <t>JCM 23157</t>
  </si>
  <si>
    <t>SAMD00028371</t>
  </si>
  <si>
    <t>PRJDB3651</t>
  </si>
  <si>
    <t>GCA_001599675.1</t>
  </si>
  <si>
    <t>BCHP01</t>
  </si>
  <si>
    <t>ftp://ftp.ncbi.nlm.nih.gov/genomes/all/GCA/001/599/675/GCA_001599675.1_JCM_23157_assembly_v001</t>
  </si>
  <si>
    <t>Phaeotremella skinneri</t>
  </si>
  <si>
    <t>JCM 9039</t>
  </si>
  <si>
    <t>SAMD00028375</t>
  </si>
  <si>
    <t>PRJDB3655</t>
  </si>
  <si>
    <t>GCA_001599695.1</t>
  </si>
  <si>
    <t>BCHT01</t>
  </si>
  <si>
    <t>ftp://ftp.ncbi.nlm.nih.gov/genomes/all/GCA/001/599/695/GCA_001599695.1_JCM_9039_assembly_v001</t>
  </si>
  <si>
    <t>Phaeotremella fagi</t>
  </si>
  <si>
    <t>JCM 13614</t>
  </si>
  <si>
    <t>SAMD00028376</t>
  </si>
  <si>
    <t>PRJDB3656</t>
  </si>
  <si>
    <t>GCA_001599715.1</t>
  </si>
  <si>
    <t>BCHU01</t>
  </si>
  <si>
    <t>ftp://ftp.ncbi.nlm.nih.gov/genomes/all/GCA/001/599/715/GCA_001599715.1_JCM_13614_assembly_v001</t>
  </si>
  <si>
    <t>Gliomastix tumulicola</t>
  </si>
  <si>
    <t>JCM 17184</t>
  </si>
  <si>
    <t>SAMD00028379</t>
  </si>
  <si>
    <t>PRJDB3659</t>
  </si>
  <si>
    <t>GCA_001599755.1</t>
  </si>
  <si>
    <t>BCHX01</t>
  </si>
  <si>
    <t>ftp://ftp.ncbi.nlm.nih.gov/genomes/all/GCA/001/599/755/GCA_001599755.1_JCM_17184_assembly_v001</t>
  </si>
  <si>
    <t>JCM 1751</t>
  </si>
  <si>
    <t>SAMD00028380</t>
  </si>
  <si>
    <t>PRJDB3660</t>
  </si>
  <si>
    <t>GCA_001599775.1</t>
  </si>
  <si>
    <t>BCHY01</t>
  </si>
  <si>
    <t>ftp://ftp.ncbi.nlm.nih.gov/genomes/all/GCA/001/599/775/GCA_001599775.1_JCM_1751_assembly_v001</t>
  </si>
  <si>
    <t>Exophiala calicioides</t>
  </si>
  <si>
    <t>JCM 6030</t>
  </si>
  <si>
    <t>SAMD00028381</t>
  </si>
  <si>
    <t>PRJDB3661</t>
  </si>
  <si>
    <t>GCA_001599795.1</t>
  </si>
  <si>
    <t>BCHZ01</t>
  </si>
  <si>
    <t>ftp://ftp.ncbi.nlm.nih.gov/genomes/all/GCA/001/599/795/GCA_001599795.1_JCM_6030_assembly_v001</t>
  </si>
  <si>
    <t>JCM 12817</t>
  </si>
  <si>
    <t>SAMD00028384</t>
  </si>
  <si>
    <t>PRJDB3664</t>
  </si>
  <si>
    <t>GCA_001599835.1</t>
  </si>
  <si>
    <t>BCIC01</t>
  </si>
  <si>
    <t>ftp://ftp.ncbi.nlm.nih.gov/genomes/all/GCA/001/599/835/GCA_001599835.1_JCM_12817_assembly_v001</t>
  </si>
  <si>
    <t>M1</t>
  </si>
  <si>
    <t>SAMD00269937</t>
  </si>
  <si>
    <t>PRJDB10979</t>
  </si>
  <si>
    <t>GCA_016861735.1</t>
  </si>
  <si>
    <t>chromosome 1:NC_057362.1/AP024416.1; chromosome 2:NC_057363.1/AP024417.1; chromosome 3:NC_057364.1/AP024418.1; chromosome 4:NC_057365.1/AP024419.1; chromosome 5:NC_057366.1/AP024420.1; chromosome 6:NC_057367.1/AP024421.1; chromosome 7:NC_057368.1/AP024422.1; chromosome 8:NC_057369.1/AP024423.1; mitochondrion MT:AP024424.1</t>
  </si>
  <si>
    <t>2021-01-30T00:00:00Z</t>
  </si>
  <si>
    <t>ftp://ftp.ncbi.nlm.nih.gov/genomes/all/GCA/016/861/735/GCA_016861735.1_AchevalieriM1_assembly01</t>
  </si>
  <si>
    <t>ftp://ftp.ncbi.nlm.nih.gov/genomes/all/GCF/016/861/735/GCF_016861735.1_AchevalieriM1_assembly01</t>
  </si>
  <si>
    <t>Priceomyces haplophilus</t>
  </si>
  <si>
    <t>JCM 1635</t>
  </si>
  <si>
    <t>SAMD00028387</t>
  </si>
  <si>
    <t>PRJDB3667</t>
  </si>
  <si>
    <t>GCA_001599895.1</t>
  </si>
  <si>
    <t>BCIF01</t>
  </si>
  <si>
    <t>ftp://ftp.ncbi.nlm.nih.gov/genomes/all/GCA/001/599/895/GCA_001599895.1_JCM_1635_assembly_v001</t>
  </si>
  <si>
    <t>Symbiotaphrina buchneri</t>
  </si>
  <si>
    <t>JCM 9740</t>
  </si>
  <si>
    <t>SAMD00028388</t>
  </si>
  <si>
    <t>PRJDB3668</t>
  </si>
  <si>
    <t>GCA_001599915.1</t>
  </si>
  <si>
    <t>BCIG01</t>
  </si>
  <si>
    <t>ftp://ftp.ncbi.nlm.nih.gov/genomes/all/GCA/001/599/915/GCA_001599915.1_JCM_9740_assembly_v001</t>
  </si>
  <si>
    <t>Holtermannia corniformis</t>
  </si>
  <si>
    <t>JCM 1743</t>
  </si>
  <si>
    <t>SAMD00028391</t>
  </si>
  <si>
    <t>PRJDB3671</t>
  </si>
  <si>
    <t>GCA_001599935.1</t>
  </si>
  <si>
    <t>BCIJ01</t>
  </si>
  <si>
    <t>ftp://ftp.ncbi.nlm.nih.gov/genomes/all/GCA/001/599/935/GCA_001599935.1_JCM_1743_assembly_v001</t>
  </si>
  <si>
    <t>Cystobasidium pallidum</t>
  </si>
  <si>
    <t>JCM 3780</t>
  </si>
  <si>
    <t>SAMD00028393</t>
  </si>
  <si>
    <t>PRJDB3673</t>
  </si>
  <si>
    <t>GCA_001599955.1</t>
  </si>
  <si>
    <t>BCIL01</t>
  </si>
  <si>
    <t>ftp://ftp.ncbi.nlm.nih.gov/genomes/all/GCA/001/599/955/GCA_001599955.1_JCM_3780_assembly_v001</t>
  </si>
  <si>
    <t>Cystobasidiopsis lactophilus</t>
  </si>
  <si>
    <t>JCM 7595</t>
  </si>
  <si>
    <t>SAMD00028396</t>
  </si>
  <si>
    <t>PRJDB3676</t>
  </si>
  <si>
    <t>GCA_001599975.1</t>
  </si>
  <si>
    <t>BCIO01</t>
  </si>
  <si>
    <t>ftp://ftp.ncbi.nlm.nih.gov/genomes/all/GCA/001/599/975/GCA_001599975.1_JCM_7595_assembly_v001</t>
  </si>
  <si>
    <t>Ambrosiozyma monospora</t>
  </si>
  <si>
    <t>JCM 7599</t>
  </si>
  <si>
    <t>SAMD00028397</t>
  </si>
  <si>
    <t>PRJDB3677</t>
  </si>
  <si>
    <t>GCA_001599995.1</t>
  </si>
  <si>
    <t>BCIP01</t>
  </si>
  <si>
    <t>ftp://ftp.ncbi.nlm.nih.gov/genomes/all/GCA/001/599/995/GCA_001599995.1_JCM_7599_assembly_v001</t>
  </si>
  <si>
    <t>Solicoccozyma phenolica</t>
  </si>
  <si>
    <t>JCM 11743</t>
  </si>
  <si>
    <t>SAMD00028400</t>
  </si>
  <si>
    <t>PRJDB3680</t>
  </si>
  <si>
    <t>GCA_001600015.1</t>
  </si>
  <si>
    <t>BCIS01</t>
  </si>
  <si>
    <t>ftp://ftp.ncbi.nlm.nih.gov/genomes/all/GCA/001/600/015/GCA_001600015.1_JCM_11743_assembly_v001</t>
  </si>
  <si>
    <t>Holtermanniella nyarrowii</t>
  </si>
  <si>
    <t>JCM 11471</t>
  </si>
  <si>
    <t>SAMD00028401</t>
  </si>
  <si>
    <t>PRJDB3681</t>
  </si>
  <si>
    <t>GCA_001600035.1</t>
  </si>
  <si>
    <t>BCIT01</t>
  </si>
  <si>
    <t>ftp://ftp.ncbi.nlm.nih.gov/genomes/all/GCA/001/600/035/GCA_001600035.1_JCM_11471_assembly_v001</t>
  </si>
  <si>
    <t>Filobasidium wieringae</t>
  </si>
  <si>
    <t>JCM 11695</t>
  </si>
  <si>
    <t>SAMD00028403</t>
  </si>
  <si>
    <t>PRJDB3683</t>
  </si>
  <si>
    <t>GCA_001600055.1</t>
  </si>
  <si>
    <t>BCIV01</t>
  </si>
  <si>
    <t>ftp://ftp.ncbi.nlm.nih.gov/genomes/all/GCA/001/600/055/GCA_001600055.1_JCM_11695_assembly_v001</t>
  </si>
  <si>
    <t>Yarrowia deformans</t>
  </si>
  <si>
    <t>CBS 2071</t>
  </si>
  <si>
    <t>SAMEA4824135</t>
  </si>
  <si>
    <t>PRJEB18082</t>
  </si>
  <si>
    <t>GCA_900519085.1</t>
  </si>
  <si>
    <t>ULGY01</t>
  </si>
  <si>
    <t>ftp://ftp.ncbi.nlm.nih.gov/genomes/all/GCA/900/519/085/GCA_900519085.1_YADE0</t>
  </si>
  <si>
    <t>JCM 2954</t>
  </si>
  <si>
    <t>SAMD00028405</t>
  </si>
  <si>
    <t>PRJDB3685</t>
  </si>
  <si>
    <t>GCA_001600095.1</t>
  </si>
  <si>
    <t>BCIX01</t>
  </si>
  <si>
    <t>ftp://ftp.ncbi.nlm.nih.gov/genomes/all/GCA/001/600/095/GCA_001600095.1_JCM_2954_assembly_v001</t>
  </si>
  <si>
    <t>Erythrobasidium yunnanense</t>
  </si>
  <si>
    <t>JCM 10687</t>
  </si>
  <si>
    <t>SAMD00028410</t>
  </si>
  <si>
    <t>PRJDB3690</t>
  </si>
  <si>
    <t>GCA_001600175.1</t>
  </si>
  <si>
    <t>BCJC01</t>
  </si>
  <si>
    <t>ftp://ftp.ncbi.nlm.nih.gov/genomes/all/GCA/001/600/175/GCA_001600175.1_JCM_10687_assembly_v001</t>
  </si>
  <si>
    <t>Yarrowia keelungensis</t>
  </si>
  <si>
    <t>JCM 14894</t>
  </si>
  <si>
    <t>SAMD00028411</t>
  </si>
  <si>
    <t>PRJDB3795</t>
  </si>
  <si>
    <t>GCA_001600195.1</t>
  </si>
  <si>
    <t>BCJD01</t>
  </si>
  <si>
    <t>ftp://ftp.ncbi.nlm.nih.gov/genomes/all/GCA/001/600/195/GCA_001600195.1_JCM_14894_assembly_v001</t>
  </si>
  <si>
    <t>Apiotrichum porosum</t>
  </si>
  <si>
    <t>DSM 27194</t>
  </si>
  <si>
    <t>SAMN10458770</t>
  </si>
  <si>
    <t>PRJNA531017</t>
  </si>
  <si>
    <t>GCA_003942205.1</t>
  </si>
  <si>
    <t>RSCE01</t>
  </si>
  <si>
    <t>ftp://ftp.ncbi.nlm.nih.gov/genomes/all/GCA/003/942/205/GCA_003942205.1_ASM394220v1</t>
  </si>
  <si>
    <t>ftp://ftp.ncbi.nlm.nih.gov/genomes/all/GCF/003/942/205/GCF_003942205.1_ASM394220v1</t>
  </si>
  <si>
    <t>Apiotrichum brassicae</t>
  </si>
  <si>
    <t>JCM 1599</t>
  </si>
  <si>
    <t>SAMD00028416</t>
  </si>
  <si>
    <t>PRJDB3695</t>
  </si>
  <si>
    <t>GCA_001600295.1</t>
  </si>
  <si>
    <t>BCJI01</t>
  </si>
  <si>
    <t>ftp://ftp.ncbi.nlm.nih.gov/genomes/all/GCA/001/600/295/GCA_001600295.1_JCM_1599_assembly_v001</t>
  </si>
  <si>
    <t>Apiotrichum gamsii</t>
  </si>
  <si>
    <t>JCM 9941</t>
  </si>
  <si>
    <t>SAMD00028424</t>
  </si>
  <si>
    <t>PRJDB3703</t>
  </si>
  <si>
    <t>GCA_001600315.1</t>
  </si>
  <si>
    <t>BCJN01</t>
  </si>
  <si>
    <t>ftp://ftp.ncbi.nlm.nih.gov/genomes/all/GCA/001/600/315/GCA_001600315.1_JCM_9941_assembly_v001</t>
  </si>
  <si>
    <t>Apiotrichum gracile</t>
  </si>
  <si>
    <t>JCM 10018</t>
  </si>
  <si>
    <t>SAMD00028425</t>
  </si>
  <si>
    <t>PRJDB3704</t>
  </si>
  <si>
    <t>GCA_001600335.1</t>
  </si>
  <si>
    <t>BCJO01</t>
  </si>
  <si>
    <t>ftp://ftp.ncbi.nlm.nih.gov/genomes/all/GCA/001/600/335/GCA_001600335.1_JCM_10018_assembly_v001</t>
  </si>
  <si>
    <t>Meira nashicola</t>
  </si>
  <si>
    <t>JCM 18503</t>
  </si>
  <si>
    <t>SAMD00028432</t>
  </si>
  <si>
    <t>PRJDB3711</t>
  </si>
  <si>
    <t>GCA_001600355.1</t>
  </si>
  <si>
    <t>BCJU01</t>
  </si>
  <si>
    <t>ftp://ftp.ncbi.nlm.nih.gov/genomes/all/GCA/001/600/355/GCA_001600355.1_JCM_18503_assembly_v001</t>
  </si>
  <si>
    <t>Wickerhamiella versatilis</t>
  </si>
  <si>
    <t>JCM 5958</t>
  </si>
  <si>
    <t>SAMD00028433</t>
  </si>
  <si>
    <t>PRJDB3712</t>
  </si>
  <si>
    <t>GCA_001600375.1</t>
  </si>
  <si>
    <t>BCJV01</t>
  </si>
  <si>
    <t>ftp://ftp.ncbi.nlm.nih.gov/genomes/all/GCA/001/600/375/GCA_001600375.1_JCM_5958_assembly_v001</t>
  </si>
  <si>
    <t>Pilasporangium apinafurcum</t>
  </si>
  <si>
    <t>JCM 30514</t>
  </si>
  <si>
    <t>SAMD00028700</t>
  </si>
  <si>
    <t>PRJDB3797</t>
  </si>
  <si>
    <t>GCA_001600495.1</t>
  </si>
  <si>
    <t>BCKE01</t>
  </si>
  <si>
    <t>ftp://ftp.ncbi.nlm.nih.gov/genomes/all/GCA/001/600/495/GCA_001600495.1_JCM_30514_assembly_v001</t>
  </si>
  <si>
    <t>Yarrowia sp. JCM 30694</t>
  </si>
  <si>
    <t>JCM 30694</t>
  </si>
  <si>
    <t>SAMD00028701</t>
  </si>
  <si>
    <t>PRJDB3798</t>
  </si>
  <si>
    <t>GCA_001600515.1</t>
  </si>
  <si>
    <t>BCKF01</t>
  </si>
  <si>
    <t>ftp://ftp.ncbi.nlm.nih.gov/genomes/all/GCA/001/600/515/GCA_001600515.1_JCM_30694_assembly_v001</t>
  </si>
  <si>
    <t>Yarrowia sp. JCM 30696</t>
  </si>
  <si>
    <t>JCM 30696</t>
  </si>
  <si>
    <t>SAMD00028702</t>
  </si>
  <si>
    <t>PRJDB3799</t>
  </si>
  <si>
    <t>GCA_001600535.1</t>
  </si>
  <si>
    <t>BCKG01</t>
  </si>
  <si>
    <t>ftp://ftp.ncbi.nlm.nih.gov/genomes/all/GCA/001/600/535/GCA_001600535.1_JCM_30696_assembly_v001</t>
  </si>
  <si>
    <t>Albophoma yamanashiensis</t>
  </si>
  <si>
    <t>JCM 11844</t>
  </si>
  <si>
    <t>SAMD00028762</t>
  </si>
  <si>
    <t>PRJDB3823</t>
  </si>
  <si>
    <t>GCA_001600555.1</t>
  </si>
  <si>
    <t>BCKH01</t>
  </si>
  <si>
    <t>ftp://ftp.ncbi.nlm.nih.gov/genomes/all/GCA/001/600/555/GCA_001600555.1_JCM_11844_assembly_v001</t>
  </si>
  <si>
    <t>Didymobotryum rigidum</t>
  </si>
  <si>
    <t>JCM 8837</t>
  </si>
  <si>
    <t>SAMD00028763</t>
  </si>
  <si>
    <t>PRJDB3824</t>
  </si>
  <si>
    <t>GCA_001600575.1</t>
  </si>
  <si>
    <t>BCKI01</t>
  </si>
  <si>
    <t>ftp://ftp.ncbi.nlm.nih.gov/genomes/all/GCA/001/600/575/GCA_001600575.1_JCM_8837_assembly_v001</t>
  </si>
  <si>
    <t>Apiotrichum veenhuisii</t>
  </si>
  <si>
    <t>JCM 10691</t>
  </si>
  <si>
    <t>SAMD00031909</t>
  </si>
  <si>
    <t>PRJDB3717</t>
  </si>
  <si>
    <t>GCA_001600595.1</t>
  </si>
  <si>
    <t>BCKJ01</t>
  </si>
  <si>
    <t>ftp://ftp.ncbi.nlm.nih.gov/genomes/all/GCA/001/600/595/GCA_001600595.1_JCM_10691_assembly_v001</t>
  </si>
  <si>
    <t>Dioszegia crocea</t>
  </si>
  <si>
    <t>JCM 2961</t>
  </si>
  <si>
    <t>SAMD00031910</t>
  </si>
  <si>
    <t>PRJDB3718</t>
  </si>
  <si>
    <t>GCA_001600615.1</t>
  </si>
  <si>
    <t>BCKK01</t>
  </si>
  <si>
    <t>ftp://ftp.ncbi.nlm.nih.gov/genomes/all/GCA/001/600/615/GCA_001600615.1_JCM_2961_assembly_v001</t>
  </si>
  <si>
    <t>Leucosporidium creatinivorum</t>
  </si>
  <si>
    <t>JCM 10699</t>
  </si>
  <si>
    <t>SAMD00031911</t>
  </si>
  <si>
    <t>PRJDB3719</t>
  </si>
  <si>
    <t>GCA_001600635.1</t>
  </si>
  <si>
    <t>BCKL01</t>
  </si>
  <si>
    <t>ftp://ftp.ncbi.nlm.nih.gov/genomes/all/GCA/001/600/635/GCA_001600635.1_JCM_10699_assembly_v001</t>
  </si>
  <si>
    <t>Vanrija humicola</t>
  </si>
  <si>
    <t>CBS 4282</t>
  </si>
  <si>
    <t>SAMN09399197</t>
  </si>
  <si>
    <t>PRJNA475686</t>
  </si>
  <si>
    <t>GCA_008065275.1</t>
  </si>
  <si>
    <t>QKWK01</t>
  </si>
  <si>
    <t>2019-08-22T00:00:00Z</t>
  </si>
  <si>
    <t>ftp://ftp.ncbi.nlm.nih.gov/genomes/all/GCA/008/065/275/GCA_008065275.1_ASM806527v1</t>
  </si>
  <si>
    <t>Pascua guehoae</t>
  </si>
  <si>
    <t>JCM 10690</t>
  </si>
  <si>
    <t>SAMD00028435</t>
  </si>
  <si>
    <t>PRJDB3714</t>
  </si>
  <si>
    <t>GCA_001600415.1</t>
  </si>
  <si>
    <t>BCJX01</t>
  </si>
  <si>
    <t>ftp://ftp.ncbi.nlm.nih.gov/genomes/all/GCA/001/600/415/GCA_001600415.1_JCM_10690_assembly_v001</t>
  </si>
  <si>
    <t>Endocalyx cinctus</t>
  </si>
  <si>
    <t>JCM 7946</t>
  </si>
  <si>
    <t>SAMD00028698</t>
  </si>
  <si>
    <t>PRJDB3783</t>
  </si>
  <si>
    <t>GCA_001600455.1</t>
  </si>
  <si>
    <t>BCKC01</t>
  </si>
  <si>
    <t>ftp://ftp.ncbi.nlm.nih.gov/genomes/all/GCA/001/600/455/GCA_001600455.1_JCM_7946_assembly_v001</t>
  </si>
  <si>
    <t>Dioszegia aurantiaca</t>
  </si>
  <si>
    <t>JCM 2956</t>
  </si>
  <si>
    <t>SAMD00031913</t>
  </si>
  <si>
    <t>PRJDB3721</t>
  </si>
  <si>
    <t>GCA_001600655.1</t>
  </si>
  <si>
    <t>BCKN01</t>
  </si>
  <si>
    <t>ftp://ftp.ncbi.nlm.nih.gov/genomes/all/GCA/001/600/655/GCA_001600655.1_JCM_2956_assembly_v001</t>
  </si>
  <si>
    <t>Millerozyma acaciae</t>
  </si>
  <si>
    <t>JCM 10732</t>
  </si>
  <si>
    <t>SAMD00031914</t>
  </si>
  <si>
    <t>PRJDB3722</t>
  </si>
  <si>
    <t>GCA_001600675.1</t>
  </si>
  <si>
    <t>BCKO01</t>
  </si>
  <si>
    <t>ftp://ftp.ncbi.nlm.nih.gov/genomes/all/GCA/001/600/675/GCA_001600675.1_JCM_10732_assembly_v001</t>
  </si>
  <si>
    <t>Ascoidea asiatica</t>
  </si>
  <si>
    <t>JCM 7603</t>
  </si>
  <si>
    <t>SAMD00031916</t>
  </si>
  <si>
    <t>PRJDB3724</t>
  </si>
  <si>
    <t>GCA_001600695.1</t>
  </si>
  <si>
    <t>BCKQ01</t>
  </si>
  <si>
    <t>ftp://ftp.ncbi.nlm.nih.gov/genomes/all/GCA/001/600/695/GCA_001600695.1_JCM_7603_assembly_v001</t>
  </si>
  <si>
    <t>JCM 1462</t>
  </si>
  <si>
    <t>SAMD00031920</t>
  </si>
  <si>
    <t>PRJDB3729</t>
  </si>
  <si>
    <t>GCA_001600715.1</t>
  </si>
  <si>
    <t>BCKU01</t>
  </si>
  <si>
    <t>ftp://ftp.ncbi.nlm.nih.gov/genomes/all/GCA/001/600/715/GCA_001600715.1_JCM_1462_assembly_v001</t>
  </si>
  <si>
    <t>Maconellicoccus hirsutus</t>
  </si>
  <si>
    <t>vbl2512</t>
  </si>
  <si>
    <t>SAMN08634590</t>
  </si>
  <si>
    <t>PRJNA436884</t>
  </si>
  <si>
    <t>GCA_003261595.1</t>
  </si>
  <si>
    <t>QBDW01</t>
  </si>
  <si>
    <t>2018-06-25T00:00:00Z</t>
  </si>
  <si>
    <t>ftp://ftp.ncbi.nlm.nih.gov/genomes/all/GCA/003/261/595/GCA_003261595.1_MB_VBL1.0</t>
  </si>
  <si>
    <t>Trionymus perrisii</t>
  </si>
  <si>
    <t>SAMEA3699109</t>
  </si>
  <si>
    <t>PRJEB12071</t>
  </si>
  <si>
    <t>GCA_900050545.1</t>
  </si>
  <si>
    <t>FIZV01</t>
  </si>
  <si>
    <t>2016-03-26T00:00:00Z</t>
  </si>
  <si>
    <t>ftp://ftp.ncbi.nlm.nih.gov/genomes/all/GCA/900/050/545/GCA_900050545.1_TPER</t>
  </si>
  <si>
    <t>Zoysia japonica</t>
  </si>
  <si>
    <t>SAMD00041943</t>
  </si>
  <si>
    <t>PRJDB4210</t>
  </si>
  <si>
    <t>GCA_001602275.1</t>
  </si>
  <si>
    <t>BCLF01</t>
  </si>
  <si>
    <t>2016-03-15T00:00:00Z</t>
  </si>
  <si>
    <t>ftp://ftp.ncbi.nlm.nih.gov/genomes/all/GCA/001/602/275/GCA_001602275.1_ASM160227v1</t>
  </si>
  <si>
    <t>Zoysia matrella</t>
  </si>
  <si>
    <t>SAMD00041944</t>
  </si>
  <si>
    <t>GCA_001602295.1</t>
  </si>
  <si>
    <t>BCLG01</t>
  </si>
  <si>
    <t>ftp://ftp.ncbi.nlm.nih.gov/genomes/all/GCA/001/602/295/GCA_001602295.1_ASM160229v1</t>
  </si>
  <si>
    <t>Zoysia pacifica</t>
  </si>
  <si>
    <t>SAMD00041945</t>
  </si>
  <si>
    <t>GCA_001602315.1</t>
  </si>
  <si>
    <t>BCLH01</t>
  </si>
  <si>
    <t>ftp://ftp.ncbi.nlm.nih.gov/genomes/all/GCA/001/602/315/GCA_001602315.1_ASM160231v1</t>
  </si>
  <si>
    <t>Yarrowia sp. JCM 30695</t>
  </si>
  <si>
    <t>JCM 30695</t>
  </si>
  <si>
    <t>SAMD00031922</t>
  </si>
  <si>
    <t>PRJDB3800</t>
  </si>
  <si>
    <t>GCA_001602355.1</t>
  </si>
  <si>
    <t>BCLX01</t>
  </si>
  <si>
    <t>ftp://ftp.ncbi.nlm.nih.gov/genomes/all/GCA/001/602/355/GCA_001602355.1_JCM_30695_assembly_v001</t>
  </si>
  <si>
    <t>Apiotrichum laibachii</t>
  </si>
  <si>
    <t>JCM 2947</t>
  </si>
  <si>
    <t>SAMD00031921</t>
  </si>
  <si>
    <t>PRJDB3730</t>
  </si>
  <si>
    <t>GCA_001600735.1</t>
  </si>
  <si>
    <t>BCKV01</t>
  </si>
  <si>
    <t>ftp://ftp.ncbi.nlm.nih.gov/genomes/all/GCA/001/600/735/GCA_001600735.1_JCM_2947_assembly_v001</t>
  </si>
  <si>
    <t>Ogataea methanolica</t>
  </si>
  <si>
    <t>JCM 10240</t>
  </si>
  <si>
    <t>SAMD00036787</t>
  </si>
  <si>
    <t>PRJDB3731</t>
  </si>
  <si>
    <t>GCA_001600755.1</t>
  </si>
  <si>
    <t>BCKW01</t>
  </si>
  <si>
    <t>ftp://ftp.ncbi.nlm.nih.gov/genomes/all/GCA/001/600/755/GCA_001600755.1_JCM_10240_assembly_v001</t>
  </si>
  <si>
    <t>Alloascoidea hylecoeti</t>
  </si>
  <si>
    <t>JCM 7604</t>
  </si>
  <si>
    <t>SAMD00036790</t>
  </si>
  <si>
    <t>PRJDB3734</t>
  </si>
  <si>
    <t>GCA_001600815.1</t>
  </si>
  <si>
    <t>BCKZ01</t>
  </si>
  <si>
    <t>ftp://ftp.ncbi.nlm.nih.gov/genomes/all/GCA/001/600/815/GCA_001600815.1_JCM_7604_assembly_v001</t>
  </si>
  <si>
    <t>Saitozyma sp. JCM 24511</t>
  </si>
  <si>
    <t>JCM 24511</t>
  </si>
  <si>
    <t>SAMD00036793</t>
  </si>
  <si>
    <t>PRJDB3825</t>
  </si>
  <si>
    <t>GCA_001600855.1</t>
  </si>
  <si>
    <t>BCLC01</t>
  </si>
  <si>
    <t>ftp://ftp.ncbi.nlm.nih.gov/genomes/all/GCA/001/600/855/GCA_001600855.1_JCM_24511_assembly_v001</t>
  </si>
  <si>
    <t>Solicoccozyma terricola</t>
  </si>
  <si>
    <t>JCM 24518</t>
  </si>
  <si>
    <t>SAMD00036794</t>
  </si>
  <si>
    <t>PRJDB3736</t>
  </si>
  <si>
    <t>GCA_001600875.1</t>
  </si>
  <si>
    <t>BCLD01</t>
  </si>
  <si>
    <t>ftp://ftp.ncbi.nlm.nih.gov/genomes/all/GCA/001/600/875/GCA_001600875.1_JCM_24518_assembly_v001</t>
  </si>
  <si>
    <t>Ferrisia virgata</t>
  </si>
  <si>
    <t>SAMEA3699094</t>
  </si>
  <si>
    <t>PRJEB12067</t>
  </si>
  <si>
    <t>GCA_900060175.1</t>
  </si>
  <si>
    <t>FIZR01</t>
  </si>
  <si>
    <t>ftp://ftp.ncbi.nlm.nih.gov/genomes/all/GCA/900/060/175/GCA_900060175.1_FVIR</t>
  </si>
  <si>
    <t>Paracoccus marginatus</t>
  </si>
  <si>
    <t>SAMEA3699096</t>
  </si>
  <si>
    <t>PRJEB12069</t>
  </si>
  <si>
    <t>GCA_900065295.1</t>
  </si>
  <si>
    <t>FIZT01</t>
  </si>
  <si>
    <t>ftp://ftp.ncbi.nlm.nih.gov/genomes/all/GCA/900/065/295/GCA_900065295.1_PMAR</t>
  </si>
  <si>
    <t>Pseudococcus longispinus</t>
  </si>
  <si>
    <t>SAMEA3699095</t>
  </si>
  <si>
    <t>PRJEB12068</t>
  </si>
  <si>
    <t>GCA_900064475.1</t>
  </si>
  <si>
    <t>FIZU01</t>
  </si>
  <si>
    <t>ftp://ftp.ncbi.nlm.nih.gov/genomes/all/GCA/900/064/475/GCA_900064475.1_PLON</t>
  </si>
  <si>
    <t>Aspergillus luchuensis</t>
  </si>
  <si>
    <t>IFO 4308</t>
  </si>
  <si>
    <t>SAMD00269936</t>
  </si>
  <si>
    <t>PRJDB10968</t>
  </si>
  <si>
    <t>GCA_016861625.1</t>
  </si>
  <si>
    <t>chromosome 1:NC_054849.1/AP024425.1; chromosome 2:NC_054850.1/AP024426.1; chromosome 3:NC_054851.1/AP024427.1; chromosome 4:NC_054852.1/AP024428.1; chromosome 5:NC_054853.1/AP024429.1; chromosome 6:NC_054854.1/AP024430.1; chromosome 7:NC_054855.1/AP024431.1; chromosome 8:NC_054856.1/AP024432.1; mitochondrion MT:NC_040166.1/AP024433.1</t>
  </si>
  <si>
    <t>ftp://ftp.ncbi.nlm.nih.gov/genomes/all/GCA/016/861/625/GCA_016861625.1_AkawachiiIFO4308_assembly01</t>
  </si>
  <si>
    <t>ftp://ftp.ncbi.nlm.nih.gov/genomes/all/GCF/016/861/625/GCF_016861625.1_AkawachiiIFO4308_assembly01</t>
  </si>
  <si>
    <t>Phyllosticta capitalensis</t>
  </si>
  <si>
    <t>Gm33</t>
  </si>
  <si>
    <t>SAMN04244515</t>
  </si>
  <si>
    <t>PRJNA301361</t>
  </si>
  <si>
    <t>GCA_001604925.1</t>
  </si>
  <si>
    <t>LOEO01</t>
  </si>
  <si>
    <t>2016-03-31T00:00:00Z</t>
  </si>
  <si>
    <t>ftp://ftp.ncbi.nlm.nih.gov/genomes/all/GCA/001/604/925/GCA_001604925.1_ASM160492v1</t>
  </si>
  <si>
    <t>Lepidothrix coronata</t>
  </si>
  <si>
    <t>B3197</t>
  </si>
  <si>
    <t>SAMN04274560</t>
  </si>
  <si>
    <t>PRJNA338288</t>
  </si>
  <si>
    <t>GCA_001604755.1</t>
  </si>
  <si>
    <t>LVWP01</t>
  </si>
  <si>
    <t>ftp://ftp.ncbi.nlm.nih.gov/genomes/all/GCA/001/604/755/GCA_001604755.1_Lepidothrix_coronata-1.0</t>
  </si>
  <si>
    <t>ftp://ftp.ncbi.nlm.nih.gov/genomes/all/GCF/001/604/755/GCF_001604755.1_Lepidothrix_coronata-1.0</t>
  </si>
  <si>
    <t>Trachymyrmex zeteki</t>
  </si>
  <si>
    <t>Tzet28-1</t>
  </si>
  <si>
    <t>SAMN03982884</t>
  </si>
  <si>
    <t>PRJNA343251</t>
  </si>
  <si>
    <t>GCA_001594055.1</t>
  </si>
  <si>
    <t>LKFA01</t>
  </si>
  <si>
    <t>ftp://ftp.ncbi.nlm.nih.gov/genomes/all/GCA/001/594/055/GCA_001594055.1_Tzet1.0</t>
  </si>
  <si>
    <t>ftp://ftp.ncbi.nlm.nih.gov/genomes/all/GCF/001/594/055/GCF_001594055.1_Tzet1.0</t>
  </si>
  <si>
    <t>Sarocladium oryzae</t>
  </si>
  <si>
    <t>JCM 12450</t>
  </si>
  <si>
    <t>SAMD00028360</t>
  </si>
  <si>
    <t>PRJDB3640</t>
  </si>
  <si>
    <t>GCA_001972265.1</t>
  </si>
  <si>
    <t>BCHE01</t>
  </si>
  <si>
    <t>2016-12-09T20:50:00Z</t>
  </si>
  <si>
    <t>ftp://ftp.ncbi.nlm.nih.gov/genomes/all/GCA/001/972/265/GCA_001972265.1_JCM_12450_assembly_v001</t>
  </si>
  <si>
    <t>HM62</t>
  </si>
  <si>
    <t>SAMN15164502</t>
  </si>
  <si>
    <t>PRJNA638014</t>
  </si>
  <si>
    <t>GCA_013433165.1</t>
  </si>
  <si>
    <t>chromosome 1:CM024084.1; chromosome 2:CM024085.1; chromosome 3:CM024086.1; chromosome 4:CM024087.1; chromosome 5:CM024088.1; chromosome 6:CM024089.1; chromosome 7:CM024090.1; chromosome 8:CM024091.1; chromosome 9:CM024092.1; chromosome 10:CM024093.1; chromosome 11:CM024094.1; chromosome 12:CM024095.1</t>
  </si>
  <si>
    <t>JABWDO01</t>
  </si>
  <si>
    <t>ftp://ftp.ncbi.nlm.nih.gov/genomes/all/GCA/013/433/165/GCA_013433165.1_ASM1343316v1</t>
  </si>
  <si>
    <t>Tieghemostelium lacteum</t>
  </si>
  <si>
    <t>TK</t>
  </si>
  <si>
    <t>SAMN04320757</t>
  </si>
  <si>
    <t>PRJNA305239</t>
  </si>
  <si>
    <t>GCA_001606155.1</t>
  </si>
  <si>
    <t>LODT01</t>
  </si>
  <si>
    <t>2016-04-04T00:00:00Z</t>
  </si>
  <si>
    <t>ftp://ftp.ncbi.nlm.nih.gov/genomes/all/GCA/001/606/155/GCA_001606155.1_ASM160615v1</t>
  </si>
  <si>
    <t>Micromonas commoda</t>
  </si>
  <si>
    <t>RCC299</t>
  </si>
  <si>
    <t>SAMN03081421</t>
  </si>
  <si>
    <t>PRJNA15676</t>
  </si>
  <si>
    <t>GCA_000090985.2</t>
  </si>
  <si>
    <t>chromosome 1:NC_013038.1/CP001574.1; chromosome 2:NC_013039.1/CP001323.1; chromosome 3:NC_013040.1/CP001324.1; chromosome 4:NC_013041.1/CP001325.1; chromosome 5:NC_013042.1/CP001326.1; chromosome 6:NC_013043.1/CP001327.1; chromosome 7:NC_013044.1/CP001328.1; chromosome 8:NC_013045.1/CP001575.1; chromosome 9:NC_013046.1/CP001329.1; chromosome 10:NC_013047.1/CP001576.1; chromosome 11:NC_013048.1/CP001330.1; chromosome 12:NC_013049.1/CP001577.1; chromosome 13:NC_013050.1/CP001331.1; chromosome 14:NC_013051.1/CP001332.1; chromosome 15:NC_013052.1/CP001333.1; chromosome 16:NC_013053.1/CP001334.1; chromosome 17:NC_013054.1/CP001335.1; mitochondrion MT:NC_012643.1/FJ859351.1; chloroplast Pltd:NC_012575.1/FJ858267.1</t>
  </si>
  <si>
    <t>2009-04-10T00:00:00Z</t>
  </si>
  <si>
    <t>ftp://ftp.ncbi.nlm.nih.gov/genomes/all/GCA/000/090/985/GCA_000090985.2_ASM9098v2</t>
  </si>
  <si>
    <t>ftp://ftp.ncbi.nlm.nih.gov/genomes/all/GCF/000/090/985/GCF_000090985.2_ASM9098v2</t>
  </si>
  <si>
    <t>Mycena chlorophos</t>
  </si>
  <si>
    <t>110903Hualien_Pintung</t>
  </si>
  <si>
    <t>SAMN14825420</t>
  </si>
  <si>
    <t>PRJNA623720</t>
  </si>
  <si>
    <t>GCA_014461115.1</t>
  </si>
  <si>
    <t>JACAZE01</t>
  </si>
  <si>
    <t>ftp://ftp.ncbi.nlm.nih.gov/genomes/all/GCA/014/461/115/GCA_014461115.1_ASM1446111v1</t>
  </si>
  <si>
    <t>Falco naumanni</t>
  </si>
  <si>
    <t>bFalNau1</t>
  </si>
  <si>
    <t>SAMN16870685</t>
  </si>
  <si>
    <t>PRJNA719130</t>
  </si>
  <si>
    <t>GCA_017639655.1</t>
  </si>
  <si>
    <t>chromosome 1:NC_054054.1/CM030145.1; chromosome 2:NC_054055.1/CM030146.1; chromosome 3:NC_054056.1/CM030147.1; chromosome 4:NC_054057.1/CM030148.1; chromosome 5:NC_054058.1/CM030149.1; chromosome 6:NC_054059.1/CM030150.1; chromosome 7:NC_054060.1/CM030151.1; chromosome 8:NC_054061.1/CM030152.1; chromosome 9:NC_054062.1/CM030153.1; chromosome 10:NC_054063.1/CM030154.1; chromosome 11:NC_054064.1/CM030155.1; chromosome 12:NC_054065.1/CM030156.1; chromosome 13:NC_054066.1/CM030157.1; chromosome 14:NC_054067.1/CM030158.1; chromosome 15:NC_054068.1/CM030159.1; chromosome 16:NC_054069.1/CM030160.1; chromosome 17:NC_054070.1/CM030161.1; chromosome 18:NC_054071.1/CM030162.1; chromosome 19:NC_054072.1/CM030163.1; chromosome 20:NC_054073.1/CM030164.1; chromosome 21:NC_054074.1/CM030165.1; chromosome 22:NC_054075.1/CM030166.1; chromosome 23:NC_054076.1/CM030167.1; chromosome 24:NC_054077.1/CM030168.1; chromosome 25:NC_054078.1/CM030169.1; chromosome W:NC_054079.1/CM030170.1; chromosome Z:NC_054080.1/CM030171.1; mitochondrion MT:NC_054728.1/CM030192.1</t>
  </si>
  <si>
    <t>JAGFVS01</t>
  </si>
  <si>
    <t>ftp://ftp.ncbi.nlm.nih.gov/genomes/all/GCA/017/639/655/GCA_017639655.1_bFalNau1.pat</t>
  </si>
  <si>
    <t>ftp://ftp.ncbi.nlm.nih.gov/genomes/all/GCF/017/639/655/GCF_017639655.2_bFalNau1.pat</t>
  </si>
  <si>
    <t>Colletotrichum tofieldiae</t>
  </si>
  <si>
    <t>CBS 127615</t>
  </si>
  <si>
    <t>SAMN03769593</t>
  </si>
  <si>
    <t>PRJNA286721</t>
  </si>
  <si>
    <t>GCA_001618715.1</t>
  </si>
  <si>
    <t>LFHR01</t>
  </si>
  <si>
    <t>2016-04-12T00:00:00Z</t>
  </si>
  <si>
    <t>ftp://ftp.ncbi.nlm.nih.gov/genomes/all/GCA/001/618/715/GCA_001618715.1_Ct127615v1</t>
  </si>
  <si>
    <t>Drechmeria coniospora</t>
  </si>
  <si>
    <t>ARSEF 6962</t>
  </si>
  <si>
    <t>SAMN03387934</t>
  </si>
  <si>
    <t>PRJNA721991</t>
  </si>
  <si>
    <t>GCA_001625195.1</t>
  </si>
  <si>
    <t>chromosome 01:NC_054389.1/CM004174.1; chromosome 02:NC_054390.1/CM004175.1; chromosome 03:NC_054391.1/CM004176.1</t>
  </si>
  <si>
    <t>LAYC01</t>
  </si>
  <si>
    <t>2016-03-23T00:00:00Z</t>
  </si>
  <si>
    <t>ftp://ftp.ncbi.nlm.nih.gov/genomes/all/GCA/001/625/195/GCA_001625195.1_ASM162519v1</t>
  </si>
  <si>
    <t>ftp://ftp.ncbi.nlm.nih.gov/genomes/all/GCF/001/625/195/GCF_001625195.1_ASM162519v1</t>
  </si>
  <si>
    <t>Chrysopogon serrulatus</t>
  </si>
  <si>
    <t>SAMN15970311</t>
  </si>
  <si>
    <t>PRJNA543119</t>
  </si>
  <si>
    <t>GCA_015844335.1</t>
  </si>
  <si>
    <t>JADLZL01</t>
  </si>
  <si>
    <t>ftp://ftp.ncbi.nlm.nih.gov/genomes/all/GCA/015/844/335/GCA_015844335.1_Cs-A1013-Draft-PanAnd-1.0</t>
  </si>
  <si>
    <t>Dirofilaria repens</t>
  </si>
  <si>
    <t>GR_2019_ID9478</t>
  </si>
  <si>
    <t>SAMN11130315</t>
  </si>
  <si>
    <t>PRJNA527192</t>
  </si>
  <si>
    <t>GCA_008729115.1</t>
  </si>
  <si>
    <t>SNRZ01</t>
  </si>
  <si>
    <t>ftp://ftp.ncbi.nlm.nih.gov/genomes/all/GCA/008/729/115/GCA_008729115.1_FGCZ_Drep_1.0</t>
  </si>
  <si>
    <t>Puccinia horiana</t>
  </si>
  <si>
    <t>SC2014G01</t>
  </si>
  <si>
    <t>SAMN04347661</t>
  </si>
  <si>
    <t>PRJNA306202</t>
  </si>
  <si>
    <t>GCA_001624995.1</t>
  </si>
  <si>
    <t>LWDY01</t>
  </si>
  <si>
    <t>ftp://ftp.ncbi.nlm.nih.gov/genomes/all/GCA/001/624/995/GCA_001624995.1_ASM162499v1</t>
  </si>
  <si>
    <t>Calycopis cecrops</t>
  </si>
  <si>
    <t>SAMN04534834</t>
  </si>
  <si>
    <t>PRJNA314404</t>
  </si>
  <si>
    <t>GCA_001625245.1</t>
  </si>
  <si>
    <t>LUGF01</t>
  </si>
  <si>
    <t>ftp://ftp.ncbi.nlm.nih.gov/genomes/all/GCA/001/625/245/GCA_001625245.1_3306_assembly_v2</t>
  </si>
  <si>
    <t>Colletotrichum incanum</t>
  </si>
  <si>
    <t>MAFF 238704</t>
  </si>
  <si>
    <t>SAMN03769590</t>
  </si>
  <si>
    <t>PRJNA286717</t>
  </si>
  <si>
    <t>GCA_001625285.1</t>
  </si>
  <si>
    <t>LFIW01</t>
  </si>
  <si>
    <t>2016-04-19T00:00:00Z</t>
  </si>
  <si>
    <t>ftp://ftp.ncbi.nlm.nih.gov/genomes/all/GCA/001/625/285/GCA_001625285.1_Ci238704v1</t>
  </si>
  <si>
    <t>Trichophyton interdigitale</t>
  </si>
  <si>
    <t>UCMS-IGIB-CI11</t>
  </si>
  <si>
    <t>SAMN13759445</t>
  </si>
  <si>
    <t>PRJNA599558</t>
  </si>
  <si>
    <t>GCA_019359935.1</t>
  </si>
  <si>
    <t>JAADCK01</t>
  </si>
  <si>
    <t>ftp://ftp.ncbi.nlm.nih.gov/genomes/all/GCA/019/359/935/GCA_019359935.1_ASM1935993v1</t>
  </si>
  <si>
    <t>Haemoproteus tartakovskyi</t>
  </si>
  <si>
    <t>SISKIN1</t>
  </si>
  <si>
    <t>SAMN04441127</t>
  </si>
  <si>
    <t>PRJNA309868</t>
  </si>
  <si>
    <t>GCA_001625125.1</t>
  </si>
  <si>
    <t>mitochondrion MT:CM004177.1</t>
  </si>
  <si>
    <t>LSRZ01</t>
  </si>
  <si>
    <t>ftp://ftp.ncbi.nlm.nih.gov/genomes/all/GCA/001/625/125/GCA_001625125.1_ASM162512v1</t>
  </si>
  <si>
    <t>Sporothrix globosa</t>
  </si>
  <si>
    <t>CBS 120340</t>
  </si>
  <si>
    <t>SAMN04570824</t>
  </si>
  <si>
    <t>PRJNA315855</t>
  </si>
  <si>
    <t>GCA_001630435.1</t>
  </si>
  <si>
    <t>LVYW01</t>
  </si>
  <si>
    <t>ftp://ftp.ncbi.nlm.nih.gov/genomes/all/GCA/001/630/435/GCA_001630435.1_ASM163043v1</t>
  </si>
  <si>
    <t>Coelastrella sp. MACC-549</t>
  </si>
  <si>
    <t>MACC-549</t>
  </si>
  <si>
    <t>SAMN14792460</t>
  </si>
  <si>
    <t>PRJNA629831</t>
  </si>
  <si>
    <t>GCA_018290735.1</t>
  </si>
  <si>
    <t>chloroplast Pltd:CM031383.1</t>
  </si>
  <si>
    <t>JABEVS01</t>
  </si>
  <si>
    <t>ftp://ftp.ncbi.nlm.nih.gov/genomes/all/GCA/018/290/735/GCA_018290735.1_ASM1829073v1</t>
  </si>
  <si>
    <t>Wickerhamiella infanticola</t>
  </si>
  <si>
    <t>NRRL Y-17858</t>
  </si>
  <si>
    <t>SAMN07511535</t>
  </si>
  <si>
    <t>PRJNA396763</t>
  </si>
  <si>
    <t>GCA_004125145.1</t>
  </si>
  <si>
    <t>NREI01</t>
  </si>
  <si>
    <t>ftp://ftp.ncbi.nlm.nih.gov/genomes/all/GCA/004/125/145/GCA_004125145.1_ASM412514v1</t>
  </si>
  <si>
    <t>Pseudogymnoascus sp. BL549</t>
  </si>
  <si>
    <t>BL549</t>
  </si>
  <si>
    <t>SAMN04196959</t>
  </si>
  <si>
    <t>GCA_001630585.1</t>
  </si>
  <si>
    <t>LNAR01</t>
  </si>
  <si>
    <t>ftp://ftp.ncbi.nlm.nih.gov/genomes/all/GCA/001/630/585/GCA_001630585.1_ASM163058v1</t>
  </si>
  <si>
    <t>Ascochyta rabiei</t>
  </si>
  <si>
    <t>Me14</t>
  </si>
  <si>
    <t>SAMN10613128</t>
  </si>
  <si>
    <t>PRJNA691330</t>
  </si>
  <si>
    <t>GCA_004011695.1</t>
  </si>
  <si>
    <t>RYYQ01</t>
  </si>
  <si>
    <t>ftp://ftp.ncbi.nlm.nih.gov/genomes/all/GCA/004/011/695/GCA_004011695.1_Arabiei_Me14</t>
  </si>
  <si>
    <t>ftp://ftp.ncbi.nlm.nih.gov/genomes/all/GCF/004/011/695/GCF_004011695.1_Arabiei_Me14</t>
  </si>
  <si>
    <t>Ophiocordyceps polyrhachis-furcata BCC 54312</t>
  </si>
  <si>
    <t>BCC 54312</t>
  </si>
  <si>
    <t>SAMN04099149</t>
  </si>
  <si>
    <t>PRJNA200756</t>
  </si>
  <si>
    <t>GCA_001633055.2</t>
  </si>
  <si>
    <t>LKCN02</t>
  </si>
  <si>
    <t>ftp://ftp.ncbi.nlm.nih.gov/genomes/all/GCA/001/633/055/GCA_001633055.2_OPF_BCC54312_improved</t>
  </si>
  <si>
    <t>Calocera cornea HHB12733</t>
  </si>
  <si>
    <t>HHB12733</t>
  </si>
  <si>
    <t>SAMN02745930</t>
  </si>
  <si>
    <t>PRJNA210204</t>
  </si>
  <si>
    <t>GCA_001632435.1</t>
  </si>
  <si>
    <t>LKHQ01</t>
  </si>
  <si>
    <t>ftp://ftp.ncbi.nlm.nih.gov/genomes/all/GCA/001/632/435/GCA_001632435.1_Calco1</t>
  </si>
  <si>
    <t>Quercus lobata</t>
  </si>
  <si>
    <t>SW786</t>
  </si>
  <si>
    <t>SAMN10584531</t>
  </si>
  <si>
    <t>PRJNA574457</t>
  </si>
  <si>
    <t>GCA_001633185.5</t>
  </si>
  <si>
    <t>chromosome 1:NC_044904.1/CM012293.1; chromosome 2:NC_044905.1/CM012294.1; chromosome 3:NC_044906.1/CM012295.1; chromosome 4:NC_044907.1/CM012296.1; chromosome 5:NC_044908.1/CM012297.1; chromosome 6:NC_044909.1/CM012298.1; chromosome 7:NC_044910.1/CM012299.1; chromosome 8:NC_044911.1/CM012300.1; chromosome 9:NC_044912.1/CM012301.1; chromosome 10:NC_044913.1/CM012302.1; chromosome 11:NC_044914.1/CM012303.1; chromosome 12:NC_044915.1/CM012304.1; chloroplast Pltd:CM012305.2</t>
  </si>
  <si>
    <t>LRBV02</t>
  </si>
  <si>
    <t>2016-04-28T00:00:00Z</t>
  </si>
  <si>
    <t>ftp://ftp.ncbi.nlm.nih.gov/genomes/all/GCA/001/633/185/GCA_001633185.5_ValleyOak3.2</t>
  </si>
  <si>
    <t>Dichanthelium oligosanthes</t>
  </si>
  <si>
    <t>SAMN04335715</t>
  </si>
  <si>
    <t>PRJNA305932</t>
  </si>
  <si>
    <t>GCA_001633215.2</t>
  </si>
  <si>
    <t>LWDX02</t>
  </si>
  <si>
    <t>ftp://ftp.ncbi.nlm.nih.gov/genomes/all/GCA/001/633/215/GCA_001633215.2_ASM163321v2</t>
  </si>
  <si>
    <t>Fibularhizoctonia sp. CBS 109695</t>
  </si>
  <si>
    <t>CBS 109695</t>
  </si>
  <si>
    <t>SAMN02199021</t>
  </si>
  <si>
    <t>PRJNA196049</t>
  </si>
  <si>
    <t>GCA_001630335.1</t>
  </si>
  <si>
    <t>LNCK01</t>
  </si>
  <si>
    <t>ftp://ftp.ncbi.nlm.nih.gov/genomes/all/GCA/001/630/335/GCA_001630335.1_Fibsp1</t>
  </si>
  <si>
    <t>Ptyas mucosa</t>
  </si>
  <si>
    <t>Pmuc001</t>
  </si>
  <si>
    <t>SAMN13229211</t>
  </si>
  <si>
    <t>PRJNA588151</t>
  </si>
  <si>
    <t>GCA_012654045.1</t>
  </si>
  <si>
    <t>WNWU01</t>
  </si>
  <si>
    <t>ftp://ftp.ncbi.nlm.nih.gov/genomes/all/GCA/012/654/045/GCA_012654045.1_UNIGE_Pmuc_v1.0</t>
  </si>
  <si>
    <t>Urochloa ruziziensis</t>
  </si>
  <si>
    <t>Clone 69</t>
  </si>
  <si>
    <t>SAMN12822947</t>
  </si>
  <si>
    <t>PRJNA573730</t>
  </si>
  <si>
    <t>GCA_015476505.1</t>
  </si>
  <si>
    <t>chromosome 1:CM027118.1; chromosome 2:CM027119.1; chromosome 3:CM027120.1; chromosome 4:CM027121.1; chromosome 5:CM027122.1; chromosome 6:CM027123.1; chromosome 7:CM027124.1; chromosome 8:CM027125.1; chromosome 9:CM027126.1</t>
  </si>
  <si>
    <t>WEIB01</t>
  </si>
  <si>
    <t>ftp://ftp.ncbi.nlm.nih.gov/genomes/all/GCA/015/476/505/GCA_015476505.1_Embrapa_Uruz_1.0</t>
  </si>
  <si>
    <t>Metarhizium rileyi RCEF 4871</t>
  </si>
  <si>
    <t>RCEF 4871</t>
  </si>
  <si>
    <t>SAMN04908329</t>
  </si>
  <si>
    <t>PRJNA72739</t>
  </si>
  <si>
    <t>GCA_001636745.1</t>
  </si>
  <si>
    <t>AZHC01</t>
  </si>
  <si>
    <t>ftp://ftp.ncbi.nlm.nih.gov/genomes/all/GCA/001/636/745/GCA_001636745.1_NOR_1.0</t>
  </si>
  <si>
    <t>Globodera rostochiensis</t>
  </si>
  <si>
    <t>L19</t>
  </si>
  <si>
    <t>SAMN17613196</t>
  </si>
  <si>
    <t>PRJNA695196</t>
  </si>
  <si>
    <t>GCA_018350325.1</t>
  </si>
  <si>
    <t>JAEVLN01</t>
  </si>
  <si>
    <t>ftp://ftp.ncbi.nlm.nih.gov/genomes/all/GCA/018/350/325/GCA_018350325.1_WUR_GloGros_L19</t>
  </si>
  <si>
    <t>Peniophora sp. CONT</t>
  </si>
  <si>
    <t>CONT</t>
  </si>
  <si>
    <t>SAMN02195013</t>
  </si>
  <si>
    <t>PRJNA196016</t>
  </si>
  <si>
    <t>GCA_001632445.1</t>
  </si>
  <si>
    <t>LOAU01</t>
  </si>
  <si>
    <t>ftp://ftp.ncbi.nlm.nih.gov/genomes/all/GCA/001/632/445/GCA_001632445.1_Ricme1</t>
  </si>
  <si>
    <t>Sugiyamaella lignohabitans</t>
  </si>
  <si>
    <t>CBS 10342</t>
  </si>
  <si>
    <t>SAMN04417247</t>
  </si>
  <si>
    <t>PRJNA342695</t>
  </si>
  <si>
    <t>GCA_001640025.2</t>
  </si>
  <si>
    <t>chromosome A:NC_031672.1/CP014501.1; chromosome B:NC_031674.1/CP014503.1; chromosome C:NC_031671.1/CP014500.1; chromosome D:NC_031673.1/CP014502.1; mitochondrion MT:CP014499.1</t>
  </si>
  <si>
    <t>ftp://ftp.ncbi.nlm.nih.gov/genomes/all/GCA/001/640/025/GCA_001640025.2_ASM164002v2</t>
  </si>
  <si>
    <t>ftp://ftp.ncbi.nlm.nih.gov/genomes/all/GCF/001/640/025/GCF_001640025.1_ASM164002v2</t>
  </si>
  <si>
    <t>Endoconidiophora laricicola</t>
  </si>
  <si>
    <t>CBS100207</t>
  </si>
  <si>
    <t>SAMN04889866</t>
  </si>
  <si>
    <t>PRJNA319433</t>
  </si>
  <si>
    <t>GCA_001640655.1</t>
  </si>
  <si>
    <t>LXGT01</t>
  </si>
  <si>
    <t>ftp://ftp.ncbi.nlm.nih.gov/genomes/all/GCA/001/640/655/GCA_001640655.1_ASM164065v1</t>
  </si>
  <si>
    <t>Ceratocystis adiposa</t>
  </si>
  <si>
    <t>CBS136.34</t>
  </si>
  <si>
    <t>SAMN04889865</t>
  </si>
  <si>
    <t>PRJNA319432</t>
  </si>
  <si>
    <t>GCA_001640685.1</t>
  </si>
  <si>
    <t>LXGU01</t>
  </si>
  <si>
    <t>ftp://ftp.ncbi.nlm.nih.gov/genomes/all/GCA/001/640/685/GCA_001640685.1_ASM164068v1</t>
  </si>
  <si>
    <t>Eufriesea mexicana</t>
  </si>
  <si>
    <t>SAMN03801430</t>
  </si>
  <si>
    <t>PRJNA339561</t>
  </si>
  <si>
    <t>GCA_001483705.1</t>
  </si>
  <si>
    <t>LLKC01</t>
  </si>
  <si>
    <t>2015-12-29T00:00:00Z</t>
  </si>
  <si>
    <t>ftp://ftp.ncbi.nlm.nih.gov/genomes/all/GCA/001/483/705/GCA_001483705.1_ASM148370v1</t>
  </si>
  <si>
    <t>ftp://ftp.ncbi.nlm.nih.gov/genomes/all/GCF/001/483/705/GCF_001483705.1_ASM148370v1</t>
  </si>
  <si>
    <t>Intoshia linei</t>
  </si>
  <si>
    <t>Intl2013</t>
  </si>
  <si>
    <t>SAMN04576116</t>
  </si>
  <si>
    <t>PRJNA316116</t>
  </si>
  <si>
    <t>GCA_001642005.1</t>
  </si>
  <si>
    <t>LWCA01</t>
  </si>
  <si>
    <t>ftp://ftp.ncbi.nlm.nih.gov/genomes/all/GCA/001/642/005/GCA_001642005.1_IntLin1.0</t>
  </si>
  <si>
    <t>Paraphaeosphaeria sporulosa</t>
  </si>
  <si>
    <t>AP3s5-JAC2a</t>
  </si>
  <si>
    <t>SAMN02745364</t>
  </si>
  <si>
    <t>PRJNA342679</t>
  </si>
  <si>
    <t>GCA_001642045.1</t>
  </si>
  <si>
    <t>LXPO01</t>
  </si>
  <si>
    <t>ftp://ftp.ncbi.nlm.nih.gov/genomes/all/GCA/001/642/045/GCA_001642045.1_Parsp1</t>
  </si>
  <si>
    <t>ftp://ftp.ncbi.nlm.nih.gov/genomes/all/GCF/001/642/045/GCF_001642045.1_Parsp1</t>
  </si>
  <si>
    <t>Mentha longifolia</t>
  </si>
  <si>
    <t>SAMN04452879</t>
  </si>
  <si>
    <t>PRJNA310613</t>
  </si>
  <si>
    <t>GCA_001642375.1</t>
  </si>
  <si>
    <t>LSBG01</t>
  </si>
  <si>
    <t>ftp://ftp.ncbi.nlm.nih.gov/genomes/all/GCA/001/642/375/GCA_001642375.1_Mlong1.0</t>
  </si>
  <si>
    <t>Nematocida displodere</t>
  </si>
  <si>
    <t>JUm2807</t>
  </si>
  <si>
    <t>SAMN04499096</t>
  </si>
  <si>
    <t>PRJNA312555</t>
  </si>
  <si>
    <t>GCA_001642395.1</t>
  </si>
  <si>
    <t>LTDL01</t>
  </si>
  <si>
    <t>ftp://ftp.ncbi.nlm.nih.gov/genomes/all/GCA/001/642/395/GCA_001642395.1_ASM164239v1</t>
  </si>
  <si>
    <t>Nematocida sp. ERTm5</t>
  </si>
  <si>
    <t>ERTm5</t>
  </si>
  <si>
    <t>SAMN04499094</t>
  </si>
  <si>
    <t>PRJNA312551</t>
  </si>
  <si>
    <t>GCA_001642415.1</t>
  </si>
  <si>
    <t>LTDK01</t>
  </si>
  <si>
    <t>ftp://ftp.ncbi.nlm.nih.gov/genomes/all/GCA/001/642/415/GCA_001642415.1_ASM164241v1</t>
  </si>
  <si>
    <t>Fonsecaea monophora</t>
  </si>
  <si>
    <t>CBS 269.37</t>
  </si>
  <si>
    <t>SAMN04498468</t>
  </si>
  <si>
    <t>PRJNA342681</t>
  </si>
  <si>
    <t>GCA_001642475.1</t>
  </si>
  <si>
    <t>LVKK01</t>
  </si>
  <si>
    <t>ftp://ftp.ncbi.nlm.nih.gov/genomes/all/GCA/001/642/475/GCA_001642475.1_ASM164247v1</t>
  </si>
  <si>
    <t>ftp://ftp.ncbi.nlm.nih.gov/genomes/all/GCF/001/642/475/GCF_001642475.1_ASM164247v1</t>
  </si>
  <si>
    <t>Caenorhabditis nigoni</t>
  </si>
  <si>
    <t>JU1422</t>
  </si>
  <si>
    <t>SAMN07759110</t>
  </si>
  <si>
    <t>PRJNA384657</t>
  </si>
  <si>
    <t>GCA_002742825.1</t>
  </si>
  <si>
    <t>chromosome I:CM008509.1; chromosome II:CM008510.1; chromosome III:CM008511.1; chromosome IV:CM008512.1; chromosome V:CM008513.1; chromosome X:CM008514.1</t>
  </si>
  <si>
    <t>PDUG01</t>
  </si>
  <si>
    <t>2017-11-03T00:00:00Z</t>
  </si>
  <si>
    <t>ftp://ftp.ncbi.nlm.nih.gov/genomes/all/GCA/002/742/825/GCA_002742825.1_nigoni.pc_2016.07.14</t>
  </si>
  <si>
    <t>Tilletia caries</t>
  </si>
  <si>
    <t>SAMN04045712</t>
  </si>
  <si>
    <t>PRJNA295310</t>
  </si>
  <si>
    <t>GCA_004334575.1</t>
  </si>
  <si>
    <t>LNQT01</t>
  </si>
  <si>
    <t>ftp://ftp.ncbi.nlm.nih.gov/genomes/all/GCA/004/334/575/GCA_004334575.1_Tca517_3.0</t>
  </si>
  <si>
    <t>Tilletia controversa</t>
  </si>
  <si>
    <t>DAOMC 236426</t>
  </si>
  <si>
    <t>SAMN04607373</t>
  </si>
  <si>
    <t>PRJNA317433</t>
  </si>
  <si>
    <t>GCA_001645045.2</t>
  </si>
  <si>
    <t>LWDE02</t>
  </si>
  <si>
    <t>2016-05-16T00:00:00Z</t>
  </si>
  <si>
    <t>ftp://ftp.ncbi.nlm.nih.gov/genomes/all/GCA/001/645/045/GCA_001645045.2_AAFC_TcoDAOMC236426_2</t>
  </si>
  <si>
    <t>Stagonospora sp. SRC1lsM3a</t>
  </si>
  <si>
    <t>SRC1lsM3a</t>
  </si>
  <si>
    <t>SAMN02927915</t>
  </si>
  <si>
    <t>PRJNA255590</t>
  </si>
  <si>
    <t>GCA_001644525.1</t>
  </si>
  <si>
    <t>LXTA01</t>
  </si>
  <si>
    <t>2016-05-12T00:00:00Z</t>
  </si>
  <si>
    <t>ftp://ftp.ncbi.nlm.nih.gov/genomes/all/GCA/001/644/525/GCA_001644525.1_Stasp1</t>
  </si>
  <si>
    <t>Fonsecaea nubica</t>
  </si>
  <si>
    <t>CBS 269.64</t>
  </si>
  <si>
    <t>SAMN04498467</t>
  </si>
  <si>
    <t>GCA_001646965.1</t>
  </si>
  <si>
    <t>LVCJ01</t>
  </si>
  <si>
    <t>2016-05-18T00:00:00Z</t>
  </si>
  <si>
    <t>ftp://ftp.ncbi.nlm.nih.gov/genomes/all/GCA/001/646/965/GCA_001646965.1_ASM164696v1</t>
  </si>
  <si>
    <t>ftp://ftp.ncbi.nlm.nih.gov/genomes/all/GCF/001/646/965/GCF_001646965.1_ASM164696v1</t>
  </si>
  <si>
    <t>F7</t>
  </si>
  <si>
    <t>SAMN12726398</t>
  </si>
  <si>
    <t>PRJNA560740</t>
  </si>
  <si>
    <t>GCA_013466175.1</t>
  </si>
  <si>
    <t>chromosome I:CM024080.1; chromosome II:CM024081.1; chromosome III:CM024082.1; chromosome IV:CM024083.1</t>
  </si>
  <si>
    <t>WBOJ01</t>
  </si>
  <si>
    <t>ftp://ftp.ncbi.nlm.nih.gov/genomes/all/GCA/013/466/175/GCA_013466175.1_ASM1346617v1</t>
  </si>
  <si>
    <t>Pyrenochaeta sp. DS3sAY3a</t>
  </si>
  <si>
    <t>DS3sAY3a</t>
  </si>
  <si>
    <t>SAMN02927933</t>
  </si>
  <si>
    <t>PRJNA255591</t>
  </si>
  <si>
    <t>GCA_001644535.1</t>
  </si>
  <si>
    <t>LXSZ01</t>
  </si>
  <si>
    <t>ftp://ftp.ncbi.nlm.nih.gov/genomes/all/GCA/001/644/535/GCA_001644535.1_Pyrsp1</t>
  </si>
  <si>
    <t>Pontederia paniculata</t>
  </si>
  <si>
    <t>Mex</t>
  </si>
  <si>
    <t>SAMN04450015</t>
  </si>
  <si>
    <t>PRJNA310303</t>
  </si>
  <si>
    <t>GCA_001647135.1</t>
  </si>
  <si>
    <t>LTAE01</t>
  </si>
  <si>
    <t>ftp://ftp.ncbi.nlm.nih.gov/genomes/all/GCA/001/647/135/GCA_001647135.1_ASM164713v1</t>
  </si>
  <si>
    <t>Protobothrops flavoviridis</t>
  </si>
  <si>
    <t>SAMD00115727</t>
  </si>
  <si>
    <t>PRJDB5507</t>
  </si>
  <si>
    <t>GCA_003402635.1</t>
  </si>
  <si>
    <t>BFFQ01</t>
  </si>
  <si>
    <t>2018-08-02T00:00:00Z</t>
  </si>
  <si>
    <t>ftp://ftp.ncbi.nlm.nih.gov/genomes/all/GCA/003/402/635/GCA_003402635.1_HabAm_1.0</t>
  </si>
  <si>
    <t>Senna tora</t>
  </si>
  <si>
    <t>SAMN14013601</t>
  </si>
  <si>
    <t>PRJNA605066</t>
  </si>
  <si>
    <t>GCA_014851425.1</t>
  </si>
  <si>
    <t>chromosome 1:CM026260.1; chromosome 2:CM026261.1; chromosome 3:CM026262.1; chromosome 4:CM026263.1; chromosome 5:CM026264.1; chromosome 6:CM026265.1; chromosome 7:CM026266.1; chromosome 8:CM026267.1; chromosome 9:CM026268.1; chromosome 10:CM026269.1; chromosome 11:CM026270.1; chromosome 12:CM026271.1; chromosome 13:CM026272.1</t>
  </si>
  <si>
    <t>JAAIUW01</t>
  </si>
  <si>
    <t>ftp://ftp.ncbi.nlm.nih.gov/genomes/all/GCA/014/851/425/GCA_014851425.1_ASM1485142v1</t>
  </si>
  <si>
    <t>Musa itinerans</t>
  </si>
  <si>
    <t>HN9</t>
  </si>
  <si>
    <t>SAMN04505257</t>
  </si>
  <si>
    <t>PRJNA312694</t>
  </si>
  <si>
    <t>GCA_001649415.1</t>
  </si>
  <si>
    <t>LVTN01</t>
  </si>
  <si>
    <t>ftp://ftp.ncbi.nlm.nih.gov/genomes/all/GCA/001/649/415/GCA_001649415.1_ASM164941v1</t>
  </si>
  <si>
    <t>Gongronella sp. w5</t>
  </si>
  <si>
    <t>w5</t>
  </si>
  <si>
    <t>SAMN04577815</t>
  </si>
  <si>
    <t>PRJNA316183</t>
  </si>
  <si>
    <t>GCA_001650995.1</t>
  </si>
  <si>
    <t>LVWK01</t>
  </si>
  <si>
    <t>ftp://ftp.ncbi.nlm.nih.gov/genomes/all/GCA/001/650/995/GCA_001650995.1_ASM165099v1</t>
  </si>
  <si>
    <t>M34</t>
  </si>
  <si>
    <t>SAMN16243192</t>
  </si>
  <si>
    <t>PRJNA665147</t>
  </si>
  <si>
    <t>GCA_017365405.1</t>
  </si>
  <si>
    <t>JAFJYH01</t>
  </si>
  <si>
    <t>2021-03-16T00:00:00Z</t>
  </si>
  <si>
    <t>ftp://ftp.ncbi.nlm.nih.gov/genomes/all/GCA/017/365/405/GCA_017365405.1_ASM1736540v1</t>
  </si>
  <si>
    <t>Fonsecaea erecta</t>
  </si>
  <si>
    <t>CBS 125763</t>
  </si>
  <si>
    <t>SAMN04497957</t>
  </si>
  <si>
    <t>GCA_001651985.1</t>
  </si>
  <si>
    <t>LVYI01</t>
  </si>
  <si>
    <t>2016-05-25T00:00:00Z</t>
  </si>
  <si>
    <t>ftp://ftp.ncbi.nlm.nih.gov/genomes/all/GCA/001/651/985/GCA_001651985.1_ASM165198v1</t>
  </si>
  <si>
    <t>ftp://ftp.ncbi.nlm.nih.gov/genomes/all/GCF/001/651/985/GCF_001651985.1_ASM165198v1</t>
  </si>
  <si>
    <t>Ceratina calcarata</t>
  </si>
  <si>
    <t>Rehan_Ccalc_2016</t>
  </si>
  <si>
    <t>SAMN04252592</t>
  </si>
  <si>
    <t>PRJNA340002</t>
  </si>
  <si>
    <t>GCA_001652005.1</t>
  </si>
  <si>
    <t>LSNX01</t>
  </si>
  <si>
    <t>ftp://ftp.ncbi.nlm.nih.gov/genomes/all/GCA/001/652/005/GCA_001652005.1_ASM165200v1</t>
  </si>
  <si>
    <t>ftp://ftp.ncbi.nlm.nih.gov/genomes/all/GCF/001/652/005/GCF_001652005.1_ASM165200v1</t>
  </si>
  <si>
    <t>Trichophyton violaceum</t>
  </si>
  <si>
    <t>SAMEA8907471</t>
  </si>
  <si>
    <t>GCA_910591785.1</t>
  </si>
  <si>
    <t>CAJUYU01</t>
  </si>
  <si>
    <t>ftp://ftp.ncbi.nlm.nih.gov/genomes/all/GCA/910/591/785/GCA_910591785.1_IHEM_13775</t>
  </si>
  <si>
    <t>Prorocentrum minimum</t>
  </si>
  <si>
    <t>D-127</t>
  </si>
  <si>
    <t>SAMN03272508</t>
  </si>
  <si>
    <t>PRJNA271046</t>
  </si>
  <si>
    <t>GCA_001652855.1</t>
  </si>
  <si>
    <t>JXLM01</t>
  </si>
  <si>
    <t>2016-05-26T00:00:00Z</t>
  </si>
  <si>
    <t>ftp://ftp.ncbi.nlm.nih.gov/genomes/all/GCA/001/652/855/GCA_001652855.1_Pro_Min_D-127.v1.0</t>
  </si>
  <si>
    <t>Pseudogymnoascus sp. 04NY16</t>
  </si>
  <si>
    <t>04NY16</t>
  </si>
  <si>
    <t>SAMN04196960</t>
  </si>
  <si>
    <t>GCA_001630575.1</t>
  </si>
  <si>
    <t>mitochondrion MT:CM004376.1</t>
  </si>
  <si>
    <t>LNAU01</t>
  </si>
  <si>
    <t>ftp://ftp.ncbi.nlm.nih.gov/genomes/all/GCA/001/630/575/GCA_001630575.1_ASM163057v1</t>
  </si>
  <si>
    <t>Pseudogymnoascus sp. BL308</t>
  </si>
  <si>
    <t>BL308</t>
  </si>
  <si>
    <t>SAMN04196939</t>
  </si>
  <si>
    <t>GCA_001630595.1</t>
  </si>
  <si>
    <t>mitochondrion MT:CM004375.1</t>
  </si>
  <si>
    <t>LMYD01</t>
  </si>
  <si>
    <t>ftp://ftp.ncbi.nlm.nih.gov/genomes/all/GCA/001/630/595/GCA_001630595.1_ASM163059v1</t>
  </si>
  <si>
    <t>Uroleptopsis citrina</t>
  </si>
  <si>
    <t>UcQD2011</t>
  </si>
  <si>
    <t>SAMN04901492</t>
  </si>
  <si>
    <t>PRJNA319592</t>
  </si>
  <si>
    <t>GCA_001653735.1</t>
  </si>
  <si>
    <t>macronuclear:LXJT00000000.1</t>
  </si>
  <si>
    <t>LXJT01</t>
  </si>
  <si>
    <t>2016-05-31T00:00:00Z</t>
  </si>
  <si>
    <t>ftp://ftp.ncbi.nlm.nih.gov/genomes/all/GCA/001/653/735/GCA_001653735.1_Ucit_macronuclear_v.1.0</t>
  </si>
  <si>
    <t>Datnioides undecimradiatus</t>
  </si>
  <si>
    <t>QDKF35A</t>
  </si>
  <si>
    <t>SAMN12855526</t>
  </si>
  <si>
    <t>PRJNA574247</t>
  </si>
  <si>
    <t>GCA_008933995.1</t>
  </si>
  <si>
    <t>WARS01</t>
  </si>
  <si>
    <t>2019-10-10T00:00:00Z</t>
  </si>
  <si>
    <t>ftp://ftp.ncbi.nlm.nih.gov/genomes/all/GCA/008/933/995/GCA_008933995.1_BGI_Dund_1.0</t>
  </si>
  <si>
    <t>Drosophila arizonae</t>
  </si>
  <si>
    <t>ariz_Son04</t>
  </si>
  <si>
    <t>SAMN04440796</t>
  </si>
  <si>
    <t>PRJNA339865</t>
  </si>
  <si>
    <t>GCA_001654025.1</t>
  </si>
  <si>
    <t>LSRM01</t>
  </si>
  <si>
    <t>ftp://ftp.ncbi.nlm.nih.gov/genomes/all/GCA/001/654/025/GCA_001654025.1_ASM165402v1</t>
  </si>
  <si>
    <t>ftp://ftp.ncbi.nlm.nih.gov/genomes/all/GCF/001/654/025/GCF_001654025.1_ASM165402v1</t>
  </si>
  <si>
    <t>Drosophila navojoa</t>
  </si>
  <si>
    <t>navoj_Jal97</t>
  </si>
  <si>
    <t>SAMN04440794</t>
  </si>
  <si>
    <t>PRJNA340011</t>
  </si>
  <si>
    <t>GCA_001654015.2</t>
  </si>
  <si>
    <t>LSRL02</t>
  </si>
  <si>
    <t>ftp://ftp.ncbi.nlm.nih.gov/genomes/all/GCA/001/654/015/GCA_001654015.2_UFRJ_Dnav_4.2</t>
  </si>
  <si>
    <t>ftp://ftp.ncbi.nlm.nih.gov/genomes/all/GCF/001/654/015/GCF_001654015.2_UFRJ_Dnav_4.2</t>
  </si>
  <si>
    <t>Ustilago trichophora</t>
  </si>
  <si>
    <t>NBRC100155</t>
  </si>
  <si>
    <t>SAMEA104712226</t>
  </si>
  <si>
    <t>PRJEB25596</t>
  </si>
  <si>
    <t>GCA_900323505.1</t>
  </si>
  <si>
    <t>OOIN01</t>
  </si>
  <si>
    <t>ftp://ftp.ncbi.nlm.nih.gov/genomes/all/GCA/900/323/505/GCA_900323505.1_U_tricho_v1</t>
  </si>
  <si>
    <t>Fusarium agapanthi</t>
  </si>
  <si>
    <t>NRRL 54464</t>
  </si>
  <si>
    <t>SAMN04497619</t>
  </si>
  <si>
    <t>PRJNA312368</t>
  </si>
  <si>
    <t>GCA_001654545.1</t>
  </si>
  <si>
    <t>LTDI01</t>
  </si>
  <si>
    <t>2016-06-02T00:00:00Z</t>
  </si>
  <si>
    <t>ftp://ftp.ncbi.nlm.nih.gov/genomes/all/GCA/001/654/545/GCA_001654545.1_ASM165454v1</t>
  </si>
  <si>
    <t>Phylloscopus plumbeitarsus</t>
  </si>
  <si>
    <t>BK2</t>
  </si>
  <si>
    <t>SAMN04545452</t>
  </si>
  <si>
    <t>PRJNA314915</t>
  </si>
  <si>
    <t>GCA_001655115.1</t>
  </si>
  <si>
    <t>LXOY01</t>
  </si>
  <si>
    <t>ftp://ftp.ncbi.nlm.nih.gov/genomes/all/GCA/001/655/115/GCA_001655115.1_GWplu1.0</t>
  </si>
  <si>
    <t>Spathaspora gorwiae</t>
  </si>
  <si>
    <t>UFMG-CM-Y312</t>
  </si>
  <si>
    <t>SAMN04360160</t>
  </si>
  <si>
    <t>PRJNA306688</t>
  </si>
  <si>
    <t>GCA_001655765.1</t>
  </si>
  <si>
    <t>LQMZ01</t>
  </si>
  <si>
    <t>2016-06-03T00:00:00Z</t>
  </si>
  <si>
    <t>ftp://ftp.ncbi.nlm.nih.gov/genomes/all/GCA/001/655/765/GCA_001655765.1_ASM165576v1</t>
  </si>
  <si>
    <t>Spathaspora hagerdaliae</t>
  </si>
  <si>
    <t>UFMG-CM-Y303</t>
  </si>
  <si>
    <t>SAMN04360159</t>
  </si>
  <si>
    <t>GCA_001655755.1</t>
  </si>
  <si>
    <t>LQHL01</t>
  </si>
  <si>
    <t>ftp://ftp.ncbi.nlm.nih.gov/genomes/all/GCA/001/655/755/GCA_001655755.1_ASM165575v1</t>
  </si>
  <si>
    <t>Spathaspora girioi</t>
  </si>
  <si>
    <t>UFMG-CM-Y302</t>
  </si>
  <si>
    <t>SAMN04360154</t>
  </si>
  <si>
    <t>GCA_001657455.1</t>
  </si>
  <si>
    <t>LQMS01</t>
  </si>
  <si>
    <t>ftp://ftp.ncbi.nlm.nih.gov/genomes/all/GCA/001/657/455/GCA_001657455.1_ASM165745v1</t>
  </si>
  <si>
    <t>Talaromyces piceae</t>
  </si>
  <si>
    <t>SAMN02834830</t>
  </si>
  <si>
    <t>PRJNA251507</t>
  </si>
  <si>
    <t>GCA_001657655.1</t>
  </si>
  <si>
    <t>JNNX01</t>
  </si>
  <si>
    <t>ftp://ftp.ncbi.nlm.nih.gov/genomes/all/GCA/001/657/655/GCA_001657655.1_ASM165765v1</t>
  </si>
  <si>
    <t>Diplonema papillatum</t>
  </si>
  <si>
    <t>ATCC 50162</t>
  </si>
  <si>
    <t>SAMN04241767</t>
  </si>
  <si>
    <t>PRJNA301207</t>
  </si>
  <si>
    <t>GCA_001655075.1</t>
  </si>
  <si>
    <t>LMZG01</t>
  </si>
  <si>
    <t>ftp://ftp.ncbi.nlm.nih.gov/genomes/all/GCA/001/655/075/GCA_001655075.1_ASM165507v1</t>
  </si>
  <si>
    <t>Phylloscopus trochiloides viridanus</t>
  </si>
  <si>
    <t>TL2</t>
  </si>
  <si>
    <t>SAMN02646017</t>
  </si>
  <si>
    <t>PRJNA238808</t>
  </si>
  <si>
    <t>GCA_001655095.1</t>
  </si>
  <si>
    <t>LXPA01</t>
  </si>
  <si>
    <t>ftp://ftp.ncbi.nlm.nih.gov/genomes/all/GCA/001/655/095/GCA_001655095.1_GWvir1.0</t>
  </si>
  <si>
    <t>Cryptococcus gattii VGII</t>
  </si>
  <si>
    <t>R265</t>
  </si>
  <si>
    <t>SAMN07445200</t>
  </si>
  <si>
    <t>PRJNA395628</t>
  </si>
  <si>
    <t>GCA_003011995.1</t>
  </si>
  <si>
    <t>NPNA01</t>
  </si>
  <si>
    <t>ftp://ftp.ncbi.nlm.nih.gov/genomes/all/GCA/003/011/995/GCA_003011995.1_ASM301199v1</t>
  </si>
  <si>
    <t>Cryptococcus gattii WM276</t>
  </si>
  <si>
    <t>WM276</t>
  </si>
  <si>
    <t>SAMN03081419</t>
  </si>
  <si>
    <t>PRJNA13692</t>
  </si>
  <si>
    <t>GCA_000185945.1</t>
  </si>
  <si>
    <t>chromosome I:NC_014946.1/CP000294.1; chromosome A:NC_014938.1/CP000286.1; chromosome B:NC_014939.1/CP000287.1; chromosome C:NC_014940.1/CP000288.1; chromosome D:NC_014941.1/CP000289.1; chromosome E:NC_014942.1/CP000290.1; chromosome F:NC_014943.1/CP000291.1; chromosome G:NC_014944.1/CP000292.1; chromosome H:NC_014945.1/CP000293.1; chromosome J:NC_014947.1/CP000295.1; chromosome K:NC_014948.1/CP000296.1; chromosome L:NC_014949.1/CP000297.1; chromosome M:NC_014950.1/CP000298.1; chromosome N:NC_014951.1/CP000299.1</t>
  </si>
  <si>
    <t>2011-01-12T00:00:00Z</t>
  </si>
  <si>
    <t>ftp://ftp.ncbi.nlm.nih.gov/genomes/all/GCA/000/185/945/GCA_000185945.1_ASM18594v1</t>
  </si>
  <si>
    <t>ftp://ftp.ncbi.nlm.nih.gov/genomes/all/GCF/000/185/945/GCF_000185945.1_ASM18594v1</t>
  </si>
  <si>
    <t>Cryptococcus gattii VGIV IND107</t>
  </si>
  <si>
    <t>IND107</t>
  </si>
  <si>
    <t>SAMN01932842</t>
  </si>
  <si>
    <t>PRJNA191327</t>
  </si>
  <si>
    <t>GCA_000835755.1</t>
  </si>
  <si>
    <t>ATAM01</t>
  </si>
  <si>
    <t>ftp://ftp.ncbi.nlm.nih.gov/genomes/all/GCA/000/835/755/GCA_000835755.1_Cryp_gatt_IND107_V2</t>
  </si>
  <si>
    <t>Dacryopinax primogenitus</t>
  </si>
  <si>
    <t>DJM-731 SS1</t>
  </si>
  <si>
    <t>SAMN02981302</t>
  </si>
  <si>
    <t>PRJNA62091</t>
  </si>
  <si>
    <t>GCA_000292625.1</t>
  </si>
  <si>
    <t>AEUS01</t>
  </si>
  <si>
    <t>ftp://ftp.ncbi.nlm.nih.gov/genomes/all/GCA/000/292/625/GCA_000292625.1_Dacryopinax_sp._DJM_731_SSP1_v1.0</t>
  </si>
  <si>
    <t>ftp://ftp.ncbi.nlm.nih.gov/genomes/all/GCF/000/292/625/GCF_000292625.1_Dacryopinax_sp._DJM_731_SSP1_v1.0</t>
  </si>
  <si>
    <t>Leptoxyphium fumago</t>
  </si>
  <si>
    <t>SC3815</t>
  </si>
  <si>
    <t>SAMN04479285</t>
  </si>
  <si>
    <t>PRJNA311153</t>
  </si>
  <si>
    <t>GCA_001660795.1</t>
  </si>
  <si>
    <t>LSHF01</t>
  </si>
  <si>
    <t>2016-06-09T00:00:00Z</t>
  </si>
  <si>
    <t>ftp://ftp.ncbi.nlm.nih.gov/genomes/all/GCA/001/660/795/GCA_001660795.1_Cfu_V1.2</t>
  </si>
  <si>
    <t>Capniomyces stellatus</t>
  </si>
  <si>
    <t>MIS-10-108</t>
  </si>
  <si>
    <t>SAMN04558131</t>
  </si>
  <si>
    <t>PRJNA315385</t>
  </si>
  <si>
    <t>GCA_001661515.1</t>
  </si>
  <si>
    <t>LUVW01</t>
  </si>
  <si>
    <t>ftp://ftp.ncbi.nlm.nih.gov/genomes/all/GCA/001/661/515/GCA_001661515.1_ASM166151v1</t>
  </si>
  <si>
    <t>Metrosideros polymorpha var. glaberrima</t>
  </si>
  <si>
    <t>SAMD00044343</t>
  </si>
  <si>
    <t>PRJDB4221</t>
  </si>
  <si>
    <t>GCA_001662345.2</t>
  </si>
  <si>
    <t>BCNH02</t>
  </si>
  <si>
    <t>ftp://ftp.ncbi.nlm.nih.gov/genomes/all/GCA/001/662/345/GCA_001662345.2_Mpo_2.0</t>
  </si>
  <si>
    <t>Chlamydomonas applanata</t>
  </si>
  <si>
    <t>NIES-2202</t>
  </si>
  <si>
    <t>SAMD00049913</t>
  </si>
  <si>
    <t>PRJDB4711</t>
  </si>
  <si>
    <t>GCA_001662365.1</t>
  </si>
  <si>
    <t>BDCZ01</t>
  </si>
  <si>
    <t>2016-04-22T00:00:00Z</t>
  </si>
  <si>
    <t>ftp://ftp.ncbi.nlm.nih.gov/genomes/all/GCA/001/662/365/GCA_001662365.1_Cap_assembly01</t>
  </si>
  <si>
    <t>Chlamydomonas asymmetrica</t>
  </si>
  <si>
    <t>NIES-2207</t>
  </si>
  <si>
    <t>SAMD00049914</t>
  </si>
  <si>
    <t>GCA_001662385.1</t>
  </si>
  <si>
    <t>BDDA01</t>
  </si>
  <si>
    <t>ftp://ftp.ncbi.nlm.nih.gov/genomes/all/GCA/001/662/385/GCA_001662385.1_Cas_assembly01</t>
  </si>
  <si>
    <t>Raffaelea quercivora</t>
  </si>
  <si>
    <t>CBS 122982</t>
  </si>
  <si>
    <t>SAMN07414053</t>
  </si>
  <si>
    <t>PRJNA395605</t>
  </si>
  <si>
    <t>GCA_002778125.1</t>
  </si>
  <si>
    <t>PCDE01</t>
  </si>
  <si>
    <t>ftp://ftp.ncbi.nlm.nih.gov/genomes/all/GCA/002/778/125/GCA_002778125.1_ASM277812v1</t>
  </si>
  <si>
    <t>Rosa x damascena</t>
  </si>
  <si>
    <t>SAMN05017599</t>
  </si>
  <si>
    <t>PRJNA322107</t>
  </si>
  <si>
    <t>GCA_001662545.1</t>
  </si>
  <si>
    <t>LYNE01</t>
  </si>
  <si>
    <t>2016-06-13T00:00:00Z</t>
  </si>
  <si>
    <t>ftp://ftp.ncbi.nlm.nih.gov/genomes/all/GCA/001/662/545/GCA_001662545.1_ASM166254v1</t>
  </si>
  <si>
    <t>Edaphochlamys debaryana</t>
  </si>
  <si>
    <t>CCAP 11/70</t>
  </si>
  <si>
    <t>SAMN14973064</t>
  </si>
  <si>
    <t>PRJNA633871</t>
  </si>
  <si>
    <t>GCA_016858145.1</t>
  </si>
  <si>
    <t>JAEHOE01</t>
  </si>
  <si>
    <t>2021-02-09T00:00:00Z</t>
  </si>
  <si>
    <t>ftp://ftp.ncbi.nlm.nih.gov/genomes/all/GCA/016/858/145/GCA_016858145.1_ASM1685814v1</t>
  </si>
  <si>
    <t>Chlamydomonas sphaeroides</t>
  </si>
  <si>
    <t>NIES-2242</t>
  </si>
  <si>
    <t>SAMD00049916</t>
  </si>
  <si>
    <t>GCA_001662425.1</t>
  </si>
  <si>
    <t>BDDC01</t>
  </si>
  <si>
    <t>ftp://ftp.ncbi.nlm.nih.gov/genomes/all/GCA/001/662/425/GCA_001662425.1_Csp_assembly01</t>
  </si>
  <si>
    <t>C184</t>
  </si>
  <si>
    <t>SAMN04566614</t>
  </si>
  <si>
    <t>PRJNA315612</t>
  </si>
  <si>
    <t>GCA_001663355.1</t>
  </si>
  <si>
    <t>LZRM01</t>
  </si>
  <si>
    <t>2016-06-15T00:00:00Z</t>
  </si>
  <si>
    <t>ftp://ftp.ncbi.nlm.nih.gov/genomes/all/GCA/001/663/355/GCA_001663355.1_ASM166335v1</t>
  </si>
  <si>
    <t>Ilyonectria destructans</t>
  </si>
  <si>
    <t>C1</t>
  </si>
  <si>
    <t>SAMN04378131</t>
  </si>
  <si>
    <t>PRJNA307306</t>
  </si>
  <si>
    <t>GCA_001913115.1</t>
  </si>
  <si>
    <t>MPHF01</t>
  </si>
  <si>
    <t>2016-12-21T00:00:00Z</t>
  </si>
  <si>
    <t>ftp://ftp.ncbi.nlm.nih.gov/genomes/all/GCA/001/913/115/GCA_001913115.1_ASM191311v1</t>
  </si>
  <si>
    <t>Beaufortia kweichowensis</t>
  </si>
  <si>
    <t>YLD-2018001</t>
  </si>
  <si>
    <t>SAMN15699278</t>
  </si>
  <si>
    <t>PRJNA650219</t>
  </si>
  <si>
    <t>GCA_019155185.1</t>
  </si>
  <si>
    <t>chromosome 1:CM032794.1; chromosome 2:CM032795.1; chromosome 3:CM032796.1; chromosome 4:CM032797.1; chromosome 5:CM032798.1; chromosome 6:CM032799.1; chromosome 7:CM032800.1; chromosome 8:CM032801.1; chromosome 9:CM032802.1; chromosome 10:CM032803.1; chromosome 11:CM032804.1; chromosome 12:CM032805.1; chromosome 13:CM032806.1; chromosome 14:CM032807.1; chromosome 15:CM032808.1; chromosome 16:CM032809.1; chromosome 17:CM032810.1; chromosome 18:CM032811.1; chromosome 19:CM032812.1; chromosome 20:CM032813.1; chromosome 21:CM032814.1; chromosome 22:CM032815.1; chromosome 23:CM032816.1; chromosome 24:CM032817.1; chromosome 25:CM032818.1</t>
  </si>
  <si>
    <t>JAGGEC01</t>
  </si>
  <si>
    <t>ftp://ftp.ncbi.nlm.nih.gov/genomes/all/GCA/019/155/185/GCA_019155185.1_ASM1915518v1</t>
  </si>
  <si>
    <t>Plasmodium ovale wallikeri</t>
  </si>
  <si>
    <t>SAMEA3867551</t>
  </si>
  <si>
    <t>PRJEB12679</t>
  </si>
  <si>
    <t>GCA_900088485.1</t>
  </si>
  <si>
    <t>FLRD01</t>
  </si>
  <si>
    <t>ftp://ftp.ncbi.nlm.nih.gov/genomes/all/GCA/900/088/485/GCA_900088485.1_Pow1</t>
  </si>
  <si>
    <t>CBS 101.48 substr. RVII-324 met-</t>
  </si>
  <si>
    <t>SAMEA3923633</t>
  </si>
  <si>
    <t>PRJEB13349</t>
  </si>
  <si>
    <t>GCA_900079185.1</t>
  </si>
  <si>
    <t>FKIZ01</t>
  </si>
  <si>
    <t>2016-04-11T00:00:00Z</t>
  </si>
  <si>
    <t>ftp://ftp.ncbi.nlm.nih.gov/genomes/all/GCA/900/079/185/GCA_900079185.1_AG_v1</t>
  </si>
  <si>
    <t>Plasmodium malariae</t>
  </si>
  <si>
    <t>SAMEA3923181</t>
  </si>
  <si>
    <t>PRJEB14392</t>
  </si>
  <si>
    <t>GCA_900090045.1</t>
  </si>
  <si>
    <t>chromosome 1:NC_041775.1/LT594622.1; chromosome 2:NC_041776.1/LT594623.1; chromosome 3:NC_041777.1/LT594624.1; chromosome 4:NC_041778.1/LT594625.1; chromosome 5:NC_041779.1/LT594626.1; chromosome 6:NC_041780.1/LT594627.1; chromosome 7:NC_041781.1/LT594628.1; chromosome 8:NC_041782.1/LT594629.1; chromosome 9:NC_041783.1/LT594630.1; chromosome 10:NC_041784.1/LT594631.1; chromosome 11:NC_041785.1/LT594632.1; chromosome 12:NC_041786.1/LT594633.1; chromosome 13:NC_041787.1/LT594634.1; chromosome 14:NC_041788.1/LT594635.1; mitochondrion MIT:LT594637.1; apicoplast Pltd:NC_031401.1/; apicoplast API:LT594636.1</t>
  </si>
  <si>
    <t>FLRL01</t>
  </si>
  <si>
    <t>2016-09-23T00:00:00Z</t>
  </si>
  <si>
    <t>ftp://ftp.ncbi.nlm.nih.gov/genomes/all/GCA/900/090/045/GCA_900090045.1_PmUG01</t>
  </si>
  <si>
    <t>ftp://ftp.ncbi.nlm.nih.gov/genomes/all/GCF/900/090/045/GCF_900090045.1_PmUG01</t>
  </si>
  <si>
    <t>DAOMC 252244</t>
  </si>
  <si>
    <t>SAMN13054494</t>
  </si>
  <si>
    <t>PRJNA578270</t>
  </si>
  <si>
    <t>GCA_019609905.1</t>
  </si>
  <si>
    <t>chromosome 1:CM033785.1; chromosome 2:CM033786.1; chromosome 3:CM033787.1; chromosome 4:CM033788.1; mitochondrion MT:CM033789.1</t>
  </si>
  <si>
    <t>WOUF01</t>
  </si>
  <si>
    <t>ftp://ftp.ncbi.nlm.nih.gov/genomes/all/GCA/019/609/905/GCA_019609905.1_ASM1960990v1</t>
  </si>
  <si>
    <t>Pseudogymnoascus sp. WSF 3629</t>
  </si>
  <si>
    <t>WSF 3629</t>
  </si>
  <si>
    <t>SAMN03382555</t>
  </si>
  <si>
    <t>GCA_001662585.1</t>
  </si>
  <si>
    <t>LAJI01</t>
  </si>
  <si>
    <t>2016-06-14T00:00:00Z</t>
  </si>
  <si>
    <t>ftp://ftp.ncbi.nlm.nih.gov/genomes/all/GCA/001/662/585/GCA_001662585.1_ASM166258v1</t>
  </si>
  <si>
    <t>Pseudogymnoascus sp. 24MN13</t>
  </si>
  <si>
    <t>24MN13</t>
  </si>
  <si>
    <t>SAMN03382560</t>
  </si>
  <si>
    <t>GCA_001662595.1</t>
  </si>
  <si>
    <t>LAJK01</t>
  </si>
  <si>
    <t>ftp://ftp.ncbi.nlm.nih.gov/genomes/all/GCA/001/662/595/GCA_001662595.1_ASM166259v1</t>
  </si>
  <si>
    <t>Pseudogymnoascus sp. 23342-1-I1</t>
  </si>
  <si>
    <t>23342-1-I1</t>
  </si>
  <si>
    <t>SAMN03382559</t>
  </si>
  <si>
    <t>GCA_001662575.1</t>
  </si>
  <si>
    <t>LAJL01</t>
  </si>
  <si>
    <t>ftp://ftp.ncbi.nlm.nih.gov/genomes/all/GCA/001/662/575/GCA_001662575.1_ASM166257v1</t>
  </si>
  <si>
    <t>Pseudogymnoascus sp. 05NY08</t>
  </si>
  <si>
    <t>05NY08</t>
  </si>
  <si>
    <t>SAMN03382558</t>
  </si>
  <si>
    <t>GCA_001662605.1</t>
  </si>
  <si>
    <t>LAJM01</t>
  </si>
  <si>
    <t>ftp://ftp.ncbi.nlm.nih.gov/genomes/all/GCA/001/662/605/GCA_001662605.1_ASM166260v1</t>
  </si>
  <si>
    <t>Pseudogymnoascus sp. 03VT05</t>
  </si>
  <si>
    <t>03VT05</t>
  </si>
  <si>
    <t>SAMN03382557</t>
  </si>
  <si>
    <t>GCA_001662645.1</t>
  </si>
  <si>
    <t>LAJN01</t>
  </si>
  <si>
    <t>ftp://ftp.ncbi.nlm.nih.gov/genomes/all/GCA/001/662/645/GCA_001662645.1_ASM166264v1</t>
  </si>
  <si>
    <t>Pseudogymnoascus verrucosus</t>
  </si>
  <si>
    <t>UAMH 10579</t>
  </si>
  <si>
    <t>SAMN03382556</t>
  </si>
  <si>
    <t>GCA_001662655.1</t>
  </si>
  <si>
    <t>LAJO01</t>
  </si>
  <si>
    <t>ftp://ftp.ncbi.nlm.nih.gov/genomes/all/GCA/001/662/655/GCA_001662655.1_ASM166265v1</t>
  </si>
  <si>
    <t>ftp://ftp.ncbi.nlm.nih.gov/genomes/all/GCF/001/662/655/GCF_001662655.1_ASM166265v1</t>
  </si>
  <si>
    <t>Amphinemura sulcicollis</t>
  </si>
  <si>
    <t>Dwyryd</t>
  </si>
  <si>
    <t>SAMN04568201</t>
  </si>
  <si>
    <t>PRJNA315680</t>
  </si>
  <si>
    <t>GCA_001676325.1</t>
  </si>
  <si>
    <t>LVVV01</t>
  </si>
  <si>
    <t>2016-06-24T00:00:00Z</t>
  </si>
  <si>
    <t>ftp://ftp.ncbi.nlm.nih.gov/genomes/all/GCA/001/676/325/GCA_001676325.1_ASM167632v1</t>
  </si>
  <si>
    <t>Baetis rhodani</t>
  </si>
  <si>
    <t>Tywi</t>
  </si>
  <si>
    <t>SAMN04568203</t>
  </si>
  <si>
    <t>GCA_001676355.1</t>
  </si>
  <si>
    <t>LVVX01</t>
  </si>
  <si>
    <t>ftp://ftp.ncbi.nlm.nih.gov/genomes/all/GCA/001/676/355/GCA_001676355.1_B_61.contig</t>
  </si>
  <si>
    <t>Isoperla grammatica</t>
  </si>
  <si>
    <t>Teifi</t>
  </si>
  <si>
    <t>SAMN04568202</t>
  </si>
  <si>
    <t>GCA_001676475.1</t>
  </si>
  <si>
    <t>LVVW01</t>
  </si>
  <si>
    <t>ftp://ftp.ncbi.nlm.nih.gov/genomes/all/GCA/001/676/475/GCA_001676475.1_iso_kmer61.contig</t>
  </si>
  <si>
    <t>Ustilago cynodontis</t>
  </si>
  <si>
    <t>UMa709</t>
  </si>
  <si>
    <t>SAMN05200856</t>
  </si>
  <si>
    <t>PRJNA324357</t>
  </si>
  <si>
    <t>GCA_001736195.1</t>
  </si>
  <si>
    <t>LZQV01</t>
  </si>
  <si>
    <t>2016-09-20T00:00:00Z</t>
  </si>
  <si>
    <t>ftp://ftp.ncbi.nlm.nih.gov/genomes/all/GCA/001/736/195/GCA_001736195.1_ASM173619v1</t>
  </si>
  <si>
    <t>Ceratocystiopsis minuta</t>
  </si>
  <si>
    <t>CBS 138717</t>
  </si>
  <si>
    <t>SAMN05230112</t>
  </si>
  <si>
    <t>PRJNA325364</t>
  </si>
  <si>
    <t>GCA_001676865.1</t>
  </si>
  <si>
    <t>LZPB01</t>
  </si>
  <si>
    <t>ftp://ftp.ncbi.nlm.nih.gov/genomes/all/GCA/001/676/865/GCA_001676865.1_ASM167686v1</t>
  </si>
  <si>
    <t>Puntigrus tetrazona</t>
  </si>
  <si>
    <t>hp1</t>
  </si>
  <si>
    <t>SAMN17036344</t>
  </si>
  <si>
    <t>PRJNA753523</t>
  </si>
  <si>
    <t>GCA_018831695.1</t>
  </si>
  <si>
    <t>chromosome 1:NC_056699.1/CM032068.1; chromosome 2:NC_056700.1/CM032069.1; chromosome 3:NC_056701.1/CM032070.1; chromosome 4:NC_056702.1/CM032071.1; chromosome 5:NC_056703.1/CM032072.1; chromosome 6:NC_056704.1/CM032073.1; chromosome 7:NC_056705.1/CM032074.1; chromosome 8:NC_056706.1/CM032075.1; chromosome 9:NC_056707.1/CM032076.1; chromosome 10:NC_056708.1/CM032077.1; chromosome 11:NC_056709.1/CM032078.1; chromosome 12:NC_056710.1/CM032079.1; chromosome 13:NC_056711.1/CM032080.1; chromosome 14:NC_056712.1/CM032081.1; chromosome 15:NC_056713.1/CM032082.1; chromosome 16:NC_056714.1/CM032083.1; chromosome 17:NC_056715.1/CM032084.1; chromosome 18:NC_056716.1/CM032085.1; chromosome 19:NC_056717.1/CM032086.1; chromosome 20:NC_056718.1/CM032087.1; chromosome 21:NC_056719.1/CM032088.1; chromosome 22:NC_056720.1/CM032089.1; chromosome 23:NC_056721.1/CM032090.1; chromosome 24:NC_056722.1/CM032091.1; chromosome 25:NC_056723.1/CM032092.1; mitochondrion MT:NC_010110.1/</t>
  </si>
  <si>
    <t>JAEQBD01</t>
  </si>
  <si>
    <t>ftp://ftp.ncbi.nlm.nih.gov/genomes/all/GCA/018/831/695/GCA_018831695.1_ASM1883169v1</t>
  </si>
  <si>
    <t>ftp://ftp.ncbi.nlm.nih.gov/genomes/all/GCF/018/831/695/GCF_018831695.1_ASM1883169v1</t>
  </si>
  <si>
    <t>Brevimyrus niger</t>
  </si>
  <si>
    <t>CUMV 94596</t>
  </si>
  <si>
    <t>SAMN11109190</t>
  </si>
  <si>
    <t>PRJNA526749</t>
  </si>
  <si>
    <t>GCA_015164015.1</t>
  </si>
  <si>
    <t>JAABNY01</t>
  </si>
  <si>
    <t>2020-11-01T00:00:00Z</t>
  </si>
  <si>
    <t>ftp://ftp.ncbi.nlm.nih.gov/genomes/all/GCA/015/164/015/GCA_015164015.1_ASM1516401v1</t>
  </si>
  <si>
    <t>Pao palembangensis</t>
  </si>
  <si>
    <t>TQD1807000160</t>
  </si>
  <si>
    <t>SAMN15098013</t>
  </si>
  <si>
    <t>PRJNA597275</t>
  </si>
  <si>
    <t>GCA_015343265.1</t>
  </si>
  <si>
    <t>chromosome 1:CM027081.1; chromosome 2:CM027082.1; chromosome 3:CM027083.1; chromosome 4:CM027084.1; chromosome 5:CM027085.1; chromosome 6:CM027086.1; chromosome 7:CM027087.1; chromosome 8:CM027088.1; chromosome 9:CM027089.1; chromosome 10:CM027090.1; chromosome 11:CM027091.1; chromosome 12:CM027092.1; chromosome 13:CM027093.1; chromosome 14:CM027094.1; chromosome 15:CM027095.1; chromosome 16:CM027096.1; chromosome 17:CM027097.1; chromosome 18:CM027098.1</t>
  </si>
  <si>
    <t>JABWDL01</t>
  </si>
  <si>
    <t>ftp://ftp.ncbi.nlm.nih.gov/genomes/all/GCA/015/343/265/GCA_015343265.1_ASM1534326v1</t>
  </si>
  <si>
    <t>Gracilariopsis chorda</t>
  </si>
  <si>
    <t>SKKU-2015</t>
  </si>
  <si>
    <t>SAMN06233403</t>
  </si>
  <si>
    <t>PRJNA361418</t>
  </si>
  <si>
    <t>GCA_003194525.1</t>
  </si>
  <si>
    <t>NBIV01</t>
  </si>
  <si>
    <t>2018-06-06T00:00:00Z</t>
  </si>
  <si>
    <t>ftp://ftp.ncbi.nlm.nih.gov/genomes/all/GCA/003/194/525/GCA_003194525.1_GraCho1.0</t>
  </si>
  <si>
    <t>Carlito syrichta</t>
  </si>
  <si>
    <t>Samal-C Ts95f</t>
  </si>
  <si>
    <t>SAMN02445010</t>
  </si>
  <si>
    <t>PRJNA20339</t>
  </si>
  <si>
    <t>GCA_000164805.2</t>
  </si>
  <si>
    <t>mitochondrion MT:NC_012774.1/</t>
  </si>
  <si>
    <t>ABRT02</t>
  </si>
  <si>
    <t>2013-09-10T00:00:00Z</t>
  </si>
  <si>
    <t>ftp://ftp.ncbi.nlm.nih.gov/genomes/all/GCA/000/164/805/GCA_000164805.2_Tarsius_syrichta-2.0.1</t>
  </si>
  <si>
    <t>ftp://ftp.ncbi.nlm.nih.gov/genomes/all/GCF/000/164/805/GCF_000164805.1_Tarsius_syrichta-2.0.1</t>
  </si>
  <si>
    <t>Armillaria fuscipes</t>
  </si>
  <si>
    <t>CMW2740</t>
  </si>
  <si>
    <t>SAMN04567728</t>
  </si>
  <si>
    <t>PRJNA315660</t>
  </si>
  <si>
    <t>GCA_001679825.1</t>
  </si>
  <si>
    <t>LWUH01</t>
  </si>
  <si>
    <t>2016-07-05T00:00:00Z</t>
  </si>
  <si>
    <t>ftp://ftp.ncbi.nlm.nih.gov/genomes/all/GCA/001/679/825/GCA_001679825.1_ASM167982v1</t>
  </si>
  <si>
    <t>Fusarium cuneirostrum</t>
  </si>
  <si>
    <t>NRRL 31157</t>
  </si>
  <si>
    <t>SAMN03857069</t>
  </si>
  <si>
    <t>PRJNA289542</t>
  </si>
  <si>
    <t>GCA_001680505.1</t>
  </si>
  <si>
    <t>MAEA01</t>
  </si>
  <si>
    <t>ftp://ftp.ncbi.nlm.nih.gov/genomes/all/GCA/001/680/505/GCA_001680505.1_ASM168050v1</t>
  </si>
  <si>
    <t>Fusarium phaseoli</t>
  </si>
  <si>
    <t>NRRL 22396</t>
  </si>
  <si>
    <t>SAMN13683638</t>
  </si>
  <si>
    <t>PRJNA511036</t>
  </si>
  <si>
    <t>GCA_013364925.1</t>
  </si>
  <si>
    <t>JABEEL01</t>
  </si>
  <si>
    <t>ftp://ftp.ncbi.nlm.nih.gov/genomes/all/GCA/013/364/925/GCA_013364925.1_ASM1336492v1</t>
  </si>
  <si>
    <t>Fusarium tucumaniae</t>
  </si>
  <si>
    <t>NRRL 31096</t>
  </si>
  <si>
    <t>SAMN03857104</t>
  </si>
  <si>
    <t>GCA_001680535.1</t>
  </si>
  <si>
    <t>MAED01</t>
  </si>
  <si>
    <t>ftp://ftp.ncbi.nlm.nih.gov/genomes/all/GCA/001/680/535/GCA_001680535.1_ASM168053v1</t>
  </si>
  <si>
    <t>Fusarium azukicola</t>
  </si>
  <si>
    <t>NRRL 54364</t>
  </si>
  <si>
    <t>SAMN03857105</t>
  </si>
  <si>
    <t>GCA_001680625.1</t>
  </si>
  <si>
    <t>MAEG01</t>
  </si>
  <si>
    <t>ftp://ftp.ncbi.nlm.nih.gov/genomes/all/GCA/001/680/625/GCA_001680625.1_ASM168062v1</t>
  </si>
  <si>
    <t>Fusarium brasiliense</t>
  </si>
  <si>
    <t>NRRL 31757</t>
  </si>
  <si>
    <t>SAMN03857071</t>
  </si>
  <si>
    <t>GCA_001680685.1</t>
  </si>
  <si>
    <t>MAEC01</t>
  </si>
  <si>
    <t>ftp://ftp.ncbi.nlm.nih.gov/genomes/all/GCA/001/680/685/GCA_001680685.1_ASM168068v1</t>
  </si>
  <si>
    <t>9006-11</t>
  </si>
  <si>
    <t>SAMN04531184</t>
  </si>
  <si>
    <t>PRJNA314283</t>
  </si>
  <si>
    <t>GCA_001683735.1</t>
  </si>
  <si>
    <t>LUGG01</t>
  </si>
  <si>
    <t>2016-07-12T00:00:00Z</t>
  </si>
  <si>
    <t>ftp://ftp.ncbi.nlm.nih.gov/genomes/all/GCA/001/683/735/GCA_001683735.1_ASM168373v1</t>
  </si>
  <si>
    <t>KUS-F28377</t>
  </si>
  <si>
    <t>SAMN04532838</t>
  </si>
  <si>
    <t>PRJNA314369</t>
  </si>
  <si>
    <t>GCA_001683725.1</t>
  </si>
  <si>
    <t>LUGH01</t>
  </si>
  <si>
    <t>ftp://ftp.ncbi.nlm.nih.gov/genomes/all/GCA/001/683/725/GCA_001683725.1_ASM168372v1</t>
  </si>
  <si>
    <t>Triplophysa tibetana</t>
  </si>
  <si>
    <t>TTIB1903HZAU</t>
  </si>
  <si>
    <t>SAMN11094431</t>
  </si>
  <si>
    <t>PRJNA526292</t>
  </si>
  <si>
    <t>GCA_008369825.1</t>
  </si>
  <si>
    <t>chromosome 1:CM017893.1; chromosome 2:CM017894.1; chromosome 3:CM017895.1; chromosome 4:CM017896.1; chromosome 5:CM017897.1; chromosome 6:CM017898.1; chromosome 7:CM017899.1; chromosome 8:CM017900.1; chromosome 9:CM017901.1; chromosome 10:CM017902.1; chromosome 11:CM017903.1; chromosome 12:CM017904.1; chromosome 13:CM017905.1; chromosome 14:CM017906.1; chromosome 15:CM017907.1; chromosome 16:CM017908.1; chromosome 17:CM017909.1; chromosome 18:CM017910.1; chromosome 19:CM017911.1; chromosome 20:CM017912.1; chromosome 21:CM017913.1; chromosome 22:CM017914.1; chromosome 23:CM017915.1; chromosome 24:CM017916.1; chromosome 25:CM017917.1</t>
  </si>
  <si>
    <t>SOYY01</t>
  </si>
  <si>
    <t>ftp://ftp.ncbi.nlm.nih.gov/genomes/all/GCA/008/369/825/GCA_008369825.1_ASM836982v1</t>
  </si>
  <si>
    <t>Pugionium cornutum</t>
  </si>
  <si>
    <t>SCU-Liu-2020</t>
  </si>
  <si>
    <t>SAMN17077276</t>
  </si>
  <si>
    <t>PRJNA685118</t>
  </si>
  <si>
    <t>GCA_018901935.1</t>
  </si>
  <si>
    <t>chromosome 1:CM032155.1; chromosome 2:CM032156.1; chromosome 3:CM032157.1; chromosome 4:CM032158.1; chromosome 5:CM032159.1; chromosome 6:CM032160.1; chromosome 7:CM032161.1; chromosome 8:CM032162.1; chromosome 9:CM032163.1; chromosome 10:CM032164.1; chromosome 11:CM032165.1</t>
  </si>
  <si>
    <t>JAENJI01</t>
  </si>
  <si>
    <t>ftp://ftp.ncbi.nlm.nih.gov/genomes/all/GCA/018/901/935/GCA_018901935.1_ASM1890193v1</t>
  </si>
  <si>
    <t>Pugionium dolabratum</t>
  </si>
  <si>
    <t>SCU-Liu-2020-2</t>
  </si>
  <si>
    <t>SAMN17077277</t>
  </si>
  <si>
    <t>GCA_018901945.1</t>
  </si>
  <si>
    <t>JAEVFF01</t>
  </si>
  <si>
    <t>ftp://ftp.ncbi.nlm.nih.gov/genomes/all/GCA/018/901/945/GCA_018901945.1_ASM1890194v1</t>
  </si>
  <si>
    <t>Liriodendron chinense</t>
  </si>
  <si>
    <t>Lushan-1</t>
  </si>
  <si>
    <t>SAMN08026720</t>
  </si>
  <si>
    <t>PRJNA418360</t>
  </si>
  <si>
    <t>GCA_003013855.2</t>
  </si>
  <si>
    <t>PVNU02</t>
  </si>
  <si>
    <t>ftp://ftp.ncbi.nlm.nih.gov/genomes/all/GCA/003/013/855/GCA_003013855.2_NJFU_Lchi_2.0</t>
  </si>
  <si>
    <t>Eleusine indica</t>
  </si>
  <si>
    <t>HZ-2018</t>
  </si>
  <si>
    <t>SAMN09001275</t>
  </si>
  <si>
    <t>PRJNA454287</t>
  </si>
  <si>
    <t>GCA_003369855.1</t>
  </si>
  <si>
    <t>QEPD01</t>
  </si>
  <si>
    <t>ftp://ftp.ncbi.nlm.nih.gov/genomes/all/GCA/003/369/855/GCA_003369855.1_ASM336985v1</t>
  </si>
  <si>
    <t>Capsicum chinense</t>
  </si>
  <si>
    <t>PI159236</t>
  </si>
  <si>
    <t>SAMN05435899</t>
  </si>
  <si>
    <t>PRJNA331024</t>
  </si>
  <si>
    <t>GCA_002271895.2</t>
  </si>
  <si>
    <t>chromosome 1:CM008431.1; chromosome 2:CM008432.1; chromosome 3:CM008433.1; chromosome 4:CM008434.1; chromosome 5:CM008435.1; chromosome 6:CM008436.1; chromosome 7:CM008437.1; chromosome 8:CM008438.1; chromosome 9:CM008439.1; chromosome 10:CM008440.1; chromosome 11:CM008441.1; chromosome 12:CM008442.1</t>
  </si>
  <si>
    <t>MCIT02</t>
  </si>
  <si>
    <t>2017-08-14T00:00:00Z</t>
  </si>
  <si>
    <t>ftp://ftp.ncbi.nlm.nih.gov/genomes/all/GCA/002/271/895/GCA_002271895.2_ASM227189v2</t>
  </si>
  <si>
    <t>Pseudocercospora fijiensis CIRAD86</t>
  </si>
  <si>
    <t>CIRAD86</t>
  </si>
  <si>
    <t>SAMN02744058</t>
  </si>
  <si>
    <t>PRJNA19049</t>
  </si>
  <si>
    <t>GCA_000340215.1</t>
  </si>
  <si>
    <t>AIHZ01</t>
  </si>
  <si>
    <t>2013-02-11T00:00:00Z</t>
  </si>
  <si>
    <t>ftp://ftp.ncbi.nlm.nih.gov/genomes/all/GCA/000/340/215/GCA_000340215.1_Mycfi2</t>
  </si>
  <si>
    <t>ftp://ftp.ncbi.nlm.nih.gov/genomes/all/GCF/000/340/215/GCF_000340215.1_Mycfi2</t>
  </si>
  <si>
    <t>Ellobius lutescens</t>
  </si>
  <si>
    <t>ElloLutescens_01</t>
  </si>
  <si>
    <t>SAMN04317027</t>
  </si>
  <si>
    <t>PRJNA305123</t>
  </si>
  <si>
    <t>GCA_001685075.1</t>
  </si>
  <si>
    <t>LOEQ01</t>
  </si>
  <si>
    <t>2016-07-14T00:00:00Z</t>
  </si>
  <si>
    <t>ftp://ftp.ncbi.nlm.nih.gov/genomes/all/GCA/001/685/075/GCA_001685075.1_ASM168507v1</t>
  </si>
  <si>
    <t>Ellobius talpinus</t>
  </si>
  <si>
    <t>ElloTalpinus_01</t>
  </si>
  <si>
    <t>SAMN04317029</t>
  </si>
  <si>
    <t>GCA_001685095.1</t>
  </si>
  <si>
    <t>LOJH01</t>
  </si>
  <si>
    <t>ftp://ftp.ncbi.nlm.nih.gov/genomes/all/GCA/001/685/095/GCA_001685095.1_ETalpinus_0.1</t>
  </si>
  <si>
    <t>Chenopodium suecicum</t>
  </si>
  <si>
    <t>BYU_1480</t>
  </si>
  <si>
    <t>SAMN05271586</t>
  </si>
  <si>
    <t>PRJNA326219</t>
  </si>
  <si>
    <t>GCA_001687025.1</t>
  </si>
  <si>
    <t>MATQ01</t>
  </si>
  <si>
    <t>2016-07-18T00:00:00Z</t>
  </si>
  <si>
    <t>ftp://ftp.ncbi.nlm.nih.gov/genomes/all/GCA/001/687/025/GCA_001687025.1_ASM168702v1</t>
  </si>
  <si>
    <t>Chenopodium pallidicaule</t>
  </si>
  <si>
    <t>PI_478407</t>
  </si>
  <si>
    <t>SAMN05271594</t>
  </si>
  <si>
    <t>PRJNA326220</t>
  </si>
  <si>
    <t>GCA_001687005.1</t>
  </si>
  <si>
    <t>MATR01</t>
  </si>
  <si>
    <t>ftp://ftp.ncbi.nlm.nih.gov/genomes/all/GCA/001/687/005/GCA_001687005.1_ASM168700v1</t>
  </si>
  <si>
    <t>Rhagoletis zephyria</t>
  </si>
  <si>
    <t>East Lansing</t>
  </si>
  <si>
    <t>SAMN04977950</t>
  </si>
  <si>
    <t>PRJNA331175</t>
  </si>
  <si>
    <t>GCA_001687245.1</t>
  </si>
  <si>
    <t>LYWK01</t>
  </si>
  <si>
    <t>ftp://ftp.ncbi.nlm.nih.gov/genomes/all/GCA/001/687/245/GCA_001687245.1_Rhagoletis_zephyria_1.0</t>
  </si>
  <si>
    <t>ftp://ftp.ncbi.nlm.nih.gov/genomes/all/GCF/001/687/245/GCF_001687245.1_Rhagoletis_zephyria_1.0</t>
  </si>
  <si>
    <t>Halocafeteria seosinensis</t>
  </si>
  <si>
    <t>EHF34</t>
  </si>
  <si>
    <t>SAMN04576703</t>
  </si>
  <si>
    <t>PRJNA301433</t>
  </si>
  <si>
    <t>GCA_001687465.1</t>
  </si>
  <si>
    <t>LVLI01</t>
  </si>
  <si>
    <t>2016-07-19T00:00:00Z</t>
  </si>
  <si>
    <t>ftp://ftp.ncbi.nlm.nih.gov/genomes/all/GCA/001/687/465/GCA_001687465.1_ASM168746v1</t>
  </si>
  <si>
    <t>3A-2</t>
  </si>
  <si>
    <t>SAMN02787026</t>
  </si>
  <si>
    <t>PRJNA247915</t>
  </si>
  <si>
    <t>GCA_001687445.1</t>
  </si>
  <si>
    <t>MAXV01</t>
  </si>
  <si>
    <t>ftp://ftp.ncbi.nlm.nih.gov/genomes/all/GCA/001/687/445/GCA_001687445.1_Obbri1</t>
  </si>
  <si>
    <t>Amanita inopinata Kibby_2008</t>
  </si>
  <si>
    <t>Kibby_2008</t>
  </si>
  <si>
    <t>SAMN02603361</t>
  </si>
  <si>
    <t>PRJNA236757</t>
  </si>
  <si>
    <t>GCA_001691775.3</t>
  </si>
  <si>
    <t>JNHW02</t>
  </si>
  <si>
    <t>ftp://ftp.ncbi.nlm.nih.gov/genomes/all/GCA/001/691/775/GCA_001691775.3_ASM169177v3</t>
  </si>
  <si>
    <t>Amanita polypyramis BW_CC</t>
  </si>
  <si>
    <t>BW_CC</t>
  </si>
  <si>
    <t>SAMN02603360</t>
  </si>
  <si>
    <t>PRJNA236755</t>
  </si>
  <si>
    <t>GCA_001691755.2</t>
  </si>
  <si>
    <t>JNHY02</t>
  </si>
  <si>
    <t>ftp://ftp.ncbi.nlm.nih.gov/genomes/all/GCA/001/691/755/GCA_001691755.2_ASM169175v2</t>
  </si>
  <si>
    <t>Amanita brunnescens Koide BX004</t>
  </si>
  <si>
    <t>Koide BX004</t>
  </si>
  <si>
    <t>SAMN02603359</t>
  </si>
  <si>
    <t>PRJNA236753</t>
  </si>
  <si>
    <t>GCA_001691785.2</t>
  </si>
  <si>
    <t>JNHV02</t>
  </si>
  <si>
    <t>ftp://ftp.ncbi.nlm.nih.gov/genomes/all/GCA/001/691/785/GCA_001691785.2_ASM169178v2</t>
  </si>
  <si>
    <t>Glonium stellatum</t>
  </si>
  <si>
    <t>CBS 207.34</t>
  </si>
  <si>
    <t>SAMN04095727</t>
  </si>
  <si>
    <t>PRJNA295956</t>
  </si>
  <si>
    <t>GCA_001692915.1</t>
  </si>
  <si>
    <t>LKAO01</t>
  </si>
  <si>
    <t>ftp://ftp.ncbi.nlm.nih.gov/genomes/all/GCA/001/692/915/GCA_001692915.1_Glonium_stellatum_CBS_207.34_v1.0</t>
  </si>
  <si>
    <t>Calonectria pseudonaviculata</t>
  </si>
  <si>
    <t>CBS 139395</t>
  </si>
  <si>
    <t>SAMN07977023</t>
  </si>
  <si>
    <t>PRJNA417078</t>
  </si>
  <si>
    <t>GCA_004380915.1</t>
  </si>
  <si>
    <t>PGGA01</t>
  </si>
  <si>
    <t>ftp://ftp.ncbi.nlm.nih.gov/genomes/all/GCA/004/380/915/GCA_004380915.1_ASM438091v1</t>
  </si>
  <si>
    <t>Aspergillus hancockii</t>
  </si>
  <si>
    <t>FRR 3425</t>
  </si>
  <si>
    <t>SAMN05375032</t>
  </si>
  <si>
    <t>PRJNA328536</t>
  </si>
  <si>
    <t>GCA_001696595.2</t>
  </si>
  <si>
    <t>MBFL02</t>
  </si>
  <si>
    <t>2016-07-29T00:00:00Z</t>
  </si>
  <si>
    <t>ftp://ftp.ncbi.nlm.nih.gov/genomes/all/GCA/001/696/595/GCA_001696595.2_ASM169659v2</t>
  </si>
  <si>
    <t>Diaporthe helianthi</t>
  </si>
  <si>
    <t>SAMN05357628</t>
  </si>
  <si>
    <t>PRJNA327798</t>
  </si>
  <si>
    <t>GCA_001702395.2</t>
  </si>
  <si>
    <t>MAVT02</t>
  </si>
  <si>
    <t>ftp://ftp.ncbi.nlm.nih.gov/genomes/all/GCA/001/702/395/GCA_001702395.2_DHEL01v2</t>
  </si>
  <si>
    <t>Hydroides elegans</t>
  </si>
  <si>
    <t>CA01</t>
  </si>
  <si>
    <t>SAMN04381889</t>
  </si>
  <si>
    <t>PRJNA307290</t>
  </si>
  <si>
    <t>GCA_001703475.1</t>
  </si>
  <si>
    <t>LQRL01</t>
  </si>
  <si>
    <t>2016-08-11T00:00:00Z</t>
  </si>
  <si>
    <t>ftp://ftp.ncbi.nlm.nih.gov/genomes/all/GCA/001/703/475/GCA_001703475.1_H_elegans_v1.0</t>
  </si>
  <si>
    <t>Phytophthora sp. ST_20190627</t>
  </si>
  <si>
    <t>ST_20190627</t>
  </si>
  <si>
    <t>SAMN15299851</t>
  </si>
  <si>
    <t>PRJNA640137</t>
  </si>
  <si>
    <t>GCA_014706145.1</t>
  </si>
  <si>
    <t>JACBOU01</t>
  </si>
  <si>
    <t>ftp://ftp.ncbi.nlm.nih.gov/genomes/all/GCA/014/706/145/GCA_014706145.1_ASM1470614v1</t>
  </si>
  <si>
    <t>JKXB130DA</t>
  </si>
  <si>
    <t>SAMN08931441</t>
  </si>
  <si>
    <t>PRJNA450170</t>
  </si>
  <si>
    <t>GCA_003243765.1</t>
  </si>
  <si>
    <t>QCWS01</t>
  </si>
  <si>
    <t>ftp://ftp.ncbi.nlm.nih.gov/genomes/all/GCA/003/243/765/GCA_003243765.1_ASM324376v1</t>
  </si>
  <si>
    <t>Aspergillus cristatus</t>
  </si>
  <si>
    <t>YKY807</t>
  </si>
  <si>
    <t>SAMN05257104</t>
  </si>
  <si>
    <t>PRJNA326057</t>
  </si>
  <si>
    <t>GCA_001693355.1</t>
  </si>
  <si>
    <t>mitochondrion MT:CM004508.1</t>
  </si>
  <si>
    <t>MAQV01</t>
  </si>
  <si>
    <t>2016-07-25T00:00:00Z</t>
  </si>
  <si>
    <t>ftp://ftp.ncbi.nlm.nih.gov/genomes/all/GCA/001/693/355/GCA_001693355.1_ASM169335v1</t>
  </si>
  <si>
    <t>Fusarium meridionale</t>
  </si>
  <si>
    <t>CBS 110249</t>
  </si>
  <si>
    <t>SAMN18043312</t>
  </si>
  <si>
    <t>GCA_017656785.1</t>
  </si>
  <si>
    <t>JAGDUU01</t>
  </si>
  <si>
    <t>ftp://ftp.ncbi.nlm.nih.gov/genomes/all/GCA/017/656/785/GCA_017656785.1_ASM1765678v1</t>
  </si>
  <si>
    <t>Trichoderma pleuroti</t>
  </si>
  <si>
    <t>TPhu1</t>
  </si>
  <si>
    <t>SAMN05468147</t>
  </si>
  <si>
    <t>PRJNA335988</t>
  </si>
  <si>
    <t>GCA_001721665.1</t>
  </si>
  <si>
    <t>MDJU01</t>
  </si>
  <si>
    <t>2016-09-08T00:00:00Z</t>
  </si>
  <si>
    <t>ftp://ftp.ncbi.nlm.nih.gov/genomes/all/GCA/001/721/665/GCA_001721665.1_ASM172166v1</t>
  </si>
  <si>
    <t>Globodera ellingtonae</t>
  </si>
  <si>
    <t>Ge_1</t>
  </si>
  <si>
    <t>SAMN04393202</t>
  </si>
  <si>
    <t>PRJNA308318</t>
  </si>
  <si>
    <t>GCA_001723225.1</t>
  </si>
  <si>
    <t>MEIZ01</t>
  </si>
  <si>
    <t>2016-09-12T00:00:00Z</t>
  </si>
  <si>
    <t>ftp://ftp.ncbi.nlm.nih.gov/genomes/all/GCA/001/723/225/GCA_001723225.1_ASM172322v1</t>
  </si>
  <si>
    <t>Rhizaria sp. SCN 62-66</t>
  </si>
  <si>
    <t>SAMN03652444</t>
  </si>
  <si>
    <t>PRJNA279279</t>
  </si>
  <si>
    <t>GCA_001724265.1</t>
  </si>
  <si>
    <t>MEDY01</t>
  </si>
  <si>
    <t>ftp://ftp.ncbi.nlm.nih.gov/genomes/all/GCA/001/724/265/GCA_001724265.1_ASM172426v1</t>
  </si>
  <si>
    <t>Malaclemys terrapin terrapin</t>
  </si>
  <si>
    <t>SAMN05591378</t>
  </si>
  <si>
    <t>PRJNA339452</t>
  </si>
  <si>
    <t>GCA_001728815.2</t>
  </si>
  <si>
    <t>mitochondrion MT:KX774423.1</t>
  </si>
  <si>
    <t>MDXI01</t>
  </si>
  <si>
    <t>2016-09-15T00:00:00Z</t>
  </si>
  <si>
    <t>ftp://ftp.ncbi.nlm.nih.gov/genomes/all/GCA/001/728/815/GCA_001728815.2_terp_v2_2</t>
  </si>
  <si>
    <t>Perilla citriodora</t>
  </si>
  <si>
    <t>PC002</t>
  </si>
  <si>
    <t>SAMN08382015</t>
  </si>
  <si>
    <t>PRJNA431004</t>
  </si>
  <si>
    <t>GCA_019512045.1</t>
  </si>
  <si>
    <t>chromosome 1:CM033672.1; chromosome 2:CM033673.1; chromosome 3:CM033674.1; chromosome 4:CM033675.1; chromosome 5:CM033676.1; chromosome 6:CM033677.1; chromosome 7:CM033678.1; chromosome 8:CM033679.1; chromosome 9:CM033680.1; chromosome 10:CM033681.1</t>
  </si>
  <si>
    <t>QIYW01</t>
  </si>
  <si>
    <t>ftp://ftp.ncbi.nlm.nih.gov/genomes/all/GCA/019/512/045/GCA_019512045.1_ICMM_Pcit_2.0</t>
  </si>
  <si>
    <t>Bothrops jararaca</t>
  </si>
  <si>
    <t>BSP84406</t>
  </si>
  <si>
    <t>SAMN17606782</t>
  </si>
  <si>
    <t>PRJNA691605</t>
  </si>
  <si>
    <t>GCA_018340635.1</t>
  </si>
  <si>
    <t>JAGTXL01</t>
  </si>
  <si>
    <t>ftp://ftp.ncbi.nlm.nih.gov/genomes/all/GCA/018/340/635/GCA_018340635.1_Ibu_BjarHA_1.0</t>
  </si>
  <si>
    <t>Perilla frutescens var. frutescens</t>
  </si>
  <si>
    <t>PF040</t>
  </si>
  <si>
    <t>SAMN08382014</t>
  </si>
  <si>
    <t>PRJNA431002</t>
  </si>
  <si>
    <t>GCA_019511825.1</t>
  </si>
  <si>
    <t>chromosome 1:CM033652.1; chromosome 2:CM033653.1; chromosome 3:CM033654.1; chromosome 4:CM033655.1; chromosome 5:CM033656.1; chromosome 6:CM033657.1; chromosome 7:CM033658.1; chromosome 8:CM033659.1; chromosome 9:CM033660.1; chromosome 10:CM033661.1; chromosome 11:CM033662.1; chromosome 12:CM033663.1; chromosome 13:CM033664.1; chromosome 14:CM033665.1; chromosome 15:CM033666.1; chromosome 16:CM033667.1; chromosome 17:CM033668.1; chromosome 18:CM033669.1; chromosome 19:CM033670.1; chromosome 20:CM033671.1</t>
  </si>
  <si>
    <t>QFCC01</t>
  </si>
  <si>
    <t>ftp://ftp.ncbi.nlm.nih.gov/genomes/all/GCA/019/511/825/GCA_019511825.1_ICMM_Pfru_2.0</t>
  </si>
  <si>
    <t>Cyanoderma ruficeps</t>
  </si>
  <si>
    <t>SRU082</t>
  </si>
  <si>
    <t>SAMN12816971</t>
  </si>
  <si>
    <t>PRJNA573563</t>
  </si>
  <si>
    <t>GCA_008694505.1</t>
  </si>
  <si>
    <t>VZDJ01</t>
  </si>
  <si>
    <t>2019-09-25T00:00:00Z</t>
  </si>
  <si>
    <t>ftp://ftp.ncbi.nlm.nih.gov/genomes/all/GCA/008/694/505/GCA_008694505.1_ASM869450v1</t>
  </si>
  <si>
    <t>Ilex paraguariensis</t>
  </si>
  <si>
    <t>SAMEA7759029</t>
  </si>
  <si>
    <t>PRJEB36685</t>
  </si>
  <si>
    <t>GCA_905181385.1</t>
  </si>
  <si>
    <t>CAJIXV01</t>
  </si>
  <si>
    <t>ftp://ftp.ncbi.nlm.nih.gov/genomes/all/GCA/905/181/385/GCA_905181385.1_ILEXPARAG</t>
  </si>
  <si>
    <t>Ustilago vetiveriae</t>
  </si>
  <si>
    <t>RK 075</t>
  </si>
  <si>
    <t>SAMN05255291</t>
  </si>
  <si>
    <t>PRJNA325849</t>
  </si>
  <si>
    <t>GCA_001735935.1</t>
  </si>
  <si>
    <t>MAIM01</t>
  </si>
  <si>
    <t>ftp://ftp.ncbi.nlm.nih.gov/genomes/all/GCA/001/735/935/GCA_001735935.1_ASM173593v1</t>
  </si>
  <si>
    <t>Ustilago xerochloae</t>
  </si>
  <si>
    <t>UMa702</t>
  </si>
  <si>
    <t>SAMN05255293</t>
  </si>
  <si>
    <t>PRJNA325850</t>
  </si>
  <si>
    <t>GCA_001736075.1</t>
  </si>
  <si>
    <t>MAIN01</t>
  </si>
  <si>
    <t>ftp://ftp.ncbi.nlm.nih.gov/genomes/all/GCA/001/736/075/GCA_001736075.1_ASM173607v1</t>
  </si>
  <si>
    <t>Pseudozyma tsukubaensis</t>
  </si>
  <si>
    <t>NBRC 1940</t>
  </si>
  <si>
    <t>SAMN05255296</t>
  </si>
  <si>
    <t>PRJNA325852</t>
  </si>
  <si>
    <t>GCA_001736125.1</t>
  </si>
  <si>
    <t>MAIP01</t>
  </si>
  <si>
    <t>ftp://ftp.ncbi.nlm.nih.gov/genomes/all/GCA/001/736/125/GCA_001736125.1_ASM173612v1</t>
  </si>
  <si>
    <t>Pleurotus salmoneostramineus</t>
  </si>
  <si>
    <t>N60</t>
  </si>
  <si>
    <t>SAMD00092845</t>
  </si>
  <si>
    <t>PRJDB6242</t>
  </si>
  <si>
    <t>GCA_002583695.1</t>
  </si>
  <si>
    <t>BEWF01</t>
  </si>
  <si>
    <t>ftp://ftp.ncbi.nlm.nih.gov/genomes/all/GCA/002/583/695/GCA_002583695.1_PsmonoN60v_1.0</t>
  </si>
  <si>
    <t>Cladosiphon okamuranus</t>
  </si>
  <si>
    <t>SAMD00051051</t>
  </si>
  <si>
    <t>PRJDB4731</t>
  </si>
  <si>
    <t>GCA_001742925.1</t>
  </si>
  <si>
    <t>BDDF01</t>
  </si>
  <si>
    <t>2016-08-17T00:00:00Z</t>
  </si>
  <si>
    <t>ftp://ftp.ncbi.nlm.nih.gov/genomes/all/GCA/001/742/925/GCA_001742925.1_Okinawa_mozuku_S_1.0</t>
  </si>
  <si>
    <t>Sporisorium iseilematis-ciliati</t>
  </si>
  <si>
    <t>BRIP 60887 a</t>
  </si>
  <si>
    <t>SAMN05413764</t>
  </si>
  <si>
    <t>PRJNA329508</t>
  </si>
  <si>
    <t>GCA_001748505.1</t>
  </si>
  <si>
    <t>MJEU01</t>
  </si>
  <si>
    <t>2016-09-28T00:00:00Z</t>
  </si>
  <si>
    <t>ftp://ftp.ncbi.nlm.nih.gov/genomes/all/GCA/001/748/505/GCA_001748505.1_ASM174850v1</t>
  </si>
  <si>
    <t>Aspergillus bombycis</t>
  </si>
  <si>
    <t>NRRL 26010</t>
  </si>
  <si>
    <t>SAMN04942831</t>
  </si>
  <si>
    <t>PRJNA395481</t>
  </si>
  <si>
    <t>GCA_001792695.1</t>
  </si>
  <si>
    <t>LYCR01</t>
  </si>
  <si>
    <t>2016-10-19T00:00:00Z</t>
  </si>
  <si>
    <t>ftp://ftp.ncbi.nlm.nih.gov/genomes/all/GCA/001/792/695/GCA_001792695.1_ASM179269v1</t>
  </si>
  <si>
    <t>ftp://ftp.ncbi.nlm.nih.gov/genomes/all/GCF/001/792/695/GCF_001792695.1_ASM179269v1</t>
  </si>
  <si>
    <t>Polyporus brumalis</t>
  </si>
  <si>
    <t>kfri 20912</t>
  </si>
  <si>
    <t>SAMN05256995</t>
  </si>
  <si>
    <t>PRJNA326027</t>
  </si>
  <si>
    <t>GCA_001792895.1</t>
  </si>
  <si>
    <t>MARA01</t>
  </si>
  <si>
    <t>2016-10-20T00:00:00Z</t>
  </si>
  <si>
    <t>ftp://ftp.ncbi.nlm.nih.gov/genomes/all/GCA/001/792/895/GCA_001792895.1_ASM179289v1</t>
  </si>
  <si>
    <t>Setophaga coronata coronata</t>
  </si>
  <si>
    <t>EE26A12</t>
  </si>
  <si>
    <t>SAMN05224218</t>
  </si>
  <si>
    <t>PRJNA325157</t>
  </si>
  <si>
    <t>GCA_001746935.2</t>
  </si>
  <si>
    <t>chromosome 1:CM027507.1; chromosome 2:CM027508.1; chromosome 3:CM027509.1; chromosome 4:CM027510.1; chromosome 5:CM027511.1; chromosome 6:CM027512.1; chromosome 7:CM027513.1; chromosome 8:CM027514.1; chromosome 9:CM027515.1; chromosome 10:CM027516.1; chromosome 11:CM027517.1; chromosome 12:CM027518.1; chromosome 13:CM027519.1; chromosome 14:CM027520.1; chromosome 15:CM027521.1; chromosome 17:CM027522.1; chromosome 18:CM027523.1; chromosome 19:CM027524.1; chromosome 20:CM027525.1; chromosome 21:CM027526.1; chromosome 22:CM027527.1; chromosome 23:CM027528.1; chromosome 24:CM027529.1; chromosome 25:CM027530.1; chromosome 26:CM027531.1; chromosome 27:CM027532.1; chromosome 28:CM027533.1; chromosome 29:CM027534.1; chromosome Z:CM027535.1; chromosome 1A:CM027536.1; chromosome 4A:CM027537.1; mitochondrion MT:CM027538.1</t>
  </si>
  <si>
    <t>MDLI02</t>
  </si>
  <si>
    <t>2016-09-27T00:00:00Z</t>
  </si>
  <si>
    <t>ftp://ftp.ncbi.nlm.nih.gov/genomes/all/GCA/001/746/935/GCA_001746935.2_mywa_2.1</t>
  </si>
  <si>
    <t>Hanseniaspora osmophila</t>
  </si>
  <si>
    <t>AWRI3579</t>
  </si>
  <si>
    <t>SAMN04331433</t>
  </si>
  <si>
    <t>PRJNA325557</t>
  </si>
  <si>
    <t>GCA_001747045.1</t>
  </si>
  <si>
    <t>LPNM01</t>
  </si>
  <si>
    <t>ftp://ftp.ncbi.nlm.nih.gov/genomes/all/GCA/001/747/045/GCA_001747045.1_ASM174704v1</t>
  </si>
  <si>
    <t>Paraphoma sp. B47-9</t>
  </si>
  <si>
    <t>B47-9</t>
  </si>
  <si>
    <t>SAMD00041257</t>
  </si>
  <si>
    <t>PRJDB4236</t>
  </si>
  <si>
    <t>GCA_001748405.1</t>
  </si>
  <si>
    <t>BCLK01</t>
  </si>
  <si>
    <t>2016-08-29T20:44:00Z</t>
  </si>
  <si>
    <t>ftp://ftp.ncbi.nlm.nih.gov/genomes/all/GCA/001/748/405/GCA_001748405.1_ParaphomaB479_1.0</t>
  </si>
  <si>
    <t>Penicillium sclerotiorum</t>
  </si>
  <si>
    <t>SAMEA8990553</t>
  </si>
  <si>
    <t>PRJEB46500</t>
  </si>
  <si>
    <t>GCA_911649655.1</t>
  </si>
  <si>
    <t>CAJVRJ01</t>
  </si>
  <si>
    <t>ftp://ftp.ncbi.nlm.nih.gov/genomes/all/GCA/911/649/655/GCA_911649655.1_wengan_M_CN111</t>
  </si>
  <si>
    <t>Hanseniaspora opuntiae</t>
  </si>
  <si>
    <t>AWRI3578</t>
  </si>
  <si>
    <t>SAMN04331432</t>
  </si>
  <si>
    <t>GCA_001749795.1</t>
  </si>
  <si>
    <t>LPNL01</t>
  </si>
  <si>
    <t>ftp://ftp.ncbi.nlm.nih.gov/genomes/all/GCA/001/749/795/GCA_001749795.1_ASM174979v1</t>
  </si>
  <si>
    <t>Salpa thompsoni</t>
  </si>
  <si>
    <t>SAMN04870323</t>
  </si>
  <si>
    <t>PRJNA318929</t>
  </si>
  <si>
    <t>GCA_001749815.1</t>
  </si>
  <si>
    <t>MKHR01</t>
  </si>
  <si>
    <t>ftp://ftp.ncbi.nlm.nih.gov/genomes/all/GCA/001/749/815/GCA_001749815.1_Salp_genome_1.0</t>
  </si>
  <si>
    <t>Zaprionus indianus</t>
  </si>
  <si>
    <t>RCR04</t>
  </si>
  <si>
    <t>SAMN16729665</t>
  </si>
  <si>
    <t>GCA_018904595.1</t>
  </si>
  <si>
    <t>JAEIHA01</t>
  </si>
  <si>
    <t>ftp://ftp.ncbi.nlm.nih.gov/genomes/all/GCA/018/904/595/GCA_018904595.1_ASM1890459v1</t>
  </si>
  <si>
    <t>Chaetomium cochliodes</t>
  </si>
  <si>
    <t>CCM F-232</t>
  </si>
  <si>
    <t>SAMN04432217</t>
  </si>
  <si>
    <t>PRJNA309375</t>
  </si>
  <si>
    <t>GCA_001752565.1</t>
  </si>
  <si>
    <t>LSBY01</t>
  </si>
  <si>
    <t>2016-10-05T00:00:00Z</t>
  </si>
  <si>
    <t>ftp://ftp.ncbi.nlm.nih.gov/genomes/all/GCA/001/752/565/GCA_001752565.1_Ccoch_v1</t>
  </si>
  <si>
    <t>Trichosporon faecale</t>
  </si>
  <si>
    <t>JCM 2941</t>
  </si>
  <si>
    <t>SAMD00028419</t>
  </si>
  <si>
    <t>PRJDB3698</t>
  </si>
  <si>
    <t>GCA_001752585.1</t>
  </si>
  <si>
    <t>JXYK01</t>
  </si>
  <si>
    <t>ftp://ftp.ncbi.nlm.nih.gov/genomes/all/GCA/001/752/585/GCA_001752585.1_ASM175258v1</t>
  </si>
  <si>
    <t>Trichosporon coremiiforme</t>
  </si>
  <si>
    <t>JCM 2938</t>
  </si>
  <si>
    <t>SAMD00028418</t>
  </si>
  <si>
    <t>PRJDB3697</t>
  </si>
  <si>
    <t>GCA_001752605.1</t>
  </si>
  <si>
    <t>JXYL01</t>
  </si>
  <si>
    <t>ftp://ftp.ncbi.nlm.nih.gov/genomes/all/GCA/001/752/605/GCA_001752605.1_ASM175260v1</t>
  </si>
  <si>
    <t>Trichosporon inkin</t>
  </si>
  <si>
    <t>JCM 9195</t>
  </si>
  <si>
    <t>SAMD00028422</t>
  </si>
  <si>
    <t>PRJDB3701</t>
  </si>
  <si>
    <t>GCA_001752625.1</t>
  </si>
  <si>
    <t>JXYM01</t>
  </si>
  <si>
    <t>ftp://ftp.ncbi.nlm.nih.gov/genomes/all/GCA/001/752/625/GCA_001752625.1_ASM175262v1</t>
  </si>
  <si>
    <t>Trichosporon ovoides</t>
  </si>
  <si>
    <t>JCM 9940</t>
  </si>
  <si>
    <t>SAMD00028423</t>
  </si>
  <si>
    <t>PRJDB3702</t>
  </si>
  <si>
    <t>GCA_001752645.1</t>
  </si>
  <si>
    <t>JXYN01</t>
  </si>
  <si>
    <t>ftp://ftp.ncbi.nlm.nih.gov/genomes/all/GCA/001/752/645/GCA_001752645.1_ASM175264v1</t>
  </si>
  <si>
    <t>Penicillium arizonense</t>
  </si>
  <si>
    <t>CBS 141311</t>
  </si>
  <si>
    <t>SAMN04884538</t>
  </si>
  <si>
    <t>GCA_001773325.1</t>
  </si>
  <si>
    <t>LXJU01</t>
  </si>
  <si>
    <t>2016-10-18T00:00:00Z</t>
  </si>
  <si>
    <t>ftp://ftp.ncbi.nlm.nih.gov/genomes/all/GCA/001/773/325/GCA_001773325.1_ASM177332v1</t>
  </si>
  <si>
    <t>ftp://ftp.ncbi.nlm.nih.gov/genomes/all/GCF/001/773/325/GCF_001773325.1_ASM177332v1</t>
  </si>
  <si>
    <t>Embelia ribes</t>
  </si>
  <si>
    <t>ER1</t>
  </si>
  <si>
    <t>SAMN05787349</t>
  </si>
  <si>
    <t>PRJNA343859</t>
  </si>
  <si>
    <t>GCA_001753735.1</t>
  </si>
  <si>
    <t>MKEJ01</t>
  </si>
  <si>
    <t>2016-10-06T00:00:00Z</t>
  </si>
  <si>
    <t>ftp://ftp.ncbi.nlm.nih.gov/genomes/all/GCA/001/753/735/GCA_001753735.1_Embelia_ribes_ER1_v1</t>
  </si>
  <si>
    <t>Ipomoea nil</t>
  </si>
  <si>
    <t>SAMD00022859</t>
  </si>
  <si>
    <t>PRJDB4356</t>
  </si>
  <si>
    <t>GCA_001879475.1</t>
  </si>
  <si>
    <t>mitochondrion MT:NC_031158.1/AP017303.1; chloroplast Pltd:NC_031159.1/AP017304.1</t>
  </si>
  <si>
    <t>BDFN01</t>
  </si>
  <si>
    <t>2016-09-01T00:00:00Z</t>
  </si>
  <si>
    <t>ftp://ftp.ncbi.nlm.nih.gov/genomes/all/GCA/001/879/475/GCA_001879475.1_Asagao_1.1</t>
  </si>
  <si>
    <t>ftp://ftp.ncbi.nlm.nih.gov/genomes/all/GCF/001/879/475/GCF_001879475.1_Asagao_1.1</t>
  </si>
  <si>
    <t>Citrus unshiu</t>
  </si>
  <si>
    <t>SAMD00083908</t>
  </si>
  <si>
    <t>PRJDB5882</t>
  </si>
  <si>
    <t>GCA_002897195.1</t>
  </si>
  <si>
    <t>BDQV01</t>
  </si>
  <si>
    <t>ftp://ftp.ncbi.nlm.nih.gov/genomes/all/GCA/002/897/195/GCA_002897195.1_CUMW_v1.0</t>
  </si>
  <si>
    <t>Brettanomyces naardenensis</t>
  </si>
  <si>
    <t>CRL-65</t>
  </si>
  <si>
    <t>SAMN13422009</t>
  </si>
  <si>
    <t>GCA_012295355.1</t>
  </si>
  <si>
    <t>WOTY01</t>
  </si>
  <si>
    <t>ftp://ftp.ncbi.nlm.nih.gov/genomes/all/GCA/012/295/355/GCA_012295355.1_ASM1229535v1</t>
  </si>
  <si>
    <t>Ramazzottius varieornatus</t>
  </si>
  <si>
    <t>YOKOZUNA-1</t>
  </si>
  <si>
    <t>SAMD00054187</t>
  </si>
  <si>
    <t>PRJDB4588</t>
  </si>
  <si>
    <t>GCA_001949185.1</t>
  </si>
  <si>
    <t>mitochondrion MT:AP017609.1</t>
  </si>
  <si>
    <t>BDGG01</t>
  </si>
  <si>
    <t>ftp://ftp.ncbi.nlm.nih.gov/genomes/all/GCA/001/949/185/GCA_001949185.1_Rvar_4.0</t>
  </si>
  <si>
    <t>Juglans sigillata</t>
  </si>
  <si>
    <t>DJUG951.04</t>
  </si>
  <si>
    <t>SAMN08795862</t>
  </si>
  <si>
    <t>PRJNA445704</t>
  </si>
  <si>
    <t>GCA_003123805.1</t>
  </si>
  <si>
    <t>QEOY01</t>
  </si>
  <si>
    <t>ftp://ftp.ncbi.nlm.nih.gov/genomes/all/GCA/003/123/805/GCA_003123805.1_ASM312380v1</t>
  </si>
  <si>
    <t>Corchorus capsularis</t>
  </si>
  <si>
    <t>SAMN03290679</t>
  </si>
  <si>
    <t>PRJNA215142</t>
  </si>
  <si>
    <t>GCA_001974805.1</t>
  </si>
  <si>
    <t>AWWV01</t>
  </si>
  <si>
    <t>2017-01-30T00:00:00Z</t>
  </si>
  <si>
    <t>ftp://ftp.ncbi.nlm.nih.gov/genomes/all/GCA/001/974/805/GCA_001974805.1_CCACVL1_1.0</t>
  </si>
  <si>
    <t>Populus ilicifolia</t>
  </si>
  <si>
    <t>P2015</t>
  </si>
  <si>
    <t>SAMN09222884</t>
  </si>
  <si>
    <t>PRJNA471950</t>
  </si>
  <si>
    <t>GCA_015708895.1</t>
  </si>
  <si>
    <t>SRLM01</t>
  </si>
  <si>
    <t>ftp://ftp.ncbi.nlm.nih.gov/genomes/all/GCA/015/708/895/GCA_015708895.1_ASM1570889v1</t>
  </si>
  <si>
    <t>Leptobrachium leishanense</t>
  </si>
  <si>
    <t>GZLS1</t>
  </si>
  <si>
    <t>SAMN10412277</t>
  </si>
  <si>
    <t>PRJNA505224</t>
  </si>
  <si>
    <t>GCA_009667805.1</t>
  </si>
  <si>
    <t>chromosome 1:CM019063.1; chromosome 2:CM019064.1; chromosome 3:CM019065.1; chromosome 4:CM019066.1; chromosome 5:CM019067.1; chromosome 6:CM019068.1; chromosome 7:CM019069.1; chromosome 8:CM019070.1; chromosome 9:CM019071.1; chromosome 10:CM019072.1; chromosome 11:CM019073.1; chromosome 12:CM019074.1; chromosome 13:CM019075.1</t>
  </si>
  <si>
    <t>RXON01</t>
  </si>
  <si>
    <t>ftp://ftp.ncbi.nlm.nih.gov/genomes/all/GCA/009/667/805/GCA_009667805.1_ASM966780v1</t>
  </si>
  <si>
    <t>Zanthoxylum bungeanum</t>
  </si>
  <si>
    <t>SAMN11026092</t>
  </si>
  <si>
    <t>PRJNA524242</t>
  </si>
  <si>
    <t>GCA_019454045.1</t>
  </si>
  <si>
    <t>SKCR01</t>
  </si>
  <si>
    <t>ftp://ftp.ncbi.nlm.nih.gov/genomes/all/GCA/019/454/045/GCA_019454045.1_ZanBun</t>
  </si>
  <si>
    <t>Penaeus indicus</t>
  </si>
  <si>
    <t>CIBA_PI_04</t>
  </si>
  <si>
    <t>SAMN16631212</t>
  </si>
  <si>
    <t>PRJNA495105</t>
  </si>
  <si>
    <t>GCA_018983055.1</t>
  </si>
  <si>
    <t>JAGYIC01</t>
  </si>
  <si>
    <t>ftp://ftp.ncbi.nlm.nih.gov/genomes/all/GCA/018/983/055/GCA_018983055.1_CIBA_Pind_1.1</t>
  </si>
  <si>
    <t>Corchorus olitorius</t>
  </si>
  <si>
    <t>SAMN03160584</t>
  </si>
  <si>
    <t>PRJNA215141</t>
  </si>
  <si>
    <t>GCA_001974825.1</t>
  </si>
  <si>
    <t>AWUE01</t>
  </si>
  <si>
    <t>ftp://ftp.ncbi.nlm.nih.gov/genomes/all/GCA/001/974/825/GCA_001974825.1_COLO4_1.0</t>
  </si>
  <si>
    <t>Paramoeba pemaquidensis</t>
  </si>
  <si>
    <t>SAMN01992780</t>
  </si>
  <si>
    <t>GCA_002151225.1</t>
  </si>
  <si>
    <t>MUHK01</t>
  </si>
  <si>
    <t>ftp://ftp.ncbi.nlm.nih.gov/genomes/all/GCA/002/151/225/GCA_002151225.1_ASM215122v1</t>
  </si>
  <si>
    <t>Phytomonas francai</t>
  </si>
  <si>
    <t>TCC 064</t>
  </si>
  <si>
    <t>SAMN05771589</t>
  </si>
  <si>
    <t>PRJNA343003</t>
  </si>
  <si>
    <t>GCA_001766655.1</t>
  </si>
  <si>
    <t>MJCC01</t>
  </si>
  <si>
    <t>2016-10-14T00:00:00Z</t>
  </si>
  <si>
    <t>ftp://ftp.ncbi.nlm.nih.gov/genomes/all/GCA/001/766/655/GCA_001766655.1_ASM176665v1</t>
  </si>
  <si>
    <t>Colletotrichum orchidophilum</t>
  </si>
  <si>
    <t>IMI 309357</t>
  </si>
  <si>
    <t>SAMN05771038</t>
  </si>
  <si>
    <t>PRJNA411788</t>
  </si>
  <si>
    <t>GCA_001831195.1</t>
  </si>
  <si>
    <t>MJBS01</t>
  </si>
  <si>
    <t>2016-10-21T00:00:00Z</t>
  </si>
  <si>
    <t>ftp://ftp.ncbi.nlm.nih.gov/genomes/all/GCA/001/831/195/GCA_001831195.1_CORC01</t>
  </si>
  <si>
    <t>ftp://ftp.ncbi.nlm.nih.gov/genomes/all/GCF/001/831/195/GCF_001831195.1_CORC01</t>
  </si>
  <si>
    <t>Cryptosporidium ubiquitum</t>
  </si>
  <si>
    <t>SAMN02768023</t>
  </si>
  <si>
    <t>PRJNA534291</t>
  </si>
  <si>
    <t>GCA_001865345.1</t>
  </si>
  <si>
    <t>LRBP01</t>
  </si>
  <si>
    <t>2016-11-03T00:00:00Z</t>
  </si>
  <si>
    <t>ftp://ftp.ncbi.nlm.nih.gov/genomes/all/GCA/001/865/345/GCA_001865345.1_ASM186534v1</t>
  </si>
  <si>
    <t>ftp://ftp.ncbi.nlm.nih.gov/genomes/all/GCF/001/865/345/GCF_001865345.1_ASM186534v1</t>
  </si>
  <si>
    <t>Cryptosporidium andersoni</t>
  </si>
  <si>
    <t>SAMN04417240</t>
  </si>
  <si>
    <t>PRJNA354069</t>
  </si>
  <si>
    <t>GCA_001865355.1</t>
  </si>
  <si>
    <t>LRBS01</t>
  </si>
  <si>
    <t>ftp://ftp.ncbi.nlm.nih.gov/genomes/all/GCA/001/865/355/GCA_001865355.1_ASM186535v1</t>
  </si>
  <si>
    <t>Phytophthora x alni</t>
  </si>
  <si>
    <t>SAMN02178788</t>
  </si>
  <si>
    <t>PRJNA190823</t>
  </si>
  <si>
    <t>GCA_000439335.1</t>
  </si>
  <si>
    <t>AUPN01</t>
  </si>
  <si>
    <t>ftp://ftp.ncbi.nlm.nih.gov/genomes/all/GCA/000/439/335/GCA_000439335.1_Phyto_alni_1.0</t>
  </si>
  <si>
    <t>Tritrichomonas foetus</t>
  </si>
  <si>
    <t>K</t>
  </si>
  <si>
    <t>SAMN05864072</t>
  </si>
  <si>
    <t>PRJNA345179</t>
  </si>
  <si>
    <t>GCA_001839685.1</t>
  </si>
  <si>
    <t>MLAK01</t>
  </si>
  <si>
    <t>ftp://ftp.ncbi.nlm.nih.gov/genomes/all/GCA/001/839/685/GCA_001839685.1_ASM183968v1</t>
  </si>
  <si>
    <t>Endoconidiophora polonica</t>
  </si>
  <si>
    <t>CBS100205</t>
  </si>
  <si>
    <t>SAMN04939521</t>
  </si>
  <si>
    <t>PRJNA320455</t>
  </si>
  <si>
    <t>GCA_001856765.1</t>
  </si>
  <si>
    <t>LXKZ01</t>
  </si>
  <si>
    <t>ftp://ftp.ncbi.nlm.nih.gov/genomes/all/GCA/001/856/765/GCA_001856765.1_ASM185676v1</t>
  </si>
  <si>
    <t>EU-B04</t>
  </si>
  <si>
    <t>SAMN07816553</t>
  </si>
  <si>
    <t>PRJNA407103</t>
  </si>
  <si>
    <t>GCA_003689225.1</t>
  </si>
  <si>
    <t>QWWT01</t>
  </si>
  <si>
    <t>2018-10-26T00:00:00Z</t>
  </si>
  <si>
    <t>ftp://ftp.ncbi.nlm.nih.gov/genomes/all/GCA/003/689/225/GCA_003689225.1_ASM368922v1</t>
  </si>
  <si>
    <t>Basidiobolus heterosporus B8920</t>
  </si>
  <si>
    <t>B8920</t>
  </si>
  <si>
    <t>SAMN02371514</t>
  </si>
  <si>
    <t>PRJNA211915</t>
  </si>
  <si>
    <t>GCA_000697455.1</t>
  </si>
  <si>
    <t>JNET01</t>
  </si>
  <si>
    <t>ftp://ftp.ncbi.nlm.nih.gov/genomes/all/GCA/000/697/455/GCA_000697455.1_BasHetB8920-1.0</t>
  </si>
  <si>
    <t>Ustilago bromivora</t>
  </si>
  <si>
    <t>UB2112</t>
  </si>
  <si>
    <t>SAMEA3928733</t>
  </si>
  <si>
    <t>PRJEB7751</t>
  </si>
  <si>
    <t>GCA_900080155.1</t>
  </si>
  <si>
    <t>chromosome I:LT558117.1; chromosome II:LT558118.1; chromosome III:LT558119.1; chromosome IV:LT558120.1; chromosome V:LT558121.1; chromosome VI:LT558122.1; chromosome VII:LT558123.1; chromosome VIII:LT558124.1; chromosome IX:LT558125.1; chromosome X:LT558126.1; chromosome XI:LT558127.1; chromosome XII:LT558128.1; chromosome XIII:LT558129.1; chromosome XIV:LT558130.1; chromosome XV:LT558131.1; chromosome XVI:LT558132.1; chromosome XVII:LT558133.1; chromosome XVIII:LT558134.1; chromosome XIX:LT558135.1; chromosome XX:LT558136.1; chromosome XXI:LT558137.1; chromosome XXII:LT558138.1; chromosome XXIII:LT558139.1; mitochondrion MITO:LT558140.1</t>
  </si>
  <si>
    <t>ftp://ftp.ncbi.nlm.nih.gov/genomes/all/GCA/900/080/155/GCA_900080155.1_UBRO_v3</t>
  </si>
  <si>
    <t>Tympanuchus cupido pinnatus</t>
  </si>
  <si>
    <t>GPC 3440</t>
  </si>
  <si>
    <t>SAMN05433571</t>
  </si>
  <si>
    <t>PRJNA330991</t>
  </si>
  <si>
    <t>GCA_001870855.1</t>
  </si>
  <si>
    <t>MOXI01</t>
  </si>
  <si>
    <t>ftp://ftp.ncbi.nlm.nih.gov/genomes/all/GCA/001/870/855/GCA_001870855.1_T_cupido_pinnatus_GPC_3440_v1</t>
  </si>
  <si>
    <t>Amphiamblys sp. WSBS2006</t>
  </si>
  <si>
    <t>WSBS2006</t>
  </si>
  <si>
    <t>SAMN04998954</t>
  </si>
  <si>
    <t>PRJNA321520</t>
  </si>
  <si>
    <t>GCA_001875675.1</t>
  </si>
  <si>
    <t>MKPU01</t>
  </si>
  <si>
    <t>2016-11-10T00:00:00Z</t>
  </si>
  <si>
    <t>ftp://ftp.ncbi.nlm.nih.gov/genomes/all/GCA/001/875/675/GCA_001875675.1_ASM187567v1</t>
  </si>
  <si>
    <t>Caloenas nicobarica</t>
  </si>
  <si>
    <t>OUT-0007</t>
  </si>
  <si>
    <t>SAMN12253981</t>
  </si>
  <si>
    <t>GCA_013398195.1</t>
  </si>
  <si>
    <t>VZSB01</t>
  </si>
  <si>
    <t>ftp://ftp.ncbi.nlm.nih.gov/genomes/all/GCA/013/398/195/GCA_013398195.1_ASM1339819v1</t>
  </si>
  <si>
    <t>Kappaphycus alvarezii</t>
  </si>
  <si>
    <t>SAMN06578764</t>
  </si>
  <si>
    <t>PRJNA379059</t>
  </si>
  <si>
    <t>GCA_002205965.3</t>
  </si>
  <si>
    <t>NADL03</t>
  </si>
  <si>
    <t>2017-06-23T00:00:00Z</t>
  </si>
  <si>
    <t>ftp://ftp.ncbi.nlm.nih.gov/genomes/all/GCA/002/205/965/GCA_002205965.3_ASM220596v3</t>
  </si>
  <si>
    <t>Coniochaeta ligniaria NRRL 30616</t>
  </si>
  <si>
    <t>NRRL 30616</t>
  </si>
  <si>
    <t>SAMN02744622</t>
  </si>
  <si>
    <t>PRJNA223108</t>
  </si>
  <si>
    <t>GCA_001879275.1</t>
  </si>
  <si>
    <t>MNPN01</t>
  </si>
  <si>
    <t>ftp://ftp.ncbi.nlm.nih.gov/genomes/all/GCA/001/879/275/GCA_001879275.1_Conlig_v1.0</t>
  </si>
  <si>
    <t>Calonectria pseudoreteaudii</t>
  </si>
  <si>
    <t>YA51</t>
  </si>
  <si>
    <t>SAMN05928553</t>
  </si>
  <si>
    <t>PRJNA349207</t>
  </si>
  <si>
    <t>GCA_001879505.1</t>
  </si>
  <si>
    <t>MOCD01</t>
  </si>
  <si>
    <t>ftp://ftp.ncbi.nlm.nih.gov/genomes/all/GCA/001/879/505/GCA_001879505.1_ASM187950v1</t>
  </si>
  <si>
    <t>USPMTOX48</t>
  </si>
  <si>
    <t>SAMN04545318</t>
  </si>
  <si>
    <t>PRJNA314892</t>
  </si>
  <si>
    <t>GCA_001879705.1</t>
  </si>
  <si>
    <t>MIEO01</t>
  </si>
  <si>
    <t>2016-11-17T00:00:00Z</t>
  </si>
  <si>
    <t>ftp://ftp.ncbi.nlm.nih.gov/genomes/all/GCA/001/879/705/GCA_001879705.1_ASM187970v1</t>
  </si>
  <si>
    <t>Moneuplotes crassus</t>
  </si>
  <si>
    <t>CT5</t>
  </si>
  <si>
    <t>SAMN05412464</t>
  </si>
  <si>
    <t>PRJNA329413</t>
  </si>
  <si>
    <t>GCA_001880385.1</t>
  </si>
  <si>
    <t>MECR01</t>
  </si>
  <si>
    <t>ftp://ftp.ncbi.nlm.nih.gov/genomes/all/GCA/001/880/385/GCA_001880385.1_ASM188038v1</t>
  </si>
  <si>
    <t>Euplotes focardii</t>
  </si>
  <si>
    <t>TN1</t>
  </si>
  <si>
    <t>SAMN05412809</t>
  </si>
  <si>
    <t>PRJNA329414</t>
  </si>
  <si>
    <t>GCA_001880345.2</t>
  </si>
  <si>
    <t>MJUV02</t>
  </si>
  <si>
    <t>ftp://ftp.ncbi.nlm.nih.gov/genomes/all/GCA/001/880/345/GCA_001880345.2_ASM188034v2</t>
  </si>
  <si>
    <t>Rhizopogon vesiculosus</t>
  </si>
  <si>
    <t>AM-OR11-056</t>
  </si>
  <si>
    <t>SAMN04515689</t>
  </si>
  <si>
    <t>PRJNA313117</t>
  </si>
  <si>
    <t>GCA_001882365.1</t>
  </si>
  <si>
    <t>LVVM01</t>
  </si>
  <si>
    <t>2016-11-18T00:00:00Z</t>
  </si>
  <si>
    <t>ftp://ftp.ncbi.nlm.nih.gov/genomes/all/GCA/001/882/365/GCA_001882365.1_Rves_AM-OR11-056_1.0</t>
  </si>
  <si>
    <t>IHEM 26956</t>
  </si>
  <si>
    <t>SAMN13949615</t>
  </si>
  <si>
    <t>PRJNA603110</t>
  </si>
  <si>
    <t>GCA_018296065.1</t>
  </si>
  <si>
    <t>JAFEJD01</t>
  </si>
  <si>
    <t>ftp://ftp.ncbi.nlm.nih.gov/genomes/all/GCA/018/296/065/GCA_018296065.1_ASM1829606v1</t>
  </si>
  <si>
    <t>Diplodia corticola</t>
  </si>
  <si>
    <t>CBS 112549</t>
  </si>
  <si>
    <t>SAMN05253255</t>
  </si>
  <si>
    <t>PRJNA374862</t>
  </si>
  <si>
    <t>GCA_001883845.1</t>
  </si>
  <si>
    <t>MNUE01</t>
  </si>
  <si>
    <t>ftp://ftp.ncbi.nlm.nih.gov/genomes/all/GCA/001/883/845/GCA_001883845.1_ASM188384v1</t>
  </si>
  <si>
    <t>ftp://ftp.ncbi.nlm.nih.gov/genomes/all/GCF/001/883/845/GCF_001883845.1_ASM188384v1</t>
  </si>
  <si>
    <t>Plasmodium brasilianum</t>
  </si>
  <si>
    <t>Bolivian I</t>
  </si>
  <si>
    <t>SAMN05844987</t>
  </si>
  <si>
    <t>PRJNA344798</t>
  </si>
  <si>
    <t>GCA_001885115.2</t>
  </si>
  <si>
    <t>mitochondrion MT:CM007352.1; apicoplast Pltd:CM007351.2</t>
  </si>
  <si>
    <t>MKLA02</t>
  </si>
  <si>
    <t>2016-10-13T00:00:00Z</t>
  </si>
  <si>
    <t>ftp://ftp.ncbi.nlm.nih.gov/genomes/all/GCA/001/885/115/GCA_001885115.2_Pbrasilianum_v2</t>
  </si>
  <si>
    <t>Armadillidium vulgare</t>
  </si>
  <si>
    <t>BF2787</t>
  </si>
  <si>
    <t>SAMN10345417</t>
  </si>
  <si>
    <t>PRJNA501402</t>
  </si>
  <si>
    <t>GCA_004104545.1</t>
  </si>
  <si>
    <t>SAUD01</t>
  </si>
  <si>
    <t>2019-01-24T00:00:00Z</t>
  </si>
  <si>
    <t>ftp://ftp.ncbi.nlm.nih.gov/genomes/all/GCA/004/104/545/GCA_004104545.1_Arma_vul_BF2787</t>
  </si>
  <si>
    <t>UoM-SG-Pathotype1</t>
  </si>
  <si>
    <t>SAMN05219233</t>
  </si>
  <si>
    <t>PRJNA325098</t>
  </si>
  <si>
    <t>GCA_001887855.2</t>
  </si>
  <si>
    <t>MIQA02</t>
  </si>
  <si>
    <t>ftp://ftp.ncbi.nlm.nih.gov/genomes/all/GCA/001/887/855/GCA_001887855.2_SGv3</t>
  </si>
  <si>
    <t>Clunio marinus</t>
  </si>
  <si>
    <t>SAMEA3334632</t>
  </si>
  <si>
    <t>PRJEB8339</t>
  </si>
  <si>
    <t>GCA_900005825.1</t>
  </si>
  <si>
    <t>CVRI01</t>
  </si>
  <si>
    <t>2016-11-24T00:00:00Z</t>
  </si>
  <si>
    <t>ftp://ftp.ncbi.nlm.nih.gov/genomes/all/GCA/900/005/825/GCA_900005825.1_CLUMA_1.0</t>
  </si>
  <si>
    <t>Stramenopiles sp. TOSAG23-2</t>
  </si>
  <si>
    <t>SAMEA3727697</t>
  </si>
  <si>
    <t>PRJEB6603</t>
  </si>
  <si>
    <t>GCA_900128395.1</t>
  </si>
  <si>
    <t>FQSF01</t>
  </si>
  <si>
    <t>ftp://ftp.ncbi.nlm.nih.gov/genomes/all/GCA/900/128/395/GCA_900128395.1_TOSAG23-2</t>
  </si>
  <si>
    <t>Hanseniaspora guilliermondii</t>
  </si>
  <si>
    <t>NRRL Y-1625</t>
  </si>
  <si>
    <t>SAMN11259522</t>
  </si>
  <si>
    <t>PRJNA529215</t>
  </si>
  <si>
    <t>GCA_004919775.1</t>
  </si>
  <si>
    <t>SRHG01</t>
  </si>
  <si>
    <t>2019-04-29T00:00:00Z</t>
  </si>
  <si>
    <t>ftp://ftp.ncbi.nlm.nih.gov/genomes/all/GCA/004/919/775/GCA_004919775.1_ASM491977v1</t>
  </si>
  <si>
    <t>Stramenopiles sp. TOSAG23-6</t>
  </si>
  <si>
    <t>SAMEA3727694</t>
  </si>
  <si>
    <t>GCA_900128565.1</t>
  </si>
  <si>
    <t>FQSH01</t>
  </si>
  <si>
    <t>ftp://ftp.ncbi.nlm.nih.gov/genomes/all/GCA/900/128/565/GCA_900128565.1_TOSAG23-6</t>
  </si>
  <si>
    <t>Bathycoccus sp. SAG4</t>
  </si>
  <si>
    <t>SAG4</t>
  </si>
  <si>
    <t>SAMN12077167</t>
  </si>
  <si>
    <t>GCA_009618065.1</t>
  </si>
  <si>
    <t>VIAV01</t>
  </si>
  <si>
    <t>ftp://ftp.ncbi.nlm.nih.gov/genomes/all/GCA/009/618/065/GCA_009618065.1_ASM961806v1</t>
  </si>
  <si>
    <t>NN053900</t>
  </si>
  <si>
    <t>SAMN04306153</t>
  </si>
  <si>
    <t>PRJNA304674</t>
  </si>
  <si>
    <t>GCA_001889225.1</t>
  </si>
  <si>
    <t>LOEC01</t>
  </si>
  <si>
    <t>2016-12-05T00:00:00Z</t>
  </si>
  <si>
    <t>ftp://ftp.ncbi.nlm.nih.gov/genomes/all/GCA/001/889/225/GCA_001889225.1_MPSYv1</t>
  </si>
  <si>
    <t>Trametes pubescens</t>
  </si>
  <si>
    <t>FBCC735</t>
  </si>
  <si>
    <t>SAMN05915862</t>
  </si>
  <si>
    <t>PRJNA348811</t>
  </si>
  <si>
    <t>GCA_001895945.1</t>
  </si>
  <si>
    <t>MNAD01</t>
  </si>
  <si>
    <t>2016-12-09T00:00:00Z</t>
  </si>
  <si>
    <t>ftp://ftp.ncbi.nlm.nih.gov/genomes/all/GCA/001/895/945/GCA_001895945.1_ASM189594v1</t>
  </si>
  <si>
    <t>CIB</t>
  </si>
  <si>
    <t>SAMN05751675</t>
  </si>
  <si>
    <t>PRJNA721996</t>
  </si>
  <si>
    <t>GCA_001896365.1</t>
  </si>
  <si>
    <t>MIKG01</t>
  </si>
  <si>
    <t>ftp://ftp.ncbi.nlm.nih.gov/genomes/all/GCA/001/896/365/GCA_001896365.1_ASM189636v1</t>
  </si>
  <si>
    <t>ftp://ftp.ncbi.nlm.nih.gov/genomes/all/GCF/001/896/365/GCF_001896365.1_ASM189636v1</t>
  </si>
  <si>
    <t>albino</t>
  </si>
  <si>
    <t>SAMN12143997</t>
  </si>
  <si>
    <t>PRJNA551043</t>
  </si>
  <si>
    <t>GCA_007735645.1</t>
  </si>
  <si>
    <t>chromosome 1:CP042185.1; chromosome 2:CP042186.1; chromosome 3:CP042187.1; chromosome 4:CP042188.1; chromosome 5:CP042189.1; chromosome 6:CP042190.1; chromosome 7:CP042191.1; chromosome 8:CP042192.1; chromosome 9:CP042193.1; chromosome 10:CP042194.1; chromosome 11:CP042195.1; chromosome 12:CP042196.1; chromosome 13:CP042197.1; chromosome 14:CP042198.1; chromosome 15:CP042199.1; chromosome 16:CP042200.1; chromosome 17:CP042201.1; chromosome 18:CP042202.1; chromosome 19:CP042203.1; chromosome 20:CP042204.1; mitochondrion MT:CP042205.1</t>
  </si>
  <si>
    <t>ftp://ftp.ncbi.nlm.nih.gov/genomes/all/GCA/007/735/645/GCA_007735645.1_ASM773564v1</t>
  </si>
  <si>
    <t>Talaromyces atroroseus</t>
  </si>
  <si>
    <t>IBT 11181</t>
  </si>
  <si>
    <t>SAMN03339010</t>
  </si>
  <si>
    <t>PRJNA374571</t>
  </si>
  <si>
    <t>GCA_001907595.1</t>
  </si>
  <si>
    <t>LFMY01</t>
  </si>
  <si>
    <t>2016-12-16T00:00:00Z</t>
  </si>
  <si>
    <t>ftp://ftp.ncbi.nlm.nih.gov/genomes/all/GCA/001/907/595/GCA_001907595.1_ASM190759v1</t>
  </si>
  <si>
    <t>ftp://ftp.ncbi.nlm.nih.gov/genomes/all/GCF/001/907/595/GCF_001907595.1_ASM190759v1</t>
  </si>
  <si>
    <t>Penicillium subrubescens</t>
  </si>
  <si>
    <t>CBS 132785</t>
  </si>
  <si>
    <t>SAMN05788415</t>
  </si>
  <si>
    <t>PRJNA343459</t>
  </si>
  <si>
    <t>GCA_001908125.1</t>
  </si>
  <si>
    <t>MNBE01</t>
  </si>
  <si>
    <t>2016-12-19T00:00:00Z</t>
  </si>
  <si>
    <t>ftp://ftp.ncbi.nlm.nih.gov/genomes/all/GCA/001/908/125/GCA_001908125.1_ASM190812v1</t>
  </si>
  <si>
    <t>Ruellia speciosa</t>
  </si>
  <si>
    <t>Rspec5</t>
  </si>
  <si>
    <t>SAMN05185177</t>
  </si>
  <si>
    <t>PRJNA326965</t>
  </si>
  <si>
    <t>GCA_001909325.1</t>
  </si>
  <si>
    <t>MAYD01</t>
  </si>
  <si>
    <t>ftp://ftp.ncbi.nlm.nih.gov/genomes/all/GCA/001/909/325/GCA_001909325.1_Rspec1.0</t>
  </si>
  <si>
    <t>Sebastes aleutianus</t>
  </si>
  <si>
    <t>Aleu4</t>
  </si>
  <si>
    <t>SAMN03964772</t>
  </si>
  <si>
    <t>PRJNA229179</t>
  </si>
  <si>
    <t>GCA_001910805.2</t>
  </si>
  <si>
    <t>LHVS01</t>
  </si>
  <si>
    <t>ftp://ftp.ncbi.nlm.nih.gov/genomes/all/GCA/001/910/805/GCA_001910805.2_ASM191080v2</t>
  </si>
  <si>
    <t>Phlebia centrifuga</t>
  </si>
  <si>
    <t>FBCC195</t>
  </si>
  <si>
    <t>SAMN05908664</t>
  </si>
  <si>
    <t>PRJNA348519</t>
  </si>
  <si>
    <t>GCA_001913855.2</t>
  </si>
  <si>
    <t>MLYV02</t>
  </si>
  <si>
    <t>2016-12-22T00:00:00Z</t>
  </si>
  <si>
    <t>ftp://ftp.ncbi.nlm.nih.gov/genomes/all/GCA/001/913/855/GCA_001913855.2_ASM191385v2</t>
  </si>
  <si>
    <t>Aureobasidium sp. FSWF8-4</t>
  </si>
  <si>
    <t>FSWF8-4</t>
  </si>
  <si>
    <t>SAMN06046786</t>
  </si>
  <si>
    <t>PRJNA354502</t>
  </si>
  <si>
    <t>GCA_001914275.1</t>
  </si>
  <si>
    <t>MSDY01</t>
  </si>
  <si>
    <t>ftp://ftp.ncbi.nlm.nih.gov/genomes/all/GCA/001/914/275/GCA_001914275.1_FSWF8-bin-4</t>
  </si>
  <si>
    <t>Rhodotorula sp. FNED7-22</t>
  </si>
  <si>
    <t>FNED7-22</t>
  </si>
  <si>
    <t>SAMN06046785</t>
  </si>
  <si>
    <t>GCA_001914285.1</t>
  </si>
  <si>
    <t>MSDX01</t>
  </si>
  <si>
    <t>ftp://ftp.ncbi.nlm.nih.gov/genomes/all/GCA/001/914/285/GCA_001914285.1_FNED7-bin-22</t>
  </si>
  <si>
    <t>Pythium periplocum</t>
  </si>
  <si>
    <t>CBS 532.74</t>
  </si>
  <si>
    <t>SAMN06118650</t>
  </si>
  <si>
    <t>PRJNA356684</t>
  </si>
  <si>
    <t>GCA_001922765.1</t>
  </si>
  <si>
    <t>MRVE01</t>
  </si>
  <si>
    <t>ftp://ftp.ncbi.nlm.nih.gov/genomes/all/GCA/001/922/765/GCA_001922765.1_Pythium_periplocum_1.0</t>
  </si>
  <si>
    <t>Kryptolebias hermaphroditus</t>
  </si>
  <si>
    <t>Pan-RS</t>
  </si>
  <si>
    <t>SAMN11869169</t>
  </si>
  <si>
    <t>PRJNA545021</t>
  </si>
  <si>
    <t>GCA_007896545.1</t>
  </si>
  <si>
    <t>linkage group 1:CM017531.1; linkage group 2:CM017532.1; linkage group 3:CM017533.1; linkage group 4:CM017534.1; linkage group 5:CM017535.1; linkage group 6:CM017536.1; linkage group 7:CM017537.1; linkage group 8:CM017538.1; linkage group 9:CM017539.1; linkage group 10:CM017540.1; linkage group 11:CM017541.1; linkage group 12:CM017542.1; linkage group 13:CM017543.1; linkage group 14:CM017544.1; linkage group 15:CM017545.1; linkage group 16:CM017546.1; linkage group 17:CM017547.1; linkage group 18:CM017548.1; linkage group 19:CM017549.1; linkage group 20:CM017550.1; linkage group 21:CM017551.1; linkage group 22:CM017552.1; linkage group 23:CM017553.1; linkage group 24:CM017554.1</t>
  </si>
  <si>
    <t>VDMH01</t>
  </si>
  <si>
    <t>ftp://ftp.ncbi.nlm.nih.gov/genomes/all/GCA/007/896/545/GCA_007896545.1_ASM789654v1</t>
  </si>
  <si>
    <t>Leptobrachium ailaonicum</t>
  </si>
  <si>
    <t>2019-ailao-v1_NWPU</t>
  </si>
  <si>
    <t>SAMN10985488</t>
  </si>
  <si>
    <t>PRJNA523649</t>
  </si>
  <si>
    <t>GCA_018994145.1</t>
  </si>
  <si>
    <t>chromosome 1:CM032234.1; chromosome 2:CM032235.1; chromosome 3:CM032236.1; chromosome 4:CM032237.1; chromosome 5:CM032238.1; chromosome 6:CM032239.1; chromosome 7:CM032240.1; chromosome 8:CM032241.1; chromosome 9:CM032242.1; chromosome 10:CM032243.1; chromosome 11:CM032244.1; chromosome 12:CM032245.1; chromosome 13:CM032246.1</t>
  </si>
  <si>
    <t>JAEUXP01</t>
  </si>
  <si>
    <t>ftp://ftp.ncbi.nlm.nih.gov/genomes/all/GCA/018/994/145/GCA_018994145.1_ASM1899414v1</t>
  </si>
  <si>
    <t>Schlechtendalia chinensis</t>
  </si>
  <si>
    <t>SC2021</t>
  </si>
  <si>
    <t>SAMN17839241</t>
  </si>
  <si>
    <t>PRJNA700780</t>
  </si>
  <si>
    <t>GCA_019022885.1</t>
  </si>
  <si>
    <t>chromosome 1:CM032339.1; chromosome 2:CM032340.1; chromosome 3:CM032341.1; chromosome 4:CM032342.1; chromosome 5:CM032343.1; chromosome 6:CM032344.1; chromosome 7:CM032345.1; chromosome 8:CM032346.1; chromosome 9:CM032347.1; chromosome 10:CM032348.1; chromosome 11:CM032349.1; chromosome 12:CM032350.1; chromosome 13:CM032351.1</t>
  </si>
  <si>
    <t>JAFHKX01</t>
  </si>
  <si>
    <t>ftp://ftp.ncbi.nlm.nih.gov/genomes/all/GCA/019/022/885/GCA_019022885.1_Schi1.0</t>
  </si>
  <si>
    <t>Drosera capensis</t>
  </si>
  <si>
    <t>SAMN03951121</t>
  </si>
  <si>
    <t>PRJNA291419</t>
  </si>
  <si>
    <t>GCA_001925005.1</t>
  </si>
  <si>
    <t>LIEC01</t>
  </si>
  <si>
    <t>2016-12-30T00:00:00Z</t>
  </si>
  <si>
    <t>ftp://ftp.ncbi.nlm.nih.gov/genomes/all/GCA/001/925/005/GCA_001925005.1_ASM192500v1</t>
  </si>
  <si>
    <t>Microbotryum saponariae</t>
  </si>
  <si>
    <t>SAMEA4505384</t>
  </si>
  <si>
    <t>PRJEB16016</t>
  </si>
  <si>
    <t>GCA_900102585.1</t>
  </si>
  <si>
    <t>FMWQ01</t>
  </si>
  <si>
    <t>ftp://ftp.ncbi.nlm.nih.gov/genomes/all/GCA/900/102/585/GCA_900102585.1_MvSof1</t>
  </si>
  <si>
    <t>Euclidium syriacum</t>
  </si>
  <si>
    <t>SAMEA4527703</t>
  </si>
  <si>
    <t>GCA_900116095.1</t>
  </si>
  <si>
    <t>FPAK01</t>
  </si>
  <si>
    <t>ftp://ftp.ncbi.nlm.nih.gov/genomes/all/GCA/900/116/095/GCA_900116095.1_Euclidium_syriacum.MPIPZ.v1</t>
  </si>
  <si>
    <t>Conringia planisiliqua</t>
  </si>
  <si>
    <t>SAMEA4523483</t>
  </si>
  <si>
    <t>GCA_900108845.1</t>
  </si>
  <si>
    <t>FNXX01</t>
  </si>
  <si>
    <t>ftp://ftp.ncbi.nlm.nih.gov/genomes/all/GCA/900/108/845/GCA_900108845.1_Conringia_planisiliqua.v1</t>
  </si>
  <si>
    <t>Magnaporthe sp. MG03</t>
  </si>
  <si>
    <t>MG03</t>
  </si>
  <si>
    <t>SAMN04216994</t>
  </si>
  <si>
    <t>PRJNA302729</t>
  </si>
  <si>
    <t>GCA_001936055.1</t>
  </si>
  <si>
    <t>LNTJ01</t>
  </si>
  <si>
    <t>2017-01-05T00:00:00Z</t>
  </si>
  <si>
    <t>ftp://ftp.ncbi.nlm.nih.gov/genomes/all/GCA/001/936/055/GCA_001936055.1_ASM193605v1</t>
  </si>
  <si>
    <t>Magnaporthe sp. MG05</t>
  </si>
  <si>
    <t>MG05</t>
  </si>
  <si>
    <t>SAMN04217000</t>
  </si>
  <si>
    <t>PRJNA302699</t>
  </si>
  <si>
    <t>GCA_001936065.1</t>
  </si>
  <si>
    <t>LNTI01</t>
  </si>
  <si>
    <t>ftp://ftp.ncbi.nlm.nih.gov/genomes/all/GCA/001/936/065/GCA_001936065.1_ASM193606v1</t>
  </si>
  <si>
    <t>Saccharomycopsis fibuligera x Saccharomycopsis cf. fibuligera</t>
  </si>
  <si>
    <t>KJJ81</t>
  </si>
  <si>
    <t>SAMN04076424</t>
  </si>
  <si>
    <t>PRJNA295614</t>
  </si>
  <si>
    <t>GCA_001936135.1</t>
  </si>
  <si>
    <t>chromosome A1:CP012809.1; chromosome A2:CP012810.1; chromosome A3:CP012811.1; chromosome A4:CP012812.1; chromosome A5:CP012813.1; chromosome A6:CP012814.1; chromosome A7:CP012815.1; chromosome B1:CP012816.1; chromosome B2:CP012817.1; chromosome B3:CP012818.1; chromosome B4:CP012819.1; chromosome B5:CP012820.1; chromosome B6:CP012821.1; chromosome B7:CP012822.1</t>
  </si>
  <si>
    <t>ftp://ftp.ncbi.nlm.nih.gov/genomes/all/GCA/001/936/135/GCA_001936135.1_KJJ81</t>
  </si>
  <si>
    <t>KPH12</t>
  </si>
  <si>
    <t>SAMN04076426</t>
  </si>
  <si>
    <t>PRJNA295615</t>
  </si>
  <si>
    <t>GCA_001936155.1</t>
  </si>
  <si>
    <t>chromosome 1:CP012823.1; chromosome 2:CP012824.1; chromosome 3:CP012825.1; chromosome 4:CP012826.1; chromosome 5:CP012827.1; chromosome 6:CP012828.1; chromosome 7:CP012829.1</t>
  </si>
  <si>
    <t>ftp://ftp.ncbi.nlm.nih.gov/genomes/all/GCA/001/936/155/GCA_001936155.1_KPH12</t>
  </si>
  <si>
    <t>Aethina tumida</t>
  </si>
  <si>
    <t>BRL-Maryland</t>
  </si>
  <si>
    <t>SAMN06036204</t>
  </si>
  <si>
    <t>PRJNA361278</t>
  </si>
  <si>
    <t>GCA_001937115.1</t>
  </si>
  <si>
    <t>MRBJ01</t>
  </si>
  <si>
    <t>ftp://ftp.ncbi.nlm.nih.gov/genomes/all/GCA/001/937/115/GCA_001937115.1_Atum_1.0</t>
  </si>
  <si>
    <t>ftp://ftp.ncbi.nlm.nih.gov/genomes/all/GCF/001/937/115/GCF_001937115.1_Atum_1.0</t>
  </si>
  <si>
    <t>Populus davidiana</t>
  </si>
  <si>
    <t>NFU_1</t>
  </si>
  <si>
    <t>SAMN14732782</t>
  </si>
  <si>
    <t>PRJNA628187</t>
  </si>
  <si>
    <t>GCA_014885075.1</t>
  </si>
  <si>
    <t>JABEKQ01</t>
  </si>
  <si>
    <t>ftp://ftp.ncbi.nlm.nih.gov/genomes/all/GCA/014/885/075/GCA_014885075.1_ASM1488507v1</t>
  </si>
  <si>
    <t>Citrus x paradisi x Citrus trifoliata</t>
  </si>
  <si>
    <t>SAMN02393795</t>
  </si>
  <si>
    <t>PRJNA224728</t>
  </si>
  <si>
    <t>GCA_001929425.1</t>
  </si>
  <si>
    <t>AZHM01</t>
  </si>
  <si>
    <t>2017-01-03T00:00:00Z</t>
  </si>
  <si>
    <t>ftp://ftp.ncbi.nlm.nih.gov/genomes/all/GCA/001/929/425/GCA_001929425.1_WD23_11_assembly_v1</t>
  </si>
  <si>
    <t>TYU</t>
  </si>
  <si>
    <t>SAMN07420618</t>
  </si>
  <si>
    <t>PRJNA396076</t>
  </si>
  <si>
    <t>GCA_002901145.1</t>
  </si>
  <si>
    <t>NOXB01</t>
  </si>
  <si>
    <t>ftp://ftp.ncbi.nlm.nih.gov/genomes/all/GCA/002/901/145/GCA_002901145.1_ASM290114v1</t>
  </si>
  <si>
    <t>Proctacanthus coquilletti</t>
  </si>
  <si>
    <t>SAMN05772833</t>
  </si>
  <si>
    <t>PRJNA343047</t>
  </si>
  <si>
    <t>GCA_001932985.1</t>
  </si>
  <si>
    <t>MNCL01</t>
  </si>
  <si>
    <t>ftp://ftp.ncbi.nlm.nih.gov/genomes/all/GCA/001/932/985/GCA_001932985.1_200kmer_750.trimmed</t>
  </si>
  <si>
    <t>Magnaporthe sp. MG07</t>
  </si>
  <si>
    <t>MG07</t>
  </si>
  <si>
    <t>SAMN04217096</t>
  </si>
  <si>
    <t>PRJNA302733</t>
  </si>
  <si>
    <t>GCA_001936455.1</t>
  </si>
  <si>
    <t>LNTL01</t>
  </si>
  <si>
    <t>ftp://ftp.ncbi.nlm.nih.gov/genomes/all/GCA/001/936/455/GCA_001936455.1_ASM193645v1</t>
  </si>
  <si>
    <t>Magnaporthe sp. MG08</t>
  </si>
  <si>
    <t>MG08</t>
  </si>
  <si>
    <t>SAMN04217082</t>
  </si>
  <si>
    <t>PRJNA302746</t>
  </si>
  <si>
    <t>GCA_001936555.1</t>
  </si>
  <si>
    <t>LNTN01</t>
  </si>
  <si>
    <t>ftp://ftp.ncbi.nlm.nih.gov/genomes/all/GCA/001/936/555/GCA_001936555.1_ASM193655v1</t>
  </si>
  <si>
    <t>Magnaporthe sp. MG12</t>
  </si>
  <si>
    <t>MG12</t>
  </si>
  <si>
    <t>SAMN04217237</t>
  </si>
  <si>
    <t>PRJNA302750</t>
  </si>
  <si>
    <t>GCA_001936955.1</t>
  </si>
  <si>
    <t>LNTO01</t>
  </si>
  <si>
    <t>ftp://ftp.ncbi.nlm.nih.gov/genomes/all/GCA/001/936/955/GCA_001936955.1_ASM193695v1</t>
  </si>
  <si>
    <t>Colletotrichum chlorophyti</t>
  </si>
  <si>
    <t>NTL11</t>
  </si>
  <si>
    <t>SAMN05945917</t>
  </si>
  <si>
    <t>PRJNA350752</t>
  </si>
  <si>
    <t>GCA_001937105.1</t>
  </si>
  <si>
    <t>MPGH01</t>
  </si>
  <si>
    <t>ftp://ftp.ncbi.nlm.nih.gov/genomes/all/GCA/001/937/105/GCA_001937105.1_ASM193710v1</t>
  </si>
  <si>
    <t>Grosmannia penicillata</t>
  </si>
  <si>
    <t>CBS 134055</t>
  </si>
  <si>
    <t>SAMN07414047</t>
  </si>
  <si>
    <t>GCA_002778075.1</t>
  </si>
  <si>
    <t>PCDK01</t>
  </si>
  <si>
    <t>ftp://ftp.ncbi.nlm.nih.gov/genomes/all/GCA/002/778/075/GCA_002778075.1_ASM277807v1</t>
  </si>
  <si>
    <t>Girardia tigrina</t>
  </si>
  <si>
    <t>CS2</t>
  </si>
  <si>
    <t>SAMN05521419</t>
  </si>
  <si>
    <t>GCA_001938485.1</t>
  </si>
  <si>
    <t>MQRK01</t>
  </si>
  <si>
    <t>ftp://ftp.ncbi.nlm.nih.gov/genomes/all/GCA/001/938/485/GCA_001938485.1_gtig.1</t>
  </si>
  <si>
    <t>Sugiyamaella xylanicola (nom. inval.)</t>
  </si>
  <si>
    <t>UFMG-CM-Y1884</t>
  </si>
  <si>
    <t>SAMN06049561</t>
  </si>
  <si>
    <t>PRJNA354640</t>
  </si>
  <si>
    <t>GCA_001939105.2</t>
  </si>
  <si>
    <t>MQSX02</t>
  </si>
  <si>
    <t>ftp://ftp.ncbi.nlm.nih.gov/genomes/all/GCA/001/939/105/GCA_001939105.2_Sxyl_2.0</t>
  </si>
  <si>
    <t>Symbiodinium microadriaticum</t>
  </si>
  <si>
    <t>CCMP2467</t>
  </si>
  <si>
    <t>SAMN03975613</t>
  </si>
  <si>
    <t>PRJNA292355</t>
  </si>
  <si>
    <t>GCA_001939145.1</t>
  </si>
  <si>
    <t>LSRX01</t>
  </si>
  <si>
    <t>ftp://ftp.ncbi.nlm.nih.gov/genomes/all/GCA/001/939/145/GCA_001939145.1_ASM193914v1</t>
  </si>
  <si>
    <t>Talaromyces wortmannii</t>
  </si>
  <si>
    <t>LMB-HP14</t>
  </si>
  <si>
    <t>SAMN04219463</t>
  </si>
  <si>
    <t>PRJNA300345</t>
  </si>
  <si>
    <t>GCA_001939245.1</t>
  </si>
  <si>
    <t>MJVA01</t>
  </si>
  <si>
    <t>2017-01-09T00:00:00Z</t>
  </si>
  <si>
    <t>ftp://ftp.ncbi.nlm.nih.gov/genomes/all/GCA/001/939/245/GCA_001939245.1_ASM193924v1</t>
  </si>
  <si>
    <t>Trametes polyzona</t>
  </si>
  <si>
    <t>LMB-TM5</t>
  </si>
  <si>
    <t>SAMN04219517</t>
  </si>
  <si>
    <t>PRJNA300351</t>
  </si>
  <si>
    <t>GCA_001939255.1</t>
  </si>
  <si>
    <t>MKKQ01</t>
  </si>
  <si>
    <t>ftp://ftp.ncbi.nlm.nih.gov/genomes/all/GCA/001/939/255/GCA_001939255.1_ASM193925v1</t>
  </si>
  <si>
    <t>Alternaria consortialis</t>
  </si>
  <si>
    <t>JCM 1940</t>
  </si>
  <si>
    <t>SAMD00028334</t>
  </si>
  <si>
    <t>PRJDB3614</t>
  </si>
  <si>
    <t>GCA_001950455.1</t>
  </si>
  <si>
    <t>BCGG01</t>
  </si>
  <si>
    <t>2016-12-09T20:52:00Z</t>
  </si>
  <si>
    <t>ftp://ftp.ncbi.nlm.nih.gov/genomes/all/GCA/001/950/455/GCA_001950455.1_JCM_1940_assembly_v001</t>
  </si>
  <si>
    <t>Trichoderma koningii</t>
  </si>
  <si>
    <t>JCM 1883</t>
  </si>
  <si>
    <t>SAMD00028335</t>
  </si>
  <si>
    <t>PRJDB3615</t>
  </si>
  <si>
    <t>GCA_001950475.1</t>
  </si>
  <si>
    <t>BCGH01</t>
  </si>
  <si>
    <t>2016-12-09T20:49:00Z</t>
  </si>
  <si>
    <t>ftp://ftp.ncbi.nlm.nih.gov/genomes/all/GCA/001/950/475/GCA_001950475.1_JCM_1883_assembly_v001</t>
  </si>
  <si>
    <t>Lyophyllum decastes</t>
  </si>
  <si>
    <t>JCM 30590</t>
  </si>
  <si>
    <t>SAMD00028428</t>
  </si>
  <si>
    <t>PRJDB3707</t>
  </si>
  <si>
    <t>GCA_001950495.1</t>
  </si>
  <si>
    <t>BCJR01</t>
  </si>
  <si>
    <t>2016-12-09T20:54:00Z</t>
  </si>
  <si>
    <t>ftp://ftp.ncbi.nlm.nih.gov/genomes/all/GCA/001/950/495/GCA_001950495.1_JCM_30590_assembly_v001</t>
  </si>
  <si>
    <t>Lyophyllum shimeji</t>
  </si>
  <si>
    <t>JCM 30591</t>
  </si>
  <si>
    <t>SAMD00028429</t>
  </si>
  <si>
    <t>PRJDB3708</t>
  </si>
  <si>
    <t>GCA_001950515.1</t>
  </si>
  <si>
    <t>BCJS01</t>
  </si>
  <si>
    <t>2016-12-09T20:55:00Z</t>
  </si>
  <si>
    <t>ftp://ftp.ncbi.nlm.nih.gov/genomes/all/GCA/001/950/515/GCA_001950515.1_JCM_30591_assembly_v001</t>
  </si>
  <si>
    <t>Candida sp. JCM 15000</t>
  </si>
  <si>
    <t>JCM 15000</t>
  </si>
  <si>
    <t>SAMD00028697</t>
  </si>
  <si>
    <t>PRJDB3781</t>
  </si>
  <si>
    <t>GCA_001950555.1</t>
  </si>
  <si>
    <t>BCKB01</t>
  </si>
  <si>
    <t>2016-12-06T20:44:00Z</t>
  </si>
  <si>
    <t>ftp://ftp.ncbi.nlm.nih.gov/genomes/all/GCA/001/950/555/GCA_001950555.1_JCM_15000_assembly_v001</t>
  </si>
  <si>
    <t>Smittium mucronatum</t>
  </si>
  <si>
    <t>ALG-7-W6</t>
  </si>
  <si>
    <t>SAMN04489862</t>
  </si>
  <si>
    <t>GCA_001953115.1</t>
  </si>
  <si>
    <t>LSSL01</t>
  </si>
  <si>
    <t>2017-01-17T00:00:00Z</t>
  </si>
  <si>
    <t>ftp://ftp.ncbi.nlm.nih.gov/genomes/all/GCA/001/953/115/GCA_001953115.1_ASM195311v1</t>
  </si>
  <si>
    <t>Ramalina peruviana</t>
  </si>
  <si>
    <t>YAF0012</t>
  </si>
  <si>
    <t>SAMN06176960</t>
  </si>
  <si>
    <t>PRJNA358650</t>
  </si>
  <si>
    <t>GCA_001956345.1</t>
  </si>
  <si>
    <t>MSTJ01</t>
  </si>
  <si>
    <t>ftp://ftp.ncbi.nlm.nih.gov/genomes/all/GCA/001/956/345/GCA_001956345.1_RamPxa01_v1</t>
  </si>
  <si>
    <t>Psidium guajava</t>
  </si>
  <si>
    <t>Zhanjiang</t>
  </si>
  <si>
    <t>SAMN16955458</t>
  </si>
  <si>
    <t>PRJNA631442</t>
  </si>
  <si>
    <t>GCA_016432845.1</t>
  </si>
  <si>
    <t>chromosome 1:CM028224.1; chromosome 2:CM028225.1; chromosome 3:CM028226.1; chromosome 4:CM028227.1; chromosome 5:CM028228.1; chromosome 6:CM028229.1; chromosome 7:CM028230.1; chromosome 8:CM028231.1; chromosome 9:CM028232.1; chromosome 10:CM028233.1; chromosome 11:CM028234.1</t>
  </si>
  <si>
    <t>JAEAMS01</t>
  </si>
  <si>
    <t>ftp://ftp.ncbi.nlm.nih.gov/genomes/all/GCA/016/432/845/GCA_016432845.1_guava_v11.23</t>
  </si>
  <si>
    <t>Gossypium armourianum</t>
  </si>
  <si>
    <t>SAMN10346752</t>
  </si>
  <si>
    <t>GCA_013677265.1</t>
  </si>
  <si>
    <t>chromosome 1:CM025232.1; chromosome 2:CM025233.1; chromosome 3:CM025234.1; chromosome 4:CM025235.1; chromosome 5:CM025236.1; chromosome 6:CM025237.1; chromosome 7:CM025238.1; chromosome 8:CM025239.1; chromosome 9:CM025240.1; chromosome 10:CM025241.1; chromosome 11:CM025242.1; chromosome 12:CM025243.1; chromosome 13:CM025244.1</t>
  </si>
  <si>
    <t>JABFAE01</t>
  </si>
  <si>
    <t>ftp://ftp.ncbi.nlm.nih.gov/genomes/all/GCA/013/677/265/GCA_013677265.1_ASM1367726v1</t>
  </si>
  <si>
    <t>Gossypium trilobum</t>
  </si>
  <si>
    <t>SAMN10346765</t>
  </si>
  <si>
    <t>GCA_013467465.1</t>
  </si>
  <si>
    <t>chromosome 1:CM025154.1; chromosome 2:CM025155.1; chromosome 3:CM025156.1; chromosome 4:CM025157.1; chromosome 5:CM025158.1; chromosome 6:CM025159.1; chromosome 7:CM025160.1; chromosome 8:CM025161.1; chromosome 9:CM025162.1; chromosome 10:CM025163.1; chromosome 11:CM025164.1; chromosome 12:CM025165.1; chromosome 13:CM025166.1</t>
  </si>
  <si>
    <t>JABEZW01</t>
  </si>
  <si>
    <t>ftp://ftp.ncbi.nlm.nih.gov/genomes/all/GCA/013/467/465/GCA_013467465.1_ASM1346746v1</t>
  </si>
  <si>
    <t>Eriosoma lanigerum</t>
  </si>
  <si>
    <t>AA05</t>
  </si>
  <si>
    <t>SAMN14543364</t>
  </si>
  <si>
    <t>PRJNA623270</t>
  </si>
  <si>
    <t>GCA_013282895.1</t>
  </si>
  <si>
    <t>chromosome 1:CM023357.1; chromosome 2:CM023358.1; chromosome 3:CM023359.1; chromosome 4:CM023360.1; chromosome 5:CM023361.1; chromosome 6:CM023362.1</t>
  </si>
  <si>
    <t>JABCUB01</t>
  </si>
  <si>
    <t>2020-06-06T00:00:00Z</t>
  </si>
  <si>
    <t>ftp://ftp.ncbi.nlm.nih.gov/genomes/all/GCA/013/282/895/GCA_013282895.1_WAA_JIC_1.0</t>
  </si>
  <si>
    <t>Chascanopsetta lugubris</t>
  </si>
  <si>
    <t>NWPU-DKP-2018</t>
  </si>
  <si>
    <t>SAMN13439309</t>
  </si>
  <si>
    <t>PRJNA592739</t>
  </si>
  <si>
    <t>GCA_016785325.1</t>
  </si>
  <si>
    <t>JAFBJT01</t>
  </si>
  <si>
    <t>ftp://ftp.ncbi.nlm.nih.gov/genomes/all/GCA/016/785/325/GCA_016785325.1_ASM1678532v1</t>
  </si>
  <si>
    <t>Emberiza fucata</t>
  </si>
  <si>
    <t>B10K-DU-015-11</t>
  </si>
  <si>
    <t>SAMN12253922</t>
  </si>
  <si>
    <t>GCA_013398835.1</t>
  </si>
  <si>
    <t>VYZJ01</t>
  </si>
  <si>
    <t>ftp://ftp.ncbi.nlm.nih.gov/genomes/all/GCA/013/398/835/GCA_013398835.1_ASM1339883v1</t>
  </si>
  <si>
    <t>Gossypium australe</t>
  </si>
  <si>
    <t>PA1801</t>
  </si>
  <si>
    <t>SAMN10735069</t>
  </si>
  <si>
    <t>PRJNA513946</t>
  </si>
  <si>
    <t>GCA_005393395.2</t>
  </si>
  <si>
    <t>chromosome 1:CM016614.1; chromosome 2:CM016615.1; chromosome 3:CM016616.1; chromosome 4:CM016617.1; chromosome 5:CM016618.1; chromosome 6:CM016619.1; chromosome 7:CM016620.1; chromosome 8:CM016621.1; chromosome 9:CM016622.1; chromosome 10:CM016623.1; chromosome 11:CM016624.1; chromosome 12:CM016625.1; chromosome 13:CM016626.1</t>
  </si>
  <si>
    <t>SMMG02</t>
  </si>
  <si>
    <t>ftp://ftp.ncbi.nlm.nih.gov/genomes/all/GCA/005/393/395/GCA_005393395.2_CCRI_HENU_Gaus_1.1</t>
  </si>
  <si>
    <t>Gossypium aridum</t>
  </si>
  <si>
    <t>SAMN10346758</t>
  </si>
  <si>
    <t>GCA_013487665.1</t>
  </si>
  <si>
    <t>chromosome 1:CM025180.1; chromosome 2:CM025181.1; chromosome 3:CM025182.1; chromosome 4:CM025183.1; chromosome 5:CM025184.1; chromosome 6:CM025185.1; chromosome 7:CM025186.1; chromosome 8:CM025187.1; chromosome 9:CM025188.1; chromosome 10:CM025189.1; chromosome 11:CM025190.1; chromosome 12:CM025191.1; chromosome 13:CM025192.1</t>
  </si>
  <si>
    <t>JABFAA01</t>
  </si>
  <si>
    <t>ftp://ftp.ncbi.nlm.nih.gov/genomes/all/GCA/013/487/665/GCA_013487665.1_ASM1348766v1</t>
  </si>
  <si>
    <t>Gossypium davidsonii</t>
  </si>
  <si>
    <t>SAMN10346754</t>
  </si>
  <si>
    <t>GCA_013677245.1</t>
  </si>
  <si>
    <t>chromosome 1:CM025206.1; chromosome 2:CM025207.1; chromosome 3:CM025208.1; chromosome 4:CM025209.1; chromosome 5:CM025210.1; chromosome 6:CM025211.1; chromosome 7:CM025212.1; chromosome 8:CM025213.1; chromosome 9:CM025214.1; chromosome 10:CM025215.1; chromosome 11:CM025216.1; chromosome 12:CM025217.1; chromosome 13:CM025218.1</t>
  </si>
  <si>
    <t>JABFAC01</t>
  </si>
  <si>
    <t>ftp://ftp.ncbi.nlm.nih.gov/genomes/all/GCA/013/677/245/GCA_013677245.1_ASM1367724v1</t>
  </si>
  <si>
    <t>Gossypium klotzschianum</t>
  </si>
  <si>
    <t>SAMN10346756</t>
  </si>
  <si>
    <t>GCA_013677235.1</t>
  </si>
  <si>
    <t>chromosome 1:CM025193.1; chromosome 2:CM025194.1; chromosome 3:CM025195.1; chromosome 4:CM025196.1; chromosome 5:CM025197.1; chromosome 6:CM025198.1; chromosome 7:CM025199.1; chromosome 8:CM025200.1; chromosome 9:CM025201.1; chromosome 10:CM025202.1; chromosome 11:CM025203.1; chromosome 12:CM025204.1; chromosome 13:CM025205.1</t>
  </si>
  <si>
    <t>JABFAB01</t>
  </si>
  <si>
    <t>ftp://ftp.ncbi.nlm.nih.gov/genomes/all/GCA/013/677/235/GCA_013677235.1_ASM1367723v1</t>
  </si>
  <si>
    <t>Smittium culicis</t>
  </si>
  <si>
    <t>GSMNP</t>
  </si>
  <si>
    <t>SAMN04490176</t>
  </si>
  <si>
    <t>GCA_001970855.1</t>
  </si>
  <si>
    <t>LSSN01</t>
  </si>
  <si>
    <t>2017-01-25T00:00:00Z</t>
  </si>
  <si>
    <t>ftp://ftp.ncbi.nlm.nih.gov/genomes/all/GCA/001/970/855/GCA_001970855.1_ASM197085v1</t>
  </si>
  <si>
    <t>Stentor coeruleus</t>
  </si>
  <si>
    <t>WM001</t>
  </si>
  <si>
    <t>SAMN05968724</t>
  </si>
  <si>
    <t>PRJNA352242</t>
  </si>
  <si>
    <t>GCA_001970955.1</t>
  </si>
  <si>
    <t>MPUH01</t>
  </si>
  <si>
    <t>ftp://ftp.ncbi.nlm.nih.gov/genomes/all/GCA/001/970/955/GCA_001970955.1_ASM197095v1</t>
  </si>
  <si>
    <t>Erythrobasidium hasegawianum</t>
  </si>
  <si>
    <t>JCM 1545</t>
  </si>
  <si>
    <t>SAMD00028390</t>
  </si>
  <si>
    <t>PRJDB3670</t>
  </si>
  <si>
    <t>GCA_001972285.1</t>
  </si>
  <si>
    <t>BCII01</t>
  </si>
  <si>
    <t>ftp://ftp.ncbi.nlm.nih.gov/genomes/all/GCA/001/972/285/GCA_001972285.1_JCM_1545_assembly_v001</t>
  </si>
  <si>
    <t>Termitomyces sp. JCM 13351</t>
  </si>
  <si>
    <t>JCM 13351</t>
  </si>
  <si>
    <t>SAMD00036792</t>
  </si>
  <si>
    <t>PRJDB3801</t>
  </si>
  <si>
    <t>GCA_001972325.1</t>
  </si>
  <si>
    <t>BCLB01</t>
  </si>
  <si>
    <t>2016-12-09T20:58:00Z</t>
  </si>
  <si>
    <t>ftp://ftp.ncbi.nlm.nih.gov/genomes/all/GCA/001/972/325/GCA_001972325.1_JCM_13351_assembly_v001</t>
  </si>
  <si>
    <t>Cephalotus follicularis</t>
  </si>
  <si>
    <t>St1</t>
  </si>
  <si>
    <t>SAMD00045316</t>
  </si>
  <si>
    <t>PRJDB4484</t>
  </si>
  <si>
    <t>GCA_001972305.1</t>
  </si>
  <si>
    <t>BDDD01</t>
  </si>
  <si>
    <t>2017-01-11T21:19:00Z</t>
  </si>
  <si>
    <t>ftp://ftp.ncbi.nlm.nih.gov/genomes/all/GCA/001/972/305/GCA_001972305.1_Cfol_1.0</t>
  </si>
  <si>
    <t>Gaeumannomyces tritici R3-111a-1</t>
  </si>
  <si>
    <t>R3-111a-1</t>
  </si>
  <si>
    <t>SAMN02981249</t>
  </si>
  <si>
    <t>PRJNA37931</t>
  </si>
  <si>
    <t>GCA_000145635.1</t>
  </si>
  <si>
    <t>ADBI01</t>
  </si>
  <si>
    <t>ftp://ftp.ncbi.nlm.nih.gov/genomes/all/GCA/000/145/635/GCA_000145635.1_Gae_graminis_V2</t>
  </si>
  <si>
    <t>ftp://ftp.ncbi.nlm.nih.gov/genomes/all/GCF/000/145/635/GCF_000145635.1_Gae_graminis_V2</t>
  </si>
  <si>
    <t>Amanita phalloides</t>
  </si>
  <si>
    <t>Alameda01</t>
  </si>
  <si>
    <t>SAMN05591370</t>
  </si>
  <si>
    <t>PRJNA339450</t>
  </si>
  <si>
    <t>GCA_001983385.1</t>
  </si>
  <si>
    <t>MEHY01</t>
  </si>
  <si>
    <t>ftp://ftp.ncbi.nlm.nih.gov/genomes/all/GCA/001/983/385/GCA_001983385.1_ASM198338v1</t>
  </si>
  <si>
    <t>Amanita bisporigera</t>
  </si>
  <si>
    <t>Ingham01</t>
  </si>
  <si>
    <t>SAMN05591108</t>
  </si>
  <si>
    <t>PRJNA339438</t>
  </si>
  <si>
    <t>GCA_001983365.1</t>
  </si>
  <si>
    <t>MIPV01</t>
  </si>
  <si>
    <t>ftp://ftp.ncbi.nlm.nih.gov/genomes/all/GCA/001/983/365/GCA_001983365.1_ASM198336v1</t>
  </si>
  <si>
    <t>Zygosaccharomyces parabailii</t>
  </si>
  <si>
    <t>ATCC 60483</t>
  </si>
  <si>
    <t>SAMN06276355</t>
  </si>
  <si>
    <t>PRJNA369052</t>
  </si>
  <si>
    <t>GCA_001984395.2</t>
  </si>
  <si>
    <t>chromosome 1:CP019490.1; chromosome 2:CP019491.1; chromosome 3:CP019492.1; chromosome 4:CP019493.1; chromosome 5:CP019494.1; chromosome 6:CP019495.1; chromosome 7:CP019496.1; chromosome 8:CP019497.1; chromosome 9:CP019498.1; chromosome 10:CP019499.1; chromosome 11:CP019500.1; chromosome 12:CP019501.1; chromosome 13:CP019502.1; chromosome 14:CP019503.1; chromosome 15:CP019504.1; chromosome 16:CP019505.1; plasmid pSB2:CP019507.2; mitochondrion MT:CP019506.1</t>
  </si>
  <si>
    <t>ftp://ftp.ncbi.nlm.nih.gov/genomes/all/GCA/001/984/395/GCA_001984395.2_ASM198439v2</t>
  </si>
  <si>
    <t>Irpex lacteus</t>
  </si>
  <si>
    <t>F17</t>
  </si>
  <si>
    <t>SAMN06054117</t>
  </si>
  <si>
    <t>PRJNA354901</t>
  </si>
  <si>
    <t>GCA_001986395.2</t>
  </si>
  <si>
    <t>MQVO02</t>
  </si>
  <si>
    <t>2017-02-06T00:00:00Z</t>
  </si>
  <si>
    <t>ftp://ftp.ncbi.nlm.nih.gov/genomes/all/GCA/001/986/395/GCA_001986395.2_ASM198639v2</t>
  </si>
  <si>
    <t>Salmacisia buchloeana</t>
  </si>
  <si>
    <t>OK1</t>
  </si>
  <si>
    <t>SAMN05821950</t>
  </si>
  <si>
    <t>PRJNA344400</t>
  </si>
  <si>
    <t>GCA_001990185.1</t>
  </si>
  <si>
    <t>MOEQ01</t>
  </si>
  <si>
    <t>2017-02-07T00:00:00Z</t>
  </si>
  <si>
    <t>ftp://ftp.ncbi.nlm.nih.gov/genomes/all/GCA/001/990/185/GCA_001990185.1_ASM199018v1</t>
  </si>
  <si>
    <t>Emergomyces pasteurianus Ep9510</t>
  </si>
  <si>
    <t>UAMH 9510</t>
  </si>
  <si>
    <t>SAMN02584703</t>
  </si>
  <si>
    <t>PRJNA234734</t>
  </si>
  <si>
    <t>GCA_001883825.1</t>
  </si>
  <si>
    <t>LGRN01</t>
  </si>
  <si>
    <t>ftp://ftp.ncbi.nlm.nih.gov/genomes/all/GCA/001/883/825/GCA_001883825.1_Emmo_past_UAMH9510_V1</t>
  </si>
  <si>
    <t>ZJHZ1-1-1</t>
  </si>
  <si>
    <t>SAMN15375461</t>
  </si>
  <si>
    <t>PRJNA642010</t>
  </si>
  <si>
    <t>GCA_014858625.1</t>
  </si>
  <si>
    <t>JACTAK01</t>
  </si>
  <si>
    <t>ftp://ftp.ncbi.nlm.nih.gov/genomes/all/GCA/014/858/625/GCA_014858625.1_ASM1485862v1</t>
  </si>
  <si>
    <t>Penicillium sp. HKF2</t>
  </si>
  <si>
    <t>HKF2</t>
  </si>
  <si>
    <t>SAMN06298664</t>
  </si>
  <si>
    <t>PRJNA371405</t>
  </si>
  <si>
    <t>GCA_002000375.1</t>
  </si>
  <si>
    <t>MUXA01</t>
  </si>
  <si>
    <t>2017-02-15T00:00:00Z</t>
  </si>
  <si>
    <t>ftp://ftp.ncbi.nlm.nih.gov/genomes/all/GCA/002/000/375/GCA_002000375.1_ASM200037v1</t>
  </si>
  <si>
    <t>Ficus carica</t>
  </si>
  <si>
    <t>GU2019</t>
  </si>
  <si>
    <t>SAMN12770241</t>
  </si>
  <si>
    <t>PRJNA565858</t>
  </si>
  <si>
    <t>GCA_009761775.1</t>
  </si>
  <si>
    <t>chromosome 1:CM019739.1; chromosome 2:CM019740.1; chromosome 3:CM019741.1; chromosome 4:CM019742.1; chromosome 5:CM019743.1; chromosome 6:CM019744.1; chromosome 7:CM019745.1; chromosome 8:CM019746.1; chromosome 9:CM019747.1; chromosome 10:CM019748.1; chromosome 11:CM019749.1; chromosome 12:CM019750.1; chromosome 13:CM019751.1</t>
  </si>
  <si>
    <t>VYVB01</t>
  </si>
  <si>
    <t>ftp://ftp.ncbi.nlm.nih.gov/genomes/all/GCA/009/761/775/GCA_009761775.1_UNIPI_FiCari_1.0</t>
  </si>
  <si>
    <t>fungal sp. No.14919</t>
  </si>
  <si>
    <t>No.14919</t>
  </si>
  <si>
    <t>SAMD00048867</t>
  </si>
  <si>
    <t>PRJDB4667</t>
  </si>
  <si>
    <t>GCA_002003505.1</t>
  </si>
  <si>
    <t>BDMC01</t>
  </si>
  <si>
    <t>ftp://ftp.ncbi.nlm.nih.gov/genomes/all/GCA/002/003/505/GCA_002003505.1_fungal_sp._No.14919_ver1.0</t>
  </si>
  <si>
    <t>Oithona nana</t>
  </si>
  <si>
    <t>SAMEA48328918</t>
  </si>
  <si>
    <t>PRJEB18938</t>
  </si>
  <si>
    <t>GCA_900157175.1</t>
  </si>
  <si>
    <t>FTRT01</t>
  </si>
  <si>
    <t>2017-02-16T00:00:00Z</t>
  </si>
  <si>
    <t>ftp://ftp.ncbi.nlm.nih.gov/genomes/all/GCA/900/157/175/GCA_900157175.1_O_NANA_1</t>
  </si>
  <si>
    <t>Pseudomyrmex gracilis</t>
  </si>
  <si>
    <t>BER0280</t>
  </si>
  <si>
    <t>SAMN03219222</t>
  </si>
  <si>
    <t>PRJNA377720</t>
  </si>
  <si>
    <t>GCA_002006095.1</t>
  </si>
  <si>
    <t>JWHX01</t>
  </si>
  <si>
    <t>2017-02-23T00:00:00Z</t>
  </si>
  <si>
    <t>ftp://ftp.ncbi.nlm.nih.gov/genomes/all/GCA/002/006/095/GCA_002006095.1_ASM200609v1</t>
  </si>
  <si>
    <t>ftp://ftp.ncbi.nlm.nih.gov/genomes/all/GCF/002/006/095/GCF_002006095.1_ASM200609v1</t>
  </si>
  <si>
    <t>Batrachochytrium salamandrivorans</t>
  </si>
  <si>
    <t>BS</t>
  </si>
  <si>
    <t>SAMN04485880</t>
  </si>
  <si>
    <t>PRJNA311566</t>
  </si>
  <si>
    <t>GCA_002006685.1</t>
  </si>
  <si>
    <t>LYON01</t>
  </si>
  <si>
    <t>ftp://ftp.ncbi.nlm.nih.gov/genomes/all/GCA/002/006/685/GCA_002006685.1_Batr_sala_BS_V1</t>
  </si>
  <si>
    <t>Juglans mandshurica</t>
  </si>
  <si>
    <t>SAMN08193750</t>
  </si>
  <si>
    <t>PRJNA356989</t>
  </si>
  <si>
    <t>GCA_002916435.1</t>
  </si>
  <si>
    <t>PKSJ01</t>
  </si>
  <si>
    <t>ftp://ftp.ncbi.nlm.nih.gov/genomes/all/GCA/002/916/435/GCA_002916435.1_m4v1</t>
  </si>
  <si>
    <t>tvtc0002</t>
  </si>
  <si>
    <t>SAMN09062458</t>
  </si>
  <si>
    <t>PRJNA459527</t>
  </si>
  <si>
    <t>GCA_003675405.1</t>
  </si>
  <si>
    <t>QUOP01</t>
  </si>
  <si>
    <t>ftp://ftp.ncbi.nlm.nih.gov/genomes/all/GCA/003/675/405/GCA_003675405.1_ASM367540v1</t>
  </si>
  <si>
    <t>Yamagishiella unicocca</t>
  </si>
  <si>
    <t>2012-1026-YU-F2-6</t>
  </si>
  <si>
    <t>SAMD00056693</t>
  </si>
  <si>
    <t>PRJDB5042</t>
  </si>
  <si>
    <t>GCA_003116995.1</t>
  </si>
  <si>
    <t>BDSL01</t>
  </si>
  <si>
    <t>2018-04-06T20:58:00Z</t>
  </si>
  <si>
    <t>ftp://ftp.ncbi.nlm.nih.gov/genomes/all/GCA/003/116/995/GCA_003116995.1_YamagishiellaPlus_1.0</t>
  </si>
  <si>
    <t>Cirrhinus cirrhosus</t>
  </si>
  <si>
    <t>HRRL_CC_1.0</t>
  </si>
  <si>
    <t>SAMN18021127</t>
  </si>
  <si>
    <t>PRJNA688724</t>
  </si>
  <si>
    <t>GCA_019207145.1</t>
  </si>
  <si>
    <t>JAFIRB01</t>
  </si>
  <si>
    <t>ftp://ftp.ncbi.nlm.nih.gov/genomes/all/GCA/019/207/145/GCA_019207145.1_ASM1920714v1</t>
  </si>
  <si>
    <t>Juglans cathayensis</t>
  </si>
  <si>
    <t>DJUG11.03</t>
  </si>
  <si>
    <t>SAMN08795866</t>
  </si>
  <si>
    <t>GCA_003122765.1</t>
  </si>
  <si>
    <t>QEOU01</t>
  </si>
  <si>
    <t>ftp://ftp.ncbi.nlm.nih.gov/genomes/all/GCA/003/122/765/GCA_003122765.1_ASM312276v1</t>
  </si>
  <si>
    <t>Spongospora subterranea</t>
  </si>
  <si>
    <t>SAMEA4603161</t>
  </si>
  <si>
    <t>PRJEB26377</t>
  </si>
  <si>
    <t>GCA_900404475.1</t>
  </si>
  <si>
    <t>OUQQ01</t>
  </si>
  <si>
    <t>2018-07-04T00:00:00Z</t>
  </si>
  <si>
    <t>ftp://ftp.ncbi.nlm.nih.gov/genomes/all/GCA/900/404/475/GCA_900404475.1_SSUBK13</t>
  </si>
  <si>
    <t>Lagopus muta japonica</t>
  </si>
  <si>
    <t>SAMD00156785</t>
  </si>
  <si>
    <t>PRJDB7799</t>
  </si>
  <si>
    <t>GCA_004320205.1</t>
  </si>
  <si>
    <t>BJCA01</t>
  </si>
  <si>
    <t>ftp://ftp.ncbi.nlm.nih.gov/genomes/all/GCA/004/320/205/GCA_004320205.1_Lagopus_muta_japonica_ver1.0</t>
  </si>
  <si>
    <t>Timema cristinae</t>
  </si>
  <si>
    <t>15_0802</t>
  </si>
  <si>
    <t>SAMN07999163</t>
  </si>
  <si>
    <t>PRJNA417530</t>
  </si>
  <si>
    <t>GCA_002926335.1</t>
  </si>
  <si>
    <t>PGTA01</t>
  </si>
  <si>
    <t>2018-02-13T00:00:00Z</t>
  </si>
  <si>
    <t>ftp://ftp.ncbi.nlm.nih.gov/genomes/all/GCA/002/926/335/GCA_002926335.1_tcristinae_2.1</t>
  </si>
  <si>
    <t>Citrus cavaleriei</t>
  </si>
  <si>
    <t>SAMN05519344</t>
  </si>
  <si>
    <t>PRJNA321657</t>
  </si>
  <si>
    <t>GCA_002013975.2</t>
  </si>
  <si>
    <t>MKYP02</t>
  </si>
  <si>
    <t>ftp://ftp.ncbi.nlm.nih.gov/genomes/all/GCA/002/013/975/GCA_002013975.2_ASM201397v2</t>
  </si>
  <si>
    <t>Atalantia buxifolia</t>
  </si>
  <si>
    <t>SAMN05770693</t>
  </si>
  <si>
    <t>PRJNA327148</t>
  </si>
  <si>
    <t>GCA_002013935.1</t>
  </si>
  <si>
    <t>MKYR01</t>
  </si>
  <si>
    <t>ftp://ftp.ncbi.nlm.nih.gov/genomes/all/GCA/002/013/935/GCA_002013935.1_ASM201393v1</t>
  </si>
  <si>
    <t>Ceratocystis harringtonii</t>
  </si>
  <si>
    <t>CMW 14789</t>
  </si>
  <si>
    <t>SAMN05752768</t>
  </si>
  <si>
    <t>PRJNA342330</t>
  </si>
  <si>
    <t>GCA_002018265.1</t>
  </si>
  <si>
    <t>MKGM01</t>
  </si>
  <si>
    <t>ftp://ftp.ncbi.nlm.nih.gov/genomes/all/GCA/002/018/265/GCA_002018265.1_ASM201826v1</t>
  </si>
  <si>
    <t>Huntiella bhutanensis</t>
  </si>
  <si>
    <t>CMW 8217</t>
  </si>
  <si>
    <t>SAMN05792549</t>
  </si>
  <si>
    <t>PRJNA343726</t>
  </si>
  <si>
    <t>GCA_002018275.1</t>
  </si>
  <si>
    <t>MJMS01</t>
  </si>
  <si>
    <t>ftp://ftp.ncbi.nlm.nih.gov/genomes/all/GCA/002/018/275/GCA_002018275.1_ASM201827v1</t>
  </si>
  <si>
    <t>Nicotiana obtusifolia</t>
  </si>
  <si>
    <t>SAMN04590138</t>
  </si>
  <si>
    <t>PRJNA316794</t>
  </si>
  <si>
    <t>GCA_002018475.1</t>
  </si>
  <si>
    <t>MCJB01</t>
  </si>
  <si>
    <t>ftp://ftp.ncbi.nlm.nih.gov/genomes/all/GCA/002/018/475/GCA_002018475.1_NIOBT.version3</t>
  </si>
  <si>
    <t>Trichoderma guizhouense</t>
  </si>
  <si>
    <t>NJAU 4742</t>
  </si>
  <si>
    <t>SAMN04535176</t>
  </si>
  <si>
    <t>PRJNA314460</t>
  </si>
  <si>
    <t>GCA_002022785.1</t>
  </si>
  <si>
    <t>LVVK01</t>
  </si>
  <si>
    <t>ftp://ftp.ncbi.nlm.nih.gov/genomes/all/GCA/002/022/785/GCA_002022785.1_ASM202278v1</t>
  </si>
  <si>
    <t>Creolimax fragrantissima</t>
  </si>
  <si>
    <t>CCCM101</t>
  </si>
  <si>
    <t>SAMN06460917</t>
  </si>
  <si>
    <t>PRJNA377365</t>
  </si>
  <si>
    <t>GCA_002024145.1</t>
  </si>
  <si>
    <t>MWQC01</t>
  </si>
  <si>
    <t>2017-03-09T00:00:00Z</t>
  </si>
  <si>
    <t>ftp://ftp.ncbi.nlm.nih.gov/genomes/all/GCA/002/024/145/GCA_002024145.1_C_fragrantissima_v5</t>
  </si>
  <si>
    <t>Artocarpus camansi</t>
  </si>
  <si>
    <t>NTBG 960576.001</t>
  </si>
  <si>
    <t>SAMN04244126</t>
  </si>
  <si>
    <t>PRJNA301299</t>
  </si>
  <si>
    <t>GCA_002024485.1</t>
  </si>
  <si>
    <t>LNSY01</t>
  </si>
  <si>
    <t>ftp://ftp.ncbi.nlm.nih.gov/genomes/all/GCA/002/024/485/GCA_002024485.1_Acamansi1.0</t>
  </si>
  <si>
    <t>Acanthamoeba comandoni</t>
  </si>
  <si>
    <t>Pb30/40</t>
  </si>
  <si>
    <t>SAMN06054173</t>
  </si>
  <si>
    <t>PRJNA354221</t>
  </si>
  <si>
    <t>GCA_002025285.1</t>
  </si>
  <si>
    <t>MRZZ01</t>
  </si>
  <si>
    <t>2017-03-13T00:00:00Z</t>
  </si>
  <si>
    <t>ftp://ftp.ncbi.nlm.nih.gov/genomes/all/GCA/002/025/285/GCA_002025285.1_ASM202528v1</t>
  </si>
  <si>
    <t>Patagioenas fasciata monilis</t>
  </si>
  <si>
    <t>BTP2013</t>
  </si>
  <si>
    <t>SAMN04386172</t>
  </si>
  <si>
    <t>PRJNA308039</t>
  </si>
  <si>
    <t>GCA_002029285.1</t>
  </si>
  <si>
    <t>LSYS01</t>
  </si>
  <si>
    <t>2017-03-15T00:00:00Z</t>
  </si>
  <si>
    <t>ftp://ftp.ncbi.nlm.nih.gov/genomes/all/GCA/002/029/285/GCA_002029285.1_NIATT_ARIZONA</t>
  </si>
  <si>
    <t>Mus pahari</t>
  </si>
  <si>
    <t>SAMEA3367645</t>
  </si>
  <si>
    <t>PRJEB14896</t>
  </si>
  <si>
    <t>GCA_900095145.2</t>
  </si>
  <si>
    <t>chromosome 1:NC_034590.1/LT608296.1; chromosome 2:NC_034591.1/LT608286.1; chromosome 3:NC_034592.1/LT608290.1; chromosome 4:NC_034593.1/LT608287.1; chromosome 5:NC_034594.1/LT608292.1; chromosome 6:NC_034595.1/LT608307.1; chromosome 7:NC_034596.1/LT608288.1; chromosome 8:NC_034597.1/LT608301.1; chromosome 9:NC_034598.1/LT608291.1; chromosome 10:NC_034599.1/LT608289.1; chromosome 11:NC_034600.1/LT608304.1; chromosome 12:NC_034601.1/LT608305.1; chromosome 13:NC_034602.1/LT608299.1; chromosome 14:NC_034603.1/LT608308.1; chromosome 15:NC_034604.1/LT608295.1; chromosome 16:NC_034605.1/LT608294.1; chromosome 17:NC_034606.1/LT608298.1; chromosome 18:NC_034607.1/LT608302.1; chromosome 19:NC_034608.1/LT608297.1; chromosome 20:NC_034609.1/LT608293.1; chromosome 21:NC_034610.1/LT608306.1; chromosome 22:NC_034611.1/LT608303.1; chromosome 23:NC_034612.1/LT608309.1; chromosome X:NC_034613.1/LT608300.1</t>
  </si>
  <si>
    <t>FMBV02</t>
  </si>
  <si>
    <t>ftp://ftp.ncbi.nlm.nih.gov/genomes/all/GCA/900/095/145/GCA_900095145.2_PAHARI_EIJ_v1.1</t>
  </si>
  <si>
    <t>ftp://ftp.ncbi.nlm.nih.gov/genomes/all/GCF/900/095/145/GCF_900095145.1_PAHARI_EIJ_v1.1</t>
  </si>
  <si>
    <t>Lachancea sp. CBS 6924</t>
  </si>
  <si>
    <t>CBS 6924</t>
  </si>
  <si>
    <t>SAMEA3888428</t>
  </si>
  <si>
    <t>PRJEB12929</t>
  </si>
  <si>
    <t>GCA_900074735.1</t>
  </si>
  <si>
    <t>chromosome A:LT598474.1; chromosome B:LT598473.1; chromosome C:LT598475.1; chromosome D:LT598471.1; chromosome E:LT598472.1; chromosome F:LT598470.1; chromosome G:LT598476.1</t>
  </si>
  <si>
    <t>FJUL01</t>
  </si>
  <si>
    <t>ftp://ftp.ncbi.nlm.nih.gov/genomes/all/GCA/900/074/735/GCA_900074735.1_LAFA0</t>
  </si>
  <si>
    <t>Lachancea mirantina</t>
  </si>
  <si>
    <t>SAMEA3888431</t>
  </si>
  <si>
    <t>PRJEB12932</t>
  </si>
  <si>
    <t>GCA_900074745.1</t>
  </si>
  <si>
    <t>chromosome A:LT598462.1; chromosome B:LT598464.1; chromosome C:LT598466.1; chromosome D:LT598463.1; chromosome E:LT598465.1; chromosome F:LT598467.1; chromosome G:LT598469.1; chromosome H:LT598468.1</t>
  </si>
  <si>
    <t>FJUN01</t>
  </si>
  <si>
    <t>ftp://ftp.ncbi.nlm.nih.gov/genomes/all/GCA/900/074/745/GCA_900074745.1_LAMI0</t>
  </si>
  <si>
    <t>[Candida] aaseri</t>
  </si>
  <si>
    <t>SH-14</t>
  </si>
  <si>
    <t>SAMN04102944</t>
  </si>
  <si>
    <t>PRJNA296459</t>
  </si>
  <si>
    <t>GCA_002068075.1</t>
  </si>
  <si>
    <t>LKAN01</t>
  </si>
  <si>
    <t>2017-03-22T00:00:00Z</t>
  </si>
  <si>
    <t>ftp://ftp.ncbi.nlm.nih.gov/genomes/all/GCA/002/068/075/GCA_002068075.1_cb02</t>
  </si>
  <si>
    <t>Euschemon rafflesia rafflesia</t>
  </si>
  <si>
    <t>SAMN09208365</t>
  </si>
  <si>
    <t>GCA_018249935.1</t>
  </si>
  <si>
    <t>DWQZ01</t>
  </si>
  <si>
    <t>ftp://ftp.ncbi.nlm.nih.gov/genomes/all/GCA/018/249/935/GCA_018249935.1_SRR7174553</t>
  </si>
  <si>
    <t>Penicillium vulpinum</t>
  </si>
  <si>
    <t>IBT 29486</t>
  </si>
  <si>
    <t>SAMN05200879</t>
  </si>
  <si>
    <t>GCA_002072255.1</t>
  </si>
  <si>
    <t>MDYP01</t>
  </si>
  <si>
    <t>ftp://ftp.ncbi.nlm.nih.gov/genomes/all/GCA/002/072/255/GCA_002072255.1_ASM207225v1</t>
  </si>
  <si>
    <t>Penicillium flavigenum</t>
  </si>
  <si>
    <t>IBT 14082</t>
  </si>
  <si>
    <t>SAMN05200882</t>
  </si>
  <si>
    <t>GCA_002072365.1</t>
  </si>
  <si>
    <t>MLQL01</t>
  </si>
  <si>
    <t>ftp://ftp.ncbi.nlm.nih.gov/genomes/all/GCA/002/072/365/GCA_002072365.1_ASM207236v1</t>
  </si>
  <si>
    <t>IBT 31811</t>
  </si>
  <si>
    <t>SAMN05200878</t>
  </si>
  <si>
    <t>GCA_002072345.1</t>
  </si>
  <si>
    <t>MDYN01</t>
  </si>
  <si>
    <t>ftp://ftp.ncbi.nlm.nih.gov/genomes/all/GCA/002/072/345/GCA_002072345.1_ASM207234v1</t>
  </si>
  <si>
    <t>Penicillium steckii</t>
  </si>
  <si>
    <t>P2648</t>
  </si>
  <si>
    <t>SAMN16534233</t>
  </si>
  <si>
    <t>PRJNA671565</t>
  </si>
  <si>
    <t>GCA_018340795.1</t>
  </si>
  <si>
    <t>JADDUG01</t>
  </si>
  <si>
    <t>ftp://ftp.ncbi.nlm.nih.gov/genomes/all/GCA/018/340/795/GCA_018340795.1_PS_2648</t>
  </si>
  <si>
    <t>Penicillium coprophilum</t>
  </si>
  <si>
    <t>IBT 31321</t>
  </si>
  <si>
    <t>SAMN05200875</t>
  </si>
  <si>
    <t>GCA_002072405.1</t>
  </si>
  <si>
    <t>MDDG01</t>
  </si>
  <si>
    <t>ftp://ftp.ncbi.nlm.nih.gov/genomes/all/GCA/002/072/405/GCA_002072405.1_ASM207240v1</t>
  </si>
  <si>
    <t>Metschnikowia australis</t>
  </si>
  <si>
    <t>W7-5</t>
  </si>
  <si>
    <t>SAMN18607540</t>
  </si>
  <si>
    <t>PRJNA719252</t>
  </si>
  <si>
    <t>GCA_019285895.1</t>
  </si>
  <si>
    <t>JAGSXI01</t>
  </si>
  <si>
    <t>ftp://ftp.ncbi.nlm.nih.gov/genomes/all/GCA/019/285/895/GCA_019285895.1_ASM1928589v1</t>
  </si>
  <si>
    <t>Xerophyta viscosa</t>
  </si>
  <si>
    <t>XV2016PP</t>
  </si>
  <si>
    <t>SAMN03940242</t>
  </si>
  <si>
    <t>PRJNA291133</t>
  </si>
  <si>
    <t>GCA_002076135.1</t>
  </si>
  <si>
    <t>MJHO01</t>
  </si>
  <si>
    <t>2017-03-31T00:00:00Z</t>
  </si>
  <si>
    <t>ftp://ftp.ncbi.nlm.nih.gov/genomes/all/GCA/002/076/135/GCA_002076135.1_ASM207613v1</t>
  </si>
  <si>
    <t>Rachicladosporium sp. CCFEE 5018</t>
  </si>
  <si>
    <t>CCFEE 5018</t>
  </si>
  <si>
    <t>SAMN06285185</t>
  </si>
  <si>
    <t>PRJNA342238</t>
  </si>
  <si>
    <t>GCA_002077045.2</t>
  </si>
  <si>
    <t>NAEU01</t>
  </si>
  <si>
    <t>2017-04-03T00:00:00Z</t>
  </si>
  <si>
    <t>ftp://ftp.ncbi.nlm.nih.gov/genomes/all/GCA/002/077/045/GCA_002077045.2_ASM207704v2</t>
  </si>
  <si>
    <t>Rachicladosporium antarcticum</t>
  </si>
  <si>
    <t>CCFEE 5527</t>
  </si>
  <si>
    <t>SAMN06285182</t>
  </si>
  <si>
    <t>GCA_002077065.1</t>
  </si>
  <si>
    <t>NAJO01</t>
  </si>
  <si>
    <t>ftp://ftp.ncbi.nlm.nih.gov/genomes/all/GCA/002/077/065/GCA_002077065.1_ASM207706v1</t>
  </si>
  <si>
    <t>Apostichopus parvimensis</t>
  </si>
  <si>
    <t>Sea Cucumber 01</t>
  </si>
  <si>
    <t>SAMN03108597</t>
  </si>
  <si>
    <t>PRJNA182998</t>
  </si>
  <si>
    <t>GCA_000934455.1</t>
  </si>
  <si>
    <t>JXUT01</t>
  </si>
  <si>
    <t>ftp://ftp.ncbi.nlm.nih.gov/genomes/all/GCA/000/934/455/GCA_000934455.1_Ppar_1.0</t>
  </si>
  <si>
    <t>Modiolus philippinarum</t>
  </si>
  <si>
    <t>TK14-01</t>
  </si>
  <si>
    <t>SAMN05375044</t>
  </si>
  <si>
    <t>PRJNA328544</t>
  </si>
  <si>
    <t>GCA_002080025.1</t>
  </si>
  <si>
    <t>MJUU01</t>
  </si>
  <si>
    <t>2017-04-05T00:00:00Z</t>
  </si>
  <si>
    <t>ftp://ftp.ncbi.nlm.nih.gov/genomes/all/GCA/002/080/025/GCA_002080025.1_Mph_v1.0</t>
  </si>
  <si>
    <t>Protostelium mycophagum</t>
  </si>
  <si>
    <t>ATCC PRA-154</t>
  </si>
  <si>
    <t>SAMN06563809</t>
  </si>
  <si>
    <t>PRJNA378938</t>
  </si>
  <si>
    <t>GCA_002081555.1</t>
  </si>
  <si>
    <t>MZNV01</t>
  </si>
  <si>
    <t>ftp://ftp.ncbi.nlm.nih.gov/genomes/all/GCA/002/081/555/GCA_002081555.1_ASM208155v1</t>
  </si>
  <si>
    <t>Tropilaelaps mercedesae</t>
  </si>
  <si>
    <t>Wuxi-XJTLU</t>
  </si>
  <si>
    <t>SAMN05804753</t>
  </si>
  <si>
    <t>PRJNA343868</t>
  </si>
  <si>
    <t>GCA_002081605.1</t>
  </si>
  <si>
    <t>MNPL01</t>
  </si>
  <si>
    <t>ftp://ftp.ncbi.nlm.nih.gov/genomes/all/GCA/002/081/605/GCA_002081605.1_T._mercedesae_v01</t>
  </si>
  <si>
    <t>Enterocytozoon hepatopenaei</t>
  </si>
  <si>
    <t>TH1</t>
  </si>
  <si>
    <t>SAMN05936804</t>
  </si>
  <si>
    <t>PRJNA350317</t>
  </si>
  <si>
    <t>GCA_002081675.1</t>
  </si>
  <si>
    <t>MNPJ01</t>
  </si>
  <si>
    <t>ftp://ftp.ncbi.nlm.nih.gov/genomes/all/GCA/002/081/675/GCA_002081675.1_ASM208167v1</t>
  </si>
  <si>
    <t>Kretzschmaria deusta</t>
  </si>
  <si>
    <t>DSM 104547</t>
  </si>
  <si>
    <t>SAMN05898486</t>
  </si>
  <si>
    <t>PRJNA347900</t>
  </si>
  <si>
    <t>GCA_002081935.3</t>
  </si>
  <si>
    <t>MLHU03</t>
  </si>
  <si>
    <t>ftp://ftp.ncbi.nlm.nih.gov/genomes/all/GCA/002/081/935/GCA_002081935.3_Kretzschmaria_deusta_v3</t>
  </si>
  <si>
    <t>P414</t>
  </si>
  <si>
    <t>SAMN06766401</t>
  </si>
  <si>
    <t>PRJNA383548</t>
  </si>
  <si>
    <t>GCA_016864655.1</t>
  </si>
  <si>
    <t>NHQK01</t>
  </si>
  <si>
    <t>2021-02-11T00:00:00Z</t>
  </si>
  <si>
    <t>ftp://ftp.ncbi.nlm.nih.gov/genomes/all/GCA/016/864/655/GCA_016864655.1_ASM1686465v1</t>
  </si>
  <si>
    <t>Trypanosoma theileri</t>
  </si>
  <si>
    <t>SAMN03296061</t>
  </si>
  <si>
    <t>PRJNA534293</t>
  </si>
  <si>
    <t>GCA_002087225.1</t>
  </si>
  <si>
    <t>NBCO01</t>
  </si>
  <si>
    <t>ftp://ftp.ncbi.nlm.nih.gov/genomes/all/GCA/002/087/225/GCA_002087225.1_Tth_v3</t>
  </si>
  <si>
    <t>ftp://ftp.ncbi.nlm.nih.gov/genomes/all/GCF/002/087/225/GCF_002087225.1_Tth_v3</t>
  </si>
  <si>
    <t>Entodinium caudatum</t>
  </si>
  <si>
    <t>MZG-1</t>
  </si>
  <si>
    <t>SAMN06645420</t>
  </si>
  <si>
    <t>PRJNA380643</t>
  </si>
  <si>
    <t>GCA_002087855.3</t>
  </si>
  <si>
    <t>NBJL03</t>
  </si>
  <si>
    <t>ftp://ftp.ncbi.nlm.nih.gov/genomes/all/GCA/002/087/855/GCA_002087855.3_ASM208785v3</t>
  </si>
  <si>
    <t>Enterospora canceri</t>
  </si>
  <si>
    <t>SAMN04589881</t>
  </si>
  <si>
    <t>PRJNA316740</t>
  </si>
  <si>
    <t>GCA_002087915.1</t>
  </si>
  <si>
    <t>LWDP01</t>
  </si>
  <si>
    <t>ftp://ftp.ncbi.nlm.nih.gov/genomes/all/GCA/002/087/915/GCA_002087915.1_ASM208791v1</t>
  </si>
  <si>
    <t>Nothapodytes nimmoniana</t>
  </si>
  <si>
    <t>SAMD00056125</t>
  </si>
  <si>
    <t>PRJDB4994</t>
  </si>
  <si>
    <t>GCA_002091855.1</t>
  </si>
  <si>
    <t>BDGC01</t>
  </si>
  <si>
    <t>2017-04-03T20:46:00Z</t>
  </si>
  <si>
    <t>ftp://ftp.ncbi.nlm.nih.gov/genomes/all/GCA/002/091/855/GCA_002091855.1_Nnimmo_assembly01</t>
  </si>
  <si>
    <t>Ligia exotica</t>
  </si>
  <si>
    <t>SAMD00046536</t>
  </si>
  <si>
    <t>PRJDB4544</t>
  </si>
  <si>
    <t>GCA_002091915.1</t>
  </si>
  <si>
    <t>BDMT01</t>
  </si>
  <si>
    <t>2017-03-30T00:00:00Z</t>
  </si>
  <si>
    <t>ftp://ftp.ncbi.nlm.nih.gov/genomes/all/GCA/002/091/915/GCA_002091915.1_Lexo_gen_Assembly01</t>
  </si>
  <si>
    <t>Caridina multidentata</t>
  </si>
  <si>
    <t>SAMD00046539</t>
  </si>
  <si>
    <t>PRJDB4543</t>
  </si>
  <si>
    <t>GCA_002091895.1</t>
  </si>
  <si>
    <t>BDMR01</t>
  </si>
  <si>
    <t>ftp://ftp.ncbi.nlm.nih.gov/genomes/all/GCA/002/091/895/GCA_002091895.1_Cmul_gen_Assembly01</t>
  </si>
  <si>
    <t>B14-8</t>
  </si>
  <si>
    <t>SAMN06706667</t>
  </si>
  <si>
    <t>PRJNA382471</t>
  </si>
  <si>
    <t>GCA_002092955.1</t>
  </si>
  <si>
    <t>NCVV01</t>
  </si>
  <si>
    <t>2017-04-17T00:00:00Z</t>
  </si>
  <si>
    <t>ftp://ftp.ncbi.nlm.nih.gov/genomes/all/GCA/002/092/955/GCA_002092955.1_ASM209295v1</t>
  </si>
  <si>
    <t>Fusarium praegraminearum</t>
  </si>
  <si>
    <t>NRRL 39664</t>
  </si>
  <si>
    <t>SAMN04595142</t>
  </si>
  <si>
    <t>PRJNA317014</t>
  </si>
  <si>
    <t>GCA_002093855.1</t>
  </si>
  <si>
    <t>LXHY01</t>
  </si>
  <si>
    <t>ftp://ftp.ncbi.nlm.nih.gov/genomes/all/GCA/002/093/855/GCA_002093855.1_ASM209385v1</t>
  </si>
  <si>
    <t>Calopteryx splendens</t>
  </si>
  <si>
    <t>PI-2016</t>
  </si>
  <si>
    <t>SAMN04994746</t>
  </si>
  <si>
    <t>PRJNA315816</t>
  </si>
  <si>
    <t>GCA_002093875.1</t>
  </si>
  <si>
    <t>LYUA01</t>
  </si>
  <si>
    <t>ftp://ftp.ncbi.nlm.nih.gov/genomes/all/GCA/002/093/875/GCA_002093875.1_Calsple1.0</t>
  </si>
  <si>
    <t>Spathaspora boniae</t>
  </si>
  <si>
    <t>UFMG-CM-Y306</t>
  </si>
  <si>
    <t>SAMN06220760</t>
  </si>
  <si>
    <t>PRJNA361130</t>
  </si>
  <si>
    <t>GCA_002094185.1</t>
  </si>
  <si>
    <t>MXQC01</t>
  </si>
  <si>
    <t>ftp://ftp.ncbi.nlm.nih.gov/genomes/all/GCA/002/094/185/GCA_002094185.1_ASM209418v1</t>
  </si>
  <si>
    <t>Papilio protenor</t>
  </si>
  <si>
    <t>SAMN07424895</t>
  </si>
  <si>
    <t>GCA_018230085.1</t>
  </si>
  <si>
    <t>DWRN01</t>
  </si>
  <si>
    <t>ftp://ftp.ncbi.nlm.nih.gov/genomes/all/GCA/018/230/085/GCA_018230085.1_SRR5879276</t>
  </si>
  <si>
    <t>Babesia sp. Xinjiang</t>
  </si>
  <si>
    <t>Xinjiang</t>
  </si>
  <si>
    <t>SAMN05389972</t>
  </si>
  <si>
    <t>PRJNA534284</t>
  </si>
  <si>
    <t>GCA_002095265.1</t>
  </si>
  <si>
    <t>MBFZ01</t>
  </si>
  <si>
    <t>ftp://ftp.ncbi.nlm.nih.gov/genomes/all/GCA/002/095/265/GCA_002095265.1_B_xinjiang1.0</t>
  </si>
  <si>
    <t>ftp://ftp.ncbi.nlm.nih.gov/genomes/all/GCF/002/095/265/GCF_002095265.1_B_xinjiang1.0</t>
  </si>
  <si>
    <t>Phialophora verrucosa</t>
  </si>
  <si>
    <t>BMU07605</t>
  </si>
  <si>
    <t>SAMN06158380</t>
  </si>
  <si>
    <t>PRJNA357962</t>
  </si>
  <si>
    <t>GCA_002099365.1</t>
  </si>
  <si>
    <t>MSED01</t>
  </si>
  <si>
    <t>ftp://ftp.ncbi.nlm.nih.gov/genomes/all/GCA/002/099/365/GCA_002099365.1_ASM209936v1</t>
  </si>
  <si>
    <t>Kockovaella imperatae</t>
  </si>
  <si>
    <t>NRRL Y-17943</t>
  </si>
  <si>
    <t>SAMN05445367</t>
  </si>
  <si>
    <t>PRJNA396742</t>
  </si>
  <si>
    <t>GCA_002102565.1</t>
  </si>
  <si>
    <t>NBSH01</t>
  </si>
  <si>
    <t>ftp://ftp.ncbi.nlm.nih.gov/genomes/all/GCA/002/102/565/GCA_002102565.1_Kocim1</t>
  </si>
  <si>
    <t>ftp://ftp.ncbi.nlm.nih.gov/genomes/all/GCF/002/102/565/GCF_002102565.1_Kocim1</t>
  </si>
  <si>
    <t>Anaeromyces robustus</t>
  </si>
  <si>
    <t>S4</t>
  </si>
  <si>
    <t>SAMN05421914</t>
  </si>
  <si>
    <t>PRJNA330692</t>
  </si>
  <si>
    <t>GCA_002104895.1</t>
  </si>
  <si>
    <t>MCFG01</t>
  </si>
  <si>
    <t>ftp://ftp.ncbi.nlm.nih.gov/genomes/all/GCA/002/104/895/GCA_002104895.1_Anaeromyces_sp._S4_v1.0</t>
  </si>
  <si>
    <t>Hesseltinella vesiculosa</t>
  </si>
  <si>
    <t>NRRL 3301</t>
  </si>
  <si>
    <t>SAMN02745228</t>
  </si>
  <si>
    <t>PRJNA243954</t>
  </si>
  <si>
    <t>GCA_002104935.1</t>
  </si>
  <si>
    <t>MCGT01</t>
  </si>
  <si>
    <t>ftp://ftp.ncbi.nlm.nih.gov/genomes/all/GCA/002/104/935/GCA_002104935.1_Hesve2</t>
  </si>
  <si>
    <t>Piromyces finnis</t>
  </si>
  <si>
    <t>finn</t>
  </si>
  <si>
    <t>SAMN05421903</t>
  </si>
  <si>
    <t>PRJNA330696</t>
  </si>
  <si>
    <t>GCA_002104945.1</t>
  </si>
  <si>
    <t>MCFH01</t>
  </si>
  <si>
    <t>ftp://ftp.ncbi.nlm.nih.gov/genomes/all/GCA/002/104/945/GCA_002104945.1_Piromyces_sp._finnis_v3.0</t>
  </si>
  <si>
    <t>Rhizoclosmatium globosum</t>
  </si>
  <si>
    <t>JEL800</t>
  </si>
  <si>
    <t>SAMN05421919</t>
  </si>
  <si>
    <t>PRJNA330693</t>
  </si>
  <si>
    <t>GCA_002104985.1</t>
  </si>
  <si>
    <t>MCGO01</t>
  </si>
  <si>
    <t>ftp://ftp.ncbi.nlm.nih.gov/genomes/all/GCA/002/104/985/GCA_002104985.1_Rhihy1</t>
  </si>
  <si>
    <t>Linderina pennispora</t>
  </si>
  <si>
    <t>ATCC 12442</t>
  </si>
  <si>
    <t>SAMN02744846</t>
  </si>
  <si>
    <t>PRJNA721997</t>
  </si>
  <si>
    <t>GCA_002104995.1</t>
  </si>
  <si>
    <t>MCFD01</t>
  </si>
  <si>
    <t>ftp://ftp.ncbi.nlm.nih.gov/genomes/all/GCA/002/104/995/GCA_002104995.1_Linpe1</t>
  </si>
  <si>
    <t>ftp://ftp.ncbi.nlm.nih.gov/genomes/all/GCF/002/104/995/GCF_002104995.1_Linpe1</t>
  </si>
  <si>
    <t>Neocallimastix californiae</t>
  </si>
  <si>
    <t>G1</t>
  </si>
  <si>
    <t>SAMN05428678</t>
  </si>
  <si>
    <t>PRJNA262392</t>
  </si>
  <si>
    <t>GCA_002104975.1</t>
  </si>
  <si>
    <t>MCOG01</t>
  </si>
  <si>
    <t>ftp://ftp.ncbi.nlm.nih.gov/genomes/all/GCA/002/104/975/GCA_002104975.1_Neocallimastix_sp._G1_v1.0</t>
  </si>
  <si>
    <t>Clohesyomyces aquaticus</t>
  </si>
  <si>
    <t>CBS 115471</t>
  </si>
  <si>
    <t>SAMN05421902</t>
  </si>
  <si>
    <t>PRJNA330694</t>
  </si>
  <si>
    <t>GCA_002105025.1</t>
  </si>
  <si>
    <t>MCFA01</t>
  </si>
  <si>
    <t>ftp://ftp.ncbi.nlm.nih.gov/genomes/all/GCA/002/105/025/GCA_002105025.1_Cloaq1</t>
  </si>
  <si>
    <t>Naematelia encephala</t>
  </si>
  <si>
    <t>68-887.2</t>
  </si>
  <si>
    <t>SAMN05421904</t>
  </si>
  <si>
    <t>PRJNA330699</t>
  </si>
  <si>
    <t>GCA_002105065.1</t>
  </si>
  <si>
    <t>MCFC01</t>
  </si>
  <si>
    <t>ftp://ftp.ncbi.nlm.nih.gov/genomes/all/GCA/002/105/065/GCA_002105065.1_Treen1</t>
  </si>
  <si>
    <t>Pseudomassariella vexata</t>
  </si>
  <si>
    <t>CBS 129021</t>
  </si>
  <si>
    <t>SAMN05421895</t>
  </si>
  <si>
    <t>PRJNA721998</t>
  </si>
  <si>
    <t>GCA_002105095.1</t>
  </si>
  <si>
    <t>MCFJ01</t>
  </si>
  <si>
    <t>ftp://ftp.ncbi.nlm.nih.gov/genomes/all/GCA/002/105/095/GCA_002105095.1_Pseve2</t>
  </si>
  <si>
    <t>ftp://ftp.ncbi.nlm.nih.gov/genomes/all/GCF/002/105/095/GCF_002105095.1_Pseve2</t>
  </si>
  <si>
    <t>Lobosporangium transversale</t>
  </si>
  <si>
    <t>NRRL 3116</t>
  </si>
  <si>
    <t>SAMN05421885</t>
  </si>
  <si>
    <t>PRJNA396744</t>
  </si>
  <si>
    <t>GCA_002105155.1</t>
  </si>
  <si>
    <t>MCFF01</t>
  </si>
  <si>
    <t>ftp://ftp.ncbi.nlm.nih.gov/genomes/all/GCA/002/105/155/GCA_002105155.1_Lobtra1</t>
  </si>
  <si>
    <t>ftp://ftp.ncbi.nlm.nih.gov/genomes/all/GCF/002/105/155/GCF_002105155.1_Lobtra1</t>
  </si>
  <si>
    <t>Absidia repens</t>
  </si>
  <si>
    <t>NRRL 1336</t>
  </si>
  <si>
    <t>SAMN05421884</t>
  </si>
  <si>
    <t>PRJNA330702</t>
  </si>
  <si>
    <t>GCA_002105175.1</t>
  </si>
  <si>
    <t>MCGE01</t>
  </si>
  <si>
    <t>ftp://ftp.ncbi.nlm.nih.gov/genomes/all/GCA/002/105/175/GCA_002105175.1_Absrep1</t>
  </si>
  <si>
    <t>Spathaspora xylofermentans</t>
  </si>
  <si>
    <t>UFMG-HMD23.3</t>
  </si>
  <si>
    <t>SAMN06699240</t>
  </si>
  <si>
    <t>PRJNA382072</t>
  </si>
  <si>
    <t>GCA_002105455.1</t>
  </si>
  <si>
    <t>NDXA01</t>
  </si>
  <si>
    <t>2017-04-24T00:00:00Z</t>
  </si>
  <si>
    <t>ftp://ftp.ncbi.nlm.nih.gov/genomes/all/GCA/002/105/455/GCA_002105455.1_ASM210545v1</t>
  </si>
  <si>
    <t>Trametes coccinea BRFM310</t>
  </si>
  <si>
    <t>BRFM310</t>
  </si>
  <si>
    <t>SAMN02745808</t>
  </si>
  <si>
    <t>PRJNA209549</t>
  </si>
  <si>
    <t>GCA_002092935.1</t>
  </si>
  <si>
    <t>NCSW01</t>
  </si>
  <si>
    <t>ftp://ftp.ncbi.nlm.nih.gov/genomes/all/GCA/002/092/935/GCA_002092935.1_Pycco1</t>
  </si>
  <si>
    <t>yHMH7</t>
  </si>
  <si>
    <t>SAMN06339259</t>
  </si>
  <si>
    <t>PRJNA374875</t>
  </si>
  <si>
    <t>GCA_002109505.1</t>
  </si>
  <si>
    <t>MVNT01</t>
  </si>
  <si>
    <t>2017-04-25T00:00:00Z</t>
  </si>
  <si>
    <t>ftp://ftp.ncbi.nlm.nih.gov/genomes/all/GCA/002/109/505/GCA_002109505.1_ASM210950v1</t>
  </si>
  <si>
    <t>Acanthochromis polyacanthus</t>
  </si>
  <si>
    <t>SAMN06347167</t>
  </si>
  <si>
    <t>PRJNA396896</t>
  </si>
  <si>
    <t>GCA_002109545.1</t>
  </si>
  <si>
    <t>MVNR01</t>
  </si>
  <si>
    <t>ftp://ftp.ncbi.nlm.nih.gov/genomes/all/GCA/002/109/545/GCA_002109545.1_ASM210954v1</t>
  </si>
  <si>
    <t>ftp://ftp.ncbi.nlm.nih.gov/genomes/all/GCF/002/109/545/GCF_002109545.1_ASM210954v1</t>
  </si>
  <si>
    <t>5z489</t>
  </si>
  <si>
    <t>SAMN05969238</t>
  </si>
  <si>
    <t>PRJNA352305</t>
  </si>
  <si>
    <t>GCA_002110485.1</t>
  </si>
  <si>
    <t>MOWL01</t>
  </si>
  <si>
    <t>ftp://ftp.ncbi.nlm.nih.gov/genomes/all/GCA/002/110/485/GCA_002110485.1_ASM211048v1</t>
  </si>
  <si>
    <t>Heliconius heurippa</t>
  </si>
  <si>
    <t>SAMEA1322902</t>
  </si>
  <si>
    <t>GCA_900067975.1</t>
  </si>
  <si>
    <t>FAPY01</t>
  </si>
  <si>
    <t>ftp://ftp.ncbi.nlm.nih.gov/genomes/all/GCA/900/067/975/GCA_900067975.1_Heliconius_heurippa.CH9</t>
  </si>
  <si>
    <t>Laparus doris viridis</t>
  </si>
  <si>
    <t>SAMN11398297</t>
  </si>
  <si>
    <t>GCA_018249755.1</t>
  </si>
  <si>
    <t>DWQV01</t>
  </si>
  <si>
    <t>ftp://ftp.ncbi.nlm.nih.gov/genomes/all/GCA/018/249/755/GCA_018249755.1_SRR8883909</t>
  </si>
  <si>
    <t>Heliconius aoede</t>
  </si>
  <si>
    <t>SAMEA3670507</t>
  </si>
  <si>
    <t>GCA_900068225.1</t>
  </si>
  <si>
    <t>FAPZ01</t>
  </si>
  <si>
    <t>ftp://ftp.ncbi.nlm.nih.gov/genomes/all/GCA/900/068/225/GCA_900068225.1_Heliconius_aoede.JM-09-347</t>
  </si>
  <si>
    <t>Heliconius hecuba flava</t>
  </si>
  <si>
    <t>SAMEA3670534</t>
  </si>
  <si>
    <t>GCA_900068455.1</t>
  </si>
  <si>
    <t>FAQH01</t>
  </si>
  <si>
    <t>ftp://ftp.ncbi.nlm.nih.gov/genomes/all/GCA/900/068/455/GCA_900068455.1_Heliconius_hecuba_flava.CAM008550</t>
  </si>
  <si>
    <t>Heliconius hierax</t>
  </si>
  <si>
    <t>SAMEA3670536</t>
  </si>
  <si>
    <t>GCA_900068475.1</t>
  </si>
  <si>
    <t>FAQL01</t>
  </si>
  <si>
    <t>ftp://ftp.ncbi.nlm.nih.gov/genomes/all/GCA/900/068/475/GCA_900068475.1_Heliconius_hierax.CAM008149</t>
  </si>
  <si>
    <t>AM2As</t>
  </si>
  <si>
    <t>SAMN07172427</t>
  </si>
  <si>
    <t>PRJNA645153</t>
  </si>
  <si>
    <t>GCA_012971845.1</t>
  </si>
  <si>
    <t>QCYV01</t>
  </si>
  <si>
    <t>2020-05-04T00:00:00Z</t>
  </si>
  <si>
    <t>ftp://ftp.ncbi.nlm.nih.gov/genomes/all/GCA/012/971/845/GCA_012971845.1_ASM1297184v1</t>
  </si>
  <si>
    <t>ftp://ftp.ncbi.nlm.nih.gov/genomes/all/GCF/012/971/845/GCF_012971845.1_ASM1297184v1</t>
  </si>
  <si>
    <t>Dothistroma pini CBS 116487</t>
  </si>
  <si>
    <t>CBS 116487</t>
  </si>
  <si>
    <t>SAMN02254964</t>
  </si>
  <si>
    <t>PRJNA212510</t>
  </si>
  <si>
    <t>GCA_002116355.1</t>
  </si>
  <si>
    <t>MWSO01</t>
  </si>
  <si>
    <t>ftp://ftp.ncbi.nlm.nih.gov/genomes/all/GCA/002/116/355/GCA_002116355.1_ASM211635v1</t>
  </si>
  <si>
    <t>Mycosphaerella sp. PB-2012b Mex 2-1-2</t>
  </si>
  <si>
    <t>Mex 2-1-2</t>
  </si>
  <si>
    <t>SAMN02254963</t>
  </si>
  <si>
    <t>PRJNA212509</t>
  </si>
  <si>
    <t>GCA_002116345.1</t>
  </si>
  <si>
    <t>MWSN01</t>
  </si>
  <si>
    <t>ftp://ftp.ncbi.nlm.nih.gov/genomes/all/GCA/002/116/345/GCA_002116345.1_ASM211634v1</t>
  </si>
  <si>
    <t>Ramularia endophylla CBS 113265</t>
  </si>
  <si>
    <t>CBS 113265</t>
  </si>
  <si>
    <t>SAMN02254962</t>
  </si>
  <si>
    <t>PRJNA212508</t>
  </si>
  <si>
    <t>GCA_002116395.1</t>
  </si>
  <si>
    <t>MWSQ01</t>
  </si>
  <si>
    <t>ftp://ftp.ncbi.nlm.nih.gov/genomes/all/GCA/002/116/395/GCA_002116395.1_ASM211639v1</t>
  </si>
  <si>
    <t>Heliconius wallacei</t>
  </si>
  <si>
    <t>SAMEA3670576</t>
  </si>
  <si>
    <t>GCA_900068815.1</t>
  </si>
  <si>
    <t>FAUM01</t>
  </si>
  <si>
    <t>ftp://ftp.ncbi.nlm.nih.gov/genomes/all/GCA/900/068/815/GCA_900068815.1_Heliconius_wallacei.JM-04-200</t>
  </si>
  <si>
    <t>Heliconius xanthocles</t>
  </si>
  <si>
    <t>SAMEA3670577</t>
  </si>
  <si>
    <t>GCA_900068825.1</t>
  </si>
  <si>
    <t>FAUE01</t>
  </si>
  <si>
    <t>ftp://ftp.ncbi.nlm.nih.gov/genomes/all/GCA/900/068/825/GCA_900068825.1_Heliconius_xanthocles.CAM009106</t>
  </si>
  <si>
    <t>Trebouxia sp. TZW2008</t>
  </si>
  <si>
    <t>TZW2008</t>
  </si>
  <si>
    <t>SAMD00066476</t>
  </si>
  <si>
    <t>PRJDB5287</t>
  </si>
  <si>
    <t>GCA_002118135.1</t>
  </si>
  <si>
    <t>BDIU01</t>
  </si>
  <si>
    <t>2017-03-31T21:29:00Z</t>
  </si>
  <si>
    <t>ftp://ftp.ncbi.nlm.nih.gov/genomes/all/GCA/002/118/135/GCA_002118135.1_TrTZW2008_1.0</t>
  </si>
  <si>
    <t>Hypoxylon sp. EC38</t>
  </si>
  <si>
    <t>EC38</t>
  </si>
  <si>
    <t>SAMN01163462</t>
  </si>
  <si>
    <t>PRJNA196031</t>
  </si>
  <si>
    <t>GCA_002120335.1</t>
  </si>
  <si>
    <t>MDCK01</t>
  </si>
  <si>
    <t>ftp://ftp.ncbi.nlm.nih.gov/genomes/all/GCA/002/120/335/GCA_002120335.1_HypEC38_v3.0</t>
  </si>
  <si>
    <t>Hypoxylon sp. CI-4A</t>
  </si>
  <si>
    <t>CI-4A</t>
  </si>
  <si>
    <t>SAMN02746071</t>
  </si>
  <si>
    <t>PRJNA207862</t>
  </si>
  <si>
    <t>GCA_002120315.1</t>
  </si>
  <si>
    <t>MDGY01</t>
  </si>
  <si>
    <t>ftp://ftp.ncbi.nlm.nih.gov/genomes/all/GCA/002/120/315/GCA_002120315.1_HypCI4A_v1.0</t>
  </si>
  <si>
    <t>Daldinia sp. EC12</t>
  </si>
  <si>
    <t>EC12</t>
  </si>
  <si>
    <t>SAMN01093848</t>
  </si>
  <si>
    <t>PRJNA196027</t>
  </si>
  <si>
    <t>GCA_002120325.1</t>
  </si>
  <si>
    <t>MDGZ01</t>
  </si>
  <si>
    <t>ftp://ftp.ncbi.nlm.nih.gov/genomes/all/GCA/002/120/325/GCA_002120325.1_DalEC12_v.1.0</t>
  </si>
  <si>
    <t>Hypoxylon sp. CO27-5</t>
  </si>
  <si>
    <t>CO27-5</t>
  </si>
  <si>
    <t>SAMN01095798</t>
  </si>
  <si>
    <t>PRJNA207870</t>
  </si>
  <si>
    <t>GCA_002120305.1</t>
  </si>
  <si>
    <t>MDCL01</t>
  </si>
  <si>
    <t>ftp://ftp.ncbi.nlm.nih.gov/genomes/all/GCA/002/120/305/GCA_002120305.1_HypCO275_v1.0</t>
  </si>
  <si>
    <t>Euroglyphus maynei</t>
  </si>
  <si>
    <t>Arlian Lab</t>
  </si>
  <si>
    <t>SAMN05941925</t>
  </si>
  <si>
    <t>PRJNA350546</t>
  </si>
  <si>
    <t>GCA_002135145.1</t>
  </si>
  <si>
    <t>MUJZ01</t>
  </si>
  <si>
    <t>2017-05-12T00:00:00Z</t>
  </si>
  <si>
    <t>ftp://ftp.ncbi.nlm.nih.gov/genomes/all/GCA/002/135/145/GCA_002135145.1_EurM1.0</t>
  </si>
  <si>
    <t>Grammothele lineata</t>
  </si>
  <si>
    <t>SDL-CO-2015-1</t>
  </si>
  <si>
    <t>SAMN06674618</t>
  </si>
  <si>
    <t>PRJNA381324</t>
  </si>
  <si>
    <t>GCA_002150815.3</t>
  </si>
  <si>
    <t>NDFF03</t>
  </si>
  <si>
    <t>ftp://ftp.ncbi.nlm.nih.gov/genomes/all/GCA/002/150/815/GCA_002150815.3_ASM215081v3</t>
  </si>
  <si>
    <t>Mycosphaerella populi pn0402</t>
  </si>
  <si>
    <t>pn0402</t>
  </si>
  <si>
    <t>SAMN02254961</t>
  </si>
  <si>
    <t>PRJNA212507</t>
  </si>
  <si>
    <t>GCA_002153405.1</t>
  </si>
  <si>
    <t>MWPW01</t>
  </si>
  <si>
    <t>ftp://ftp.ncbi.nlm.nih.gov/genomes/all/GCA/002/153/405/GCA_002153405.1_ASM215340v1</t>
  </si>
  <si>
    <t>Thraustochytrium sp. TN22</t>
  </si>
  <si>
    <t>TN22</t>
  </si>
  <si>
    <t>SAMN14929581</t>
  </si>
  <si>
    <t>PRJNA632979</t>
  </si>
  <si>
    <t>GCA_013306675.1</t>
  </si>
  <si>
    <t>JABLUY01</t>
  </si>
  <si>
    <t>ftp://ftp.ncbi.nlm.nih.gov/genomes/all/GCA/013/306/675/GCA_013306675.1_ASM1330667v1</t>
  </si>
  <si>
    <t>Macrocentrus cingulum</t>
  </si>
  <si>
    <t>Zhongshan</t>
  </si>
  <si>
    <t>SAMN06220073</t>
  </si>
  <si>
    <t>PRJNA361069</t>
  </si>
  <si>
    <t>GCA_002156465.1</t>
  </si>
  <si>
    <t>MVJL01</t>
  </si>
  <si>
    <t>ftp://ftp.ncbi.nlm.nih.gov/genomes/all/GCA/002/156/465/GCA_002156465.1_MCINOGS1.0</t>
  </si>
  <si>
    <t>Junonia vestina livia</t>
  </si>
  <si>
    <t>SAMN13641086</t>
  </si>
  <si>
    <t>GCA_018232205.1</t>
  </si>
  <si>
    <t>DWAZ01</t>
  </si>
  <si>
    <t>ftp://ftp.ncbi.nlm.nih.gov/genomes/all/GCA/018/232/205/GCA_018232205.1_SRR10765720</t>
  </si>
  <si>
    <t>Gomphillus americanus</t>
  </si>
  <si>
    <t>SAMEA8235473</t>
  </si>
  <si>
    <t>PRJEB42325</t>
  </si>
  <si>
    <t>GCA_905337335.1</t>
  </si>
  <si>
    <t>CAJPDQ01</t>
  </si>
  <si>
    <t>ftp://ftp.ncbi.nlm.nih.gov/genomes/all/GCA/905/337/335/GCA_905337335.1_GTX0158_lecanoromycete</t>
  </si>
  <si>
    <t>Junonia litoralis</t>
  </si>
  <si>
    <t>SAMN13640886</t>
  </si>
  <si>
    <t>GCA_018234925.1</t>
  </si>
  <si>
    <t>DVWF01</t>
  </si>
  <si>
    <t>ftp://ftp.ncbi.nlm.nih.gov/genomes/all/GCA/018/234/925/GCA_018234925.1_SRR10765686</t>
  </si>
  <si>
    <t>Saccharum spontaneum</t>
  </si>
  <si>
    <t>SAMN09753102</t>
  </si>
  <si>
    <t>PRJNA483885</t>
  </si>
  <si>
    <t>GCA_003544955.1</t>
  </si>
  <si>
    <t>chromosome 1A:CM010683.1; chromosome 1B:CM010684.1; chromosome 1C:CM010685.1; chromosome 1D:CM010686.1; chromosome 2A:CM010687.1; chromosome 2B:CM010688.1; chromosome 2C:CM010689.1; chromosome 2D:CM010690.1; chromosome 3A:CM010691.1; chromosome 3B:CM010692.1; chromosome 3C:CM010693.1; chromosome 3D:CM010694.1; chromosome 4A:CM010695.1; chromosome 4B:CM010696.1; chromosome 4C:CM010697.1; chromosome 4D:CM010698.1; chromosome 5A:CM010699.1; chromosome 5B:CM010700.1; chromosome 5C:CM010701.1; chromosome 5D:CM010702.1; chromosome 6A:CM010703.1; chromosome 6B:CM010704.1; chromosome 6C:CM010705.1; chromosome 6D:CM010706.1; chromosome 7A:CM010707.1; chromosome 7B:CM010708.1; chromosome 7C:CM010709.1; chromosome 7D:CM010710.1; chromosome 8A:CM010711.1; chromosome 8B:CM010712.1; chromosome 8C:CM010713.1; chromosome 8D:CM010714.1</t>
  </si>
  <si>
    <t>QVOL01</t>
  </si>
  <si>
    <t>ftp://ftp.ncbi.nlm.nih.gov/genomes/all/GCA/003/544/955/GCA_003544955.1_Sspon.HiC_chr_asm</t>
  </si>
  <si>
    <t>Pecoramyces ruminantium</t>
  </si>
  <si>
    <t>C1A</t>
  </si>
  <si>
    <t>SAMN02981539</t>
  </si>
  <si>
    <t>PRJNA200719</t>
  </si>
  <si>
    <t>GCA_000412615.1</t>
  </si>
  <si>
    <t>ASRE01</t>
  </si>
  <si>
    <t>ftp://ftp.ncbi.nlm.nih.gov/genomes/all/GCA/000/412/615/GCA_000412615.1_Orpinomyces_sp._Strain_C1A</t>
  </si>
  <si>
    <t>Melampsora allii-populina</t>
  </si>
  <si>
    <t>Mlp06GRE05</t>
  </si>
  <si>
    <t>SAMN06264122</t>
  </si>
  <si>
    <t>PRJNA366888</t>
  </si>
  <si>
    <t>GCA_002157005.1</t>
  </si>
  <si>
    <t>MWRJ01</t>
  </si>
  <si>
    <t>ftp://ftp.ncbi.nlm.nih.gov/genomes/all/GCA/002/157/005/GCA_002157005.1_ASM215700v1</t>
  </si>
  <si>
    <t>Melampsora abietis-canadensis</t>
  </si>
  <si>
    <t>MEA09CAP01</t>
  </si>
  <si>
    <t>SAMN06263996</t>
  </si>
  <si>
    <t>PRJNA365810</t>
  </si>
  <si>
    <t>GCA_002157025.1</t>
  </si>
  <si>
    <t>MWRH01</t>
  </si>
  <si>
    <t>ftp://ftp.ncbi.nlm.nih.gov/genomes/all/GCA/002/157/025/GCA_002157025.1_ASM215702v1</t>
  </si>
  <si>
    <t>Melampsora medusae f. sp. deltoidis</t>
  </si>
  <si>
    <t>Mmd05TRE539</t>
  </si>
  <si>
    <t>SAMN06264125</t>
  </si>
  <si>
    <t>PRJNA366080</t>
  </si>
  <si>
    <t>GCA_002157035.1</t>
  </si>
  <si>
    <t>MWRK01</t>
  </si>
  <si>
    <t>ftp://ftp.ncbi.nlm.nih.gov/genomes/all/GCA/002/157/035/GCA_002157035.1_ASM215703v1</t>
  </si>
  <si>
    <t>Melampsora aecidioides</t>
  </si>
  <si>
    <t>Ma07VIC01</t>
  </si>
  <si>
    <t>SAMN06264000</t>
  </si>
  <si>
    <t>PRJNA366963</t>
  </si>
  <si>
    <t>GCA_002157015.1</t>
  </si>
  <si>
    <t>MWRI01</t>
  </si>
  <si>
    <t>ftp://ftp.ncbi.nlm.nih.gov/genomes/all/GCA/002/157/015/GCA_002157015.1_ASM215701v1</t>
  </si>
  <si>
    <t>Melampsora occidentalis</t>
  </si>
  <si>
    <t>Mo05Ca05</t>
  </si>
  <si>
    <t>SAMN06264082</t>
  </si>
  <si>
    <t>PRJNA365972</t>
  </si>
  <si>
    <t>GCA_002157085.1</t>
  </si>
  <si>
    <t>MWRL01</t>
  </si>
  <si>
    <t>ftp://ftp.ncbi.nlm.nih.gov/genomes/all/GCA/002/157/085/GCA_002157085.1_ASM215708v1</t>
  </si>
  <si>
    <t>Plasmodium gonderi</t>
  </si>
  <si>
    <t>ATCC 30045</t>
  </si>
  <si>
    <t>SAMD00076127</t>
  </si>
  <si>
    <t>PRJDB5590</t>
  </si>
  <si>
    <t>GCA_002157705.1</t>
  </si>
  <si>
    <t>BDQF01</t>
  </si>
  <si>
    <t>2017-05-17T00:00:00Z</t>
  </si>
  <si>
    <t>ftp://ftp.ncbi.nlm.nih.gov/genomes/all/GCA/002/157/705/GCA_002157705.1_Pgonderi_assembly01</t>
  </si>
  <si>
    <t>ftp://ftp.ncbi.nlm.nih.gov/genomes/all/GCF/002/157/705/GCF_002157705.1_Pgonderi_assembly01</t>
  </si>
  <si>
    <t>Piromyces sp. E2</t>
  </si>
  <si>
    <t>E2</t>
  </si>
  <si>
    <t>SAMN00788684</t>
  </si>
  <si>
    <t>PRJNA82799</t>
  </si>
  <si>
    <t>GCA_002157105.1</t>
  </si>
  <si>
    <t>MCNC01</t>
  </si>
  <si>
    <t>2017-05-24T00:00:00Z</t>
  </si>
  <si>
    <t>ftp://ftp.ncbi.nlm.nih.gov/genomes/all/GCA/002/157/105/GCA_002157105.1_PirspE2_v1.0</t>
  </si>
  <si>
    <t>Geosmithia morbida</t>
  </si>
  <si>
    <t>SAMN13870095</t>
  </si>
  <si>
    <t>PRJNA645152</t>
  </si>
  <si>
    <t>GCA_012550715.1</t>
  </si>
  <si>
    <t>JAANYQ01</t>
  </si>
  <si>
    <t>ftp://ftp.ncbi.nlm.nih.gov/genomes/all/GCA/012/550/715/GCA_012550715.1_ASM1255071v1</t>
  </si>
  <si>
    <t>ftp://ftp.ncbi.nlm.nih.gov/genomes/all/GCF/012/550/715/GCF_012550715.1_ASM1255071v1</t>
  </si>
  <si>
    <t>Rostrostelium ellipticum</t>
  </si>
  <si>
    <t>SAMEA4059175</t>
  </si>
  <si>
    <t>PRJEB14640</t>
  </si>
  <si>
    <t>GCA_900092235.1</t>
  </si>
  <si>
    <t>FLTD01</t>
  </si>
  <si>
    <t>2017-01-02T00:00:00Z</t>
  </si>
  <si>
    <t>ftp://ftp.ncbi.nlm.nih.gov/genomes/all/GCA/900/092/235/GCA_900092235.1_ASM90009223v1</t>
  </si>
  <si>
    <t>Synstelium polycarpum</t>
  </si>
  <si>
    <t>SAMEA4059177</t>
  </si>
  <si>
    <t>GCA_900092255.1</t>
  </si>
  <si>
    <t>FLTE01</t>
  </si>
  <si>
    <t>ftp://ftp.ncbi.nlm.nih.gov/genomes/all/GCA/900/092/255/GCA_900092255.1_ASM90009225v1</t>
  </si>
  <si>
    <t>Coremiostelium polycephalum</t>
  </si>
  <si>
    <t>SAMEA4059178</t>
  </si>
  <si>
    <t>GCA_900092265.1</t>
  </si>
  <si>
    <t>FLTC01</t>
  </si>
  <si>
    <t>ftp://ftp.ncbi.nlm.nih.gov/genomes/all/GCA/900/092/265/GCA_900092265.1_ASM90009226v1</t>
  </si>
  <si>
    <t>Cavenderia deminutiva</t>
  </si>
  <si>
    <t>SAMEA4059179</t>
  </si>
  <si>
    <t>GCA_900092275.1</t>
  </si>
  <si>
    <t>FLTF01</t>
  </si>
  <si>
    <t>ftp://ftp.ncbi.nlm.nih.gov/genomes/all/GCA/900/092/275/GCA_900092275.1_ASM90009227v1</t>
  </si>
  <si>
    <t>Acytostelium leptosomum</t>
  </si>
  <si>
    <t>SAMEA4059176</t>
  </si>
  <si>
    <t>GCA_900092245.1</t>
  </si>
  <si>
    <t>FLTG01</t>
  </si>
  <si>
    <t>ftp://ftp.ncbi.nlm.nih.gov/genomes/all/GCA/900/092/245/GCA_900092245.1_ASM90009224v1</t>
  </si>
  <si>
    <t>Coprinopsis strossmayeri</t>
  </si>
  <si>
    <t>SAMEA44050918</t>
  </si>
  <si>
    <t>PRJEB18786</t>
  </si>
  <si>
    <t>GCA_900156845.1</t>
  </si>
  <si>
    <t>FTPT01</t>
  </si>
  <si>
    <t>2017-01-26T00:00:00Z</t>
  </si>
  <si>
    <t>ftp://ftp.ncbi.nlm.nih.gov/genomes/all/GCA/900/156/845/GCA_900156845.1_ASM90015684v1</t>
  </si>
  <si>
    <t>Kazachstania saulgeensis</t>
  </si>
  <si>
    <t>SAMEA104016679</t>
  </si>
  <si>
    <t>PRJEB20516</t>
  </si>
  <si>
    <t>GCA_900180425.1</t>
  </si>
  <si>
    <t>FXLY01</t>
  </si>
  <si>
    <t>ftp://ftp.ncbi.nlm.nih.gov/genomes/all/GCA/900/180/425/GCA_900180425.1_ASM90018042v1</t>
  </si>
  <si>
    <t>Klebsormidium nitens</t>
  </si>
  <si>
    <t>NIES-2285</t>
  </si>
  <si>
    <t>SAMD00000399</t>
  </si>
  <si>
    <t>PRJDB718</t>
  </si>
  <si>
    <t>GCA_000708835.1</t>
  </si>
  <si>
    <t>chloroplast Pltd:DF238762.1; mitochondrion MT:DF238763.1</t>
  </si>
  <si>
    <t>BANV01</t>
  </si>
  <si>
    <t>ftp://ftp.ncbi.nlm.nih.gov/genomes/all/GCA/000/708/835/GCA_000708835.1_ASM70883v1</t>
  </si>
  <si>
    <t>Herrania umbratica</t>
  </si>
  <si>
    <t>SAMN06806157</t>
  </si>
  <si>
    <t>PRJNA389730</t>
  </si>
  <si>
    <t>GCA_002168275.2</t>
  </si>
  <si>
    <t>NHTG01</t>
  </si>
  <si>
    <t>2017-06-05T00:00:00Z</t>
  </si>
  <si>
    <t>ftp://ftp.ncbi.nlm.nih.gov/genomes/all/GCA/002/168/275/GCA_002168275.2_ASM216827v2</t>
  </si>
  <si>
    <t>ftp://ftp.ncbi.nlm.nih.gov/genomes/all/GCF/002/168/275/GCF_002168275.1_ASM216827v2</t>
  </si>
  <si>
    <t>Phalacrocorax harrisi</t>
  </si>
  <si>
    <t>CR59</t>
  </si>
  <si>
    <t>SAMN05301669</t>
  </si>
  <si>
    <t>GCA_002173475.1</t>
  </si>
  <si>
    <t>NEVG01</t>
  </si>
  <si>
    <t>ftp://ftp.ncbi.nlm.nih.gov/genomes/all/GCA/002/173/475/GCA_002173475.1_Pharrisi_ref_V1</t>
  </si>
  <si>
    <t>Phalacrocorax auritus</t>
  </si>
  <si>
    <t>PW-MI-E2</t>
  </si>
  <si>
    <t>SAMN06226698</t>
  </si>
  <si>
    <t>GCA_002173455.1</t>
  </si>
  <si>
    <t>NFMC01</t>
  </si>
  <si>
    <t>ftp://ftp.ncbi.nlm.nih.gov/genomes/all/GCA/002/173/455/GCA_002173455.1_ASM217345v1</t>
  </si>
  <si>
    <t>Curvularia sp. IFB-Z10</t>
  </si>
  <si>
    <t>IFB-Z10</t>
  </si>
  <si>
    <t>SAMN02940604</t>
  </si>
  <si>
    <t>PRJNA256127</t>
  </si>
  <si>
    <t>GCA_002161795.1</t>
  </si>
  <si>
    <t>JPSZ01</t>
  </si>
  <si>
    <t>2017-05-30T00:00:00Z</t>
  </si>
  <si>
    <t>ftp://ftp.ncbi.nlm.nih.gov/genomes/all/GCA/002/161/795/GCA_002161795.1_ASM216179v1</t>
  </si>
  <si>
    <t>Sclerotinia glacialis</t>
  </si>
  <si>
    <t>LMK 743</t>
  </si>
  <si>
    <t>SAMN03448622</t>
  </si>
  <si>
    <t>PRJNA277973</t>
  </si>
  <si>
    <t>GCA_002162575.1</t>
  </si>
  <si>
    <t>NGKH01</t>
  </si>
  <si>
    <t>ftp://ftp.ncbi.nlm.nih.gov/genomes/all/GCA/002/162/575/GCA_002162575.1_ASM216257v1</t>
  </si>
  <si>
    <t>Myriosclerotinia duriaeana</t>
  </si>
  <si>
    <t>LMK 746</t>
  </si>
  <si>
    <t>SAMN03448623</t>
  </si>
  <si>
    <t>GCA_002162615.1</t>
  </si>
  <si>
    <t>NGKI01</t>
  </si>
  <si>
    <t>ftp://ftp.ncbi.nlm.nih.gov/genomes/all/GCA/002/162/615/GCA_002162615.1_ASM216261v1</t>
  </si>
  <si>
    <t>Sclerotium cepivorum</t>
  </si>
  <si>
    <t>JRUF-117</t>
  </si>
  <si>
    <t>SAMN10219767</t>
  </si>
  <si>
    <t>PRJNA691331</t>
  </si>
  <si>
    <t>GCA_014898415.1</t>
  </si>
  <si>
    <t>RCTD01</t>
  </si>
  <si>
    <t>ftp://ftp.ncbi.nlm.nih.gov/genomes/all/GCA/014/898/415/GCA_014898415.1_ASM1489841v1</t>
  </si>
  <si>
    <t>Myriosclerotinia scirpicola</t>
  </si>
  <si>
    <t>LMK 735</t>
  </si>
  <si>
    <t>SAMN03448621</t>
  </si>
  <si>
    <t>GCA_002162505.1</t>
  </si>
  <si>
    <t>NGKG01</t>
  </si>
  <si>
    <t>ftp://ftp.ncbi.nlm.nih.gov/genomes/all/GCA/002/162/505/GCA_002162505.1_ASM216250v1</t>
  </si>
  <si>
    <t>Myriosclerotinia curreyana</t>
  </si>
  <si>
    <t>LMK 759</t>
  </si>
  <si>
    <t>SAMN03448624</t>
  </si>
  <si>
    <t>GCA_002162495.1</t>
  </si>
  <si>
    <t>NGKJ01</t>
  </si>
  <si>
    <t>ftp://ftp.ncbi.nlm.nih.gov/genomes/all/GCA/002/162/495/GCA_002162495.1_ASM216249v1</t>
  </si>
  <si>
    <t>Monilinia aucupariae</t>
  </si>
  <si>
    <t>LMK 733</t>
  </si>
  <si>
    <t>SAMN03448620</t>
  </si>
  <si>
    <t>GCA_002162555.1</t>
  </si>
  <si>
    <t>NGKF01</t>
  </si>
  <si>
    <t>ftp://ftp.ncbi.nlm.nih.gov/genomes/all/GCA/002/162/555/GCA_002162555.1_ASM216255v1</t>
  </si>
  <si>
    <t>Mfrc123</t>
  </si>
  <si>
    <t>SAMN10965845</t>
  </si>
  <si>
    <t>PRJNA523200</t>
  </si>
  <si>
    <t>GCA_008692225.1</t>
  </si>
  <si>
    <t>VICG01</t>
  </si>
  <si>
    <t>ftp://ftp.ncbi.nlm.nih.gov/genomes/all/GCA/008/692/225/GCA_008692225.1_ASM869222v1</t>
  </si>
  <si>
    <t>Actinidia eriantha</t>
  </si>
  <si>
    <t>MHT-2021</t>
  </si>
  <si>
    <t>SAMN18715780</t>
  </si>
  <si>
    <t>PRJNA721303</t>
  </si>
  <si>
    <t>GCA_019202715.1</t>
  </si>
  <si>
    <t>chromosome 1:CM032970.1; chromosome 2:CM032971.1; chromosome 3:CM032972.1; chromosome 4:CM032973.1; chromosome 5:CM032974.1; chromosome 6:CM032975.1; chromosome 7:CM032976.1; chromosome 8:CM032977.1; chromosome 9:CM032978.1; chromosome 10:CM032979.1; chromosome 11:CM032980.1; chromosome 12:CM032981.1; chromosome 13:CM032982.1; chromosome 14:CM032983.1; chromosome 15:CM032984.1; chromosome 16:CM032985.1; chromosome 17:CM032986.1; chromosome 18:CM032987.1; chromosome 19:CM032988.1; chromosome 20:CM032989.1; chromosome 21:CM032990.1; chromosome 22:CM032991.1; chromosome 23:CM032992.1; chromosome 24:CM032993.1; chromosome 25:CM032994.1; chromosome 26:CM032995.1; chromosome 27:CM032996.1; chromosome 28:CM032997.1; chromosome 29:CM032998.1</t>
  </si>
  <si>
    <t>JAHSQF01</t>
  </si>
  <si>
    <t>ftp://ftp.ncbi.nlm.nih.gov/genomes/all/GCA/019/202/715/GCA_019202715.1_MaoHua_MHT</t>
  </si>
  <si>
    <t>Fusarium pininemorale</t>
  </si>
  <si>
    <t>CMW 25243</t>
  </si>
  <si>
    <t>SAMN06885850</t>
  </si>
  <si>
    <t>PRJNA385259</t>
  </si>
  <si>
    <t>GCA_002165215.1</t>
  </si>
  <si>
    <t>NFZR01</t>
  </si>
  <si>
    <t>2017-06-02T00:00:00Z</t>
  </si>
  <si>
    <t>ftp://ftp.ncbi.nlm.nih.gov/genomes/all/GCA/002/165/215/GCA_002165215.1_FUSPIN1.0</t>
  </si>
  <si>
    <t>Ophidiomyces ophidiicola</t>
  </si>
  <si>
    <t>MYCO-ARIZ AN0400001</t>
  </si>
  <si>
    <t>SAMN06345888</t>
  </si>
  <si>
    <t>PRJNA375796</t>
  </si>
  <si>
    <t>GCA_002167195.1</t>
  </si>
  <si>
    <t>MWKM01</t>
  </si>
  <si>
    <t>ftp://ftp.ncbi.nlm.nih.gov/genomes/all/GCA/002/167/195/GCA_002167195.1_ASM216719v1</t>
  </si>
  <si>
    <t>Sporophila hypoxantha</t>
  </si>
  <si>
    <t>MACN 5231</t>
  </si>
  <si>
    <t>SAMN06754710</t>
  </si>
  <si>
    <t>PRJNA382416</t>
  </si>
  <si>
    <t>GCA_002167245.1</t>
  </si>
  <si>
    <t>NDFG01</t>
  </si>
  <si>
    <t>ftp://ftp.ncbi.nlm.nih.gov/genomes/all/GCA/002/167/245/GCA_002167245.1_SpoHypox2.0</t>
  </si>
  <si>
    <t>Fusarium euwallaceae</t>
  </si>
  <si>
    <t>HFEW-16-IV-019</t>
  </si>
  <si>
    <t>SAMN07156877</t>
  </si>
  <si>
    <t>PRJNA387548</t>
  </si>
  <si>
    <t>GCA_002168265.2</t>
  </si>
  <si>
    <t>NHTE02</t>
  </si>
  <si>
    <t>ftp://ftp.ncbi.nlm.nih.gov/genomes/all/GCA/002/168/265/GCA_002168265.2_ASM216826v2</t>
  </si>
  <si>
    <t>Renilla reniformis</t>
  </si>
  <si>
    <t>SAMEA103980763</t>
  </si>
  <si>
    <t>PRJEB20462</t>
  </si>
  <si>
    <t>GCA_900177555.1</t>
  </si>
  <si>
    <t>FXAL01</t>
  </si>
  <si>
    <t>2017-04-19T00:00:00Z</t>
  </si>
  <si>
    <t>ftp://ftp.ncbi.nlm.nih.gov/genomes/all/GCA/900/177/555/GCA_900177555.1_Renilla_reniformis_genome_assembly_1.0</t>
  </si>
  <si>
    <t>Patiriella regularis</t>
  </si>
  <si>
    <t>SAMEA3518466</t>
  </si>
  <si>
    <t>PRJEB10600</t>
  </si>
  <si>
    <t>GCA_900067625.1</t>
  </si>
  <si>
    <t>CYSQ01</t>
  </si>
  <si>
    <t>ftp://ftp.ncbi.nlm.nih.gov/genomes/all/GCA/900/067/625/GCA_900067625.1_Patiriella_regularis_genome_assembly_1.0</t>
  </si>
  <si>
    <t>Ophionereis fasciata</t>
  </si>
  <si>
    <t>SAMEA3506705</t>
  </si>
  <si>
    <t>PRJEB10339</t>
  </si>
  <si>
    <t>GCA_900067615.1</t>
  </si>
  <si>
    <t>CZLG01</t>
  </si>
  <si>
    <t>ftp://ftp.ncbi.nlm.nih.gov/genomes/all/GCA/900/067/615/GCA_900067615.1_Ophionereis_fasciata_genome_assembly_1.0</t>
  </si>
  <si>
    <t>Radix auricularia</t>
  </si>
  <si>
    <t>pool of 3 individuals</t>
  </si>
  <si>
    <t>SAMN05945931</t>
  </si>
  <si>
    <t>PRJNA350764</t>
  </si>
  <si>
    <t>GCA_002072015.1</t>
  </si>
  <si>
    <t>mitochondrion MT:CM007807.1</t>
  </si>
  <si>
    <t>MUZC01</t>
  </si>
  <si>
    <t>2017-03-23T00:00:00Z</t>
  </si>
  <si>
    <t>ftp://ftp.ncbi.nlm.nih.gov/genomes/all/GCA/002/072/015/GCA_002072015.1_ASM207201v1</t>
  </si>
  <si>
    <t>Cryphonectria radicalis</t>
  </si>
  <si>
    <t>M283</t>
  </si>
  <si>
    <t>SAMN15481984</t>
  </si>
  <si>
    <t>PRJNA644891</t>
  </si>
  <si>
    <t>GCA_014849355.1</t>
  </si>
  <si>
    <t>JACWQW01</t>
  </si>
  <si>
    <t>ftp://ftp.ncbi.nlm.nih.gov/genomes/all/GCA/014/849/355/GCA_014849355.1_ASM1484935v1</t>
  </si>
  <si>
    <t>Calonectria leucothoes</t>
  </si>
  <si>
    <t>CBS 109166</t>
  </si>
  <si>
    <t>SAMN06459558</t>
  </si>
  <si>
    <t>PRJNA377309</t>
  </si>
  <si>
    <t>GCA_002179835.1</t>
  </si>
  <si>
    <t>NAJI01</t>
  </si>
  <si>
    <t>ftp://ftp.ncbi.nlm.nih.gov/genomes/all/GCA/002/179/835/GCA_002179835.1_ASM217983v1</t>
  </si>
  <si>
    <t>Oscheius tipulae</t>
  </si>
  <si>
    <t>CEW1</t>
  </si>
  <si>
    <t>SAMN15480678</t>
  </si>
  <si>
    <t>PRJNA644888</t>
  </si>
  <si>
    <t>GCA_013425905.1</t>
  </si>
  <si>
    <t>chromosome I:CP059028.1; chromosome II:CP059029.1; chromosome III:CP059030.1; chromosome IV:CP059031.1; chromosome V:CP059032.1; chromosome X:CP059033.1; mitochondrion MT:CP059034.1</t>
  </si>
  <si>
    <t>2020-07-20T00:00:00Z</t>
  </si>
  <si>
    <t>ftp://ftp.ncbi.nlm.nih.gov/genomes/all/GCA/013/425/905/GCA_013425905.1_ASM1342590v1</t>
  </si>
  <si>
    <t>Themeda triandra</t>
  </si>
  <si>
    <t>sf006</t>
  </si>
  <si>
    <t>SAMN12996708</t>
  </si>
  <si>
    <t>GCA_018135685.1</t>
  </si>
  <si>
    <t>chloroplast Pltd:CM030887.1</t>
  </si>
  <si>
    <t>JAENPR01</t>
  </si>
  <si>
    <t>ftp://ftp.ncbi.nlm.nih.gov/genomes/all/GCA/018/135/685/GCA_018135685.1_ASM1813568v1</t>
  </si>
  <si>
    <t>Pistacia vera</t>
  </si>
  <si>
    <t>SAMN11269074</t>
  </si>
  <si>
    <t>PRJNA578116</t>
  </si>
  <si>
    <t>GCA_008641045.1</t>
  </si>
  <si>
    <t>plastid Pltd:NC_034998.1/</t>
  </si>
  <si>
    <t>VTWI01</t>
  </si>
  <si>
    <t>ftp://ftp.ncbi.nlm.nih.gov/genomes/all/GCA/008/641/045/GCA_008641045.1_PisVer_v2</t>
  </si>
  <si>
    <t>ftp://ftp.ncbi.nlm.nih.gov/genomes/all/GCF/008/641/045/GCF_008641045.1_PisVer_v2</t>
  </si>
  <si>
    <t>Hyparrhenia diplandra</t>
  </si>
  <si>
    <t>SAMN15969976</t>
  </si>
  <si>
    <t>GCA_015847255.1</t>
  </si>
  <si>
    <t>JADLZK01</t>
  </si>
  <si>
    <t>ftp://ftp.ncbi.nlm.nih.gov/genomes/all/GCA/015/847/255/GCA_015847255.1_Hd-A1025-Draft-PanAnd-1.0</t>
  </si>
  <si>
    <t>Fusarium udum</t>
  </si>
  <si>
    <t>NRRL 25194</t>
  </si>
  <si>
    <t>SAMN13683608</t>
  </si>
  <si>
    <t>PRJNA670753</t>
  </si>
  <si>
    <t>GCA_013186905.1</t>
  </si>
  <si>
    <t>JAAQPG01</t>
  </si>
  <si>
    <t>2020-05-29T00:00:00Z</t>
  </si>
  <si>
    <t>ftp://ftp.ncbi.nlm.nih.gov/genomes/all/GCA/013/186/905/GCA_013186905.1_ASM1318690v1</t>
  </si>
  <si>
    <t>Mamestra configurata</t>
  </si>
  <si>
    <t>AAFC colony</t>
  </si>
  <si>
    <t>SAMN06637963</t>
  </si>
  <si>
    <t>PRJNA380242</t>
  </si>
  <si>
    <t>GCA_002192655.2</t>
  </si>
  <si>
    <t>mitochondrion MT:CM017530.1</t>
  </si>
  <si>
    <t>NDFZ01</t>
  </si>
  <si>
    <t>2017-06-14T00:00:00Z</t>
  </si>
  <si>
    <t>ftp://ftp.ncbi.nlm.nih.gov/genomes/all/GCA/002/192/655/GCA_002192655.2_ASM219265v2</t>
  </si>
  <si>
    <t>Torulaspora microellipsoides</t>
  </si>
  <si>
    <t>SAMEA3108253</t>
  </si>
  <si>
    <t>PRJEB7632</t>
  </si>
  <si>
    <t>GCA_900186055.1</t>
  </si>
  <si>
    <t>FYBL01</t>
  </si>
  <si>
    <t>ftp://ftp.ncbi.nlm.nih.gov/genomes/all/GCA/900/186/055/GCA_900186055.1_TOMI</t>
  </si>
  <si>
    <t>Lepista sordida</t>
  </si>
  <si>
    <t>NBRC 112841</t>
  </si>
  <si>
    <t>SAMD00036984</t>
  </si>
  <si>
    <t>PRJDB4143</t>
  </si>
  <si>
    <t>GCA_010725545.1</t>
  </si>
  <si>
    <t>BIMQ01</t>
  </si>
  <si>
    <t>2020-02-13T21:09:00Z</t>
  </si>
  <si>
    <t>ftp://ftp.ncbi.nlm.nih.gov/genomes/all/GCA/010/725/545/GCA_010725545.1_Ls_assembly01</t>
  </si>
  <si>
    <t>Gaeumannomyces sp. JS-464</t>
  </si>
  <si>
    <t>JS-464</t>
  </si>
  <si>
    <t>SAMN06272964</t>
  </si>
  <si>
    <t>PRJNA368789</t>
  </si>
  <si>
    <t>GCA_002197995.1</t>
  </si>
  <si>
    <t>NGZR01</t>
  </si>
  <si>
    <t>ftp://ftp.ncbi.nlm.nih.gov/genomes/all/GCA/002/197/995/GCA_002197995.1_ASM219799v1</t>
  </si>
  <si>
    <t>Euglossa dilemma</t>
  </si>
  <si>
    <t>SAMN07177610</t>
  </si>
  <si>
    <t>PRJNA388474</t>
  </si>
  <si>
    <t>GCA_002201625.1</t>
  </si>
  <si>
    <t>NIJG01</t>
  </si>
  <si>
    <t>ftp://ftp.ncbi.nlm.nih.gov/genomes/all/GCA/002/201/625/GCA_002201625.1_Edil_v1.0</t>
  </si>
  <si>
    <t>Marssonina coronariae</t>
  </si>
  <si>
    <t>NL1</t>
  </si>
  <si>
    <t>SAMN06564146</t>
  </si>
  <si>
    <t>PRJNA376855</t>
  </si>
  <si>
    <t>GCA_002204255.1</t>
  </si>
  <si>
    <t>MZNU01</t>
  </si>
  <si>
    <t>ftp://ftp.ncbi.nlm.nih.gov/genomes/all/GCA/002/204/255/GCA_002204255.1_ASM220425v1</t>
  </si>
  <si>
    <t>Diploscapter coronatus</t>
  </si>
  <si>
    <t>PDL0010</t>
  </si>
  <si>
    <t>SAMD00025087</t>
  </si>
  <si>
    <t>PRJDB3143</t>
  </si>
  <si>
    <t>GCA_002207785.1</t>
  </si>
  <si>
    <t>BBTA01</t>
  </si>
  <si>
    <t>ftp://ftp.ncbi.nlm.nih.gov/genomes/all/GCA/002/207/785/GCA_002207785.1_ASM220778v1</t>
  </si>
  <si>
    <t>Ooceraea biroi</t>
  </si>
  <si>
    <t>clonal line C1</t>
  </si>
  <si>
    <t>SAMN09281275</t>
  </si>
  <si>
    <t>PRJNA501908</t>
  </si>
  <si>
    <t>GCA_003672135.1</t>
  </si>
  <si>
    <t>chromosome 1:NC_039506.1/CM010856.1; chromosome 2:NC_039507.1/CM010857.1; chromosome 3:NC_039508.1/CM010858.1; chromosome 4:NC_039509.1/CM010859.1; chromosome 5:NC_039510.1/CM010860.1; chromosome 6:NC_039511.1/CM010861.1; chromosome 7:NC_039512.1/CM010862.1; chromosome 8:NC_039513.1/CM010863.1; chromosome 9:NC_039514.1/CM010864.1; chromosome 10:NC_039515.1/CM010865.1; chromosome 11:NC_039516.1/CM010866.1; chromosome 12:NC_039517.1/CM010867.1; chromosome 13:NC_039518.1/CM010868.1; chromosome 14:NC_039519.1/CM010869.1; mitochondrion MT:CM010870.1</t>
  </si>
  <si>
    <t>QOIP01</t>
  </si>
  <si>
    <t>ftp://ftp.ncbi.nlm.nih.gov/genomes/all/GCA/003/672/135/GCA_003672135.1_Obir_v5.4</t>
  </si>
  <si>
    <t>ftp://ftp.ncbi.nlm.nih.gov/genomes/all/GCF/003/672/135/GCF_003672135.1_Obir_v5.4</t>
  </si>
  <si>
    <t>Vespa velutina</t>
  </si>
  <si>
    <t>SAMEA5248726</t>
  </si>
  <si>
    <t>PRJEB46979</t>
  </si>
  <si>
    <t>GCA_912470025.1</t>
  </si>
  <si>
    <t>chromosome 1:OU525123.1; chromosome 2:OU525124.1; chromosome 3:OU525125.1; chromosome 4:OU525126.1; chromosome 5:OU525127.1; chromosome 6:OU525128.1; chromosome 7:OU525129.1; chromosome 8:OU525130.1; chromosome 9:OU525131.1; chromosome 10:OU525132.1; chromosome 11:OU525133.1; chromosome 12:OU525134.1; chromosome 13:OU525135.1; chromosome 14:OU525136.1; chromosome 15:OU525137.1; chromosome 16:OU525138.1; chromosome 17:OU525139.1; chromosome 18:OU525140.1; chromosome 19:OU525141.1; chromosome 20:OU525142.1; chromosome 21:OU525143.1; chromosome 22:OU525144.1; chromosome 23:OU525145.1; chromosome 24:OU525146.1; chromosome 25:OU525147.1; mitochondrion MT:OU525148.1</t>
  </si>
  <si>
    <t>CAJVVP01</t>
  </si>
  <si>
    <t>2021-08-14T00:00:00Z</t>
  </si>
  <si>
    <t>ftp://ftp.ncbi.nlm.nih.gov/genomes/all/GCA/912/470/025/GCA_912470025.1_iVesVel2.1</t>
  </si>
  <si>
    <t>[Candida] psychrophila</t>
  </si>
  <si>
    <t>SAMEA104124437</t>
  </si>
  <si>
    <t>PRJEB21282</t>
  </si>
  <si>
    <t>GCA_900186205.1</t>
  </si>
  <si>
    <t>FYBW01</t>
  </si>
  <si>
    <t>ftp://ftp.ncbi.nlm.nih.gov/genomes/all/GCA/900/186/205/GCA_900186205.1_CANPSY1</t>
  </si>
  <si>
    <t>Geosmithia putterillii</t>
  </si>
  <si>
    <t>SAMEA104137031</t>
  </si>
  <si>
    <t>PRJEB13066</t>
  </si>
  <si>
    <t>GCA_900188575.1</t>
  </si>
  <si>
    <t>FYEU01</t>
  </si>
  <si>
    <t>ftp://ftp.ncbi.nlm.nih.gov/genomes/all/GCA/900/188/575/GCA_900188575.1_Geosmithia-putterillii</t>
  </si>
  <si>
    <t>Geosmithia flava</t>
  </si>
  <si>
    <t>SAMEA104137030</t>
  </si>
  <si>
    <t>GCA_900188565.1</t>
  </si>
  <si>
    <t>FYEV01</t>
  </si>
  <si>
    <t>ftp://ftp.ncbi.nlm.nih.gov/genomes/all/GCA/900/188/565/GCA_900188565.1_Geosmithia-flava</t>
  </si>
  <si>
    <t>NBRC 105426</t>
  </si>
  <si>
    <t>SAMN07249242</t>
  </si>
  <si>
    <t>PRJNA390721</t>
  </si>
  <si>
    <t>GCA_002214945.1</t>
  </si>
  <si>
    <t>NJGN01</t>
  </si>
  <si>
    <t>ftp://ftp.ncbi.nlm.nih.gov/genomes/all/GCA/002/214/945/GCA_002214945.1_ASM221494v1</t>
  </si>
  <si>
    <t>Phytophthora megakarya</t>
  </si>
  <si>
    <t>zdho120</t>
  </si>
  <si>
    <t>SAMN04632436</t>
  </si>
  <si>
    <t>PRJNA318028</t>
  </si>
  <si>
    <t>GCA_002215365.1</t>
  </si>
  <si>
    <t>NBNE01</t>
  </si>
  <si>
    <t>2017-07-06T00:00:00Z</t>
  </si>
  <si>
    <t>ftp://ftp.ncbi.nlm.nih.gov/genomes/all/GCA/002/215/365/GCA_002215365.1_ASM221536v1</t>
  </si>
  <si>
    <t>Digenea simplex</t>
  </si>
  <si>
    <t>OPJ-A18</t>
  </si>
  <si>
    <t>SAMN10485948</t>
  </si>
  <si>
    <t>PRJNA509898</t>
  </si>
  <si>
    <t>GCA_004798425.1</t>
  </si>
  <si>
    <t>RXNZ01</t>
  </si>
  <si>
    <t>2019-04-16T00:00:00Z</t>
  </si>
  <si>
    <t>ftp://ftp.ncbi.nlm.nih.gov/genomes/all/GCA/004/798/425/GCA_004798425.1_ASM479842v1</t>
  </si>
  <si>
    <t>Lagenorhynchus obliquidens</t>
  </si>
  <si>
    <t>GAN/ISIS:26980383/991018</t>
  </si>
  <si>
    <t>SAMN09386610</t>
  </si>
  <si>
    <t>PRJNA504867</t>
  </si>
  <si>
    <t>GCA_003676395.1</t>
  </si>
  <si>
    <t>mitochondrion MT:NC_035426.1/</t>
  </si>
  <si>
    <t>RCWK01</t>
  </si>
  <si>
    <t>ftp://ftp.ncbi.nlm.nih.gov/genomes/all/GCA/003/676/395/GCA_003676395.1_ASM367639v1</t>
  </si>
  <si>
    <t>ftp://ftp.ncbi.nlm.nih.gov/genomes/all/GCF/003/676/395/GCF_003676395.1_ASM367639v1</t>
  </si>
  <si>
    <t>Esteya vermicola</t>
  </si>
  <si>
    <t>CBS 115803</t>
  </si>
  <si>
    <t>SAMN07414045</t>
  </si>
  <si>
    <t>GCA_002778215.1</t>
  </si>
  <si>
    <t>PCDM01</t>
  </si>
  <si>
    <t>ftp://ftp.ncbi.nlm.nih.gov/genomes/all/GCA/002/778/215/GCA_002778215.1_ASM277821v1</t>
  </si>
  <si>
    <t>Himantopus leucocephalus</t>
  </si>
  <si>
    <t>B60480</t>
  </si>
  <si>
    <t>SAMN10386166</t>
  </si>
  <si>
    <t>PRJNA503940</t>
  </si>
  <si>
    <t>GCA_003993805.1</t>
  </si>
  <si>
    <t>RSEF01</t>
  </si>
  <si>
    <t>ftp://ftp.ncbi.nlm.nih.gov/genomes/all/GCA/003/993/805/GCA_003993805.1_UO_Hhiman_2.0</t>
  </si>
  <si>
    <t>Aspergillus persii</t>
  </si>
  <si>
    <t>NIBRFGC000004109</t>
  </si>
  <si>
    <t>SAMN06272962</t>
  </si>
  <si>
    <t>PRJNA368784</t>
  </si>
  <si>
    <t>GCA_002215965.1</t>
  </si>
  <si>
    <t>NGZO01</t>
  </si>
  <si>
    <t>ftp://ftp.ncbi.nlm.nih.gov/genomes/all/GCA/002/215/965/GCA_002215965.1_ASM221596v1</t>
  </si>
  <si>
    <t>Raffaelea quercus-mongolicae</t>
  </si>
  <si>
    <t>KACC44405</t>
  </si>
  <si>
    <t>SAMN07192611</t>
  </si>
  <si>
    <t>PRJNA389222</t>
  </si>
  <si>
    <t>GCA_002215975.1</t>
  </si>
  <si>
    <t>NIPS01</t>
  </si>
  <si>
    <t>ftp://ftp.ncbi.nlm.nih.gov/genomes/all/GCA/002/215/975/GCA_002215975.1_ASM221597v1</t>
  </si>
  <si>
    <t>Psammomys obesus</t>
  </si>
  <si>
    <t>SAMEA8556771</t>
  </si>
  <si>
    <t>PRJEB44074</t>
  </si>
  <si>
    <t>GCA_907164565.1</t>
  </si>
  <si>
    <t>CAJQZG01</t>
  </si>
  <si>
    <t>2021-06-02T00:00:00Z</t>
  </si>
  <si>
    <t>ftp://ftp.ncbi.nlm.nih.gov/genomes/all/GCA/907/164/565/GCA_907164565.1_mPsaObe1.curated_primary_1811</t>
  </si>
  <si>
    <t>Crithidia bombi</t>
  </si>
  <si>
    <t>SAMEA104111784</t>
  </si>
  <si>
    <t>PRJEB21108</t>
  </si>
  <si>
    <t>GCA_900240985.1</t>
  </si>
  <si>
    <t>OESO01</t>
  </si>
  <si>
    <t>ftp://ftp.ncbi.nlm.nih.gov/genomes/all/GCA/900/240/985/GCA_900240985.1_crithidia-bombi.GDC.2013.v1</t>
  </si>
  <si>
    <t>Cercospora cf. sigesbeckiae</t>
  </si>
  <si>
    <t>PP_2012_071</t>
  </si>
  <si>
    <t>SAMN10411420</t>
  </si>
  <si>
    <t>PRJNA503907</t>
  </si>
  <si>
    <t>GCA_005356805.1</t>
  </si>
  <si>
    <t>RQIF01</t>
  </si>
  <si>
    <t>ftp://ftp.ncbi.nlm.nih.gov/genomes/all/GCA/005/356/805/GCA_005356805.1_ASM535680v1</t>
  </si>
  <si>
    <t>Drosophila obscura</t>
  </si>
  <si>
    <t>BZ-5 IFL</t>
  </si>
  <si>
    <t>SAMN16729671</t>
  </si>
  <si>
    <t>GCA_018151105.1</t>
  </si>
  <si>
    <t>JAECWW01</t>
  </si>
  <si>
    <t>ftp://ftp.ncbi.nlm.nih.gov/genomes/all/GCA/018/151/105/GCA_018151105.1_ASM1815110v1</t>
  </si>
  <si>
    <t>ftp://ftp.ncbi.nlm.nih.gov/genomes/all/GCF/018/151/105/GCF_018151105.1_ASM1815110v1</t>
  </si>
  <si>
    <t>Microbotryum intermedium</t>
  </si>
  <si>
    <t>SAMEA4412808</t>
  </si>
  <si>
    <t>PRJEB15277</t>
  </si>
  <si>
    <t>GCA_900096595.1</t>
  </si>
  <si>
    <t>FMSP01</t>
  </si>
  <si>
    <t>ftp://ftp.ncbi.nlm.nih.gov/genomes/all/GCA/900/096/595/GCA_900096595.1_Microbotrium_Intermedium_Assembly</t>
  </si>
  <si>
    <t>Scedosporium boydii</t>
  </si>
  <si>
    <t>IHEM 23826</t>
  </si>
  <si>
    <t>SAMN06706955</t>
  </si>
  <si>
    <t>PRJNA382498</t>
  </si>
  <si>
    <t>GCA_002221725.1</t>
  </si>
  <si>
    <t>NJFT01</t>
  </si>
  <si>
    <t>ftp://ftp.ncbi.nlm.nih.gov/genomes/all/GCA/002/221/725/GCA_002221725.1_ScBoyd1.0</t>
  </si>
  <si>
    <t>Drosophila nasuta</t>
  </si>
  <si>
    <t>G-86</t>
  </si>
  <si>
    <t>SAMD00051868</t>
  </si>
  <si>
    <t>PRJDB4817</t>
  </si>
  <si>
    <t>GCA_019972435.1</t>
  </si>
  <si>
    <t>BJEH01</t>
  </si>
  <si>
    <t>ftp://ftp.ncbi.nlm.nih.gov/genomes/all/GCA/019/972/435/GCA_019972435.1_D_nasuta_1.0</t>
  </si>
  <si>
    <t>fungal sp. ARF18</t>
  </si>
  <si>
    <t>ARF18</t>
  </si>
  <si>
    <t>SAMN02404587</t>
  </si>
  <si>
    <t>PRJNA228950</t>
  </si>
  <si>
    <t>GCA_002224055.1</t>
  </si>
  <si>
    <t>AZLU01</t>
  </si>
  <si>
    <t>2017-07-24T00:00:00Z</t>
  </si>
  <si>
    <t>ftp://ftp.ncbi.nlm.nih.gov/genomes/all/GCA/002/224/055/GCA_002224055.1_ASM222405v1</t>
  </si>
  <si>
    <t>Knufia petricola</t>
  </si>
  <si>
    <t>MA 5789</t>
  </si>
  <si>
    <t>SAMN07326825</t>
  </si>
  <si>
    <t>PRJNA393270</t>
  </si>
  <si>
    <t>GCA_002319055.1</t>
  </si>
  <si>
    <t>NMUC01</t>
  </si>
  <si>
    <t>ftp://ftp.ncbi.nlm.nih.gov/genomes/all/GCA/002/319/055/GCA_002319055.1_ASM231905v1</t>
  </si>
  <si>
    <t>Dipodascus fermentans</t>
  </si>
  <si>
    <t>CICC 1368</t>
  </si>
  <si>
    <t>SAMN03777305</t>
  </si>
  <si>
    <t>PRJNA287202</t>
  </si>
  <si>
    <t>GCA_002233575.1</t>
  </si>
  <si>
    <t>LFTX01</t>
  </si>
  <si>
    <t>2017-07-25T00:00:00Z</t>
  </si>
  <si>
    <t>ftp://ftp.ncbi.nlm.nih.gov/genomes/all/GCA/002/233/575/GCA_002233575.1_ASM223357v1</t>
  </si>
  <si>
    <t>Limonomyces culmigenus</t>
  </si>
  <si>
    <t>CBS 661.85</t>
  </si>
  <si>
    <t>SAMN03580726</t>
  </si>
  <si>
    <t>PRJNA282891</t>
  </si>
  <si>
    <t>GCA_002233555.1</t>
  </si>
  <si>
    <t>LCTX01</t>
  </si>
  <si>
    <t>ftp://ftp.ncbi.nlm.nih.gov/genomes/all/GCA/002/233/555/GCA_002233555.1_ASM223355v1</t>
  </si>
  <si>
    <t>Fusarium sp. Na10</t>
  </si>
  <si>
    <t>Na10</t>
  </si>
  <si>
    <t>SAMN07201037</t>
  </si>
  <si>
    <t>PRJNA389502</t>
  </si>
  <si>
    <t>GCA_002234255.1</t>
  </si>
  <si>
    <t>NJCS01</t>
  </si>
  <si>
    <t>2017-07-27T00:00:00Z</t>
  </si>
  <si>
    <t>ftp://ftp.ncbi.nlm.nih.gov/genomes/all/GCA/002/234/255/GCA_002234255.1_Na10</t>
  </si>
  <si>
    <t>Anas zonorhyncha</t>
  </si>
  <si>
    <t>SAMN07337763</t>
  </si>
  <si>
    <t>PRJNA392350</t>
  </si>
  <si>
    <t>GCA_002224875.1</t>
  </si>
  <si>
    <t>NOIK01</t>
  </si>
  <si>
    <t>ftp://ftp.ncbi.nlm.nih.gov/genomes/all/GCA/002/224/875/GCA_002224875.1_ASM222487v1</t>
  </si>
  <si>
    <t>Fusarium hostae</t>
  </si>
  <si>
    <t>Hy9</t>
  </si>
  <si>
    <t>SAMN07201038</t>
  </si>
  <si>
    <t>GCA_002234235.1</t>
  </si>
  <si>
    <t>NJCR01</t>
  </si>
  <si>
    <t>ftp://ftp.ncbi.nlm.nih.gov/genomes/all/GCA/002/234/235/GCA_002234235.1_Hy9</t>
  </si>
  <si>
    <t>Aspergillus turcosus</t>
  </si>
  <si>
    <t>HMR AF 23</t>
  </si>
  <si>
    <t>SAMN07177962</t>
  </si>
  <si>
    <t>PRJNA388488</t>
  </si>
  <si>
    <t>GCA_002234965.2</t>
  </si>
  <si>
    <t>NKHV02</t>
  </si>
  <si>
    <t>ftp://ftp.ncbi.nlm.nih.gov/genomes/all/GCA/002/234/965/GCA_002234965.2_ASM223496v2</t>
  </si>
  <si>
    <t>Solanum americanum</t>
  </si>
  <si>
    <t>SAMEA50404918</t>
  </si>
  <si>
    <t>PRJEB21468</t>
  </si>
  <si>
    <t>GCA_900188915.1</t>
  </si>
  <si>
    <t>FYFB01</t>
  </si>
  <si>
    <t>2017-07-21T00:00:00Z</t>
  </si>
  <si>
    <t>ftp://ftp.ncbi.nlm.nih.gov/genomes/all/GCA/900/188/915/GCA_900188915.1_S._americanum_SMRT_RenSeq_Geneious_R8</t>
  </si>
  <si>
    <t>Dryococelus australis</t>
  </si>
  <si>
    <t>BP.DAU1</t>
  </si>
  <si>
    <t>SAMN07150485</t>
  </si>
  <si>
    <t>PRJNA387351</t>
  </si>
  <si>
    <t>GCA_002236955.1</t>
  </si>
  <si>
    <t>NKXL01</t>
  </si>
  <si>
    <t>ftp://ftp.ncbi.nlm.nih.gov/genomes/all/GCA/002/236/955/GCA_002236955.1_ASM223695v1</t>
  </si>
  <si>
    <t>Aspergillus thermomutatus</t>
  </si>
  <si>
    <t>HMR AF 39</t>
  </si>
  <si>
    <t>SAMN07177963</t>
  </si>
  <si>
    <t>PRJNA495493</t>
  </si>
  <si>
    <t>GCA_002237265.2</t>
  </si>
  <si>
    <t>NKHU02</t>
  </si>
  <si>
    <t>2017-07-31T00:00:00Z</t>
  </si>
  <si>
    <t>ftp://ftp.ncbi.nlm.nih.gov/genomes/all/GCA/002/237/265/GCA_002237265.2_ASM223726v2</t>
  </si>
  <si>
    <t>ftp://ftp.ncbi.nlm.nih.gov/genomes/all/GCF/002/237/265/GCF_002237265.1_ASM223726v2</t>
  </si>
  <si>
    <t>Crotalus pyrrhus</t>
  </si>
  <si>
    <t>SAMN02918464</t>
  </si>
  <si>
    <t>PRJNA255393</t>
  </si>
  <si>
    <t>GCA_000737285.1</t>
  </si>
  <si>
    <t>JPMF01</t>
  </si>
  <si>
    <t>2014-08-01T00:00:00Z</t>
  </si>
  <si>
    <t>ftp://ftp.ncbi.nlm.nih.gov/genomes/all/GCA/000/737/285/GCA_000737285.1_CrotMitch1.0</t>
  </si>
  <si>
    <t>Elaphomyces granulatus</t>
  </si>
  <si>
    <t>OSC145934</t>
  </si>
  <si>
    <t>SAMN02796050</t>
  </si>
  <si>
    <t>PRJNA248240</t>
  </si>
  <si>
    <t>GCA_002240705.1</t>
  </si>
  <si>
    <t>NPHW01</t>
  </si>
  <si>
    <t>2017-08-04T00:00:00Z</t>
  </si>
  <si>
    <t>ftp://ftp.ncbi.nlm.nih.gov/genomes/all/GCA/002/240/705/GCA_002240705.1_PX439</t>
  </si>
  <si>
    <t>Lecanicillium sp. LEC01</t>
  </si>
  <si>
    <t>LEC01</t>
  </si>
  <si>
    <t>SAMN07229996</t>
  </si>
  <si>
    <t>PRJNA390410</t>
  </si>
  <si>
    <t>GCA_002242745.2</t>
  </si>
  <si>
    <t>NIWZ02</t>
  </si>
  <si>
    <t>ftp://ftp.ncbi.nlm.nih.gov/genomes/all/GCA/002/242/745/GCA_002242745.2_ASM224274v2</t>
  </si>
  <si>
    <t>Scheffersomyces stambukii</t>
  </si>
  <si>
    <t>UFMG-CM-Y427</t>
  </si>
  <si>
    <t>SAMN06684418</t>
  </si>
  <si>
    <t>PRJNA381634</t>
  </si>
  <si>
    <t>GCA_002245345.1</t>
  </si>
  <si>
    <t>NBZC01</t>
  </si>
  <si>
    <t>ftp://ftp.ncbi.nlm.nih.gov/genomes/all/GCA/002/245/345/GCA_002245345.1_ASM224534v1</t>
  </si>
  <si>
    <t>Calephelis nemesis</t>
  </si>
  <si>
    <t>SAMN07212114</t>
  </si>
  <si>
    <t>PRJNA390182</t>
  </si>
  <si>
    <t>GCA_002245505.1</t>
  </si>
  <si>
    <t>NJDD01</t>
  </si>
  <si>
    <t>2017-08-10T00:00:00Z</t>
  </si>
  <si>
    <t>ftp://ftp.ncbi.nlm.nih.gov/genomes/all/GCA/002/245/505/GCA_002245505.1_Cne_v1</t>
  </si>
  <si>
    <t>Calephelis virginiensis</t>
  </si>
  <si>
    <t>SAMN07212116</t>
  </si>
  <si>
    <t>GCA_002245475.1</t>
  </si>
  <si>
    <t>NJDC01</t>
  </si>
  <si>
    <t>ftp://ftp.ncbi.nlm.nih.gov/genomes/all/GCA/002/245/475/GCA_002245475.1_Cvi_v1</t>
  </si>
  <si>
    <t>Micractinium conductrix</t>
  </si>
  <si>
    <t>SAG 241.80</t>
  </si>
  <si>
    <t>SAMN03863807</t>
  </si>
  <si>
    <t>PRJNA290385</t>
  </si>
  <si>
    <t>GCA_002245815.2</t>
  </si>
  <si>
    <t>mitochondrion MT:CM009643.1; chloroplast Pltd:CM009644.1</t>
  </si>
  <si>
    <t>LHPF02</t>
  </si>
  <si>
    <t>ftp://ftp.ncbi.nlm.nih.gov/genomes/all/GCA/002/245/815/GCA_002245815.2_ASM224581v2</t>
  </si>
  <si>
    <t>Trichoderma koningiopsis</t>
  </si>
  <si>
    <t>POS7</t>
  </si>
  <si>
    <t>SAMN06106985</t>
  </si>
  <si>
    <t>PRJNA356137</t>
  </si>
  <si>
    <t>GCA_002246955.1</t>
  </si>
  <si>
    <t>MRBD01</t>
  </si>
  <si>
    <t>2017-08-11T00:00:00Z</t>
  </si>
  <si>
    <t>ftp://ftp.ncbi.nlm.nih.gov/genomes/all/GCA/002/246/955/GCA_002246955.1_ASM224695v1</t>
  </si>
  <si>
    <t>Phytophthora plurivora</t>
  </si>
  <si>
    <t>AV1007</t>
  </si>
  <si>
    <t>SAMN07326770</t>
  </si>
  <si>
    <t>PRJNA393259</t>
  </si>
  <si>
    <t>GCA_002247145.1</t>
  </si>
  <si>
    <t>NMPK01</t>
  </si>
  <si>
    <t>ftp://ftp.ncbi.nlm.nih.gov/genomes/all/GCA/002/247/145/GCA_002247145.1_Plurivora_assembly_v1.fn</t>
  </si>
  <si>
    <t>NJ-RT1</t>
  </si>
  <si>
    <t>SAMN03761679</t>
  </si>
  <si>
    <t>PRJNA285890</t>
  </si>
  <si>
    <t>GCA_002249775.1</t>
  </si>
  <si>
    <t>LECQ01</t>
  </si>
  <si>
    <t>ftp://ftp.ncbi.nlm.nih.gov/genomes/all/GCA/002/249/775/GCA_002249775.1_ASM224977v1</t>
  </si>
  <si>
    <t>Trichomalopsis sarcophagae</t>
  </si>
  <si>
    <t>Alberta</t>
  </si>
  <si>
    <t>SAMN05770041</t>
  </si>
  <si>
    <t>PRJNA342820</t>
  </si>
  <si>
    <t>GCA_002249905.1</t>
  </si>
  <si>
    <t>NNAY01</t>
  </si>
  <si>
    <t>2017-08-02T00:00:00Z</t>
  </si>
  <si>
    <t>ftp://ftp.ncbi.nlm.nih.gov/genomes/all/GCA/002/249/905/GCA_002249905.1_ASM224990v1</t>
  </si>
  <si>
    <t>Peronospora effusa</t>
  </si>
  <si>
    <t>R13</t>
  </si>
  <si>
    <t>SAMN08996247</t>
  </si>
  <si>
    <t>PRJNA453556</t>
  </si>
  <si>
    <t>GCA_003843895.1</t>
  </si>
  <si>
    <t>QKXF01</t>
  </si>
  <si>
    <t>2018-11-27T00:00:00Z</t>
  </si>
  <si>
    <t>ftp://ftp.ncbi.nlm.nih.gov/genomes/all/GCA/003/843/895/GCA_003843895.1_ASM384389v1</t>
  </si>
  <si>
    <t>Wickerhamiella sorbophila</t>
  </si>
  <si>
    <t>DS02</t>
  </si>
  <si>
    <t>SAMN06765614</t>
  </si>
  <si>
    <t>PRJNA453587</t>
  </si>
  <si>
    <t>GCA_002251995.2</t>
  </si>
  <si>
    <t>NDIQ01</t>
  </si>
  <si>
    <t>2017-08-15T00:00:00Z</t>
  </si>
  <si>
    <t>ftp://ftp.ncbi.nlm.nih.gov/genomes/all/GCA/002/251/995/GCA_002251995.2_ASM225199v2</t>
  </si>
  <si>
    <t>ftp://ftp.ncbi.nlm.nih.gov/genomes/all/GCF/002/251/995/GCF_002251995.1_ASM225199v2</t>
  </si>
  <si>
    <t>Caenorhabditis latens</t>
  </si>
  <si>
    <t>PX534</t>
  </si>
  <si>
    <t>SAMN02803907</t>
  </si>
  <si>
    <t>PRJNA248912</t>
  </si>
  <si>
    <t>GCA_002259235.2</t>
  </si>
  <si>
    <t>NIPN02</t>
  </si>
  <si>
    <t>ftp://ftp.ncbi.nlm.nih.gov/genomes/all/GCA/002/259/235/GCA_002259235.2_ASM225923v2</t>
  </si>
  <si>
    <t>Bifiguratus adelaidae</t>
  </si>
  <si>
    <t>AZ0501</t>
  </si>
  <si>
    <t>SAMN06270744</t>
  </si>
  <si>
    <t>PRJNA368732</t>
  </si>
  <si>
    <t>GCA_002261195.1</t>
  </si>
  <si>
    <t>MVBO01</t>
  </si>
  <si>
    <t>ftp://ftp.ncbi.nlm.nih.gov/genomes/all/GCA/002/261/195/GCA_002261195.1_ASM226119v1</t>
  </si>
  <si>
    <t>Microcebus ravelobensis</t>
  </si>
  <si>
    <t>RMR55</t>
  </si>
  <si>
    <t>SAMN10707782</t>
  </si>
  <si>
    <t>PRJNA512515</t>
  </si>
  <si>
    <t>GCA_008750975.1</t>
  </si>
  <si>
    <t>VSMG01</t>
  </si>
  <si>
    <t>ftp://ftp.ncbi.nlm.nih.gov/genomes/all/GCA/008/750/975/GCA_008750975.1_Mrav_1.0</t>
  </si>
  <si>
    <t>Mirza zaza</t>
  </si>
  <si>
    <t>DLC2301</t>
  </si>
  <si>
    <t>SAMN10707785</t>
  </si>
  <si>
    <t>GCA_008750895.1</t>
  </si>
  <si>
    <t>VSMD01</t>
  </si>
  <si>
    <t>ftp://ftp.ncbi.nlm.nih.gov/genomes/all/GCA/008/750/895/GCA_008750895.1_Mzaz_1.0</t>
  </si>
  <si>
    <t>Triatoma infestans</t>
  </si>
  <si>
    <t>FIOC_28</t>
  </si>
  <si>
    <t>SAMN13265886</t>
  </si>
  <si>
    <t>PRJNA589079</t>
  </si>
  <si>
    <t>GCA_011037195.1</t>
  </si>
  <si>
    <t>JAAEAF01</t>
  </si>
  <si>
    <t>ftp://ftp.ncbi.nlm.nih.gov/genomes/all/GCA/011/037/195/GCA_011037195.1_UVM_Tinf_1.0</t>
  </si>
  <si>
    <t>Peromyscus melanophrys</t>
  </si>
  <si>
    <t>SAMEA5777993</t>
  </si>
  <si>
    <t>PRJEB33530</t>
  </si>
  <si>
    <t>GCA_902168415.1</t>
  </si>
  <si>
    <t>CABHPR01</t>
  </si>
  <si>
    <t>ftp://ftp.ncbi.nlm.nih.gov/genomes/all/GCA/902/168/415/GCA_902168415.1_Pmel_10x_v1</t>
  </si>
  <si>
    <t>Microcebus mittermeieri</t>
  </si>
  <si>
    <t>MBB011</t>
  </si>
  <si>
    <t>SAMN10707781</t>
  </si>
  <si>
    <t>GCA_008750955.1</t>
  </si>
  <si>
    <t>VSMH01</t>
  </si>
  <si>
    <t>ftp://ftp.ncbi.nlm.nih.gov/genomes/all/GCA/008/750/955/GCA_008750955.1_Mmit_1.0</t>
  </si>
  <si>
    <t>Peromyscus aztecus</t>
  </si>
  <si>
    <t>SAMEA5777989</t>
  </si>
  <si>
    <t>GCA_902168405.1</t>
  </si>
  <si>
    <t>CABHPQ01</t>
  </si>
  <si>
    <t>ftp://ftp.ncbi.nlm.nih.gov/genomes/all/GCA/902/168/405/GCA_902168405.1_Pazt_10x_v1</t>
  </si>
  <si>
    <t>Sigmodon hispidus</t>
  </si>
  <si>
    <t>US029</t>
  </si>
  <si>
    <t>SAMN07678138</t>
  </si>
  <si>
    <t>PRJNA399433</t>
  </si>
  <si>
    <t>GCA_004025045.1</t>
  </si>
  <si>
    <t>PVIH01</t>
  </si>
  <si>
    <t>ftp://ftp.ncbi.nlm.nih.gov/genomes/all/GCA/004/025/045/GCA_004025045.1_SigHis_v1_BIUU</t>
  </si>
  <si>
    <t>Peromyscus attwateri</t>
  </si>
  <si>
    <t>SAMEA5777987</t>
  </si>
  <si>
    <t>GCA_902168425.1</t>
  </si>
  <si>
    <t>CABHPP01</t>
  </si>
  <si>
    <t>ftp://ftp.ncbi.nlm.nih.gov/genomes/all/GCA/902/168/425/GCA_902168425.1_Patt_10x_v1</t>
  </si>
  <si>
    <t>Imshaugia aleurites</t>
  </si>
  <si>
    <t>SAMEA8235476</t>
  </si>
  <si>
    <t>GCA_905337355.1</t>
  </si>
  <si>
    <t>CAJPDT01</t>
  </si>
  <si>
    <t>ftp://ftp.ncbi.nlm.nih.gov/genomes/all/GCA/905/337/355/GCA_905337355.1_TS1974_lecanoromycete</t>
  </si>
  <si>
    <t>Microcebus griseorufus</t>
  </si>
  <si>
    <t>RMR66</t>
  </si>
  <si>
    <t>SAMN10707780</t>
  </si>
  <si>
    <t>GCA_008750995.1</t>
  </si>
  <si>
    <t>VSMI01</t>
  </si>
  <si>
    <t>ftp://ftp.ncbi.nlm.nih.gov/genomes/all/GCA/008/750/995/GCA_008750995.1_Mgri_1.0</t>
  </si>
  <si>
    <t>Microcebus tavaratra</t>
  </si>
  <si>
    <t>RMR71</t>
  </si>
  <si>
    <t>SAMN10707784</t>
  </si>
  <si>
    <t>GCA_008750935.1</t>
  </si>
  <si>
    <t>VSME01</t>
  </si>
  <si>
    <t>ftp://ftp.ncbi.nlm.nih.gov/genomes/all/GCA/008/750/935/GCA_008750935.1_Mtav_1.0</t>
  </si>
  <si>
    <t>Platycodon grandiflorus</t>
  </si>
  <si>
    <t>SAMN15806942</t>
  </si>
  <si>
    <t>PRJNA656905</t>
  </si>
  <si>
    <t>GCA_016624345.1</t>
  </si>
  <si>
    <t>chromosome 1:CM028361.1; chromosome 2:CM028362.1; chromosome 3:CM028363.1; chromosome 4:CM028364.1; chromosome 5:CM028365.1; chromosome 6:CM028366.1; chromosome 7:CM028367.1; chromosome 8:CM028368.1; chromosome 9:CM028369.1</t>
  </si>
  <si>
    <t>JACONP01</t>
  </si>
  <si>
    <t>ftp://ftp.ncbi.nlm.nih.gov/genomes/all/GCA/016/624/345/GCA_016624345.1_ASM1662434v1</t>
  </si>
  <si>
    <t>Chlorociboria aeruginascens</t>
  </si>
  <si>
    <t>IHIA39</t>
  </si>
  <si>
    <t>SAMN06706673</t>
  </si>
  <si>
    <t>PRJNA382475</t>
  </si>
  <si>
    <t>GCA_002276475.2</t>
  </si>
  <si>
    <t>NCSK02</t>
  </si>
  <si>
    <t>2017-08-29T00:00:00Z</t>
  </si>
  <si>
    <t>ftp://ftp.ncbi.nlm.nih.gov/genomes/all/GCA/002/276/475/GCA_002276475.2_Chloro_aeru_v2</t>
  </si>
  <si>
    <t>Capsicum baccatum</t>
  </si>
  <si>
    <t>PBC81</t>
  </si>
  <si>
    <t>SAMN04417068</t>
  </si>
  <si>
    <t>PRJNA308879</t>
  </si>
  <si>
    <t>GCA_002271885.2</t>
  </si>
  <si>
    <t>chromosome 1:CM008443.1; chromosome 2:CM008444.1; chromosome 3:CM008445.1; chromosome 4:CM008446.1; chromosome 5:CM008447.1; chromosome 6:CM008448.1; chromosome 7:CM008449.1; chromosome 8:CM008450.1; chromosome 9:CM008451.1; chromosome 10:CM008452.1; chromosome 11:CM008453.1; chromosome 12:CM008454.1</t>
  </si>
  <si>
    <t>MLFT02</t>
  </si>
  <si>
    <t>ftp://ftp.ncbi.nlm.nih.gov/genomes/all/GCA/002/271/885/GCA_002271885.2_ASM227188v2</t>
  </si>
  <si>
    <t>Miscanthus floridulus</t>
  </si>
  <si>
    <t>SAMN13702268</t>
  </si>
  <si>
    <t>PRJNA598249</t>
  </si>
  <si>
    <t>GCA_019320115.1</t>
  </si>
  <si>
    <t>chromosome 1:CM033172.1; chromosome 2:CM033173.1; chromosome 3:CM033174.1; chromosome 4:CM033175.1; chromosome 5:CM033176.1; chromosome 6:CM033177.1; chromosome 7:CM033178.1; chromosome 8:CM033179.1; chromosome 9:CM033180.1; chromosome 10:CM033181.1; chromosome 11:CM033182.1; chromosome 12:CM033183.1; chromosome 13:CM033184.1; chromosome 14:CM033185.1; chromosome 15:CM033186.1; chromosome 16:CM033187.1; chromosome 17:CM033188.1; chromosome 18:CM033189.1; chromosome 19:CM033190.1</t>
  </si>
  <si>
    <t>JAAIKP01</t>
  </si>
  <si>
    <t>ftp://ftp.ncbi.nlm.nih.gov/genomes/all/GCA/019/320/115/GCA_019320115.1_ASM1932011v1</t>
  </si>
  <si>
    <t>Prunella fulvescens</t>
  </si>
  <si>
    <t>B10K-DU-012-46</t>
  </si>
  <si>
    <t>SAMN12253912</t>
  </si>
  <si>
    <t>GCA_013400715.1</t>
  </si>
  <si>
    <t>VZTP01</t>
  </si>
  <si>
    <t>ftp://ftp.ncbi.nlm.nih.gov/genomes/all/GCA/013/400/715/GCA_013400715.1_ASM1340071v1</t>
  </si>
  <si>
    <t>Thermophis baileyi</t>
  </si>
  <si>
    <t>SAMN09279788</t>
  </si>
  <si>
    <t>PRJNA473624</t>
  </si>
  <si>
    <t>GCA_003457575.1</t>
  </si>
  <si>
    <t>QLTV01</t>
  </si>
  <si>
    <t>ftp://ftp.ncbi.nlm.nih.gov/genomes/all/GCA/003/457/575/GCA_003457575.1_DSBC_Tbai_1.0</t>
  </si>
  <si>
    <t>Rhopilema esculentum</t>
  </si>
  <si>
    <t>edhc-2017</t>
  </si>
  <si>
    <t>SAMN11479163</t>
  </si>
  <si>
    <t>PRJNA505074</t>
  </si>
  <si>
    <t>GCA_013076305.1</t>
  </si>
  <si>
    <t>SWAQ01</t>
  </si>
  <si>
    <t>2020-05-13T00:00:00Z</t>
  </si>
  <si>
    <t>ftp://ftp.ncbi.nlm.nih.gov/genomes/all/GCA/013/076/305/GCA_013076305.1_ASM1307630v1</t>
  </si>
  <si>
    <t>Nautilus pompilius</t>
  </si>
  <si>
    <t>ZY-0506</t>
  </si>
  <si>
    <t>SAMN14433332</t>
  </si>
  <si>
    <t>PRJNA614552</t>
  </si>
  <si>
    <t>GCA_018389105.1</t>
  </si>
  <si>
    <t>JACATO01</t>
  </si>
  <si>
    <t>2021-05-17T00:00:00Z</t>
  </si>
  <si>
    <t>ftp://ftp.ncbi.nlm.nih.gov/genomes/all/GCA/018/389/105/GCA_018389105.1_ASM1838910v1</t>
  </si>
  <si>
    <t>Nemopilema nomurai</t>
  </si>
  <si>
    <t>NNO-Tongyong01</t>
  </si>
  <si>
    <t>SAMN07819368</t>
  </si>
  <si>
    <t>PRJNA415234</t>
  </si>
  <si>
    <t>GCA_003864495.1</t>
  </si>
  <si>
    <t>PEDN01</t>
  </si>
  <si>
    <t>2018-12-05T00:00:00Z</t>
  </si>
  <si>
    <t>ftp://ftp.ncbi.nlm.nih.gov/genomes/all/GCA/003/864/495/GCA_003864495.1_NemNom1.0</t>
  </si>
  <si>
    <t>Dentipellis sp. KUC8613</t>
  </si>
  <si>
    <t>KUC8613</t>
  </si>
  <si>
    <t>SAMN07569771</t>
  </si>
  <si>
    <t>PRJNA400679</t>
  </si>
  <si>
    <t>GCA_002286715.1</t>
  </si>
  <si>
    <t>NSJX01</t>
  </si>
  <si>
    <t>ftp://ftp.ncbi.nlm.nih.gov/genomes/all/GCA/002/286/715/GCA_002286715.1_ASM228671v1</t>
  </si>
  <si>
    <t>Bipolaris cookei</t>
  </si>
  <si>
    <t>LSLP18.3</t>
  </si>
  <si>
    <t>SAMN07526080</t>
  </si>
  <si>
    <t>PRJNA399188</t>
  </si>
  <si>
    <t>GCA_002286855.1</t>
  </si>
  <si>
    <t>NRSV01</t>
  </si>
  <si>
    <t>ftp://ftp.ncbi.nlm.nih.gov/genomes/all/GCA/002/286/855/GCA_002286855.1_ASM228685v1</t>
  </si>
  <si>
    <t>Lagenidium giganteum</t>
  </si>
  <si>
    <t>ARSEF 373</t>
  </si>
  <si>
    <t>SAMN06579318</t>
  </si>
  <si>
    <t>PRJNA379109</t>
  </si>
  <si>
    <t>GCA_002286825.1</t>
  </si>
  <si>
    <t>NSDO01</t>
  </si>
  <si>
    <t>ftp://ftp.ncbi.nlm.nih.gov/genomes/all/GCA/002/286/825/GCA_002286825.1_Lag_gig_ARSEF373_v1.0</t>
  </si>
  <si>
    <t>Auricularia heimuer</t>
  </si>
  <si>
    <t>Dai 13782</t>
  </si>
  <si>
    <t>SAMN06718193</t>
  </si>
  <si>
    <t>PRJNA382748</t>
  </si>
  <si>
    <t>GCA_002287115.1</t>
  </si>
  <si>
    <t>NEKD01</t>
  </si>
  <si>
    <t>ftp://ftp.ncbi.nlm.nih.gov/genomes/all/GCA/002/287/115/GCA_002287115.1_ASM228711v1</t>
  </si>
  <si>
    <t>Diploscapter pachys</t>
  </si>
  <si>
    <t>PF1309</t>
  </si>
  <si>
    <t>SAMN03456257</t>
  </si>
  <si>
    <t>PRJNA280107</t>
  </si>
  <si>
    <t>GCA_002287525.1</t>
  </si>
  <si>
    <t>LIAE01</t>
  </si>
  <si>
    <t>2017-09-07T00:00:00Z</t>
  </si>
  <si>
    <t>ftp://ftp.ncbi.nlm.nih.gov/genomes/all/GCA/002/287/525/GCA_002287525.1_DipSp1Ass11Ann3</t>
  </si>
  <si>
    <t>Lyd2019</t>
  </si>
  <si>
    <t>SAMN18571158</t>
  </si>
  <si>
    <t>PRJNA718827</t>
  </si>
  <si>
    <t>GCA_018806915.1</t>
  </si>
  <si>
    <t>JAGKQI01</t>
  </si>
  <si>
    <t>ftp://ftp.ncbi.nlm.nih.gov/genomes/all/GCA/018/806/915/GCA_018806915.1_PhyCol_Lyd2019_V1</t>
  </si>
  <si>
    <t>Uria lomvia</t>
  </si>
  <si>
    <t>SAMN07414775</t>
  </si>
  <si>
    <t>PRJNA395774</t>
  </si>
  <si>
    <t>GCA_002289315.1</t>
  </si>
  <si>
    <t>NOXD01</t>
  </si>
  <si>
    <t>ftp://ftp.ncbi.nlm.nih.gov/genomes/all/GCA/002/289/315/GCA_002289315.1_UriLom_1.1</t>
  </si>
  <si>
    <t>Xylaria sp. MSU_SB201401</t>
  </si>
  <si>
    <t>MSU_SB201401</t>
  </si>
  <si>
    <t>SAMN07419834</t>
  </si>
  <si>
    <t>PRJNA396047</t>
  </si>
  <si>
    <t>GCA_002288965.1</t>
  </si>
  <si>
    <t>NPFG01</t>
  </si>
  <si>
    <t>ftp://ftp.ncbi.nlm.nih.gov/genomes/all/GCA/002/288/965/GCA_002288965.1_ASM228896v1</t>
  </si>
  <si>
    <t>Kingdonia uniflora</t>
  </si>
  <si>
    <t>TB1705</t>
  </si>
  <si>
    <t>SAMN13195877</t>
  </si>
  <si>
    <t>PRJNA587615</t>
  </si>
  <si>
    <t>GCA_014058105.1</t>
  </si>
  <si>
    <t>JACGCM01</t>
  </si>
  <si>
    <t>ftp://ftp.ncbi.nlm.nih.gov/genomes/all/GCA/014/058/105/GCA_014058105.1_ASM1405810v1</t>
  </si>
  <si>
    <t>Cinnamomum micranthum f. kanehirae</t>
  </si>
  <si>
    <t>SAMN09509728</t>
  </si>
  <si>
    <t>PRJNA477266</t>
  </si>
  <si>
    <t>GCA_003546025.1</t>
  </si>
  <si>
    <t>QPKB01</t>
  </si>
  <si>
    <t>ftp://ftp.ncbi.nlm.nih.gov/genomes/all/GCA/003/546/025/GCA_003546025.1_ASBRC_Ckan_1.0</t>
  </si>
  <si>
    <t>Myocastor coypus</t>
  </si>
  <si>
    <t>US051</t>
  </si>
  <si>
    <t>SAMN07678020</t>
  </si>
  <si>
    <t>PRJNA399346</t>
  </si>
  <si>
    <t>GCA_004027025.1</t>
  </si>
  <si>
    <t>PVJA01</t>
  </si>
  <si>
    <t>ftp://ftp.ncbi.nlm.nih.gov/genomes/all/GCA/004/027/025/GCA_004027025.1_MyoCoy_v1_BIUU</t>
  </si>
  <si>
    <t>Euproctis similis</t>
  </si>
  <si>
    <t>SAMEA7519909</t>
  </si>
  <si>
    <t>PRJEB41916</t>
  </si>
  <si>
    <t>GCA_905147225.1</t>
  </si>
  <si>
    <t>chromosome 1:LR990103.1; chromosome 2:LR990104.1; chromosome 3:LR990105.1; chromosome 4:LR990106.1; chromosome 5:LR990108.1; chromosome 6:LR990109.1; chromosome 7:LR990110.1; chromosome 8:LR990111.1; chromosome 9:LR990112.1; chromosome 10:LR990113.1; chromosome 11:LR990114.1; chromosome 12:LR990115.1; chromosome 13:LR990116.1; chromosome 14:LR990117.1; chromosome 15:LR990118.1; chromosome 16:LR990119.1; chromosome 17:LR990120.1; chromosome 18:LR990121.1; chromosome 19:LR990122.1; chromosome 20:LR990123.1; chromosome 21:LR990124.1; chromosome Z:LR990107.1; mitochondrion MT:LR990125.1</t>
  </si>
  <si>
    <t>CAJHUZ01</t>
  </si>
  <si>
    <t>ftp://ftp.ncbi.nlm.nih.gov/genomes/all/GCA/905/147/225/GCA_905147225.1_ilEupSimi1.1</t>
  </si>
  <si>
    <t>Lomentospora prolificans</t>
  </si>
  <si>
    <t>JHH-5317</t>
  </si>
  <si>
    <t>SAMN07322686</t>
  </si>
  <si>
    <t>PRJNA392827</t>
  </si>
  <si>
    <t>GCA_002276285.1</t>
  </si>
  <si>
    <t>mitochondrion MT:CM008229.1</t>
  </si>
  <si>
    <t>NLAX01</t>
  </si>
  <si>
    <t>ftp://ftp.ncbi.nlm.nih.gov/genomes/all/GCA/002/276/285/GCA_002276285.1_Lprolificans_pilon</t>
  </si>
  <si>
    <t>Durio zibethinus</t>
  </si>
  <si>
    <t>D1</t>
  </si>
  <si>
    <t>SAMN07563003</t>
  </si>
  <si>
    <t>PRJNA407962</t>
  </si>
  <si>
    <t>GCA_002303985.1</t>
  </si>
  <si>
    <t>NSDW01</t>
  </si>
  <si>
    <t>2017-09-15T00:00:00Z</t>
  </si>
  <si>
    <t>ftp://ftp.ncbi.nlm.nih.gov/genomes/all/GCA/002/303/985/GCA_002303985.1_Duzib1.0</t>
  </si>
  <si>
    <t>ftp://ftp.ncbi.nlm.nih.gov/genomes/all/GCF/002/303/985/GCF_002303985.1_Duzib1.0</t>
  </si>
  <si>
    <t>Eimeria falciformis</t>
  </si>
  <si>
    <t>Bayer Haberkorn 1970</t>
  </si>
  <si>
    <t>SAMN02483514</t>
  </si>
  <si>
    <t>PRJNA232109</t>
  </si>
  <si>
    <t>GCA_002271815.1</t>
  </si>
  <si>
    <t>apicoplast Pltd:CM008276.1</t>
  </si>
  <si>
    <t>NPHX01</t>
  </si>
  <si>
    <t>ftp://ftp.ncbi.nlm.nih.gov/genomes/all/GCA/002/271/815/GCA_002271815.1_ASM227181v1</t>
  </si>
  <si>
    <t>Armillaria gallica</t>
  </si>
  <si>
    <t>012m</t>
  </si>
  <si>
    <t>SAMN12630604</t>
  </si>
  <si>
    <t>PRJNA561899</t>
  </si>
  <si>
    <t>GCA_012064365.1</t>
  </si>
  <si>
    <t>VTST01</t>
  </si>
  <si>
    <t>ftp://ftp.ncbi.nlm.nih.gov/genomes/all/GCA/012/064/365/GCA_012064365.1_YMU_Armga_1.1</t>
  </si>
  <si>
    <t>Armillaria solidipes</t>
  </si>
  <si>
    <t>28-4</t>
  </si>
  <si>
    <t>SAMN05446393</t>
  </si>
  <si>
    <t>PRJNA334329</t>
  </si>
  <si>
    <t>GCA_002307675.1</t>
  </si>
  <si>
    <t>NKHM01</t>
  </si>
  <si>
    <t>2017-09-18T00:00:00Z</t>
  </si>
  <si>
    <t>ftp://ftp.ncbi.nlm.nih.gov/genomes/all/GCA/002/307/675/GCA_002307675.1_Armost1</t>
  </si>
  <si>
    <t>Laupala kohalensis</t>
  </si>
  <si>
    <t>Lakoh051</t>
  </si>
  <si>
    <t>SAMN07312831</t>
  </si>
  <si>
    <t>PRJNA392944</t>
  </si>
  <si>
    <t>GCA_002313205.1</t>
  </si>
  <si>
    <t>NNCF01</t>
  </si>
  <si>
    <t>ftp://ftp.ncbi.nlm.nih.gov/genomes/all/GCA/002/313/205/GCA_002313205.1_ASM231320v1</t>
  </si>
  <si>
    <t>Scenedesmus quadricauda</t>
  </si>
  <si>
    <t>LWG 002611</t>
  </si>
  <si>
    <t>SAMN07360942</t>
  </si>
  <si>
    <t>PRJNA394817</t>
  </si>
  <si>
    <t>GCA_002317545.1</t>
  </si>
  <si>
    <t>NNCB01</t>
  </si>
  <si>
    <t>ftp://ftp.ncbi.nlm.nih.gov/genomes/all/GCA/002/317/545/GCA_002317545.1_ASM231754v1</t>
  </si>
  <si>
    <t>Kalanchoe fedtschenkoi</t>
  </si>
  <si>
    <t>SAMN07509503</t>
  </si>
  <si>
    <t>PRJNA397334</t>
  </si>
  <si>
    <t>GCA_002312845.1</t>
  </si>
  <si>
    <t>NQLW01</t>
  </si>
  <si>
    <t>ftp://ftp.ncbi.nlm.nih.gov/genomes/all/GCA/002/312/845/GCA_002312845.1_K_fedtschenkoi_M2_v1</t>
  </si>
  <si>
    <t>Colletotrichum fructicola</t>
  </si>
  <si>
    <t>CGMCC3.17371</t>
  </si>
  <si>
    <t>SAMN11398962</t>
  </si>
  <si>
    <t>PRJNA602459</t>
  </si>
  <si>
    <t>GCA_009771025.1</t>
  </si>
  <si>
    <t>SSNE01</t>
  </si>
  <si>
    <t>ftp://ftp.ncbi.nlm.nih.gov/genomes/all/GCA/009/771/025/GCA_009771025.1_ASM977102v1</t>
  </si>
  <si>
    <t>ftp://ftp.ncbi.nlm.nih.gov/genomes/all/GCF/009/771/025/GCF_009771025.1_ASM977102v1</t>
  </si>
  <si>
    <t>Diplocarpon rosae</t>
  </si>
  <si>
    <t>DiKAZ_180</t>
  </si>
  <si>
    <t>SAMN14091255</t>
  </si>
  <si>
    <t>PRJNA606439</t>
  </si>
  <si>
    <t>GCA_011320175.1</t>
  </si>
  <si>
    <t>JAANDC01</t>
  </si>
  <si>
    <t>ftp://ftp.ncbi.nlm.nih.gov/genomes/all/GCA/011/320/175/GCA_011320175.1_ASM1132017v1</t>
  </si>
  <si>
    <t>Neoscytalidium dimidiatum</t>
  </si>
  <si>
    <t>SAMEA4059189</t>
  </si>
  <si>
    <t>PRJEB14660</t>
  </si>
  <si>
    <t>GCA_900092665.1</t>
  </si>
  <si>
    <t>FLVB01</t>
  </si>
  <si>
    <t>2017-09-02T00:00:00Z</t>
  </si>
  <si>
    <t>ftp://ftp.ncbi.nlm.nih.gov/genomes/all/GCA/900/092/665/GCA_900092665.1_ERS1230299</t>
  </si>
  <si>
    <t>Cutaneotrichosporon arboriforme</t>
  </si>
  <si>
    <t>JCM_14201</t>
  </si>
  <si>
    <t>SAMD00084312</t>
  </si>
  <si>
    <t>PRJDB5900</t>
  </si>
  <si>
    <t>GCA_002335565.1</t>
  </si>
  <si>
    <t>BEDW01</t>
  </si>
  <si>
    <t>2017-08-30T20:50:00Z</t>
  </si>
  <si>
    <t>ftp://ftp.ncbi.nlm.nih.gov/genomes/all/GCA/002/335/565/GCA_002335565.1_JCM_14201_v001</t>
  </si>
  <si>
    <t>Cutaneotrichosporon daszewskae</t>
  </si>
  <si>
    <t>JCM_11166</t>
  </si>
  <si>
    <t>SAMD00084313</t>
  </si>
  <si>
    <t>PRJDB5901</t>
  </si>
  <si>
    <t>GCA_002335585.1</t>
  </si>
  <si>
    <t>BEDX01</t>
  </si>
  <si>
    <t>ftp://ftp.ncbi.nlm.nih.gov/genomes/all/GCA/002/335/585/GCA_002335585.1_JCM_11166_v001</t>
  </si>
  <si>
    <t>Prillingera fragicola</t>
  </si>
  <si>
    <t>JCM 1530</t>
  </si>
  <si>
    <t>SAMD00084314</t>
  </si>
  <si>
    <t>PRJDB5902</t>
  </si>
  <si>
    <t>GCA_002335605.1</t>
  </si>
  <si>
    <t>BEDY01</t>
  </si>
  <si>
    <t>2017-08-30T20:51:00Z</t>
  </si>
  <si>
    <t>ftp://ftp.ncbi.nlm.nih.gov/genomes/all/GCA/002/335/605/GCA_002335605.1_JCM_1530_v001</t>
  </si>
  <si>
    <t>Cutaneotrichosporon cyanovorans</t>
  </si>
  <si>
    <t>JCM_31833</t>
  </si>
  <si>
    <t>SAMD00084315</t>
  </si>
  <si>
    <t>PRJDB5903</t>
  </si>
  <si>
    <t>GCA_002335625.1</t>
  </si>
  <si>
    <t>BEDZ01</t>
  </si>
  <si>
    <t>ftp://ftp.ncbi.nlm.nih.gov/genomes/all/GCA/002/335/625/GCA_002335625.1_JCM_31833_v001</t>
  </si>
  <si>
    <t>Chlamydomonas eustigma</t>
  </si>
  <si>
    <t>NIES-2499</t>
  </si>
  <si>
    <t>SAMD00071608</t>
  </si>
  <si>
    <t>PRJDB5468</t>
  </si>
  <si>
    <t>GCA_002335675.1</t>
  </si>
  <si>
    <t>BEGY01</t>
  </si>
  <si>
    <t>2017-08-31T20:51:00Z</t>
  </si>
  <si>
    <t>ftp://ftp.ncbi.nlm.nih.gov/genomes/all/GCA/002/335/675/GCA_002335675.1_C.eustigma_genome_v1.0</t>
  </si>
  <si>
    <t>Apodemus speciosus</t>
  </si>
  <si>
    <t>IB14-021</t>
  </si>
  <si>
    <t>SAMD00084465</t>
  </si>
  <si>
    <t>PRJDB5914</t>
  </si>
  <si>
    <t>GCA_002335545.1</t>
  </si>
  <si>
    <t>BDUI01</t>
  </si>
  <si>
    <t>2017-08-01T00:00:00Z</t>
  </si>
  <si>
    <t>ftp://ftp.ncbi.nlm.nih.gov/genomes/all/GCA/002/335/545/GCA_002335545.1_Aspe_assembly01</t>
  </si>
  <si>
    <t>Metschnikowia kipukae</t>
  </si>
  <si>
    <t>UWOPS 00-669.2</t>
  </si>
  <si>
    <t>SAMN04516226</t>
  </si>
  <si>
    <t>PRJNA312754</t>
  </si>
  <si>
    <t>GCA_002370135.1</t>
  </si>
  <si>
    <t>NKZJ01</t>
  </si>
  <si>
    <t>2017-09-26T00:00:00Z</t>
  </si>
  <si>
    <t>ftp://ftp.ncbi.nlm.nih.gov/genomes/all/GCA/002/370/135/GCA_002370135.1_ASM237013v1</t>
  </si>
  <si>
    <t>Penicillium janthinellum</t>
  </si>
  <si>
    <t>NCIM1366</t>
  </si>
  <si>
    <t>SAMN07192627</t>
  </si>
  <si>
    <t>PRJNA389228</t>
  </si>
  <si>
    <t>GCA_002369805.1</t>
  </si>
  <si>
    <t>NPFE01</t>
  </si>
  <si>
    <t>ftp://ftp.ncbi.nlm.nih.gov/genomes/all/GCA/002/369/805/GCA_002369805.1_ASM236980v1</t>
  </si>
  <si>
    <t>[Candida] ipomoeae</t>
  </si>
  <si>
    <t>UWOPS 01-141c3</t>
  </si>
  <si>
    <t>SAMN04516227</t>
  </si>
  <si>
    <t>GCA_002370145.1</t>
  </si>
  <si>
    <t>NKZK01</t>
  </si>
  <si>
    <t>ftp://ftp.ncbi.nlm.nih.gov/genomes/all/GCA/002/370/145/GCA_002370145.1_ASM237014v1</t>
  </si>
  <si>
    <t>Ramichloridium luteum</t>
  </si>
  <si>
    <t>CPC 18961</t>
  </si>
  <si>
    <t>SAMN05383997</t>
  </si>
  <si>
    <t>PRJNA328911</t>
  </si>
  <si>
    <t>GCA_002368545.1</t>
  </si>
  <si>
    <t>MTSC01</t>
  </si>
  <si>
    <t>ftp://ftp.ncbi.nlm.nih.gov/genomes/all/GCA/002/368/545/GCA_002368545.1_ASM236854v1</t>
  </si>
  <si>
    <t>Metschnikowia colocasiae</t>
  </si>
  <si>
    <t>UWOPS 03-202.1</t>
  </si>
  <si>
    <t>SAMN04516238</t>
  </si>
  <si>
    <t>GCA_002370175.1</t>
  </si>
  <si>
    <t>NKZV01</t>
  </si>
  <si>
    <t>ftp://ftp.ncbi.nlm.nih.gov/genomes/all/GCA/002/370/175/GCA_002370175.1_ASM237017v1</t>
  </si>
  <si>
    <t>Metschnikowia sp. 04-226.1</t>
  </si>
  <si>
    <t>UWOPS 04-226.1</t>
  </si>
  <si>
    <t>SAMN04516246</t>
  </si>
  <si>
    <t>GCA_002370245.1</t>
  </si>
  <si>
    <t>NLAD01</t>
  </si>
  <si>
    <t>ftp://ftp.ncbi.nlm.nih.gov/genomes/all/GCA/002/370/245/GCA_002370245.1_ASM237024v1</t>
  </si>
  <si>
    <t>Metschnikowia cubensis</t>
  </si>
  <si>
    <t>MUCL 45753</t>
  </si>
  <si>
    <t>SAMN04516217</t>
  </si>
  <si>
    <t>GCA_002374405.1</t>
  </si>
  <si>
    <t>NKZA01</t>
  </si>
  <si>
    <t>ftp://ftp.ncbi.nlm.nih.gov/genomes/all/GCA/002/374/405/GCA_002374405.1_ASM237440v1</t>
  </si>
  <si>
    <t>Metschnikowia shivogae</t>
  </si>
  <si>
    <t>UWOPS 04-310.1</t>
  </si>
  <si>
    <t>SAMN04516248</t>
  </si>
  <si>
    <t>GCA_002374645.1</t>
  </si>
  <si>
    <t>NLAF01</t>
  </si>
  <si>
    <t>ftp://ftp.ncbi.nlm.nih.gov/genomes/all/GCA/002/374/645/GCA_002374645.1_ASM237464v1</t>
  </si>
  <si>
    <t>Metschnikowia sp. 01-655c1</t>
  </si>
  <si>
    <t>UWOPS 01-655c1</t>
  </si>
  <si>
    <t>SAMN04516231</t>
  </si>
  <si>
    <t>GCA_002370185.1</t>
  </si>
  <si>
    <t>NKZO01</t>
  </si>
  <si>
    <t>ftp://ftp.ncbi.nlm.nih.gov/genomes/all/GCA/002/370/185/GCA_002370185.1_ASM237018v1</t>
  </si>
  <si>
    <t>Metschnikowia bowlesiae</t>
  </si>
  <si>
    <t>UWOPS 12-619.1</t>
  </si>
  <si>
    <t>SAMN04516253</t>
  </si>
  <si>
    <t>GCA_002370295.1</t>
  </si>
  <si>
    <t>NLAK01</t>
  </si>
  <si>
    <t>ftp://ftp.ncbi.nlm.nih.gov/genomes/all/GCA/002/370/295/GCA_002370295.1_ASM237029v1</t>
  </si>
  <si>
    <t>Metschnikowia kamakouana</t>
  </si>
  <si>
    <t>UWOPS 04-112.5</t>
  </si>
  <si>
    <t>SAMN04516240</t>
  </si>
  <si>
    <t>GCA_002374535.1</t>
  </si>
  <si>
    <t>NKZX01</t>
  </si>
  <si>
    <t>ftp://ftp.ncbi.nlm.nih.gov/genomes/all/GCA/002/374/535/GCA_002374535.1_ASM237453v1</t>
  </si>
  <si>
    <t>Metschnikowia hawaiiensis</t>
  </si>
  <si>
    <t>UWOPS 87-2203.2</t>
  </si>
  <si>
    <t>SAMN04516255</t>
  </si>
  <si>
    <t>GCA_002370325.1</t>
  </si>
  <si>
    <t>NLAM01</t>
  </si>
  <si>
    <t>ftp://ftp.ncbi.nlm.nih.gov/genomes/all/GCA/002/370/325/GCA_002370325.1_ASM237032v1</t>
  </si>
  <si>
    <t>Metschnikowia hibisci</t>
  </si>
  <si>
    <t>UWOPS 95-797.2</t>
  </si>
  <si>
    <t>SAMN04516258</t>
  </si>
  <si>
    <t>GCA_002374725.1</t>
  </si>
  <si>
    <t>NLAP01</t>
  </si>
  <si>
    <t>ftp://ftp.ncbi.nlm.nih.gov/genomes/all/GCA/002/374/725/GCA_002374725.1_ASM237472v1</t>
  </si>
  <si>
    <t>Metschnikowia drakensbergensis</t>
  </si>
  <si>
    <t>EBD-CdVSA10-2A</t>
  </si>
  <si>
    <t>SAMN04516214</t>
  </si>
  <si>
    <t>GCA_002370475.1</t>
  </si>
  <si>
    <t>NKYX01</t>
  </si>
  <si>
    <t>ftp://ftp.ncbi.nlm.nih.gov/genomes/all/GCA/002/370/475/GCA_002370475.1_ASM237047v1</t>
  </si>
  <si>
    <t>Metschnikowia proteae</t>
  </si>
  <si>
    <t>EBD-T1Y1T</t>
  </si>
  <si>
    <t>SAMN04516215</t>
  </si>
  <si>
    <t>GCA_002370515.1</t>
  </si>
  <si>
    <t>NKYY01</t>
  </si>
  <si>
    <t>ftp://ftp.ncbi.nlm.nih.gov/genomes/all/GCA/002/370/515/GCA_002370515.1_ASM237051v1</t>
  </si>
  <si>
    <t>Metschnikowia sp. M2Y3</t>
  </si>
  <si>
    <t>EBD-CdV M2Y3</t>
  </si>
  <si>
    <t>SAMN04516212</t>
  </si>
  <si>
    <t>GCA_002370575.1</t>
  </si>
  <si>
    <t>NKYV01</t>
  </si>
  <si>
    <t>ftp://ftp.ncbi.nlm.nih.gov/genomes/all/GCA/002/370/575/GCA_002370575.1_ASM237057v1</t>
  </si>
  <si>
    <t>Metschnikowia aberdeeniae</t>
  </si>
  <si>
    <t>SUB 05-213.1</t>
  </si>
  <si>
    <t>SAMN04516218</t>
  </si>
  <si>
    <t>GCA_002370615.1</t>
  </si>
  <si>
    <t>NKZB01</t>
  </si>
  <si>
    <t>ftp://ftp.ncbi.nlm.nih.gov/genomes/all/GCA/002/370/615/GCA_002370615.1_ASM237061v1</t>
  </si>
  <si>
    <t>Metschnikowia cerradonensis</t>
  </si>
  <si>
    <t>UFMG 03-T67.1</t>
  </si>
  <si>
    <t>SAMN04516220</t>
  </si>
  <si>
    <t>GCA_002370635.1</t>
  </si>
  <si>
    <t>NKZD01</t>
  </si>
  <si>
    <t>ftp://ftp.ncbi.nlm.nih.gov/genomes/all/GCA/002/370/635/GCA_002370635.1_ASM237063v1</t>
  </si>
  <si>
    <t>Metschnikowia sp. 00-154.1</t>
  </si>
  <si>
    <t>UWOPS 00-154.1</t>
  </si>
  <si>
    <t>SAMN04516225</t>
  </si>
  <si>
    <t>GCA_002370645.1</t>
  </si>
  <si>
    <t>NKZI01</t>
  </si>
  <si>
    <t>ftp://ftp.ncbi.nlm.nih.gov/genomes/all/GCA/002/370/645/GCA_002370645.1_ASM237064v1</t>
  </si>
  <si>
    <t>Metschnikowia matae var. maris</t>
  </si>
  <si>
    <t>UFMG-CM-Y397T</t>
  </si>
  <si>
    <t>SAMN04516224</t>
  </si>
  <si>
    <t>GCA_002370695.1</t>
  </si>
  <si>
    <t>NKZH01</t>
  </si>
  <si>
    <t>ftp://ftp.ncbi.nlm.nih.gov/genomes/all/GCA/002/370/695/GCA_002370695.1_ASM237069v1</t>
  </si>
  <si>
    <t>Metschnikowia santaceciliae</t>
  </si>
  <si>
    <t>UWOPS 01-517a1</t>
  </si>
  <si>
    <t>SAMN04516230</t>
  </si>
  <si>
    <t>GCA_002374485.1</t>
  </si>
  <si>
    <t>NKZN01</t>
  </si>
  <si>
    <t>ftp://ftp.ncbi.nlm.nih.gov/genomes/all/GCA/002/374/485/GCA_002374485.1_ASM237448v1</t>
  </si>
  <si>
    <t>UWOPS 01-522a5</t>
  </si>
  <si>
    <t>SAMN13013140</t>
  </si>
  <si>
    <t>GCA_009756545.1</t>
  </si>
  <si>
    <t>WFIU01</t>
  </si>
  <si>
    <t>ftp://ftp.ncbi.nlm.nih.gov/genomes/all/GCA/009/756/545/GCA_009756545.1_ASM975654v1</t>
  </si>
  <si>
    <t>Metschnikowia mauinuiana</t>
  </si>
  <si>
    <t>UWOPS 04-190.1</t>
  </si>
  <si>
    <t>SAMN04516241</t>
  </si>
  <si>
    <t>GCA_002374555.1</t>
  </si>
  <si>
    <t>NKZY01</t>
  </si>
  <si>
    <t>ftp://ftp.ncbi.nlm.nih.gov/genomes/all/GCA/002/374/555/GCA_002374555.1_ASM237455v1</t>
  </si>
  <si>
    <t>UWOPS 03-133.4</t>
  </si>
  <si>
    <t>SAMN04516232</t>
  </si>
  <si>
    <t>GCA_002370765.1</t>
  </si>
  <si>
    <t>NKZP01</t>
  </si>
  <si>
    <t>ftp://ftp.ncbi.nlm.nih.gov/genomes/all/GCA/002/370/765/GCA_002370765.1_ASM237076v1</t>
  </si>
  <si>
    <t>Metschnikowia sp. 03-147.1</t>
  </si>
  <si>
    <t>UWOPS 03-147.1</t>
  </si>
  <si>
    <t>SAMN04516234</t>
  </si>
  <si>
    <t>GCA_002370795.1</t>
  </si>
  <si>
    <t>NKZR01</t>
  </si>
  <si>
    <t>ftp://ftp.ncbi.nlm.nih.gov/genomes/all/GCA/002/370/795/GCA_002370795.1_ASM237079v1</t>
  </si>
  <si>
    <t>Metschnikowia hamakuensis</t>
  </si>
  <si>
    <t>UWOPS 04-199.1</t>
  </si>
  <si>
    <t>SAMN04516242</t>
  </si>
  <si>
    <t>GCA_002370815.1</t>
  </si>
  <si>
    <t>NKZZ01</t>
  </si>
  <si>
    <t>ftp://ftp.ncbi.nlm.nih.gov/genomes/all/GCA/002/370/815/GCA_002370815.1_ASM237081v1</t>
  </si>
  <si>
    <t>Metschnikowia arizonensis</t>
  </si>
  <si>
    <t>UWOPS 99-103.4</t>
  </si>
  <si>
    <t>SAMN04516263</t>
  </si>
  <si>
    <t>GCA_002370875.1</t>
  </si>
  <si>
    <t>NLAU01</t>
  </si>
  <si>
    <t>ftp://ftp.ncbi.nlm.nih.gov/genomes/all/GCA/002/370/875/GCA_002370875.1_ASM237087v1</t>
  </si>
  <si>
    <t>Metschnikowia continentalis</t>
  </si>
  <si>
    <t>UWOPS 95-402.1</t>
  </si>
  <si>
    <t>SAMN04516257</t>
  </si>
  <si>
    <t>GCA_002370835.1</t>
  </si>
  <si>
    <t>NLAO01</t>
  </si>
  <si>
    <t>ftp://ftp.ncbi.nlm.nih.gov/genomes/all/GCA/002/370/835/GCA_002370835.1_ASM237083v1</t>
  </si>
  <si>
    <t>Metschnikowia borealis</t>
  </si>
  <si>
    <t>SUB 99-207.1</t>
  </si>
  <si>
    <t>SAMN04516219</t>
  </si>
  <si>
    <t>GCA_002374385.1</t>
  </si>
  <si>
    <t>NKZC01</t>
  </si>
  <si>
    <t>ftp://ftp.ncbi.nlm.nih.gov/genomes/all/GCA/002/374/385/GCA_002374385.1_ASM237438v1</t>
  </si>
  <si>
    <t>Metschnikowia lochheadii</t>
  </si>
  <si>
    <t>UWOPS 99-661.1</t>
  </si>
  <si>
    <t>SAMN04516265</t>
  </si>
  <si>
    <t>GCA_002370915.1</t>
  </si>
  <si>
    <t>NLAW01</t>
  </si>
  <si>
    <t>ftp://ftp.ncbi.nlm.nih.gov/genomes/all/GCA/002/370/915/GCA_002370915.1_ASM237091v1</t>
  </si>
  <si>
    <t>Saccharomyces sp. M14</t>
  </si>
  <si>
    <t>M14</t>
  </si>
  <si>
    <t>SAMN05920312</t>
  </si>
  <si>
    <t>PRJNA349105</t>
  </si>
  <si>
    <t>GCA_002375215.1</t>
  </si>
  <si>
    <t>MVPU01</t>
  </si>
  <si>
    <t>ftp://ftp.ncbi.nlm.nih.gov/genomes/all/GCA/002/375/215/GCA_002375215.1_ASM237521v1</t>
  </si>
  <si>
    <t>Strix occidentalis caurina</t>
  </si>
  <si>
    <t>Sequoia</t>
  </si>
  <si>
    <t>SAMN05525316</t>
  </si>
  <si>
    <t>PRJNA338167</t>
  </si>
  <si>
    <t>GCA_002372975.2</t>
  </si>
  <si>
    <t>mitochondrion MT:CM030376.1</t>
  </si>
  <si>
    <t>NIFN02</t>
  </si>
  <si>
    <t>ftp://ftp.ncbi.nlm.nih.gov/genomes/all/GCA/002/372/975/GCA_002372975.2_StrOccCau_2.0</t>
  </si>
  <si>
    <t>Metschnikowia sp. 04-218.3</t>
  </si>
  <si>
    <t>UWOPS 04-218.3</t>
  </si>
  <si>
    <t>SAMN04516245</t>
  </si>
  <si>
    <t>GCA_002374635.1</t>
  </si>
  <si>
    <t>NLAC01</t>
  </si>
  <si>
    <t>ftp://ftp.ncbi.nlm.nih.gov/genomes/all/GCA/002/374/635/GCA_002374635.1_ASM237463v1</t>
  </si>
  <si>
    <t>Metschnikowia sp. 13-106.1</t>
  </si>
  <si>
    <t>UWOPS 13-106.1</t>
  </si>
  <si>
    <t>SAMN04516254</t>
  </si>
  <si>
    <t>GCA_002374735.1</t>
  </si>
  <si>
    <t>NLAL01</t>
  </si>
  <si>
    <t>ftp://ftp.ncbi.nlm.nih.gov/genomes/all/GCA/002/374/735/GCA_002374735.1_ASM237473v1</t>
  </si>
  <si>
    <t>Penicillium sp. 'occitanis'</t>
  </si>
  <si>
    <t>CL100</t>
  </si>
  <si>
    <t>SAMN06461484</t>
  </si>
  <si>
    <t>PRJNA377437</t>
  </si>
  <si>
    <t>GCA_002382855.1</t>
  </si>
  <si>
    <t>NPFK01</t>
  </si>
  <si>
    <t>ftp://ftp.ncbi.nlm.nih.gov/genomes/all/GCA/002/382/855/GCA_002382855.1_ASM238285v1</t>
  </si>
  <si>
    <t>Armillaria cepistipes</t>
  </si>
  <si>
    <t>SAMEA54600418</t>
  </si>
  <si>
    <t>GCA_900157415.1</t>
  </si>
  <si>
    <t>FTRY01</t>
  </si>
  <si>
    <t>ftp://ftp.ncbi.nlm.nih.gov/genomes/all/GCA/900/157/415/GCA_900157415.1_version_2</t>
  </si>
  <si>
    <t>Rhizophora apiculata</t>
  </si>
  <si>
    <t>SAMEA103941919</t>
  </si>
  <si>
    <t>PRJEB8423</t>
  </si>
  <si>
    <t>GCA_900174605.1</t>
  </si>
  <si>
    <t>FWPW01</t>
  </si>
  <si>
    <t>ftp://ftp.ncbi.nlm.nih.gov/genomes/all/GCA/900/174/605/GCA_900174605.1_Rap_scaffold_v2</t>
  </si>
  <si>
    <t>Juglans hindsii</t>
  </si>
  <si>
    <t>DJUG105</t>
  </si>
  <si>
    <t>SAMN08795864</t>
  </si>
  <si>
    <t>GCA_003123825.1</t>
  </si>
  <si>
    <t>QEOW01</t>
  </si>
  <si>
    <t>ftp://ftp.ncbi.nlm.nih.gov/genomes/all/GCA/003/123/825/GCA_003123825.1_ASM312382v1</t>
  </si>
  <si>
    <t>Saxicola maurus maurus</t>
  </si>
  <si>
    <t>SAMEA94256668</t>
  </si>
  <si>
    <t>PRJEB19453</t>
  </si>
  <si>
    <t>GCA_900205225.1</t>
  </si>
  <si>
    <t>OAMK01</t>
  </si>
  <si>
    <t>2017-08-05T00:00:00Z</t>
  </si>
  <si>
    <t>ftp://ftp.ncbi.nlm.nih.gov/genomes/all/GCA/900/205/225/GCA_900205225.1_Saxicola_maurus.2</t>
  </si>
  <si>
    <t>Juglans nigra</t>
  </si>
  <si>
    <t>SAMN08795865</t>
  </si>
  <si>
    <t>GCA_003123865.1</t>
  </si>
  <si>
    <t>QEOV01</t>
  </si>
  <si>
    <t>ftp://ftp.ncbi.nlm.nih.gov/genomes/all/GCA/003/123/865/GCA_003123865.1_ASM312386v1</t>
  </si>
  <si>
    <t>Mastomys coucha</t>
  </si>
  <si>
    <t>ucsf_1</t>
  </si>
  <si>
    <t>SAMN07635206</t>
  </si>
  <si>
    <t>PRJNA578167</t>
  </si>
  <si>
    <t>GCA_008632895.1</t>
  </si>
  <si>
    <t>chromosome X:NC_045030.1/CM018029.1; chromosome Y:NC_045031.1/CM018030.1; mitochondrion MT:NC_036018.1/</t>
  </si>
  <si>
    <t>VSBT01</t>
  </si>
  <si>
    <t>ftp://ftp.ncbi.nlm.nih.gov/genomes/all/GCA/008/632/895/GCA_008632895.1_UCSF_Mcou_1</t>
  </si>
  <si>
    <t>ftp://ftp.ncbi.nlm.nih.gov/genomes/all/GCF/008/632/895/GCF_008632895.1_UCSF_Mcou_1</t>
  </si>
  <si>
    <t>Bos frontalis</t>
  </si>
  <si>
    <t>SAMN02689702</t>
  </si>
  <si>
    <t>PRJNA241403</t>
  </si>
  <si>
    <t>GCA_007844835.1</t>
  </si>
  <si>
    <t>RBVW01</t>
  </si>
  <si>
    <t>ftp://ftp.ncbi.nlm.nih.gov/genomes/all/GCA/007/844/835/GCA_007844835.1_NRC_Mithun_1</t>
  </si>
  <si>
    <t>Varroa jacobsoni</t>
  </si>
  <si>
    <t>VJ856</t>
  </si>
  <si>
    <t>SAMN07256664</t>
  </si>
  <si>
    <t>PRJNA414422</t>
  </si>
  <si>
    <t>GCA_002532875.1</t>
  </si>
  <si>
    <t>NJHO01</t>
  </si>
  <si>
    <t>2017-10-10T00:00:00Z</t>
  </si>
  <si>
    <t>ftp://ftp.ncbi.nlm.nih.gov/genomes/all/GCA/002/532/875/GCA_002532875.1_vjacob_1.0</t>
  </si>
  <si>
    <t>ftp://ftp.ncbi.nlm.nih.gov/genomes/all/GCF/002/532/875/GCF_002532875.1_vjacob_1.0</t>
  </si>
  <si>
    <t>Helotiales sp. F229</t>
  </si>
  <si>
    <t>F229</t>
  </si>
  <si>
    <t>SAMN06554629</t>
  </si>
  <si>
    <t>PRJNA378526</t>
  </si>
  <si>
    <t>GCA_002554605.1</t>
  </si>
  <si>
    <t>MXAW01</t>
  </si>
  <si>
    <t>2017-10-13T00:00:00Z</t>
  </si>
  <si>
    <t>ftp://ftp.ncbi.nlm.nih.gov/genomes/all/GCA/002/554/605/GCA_002554605.1_Helotiales_sp._F229_1.0</t>
  </si>
  <si>
    <t>SAMEA103954420</t>
  </si>
  <si>
    <t>PRJEB17639</t>
  </si>
  <si>
    <t>GCA_900175165.2</t>
  </si>
  <si>
    <t>FWWN02</t>
  </si>
  <si>
    <t>ftp://ftp.ncbi.nlm.nih.gov/genomes/all/GCA/900/175/165/GCA_900175165.2_FCH_5_7</t>
  </si>
  <si>
    <t>Leptidea sinapis</t>
  </si>
  <si>
    <t>SAMEA7523467</t>
  </si>
  <si>
    <t>PRJEB43998</t>
  </si>
  <si>
    <t>GCA_905404315.1</t>
  </si>
  <si>
    <t>chromosome 1:FR990154.1; chromosome 2:FR990155.1; chromosome 3:FR990156.1; chromosome 4:FR990157.1; chromosome 5:FR990158.1; chromosome 6:FR990159.1; chromosome 7:FR990160.1; chromosome 8:FR990161.1; chromosome 9:FR990162.1; chromosome 10:FR990163.1; chromosome 11:FR990164.1; chromosome 12:FR990165.1; chromosome 13:FR990166.1; chromosome 14:FR990167.1; chromosome 15:FR990168.1; chromosome 16:FR990169.1; chromosome 17:FR990170.1; chromosome 18:FR990171.1; chromosome 19:FR990172.1; chromosome 20:FR990173.1; chromosome 21:FR990174.1; chromosome 22:FR990175.1; chromosome 23:FR990176.1; chromosome 24:FR990177.1; chromosome 25:FR990178.1; chromosome 26:FR990179.1; chromosome 27:FR990180.1; chromosome 28:FR990181.1; chromosome 29:FR990182.1; chromosome 30:FR990183.1; chromosome 31:FR990184.1; chromosome 32:FR990185.1; chromosome 33:FR990186.1; chromosome 34:FR990187.1; chromosome 35:FR990188.1; chromosome 36:FR990189.1; chromosome 37:FR990190.1; chromosome 38:FR990191.1; chromosome 39:FR990192.1; chromosome 40:FR990193.1; chromosome 41:FR990194.1; chromosome 42:FR990195.1; chromosome 43:FR990196.1; chromosome 44:FR990197.1; chromosome 45:FR990198.1; chromosome 46:FR990199.1; chromosome 47:FR990200.1; chromosome Z:FR990153.1; mitochondrion MT:FR990201.1</t>
  </si>
  <si>
    <t>CAJQFP01</t>
  </si>
  <si>
    <t>ftp://ftp.ncbi.nlm.nih.gov/genomes/all/GCA/905/404/315/GCA_905404315.1_ilLepSina1.1</t>
  </si>
  <si>
    <t>Saccharomycopsis fermentans</t>
  </si>
  <si>
    <t>CBS 7830</t>
  </si>
  <si>
    <t>SAMN02799484</t>
  </si>
  <si>
    <t>PRJNA251344</t>
  </si>
  <si>
    <t>GCA_002564245.1</t>
  </si>
  <si>
    <t>JNFW01</t>
  </si>
  <si>
    <t>ftp://ftp.ncbi.nlm.nih.gov/genomes/all/GCA/002/564/245/GCA_002564245.1_ASM256424v1</t>
  </si>
  <si>
    <t>Saccharomycopsis fodiens</t>
  </si>
  <si>
    <t>CBS 8332</t>
  </si>
  <si>
    <t>SAMN02799478</t>
  </si>
  <si>
    <t>GCA_002564235.1</t>
  </si>
  <si>
    <t>JNFV01</t>
  </si>
  <si>
    <t>ftp://ftp.ncbi.nlm.nih.gov/genomes/all/GCA/002/564/235/GCA_002564235.1_ASM256423v1</t>
  </si>
  <si>
    <t>Octomys mimax</t>
  </si>
  <si>
    <t>AO248</t>
  </si>
  <si>
    <t>SAMN06642006</t>
  </si>
  <si>
    <t>GCA_002564305.1</t>
  </si>
  <si>
    <t>NDGM01</t>
  </si>
  <si>
    <t>ftp://ftp.ncbi.nlm.nih.gov/genomes/all/GCA/002/564/305/GCA_002564305.1_Oct_mimax_AO248_v1</t>
  </si>
  <si>
    <t>Helicocarpus griseus UAMH5409</t>
  </si>
  <si>
    <t>UAMH5409</t>
  </si>
  <si>
    <t>SAMN02584704</t>
  </si>
  <si>
    <t>PRJNA234735</t>
  </si>
  <si>
    <t>GCA_002573585.1</t>
  </si>
  <si>
    <t>PDNB01</t>
  </si>
  <si>
    <t>ftp://ftp.ncbi.nlm.nih.gov/genomes/all/GCA/002/573/585/GCA_002573585.1_Heli_gris_5409_V1</t>
  </si>
  <si>
    <t>Polytolypa hystricis UAMH7299</t>
  </si>
  <si>
    <t>UAMH7299</t>
  </si>
  <si>
    <t>SAMN02584705</t>
  </si>
  <si>
    <t>PRJNA234736</t>
  </si>
  <si>
    <t>GCA_002573605.1</t>
  </si>
  <si>
    <t>PDNA01</t>
  </si>
  <si>
    <t>ftp://ftp.ncbi.nlm.nih.gov/genomes/all/GCA/002/573/605/GCA_002573605.1_Poly_hyst_7299_V1</t>
  </si>
  <si>
    <t>Fusarium commune</t>
  </si>
  <si>
    <t>JCM 11502</t>
  </si>
  <si>
    <t>SAMD00028357</t>
  </si>
  <si>
    <t>PRJDB3637</t>
  </si>
  <si>
    <t>GCA_001599515.1</t>
  </si>
  <si>
    <t>BCHB01</t>
  </si>
  <si>
    <t>ftp://ftp.ncbi.nlm.nih.gov/genomes/all/GCA/001/599/515/GCA_001599515.1_JCM_11502_assembly_v001</t>
  </si>
  <si>
    <t>Laticauda colubrina</t>
  </si>
  <si>
    <t>SAMD00134349</t>
  </si>
  <si>
    <t>PRJDB7284</t>
  </si>
  <si>
    <t>GCA_015471245.1</t>
  </si>
  <si>
    <t>BLBF01</t>
  </si>
  <si>
    <t>2020-11-04T21:44:00Z</t>
  </si>
  <si>
    <t>ftp://ftp.ncbi.nlm.nih.gov/genomes/all/GCA/015/471/245/GCA_015471245.1_latCor_2.0</t>
  </si>
  <si>
    <t>Hycleus phaleratus</t>
  </si>
  <si>
    <t>WYM001</t>
  </si>
  <si>
    <t>SAMN07251594</t>
  </si>
  <si>
    <t>PRJNA390850</t>
  </si>
  <si>
    <t>GCA_013841185.1</t>
  </si>
  <si>
    <t>JACDRP01</t>
  </si>
  <si>
    <t>2020-07-28T00:00:00Z</t>
  </si>
  <si>
    <t>ftp://ftp.ncbi.nlm.nih.gov/genomes/all/GCA/013/841/185/GCA_013841185.1_ASM1384118v1</t>
  </si>
  <si>
    <t>Ondatra zibethicus</t>
  </si>
  <si>
    <t>US110</t>
  </si>
  <si>
    <t>SAMN07678059</t>
  </si>
  <si>
    <t>PRJNA399451</t>
  </si>
  <si>
    <t>GCA_004026605.1</t>
  </si>
  <si>
    <t>PVIU01</t>
  </si>
  <si>
    <t>ftp://ftp.ncbi.nlm.nih.gov/genomes/all/GCA/004/026/605/GCA_004026605.1_OndZib_v1_BIUU</t>
  </si>
  <si>
    <t>Laticauda laticaudata</t>
  </si>
  <si>
    <t>SAMD00132327</t>
  </si>
  <si>
    <t>PRJDB7226</t>
  </si>
  <si>
    <t>GCA_004320025.1</t>
  </si>
  <si>
    <t>BHFT01</t>
  </si>
  <si>
    <t>ftp://ftp.ncbi.nlm.nih.gov/genomes/all/GCA/004/320/025/GCA_004320025.1_latLat_1.0</t>
  </si>
  <si>
    <t>Besnoitia besnoiti</t>
  </si>
  <si>
    <t>Bb-Ger1</t>
  </si>
  <si>
    <t>SAMN04330037</t>
  </si>
  <si>
    <t>PRJNA544713</t>
  </si>
  <si>
    <t>GCA_002563875.1</t>
  </si>
  <si>
    <t>chromosome I:NC_042356.1/CM008346.1; chromosome II:NC_042357.1/CM008347.1; chromosome III:NC_042358.1/CM008348.1; chromosome IV:NC_042359.1/CM008349.1; chromosome V:NC_042360.1/CM008350.1; chromosome VI:NC_042361.1/CM008351.1; chromosome VII:NC_042362.1/CM008352.1; chromosome VIII:NC_042363.1/CM008353.1; chromosome IX:NC_042364.1/CM008354.1; chromosome X:NC_042365.1/CM008355.1; chromosome XI:NC_042366.1/CM008356.1; chromosome XII:NC_042367.1/CM008357.1; chromosome XIII:NC_042368.1/CM008358.1; apicoplast Pltd:NW_021703914.1/CM008359.1</t>
  </si>
  <si>
    <t>NWUJ01</t>
  </si>
  <si>
    <t>ftp://ftp.ncbi.nlm.nih.gov/genomes/all/GCA/002/563/875/GCA_002563875.1_Bbes1.0</t>
  </si>
  <si>
    <t>ftp://ftp.ncbi.nlm.nih.gov/genomes/all/GCF/002/563/875/GCF_002563875.1_Bbes1.0</t>
  </si>
  <si>
    <t>Ophiocordyceps camponoti-rufipedis</t>
  </si>
  <si>
    <t>Map16</t>
  </si>
  <si>
    <t>SAMN07142922</t>
  </si>
  <si>
    <t>PRJNA388689</t>
  </si>
  <si>
    <t>GCA_002591395.1</t>
  </si>
  <si>
    <t>NJES01</t>
  </si>
  <si>
    <t>ftp://ftp.ncbi.nlm.nih.gov/genomes/all/GCA/002/591/395/GCA_002591395.1_Ophun1</t>
  </si>
  <si>
    <t>Cordyceps sp. RAO-2017</t>
  </si>
  <si>
    <t>SAMN07142925</t>
  </si>
  <si>
    <t>GCA_002591385.1</t>
  </si>
  <si>
    <t>NJEV01</t>
  </si>
  <si>
    <t>ftp://ftp.ncbi.nlm.nih.gov/genomes/all/GCA/002/591/385/GCA_002591385.1_Hirsu2</t>
  </si>
  <si>
    <t>Ophiocordyceps australis</t>
  </si>
  <si>
    <t>Map64</t>
  </si>
  <si>
    <t>SAMN07142923</t>
  </si>
  <si>
    <t>GCA_002591415.1</t>
  </si>
  <si>
    <t>NJET01</t>
  </si>
  <si>
    <t>ftp://ftp.ncbi.nlm.nih.gov/genomes/all/GCA/002/591/415/GCA_002591415.1_OphauB2</t>
  </si>
  <si>
    <t>Anser brachyrhynchus</t>
  </si>
  <si>
    <t>PFG001</t>
  </si>
  <si>
    <t>SAMN07629812</t>
  </si>
  <si>
    <t>PRJNA404647</t>
  </si>
  <si>
    <t>GCA_002592135.1</t>
  </si>
  <si>
    <t>NXHY01</t>
  </si>
  <si>
    <t>ftp://ftp.ncbi.nlm.nih.gov/genomes/all/GCA/002/592/135/GCA_002592135.1_ASM259213v1</t>
  </si>
  <si>
    <t>Cystoisospora suis</t>
  </si>
  <si>
    <t>Wien I</t>
  </si>
  <si>
    <t>SAMN05730796</t>
  </si>
  <si>
    <t>PRJNA341953</t>
  </si>
  <si>
    <t>GCA_002600585.1</t>
  </si>
  <si>
    <t>MIGC01</t>
  </si>
  <si>
    <t>2017-10-20T00:00:00Z</t>
  </si>
  <si>
    <t>ftp://ftp.ncbi.nlm.nih.gov/genomes/all/GCA/002/600/585/GCA_002600585.1_ASM260058v1</t>
  </si>
  <si>
    <t>Sparassis latifolia</t>
  </si>
  <si>
    <t>Minxiu No.1</t>
  </si>
  <si>
    <t>SAMN17108251</t>
  </si>
  <si>
    <t>PRJNA686158</t>
  </si>
  <si>
    <t>GCA_018466975.1</t>
  </si>
  <si>
    <t>linkage group LG1:CM031552.1; linkage group LG2:CM031553.1; linkage group LG3:CM031554.1; linkage group LG4:CM031555.1; linkage group LG5:CM031556.1; linkage group LG6:CM031557.1; linkage group LG7:CM031558.1; linkage group LG8:CM031559.1; linkage group LG9:CM031560.1; linkage group LG10:CM031561.1; linkage group LG11:CM031562.1; linkage group LG12:CM031563.1</t>
  </si>
  <si>
    <t>JAENRS01</t>
  </si>
  <si>
    <t>ftp://ftp.ncbi.nlm.nih.gov/genomes/all/GCA/018/466/975/GCA_018466975.1_genome</t>
  </si>
  <si>
    <t>Colletotrichum truncatum</t>
  </si>
  <si>
    <t>CMES1059</t>
  </si>
  <si>
    <t>SAMN12683944</t>
  </si>
  <si>
    <t>PRJNA670759</t>
  </si>
  <si>
    <t>GCA_014235925.1</t>
  </si>
  <si>
    <t>VUJX01</t>
  </si>
  <si>
    <t>ftp://ftp.ncbi.nlm.nih.gov/genomes/all/GCA/014/235/925/GCA_014235925.1_CTRU02</t>
  </si>
  <si>
    <t>ftp://ftp.ncbi.nlm.nih.gov/genomes/all/GCF/014/235/925/GCF_014235925.1_CTRU02</t>
  </si>
  <si>
    <t>Phoronis australis</t>
  </si>
  <si>
    <t>Kuroshima</t>
  </si>
  <si>
    <t>SAMN07331771</t>
  </si>
  <si>
    <t>PRJNA393252</t>
  </si>
  <si>
    <t>GCA_002633005.1</t>
  </si>
  <si>
    <t>NMRA01</t>
  </si>
  <si>
    <t>ftp://ftp.ncbi.nlm.nih.gov/genomes/all/GCA/002/633/005/GCA_002633005.1_ASM263300v1</t>
  </si>
  <si>
    <t>Notospermus geniculatus</t>
  </si>
  <si>
    <t>Ushimado</t>
  </si>
  <si>
    <t>SAMN07331755</t>
  </si>
  <si>
    <t>GCA_002633025.1</t>
  </si>
  <si>
    <t>NMRB01</t>
  </si>
  <si>
    <t>ftp://ftp.ncbi.nlm.nih.gov/genomes/all/GCA/002/633/025/GCA_002633025.1_ASM263302v1</t>
  </si>
  <si>
    <t>Nectria sp. B-13</t>
  </si>
  <si>
    <t>B-13</t>
  </si>
  <si>
    <t>SAMN07350652</t>
  </si>
  <si>
    <t>PRJNA394176</t>
  </si>
  <si>
    <t>GCA_002682825.1</t>
  </si>
  <si>
    <t>NOKP01</t>
  </si>
  <si>
    <t>2017-10-24T00:00:00Z</t>
  </si>
  <si>
    <t>ftp://ftp.ncbi.nlm.nih.gov/genomes/all/GCA/002/682/825/GCA_002682825.1_ASM268282v1</t>
  </si>
  <si>
    <t>Holacanthella duospinosa</t>
  </si>
  <si>
    <t>CW2015</t>
  </si>
  <si>
    <t>SAMN06844181</t>
  </si>
  <si>
    <t>PRJNA384703</t>
  </si>
  <si>
    <t>GCA_002738285.1</t>
  </si>
  <si>
    <t>NIPM01</t>
  </si>
  <si>
    <t>ftp://ftp.ncbi.nlm.nih.gov/genomes/all/GCA/002/738/285/GCA_002738285.1_ASM273828v1</t>
  </si>
  <si>
    <t>Pereskia humboldtii</t>
  </si>
  <si>
    <t>SAMN06196472</t>
  </si>
  <si>
    <t>GCA_002740485.1</t>
  </si>
  <si>
    <t>NCQU01</t>
  </si>
  <si>
    <t>ftp://ftp.ncbi.nlm.nih.gov/genomes/all/GCA/002/740/485/GCA_002740485.1_Phum_v1.3</t>
  </si>
  <si>
    <t>Pachycereus pringlei</t>
  </si>
  <si>
    <t>SAMN06196469</t>
  </si>
  <si>
    <t>GCA_002740445.1</t>
  </si>
  <si>
    <t>NCQS01</t>
  </si>
  <si>
    <t>ftp://ftp.ncbi.nlm.nih.gov/genomes/all/GCA/002/740/445/GCA_002740445.1_Ppri_v1.3</t>
  </si>
  <si>
    <t>Lophocereus schottii</t>
  </si>
  <si>
    <t>SAMN06196470</t>
  </si>
  <si>
    <t>GCA_002740545.1</t>
  </si>
  <si>
    <t>NCQV01</t>
  </si>
  <si>
    <t>ftp://ftp.ncbi.nlm.nih.gov/genomes/all/GCA/002/740/545/GCA_002740545.1_Lsch_v1.3</t>
  </si>
  <si>
    <t>Stenocereus thurberi</t>
  </si>
  <si>
    <t>SAMN06196471</t>
  </si>
  <si>
    <t>GCA_002740465.1</t>
  </si>
  <si>
    <t>NCQT01</t>
  </si>
  <si>
    <t>ftp://ftp.ncbi.nlm.nih.gov/genomes/all/GCA/002/740/465/GCA_002740465.1_Sthu_v1.3</t>
  </si>
  <si>
    <t>Calanus glacialis</t>
  </si>
  <si>
    <t>AP1</t>
  </si>
  <si>
    <t>SAMN07690442</t>
  </si>
  <si>
    <t>PRJNA411905</t>
  </si>
  <si>
    <t>GCA_002740985.1</t>
  </si>
  <si>
    <t>PEHW01</t>
  </si>
  <si>
    <t>ftp://ftp.ncbi.nlm.nih.gov/genomes/all/GCA/002/740/985/GCA_002740985.1_10MxCG</t>
  </si>
  <si>
    <t>Xylaria striata</t>
  </si>
  <si>
    <t>RK1-1</t>
  </si>
  <si>
    <t>SAMN04305949</t>
  </si>
  <si>
    <t>PRJNA304662</t>
  </si>
  <si>
    <t>GCA_002749545.1</t>
  </si>
  <si>
    <t>LOBO01</t>
  </si>
  <si>
    <t>ftp://ftp.ncbi.nlm.nih.gov/genomes/all/GCA/002/749/545/GCA_002749545.1_ASM274954v1</t>
  </si>
  <si>
    <t>NCCPF 102052</t>
  </si>
  <si>
    <t>SAMN06603527</t>
  </si>
  <si>
    <t>PRJNA379216</t>
  </si>
  <si>
    <t>GCA_002749535.1</t>
  </si>
  <si>
    <t>MZZL01</t>
  </si>
  <si>
    <t>ftp://ftp.ncbi.nlm.nih.gov/genomes/all/GCA/002/749/535/GCA_002749535.1_ASM274953v1</t>
  </si>
  <si>
    <t>Aspergillus arachidicola</t>
  </si>
  <si>
    <t>CBS 117612</t>
  </si>
  <si>
    <t>SAMN05446840</t>
  </si>
  <si>
    <t>PRJNA333896</t>
  </si>
  <si>
    <t>GCA_009193545.1</t>
  </si>
  <si>
    <t>STFM01</t>
  </si>
  <si>
    <t>ftp://ftp.ncbi.nlm.nih.gov/genomes/all/GCA/009/193/545/GCA_009193545.1_Aspara19utr</t>
  </si>
  <si>
    <t>Drosophila subobscura</t>
  </si>
  <si>
    <t>14011-0131.10</t>
  </si>
  <si>
    <t>SAMN11963385</t>
  </si>
  <si>
    <t>PRJNA636507</t>
  </si>
  <si>
    <t>GCA_008121235.1</t>
  </si>
  <si>
    <t>chromosome A:NC_048530.1/CM017782.1; chromosome E:NC_048531.1/CM017783.1; chromosome J:NC_048532.1/CM017784.1; chromosome O:NC_048533.1/CM017785.1; chromosome U:NC_048534.1/CM017786.1; chromosome dot:NC_048535.1/CM017787.1; mitochondrion MT:NC_045530.1/</t>
  </si>
  <si>
    <t>VHIH01</t>
  </si>
  <si>
    <t>2019-08-27T00:00:00Z</t>
  </si>
  <si>
    <t>ftp://ftp.ncbi.nlm.nih.gov/genomes/all/GCA/008/121/235/GCA_008121235.1_UCBerk_Dsub_1.0</t>
  </si>
  <si>
    <t>ftp://ftp.ncbi.nlm.nih.gov/genomes/all/GCF/008/121/235/GCF_008121235.1_UCBerk_Dsub_1.0</t>
  </si>
  <si>
    <t>Viola pubescens var. scabriuscula</t>
  </si>
  <si>
    <t>SAMN06620010</t>
  </si>
  <si>
    <t>PRJNA379317</t>
  </si>
  <si>
    <t>GCA_002752925.1</t>
  </si>
  <si>
    <t>NBIL01</t>
  </si>
  <si>
    <t>ftp://ftp.ncbi.nlm.nih.gov/genomes/all/GCA/002/752/925/GCA_002752925.1_violet_k79_twolib_greater_than_500bp</t>
  </si>
  <si>
    <t>Colletotrichum sansevieriae</t>
  </si>
  <si>
    <t>Sa-1-2</t>
  </si>
  <si>
    <t>SAMN07267235</t>
  </si>
  <si>
    <t>PRJNA391063</t>
  </si>
  <si>
    <t>GCA_002749775.1</t>
  </si>
  <si>
    <t>NJHP01</t>
  </si>
  <si>
    <t>ftp://ftp.ncbi.nlm.nih.gov/genomes/all/GCA/002/749/775/GCA_002749775.1_ASM274977v1</t>
  </si>
  <si>
    <t>Ichthyophonus hoferi</t>
  </si>
  <si>
    <t>B97</t>
  </si>
  <si>
    <t>SAMN03893650</t>
  </si>
  <si>
    <t>PRJNA290639</t>
  </si>
  <si>
    <t>GCA_002751075.1</t>
  </si>
  <si>
    <t>NAOQ01</t>
  </si>
  <si>
    <t>2017-11-05T00:00:00Z</t>
  </si>
  <si>
    <t>ftp://ftp.ncbi.nlm.nih.gov/genomes/all/GCA/002/751/075/GCA_002751075.1_ASM275107v1</t>
  </si>
  <si>
    <t>Handroanthus impetiginosus</t>
  </si>
  <si>
    <t>UFG-1</t>
  </si>
  <si>
    <t>SAMN05195323</t>
  </si>
  <si>
    <t>PRJNA324125</t>
  </si>
  <si>
    <t>GCA_002762385.1</t>
  </si>
  <si>
    <t>NKXS01</t>
  </si>
  <si>
    <t>2017-11-09T00:00:00Z</t>
  </si>
  <si>
    <t>ftp://ftp.ncbi.nlm.nih.gov/genomes/all/GCA/002/762/385/GCA_002762385.1_Himp0.1</t>
  </si>
  <si>
    <t>Raffaelea lauricola</t>
  </si>
  <si>
    <t>RL4</t>
  </si>
  <si>
    <t>SAMN15249093</t>
  </si>
  <si>
    <t>PRJNA635322</t>
  </si>
  <si>
    <t>GCA_014183025.1</t>
  </si>
  <si>
    <t>JACBXF01</t>
  </si>
  <si>
    <t>ftp://ftp.ncbi.nlm.nih.gov/genomes/all/GCA/014/183/025/GCA_014183025.1_ASM1418302v1</t>
  </si>
  <si>
    <t>Ceratocystiopsis brevicomis</t>
  </si>
  <si>
    <t>CBS 137839</t>
  </si>
  <si>
    <t>SAMN07414044</t>
  </si>
  <si>
    <t>GCA_002778105.1</t>
  </si>
  <si>
    <t>PCDN01</t>
  </si>
  <si>
    <t>ftp://ftp.ncbi.nlm.nih.gov/genomes/all/GCA/002/778/105/GCA_002778105.1_ASM277810v1</t>
  </si>
  <si>
    <t>Raffaelea arxii</t>
  </si>
  <si>
    <t>CBS 273.70</t>
  </si>
  <si>
    <t>SAMN07414050</t>
  </si>
  <si>
    <t>GCA_002778165.1</t>
  </si>
  <si>
    <t>PCDH01</t>
  </si>
  <si>
    <t>ftp://ftp.ncbi.nlm.nih.gov/genomes/all/GCA/002/778/165/GCA_002778165.1_ASM277816v1</t>
  </si>
  <si>
    <t>Raffaelea ambrosiae</t>
  </si>
  <si>
    <t>CBS 185.64</t>
  </si>
  <si>
    <t>SAMN07414049</t>
  </si>
  <si>
    <t>GCA_002778195.1</t>
  </si>
  <si>
    <t>PCDI01</t>
  </si>
  <si>
    <t>ftp://ftp.ncbi.nlm.nih.gov/genomes/all/GCA/002/778/195/GCA_002778195.1_ASM277819v1</t>
  </si>
  <si>
    <t>Raffaelea albimanens</t>
  </si>
  <si>
    <t>CBS 271.70</t>
  </si>
  <si>
    <t>SAMN07414048</t>
  </si>
  <si>
    <t>GCA_002778245.1</t>
  </si>
  <si>
    <t>PCDJ01</t>
  </si>
  <si>
    <t>ftp://ftp.ncbi.nlm.nih.gov/genomes/all/GCA/002/778/245/GCA_002778245.1_ASM277824v1</t>
  </si>
  <si>
    <t>Clitarchus hookeri</t>
  </si>
  <si>
    <t>CLI525</t>
  </si>
  <si>
    <t>SAMN07418408</t>
  </si>
  <si>
    <t>PRJNA395945</t>
  </si>
  <si>
    <t>GCA_002778355.1</t>
  </si>
  <si>
    <t>NQII01</t>
  </si>
  <si>
    <t>ftp://ftp.ncbi.nlm.nih.gov/genomes/all/GCA/002/778/355/GCA_002778355.1_ASM277835v1</t>
  </si>
  <si>
    <t>Hypoxylon pulicicidum</t>
  </si>
  <si>
    <t>ATCC 74245</t>
  </si>
  <si>
    <t>SAMEA6529081</t>
  </si>
  <si>
    <t>PRJEB36657</t>
  </si>
  <si>
    <t>GCA_902806525.1</t>
  </si>
  <si>
    <t>CADCWX01</t>
  </si>
  <si>
    <t>ftp://ftp.ncbi.nlm.nih.gov/genomes/all/GCA/902/806/525/GCA_902806525.1_HP</t>
  </si>
  <si>
    <t>Talaromyces adpressus</t>
  </si>
  <si>
    <t>CBS 142503</t>
  </si>
  <si>
    <t>SAMN06671952</t>
  </si>
  <si>
    <t>PRJNA381192</t>
  </si>
  <si>
    <t>GCA_002775195.1</t>
  </si>
  <si>
    <t>NHZS01</t>
  </si>
  <si>
    <t>ftp://ftp.ncbi.nlm.nih.gov/genomes/all/GCA/002/775/195/GCA_002775195.1_ASM277519v1</t>
  </si>
  <si>
    <t>Piliocolobus tephrosceles</t>
  </si>
  <si>
    <t>RC106</t>
  </si>
  <si>
    <t>SAMN07735529</t>
  </si>
  <si>
    <t>PRJNA419387</t>
  </si>
  <si>
    <t>GCA_002776525.3</t>
  </si>
  <si>
    <t>chromosome 1:NC_045434.1/CM019240.1; chromosome 2:NC_045435.1/CM019241.1; chromosome 3:NC_045436.1/CM019242.1; chromosome 4:NC_045437.1/CM019243.1; chromosome 5:NC_045438.1/CM019244.1; chromosome 6:NC_045439.1/CM019245.1; chromosome 7:NC_045440.1/CM019246.1; chromosome 8:NC_045441.1/CM019247.1; chromosome 9:NC_045442.1/CM019248.1; chromosome 10:NC_045443.1/CM019249.1; chromosome 11:NC_045444.1/CM019250.1; chromosome 12:NC_045445.1/CM019251.1; chromosome 13:NC_045446.1/CM019252.1; chromosome 14:NC_045447.1/CM019253.1; chromosome 15:NC_045448.1/CM019254.1; chromosome 16:NC_045449.1/CM019255.1; chromosome 17:NC_045450.1/CM019256.1; chromosome 18:NC_045451.1/CM019257.1; chromosome 19:NC_045452.1/CM019258.1; chromosome 20:NC_045453.1/CM019259.1; chromosome 21:NC_045454.1/CM019260.1; chromosome X:NC_045455.1/CM019261.1; chromosome Y:NC_045456.1/CM019262.1</t>
  </si>
  <si>
    <t>PDMG03</t>
  </si>
  <si>
    <t>ftp://ftp.ncbi.nlm.nih.gov/genomes/all/GCA/002/776/525/GCA_002776525.3_ASM277652v3</t>
  </si>
  <si>
    <t>ftp://ftp.ncbi.nlm.nih.gov/genomes/all/GCF/002/776/525/GCF_002776525.3_ASM277652v3</t>
  </si>
  <si>
    <t>Raffaelea sp. RL272</t>
  </si>
  <si>
    <t>RL272</t>
  </si>
  <si>
    <t>SAMN07414052</t>
  </si>
  <si>
    <t>GCA_002777955.1</t>
  </si>
  <si>
    <t>PCDF01</t>
  </si>
  <si>
    <t>ftp://ftp.ncbi.nlm.nih.gov/genomes/all/GCA/002/777/955/GCA_002777955.1_ASM277795v1</t>
  </si>
  <si>
    <t>Ambrosiella xylebori</t>
  </si>
  <si>
    <t>CBS 110.61</t>
  </si>
  <si>
    <t>SAMN07414043</t>
  </si>
  <si>
    <t>GCA_002778035.1</t>
  </si>
  <si>
    <t>PCDO01</t>
  </si>
  <si>
    <t>ftp://ftp.ncbi.nlm.nih.gov/genomes/all/GCA/002/778/035/GCA_002778035.1_ASM277803v1</t>
  </si>
  <si>
    <t>Raffaelea sulphurea</t>
  </si>
  <si>
    <t>CBS 380.68</t>
  </si>
  <si>
    <t>SAMN07414054</t>
  </si>
  <si>
    <t>GCA_002778055.1</t>
  </si>
  <si>
    <t>PCDD01</t>
  </si>
  <si>
    <t>ftp://ftp.ncbi.nlm.nih.gov/genomes/all/GCA/002/778/055/GCA_002778055.1_ASM277805v1</t>
  </si>
  <si>
    <t>Fragosphaeria purpurea</t>
  </si>
  <si>
    <t>CBS 133.34</t>
  </si>
  <si>
    <t>SAMN07414046</t>
  </si>
  <si>
    <t>GCA_002778095.1</t>
  </si>
  <si>
    <t>PCDL01</t>
  </si>
  <si>
    <t>ftp://ftp.ncbi.nlm.nih.gov/genomes/all/GCA/002/778/095/GCA_002778095.1_ASM277809v1</t>
  </si>
  <si>
    <t>Microcyclosporella mali</t>
  </si>
  <si>
    <t>UMD1a</t>
  </si>
  <si>
    <t>SAMN06901212</t>
  </si>
  <si>
    <t>PRJNA385672</t>
  </si>
  <si>
    <t>GCA_002785985.1</t>
  </si>
  <si>
    <t>NHNU01</t>
  </si>
  <si>
    <t>2017-11-17T00:00:00Z</t>
  </si>
  <si>
    <t>ftp://ftp.ncbi.nlm.nih.gov/genomes/all/GCA/002/785/985/GCA_002785985.1_ASM278598v1</t>
  </si>
  <si>
    <t>Mycosphaerelloides madeirae</t>
  </si>
  <si>
    <t>CBS 112895</t>
  </si>
  <si>
    <t>SAMN06894100</t>
  </si>
  <si>
    <t>GCA_002785995.1</t>
  </si>
  <si>
    <t>NHNV01</t>
  </si>
  <si>
    <t>ftp://ftp.ncbi.nlm.nih.gov/genomes/all/GCA/002/785/995/GCA_002785995.1_ASM278599v1</t>
  </si>
  <si>
    <t>Zasmidium citrigriseum</t>
  </si>
  <si>
    <t>CBS 116366</t>
  </si>
  <si>
    <t>SAMN06899487</t>
  </si>
  <si>
    <t>GCA_002786025.1</t>
  </si>
  <si>
    <t>NHNW01</t>
  </si>
  <si>
    <t>ftp://ftp.ncbi.nlm.nih.gov/genomes/all/GCA/002/786/025/GCA_002786025.1_ASM278602v1</t>
  </si>
  <si>
    <t>Zasmidium angulare</t>
  </si>
  <si>
    <t>GA2-2.7B1a</t>
  </si>
  <si>
    <t>SAMN06899490</t>
  </si>
  <si>
    <t>GCA_002786045.1</t>
  </si>
  <si>
    <t>NHNX01</t>
  </si>
  <si>
    <t>ftp://ftp.ncbi.nlm.nih.gov/genomes/all/GCA/002/786/045/GCA_002786045.1_ASM278604v1</t>
  </si>
  <si>
    <t>Microcyclospora pomicola</t>
  </si>
  <si>
    <t>SP1-49Fa</t>
  </si>
  <si>
    <t>SAMN06899488</t>
  </si>
  <si>
    <t>GCA_002786065.1</t>
  </si>
  <si>
    <t>NHNY01</t>
  </si>
  <si>
    <t>ftp://ftp.ncbi.nlm.nih.gov/genomes/all/GCA/002/786/065/GCA_002786065.1_ASM278606v1</t>
  </si>
  <si>
    <t>Prototheca stagnorum</t>
  </si>
  <si>
    <t>JCM 9641</t>
  </si>
  <si>
    <t>SAMD00028436</t>
  </si>
  <si>
    <t>PRJDB3715</t>
  </si>
  <si>
    <t>GCA_002794665.1</t>
  </si>
  <si>
    <t>BCJY01</t>
  </si>
  <si>
    <t>ftp://ftp.ncbi.nlm.nih.gov/genomes/all/GCA/002/794/665/GCA_002794665.1_JCM_9641_assembly_v001</t>
  </si>
  <si>
    <t>Phellinus lamaoensis</t>
  </si>
  <si>
    <t>FFPRI411162</t>
  </si>
  <si>
    <t>SAMN06626969</t>
  </si>
  <si>
    <t>PRJNA380038</t>
  </si>
  <si>
    <t>GCA_002794735.1</t>
  </si>
  <si>
    <t>NBAZ01</t>
  </si>
  <si>
    <t>ftp://ftp.ncbi.nlm.nih.gov/genomes/all/GCA/002/794/735/GCA_002794735.1_PLAO.v2</t>
  </si>
  <si>
    <t>Porodaedalea pini</t>
  </si>
  <si>
    <t>BCRC 35384</t>
  </si>
  <si>
    <t>SAMN06626968</t>
  </si>
  <si>
    <t>PRJNA380037</t>
  </si>
  <si>
    <t>GCA_002794775.1</t>
  </si>
  <si>
    <t>NBAY01</t>
  </si>
  <si>
    <t>ftp://ftp.ncbi.nlm.nih.gov/genomes/all/GCA/002/794/775/GCA_002794775.1_PPIT.v3</t>
  </si>
  <si>
    <t>Lecanicillium psalliotae</t>
  </si>
  <si>
    <t>HWLR35</t>
  </si>
  <si>
    <t>SAMN08038437</t>
  </si>
  <si>
    <t>PRJNA418875</t>
  </si>
  <si>
    <t>GCA_002796755.1</t>
  </si>
  <si>
    <t>PHFE01</t>
  </si>
  <si>
    <t>ftp://ftp.ncbi.nlm.nih.gov/genomes/all/GCA/002/796/755/GCA_002796755.1_ASM279675v1</t>
  </si>
  <si>
    <t>Plectus sambesii</t>
  </si>
  <si>
    <t>ES601</t>
  </si>
  <si>
    <t>SAMN07227113</t>
  </si>
  <si>
    <t>PRJNA390260</t>
  </si>
  <si>
    <t>GCA_002796945.1</t>
  </si>
  <si>
    <t>NIUQ01</t>
  </si>
  <si>
    <t>2017-11-28T00:00:00Z</t>
  </si>
  <si>
    <t>ftp://ftp.ncbi.nlm.nih.gov/genomes/all/GCA/002/796/945/GCA_002796945.1_Psam_v1.0</t>
  </si>
  <si>
    <t>Coniochaeta hoffmannii</t>
  </si>
  <si>
    <t>CBS 245.38</t>
  </si>
  <si>
    <t>SAMN07692601</t>
  </si>
  <si>
    <t>PRJNA411982</t>
  </si>
  <si>
    <t>GCA_002798055.1</t>
  </si>
  <si>
    <t>NXFW01</t>
  </si>
  <si>
    <t>ftp://ftp.ncbi.nlm.nih.gov/genomes/all/GCA/002/798/055/GCA_002798055.1_ASM279805v1</t>
  </si>
  <si>
    <t>Gamarada debralockiae</t>
  </si>
  <si>
    <t>T6G9</t>
  </si>
  <si>
    <t>SAMN07652639</t>
  </si>
  <si>
    <t>PRJNA407395</t>
  </si>
  <si>
    <t>GCA_002803225.1</t>
  </si>
  <si>
    <t>NXFV01</t>
  </si>
  <si>
    <t>ftp://ftp.ncbi.nlm.nih.gov/genomes/all/GCA/002/803/225/GCA_002803225.1_ASM280322v1</t>
  </si>
  <si>
    <t>Melanaphis sacchari</t>
  </si>
  <si>
    <t>LSU</t>
  </si>
  <si>
    <t>SAMN07757676</t>
  </si>
  <si>
    <t>PRJNA421017</t>
  </si>
  <si>
    <t>GCA_002803265.2</t>
  </si>
  <si>
    <t>PDEX02</t>
  </si>
  <si>
    <t>ftp://ftp.ncbi.nlm.nih.gov/genomes/all/GCA/002/803/265/GCA_002803265.2_SCAv2.0</t>
  </si>
  <si>
    <t>ftp://ftp.ncbi.nlm.nih.gov/genomes/all/GCF/002/803/265/GCF_002803265.2_SCAv2.0</t>
  </si>
  <si>
    <t>Lepidotrigona ventralis hoosana</t>
  </si>
  <si>
    <t>GBST1</t>
  </si>
  <si>
    <t>SAMN07166495</t>
  </si>
  <si>
    <t>PRJNA387986</t>
  </si>
  <si>
    <t>GCA_002806875.1</t>
  </si>
  <si>
    <t>NIPQ01</t>
  </si>
  <si>
    <t>ftp://ftp.ncbi.nlm.nih.gov/genomes/all/GCA/002/806/875/GCA_002806875.1_ASM280687v1</t>
  </si>
  <si>
    <t>Corallochytrium limacisporum</t>
  </si>
  <si>
    <t>Hawaii</t>
  </si>
  <si>
    <t>SAMN06200029</t>
  </si>
  <si>
    <t>PRJNA360047</t>
  </si>
  <si>
    <t>GCA_002811645.1</t>
  </si>
  <si>
    <t>PDIP01</t>
  </si>
  <si>
    <t>2017-12-05T00:00:00Z</t>
  </si>
  <si>
    <t>ftp://ftp.ncbi.nlm.nih.gov/genomes/all/GCA/002/811/645/GCA_002811645.1_ASM281164v1</t>
  </si>
  <si>
    <t>Ichthyosporea sp. XGB-2017a</t>
  </si>
  <si>
    <t>SAMN06200032</t>
  </si>
  <si>
    <t>GCA_002811675.1</t>
  </si>
  <si>
    <t>PDIM01</t>
  </si>
  <si>
    <t>ftp://ftp.ncbi.nlm.nih.gov/genomes/all/GCA/002/811/675/GCA_002811675.1_ASM281167v1</t>
  </si>
  <si>
    <t>Abeoforma whisleri</t>
  </si>
  <si>
    <t>ATCC PRA-280</t>
  </si>
  <si>
    <t>SAMN06200030</t>
  </si>
  <si>
    <t>GCA_002812265.1</t>
  </si>
  <si>
    <t>PDIO01</t>
  </si>
  <si>
    <t>ftp://ftp.ncbi.nlm.nih.gov/genomes/all/GCA/002/812/265/GCA_002812265.1_ASM281226v1</t>
  </si>
  <si>
    <t>Pirum gemmata</t>
  </si>
  <si>
    <t>ATCC PRA-279</t>
  </si>
  <si>
    <t>SAMN06200031</t>
  </si>
  <si>
    <t>GCA_002812295.1</t>
  </si>
  <si>
    <t>PDIN01</t>
  </si>
  <si>
    <t>ftp://ftp.ncbi.nlm.nih.gov/genomes/all/GCA/002/812/295/GCA_002812295.1_ASM281229v1</t>
  </si>
  <si>
    <t>Scedosporium dehoogii</t>
  </si>
  <si>
    <t>120008799-01/4</t>
  </si>
  <si>
    <t>SAMN07702310</t>
  </si>
  <si>
    <t>GCA_002812735.1</t>
  </si>
  <si>
    <t>PGIR01</t>
  </si>
  <si>
    <t>ftp://ftp.ncbi.nlm.nih.gov/genomes/all/GCA/002/812/735/GCA_002812735.1_ASM281273v1</t>
  </si>
  <si>
    <t>Scytalidium lignicola</t>
  </si>
  <si>
    <t>DSM 105466</t>
  </si>
  <si>
    <t>SAMN06704609</t>
  </si>
  <si>
    <t>PRJNA382337</t>
  </si>
  <si>
    <t>GCA_002812745.2</t>
  </si>
  <si>
    <t>NCSJ02</t>
  </si>
  <si>
    <t>ftp://ftp.ncbi.nlm.nih.gov/genomes/all/GCA/002/812/745/GCA_002812745.2_ASM281274v2</t>
  </si>
  <si>
    <t>Phytophthora litchii</t>
  </si>
  <si>
    <t>SHS3</t>
  </si>
  <si>
    <t>SAMN03892802</t>
  </si>
  <si>
    <t>PRJNA290406</t>
  </si>
  <si>
    <t>GCA_002812785.1</t>
  </si>
  <si>
    <t>PCFV01</t>
  </si>
  <si>
    <t>ftp://ftp.ncbi.nlm.nih.gov/genomes/all/GCA/002/812/785/GCA_002812785.1_ASM281278v1</t>
  </si>
  <si>
    <t>Monoraphidium sp. 549</t>
  </si>
  <si>
    <t>SAMN07326317</t>
  </si>
  <si>
    <t>PRJNA392383</t>
  </si>
  <si>
    <t>GCA_002814315.1</t>
  </si>
  <si>
    <t>NMUB01</t>
  </si>
  <si>
    <t>ftp://ftp.ncbi.nlm.nih.gov/genomes/all/GCA/002/814/315/GCA_002814315.1_ASM281431v1</t>
  </si>
  <si>
    <t>GM20</t>
  </si>
  <si>
    <t>SAMN07638925</t>
  </si>
  <si>
    <t>PRJNA407219</t>
  </si>
  <si>
    <t>GCA_002814275.1</t>
  </si>
  <si>
    <t>NWMS01</t>
  </si>
  <si>
    <t>ftp://ftp.ncbi.nlm.nih.gov/genomes/all/GCA/002/814/275/GCA_002814275.1_cmusae1.0</t>
  </si>
  <si>
    <t>Kokia drynarioides</t>
  </si>
  <si>
    <t>JFW-HI</t>
  </si>
  <si>
    <t>SAMN07559306</t>
  </si>
  <si>
    <t>PRJNA400144</t>
  </si>
  <si>
    <t>GCA_002814295.1</t>
  </si>
  <si>
    <t>NTFQ01</t>
  </si>
  <si>
    <t>ftp://ftp.ncbi.nlm.nih.gov/genomes/all/GCA/002/814/295/GCA_002814295.1_KokDry1</t>
  </si>
  <si>
    <t>Gossypioides kirkii</t>
  </si>
  <si>
    <t>SAMN08139005</t>
  </si>
  <si>
    <t>PRJNA421334</t>
  </si>
  <si>
    <t>GCA_005610355.1</t>
  </si>
  <si>
    <t>chromosome KI_01:CP032244.1; chromosome KI_03:CP032246.1; chromosome KI_05:CP032247.1; chromosome KI_06:CP032248.1; chromosome KI_07:CP032249.1; chromosome KI_08:CP032250.1; chromosome KI_09:CP032251.1; chromosome KI_10:CP032252.1; chromosome KI_11:CP032253.1; chromosome KI_12:CP032254.1; chromosome KI_13:CP032255.1; chromosome KI_2_4:CP032245.1</t>
  </si>
  <si>
    <t>ftp://ftp.ncbi.nlm.nih.gov/genomes/all/GCA/005/610/355/GCA_005610355.1_ASM561035v1</t>
  </si>
  <si>
    <t>Symphodus melops</t>
  </si>
  <si>
    <t>Skagerak</t>
  </si>
  <si>
    <t>SAMN06339785</t>
  </si>
  <si>
    <t>PRJNA354496</t>
  </si>
  <si>
    <t>GCA_002819105.1</t>
  </si>
  <si>
    <t>MWVA01</t>
  </si>
  <si>
    <t>ftp://ftp.ncbi.nlm.nih.gov/genomes/all/GCA/002/819/105/GCA_002819105.1_ASM281910v1</t>
  </si>
  <si>
    <t>Exutisphaerella laricina CBS 326.52</t>
  </si>
  <si>
    <t>CBS 326.52</t>
  </si>
  <si>
    <t>SAMN02254957</t>
  </si>
  <si>
    <t>PRJNA212505</t>
  </si>
  <si>
    <t>GCA_000504385.2</t>
  </si>
  <si>
    <t>AWYE02</t>
  </si>
  <si>
    <t>ftp://ftp.ncbi.nlm.nih.gov/genomes/all/GCA/000/504/385/GCA_000504385.2_ASM50438v2</t>
  </si>
  <si>
    <t>Nothophaeocryptopus gaeumannii CBS 267.37</t>
  </si>
  <si>
    <t>CBS 267.37</t>
  </si>
  <si>
    <t>SAMN02254965</t>
  </si>
  <si>
    <t>PRJNA212511</t>
  </si>
  <si>
    <t>GCA_002116385.1</t>
  </si>
  <si>
    <t>MWSP01</t>
  </si>
  <si>
    <t>ftp://ftp.ncbi.nlm.nih.gov/genomes/all/GCA/002/116/385/GCA_002116385.1_ASM211638v1</t>
  </si>
  <si>
    <t>NL03003</t>
  </si>
  <si>
    <t>SAMN07257268</t>
  </si>
  <si>
    <t>PRJNA391093</t>
  </si>
  <si>
    <t>GCA_002952155.1</t>
  </si>
  <si>
    <t>chromosome 1:CP022024.1; chromosome 2:CP022025.1; chromosome 3:CP022026.1; chromosome 4:CP022027.1; chromosome 5:CP022028.1; chromosome 6:CP022029.1; chromosome 7:CP022030.1; chromosome 8:CP022031.1; chromosome 9:CP022032.1; chromosome 10:CP022033.1</t>
  </si>
  <si>
    <t>2018-02-14T00:00:00Z</t>
  </si>
  <si>
    <t>ftp://ftp.ncbi.nlm.nih.gov/genomes/all/GCA/002/952/155/GCA_002952155.1_ASM295215v1</t>
  </si>
  <si>
    <t>NWHC:44797-103</t>
  </si>
  <si>
    <t>SAMN07339246</t>
  </si>
  <si>
    <t>PRJNA393681</t>
  </si>
  <si>
    <t>GCA_002818225.1</t>
  </si>
  <si>
    <t>PECA01</t>
  </si>
  <si>
    <t>ftp://ftp.ncbi.nlm.nih.gov/genomes/all/GCA/002/818/225/GCA_002818225.1_ASM281822v1</t>
  </si>
  <si>
    <t>Apis laboriosa</t>
  </si>
  <si>
    <t>Shangri-la</t>
  </si>
  <si>
    <t>SAMN15599769</t>
  </si>
  <si>
    <t>PRJNA647849</t>
  </si>
  <si>
    <t>GCA_014066325.1</t>
  </si>
  <si>
    <t>JACEOM01</t>
  </si>
  <si>
    <t>2020-08-05T00:00:00Z</t>
  </si>
  <si>
    <t>ftp://ftp.ncbi.nlm.nih.gov/genomes/all/GCA/014/066/325/GCA_014066325.1_ASM1406632v1</t>
  </si>
  <si>
    <t>Moniezia expansa</t>
  </si>
  <si>
    <t>MTC-2020</t>
  </si>
  <si>
    <t>SAMN16409489</t>
  </si>
  <si>
    <t>PRJNA668441</t>
  </si>
  <si>
    <t>GCA_019097775.1</t>
  </si>
  <si>
    <t>JADFDV01</t>
  </si>
  <si>
    <t>ftp://ftp.ncbi.nlm.nih.gov/genomes/all/GCA/019/097/775/GCA_019097775.1_ASM1909777v1</t>
  </si>
  <si>
    <t>Ompok bimaculatus</t>
  </si>
  <si>
    <t>KarmakarAIIMS</t>
  </si>
  <si>
    <t>SAMN12206647</t>
  </si>
  <si>
    <t>PRJNA552450</t>
  </si>
  <si>
    <t>GCA_009108245.1</t>
  </si>
  <si>
    <t>VMHU01</t>
  </si>
  <si>
    <t>ftp://ftp.ncbi.nlm.nih.gov/genomes/all/GCA/009/108/245/GCA_009108245.1_ASM910824v1</t>
  </si>
  <si>
    <t>Tagiades litigiosa</t>
  </si>
  <si>
    <t>SAMN09208480</t>
  </si>
  <si>
    <t>GCA_018248735.1</t>
  </si>
  <si>
    <t>DWJH01</t>
  </si>
  <si>
    <t>ftp://ftp.ncbi.nlm.nih.gov/genomes/all/GCA/018/248/735/GCA_018248735.1_SRR7174440</t>
  </si>
  <si>
    <t>Spheniscus magellanicus</t>
  </si>
  <si>
    <t>AH 6</t>
  </si>
  <si>
    <t>SAMN12384882</t>
  </si>
  <si>
    <t>GCA_010076225.1</t>
  </si>
  <si>
    <t>VUKV01</t>
  </si>
  <si>
    <t>ftp://ftp.ncbi.nlm.nih.gov/genomes/all/GCA/010/076/225/GCA_010076225.1_BGI_Smag.V1</t>
  </si>
  <si>
    <t>Otocyon megalotis megalotis</t>
  </si>
  <si>
    <t>TS305</t>
  </si>
  <si>
    <t>SAMN16929439</t>
  </si>
  <si>
    <t>PRJNA681015</t>
  </si>
  <si>
    <t>GCA_017311455.1</t>
  </si>
  <si>
    <t>JAEUCK01</t>
  </si>
  <si>
    <t>ftp://ftp.ncbi.nlm.nih.gov/genomes/all/GCA/017/311/455/GCA_017311455.1_Otocyon_megalotis_TS305_17_09_2019</t>
  </si>
  <si>
    <t>Dendrolimus kikuchii</t>
  </si>
  <si>
    <t>Ann1</t>
  </si>
  <si>
    <t>SAMN19312593</t>
  </si>
  <si>
    <t>PRJNA732117</t>
  </si>
  <si>
    <t>GCA_019925095.1</t>
  </si>
  <si>
    <t>linkage group LG01:CM034387.1; linkage group LG02:CM034388.1; linkage group LG03:CM034389.1; linkage group LG04:CM034390.1; linkage group LG05:CM034391.1; linkage group LG06:CM034392.1; linkage group LG07:CM034393.1; linkage group LG08:CM034394.1; linkage group LG09:CM034395.1; linkage group LG10:CM034396.1; linkage group LG11:CM034397.1; linkage group LG12:CM034398.1; linkage group LG13:CM034399.1; linkage group LG14:CM034400.1; linkage group LG15:CM034401.1; linkage group LG16:CM034402.1; linkage group LG17:CM034403.1; linkage group LG18:CM034404.1; linkage group LG19:CM034405.1; linkage group LG20:CM034406.1; linkage group LG21:CM034407.1; linkage group LG22:CM034408.1; linkage group LG23:CM034409.1; linkage group LG24:CM034410.1; linkage group LG25:CM034411.1; linkage group LG26:CM034412.1; linkage group LG27:CM034413.1; linkage group LG28:CM034414.1; linkage group LG29:CM034415.1</t>
  </si>
  <si>
    <t>JAHHIN01</t>
  </si>
  <si>
    <t>ftp://ftp.ncbi.nlm.nih.gov/genomes/all/GCA/019/925/095/GCA_019925095.1_ASM1992509v1</t>
  </si>
  <si>
    <t>Forsythia suspensa</t>
  </si>
  <si>
    <t>SAMN12634285</t>
  </si>
  <si>
    <t>PRJNA562106</t>
  </si>
  <si>
    <t>GCA_013103335.1</t>
  </si>
  <si>
    <t>WIPI01</t>
  </si>
  <si>
    <t>ftp://ftp.ncbi.nlm.nih.gov/genomes/all/GCA/013/103/335/GCA_013103335.1_ASM1310333v1</t>
  </si>
  <si>
    <t>Sterna hirundo</t>
  </si>
  <si>
    <t>bSteHir1</t>
  </si>
  <si>
    <t>SAMN12369541</t>
  </si>
  <si>
    <t>PRJNA558062</t>
  </si>
  <si>
    <t>GCA_009819605.1</t>
  </si>
  <si>
    <t>chromosome 1:CM020437.1; chromosome 2:CM020438.1; chromosome 3:CM020439.1; chromosome 4:CM020440.1; chromosome 5:CM020441.1; chromosome 6:CM020442.1; chromosome 7:CM020443.1; chromosome 8:CM020444.1; chromosome 9:CM020445.1; chromosome 10:CM020446.1; chromosome 11:CM020447.1; chromosome 12:CM020448.1; chromosome 13:CM020449.1; chromosome 14:CM020450.1; chromosome 15:CM020451.1; chromosome 16:CM020452.1; chromosome 17:CM020453.1; chromosome 18:CM020454.1; chromosome 19:CM020455.1; chromosome 20:CM020456.1; chromosome 21:CM020457.1; chromosome 22:CM020458.1; chromosome 23:CM020459.1; chromosome 24:CM020460.1; chromosome 25:CM020461.1; chromosome W:CM020463.1; chromosome Z:CM020462.1; mitochondrion MT:CM020500.1</t>
  </si>
  <si>
    <t>WNMW01</t>
  </si>
  <si>
    <t>ftp://ftp.ncbi.nlm.nih.gov/genomes/all/GCA/009/819/605/GCA_009819605.1_bSteHir1.pri</t>
  </si>
  <si>
    <t>SAMN11475391</t>
  </si>
  <si>
    <t>PRJNA534003</t>
  </si>
  <si>
    <t>GCA_007556495.1</t>
  </si>
  <si>
    <t>SWBN01</t>
  </si>
  <si>
    <t>ftp://ftp.ncbi.nlm.nih.gov/genomes/all/GCA/007/556/495/GCA_007556495.1_ASM755649v1</t>
  </si>
  <si>
    <t>Kazachstania unispora</t>
  </si>
  <si>
    <t>NRRL Y-1556</t>
  </si>
  <si>
    <t>SAMN08343264</t>
  </si>
  <si>
    <t>GCA_003708525.2</t>
  </si>
  <si>
    <t>PPON02</t>
  </si>
  <si>
    <t>ftp://ftp.ncbi.nlm.nih.gov/genomes/all/GCA/003/708/525/GCA_003708525.2_ASM370852v2</t>
  </si>
  <si>
    <t>Manis crassicaudata</t>
  </si>
  <si>
    <t>PAm2014</t>
  </si>
  <si>
    <t>SAMN10059124</t>
  </si>
  <si>
    <t>PRJNA490788</t>
  </si>
  <si>
    <t>GCA_016801295.1</t>
  </si>
  <si>
    <t>QZMM01</t>
  </si>
  <si>
    <t>ftp://ftp.ncbi.nlm.nih.gov/genomes/all/GCA/016/801/295/GCA_016801295.1_DSBC_Mcra_1.0</t>
  </si>
  <si>
    <t>Primulina huaijiensis</t>
  </si>
  <si>
    <t>GDHJ02</t>
  </si>
  <si>
    <t>SAMN05511435</t>
  </si>
  <si>
    <t>PRJNA532462</t>
  </si>
  <si>
    <t>GCA_012295235.1</t>
  </si>
  <si>
    <t>chromosome 1:CM022683.1; chromosome 2:CM022684.1; chromosome 3:CM022685.1; chromosome 4:CM022686.1; chromosome 5:CM022687.1; chromosome 6:CM022688.1; chromosome 7:CM022689.1; chromosome 8:CM022690.1; chromosome 9:CM022691.1; chromosome 10:CM022692.1; chromosome 11:CM022693.1; chromosome 12:CM022694.1; chromosome 13:CM022695.1; chromosome 14:CM022696.1; chromosome 15:CM022697.1; chromosome 16:CM022698.1; chromosome 17:CM022699.1; chromosome 18:CM022700.1</t>
  </si>
  <si>
    <t>JAARMK01</t>
  </si>
  <si>
    <t>ftp://ftp.ncbi.nlm.nih.gov/genomes/all/GCA/012/295/235/GCA_012295235.1_ASM1229523v1</t>
  </si>
  <si>
    <t>Coptis chinensis</t>
  </si>
  <si>
    <t>HL-2020</t>
  </si>
  <si>
    <t>SAMN16094608</t>
  </si>
  <si>
    <t>PRJNA662860</t>
  </si>
  <si>
    <t>GCA_015680905.1</t>
  </si>
  <si>
    <t>chromosome 1:CM027377.1; chromosome 2:CM027378.1; chromosome 3:CM027379.1; chromosome 4:CM027380.1; chromosome 5:CM027381.1; chromosome 6:CM027382.1; chromosome 7:CM027383.1; chromosome 8:CM027384.1; chromosome 9:CM027385.1</t>
  </si>
  <si>
    <t>JADFTS01</t>
  </si>
  <si>
    <t>ftp://ftp.ncbi.nlm.nih.gov/genomes/all/GCA/015/680/905/GCA_015680905.1_ASM1568090v1</t>
  </si>
  <si>
    <t>Saccostrea glomerata</t>
  </si>
  <si>
    <t>SGL-2013-L4</t>
  </si>
  <si>
    <t>SAMN08130406</t>
  </si>
  <si>
    <t>PRJNA414259</t>
  </si>
  <si>
    <t>GCA_003671525.1</t>
  </si>
  <si>
    <t>PRKT01</t>
  </si>
  <si>
    <t>ftp://ftp.ncbi.nlm.nih.gov/genomes/all/GCA/003/671/525/GCA_003671525.1_Sgl1.0</t>
  </si>
  <si>
    <t>Spheniscus humboldti</t>
  </si>
  <si>
    <t>Z-67-15</t>
  </si>
  <si>
    <t>SAMN12384883</t>
  </si>
  <si>
    <t>GCA_010076325.1</t>
  </si>
  <si>
    <t>VUKW01</t>
  </si>
  <si>
    <t>ftp://ftp.ncbi.nlm.nih.gov/genomes/all/GCA/010/076/325/GCA_010076325.1_BGI_Shum.V1</t>
  </si>
  <si>
    <t>Spheniscus mendiculus</t>
  </si>
  <si>
    <t>GP692</t>
  </si>
  <si>
    <t>SAMN06701113</t>
  </si>
  <si>
    <t>PRJNA382168</t>
  </si>
  <si>
    <t>GCA_003264655.1</t>
  </si>
  <si>
    <t>NDGW01</t>
  </si>
  <si>
    <t>ftp://ftp.ncbi.nlm.nih.gov/genomes/all/GCA/003/264/655/GCA_003264655.1_ASM326465v1</t>
  </si>
  <si>
    <t>Cercospora zeina</t>
  </si>
  <si>
    <t>CMW25467</t>
  </si>
  <si>
    <t>SAMN06067857</t>
  </si>
  <si>
    <t>PRJNA355276</t>
  </si>
  <si>
    <t>GCA_002844615.1</t>
  </si>
  <si>
    <t>MVDW01</t>
  </si>
  <si>
    <t>2017-12-19T00:00:00Z</t>
  </si>
  <si>
    <t>ftp://ftp.ncbi.nlm.nih.gov/genomes/all/GCA/002/844/615/GCA_002844615.1_ASM284461v1</t>
  </si>
  <si>
    <t>Procambarus virginalis</t>
  </si>
  <si>
    <t>Petshop1</t>
  </si>
  <si>
    <t>SAMN06115385</t>
  </si>
  <si>
    <t>PRJNA356499</t>
  </si>
  <si>
    <t>GCA_002838885.1</t>
  </si>
  <si>
    <t>MRZY01</t>
  </si>
  <si>
    <t>2017-12-13T00:00:00Z</t>
  </si>
  <si>
    <t>ftp://ftp.ncbi.nlm.nih.gov/genomes/all/GCA/002/838/885/GCA_002838885.1_Pvir0.4</t>
  </si>
  <si>
    <t>Limosa lapponica baueri</t>
  </si>
  <si>
    <t>BTGAFAM01</t>
  </si>
  <si>
    <t>SAMN05417616</t>
  </si>
  <si>
    <t>PRJNA321163</t>
  </si>
  <si>
    <t>GCA_002844005.1</t>
  </si>
  <si>
    <t>LXVZ01</t>
  </si>
  <si>
    <t>2017-12-15T00:00:00Z</t>
  </si>
  <si>
    <t>ftp://ftp.ncbi.nlm.nih.gov/genomes/all/GCA/002/844/005/GCA_002844005.1_Godwit_v1</t>
  </si>
  <si>
    <t>Anopheles aquasalis</t>
  </si>
  <si>
    <t>PFPP-2014</t>
  </si>
  <si>
    <t>SAMN07206858</t>
  </si>
  <si>
    <t>PRJNA389759</t>
  </si>
  <si>
    <t>GCA_002846955.1</t>
  </si>
  <si>
    <t>NJHH01</t>
  </si>
  <si>
    <t>ftp://ftp.ncbi.nlm.nih.gov/genomes/all/GCA/002/846/955/GCA_002846955.1_A_aquasalis_v1.0</t>
  </si>
  <si>
    <t>Byssochlamys sp. BYSS01</t>
  </si>
  <si>
    <t>BYSS01</t>
  </si>
  <si>
    <t>SAMN07234396</t>
  </si>
  <si>
    <t>PRJNA390431</t>
  </si>
  <si>
    <t>GCA_002242795.1</t>
  </si>
  <si>
    <t>NIXA01</t>
  </si>
  <si>
    <t>ftp://ftp.ncbi.nlm.nih.gov/genomes/all/GCA/002/242/795/GCA_002242795.1_ASM224279v1</t>
  </si>
  <si>
    <t>Pleurotus tuoliensis</t>
  </si>
  <si>
    <t>JKBL130LB</t>
  </si>
  <si>
    <t>SAMN08931442</t>
  </si>
  <si>
    <t>PRJNA450171</t>
  </si>
  <si>
    <t>GCA_003243755.1</t>
  </si>
  <si>
    <t>QCWT01</t>
  </si>
  <si>
    <t>ftp://ftp.ncbi.nlm.nih.gov/genomes/all/GCA/003/243/755/GCA_003243755.1_ASM324375v1</t>
  </si>
  <si>
    <t>Aspergillus novofumigatus IBT 16806</t>
  </si>
  <si>
    <t>IBT 16806</t>
  </si>
  <si>
    <t>SAMN02744592</t>
  </si>
  <si>
    <t>PRJNA217212</t>
  </si>
  <si>
    <t>GCA_002847465.1</t>
  </si>
  <si>
    <t>MSZS01</t>
  </si>
  <si>
    <t>2017-12-27T00:00:00Z</t>
  </si>
  <si>
    <t>ftp://ftp.ncbi.nlm.nih.gov/genomes/all/GCA/002/847/465/GCA_002847465.1_Aspnov1</t>
  </si>
  <si>
    <t>ftp://ftp.ncbi.nlm.nih.gov/genomes/all/GCF/002/847/465/GCF_002847465.1_Aspnov1</t>
  </si>
  <si>
    <t>Aspergillus campestris IBT 28561</t>
  </si>
  <si>
    <t>IBT 28561</t>
  </si>
  <si>
    <t>SAMN02744593</t>
  </si>
  <si>
    <t>PRJNA217206</t>
  </si>
  <si>
    <t>GCA_002847485.1</t>
  </si>
  <si>
    <t>MSFM01</t>
  </si>
  <si>
    <t>ftp://ftp.ncbi.nlm.nih.gov/genomes/all/GCA/002/847/485/GCA_002847485.1_Aspcam1</t>
  </si>
  <si>
    <t>ftp://ftp.ncbi.nlm.nih.gov/genomes/all/GCF/002/847/485/GCF_002847485.1_Aspcam1</t>
  </si>
  <si>
    <t>CBS 102.13</t>
  </si>
  <si>
    <t>SAMN05446799</t>
  </si>
  <si>
    <t>PRJNA453588</t>
  </si>
  <si>
    <t>GCA_002847045.1</t>
  </si>
  <si>
    <t>PKFS01</t>
  </si>
  <si>
    <t>ftp://ftp.ncbi.nlm.nih.gov/genomes/all/GCA/002/847/045/GCA_002847045.1_Aspcand1</t>
  </si>
  <si>
    <t>ftp://ftp.ncbi.nlm.nih.gov/genomes/all/GCF/002/847/045/GCF_002847045.1_Aspcand1</t>
  </si>
  <si>
    <t>Aspergillus steynii IBT 23096</t>
  </si>
  <si>
    <t>IBT 23096</t>
  </si>
  <si>
    <t>SAMN02744649</t>
  </si>
  <si>
    <t>PRJNA217208</t>
  </si>
  <si>
    <t>GCA_002849105.1</t>
  </si>
  <si>
    <t>MSFO01</t>
  </si>
  <si>
    <t>2017-12-30T00:00:00Z</t>
  </si>
  <si>
    <t>ftp://ftp.ncbi.nlm.nih.gov/genomes/all/GCA/002/849/105/GCA_002849105.1_Aspste1</t>
  </si>
  <si>
    <t>ftp://ftp.ncbi.nlm.nih.gov/genomes/all/GCF/002/849/105/GCF_002849105.1_Aspste1</t>
  </si>
  <si>
    <t>Acridotheres javanicus</t>
  </si>
  <si>
    <t>NGS004</t>
  </si>
  <si>
    <t>SAMN07828064</t>
  </si>
  <si>
    <t>PRJNA415335</t>
  </si>
  <si>
    <t>GCA_002849675.1</t>
  </si>
  <si>
    <t>PEJO01</t>
  </si>
  <si>
    <t>2018-01-02T00:00:00Z</t>
  </si>
  <si>
    <t>ftp://ftp.ncbi.nlm.nih.gov/genomes/all/GCA/002/849/675/GCA_002849675.1_ASM284967v1</t>
  </si>
  <si>
    <t>Verticillium nubilum</t>
  </si>
  <si>
    <t>PD621</t>
  </si>
  <si>
    <t>SAMN07298693</t>
  </si>
  <si>
    <t>GCA_002851675.1</t>
  </si>
  <si>
    <t>NMXI01</t>
  </si>
  <si>
    <t>ftp://ftp.ncbi.nlm.nih.gov/genomes/all/GCA/002/851/675/GCA_002851675.1_ASM285167v1</t>
  </si>
  <si>
    <t>Verticillium klebahnii</t>
  </si>
  <si>
    <t>PD401</t>
  </si>
  <si>
    <t>SAMN07298699</t>
  </si>
  <si>
    <t>GCA_002851715.1</t>
  </si>
  <si>
    <t>NMXL01</t>
  </si>
  <si>
    <t>ftp://ftp.ncbi.nlm.nih.gov/genomes/all/GCA/002/851/715/GCA_002851715.1_ASM285171v1</t>
  </si>
  <si>
    <t>Verticillium zaregamsianum</t>
  </si>
  <si>
    <t>PD739</t>
  </si>
  <si>
    <t>SAMN07298700</t>
  </si>
  <si>
    <t>GCA_002851755.1</t>
  </si>
  <si>
    <t>NMXM01</t>
  </si>
  <si>
    <t>ftp://ftp.ncbi.nlm.nih.gov/genomes/all/GCA/002/851/755/GCA_002851755.1_ASM285175v1</t>
  </si>
  <si>
    <t>Verticillium isaacii</t>
  </si>
  <si>
    <t>PD618</t>
  </si>
  <si>
    <t>SAMN07298697</t>
  </si>
  <si>
    <t>GCA_002851775.1</t>
  </si>
  <si>
    <t>NMXN01</t>
  </si>
  <si>
    <t>ftp://ftp.ncbi.nlm.nih.gov/genomes/all/GCA/002/851/775/GCA_002851775.1_ASM285177v1</t>
  </si>
  <si>
    <t>IBT 19404</t>
  </si>
  <si>
    <t>SAMN05446796</t>
  </si>
  <si>
    <t>PRJNA334013</t>
  </si>
  <si>
    <t>GCA_002850765.1</t>
  </si>
  <si>
    <t>PKFW01</t>
  </si>
  <si>
    <t>ftp://ftp.ncbi.nlm.nih.gov/genomes/all/GCA/002/850/765/GCA_002850765.1_Asptaic1</t>
  </si>
  <si>
    <t>Peronospora belbahrii</t>
  </si>
  <si>
    <t>HI01</t>
  </si>
  <si>
    <t>SAMN06033040</t>
  </si>
  <si>
    <t>PRJNA353947</t>
  </si>
  <si>
    <t>GCA_002864105.1</t>
  </si>
  <si>
    <t>MRBU01</t>
  </si>
  <si>
    <t>2018-01-05T00:00:00Z</t>
  </si>
  <si>
    <t>ftp://ftp.ncbi.nlm.nih.gov/genomes/all/GCA/002/864/105/GCA_002864105.1_ASM286410v1</t>
  </si>
  <si>
    <t>Psittacula krameri</t>
  </si>
  <si>
    <t>jrs2016</t>
  </si>
  <si>
    <t>SAMN06459718</t>
  </si>
  <si>
    <t>PRJNA377329</t>
  </si>
  <si>
    <t>GCA_002870145.1</t>
  </si>
  <si>
    <t>NFZL01</t>
  </si>
  <si>
    <t>ftp://ftp.ncbi.nlm.nih.gov/genomes/all/GCA/002/870/145/GCA_002870145.1_P.krameri1.0</t>
  </si>
  <si>
    <t>Paramormyrops kingsleyae</t>
  </si>
  <si>
    <t>PKING1</t>
  </si>
  <si>
    <t>SAMN08000665</t>
  </si>
  <si>
    <t>PRJNA432421</t>
  </si>
  <si>
    <t>GCA_002872115.1</t>
  </si>
  <si>
    <t>PGUA01</t>
  </si>
  <si>
    <t>ftp://ftp.ncbi.nlm.nih.gov/genomes/all/GCA/002/872/115/GCA_002872115.1_PKINGS_0.1</t>
  </si>
  <si>
    <t>ftp://ftp.ncbi.nlm.nih.gov/genomes/all/GCF/002/872/115/GCF_002872115.1_PKINGS_0.1</t>
  </si>
  <si>
    <t>Eulimnadia texana</t>
  </si>
  <si>
    <t>JT4(4)5-L</t>
  </si>
  <si>
    <t>SAMN05965515</t>
  </si>
  <si>
    <t>PRJNA352082</t>
  </si>
  <si>
    <t>GCA_002872375.1</t>
  </si>
  <si>
    <t>NKDA01</t>
  </si>
  <si>
    <t>ftp://ftp.ncbi.nlm.nih.gov/genomes/all/GCA/002/872/375/GCA_002872375.1_clam_shrimp_assembly_v0.1</t>
  </si>
  <si>
    <t>Puccinia coronata f. sp. avenae</t>
  </si>
  <si>
    <t>12SD80</t>
  </si>
  <si>
    <t>SAMN07514588</t>
  </si>
  <si>
    <t>PRJNA398546</t>
  </si>
  <si>
    <t>GCA_002873125.1</t>
  </si>
  <si>
    <t>PGCI01</t>
  </si>
  <si>
    <t>2018-01-08T00:00:00Z</t>
  </si>
  <si>
    <t>ftp://ftp.ncbi.nlm.nih.gov/genomes/all/GCA/002/873/125/GCA_002873125.1_ASM287312v1</t>
  </si>
  <si>
    <t>Cissus quadrangularis</t>
  </si>
  <si>
    <t>SAMN03223842</t>
  </si>
  <si>
    <t>PRJNA268706</t>
  </si>
  <si>
    <t>GCA_002878655.1</t>
  </si>
  <si>
    <t>LLYR01</t>
  </si>
  <si>
    <t>2018-01-12T00:00:00Z</t>
  </si>
  <si>
    <t>ftp://ftp.ncbi.nlm.nih.gov/genomes/all/GCA/002/878/655/GCA_002878655.1_ASM287865v1</t>
  </si>
  <si>
    <t>Prototheca cutis</t>
  </si>
  <si>
    <t>JCM 15793</t>
  </si>
  <si>
    <t>SAMD00028389</t>
  </si>
  <si>
    <t>PRJDB3669</t>
  </si>
  <si>
    <t>GCA_002897115.2</t>
  </si>
  <si>
    <t>BCIH01</t>
  </si>
  <si>
    <t>ftp://ftp.ncbi.nlm.nih.gov/genomes/all/GCA/002/897/115/GCA_002897115.2_JCM_15793_assembly_v001</t>
  </si>
  <si>
    <t>Babesia ovata</t>
  </si>
  <si>
    <t>Miyake</t>
  </si>
  <si>
    <t>SAMD00078978</t>
  </si>
  <si>
    <t>PRJDB5725</t>
  </si>
  <si>
    <t>GCA_002897235.1</t>
  </si>
  <si>
    <t>BDSA01</t>
  </si>
  <si>
    <t>2017-12-15T20:44:00Z</t>
  </si>
  <si>
    <t>ftp://ftp.ncbi.nlm.nih.gov/genomes/all/GCA/002/897/235/GCA_002897235.1_Bovata_7.1</t>
  </si>
  <si>
    <t>ftp://ftp.ncbi.nlm.nih.gov/genomes/all/GCF/002/897/235/GCF_002897235.1_Bovata_7.1</t>
  </si>
  <si>
    <t>Chrysochromulina parva</t>
  </si>
  <si>
    <t>Ohio</t>
  </si>
  <si>
    <t>SAMN08028356</t>
  </si>
  <si>
    <t>PRJNA418464</t>
  </si>
  <si>
    <t>GCA_002887195.1</t>
  </si>
  <si>
    <t>PJAB01</t>
  </si>
  <si>
    <t>ftp://ftp.ncbi.nlm.nih.gov/genomes/all/GCA/002/887/195/GCA_002887195.1_ASM288719v1</t>
  </si>
  <si>
    <t>Cryptotermes secundus</t>
  </si>
  <si>
    <t>SAMN06690155</t>
  </si>
  <si>
    <t>PRJNA432597</t>
  </si>
  <si>
    <t>GCA_002891405.2</t>
  </si>
  <si>
    <t>NEVH01</t>
  </si>
  <si>
    <t>ftp://ftp.ncbi.nlm.nih.gov/genomes/all/GCA/002/891/405/GCA_002891405.2_Csec_1.0</t>
  </si>
  <si>
    <t>ftp://ftp.ncbi.nlm.nih.gov/genomes/all/GCF/002/891/405/GCF_002891405.2_Csec_1.0</t>
  </si>
  <si>
    <t>Tetrabaena socialis</t>
  </si>
  <si>
    <t>NIES-571</t>
  </si>
  <si>
    <t>SAMN07332538</t>
  </si>
  <si>
    <t>PRJNA393411</t>
  </si>
  <si>
    <t>GCA_002891735.1</t>
  </si>
  <si>
    <t>PGGS01</t>
  </si>
  <si>
    <t>2018-01-18T00:00:00Z</t>
  </si>
  <si>
    <t>ftp://ftp.ncbi.nlm.nih.gov/genomes/all/GCA/002/891/735/GCA_002891735.1_TetSoc1</t>
  </si>
  <si>
    <t>Ceratina australensis</t>
  </si>
  <si>
    <t>SR-2018</t>
  </si>
  <si>
    <t>SAMN07634805</t>
  </si>
  <si>
    <t>PRJNA302037</t>
  </si>
  <si>
    <t>GCA_004307685.1</t>
  </si>
  <si>
    <t>SHCU01</t>
  </si>
  <si>
    <t>2019-02-27T00:00:00Z</t>
  </si>
  <si>
    <t>ftp://ftp.ncbi.nlm.nih.gov/genomes/all/GCA/004/307/685/GCA_004307685.1_ASM430768v1</t>
  </si>
  <si>
    <t>[Candida] hawaiiana</t>
  </si>
  <si>
    <t>UWOPS91-698.3</t>
  </si>
  <si>
    <t>SAMN07689061</t>
  </si>
  <si>
    <t>PRJNA411829</t>
  </si>
  <si>
    <t>GCA_002893645.1</t>
  </si>
  <si>
    <t>NXGY01</t>
  </si>
  <si>
    <t>2018-01-19T00:00:00Z</t>
  </si>
  <si>
    <t>ftp://ftp.ncbi.nlm.nih.gov/genomes/all/GCA/002/893/645/GCA_002893645.1_ASM289364v1</t>
  </si>
  <si>
    <t>[Candida] torresii</t>
  </si>
  <si>
    <t>CBS 5152</t>
  </si>
  <si>
    <t>SAMN07689086</t>
  </si>
  <si>
    <t>GCA_002893725.1</t>
  </si>
  <si>
    <t>NXHD01</t>
  </si>
  <si>
    <t>ftp://ftp.ncbi.nlm.nih.gov/genomes/all/GCA/002/893/725/GCA_002893725.1_ASM289372v1</t>
  </si>
  <si>
    <t>Metschnikowia sp. AWRI3582</t>
  </si>
  <si>
    <t>AWRI3582</t>
  </si>
  <si>
    <t>SAMN04331418</t>
  </si>
  <si>
    <t>PRJNA305659</t>
  </si>
  <si>
    <t>GCA_002894445.1</t>
  </si>
  <si>
    <t>LPNK01</t>
  </si>
  <si>
    <t>2018-01-22T00:00:00Z</t>
  </si>
  <si>
    <t>ftp://ftp.ncbi.nlm.nih.gov/genomes/all/GCA/002/894/445/GCA_002894445.1_ASM289444v1</t>
  </si>
  <si>
    <t>Metschnikowia orientalis</t>
  </si>
  <si>
    <t>UWOPS99-745.6</t>
  </si>
  <si>
    <t>SAMN07689062</t>
  </si>
  <si>
    <t>GCA_002893665.1</t>
  </si>
  <si>
    <t>NXGZ01</t>
  </si>
  <si>
    <t>ftp://ftp.ncbi.nlm.nih.gov/genomes/all/GCA/002/893/665/GCA_002893665.1_ASM289366v1</t>
  </si>
  <si>
    <t>Saccharomycopsis sp. UWO(PS) 91-127.1</t>
  </si>
  <si>
    <t>UWO(PS) 91-127.1</t>
  </si>
  <si>
    <t>SAMN02799715</t>
  </si>
  <si>
    <t>GCA_002895615.1</t>
  </si>
  <si>
    <t>JNNM01</t>
  </si>
  <si>
    <t>ftp://ftp.ncbi.nlm.nih.gov/genomes/all/GCA/002/895/615/GCA_002895615.1_Sspec</t>
  </si>
  <si>
    <t>Coryphaenoides rupestris</t>
  </si>
  <si>
    <t>MGRH-2017</t>
  </si>
  <si>
    <t>SAMN08010939</t>
  </si>
  <si>
    <t>PRJNA417902</t>
  </si>
  <si>
    <t>GCA_002895965.2</t>
  </si>
  <si>
    <t>PIJE02</t>
  </si>
  <si>
    <t>ftp://ftp.ncbi.nlm.nih.gov/genomes/all/GCA/002/895/965/GCA_002895965.2_CRUPv2</t>
  </si>
  <si>
    <t>Paramicrosporidium saccamoebae</t>
  </si>
  <si>
    <t>KSL3</t>
  </si>
  <si>
    <t>SAMN05861576</t>
  </si>
  <si>
    <t>PRJNA331101</t>
  </si>
  <si>
    <t>GCA_002794465.1</t>
  </si>
  <si>
    <t>mitochondrion MT:CM008827.1</t>
  </si>
  <si>
    <t>MTSL01</t>
  </si>
  <si>
    <t>ftp://ftp.ncbi.nlm.nih.gov/genomes/all/GCA/002/794/465/GCA_002794465.1_KSL3_v6</t>
  </si>
  <si>
    <t>Cicer echinospermum</t>
  </si>
  <si>
    <t>SAMN07949201</t>
  </si>
  <si>
    <t>PRJNA418060</t>
  </si>
  <si>
    <t>GCA_002896215.2</t>
  </si>
  <si>
    <t>PGTU02</t>
  </si>
  <si>
    <t>ftp://ftp.ncbi.nlm.nih.gov/genomes/all/GCA/002/896/215/GCA_002896215.2_S2Drd065_v0.5</t>
  </si>
  <si>
    <t>Cicer reticulatum</t>
  </si>
  <si>
    <t>SAMN07948258</t>
  </si>
  <si>
    <t>PRJNA418059</t>
  </si>
  <si>
    <t>GCA_002896235.1</t>
  </si>
  <si>
    <t>PGWS01</t>
  </si>
  <si>
    <t>ftp://ftp.ncbi.nlm.nih.gov/genomes/all/GCA/002/896/235/GCA_002896235.1_Besev079_v0.3</t>
  </si>
  <si>
    <t>Metschnikowia drosophilae</t>
  </si>
  <si>
    <t>UWOPS83-1143.1</t>
  </si>
  <si>
    <t>SAMN07689065</t>
  </si>
  <si>
    <t>GCA_002893705.1</t>
  </si>
  <si>
    <t>NXHC01</t>
  </si>
  <si>
    <t>ftp://ftp.ncbi.nlm.nih.gov/genomes/all/GCA/002/893/705/GCA_002893705.1_ASM289370v1</t>
  </si>
  <si>
    <t>Gopherus agassizii</t>
  </si>
  <si>
    <t>SAMN05991319</t>
  </si>
  <si>
    <t>PRJNA352726</t>
  </si>
  <si>
    <t>GCA_002896415.1</t>
  </si>
  <si>
    <t>PPEB01</t>
  </si>
  <si>
    <t>2018-01-24T00:00:00Z</t>
  </si>
  <si>
    <t>ftp://ftp.ncbi.nlm.nih.gov/genomes/all/GCA/002/896/415/GCA_002896415.1_ASM289641v1</t>
  </si>
  <si>
    <t>Chlorella sp. ArM0029B</t>
  </si>
  <si>
    <t>ArM0029B</t>
  </si>
  <si>
    <t>SAMN03196605</t>
  </si>
  <si>
    <t>PRJNA214256</t>
  </si>
  <si>
    <t>GCA_002896455.3</t>
  </si>
  <si>
    <t>JTEE01</t>
  </si>
  <si>
    <t>ftp://ftp.ncbi.nlm.nih.gov/genomes/all/GCA/002/896/455/GCA_002896455.3_ArM29Bkp_1312</t>
  </si>
  <si>
    <t>Tolypocladium capitatum</t>
  </si>
  <si>
    <t>CBS 113982</t>
  </si>
  <si>
    <t>SAMN07514617</t>
  </si>
  <si>
    <t>PRJNA248241</t>
  </si>
  <si>
    <t>GCA_002901185.1</t>
  </si>
  <si>
    <t>NRSZ01</t>
  </si>
  <si>
    <t>ftp://ftp.ncbi.nlm.nih.gov/genomes/all/GCA/002/901/185/GCA_002901185.1_ASM290118v1</t>
  </si>
  <si>
    <t>Cyanistes caeruleus</t>
  </si>
  <si>
    <t>BT333_1</t>
  </si>
  <si>
    <t>SAMN03734925</t>
  </si>
  <si>
    <t>PRJNA432745</t>
  </si>
  <si>
    <t>GCA_002901205.1</t>
  </si>
  <si>
    <t>PDCF01</t>
  </si>
  <si>
    <t>ftp://ftp.ncbi.nlm.nih.gov/genomes/all/GCA/002/901/205/GCA_002901205.1_cyaCae2</t>
  </si>
  <si>
    <t>ftp://ftp.ncbi.nlm.nih.gov/genomes/all/GCF/002/901/205/GCF_002901205.1_cyaCae2</t>
  </si>
  <si>
    <t>Solenodon paradoxus</t>
  </si>
  <si>
    <t>US097</t>
  </si>
  <si>
    <t>SAMN07678062</t>
  </si>
  <si>
    <t>PRJNA399371</t>
  </si>
  <si>
    <t>GCA_004363575.1</t>
  </si>
  <si>
    <t>RJWH01</t>
  </si>
  <si>
    <t>ftp://ftp.ncbi.nlm.nih.gov/genomes/all/GCA/004/363/575/GCA_004363575.1_SolPar_v1_BIUU</t>
  </si>
  <si>
    <t>Geum urbanum</t>
  </si>
  <si>
    <t>SAMEA104363642</t>
  </si>
  <si>
    <t>PRJEB23412</t>
  </si>
  <si>
    <t>GCA_900236755.1</t>
  </si>
  <si>
    <t>OEJZ01</t>
  </si>
  <si>
    <t>ftp://ftp.ncbi.nlm.nih.gov/genomes/all/GCA/900/236/755/GCA_900236755.1_G_urb_d1</t>
  </si>
  <si>
    <t>Lachancea quebecensis</t>
  </si>
  <si>
    <t>CBS 14088</t>
  </si>
  <si>
    <t>SAMEA3563010</t>
  </si>
  <si>
    <t>PRJEB8847</t>
  </si>
  <si>
    <t>GCA_002900925.1</t>
  </si>
  <si>
    <t>CZLH01</t>
  </si>
  <si>
    <t>2015-10-20T00:00:00Z</t>
  </si>
  <si>
    <t>ftp://ftp.ncbi.nlm.nih.gov/genomes/all/GCA/002/900/925/GCA_002900925.1_ASM290092v1</t>
  </si>
  <si>
    <t>Acartia tonsa</t>
  </si>
  <si>
    <t>SAMEA104176089</t>
  </si>
  <si>
    <t>PRJEB20069</t>
  </si>
  <si>
    <t>GCA_900241095.1</t>
  </si>
  <si>
    <t>OETC01</t>
  </si>
  <si>
    <t>2017-12-20T00:00:00Z</t>
  </si>
  <si>
    <t>ftp://ftp.ncbi.nlm.nih.gov/genomes/all/GCA/900/241/095/GCA_900241095.1_Aton1.0</t>
  </si>
  <si>
    <t>Quercus suber</t>
  </si>
  <si>
    <t>HL8</t>
  </si>
  <si>
    <t>SAMN07312269</t>
  </si>
  <si>
    <t>PRJNA433227</t>
  </si>
  <si>
    <t>GCA_002906115.1</t>
  </si>
  <si>
    <t>PKMF01</t>
  </si>
  <si>
    <t>2018-01-29T00:00:00Z</t>
  </si>
  <si>
    <t>ftp://ftp.ncbi.nlm.nih.gov/genomes/all/GCA/002/906/115/GCA_002906115.1_CorkOak1.0</t>
  </si>
  <si>
    <t>ftp://ftp.ncbi.nlm.nih.gov/genomes/all/GCF/002/906/115/GCF_002906115.1_CorkOak1.0</t>
  </si>
  <si>
    <t>Monilinia polystroma</t>
  </si>
  <si>
    <t>SP-61</t>
  </si>
  <si>
    <t>SAMN07782089</t>
  </si>
  <si>
    <t>PRJNA414211</t>
  </si>
  <si>
    <t>GCA_002909645.1</t>
  </si>
  <si>
    <t>PDUE01</t>
  </si>
  <si>
    <t>ftp://ftp.ncbi.nlm.nih.gov/genomes/all/GCA/002/909/645/GCA_002909645.1_ASM290964v1</t>
  </si>
  <si>
    <t>Mfrg269</t>
  </si>
  <si>
    <t>SAMN09099491</t>
  </si>
  <si>
    <t>PRJNA470675</t>
  </si>
  <si>
    <t>GCA_003260565.1</t>
  </si>
  <si>
    <t>QKRW01</t>
  </si>
  <si>
    <t>ftp://ftp.ncbi.nlm.nih.gov/genomes/all/GCA/003/260/565/GCA_003260565.1_ASM326056v1</t>
  </si>
  <si>
    <t>Mlax316</t>
  </si>
  <si>
    <t>SAMN10965822</t>
  </si>
  <si>
    <t>PRJNA523196</t>
  </si>
  <si>
    <t>GCA_009299455.1</t>
  </si>
  <si>
    <t>VIGI01</t>
  </si>
  <si>
    <t>2019-10-23T00:00:00Z</t>
  </si>
  <si>
    <t>ftp://ftp.ncbi.nlm.nih.gov/genomes/all/GCA/009/299/455/GCA_009299455.1_ASM929945v1</t>
  </si>
  <si>
    <t>Pseudonectria foliicola</t>
  </si>
  <si>
    <t>JAC18-02</t>
  </si>
  <si>
    <t>SAMN09814113</t>
  </si>
  <si>
    <t>PRJNA485774</t>
  </si>
  <si>
    <t>GCA_003693505.1</t>
  </si>
  <si>
    <t>QUZD01</t>
  </si>
  <si>
    <t>ftp://ftp.ncbi.nlm.nih.gov/genomes/all/GCA/003/693/505/GCA_003693505.1_ASM369350v1</t>
  </si>
  <si>
    <t>SAMN07490716</t>
  </si>
  <si>
    <t>PRJNA397884</t>
  </si>
  <si>
    <t>GCA_002270565.1</t>
  </si>
  <si>
    <t>mitochondrion MT:CM008199.1</t>
  </si>
  <si>
    <t>NQMI01</t>
  </si>
  <si>
    <t>ftp://ftp.ncbi.nlm.nih.gov/genomes/all/GCA/002/270/565/GCA_002270565.1_ASM227056v1</t>
  </si>
  <si>
    <t>Apostasia shenzhenica</t>
  </si>
  <si>
    <t>ASH160606</t>
  </si>
  <si>
    <t>SAMN04453324</t>
  </si>
  <si>
    <t>PRJNA310678</t>
  </si>
  <si>
    <t>GCA_002786265.1</t>
  </si>
  <si>
    <t>PEFY01</t>
  </si>
  <si>
    <t>ftp://ftp.ncbi.nlm.nih.gov/genomes/all/GCA/002/786/265/GCA_002786265.1_ASM278626v1</t>
  </si>
  <si>
    <t>Spathaspora sp. UFMG-CM-Y6060</t>
  </si>
  <si>
    <t>UFMG-CM-Y6060</t>
  </si>
  <si>
    <t>SAMN08391026</t>
  </si>
  <si>
    <t>PRJNA431422</t>
  </si>
  <si>
    <t>GCA_002911495.1</t>
  </si>
  <si>
    <t>PPUV01</t>
  </si>
  <si>
    <t>ftp://ftp.ncbi.nlm.nih.gov/genomes/all/GCA/002/911/495/GCA_002911495.1_ASM291149v1</t>
  </si>
  <si>
    <t>Byssochlamys sp. AF001</t>
  </si>
  <si>
    <t>AF001</t>
  </si>
  <si>
    <t>SAMN08235907</t>
  </si>
  <si>
    <t>PRJNA427363</t>
  </si>
  <si>
    <t>GCA_002914405.1</t>
  </si>
  <si>
    <t>PNEM01</t>
  </si>
  <si>
    <t>ftp://ftp.ncbi.nlm.nih.gov/genomes/all/GCA/002/914/405/GCA_002914405.1_ByssAF2.0</t>
  </si>
  <si>
    <t>Parasponia andersonii</t>
  </si>
  <si>
    <t>WU1-14</t>
  </si>
  <si>
    <t>SAMN03317003</t>
  </si>
  <si>
    <t>PRJNA272473</t>
  </si>
  <si>
    <t>GCA_002914805.1</t>
  </si>
  <si>
    <t>JXTB01</t>
  </si>
  <si>
    <t>ftp://ftp.ncbi.nlm.nih.gov/genomes/all/GCA/002/914/805/GCA_002914805.1_PanWU01x14_asm01</t>
  </si>
  <si>
    <t>Trema orientale</t>
  </si>
  <si>
    <t>RG33-2</t>
  </si>
  <si>
    <t>SAMN03322532</t>
  </si>
  <si>
    <t>PRJNA272482</t>
  </si>
  <si>
    <t>GCA_002914845.1</t>
  </si>
  <si>
    <t>JXTC01</t>
  </si>
  <si>
    <t>ftp://ftp.ncbi.nlm.nih.gov/genomes/all/GCA/002/914/845/GCA_002914845.1_TorRG33x02_asm01</t>
  </si>
  <si>
    <t>Phytophthora palmivora</t>
  </si>
  <si>
    <t>ZC01</t>
  </si>
  <si>
    <t>SAMN12497237</t>
  </si>
  <si>
    <t>PRJNA558734</t>
  </si>
  <si>
    <t>GCA_008079305.1</t>
  </si>
  <si>
    <t>VOQZ01</t>
  </si>
  <si>
    <t>ftp://ftp.ncbi.nlm.nih.gov/genomes/all/GCA/008/079/305/GCA_008079305.1_PpalZC01v1</t>
  </si>
  <si>
    <t>Tolypocladium paradoxum</t>
  </si>
  <si>
    <t>NRBC 100945</t>
  </si>
  <si>
    <t>SAMN08279508</t>
  </si>
  <si>
    <t>PRJNA248242</t>
  </si>
  <si>
    <t>GCA_002916505.1</t>
  </si>
  <si>
    <t>PKSG01</t>
  </si>
  <si>
    <t>ftp://ftp.ncbi.nlm.nih.gov/genomes/all/GCA/002/916/505/GCA_002916505.1_ASM291650v1</t>
  </si>
  <si>
    <t>Penicillium sp. CF05</t>
  </si>
  <si>
    <t>CF05</t>
  </si>
  <si>
    <t>SAMN08225489</t>
  </si>
  <si>
    <t>PRJNA427201</t>
  </si>
  <si>
    <t>GCA_002916455.1</t>
  </si>
  <si>
    <t>PKQL01</t>
  </si>
  <si>
    <t>ftp://ftp.ncbi.nlm.nih.gov/genomes/all/GCA/002/916/455/GCA_002916455.1_ASM291645v1</t>
  </si>
  <si>
    <t>Eurotiomycetes sp.</t>
  </si>
  <si>
    <t>CG19_WC_8_21_14_NA_150_52_33</t>
  </si>
  <si>
    <t>SAMN07550327</t>
  </si>
  <si>
    <t>PRJNA398281</t>
  </si>
  <si>
    <t>GCA_002917005.1</t>
  </si>
  <si>
    <t>PCFH01</t>
  </si>
  <si>
    <t>ftp://ftp.ncbi.nlm.nih.gov/genomes/all/GCA/002/917/005/GCA_002917005.1_ASM291700v1</t>
  </si>
  <si>
    <t>Ophiostoma ips</t>
  </si>
  <si>
    <t>VPRI43529</t>
  </si>
  <si>
    <t>SAMN16384046</t>
  </si>
  <si>
    <t>PRJNA667796</t>
  </si>
  <si>
    <t>GCA_019925475.1</t>
  </si>
  <si>
    <t>JADHKN01</t>
  </si>
  <si>
    <t>ftp://ftp.ncbi.nlm.nih.gov/genomes/all/GCA/019/925/475/GCA_019925475.1_ASM1992547v1</t>
  </si>
  <si>
    <t>Hawksworthiomyces lignivorus</t>
  </si>
  <si>
    <t>CBS 119148</t>
  </si>
  <si>
    <t>SAMN07621071</t>
  </si>
  <si>
    <t>PRJNA403777</t>
  </si>
  <si>
    <t>GCA_002917075.1</t>
  </si>
  <si>
    <t>NTMA01</t>
  </si>
  <si>
    <t>ftp://ftp.ncbi.nlm.nih.gov/genomes/all/GCA/002/917/075/GCA_002917075.1_HLIG_V1.0</t>
  </si>
  <si>
    <t>Glaciozyma antarctica PI12</t>
  </si>
  <si>
    <t>PI12</t>
  </si>
  <si>
    <t>SAMN02179215</t>
  </si>
  <si>
    <t>PRJNA202387</t>
  </si>
  <si>
    <t>GCA_002917775.1</t>
  </si>
  <si>
    <t>ASRT01</t>
  </si>
  <si>
    <t>ftp://ftp.ncbi.nlm.nih.gov/genomes/all/GCA/002/917/775/GCA_002917775.1_ASM291777v1</t>
  </si>
  <si>
    <t>Rhodotorula kratochvilovae</t>
  </si>
  <si>
    <t>YM25235</t>
  </si>
  <si>
    <t>SAMN19770205</t>
  </si>
  <si>
    <t>PRJNA739038</t>
  </si>
  <si>
    <t>GCA_019926025.1</t>
  </si>
  <si>
    <t>JAHSUG01</t>
  </si>
  <si>
    <t>ftp://ftp.ncbi.nlm.nih.gov/genomes/all/GCA/019/926/025/GCA_019926025.1_ASM1992602v1</t>
  </si>
  <si>
    <t>Hexapoda sp.</t>
  </si>
  <si>
    <t>CG19_WC_8_21_14_NA_150_36_21</t>
  </si>
  <si>
    <t>SAMN07550330</t>
  </si>
  <si>
    <t>GCA_002916965.1</t>
  </si>
  <si>
    <t>PCFG01</t>
  </si>
  <si>
    <t>ftp://ftp.ncbi.nlm.nih.gov/genomes/all/GCA/002/916/965/GCA_002916965.1_ASM291696v1</t>
  </si>
  <si>
    <t>Paratrypanosoma confusum</t>
  </si>
  <si>
    <t>CUL13MS</t>
  </si>
  <si>
    <t>SAMN07807604</t>
  </si>
  <si>
    <t>PRJNA414522</t>
  </si>
  <si>
    <t>GCA_002921335.1</t>
  </si>
  <si>
    <t>PGOM01</t>
  </si>
  <si>
    <t>ftp://ftp.ncbi.nlm.nih.gov/genomes/all/GCA/002/921/335/GCA_002921335.1_ASM292133v1</t>
  </si>
  <si>
    <t>Erysiphe pulchra</t>
  </si>
  <si>
    <t>Cflorida</t>
  </si>
  <si>
    <t>SAMN07767647</t>
  </si>
  <si>
    <t>PRJNA413808</t>
  </si>
  <si>
    <t>GCA_002918395.1</t>
  </si>
  <si>
    <t>PEDP01</t>
  </si>
  <si>
    <t>ftp://ftp.ncbi.nlm.nih.gov/genomes/all/GCA/002/918/395/GCA_002918395.1_ASM291839v1</t>
  </si>
  <si>
    <t>Larix sibirica</t>
  </si>
  <si>
    <t>SAMN07326255</t>
  </si>
  <si>
    <t>PRJNA393226</t>
  </si>
  <si>
    <t>GCA_004151065.1</t>
  </si>
  <si>
    <t>NWUY01</t>
  </si>
  <si>
    <t>ftp://ftp.ncbi.nlm.nih.gov/genomes/all/GCA/004/151/065/GCA_004151065.1_LarixSibirica0.1</t>
  </si>
  <si>
    <t>Cladosporium sp. SL-16</t>
  </si>
  <si>
    <t>SL-16</t>
  </si>
  <si>
    <t>SAMN07828189</t>
  </si>
  <si>
    <t>PRJNA415529</t>
  </si>
  <si>
    <t>GCA_002921095.1</t>
  </si>
  <si>
    <t>PEGC01</t>
  </si>
  <si>
    <t>ftp://ftp.ncbi.nlm.nih.gov/genomes/all/GCA/002/921/095/GCA_002921095.1_ASM292109v1</t>
  </si>
  <si>
    <t>Heterostelium album PN500</t>
  </si>
  <si>
    <t>PN500</t>
  </si>
  <si>
    <t>SAMN02953767</t>
  </si>
  <si>
    <t>PRJNA40191</t>
  </si>
  <si>
    <t>GCA_000004825.1</t>
  </si>
  <si>
    <t>plasmid PPN500:NC_013781.1/CP001838.1</t>
  </si>
  <si>
    <t>ADBJ01</t>
  </si>
  <si>
    <t>2009-12-15T00:00:00Z</t>
  </si>
  <si>
    <t>ftp://ftp.ncbi.nlm.nih.gov/genomes/all/GCA/000/004/825/GCA_000004825.1_PolPal_Dec2009</t>
  </si>
  <si>
    <t>ftp://ftp.ncbi.nlm.nih.gov/genomes/all/GCF/000/004/825/GCF_000004825.1_PolPal_Dec2009</t>
  </si>
  <si>
    <t>[Candida] duobushaemulonis</t>
  </si>
  <si>
    <t>B09383</t>
  </si>
  <si>
    <t>SAMN08161465</t>
  </si>
  <si>
    <t>PRJNA479899</t>
  </si>
  <si>
    <t>GCA_002926085.1</t>
  </si>
  <si>
    <t>PKFP01</t>
  </si>
  <si>
    <t>ftp://ftp.ncbi.nlm.nih.gov/genomes/all/GCA/002/926/085/GCA_002926085.1_CanDuoHae_v1.0</t>
  </si>
  <si>
    <t>ftp://ftp.ncbi.nlm.nih.gov/genomes/all/GCF/002/926/085/GCF_002926085.2_CanDuoHae_v1.0</t>
  </si>
  <si>
    <t>[Candida] haemuloni</t>
  </si>
  <si>
    <t>B11899</t>
  </si>
  <si>
    <t>SAMN08161437</t>
  </si>
  <si>
    <t>PRJNA479898</t>
  </si>
  <si>
    <t>GCA_002926055.1</t>
  </si>
  <si>
    <t>PKFO01</t>
  </si>
  <si>
    <t>ftp://ftp.ncbi.nlm.nih.gov/genomes/all/GCA/002/926/055/GCA_002926055.1_CanHae_1.0</t>
  </si>
  <si>
    <t>ftp://ftp.ncbi.nlm.nih.gov/genomes/all/GCF/002/926/055/GCF_002926055.2_CanHae_1.0</t>
  </si>
  <si>
    <t>Aspergillus pseudoterreus</t>
  </si>
  <si>
    <t>ATCC 32359</t>
  </si>
  <si>
    <t>SAMN08106046</t>
  </si>
  <si>
    <t>PRJNA420104</t>
  </si>
  <si>
    <t>GCA_002927005.1</t>
  </si>
  <si>
    <t>PIJX01</t>
  </si>
  <si>
    <t>ftp://ftp.ncbi.nlm.nih.gov/genomes/all/GCA/002/927/005/GCA_002927005.1_ASM292700v1</t>
  </si>
  <si>
    <t>Cladonia uncialis</t>
  </si>
  <si>
    <t>Normore 8774</t>
  </si>
  <si>
    <t>SAMN05900997</t>
  </si>
  <si>
    <t>PRJNA348097</t>
  </si>
  <si>
    <t>GCA_002927785.1</t>
  </si>
  <si>
    <t>NAPT01</t>
  </si>
  <si>
    <t>ftp://ftp.ncbi.nlm.nih.gov/genomes/all/GCA/002/927/785/GCA_002927785.1_ASM292778v1</t>
  </si>
  <si>
    <t>Nicotiana glauca</t>
  </si>
  <si>
    <t>Gk001</t>
  </si>
  <si>
    <t>SAMN07843557</t>
  </si>
  <si>
    <t>PRJNA416772</t>
  </si>
  <si>
    <t>GCA_002930595.1</t>
  </si>
  <si>
    <t>PGPE01</t>
  </si>
  <si>
    <t>ftp://ftp.ncbi.nlm.nih.gov/genomes/all/GCA/002/930/595/GCA_002930595.1_NicGla1.0</t>
  </si>
  <si>
    <t>[Candida] pseudohaemulonii</t>
  </si>
  <si>
    <t>B12108</t>
  </si>
  <si>
    <t>SAMN08714088</t>
  </si>
  <si>
    <t>PRJNA453594</t>
  </si>
  <si>
    <t>GCA_003013735.1</t>
  </si>
  <si>
    <t>PYFQ01</t>
  </si>
  <si>
    <t>2018-03-22T00:00:00Z</t>
  </si>
  <si>
    <t>ftp://ftp.ncbi.nlm.nih.gov/genomes/all/GCA/003/013/735/GCA_003013735.1_Cand_pseudohaemulonii_B12108</t>
  </si>
  <si>
    <t>ftp://ftp.ncbi.nlm.nih.gov/genomes/all/GCF/003/013/735/GCF_003013735.1_Cand_pseudohaemulonii_B12108</t>
  </si>
  <si>
    <t>Cercospora berteroae</t>
  </si>
  <si>
    <t>CBS538.71</t>
  </si>
  <si>
    <t>SAMN08288628</t>
  </si>
  <si>
    <t>GCA_002933655.1</t>
  </si>
  <si>
    <t>PNEN01</t>
  </si>
  <si>
    <t>ftp://ftp.ncbi.nlm.nih.gov/genomes/all/GCA/002/933/655/GCA_002933655.1_Cbert_1</t>
  </si>
  <si>
    <t>Psilocybe cyanescens</t>
  </si>
  <si>
    <t>SAMN07169033</t>
  </si>
  <si>
    <t>PRJNA387735</t>
  </si>
  <si>
    <t>GCA_002938375.1</t>
  </si>
  <si>
    <t>NHYD01</t>
  </si>
  <si>
    <t>ftp://ftp.ncbi.nlm.nih.gov/genomes/all/GCA/002/938/375/GCA_002938375.1_Psicy2</t>
  </si>
  <si>
    <t>HfpriPC05-1-Y1</t>
  </si>
  <si>
    <t>SAMD00134882</t>
  </si>
  <si>
    <t>PRJDB7310</t>
  </si>
  <si>
    <t>GCA_017312325.1</t>
  </si>
  <si>
    <t>BHFW01</t>
  </si>
  <si>
    <t>2021-03-02T21:23:00Z</t>
  </si>
  <si>
    <t>ftp://ftp.ncbi.nlm.nih.gov/genomes/all/GCA/017/312/325/GCA_017312325.1_RS_HGAP_Assembly.3</t>
  </si>
  <si>
    <t>Haematococcus lacustris</t>
  </si>
  <si>
    <t>SAG 192.80</t>
  </si>
  <si>
    <t>SAMN09912191</t>
  </si>
  <si>
    <t>PRJNA487914</t>
  </si>
  <si>
    <t>GCA_003970955.1</t>
  </si>
  <si>
    <t>QXTD01</t>
  </si>
  <si>
    <t>ftp://ftp.ncbi.nlm.nih.gov/genomes/all/GCA/003/970/955/GCA_003970955.1_ASM397095v1</t>
  </si>
  <si>
    <t>Syngnathoides biaculeatus</t>
  </si>
  <si>
    <t>LvHL_M</t>
  </si>
  <si>
    <t>SAMN16446372</t>
  </si>
  <si>
    <t>PRJNA669508</t>
  </si>
  <si>
    <t>GCA_019802595.1</t>
  </si>
  <si>
    <t>chromosome 1:CM034204.1; chromosome 2:CM034205.1; chromosome 3:CM034206.1; chromosome 4:CM034207.1; chromosome 5:CM034208.1; chromosome 6:CM034209.1; chromosome 7:CM034210.1; chromosome 8:CM034211.1; chromosome 9:CM034212.1; chromosome 10:CM034213.1; chromosome 11:CM034214.1; chromosome 12:CM034215.1; chromosome 13:CM034216.1; chromosome 14:CM034217.1; chromosome 15:CM034218.1; chromosome 16:CM034219.1; chromosome 17:CM034220.1; chromosome 18:CM034221.1; chromosome 19:CM034222.1; chromosome 20:CM034223.1; chromosome 21:CM034224.1; chromosome 22:CM034225.1; chromosome 23:CM034226.1</t>
  </si>
  <si>
    <t>JADLZI01</t>
  </si>
  <si>
    <t>ftp://ftp.ncbi.nlm.nih.gov/genomes/all/GCA/019/802/595/GCA_019802595.1_ASM1980259v1</t>
  </si>
  <si>
    <t>Pleurotus platypus</t>
  </si>
  <si>
    <t>MG11</t>
  </si>
  <si>
    <t>SAMN09010680</t>
  </si>
  <si>
    <t>GCA_003313735.1</t>
  </si>
  <si>
    <t>QLOV01</t>
  </si>
  <si>
    <t>ftp://ftp.ncbi.nlm.nih.gov/genomes/all/GCA/003/313/735/GCA_003313735.1_ASM331373v1</t>
  </si>
  <si>
    <t>Lophius piscatorius</t>
  </si>
  <si>
    <t>BF2</t>
  </si>
  <si>
    <t>SAMN11282402</t>
  </si>
  <si>
    <t>PRJNA529712</t>
  </si>
  <si>
    <t>GCA_009660295.1</t>
  </si>
  <si>
    <t>VRLP01</t>
  </si>
  <si>
    <t>ftp://ftp.ncbi.nlm.nih.gov/genomes/all/GCA/009/660/295/GCA_009660295.1_BF2_Nord</t>
  </si>
  <si>
    <t>Stipa capillata</t>
  </si>
  <si>
    <t>KRA0496240</t>
  </si>
  <si>
    <t>SAMN18943558</t>
  </si>
  <si>
    <t>PRJNA726584</t>
  </si>
  <si>
    <t>GCA_019208055.1</t>
  </si>
  <si>
    <t>JAGXJF01</t>
  </si>
  <si>
    <t>ftp://ftp.ncbi.nlm.nih.gov/genomes/all/GCA/019/208/055/GCA_019208055.1_TSU_Scap_1</t>
  </si>
  <si>
    <t>Vanessa tameamea</t>
  </si>
  <si>
    <t>Waianae</t>
  </si>
  <si>
    <t>SAMN07695352</t>
  </si>
  <si>
    <t>PRJNA493654</t>
  </si>
  <si>
    <t>GCA_002938995.1</t>
  </si>
  <si>
    <t>PEHJ01</t>
  </si>
  <si>
    <t>ftp://ftp.ncbi.nlm.nih.gov/genomes/all/GCA/002/938/995/GCA_002938995.1_ASM293899v1</t>
  </si>
  <si>
    <t>ftp://ftp.ncbi.nlm.nih.gov/genomes/all/GCF/002/938/995/GCF_002938995.1_ASM293899v1</t>
  </si>
  <si>
    <t>Gymnopilus dilepis</t>
  </si>
  <si>
    <t>SRW20</t>
  </si>
  <si>
    <t>SAMN07169108</t>
  </si>
  <si>
    <t>GCA_002938385.1</t>
  </si>
  <si>
    <t>NHYE01</t>
  </si>
  <si>
    <t>ftp://ftp.ncbi.nlm.nih.gov/genomes/all/GCA/002/938/385/GCA_002938385.1_ASM293838v1</t>
  </si>
  <si>
    <t>Panaeolus cyanescens</t>
  </si>
  <si>
    <t>SAMN07166494</t>
  </si>
  <si>
    <t>GCA_002938355.1</t>
  </si>
  <si>
    <t>NHTK01</t>
  </si>
  <si>
    <t>ftp://ftp.ncbi.nlm.nih.gov/genomes/all/GCA/002/938/355/GCA_002938355.1_ASM293835v1</t>
  </si>
  <si>
    <t>fungal sp. Mo6-1</t>
  </si>
  <si>
    <t>Mo6-1</t>
  </si>
  <si>
    <t>SAMN08237738</t>
  </si>
  <si>
    <t>PRJNA427071</t>
  </si>
  <si>
    <t>GCA_002939055.1</t>
  </si>
  <si>
    <t>PNEP01</t>
  </si>
  <si>
    <t>ftp://ftp.ncbi.nlm.nih.gov/genomes/all/GCA/002/939/055/GCA_002939055.1_ASM293905v1</t>
  </si>
  <si>
    <t>Culicoides sonorensis</t>
  </si>
  <si>
    <t>SAMEA2709007</t>
  </si>
  <si>
    <t>PRJEB7005</t>
  </si>
  <si>
    <t>GCA_900002565.1</t>
  </si>
  <si>
    <t>2018-01-23T23:04:00Z</t>
  </si>
  <si>
    <t>ftp://ftp.ncbi.nlm.nih.gov/genomes/all/GCA/900/002/565/GCA_900002565.1_ASM90000256v1</t>
  </si>
  <si>
    <t>Rotaria macrura</t>
  </si>
  <si>
    <t>SAMEA104393678</t>
  </si>
  <si>
    <t>PRJEB23515</t>
  </si>
  <si>
    <t>GCA_900239685.1</t>
  </si>
  <si>
    <t>OENT01</t>
  </si>
  <si>
    <t>ftp://ftp.ncbi.nlm.nih.gov/genomes/all/GCA/900/239/685/GCA_900239685.1_nRc1.3.reference_genomic</t>
  </si>
  <si>
    <t>Aplysina aerophoba</t>
  </si>
  <si>
    <t>SAMEA104567057</t>
  </si>
  <si>
    <t>PRJEB24804</t>
  </si>
  <si>
    <t>GCA_900275595.1</t>
  </si>
  <si>
    <t>OIVE01</t>
  </si>
  <si>
    <t>ftp://ftp.ncbi.nlm.nih.gov/genomes/all/GCA/900/275/595/GCA_900275595.1_Aplysina23_polished_assembly</t>
  </si>
  <si>
    <t>Psoroptes ovis</t>
  </si>
  <si>
    <t>Moredun</t>
  </si>
  <si>
    <t>SAMN08451256</t>
  </si>
  <si>
    <t>PRJNA432516</t>
  </si>
  <si>
    <t>GCA_002943765.1</t>
  </si>
  <si>
    <t>PQWQ01</t>
  </si>
  <si>
    <t>2018-02-26T00:00:00Z</t>
  </si>
  <si>
    <t>ftp://ftp.ncbi.nlm.nih.gov/genomes/all/GCA/002/943/765/GCA_002943765.1_ASM294376v1</t>
  </si>
  <si>
    <t>Rutstroemia sp. NJR-2017a WRK4</t>
  </si>
  <si>
    <t>NJR-2017a WRK4</t>
  </si>
  <si>
    <t>SAMN07205147</t>
  </si>
  <si>
    <t>PRJNA389323</t>
  </si>
  <si>
    <t>GCA_002946385.1</t>
  </si>
  <si>
    <t>NJPR01</t>
  </si>
  <si>
    <t>ftp://ftp.ncbi.nlm.nih.gov/genomes/all/GCA/002/946/385/GCA_002946385.1_ASM294638v1</t>
  </si>
  <si>
    <t>Rutstroemia sp. NJR-2017a BVV2</t>
  </si>
  <si>
    <t>NJR-2017a BVV2</t>
  </si>
  <si>
    <t>SAMN07205146</t>
  </si>
  <si>
    <t>GCA_002946415.1</t>
  </si>
  <si>
    <t>NJPS01</t>
  </si>
  <si>
    <t>ftp://ftp.ncbi.nlm.nih.gov/genomes/all/GCA/002/946/415/GCA_002946415.1_ASM294641v1</t>
  </si>
  <si>
    <t>Rutstroemia sp. NJR-2017a BBW</t>
  </si>
  <si>
    <t>NJR-2017a BBW</t>
  </si>
  <si>
    <t>SAMN07205145</t>
  </si>
  <si>
    <t>GCA_002946425.1</t>
  </si>
  <si>
    <t>NJPT01</t>
  </si>
  <si>
    <t>ftp://ftp.ncbi.nlm.nih.gov/genomes/all/GCA/002/946/425/GCA_002946425.1_ASM294642v1</t>
  </si>
  <si>
    <t>Cervus hanglu yarkandensis</t>
  </si>
  <si>
    <t>CEY-2017</t>
  </si>
  <si>
    <t>SAMN12710658</t>
  </si>
  <si>
    <t>PRJNA564362</t>
  </si>
  <si>
    <t>GCA_010411085.1</t>
  </si>
  <si>
    <t>chromosome 1:CM021192.1; chromosome 2:CM021193.1; chromosome 3:CM021194.1; chromosome 4:CM021195.1; chromosome 5:CM021196.1; chromosome 6:CM021197.1; chromosome 7:CM021198.1; chromosome 8:CM021199.1; chromosome 9:CM021200.1; chromosome 10:CM021201.1; chromosome 11:CM021202.1; chromosome 12:CM021203.1; chromosome 13:CM021204.1; chromosome 14:CM021205.1; chromosome 15:CM021206.1; chromosome 16:CM021207.1; chromosome 17:CM021208.1; chromosome 18:CM021209.1; chromosome 19:CM021210.1; chromosome 20:CM021211.1; chromosome 21:CM021212.1; chromosome 22:CM021213.1; chromosome 23:CM021214.1; chromosome 24:CM021215.1; chromosome 25:CM021216.1; chromosome 26:CM021217.1; chromosome 27:CM021218.1; chromosome 28:CM021219.1; chromosome 29:CM021220.1; chromosome 30:CM021221.1; chromosome 31:CM021222.1; chromosome 32:CM021223.1; chromosome 33:CM021224.1; chromosome X:CM021225.1</t>
  </si>
  <si>
    <t>WMHW01</t>
  </si>
  <si>
    <t>ftp://ftp.ncbi.nlm.nih.gov/genomes/all/GCA/010/411/085/GCA_010411085.1_CEY_v1</t>
  </si>
  <si>
    <t>Cassiopea xamachana</t>
  </si>
  <si>
    <t>T1-A</t>
  </si>
  <si>
    <t>SAMEA104446260</t>
  </si>
  <si>
    <t>PRJEB23739</t>
  </si>
  <si>
    <t>GCA_900291935.1</t>
  </si>
  <si>
    <t>OLMO01</t>
  </si>
  <si>
    <t>2018-02-24T00:00:00Z</t>
  </si>
  <si>
    <t>ftp://ftp.ncbi.nlm.nih.gov/genomes/all/GCA/900/291/935/GCA_900291935.1_Cxam_T1-A_Genome</t>
  </si>
  <si>
    <t>Crithidia expoeki</t>
  </si>
  <si>
    <t>SAMEA104111785</t>
  </si>
  <si>
    <t>PRJEB21109</t>
  </si>
  <si>
    <t>GCA_900240875.1</t>
  </si>
  <si>
    <t>OESE01</t>
  </si>
  <si>
    <t>ftp://ftp.ncbi.nlm.nih.gov/genomes/all/GCA/900/240/875/GCA_900240875.1_crithidia-expoeki.GDC.2015.v1</t>
  </si>
  <si>
    <t>Trametes villosa</t>
  </si>
  <si>
    <t>CCMB561</t>
  </si>
  <si>
    <t>SAMN08579176</t>
  </si>
  <si>
    <t>PRJNA435407</t>
  </si>
  <si>
    <t>GCA_002964805.1</t>
  </si>
  <si>
    <t>PUDQ01</t>
  </si>
  <si>
    <t>2018-02-28T00:00:00Z</t>
  </si>
  <si>
    <t>ftp://ftp.ncbi.nlm.nih.gov/genomes/all/GCA/002/964/805/GCA_002964805.1_ASM296480v1</t>
  </si>
  <si>
    <t>Gastrodia elata</t>
  </si>
  <si>
    <t>EJP_2020-GE1012</t>
  </si>
  <si>
    <t>SAMN15097981</t>
  </si>
  <si>
    <t>PRJNA632604</t>
  </si>
  <si>
    <t>GCA_016760335.1</t>
  </si>
  <si>
    <t>chromosome 1:CM028669.1; chromosome 2:CM028670.1; chromosome 3:CM028671.1; chromosome 4:CM028672.1; chromosome 5:CM028673.1; chromosome 6:CM028674.1; chromosome 7:CM028675.1; chromosome 8:CM028676.1; chromosome 9:CM028677.1; chromosome 10:CM028678.1; chromosome 11:CM028679.1; chromosome 12:CM028680.1; chromosome 13:CM028681.1; chromosome 14:CM028682.1; chromosome 15:CM028683.1; chromosome 16:CM028684.1; chromosome 17:CM028685.1; chromosome 18:CM028686.1</t>
  </si>
  <si>
    <t>JACERR01</t>
  </si>
  <si>
    <t>ftp://ftp.ncbi.nlm.nih.gov/genomes/all/GCA/016/760/335/GCA_016760335.1_NIFOS_GasEla_1.0</t>
  </si>
  <si>
    <t>Apiotrichum akiyoshidainum</t>
  </si>
  <si>
    <t>HP2023</t>
  </si>
  <si>
    <t>SAMN08287212</t>
  </si>
  <si>
    <t>PRJNA428315</t>
  </si>
  <si>
    <t>GCA_002973495.1</t>
  </si>
  <si>
    <t>PQXP01</t>
  </si>
  <si>
    <t>2018-03-06T00:00:00Z</t>
  </si>
  <si>
    <t>ftp://ftp.ncbi.nlm.nih.gov/genomes/all/GCA/002/973/495/GCA_002973495.1_ASM297349v1</t>
  </si>
  <si>
    <t>Paralagenidium karlingii</t>
  </si>
  <si>
    <t>SAMN08518277</t>
  </si>
  <si>
    <t>PRJNA433826</t>
  </si>
  <si>
    <t>GCA_002980425.1</t>
  </si>
  <si>
    <t>PTTM01</t>
  </si>
  <si>
    <t>ftp://ftp.ncbi.nlm.nih.gov/genomes/all/GCA/002/980/425/GCA_002980425.1_ASM298042v1</t>
  </si>
  <si>
    <t>NRRL 25174</t>
  </si>
  <si>
    <t>SAMN07943531</t>
  </si>
  <si>
    <t>PRJNA416189</t>
  </si>
  <si>
    <t>GCA_002980475.2</t>
  </si>
  <si>
    <t>PVQB02</t>
  </si>
  <si>
    <t>ftp://ftp.ncbi.nlm.nih.gov/genomes/all/GCA/002/980/475/GCA_002980475.2_ASM298047v2</t>
  </si>
  <si>
    <t>Arthonia radiata</t>
  </si>
  <si>
    <t>EZ20314</t>
  </si>
  <si>
    <t>SAMN08462631</t>
  </si>
  <si>
    <t>PRJNA432823</t>
  </si>
  <si>
    <t>GCA_002989075.1</t>
  </si>
  <si>
    <t>PSQN01</t>
  </si>
  <si>
    <t>ftp://ftp.ncbi.nlm.nih.gov/genomes/all/GCA/002/989/075/GCA_002989075.1_artRad1.0</t>
  </si>
  <si>
    <t>g3b</t>
  </si>
  <si>
    <t>SAMN08382430</t>
  </si>
  <si>
    <t>PRJNA431033</t>
  </si>
  <si>
    <t>GCA_002991585.1</t>
  </si>
  <si>
    <t>PPHJ01</t>
  </si>
  <si>
    <t>ftp://ftp.ncbi.nlm.nih.gov/genomes/all/GCA/002/991/585/GCA_002991585.1_ASM299158v1</t>
  </si>
  <si>
    <t>Ustilago tritici</t>
  </si>
  <si>
    <t>Utri01</t>
  </si>
  <si>
    <t>SAMN07572297</t>
  </si>
  <si>
    <t>PRJNA400640</t>
  </si>
  <si>
    <t>GCA_002993085.1</t>
  </si>
  <si>
    <t>NSHH01</t>
  </si>
  <si>
    <t>ftp://ftp.ncbi.nlm.nih.gov/genomes/all/GCA/002/993/085/GCA_002993085.1_ASM299308v1</t>
  </si>
  <si>
    <t>Fusarium burgessii</t>
  </si>
  <si>
    <t>NRRL 66654</t>
  </si>
  <si>
    <t>SAMN07943532</t>
  </si>
  <si>
    <t>GCA_002980515.1</t>
  </si>
  <si>
    <t>PVQA01</t>
  </si>
  <si>
    <t>ftp://ftp.ncbi.nlm.nih.gov/genomes/all/GCA/002/980/515/GCA_002980515.1_ASM298051v1</t>
  </si>
  <si>
    <t>Fusarium algeriense</t>
  </si>
  <si>
    <t>NRRL 66648</t>
  </si>
  <si>
    <t>SAMN07943534</t>
  </si>
  <si>
    <t>GCA_002982035.1</t>
  </si>
  <si>
    <t>PVPY01</t>
  </si>
  <si>
    <t>ftp://ftp.ncbi.nlm.nih.gov/genomes/all/GCA/002/982/035/GCA_002982035.1_ASM298203v1</t>
  </si>
  <si>
    <t>Curvularia geniculata</t>
  </si>
  <si>
    <t>SAMN15374501</t>
  </si>
  <si>
    <t>PRJNA564986</t>
  </si>
  <si>
    <t>GCA_016162275.1</t>
  </si>
  <si>
    <t>JACADS01</t>
  </si>
  <si>
    <t>ftp://ftp.ncbi.nlm.nih.gov/genomes/all/GCA/016/162/275/GCA_016162275.1_ASM1616227v1</t>
  </si>
  <si>
    <t>Cercospora nicotianae</t>
  </si>
  <si>
    <t>CBS 131.32</t>
  </si>
  <si>
    <t>SAMN08348397</t>
  </si>
  <si>
    <t>GCA_002994015.1</t>
  </si>
  <si>
    <t>POSS01</t>
  </si>
  <si>
    <t>ftp://ftp.ncbi.nlm.nih.gov/genomes/all/GCA/002/994/015/GCA_002994015.1_CNIC01</t>
  </si>
  <si>
    <t>FL11_1</t>
  </si>
  <si>
    <t>SAMN08274588</t>
  </si>
  <si>
    <t>PRJNA427830</t>
  </si>
  <si>
    <t>GCA_002994575.1</t>
  </si>
  <si>
    <t>PTJQ01</t>
  </si>
  <si>
    <t>ftp://ftp.ncbi.nlm.nih.gov/genomes/all/GCA/002/994/575/GCA_002994575.1_FL11_1</t>
  </si>
  <si>
    <t>Giraffa tippelskirchi</t>
  </si>
  <si>
    <t>OR1865</t>
  </si>
  <si>
    <t>SAMN09604854</t>
  </si>
  <si>
    <t>GCA_013496395.1</t>
  </si>
  <si>
    <t>chromosome 1:CM018103.1; chromosome 2:CM018104.1; chromosome 3:CM018105.1; chromosome 4:CM018106.1; chromosome 5:CM018107.1; chromosome 6:CM018108.1; chromosome 7:CM018109.1; chromosome 8:CM018110.1; chromosome 9:CM018111.1; chromosome 10:CM018112.1; chromosome 11:CM018113.1; chromosome 12:CM018114.1; chromosome 13:CM018115.1; chromosome 14:CM018116.1</t>
  </si>
  <si>
    <t>RAWU01</t>
  </si>
  <si>
    <t>ftp://ftp.ncbi.nlm.nih.gov/genomes/all/GCA/013/496/395/GCA_013496395.1_ASM1349639v1</t>
  </si>
  <si>
    <t>Heterobasidion parviporum</t>
  </si>
  <si>
    <t>SAMN07580954</t>
  </si>
  <si>
    <t>PRJNA400846</t>
  </si>
  <si>
    <t>GCA_002994785.1</t>
  </si>
  <si>
    <t>PDUQ01</t>
  </si>
  <si>
    <t>ftp://ftp.ncbi.nlm.nih.gov/genomes/all/GCA/002/994/785/GCA_002994785.1_ASM299478v1</t>
  </si>
  <si>
    <t>Rhizopogon fuscorubens</t>
  </si>
  <si>
    <t>AM-Bonito1a</t>
  </si>
  <si>
    <t>SAMN08611236</t>
  </si>
  <si>
    <t>GCA_002995455.1</t>
  </si>
  <si>
    <t>PVYL01</t>
  </si>
  <si>
    <t>ftp://ftp.ncbi.nlm.nih.gov/genomes/all/GCA/002/995/455/GCA_002995455.1_Bonito1a_Rhifus_1.0</t>
  </si>
  <si>
    <t>Paraescarpia echinospica</t>
  </si>
  <si>
    <t>pe4</t>
  </si>
  <si>
    <t>SAMN14603949</t>
  </si>
  <si>
    <t>PRJNA625616</t>
  </si>
  <si>
    <t>GCA_020002185.1</t>
  </si>
  <si>
    <t>chromosome 1:CM034531.1; chromosome 2:CM034532.1; chromosome 3:CM034533.1; chromosome 4:CM034534.1; chromosome 5:CM034535.1; chromosome 6:CM034536.1; chromosome 7:CM034537.1; chromosome 8:CM034538.1; chromosome 9:CM034539.1; chromosome 10:CM034540.1; chromosome 11:CM034541.1; chromosome 12:CM034542.1; chromosome 13:CM034543.1; chromosome 14:CM034544.1</t>
  </si>
  <si>
    <t>JAHLWY01</t>
  </si>
  <si>
    <t>2021-09-15T00:00:00Z</t>
  </si>
  <si>
    <t>ftp://ftp.ncbi.nlm.nih.gov/genomes/all/GCA/020/002/185/GCA_020002185.1_HKBU_Pec_v1</t>
  </si>
  <si>
    <t>Styela clava</t>
  </si>
  <si>
    <t>OUC-MLS-2016-MISD03-12-06</t>
  </si>
  <si>
    <t>SAMN10977492</t>
  </si>
  <si>
    <t>PRJNA699607</t>
  </si>
  <si>
    <t>GCA_013122585.2</t>
  </si>
  <si>
    <t>mitochondrion MT:NC_037072.1/</t>
  </si>
  <si>
    <t>SJEG02</t>
  </si>
  <si>
    <t>ftp://ftp.ncbi.nlm.nih.gov/genomes/all/GCA/013/122/585/GCA_013122585.2_ASM1312258v2</t>
  </si>
  <si>
    <t>ftp://ftp.ncbi.nlm.nih.gov/genomes/all/GCF/013/122/585/GCF_013122585.1_ASM1312258v2</t>
  </si>
  <si>
    <t>Rhizopogon parksii</t>
  </si>
  <si>
    <t>AM-Trappe36302</t>
  </si>
  <si>
    <t>SAMN08611253</t>
  </si>
  <si>
    <t>GCA_002994865.1</t>
  </si>
  <si>
    <t>PVXU01</t>
  </si>
  <si>
    <t>ftp://ftp.ncbi.nlm.nih.gov/genomes/all/GCA/002/994/865/GCA_002994865.1_Trappe36302_Rhipar_1.0</t>
  </si>
  <si>
    <t>Rhizopogon sp. AM-2018a</t>
  </si>
  <si>
    <t>AM-CA11-027</t>
  </si>
  <si>
    <t>SAMN08611238</t>
  </si>
  <si>
    <t>GCA_002995095.1</t>
  </si>
  <si>
    <t>PVYJ01</t>
  </si>
  <si>
    <t>ftp://ftp.ncbi.nlm.nih.gov/genomes/all/GCA/002/995/095/GCA_002995095.1_CA11-027_RhiSpnov_1.0</t>
  </si>
  <si>
    <t>Rhizopogon rudus</t>
  </si>
  <si>
    <t>AM-MX12-043c</t>
  </si>
  <si>
    <t>SAMN08611243</t>
  </si>
  <si>
    <t>GCA_002995055.1</t>
  </si>
  <si>
    <t>PVYE01</t>
  </si>
  <si>
    <t>ftp://ftp.ncbi.nlm.nih.gov/genomes/all/GCA/002/995/055/GCA_002995055.1_MX12-043c_Rhirud_1.0</t>
  </si>
  <si>
    <t>Rhizopogon hawkerae</t>
  </si>
  <si>
    <t>AM-Trappe36296</t>
  </si>
  <si>
    <t>SAMN08611252</t>
  </si>
  <si>
    <t>GCA_002994995.1</t>
  </si>
  <si>
    <t>PVXV01</t>
  </si>
  <si>
    <t>ftp://ftp.ncbi.nlm.nih.gov/genomes/all/GCA/002/994/995/GCA_002994995.1_Trappe36296_Rhihaw_1.0</t>
  </si>
  <si>
    <t>Rhizopogon vulgaris</t>
  </si>
  <si>
    <t>AM-UT12-125</t>
  </si>
  <si>
    <t>SAMN08611232</t>
  </si>
  <si>
    <t>GCA_002995295.1</t>
  </si>
  <si>
    <t>PVYP01</t>
  </si>
  <si>
    <t>ftp://ftp.ncbi.nlm.nih.gov/genomes/all/GCA/002/995/295/GCA_002995295.1_UT12-125_Rhivul_1.0</t>
  </si>
  <si>
    <t>Rhizopogon villosulus</t>
  </si>
  <si>
    <t>AM-UT12-148a</t>
  </si>
  <si>
    <t>SAMN08611234</t>
  </si>
  <si>
    <t>GCA_002995315.1</t>
  </si>
  <si>
    <t>PVYN01</t>
  </si>
  <si>
    <t>ftp://ftp.ncbi.nlm.nih.gov/genomes/all/GCA/002/995/315/GCA_002995315.1_UT12-148a_Rhivil_1.0</t>
  </si>
  <si>
    <t>Sericostoma sp. HW-2014</t>
  </si>
  <si>
    <t>HW-2014</t>
  </si>
  <si>
    <t>SAMN06627011</t>
  </si>
  <si>
    <t>PRJEB46387</t>
  </si>
  <si>
    <t>GCA_913698145.1</t>
  </si>
  <si>
    <t>CAJYDF01</t>
  </si>
  <si>
    <t>ftp://ftp.ncbi.nlm.nih.gov/genomes/all/GCA/913/698/145/GCA_913698145.1_Ssp4</t>
  </si>
  <si>
    <t>Eurotiomycetes sp. MA 6039</t>
  </si>
  <si>
    <t>MA 6039</t>
  </si>
  <si>
    <t>SAMN08443683</t>
  </si>
  <si>
    <t>PRJNA432315</t>
  </si>
  <si>
    <t>GCA_003004485.1</t>
  </si>
  <si>
    <t>PQMF01</t>
  </si>
  <si>
    <t>ftp://ftp.ncbi.nlm.nih.gov/genomes/all/GCA/003/004/485/GCA_003004485.1_ASM300448v1</t>
  </si>
  <si>
    <t>Eurotiomycetes sp. MA 6038</t>
  </si>
  <si>
    <t>MA 6038</t>
  </si>
  <si>
    <t>SAMN08443680</t>
  </si>
  <si>
    <t>PRJNA432313</t>
  </si>
  <si>
    <t>GCA_003004525.2</t>
  </si>
  <si>
    <t>PQME02</t>
  </si>
  <si>
    <t>ftp://ftp.ncbi.nlm.nih.gov/genomes/all/GCA/003/004/525/GCA_003004525.2_ASM300452v2</t>
  </si>
  <si>
    <t>Pseudozyma sp. F8B2</t>
  </si>
  <si>
    <t>F8B2</t>
  </si>
  <si>
    <t>SAMN07675229</t>
  </si>
  <si>
    <t>PRJNA408120</t>
  </si>
  <si>
    <t>GCA_003004685.1</t>
  </si>
  <si>
    <t>NXFQ01</t>
  </si>
  <si>
    <t>ftp://ftp.ncbi.nlm.nih.gov/genomes/all/GCA/003/004/685/GCA_003004685.1_ASM300468v1</t>
  </si>
  <si>
    <t>Moesziomyces sp. F5C1</t>
  </si>
  <si>
    <t>F5C1</t>
  </si>
  <si>
    <t>SAMN07675228</t>
  </si>
  <si>
    <t>GCA_003004715.1</t>
  </si>
  <si>
    <t>NXFR01</t>
  </si>
  <si>
    <t>ftp://ftp.ncbi.nlm.nih.gov/genomes/all/GCA/003/004/715/GCA_003004715.1_ASM300471v1</t>
  </si>
  <si>
    <t>Moesziomyces sp. F16C1</t>
  </si>
  <si>
    <t>F16C1</t>
  </si>
  <si>
    <t>SAMN07675227</t>
  </si>
  <si>
    <t>GCA_003004725.1</t>
  </si>
  <si>
    <t>NXFS01</t>
  </si>
  <si>
    <t>ftp://ftp.ncbi.nlm.nih.gov/genomes/all/GCA/003/004/725/GCA_003004725.1_ASM300472v1</t>
  </si>
  <si>
    <t>Pezicula radicicola</t>
  </si>
  <si>
    <t>NRRL 12192</t>
  </si>
  <si>
    <t>SAMN07709029</t>
  </si>
  <si>
    <t>PRJNA412280</t>
  </si>
  <si>
    <t>GCA_003008705.1</t>
  </si>
  <si>
    <t>PDUO01</t>
  </si>
  <si>
    <t>ftp://ftp.ncbi.nlm.nih.gov/genomes/all/GCA/003/008/705/GCA_003008705.1_ASM300870v1</t>
  </si>
  <si>
    <t>Trichoderma brevicompactum</t>
  </si>
  <si>
    <t>IBT 40841</t>
  </si>
  <si>
    <t>SAMN06320626</t>
  </si>
  <si>
    <t>PRJNA374046</t>
  </si>
  <si>
    <t>GCA_003012085.1</t>
  </si>
  <si>
    <t>PXNZ01</t>
  </si>
  <si>
    <t>ftp://ftp.ncbi.nlm.nih.gov/genomes/all/GCA/003/012/085/GCA_003012085.1_Trichoderma_brevicompactum_IBT40841_contigs</t>
  </si>
  <si>
    <t>Trichothecium sympodiale</t>
  </si>
  <si>
    <t>DAOM 209012</t>
  </si>
  <si>
    <t>SAMN08649145</t>
  </si>
  <si>
    <t>GCA_003012115.1</t>
  </si>
  <si>
    <t>PXOB01</t>
  </si>
  <si>
    <t>ftp://ftp.ncbi.nlm.nih.gov/genomes/all/GCA/003/012/115/GCA_003012115.1_Spicellum_roseum_DAOM209012_SROSE_contigs</t>
  </si>
  <si>
    <t>Trichoderma arundinaceum</t>
  </si>
  <si>
    <t>IBT 40837</t>
  </si>
  <si>
    <t>SAMN06320351</t>
  </si>
  <si>
    <t>GCA_003012105.1</t>
  </si>
  <si>
    <t>PXOA01</t>
  </si>
  <si>
    <t>ftp://ftp.ncbi.nlm.nih.gov/genomes/all/GCA/003/012/105/GCA_003012105.1_Trichoderma_arundinaceum_IBT40837_contigs</t>
  </si>
  <si>
    <t>DAOM 195227</t>
  </si>
  <si>
    <t>SAMN08649146</t>
  </si>
  <si>
    <t>GCA_003012185.1</t>
  </si>
  <si>
    <t>PXNY01</t>
  </si>
  <si>
    <t>ftp://ftp.ncbi.nlm.nih.gov/genomes/all/GCA/003/012/185/GCA_003012185.1_Trichothecium_roseum_DAOM195227_TROSE_contigs</t>
  </si>
  <si>
    <t>Trichothecium ovalisporum</t>
  </si>
  <si>
    <t>DAOM 186447</t>
  </si>
  <si>
    <t>SAMN08649144</t>
  </si>
  <si>
    <t>GCA_003012195.1</t>
  </si>
  <si>
    <t>PXOC01</t>
  </si>
  <si>
    <t>ftp://ftp.ncbi.nlm.nih.gov/genomes/all/GCA/003/012/195/GCA_003012195.1_Spicellum_ovalisporum_DAOM186447_SOVAL_contigs</t>
  </si>
  <si>
    <t>Paramyrothecium roridum</t>
  </si>
  <si>
    <t>NRRL 2183</t>
  </si>
  <si>
    <t>SAMN08649143</t>
  </si>
  <si>
    <t>GCA_003012165.1</t>
  </si>
  <si>
    <t>PXOD01</t>
  </si>
  <si>
    <t>ftp://ftp.ncbi.nlm.nih.gov/genomes/all/GCA/003/012/165/GCA_003012165.1_Myrothecium_roridum_NRRL2183_MRORI_contigs</t>
  </si>
  <si>
    <t>Microcyclospora tardicrescens</t>
  </si>
  <si>
    <t>HJS1936</t>
  </si>
  <si>
    <t>SAMN08649142</t>
  </si>
  <si>
    <t>GCA_003012245.1</t>
  </si>
  <si>
    <t>PXOE01</t>
  </si>
  <si>
    <t>ftp://ftp.ncbi.nlm.nih.gov/genomes/all/GCA/003/012/245/GCA_003012245.1_Microcyclospora_tardicrescens_HJS1936_MTARD_contigs</t>
  </si>
  <si>
    <t>Medauroidea extradentata</t>
  </si>
  <si>
    <t>BJ-2015</t>
  </si>
  <si>
    <t>SAMN06282392</t>
  </si>
  <si>
    <t>PRJNA369247</t>
  </si>
  <si>
    <t>GCA_003012365.1</t>
  </si>
  <si>
    <t>PNEQ01</t>
  </si>
  <si>
    <t>ftp://ftp.ncbi.nlm.nih.gov/genomes/all/GCA/003/012/365/GCA_003012365.1_ASM301236v1</t>
  </si>
  <si>
    <t>NRRL 13317</t>
  </si>
  <si>
    <t>SAMN14842407</t>
  </si>
  <si>
    <t>PRJNA436741</t>
  </si>
  <si>
    <t>GCA_013618495.1</t>
  </si>
  <si>
    <t>JABFEY01</t>
  </si>
  <si>
    <t>2020-07-24T00:00:00Z</t>
  </si>
  <si>
    <t>ftp://ftp.ncbi.nlm.nih.gov/genomes/all/GCA/013/618/495/GCA_013618495.1_ASM1361849v1</t>
  </si>
  <si>
    <t>Juglanconis oblonga</t>
  </si>
  <si>
    <t>AR4414</t>
  </si>
  <si>
    <t>SAMN06288059</t>
  </si>
  <si>
    <t>PRJNA369517</t>
  </si>
  <si>
    <t>GCA_003012965.1</t>
  </si>
  <si>
    <t>MUZH01</t>
  </si>
  <si>
    <t>ftp://ftp.ncbi.nlm.nih.gov/genomes/all/GCA/003/012/965/GCA_003012965.1_ASM301296v1</t>
  </si>
  <si>
    <t>Pyricularia pennisetigena</t>
  </si>
  <si>
    <t>Br36</t>
  </si>
  <si>
    <t>SAMN10496236</t>
  </si>
  <si>
    <t>GCA_004337985.1</t>
  </si>
  <si>
    <t>chromosome 1:NC_043740.1/CM014985.1; chromosome 2:NC_043741.1/CM014986.1; chromosome 3:NC_043742.1/CM014987.1; chromosome 5:NC_043743.1/CM014988.1; chromosome 6:NC_043744.1/CM014989.1</t>
  </si>
  <si>
    <t>RRCL01</t>
  </si>
  <si>
    <t>ftp://ftp.ncbi.nlm.nih.gov/genomes/all/GCA/004/337/985/GCA_004337985.1_PpBr36</t>
  </si>
  <si>
    <t>ftp://ftp.ncbi.nlm.nih.gov/genomes/all/GCF/004/337/985/GCF_004337985.1_ASM433798v1</t>
  </si>
  <si>
    <t>Juglanconis sp. DMW523</t>
  </si>
  <si>
    <t>DMW523</t>
  </si>
  <si>
    <t>SAMN06288065</t>
  </si>
  <si>
    <t>GCA_003013055.1</t>
  </si>
  <si>
    <t>MUZK01</t>
  </si>
  <si>
    <t>ftp://ftp.ncbi.nlm.nih.gov/genomes/all/GCA/003/013/055/GCA_003013055.1_ASM301305v1</t>
  </si>
  <si>
    <t>Mora moro</t>
  </si>
  <si>
    <t>SAMEA4028783</t>
  </si>
  <si>
    <t>GCA_900303205.1</t>
  </si>
  <si>
    <t>OMNR01</t>
  </si>
  <si>
    <t>2018-03-08T00:00:00Z</t>
  </si>
  <si>
    <t>ftp://ftp.ncbi.nlm.nih.gov/genomes/all/GCA/900/303/205/GCA_900303205.1_Mora_mora_assembly</t>
  </si>
  <si>
    <t>Elsinoe australis</t>
  </si>
  <si>
    <t>Ea-1</t>
  </si>
  <si>
    <t>SAMN11479278</t>
  </si>
  <si>
    <t>PRJNA534188</t>
  </si>
  <si>
    <t>GCA_007556505.1</t>
  </si>
  <si>
    <t>SWCS01</t>
  </si>
  <si>
    <t>ftp://ftp.ncbi.nlm.nih.gov/genomes/all/GCA/007/556/505/GCA_007556505.1_ASM755650v1</t>
  </si>
  <si>
    <t>Hanseniaspora gamundiae</t>
  </si>
  <si>
    <t>CRUB 1928</t>
  </si>
  <si>
    <t>SAMN08564278</t>
  </si>
  <si>
    <t>PRJNA434570</t>
  </si>
  <si>
    <t>GCA_003020785.1</t>
  </si>
  <si>
    <t>PTXO01</t>
  </si>
  <si>
    <t>ftp://ftp.ncbi.nlm.nih.gov/genomes/all/GCA/003/020/785/GCA_003020785.1_Hgam_CRUB1928T_v1</t>
  </si>
  <si>
    <t>Ameiurus melas</t>
  </si>
  <si>
    <t>M_S1</t>
  </si>
  <si>
    <t>SAMN13926790</t>
  </si>
  <si>
    <t>PRJNA603265</t>
  </si>
  <si>
    <t>GCA_012411365.1</t>
  </si>
  <si>
    <t>chromosome 1:CM022752.1; chromosome 2:CM022753.1; chromosome 3:CM022754.1; chromosome 4:CM022755.1; chromosome 5:CM022756.1; chromosome 6:CM022757.1; chromosome 7:CM022758.1; chromosome 8:CM022759.1; chromosome 9:CM022760.1; chromosome 10:CM022761.1; chromosome 11:CM022762.1; chromosome 12:CM022763.1; chromosome 13:CM022764.1; chromosome 14:CM022765.1; chromosome 15:CM022766.1; chromosome 16:CM022767.1; chromosome 17:CM022768.1; chromosome 18:CM022769.1; chromosome 19:CM022770.1; chromosome 20:CM022771.1; chromosome 21:CM022772.1; chromosome 22:CM022773.1; chromosome 23:CM022774.1; chromosome 24:CM022775.1; chromosome 25:CM022776.1; chromosome 26:CM022777.1; chromosome 27:CM022778.1; chromosome 28:CM022779.1; chromosome 29:CM022780.1</t>
  </si>
  <si>
    <t>JAAGNN01</t>
  </si>
  <si>
    <t>ftp://ftp.ncbi.nlm.nih.gov/genomes/all/GCA/012/411/365/GCA_012411365.1_AMELA_1.0</t>
  </si>
  <si>
    <t>Noctilio leporinus</t>
  </si>
  <si>
    <t>US093</t>
  </si>
  <si>
    <t>SAMN07678134</t>
  </si>
  <si>
    <t>PRJNA399473</t>
  </si>
  <si>
    <t>GCA_004026585.1</t>
  </si>
  <si>
    <t>PVIW01</t>
  </si>
  <si>
    <t>ftp://ftp.ncbi.nlm.nih.gov/genomes/all/GCA/004/026/585/GCA_004026585.1_NocLep_v1_BIUU</t>
  </si>
  <si>
    <t>Macrotus californicus</t>
  </si>
  <si>
    <t>US035</t>
  </si>
  <si>
    <t>SAMN07678130</t>
  </si>
  <si>
    <t>PRJNA399440</t>
  </si>
  <si>
    <t>GCA_007922815.1</t>
  </si>
  <si>
    <t>VMDR01</t>
  </si>
  <si>
    <t>ftp://ftp.ncbi.nlm.nih.gov/genomes/all/GCA/007/922/815/GCA_007922815.1_MacCal_v1_BIUU</t>
  </si>
  <si>
    <t>Alectoria fallacina</t>
  </si>
  <si>
    <t>SAMEA8235474</t>
  </si>
  <si>
    <t>GCA_905337325.1</t>
  </si>
  <si>
    <t>CAJPDR01</t>
  </si>
  <si>
    <t>ftp://ftp.ncbi.nlm.nih.gov/genomes/all/GCA/905/337/325/GCA_905337325.1_GTX0161_lecanoromycete</t>
  </si>
  <si>
    <t>Empoasca onukii</t>
  </si>
  <si>
    <t>IAE-20191127</t>
  </si>
  <si>
    <t>SAMN19276004</t>
  </si>
  <si>
    <t>PRJNA731240</t>
  </si>
  <si>
    <t>GCA_018831715.1</t>
  </si>
  <si>
    <t>chromosome 1:CM032058.1; chromosome 2:CM032059.1; chromosome 3:CM032060.1; chromosome 4:CM032061.1; chromosome 5:CM032062.1; chromosome 6:CM032063.1; chromosome 7:CM032064.1; chromosome 8:CM032065.1; chromosome 9:CM032066.1; chromosome 10:CM032067.1</t>
  </si>
  <si>
    <t>JAHHFQ01</t>
  </si>
  <si>
    <t>ftp://ftp.ncbi.nlm.nih.gov/genomes/all/GCA/018/831/715/GCA_018831715.1_ASM1883171v1</t>
  </si>
  <si>
    <t>Coniella lustricola</t>
  </si>
  <si>
    <t>B22-T-1</t>
  </si>
  <si>
    <t>SAMN05518781</t>
  </si>
  <si>
    <t>PRJNA334659</t>
  </si>
  <si>
    <t>GCA_003019895.1</t>
  </si>
  <si>
    <t>NSBW01</t>
  </si>
  <si>
    <t>ftp://ftp.ncbi.nlm.nih.gov/genomes/all/GCA/003/019/895/GCA_003019895.1_Coniella_lustricola_v1.0</t>
  </si>
  <si>
    <t>Planoprotostelium fungivorum</t>
  </si>
  <si>
    <t>Jena</t>
  </si>
  <si>
    <t>SAMN05554249</t>
  </si>
  <si>
    <t>PRJNA338377</t>
  </si>
  <si>
    <t>GCA_003024175.1</t>
  </si>
  <si>
    <t>MDYQ01</t>
  </si>
  <si>
    <t>ftp://ftp.ncbi.nlm.nih.gov/genomes/all/GCA/003/024/175/GCA_003024175.1_ASM302417v1</t>
  </si>
  <si>
    <t>Selaginella tamariscina</t>
  </si>
  <si>
    <t>ZC-2017</t>
  </si>
  <si>
    <t>SAMN07840812</t>
  </si>
  <si>
    <t>PRJNA416064</t>
  </si>
  <si>
    <t>GCA_003024785.1</t>
  </si>
  <si>
    <t>PUQB01</t>
  </si>
  <si>
    <t>2018-03-29T00:00:00Z</t>
  </si>
  <si>
    <t>ftp://ftp.ncbi.nlm.nih.gov/genomes/all/GCA/003/024/785/GCA_003024785.1_ASM302478v1</t>
  </si>
  <si>
    <t>Cordyceps tenuipes</t>
  </si>
  <si>
    <t>KACC 47485</t>
  </si>
  <si>
    <t>SAMN04531309</t>
  </si>
  <si>
    <t>GCA_003025305.1</t>
  </si>
  <si>
    <t>LUFF01</t>
  </si>
  <si>
    <t>ftp://ftp.ncbi.nlm.nih.gov/genomes/all/GCA/003/025/305/GCA_003025305.1_ASM302530v1</t>
  </si>
  <si>
    <t>TUCIM 6016</t>
  </si>
  <si>
    <t>SAMN05369575</t>
  </si>
  <si>
    <t>PRJNA453598</t>
  </si>
  <si>
    <t>GCA_003025115.1</t>
  </si>
  <si>
    <t>MBDI01</t>
  </si>
  <si>
    <t>ftp://ftp.ncbi.nlm.nih.gov/genomes/all/GCA/003/025/115/GCA_003025115.1_Trici_v4.0</t>
  </si>
  <si>
    <t>ftp://ftp.ncbi.nlm.nih.gov/genomes/all/GCF/003/025/115/GCF_003025115.1_Trici_v4.0</t>
  </si>
  <si>
    <t>Zygosaccharomyces kombuchaensis</t>
  </si>
  <si>
    <t>NRRL YB-4811</t>
  </si>
  <si>
    <t>SAMN08343386</t>
  </si>
  <si>
    <t>GCA_003705955.1</t>
  </si>
  <si>
    <t>PPJZ01</t>
  </si>
  <si>
    <t>ftp://ftp.ncbi.nlm.nih.gov/genomes/all/GCA/003/705/955/GCA_003705955.1_ASM370595v1</t>
  </si>
  <si>
    <t>Starmerella magnoliae</t>
  </si>
  <si>
    <t>PYCC 2903</t>
  </si>
  <si>
    <t>SAMN07958194</t>
  </si>
  <si>
    <t>PRJNA416493</t>
  </si>
  <si>
    <t>GCA_003033435.1</t>
  </si>
  <si>
    <t>PEOD01</t>
  </si>
  <si>
    <t>2018-04-04T00:00:00Z</t>
  </si>
  <si>
    <t>ftp://ftp.ncbi.nlm.nih.gov/genomes/all/GCA/003/033/435/GCA_003033435.1_ASM303343v1</t>
  </si>
  <si>
    <t>Huntiella decipiens</t>
  </si>
  <si>
    <t>CMW30855</t>
  </si>
  <si>
    <t>SAMN06858894</t>
  </si>
  <si>
    <t>PRJNA385065</t>
  </si>
  <si>
    <t>GCA_003032515.1</t>
  </si>
  <si>
    <t>NETU01</t>
  </si>
  <si>
    <t>ftp://ftp.ncbi.nlm.nih.gov/genomes/all/GCA/003/032/515/GCA_003032515.1_ASM303251v1</t>
  </si>
  <si>
    <t>SAMEA4609739</t>
  </si>
  <si>
    <t>PRJEB26420</t>
  </si>
  <si>
    <t>GCA_900382705.2</t>
  </si>
  <si>
    <t>OVTS02</t>
  </si>
  <si>
    <t>2018-05-20T00:00:00Z</t>
  </si>
  <si>
    <t>ftp://ftp.ncbi.nlm.nih.gov/genomes/all/GCA/900/382/705/GCA_900382705.2_FTRI.INRA104.GCA2018.2</t>
  </si>
  <si>
    <t>Wickerhamiella galacta</t>
  </si>
  <si>
    <t>NRRL Y-17645</t>
  </si>
  <si>
    <t>SAMN08383821</t>
  </si>
  <si>
    <t>PRJNA431085</t>
  </si>
  <si>
    <t>GCA_003045245.1</t>
  </si>
  <si>
    <t>PPSZ01</t>
  </si>
  <si>
    <t>2018-04-09T00:00:00Z</t>
  </si>
  <si>
    <t>ftp://ftp.ncbi.nlm.nih.gov/genomes/all/GCA/003/045/245/GCA_003045245.1_ASM304524v1</t>
  </si>
  <si>
    <t>Pseudohalonectria lignicola</t>
  </si>
  <si>
    <t>M95</t>
  </si>
  <si>
    <t>SAMN08729654</t>
  </si>
  <si>
    <t>PRJNA438993</t>
  </si>
  <si>
    <t>GCA_003049395.1</t>
  </si>
  <si>
    <t>PYSP01</t>
  </si>
  <si>
    <t>2018-04-11T00:00:00Z</t>
  </si>
  <si>
    <t>ftp://ftp.ncbi.nlm.nih.gov/genomes/all/GCA/003/049/395/GCA_003049395.1_ASM304939v1</t>
  </si>
  <si>
    <t>Magnaporthiopsis incrustans</t>
  </si>
  <si>
    <t>M35</t>
  </si>
  <si>
    <t>SAMN08729652</t>
  </si>
  <si>
    <t>GCA_003049425.1</t>
  </si>
  <si>
    <t>PYSR01</t>
  </si>
  <si>
    <t>ftp://ftp.ncbi.nlm.nih.gov/genomes/all/GCA/003/049/425/GCA_003049425.1_ASM304942v1</t>
  </si>
  <si>
    <t>M69</t>
  </si>
  <si>
    <t>SAMN08729653</t>
  </si>
  <si>
    <t>GCA_003049435.1</t>
  </si>
  <si>
    <t>PYSQ01</t>
  </si>
  <si>
    <t>ftp://ftp.ncbi.nlm.nih.gov/genomes/all/GCA/003/049/435/GCA_003049435.1_ASM304943v1</t>
  </si>
  <si>
    <t>Magnaporthiopsis rhizophila</t>
  </si>
  <si>
    <t>M23</t>
  </si>
  <si>
    <t>SAMN08729651</t>
  </si>
  <si>
    <t>GCA_003049465.1</t>
  </si>
  <si>
    <t>PYSS01</t>
  </si>
  <si>
    <t>ftp://ftp.ncbi.nlm.nih.gov/genomes/all/GCA/003/049/465/GCA_003049465.1_ASM304946v1</t>
  </si>
  <si>
    <t>Ophioceras dolichostomum</t>
  </si>
  <si>
    <t>CBS 114926</t>
  </si>
  <si>
    <t>SAMN08729650</t>
  </si>
  <si>
    <t>GCA_003049485.1</t>
  </si>
  <si>
    <t>PYST01</t>
  </si>
  <si>
    <t>ftp://ftp.ncbi.nlm.nih.gov/genomes/all/GCA/003/049/485/GCA_003049485.1_ASM304948v1</t>
  </si>
  <si>
    <t>PYCC 4405</t>
  </si>
  <si>
    <t>SAMN06481099</t>
  </si>
  <si>
    <t>PRJNA378219</t>
  </si>
  <si>
    <t>GCA_003054985.1</t>
  </si>
  <si>
    <t>MWVB01</t>
  </si>
  <si>
    <t>ftp://ftp.ncbi.nlm.nih.gov/genomes/all/GCA/003/054/985/GCA_003054985.1_ASM305498v1</t>
  </si>
  <si>
    <t>Paykullia maculata</t>
  </si>
  <si>
    <t>VU2015</t>
  </si>
  <si>
    <t>SAMN06768317</t>
  </si>
  <si>
    <t>PRJNA378164</t>
  </si>
  <si>
    <t>GCA_003055125.1</t>
  </si>
  <si>
    <t>NDXZ01</t>
  </si>
  <si>
    <t>ftp://ftp.ncbi.nlm.nih.gov/genomes/all/GCA/003/055/125/GCA_003055125.1_ASM305512v1</t>
  </si>
  <si>
    <t>Escovopsis sp. Ae724</t>
  </si>
  <si>
    <t>Ae724</t>
  </si>
  <si>
    <t>SAMN07188259</t>
  </si>
  <si>
    <t>PRJNA388865</t>
  </si>
  <si>
    <t>GCA_003055165.1</t>
  </si>
  <si>
    <t>NIGC01</t>
  </si>
  <si>
    <t>ftp://ftp.ncbi.nlm.nih.gov/genomes/all/GCA/003/055/165/GCA_003055165.1_ASM305516v1</t>
  </si>
  <si>
    <t>Escovopsis sp. TC</t>
  </si>
  <si>
    <t>TC</t>
  </si>
  <si>
    <t>SAMN07188293</t>
  </si>
  <si>
    <t>PRJNA388866</t>
  </si>
  <si>
    <t>GCA_003055185.1</t>
  </si>
  <si>
    <t>NIGD01</t>
  </si>
  <si>
    <t>ftp://ftp.ncbi.nlm.nih.gov/genomes/all/GCA/003/055/185/GCA_003055185.1_ASM305518v1</t>
  </si>
  <si>
    <t>Escovopsis sp. Ae720</t>
  </si>
  <si>
    <t>Ae720</t>
  </si>
  <si>
    <t>SAMN07514931</t>
  </si>
  <si>
    <t>PRJNA398667</t>
  </si>
  <si>
    <t>GCA_003055925.1</t>
  </si>
  <si>
    <t>NQYQ01</t>
  </si>
  <si>
    <t>2018-04-18T00:00:00Z</t>
  </si>
  <si>
    <t>ftp://ftp.ncbi.nlm.nih.gov/genomes/all/GCA/003/055/925/GCA_003055925.1_ASM305592v1</t>
  </si>
  <si>
    <t>Escovopsis sp. Ae733</t>
  </si>
  <si>
    <t>Ae733</t>
  </si>
  <si>
    <t>SAMN07514958</t>
  </si>
  <si>
    <t>PRJNA398670</t>
  </si>
  <si>
    <t>GCA_003055945.1</t>
  </si>
  <si>
    <t>NQYR01</t>
  </si>
  <si>
    <t>ftp://ftp.ncbi.nlm.nih.gov/genomes/all/GCA/003/055/945/GCA_003055945.1_ASM305594v1</t>
  </si>
  <si>
    <t>Escovopsis sp. AC</t>
  </si>
  <si>
    <t>AC</t>
  </si>
  <si>
    <t>SAMN07514959</t>
  </si>
  <si>
    <t>PRJNA398671</t>
  </si>
  <si>
    <t>GCA_003055955.1</t>
  </si>
  <si>
    <t>NQYS01</t>
  </si>
  <si>
    <t>ftp://ftp.ncbi.nlm.nih.gov/genomes/all/GCA/003/055/955/GCA_003055955.1_ASM305595v1</t>
  </si>
  <si>
    <t>Arachis monticola</t>
  </si>
  <si>
    <t>PI 263393</t>
  </si>
  <si>
    <t>SAMN08378480</t>
  </si>
  <si>
    <t>PRJNA430760</t>
  </si>
  <si>
    <t>GCA_003063285.2</t>
  </si>
  <si>
    <t>chromosome A01:CM009773.1; chromosome A02:CM009774.1; chromosome A03:CM009775.1; chromosome A04:CM009776.1; chromosome A05:CM009777.1; chromosome A06:CM009778.1; chromosome A07:CM009779.1; chromosome A08:CM009780.1; chromosome A09:CM009781.1; chromosome A10:CM009782.1; chromosome B01:CM009783.1; chromosome B02:CM009784.1; chromosome B03:CM009785.1; chromosome B04:CM009786.1; chromosome B05:CM009787.1; chromosome B06:CM009788.1; chromosome B07:CM009789.1; chromosome B08:CM009790.1; chromosome B09:CM009791.1; chromosome B10:CM009792.1</t>
  </si>
  <si>
    <t>QBTX01</t>
  </si>
  <si>
    <t>2018-04-23T00:00:00Z</t>
  </si>
  <si>
    <t>ftp://ftp.ncbi.nlm.nih.gov/genomes/all/GCA/003/063/285/GCA_003063285.2_ASM306328v2</t>
  </si>
  <si>
    <t>Lecanicillium sp. MT-2017a</t>
  </si>
  <si>
    <t>AZ2</t>
  </si>
  <si>
    <t>SAMN08714332</t>
  </si>
  <si>
    <t>PRJNA438298</t>
  </si>
  <si>
    <t>GCA_003056605.1</t>
  </si>
  <si>
    <t>PXYO01</t>
  </si>
  <si>
    <t>ftp://ftp.ncbi.nlm.nih.gov/genomes/all/GCA/003/056/605/GCA_003056605.1_ASM305660v1</t>
  </si>
  <si>
    <t>Xanthoceras sorbifolium</t>
  </si>
  <si>
    <t>SAMN09748200</t>
  </si>
  <si>
    <t>PRJNA483857</t>
  </si>
  <si>
    <t>GCA_003430845.1</t>
  </si>
  <si>
    <t>linkage group LG1:CM010608.1; linkage group LG2:CM010615.1; linkage group LG3:CM010616.1; linkage group LG4:CM010617.1; linkage group LG5:CM010618.1; linkage group LG6:CM010619.1; linkage group LG7:CM010620.1; linkage group LG8:CM010621.1; linkage group LG9:CM010622.1; linkage group LG10:CM010609.1; linkage group LG11:CM010610.1; linkage group LG12:CM010611.1; linkage group LG13:CM010612.1; linkage group LG14:CM010613.1; linkage group LG15:CM010614.1</t>
  </si>
  <si>
    <t>QUWJ01</t>
  </si>
  <si>
    <t>2018-08-28T00:00:00Z</t>
  </si>
  <si>
    <t>ftp://ftp.ncbi.nlm.nih.gov/genomes/all/GCA/003/430/845/GCA_003430845.1_ASM343084v1</t>
  </si>
  <si>
    <t>Dendrobium catenatum</t>
  </si>
  <si>
    <t>SAMN03083363</t>
  </si>
  <si>
    <t>PRJNA262478</t>
  </si>
  <si>
    <t>GCA_001605985.2</t>
  </si>
  <si>
    <t>chloroplast Pltd:NC_037361.1/</t>
  </si>
  <si>
    <t>JSDN02</t>
  </si>
  <si>
    <t>ftp://ftp.ncbi.nlm.nih.gov/genomes/all/GCA/001/605/985/GCA_001605985.2_ASM160598v2</t>
  </si>
  <si>
    <t>ftp://ftp.ncbi.nlm.nih.gov/genomes/all/GCF/001/605/985/GCF_001605985.2_ASM160598v2</t>
  </si>
  <si>
    <t>Scaphiopus holbrookii</t>
  </si>
  <si>
    <t>SAMN11282362</t>
  </si>
  <si>
    <t>GCA_009364455.1</t>
  </si>
  <si>
    <t>VKOB01</t>
  </si>
  <si>
    <t>ftp://ftp.ncbi.nlm.nih.gov/genomes/all/GCA/009/364/455/GCA_009364455.1_usc_Sholbrookii_0.1</t>
  </si>
  <si>
    <t>Nymphaea colorata</t>
  </si>
  <si>
    <t>Beijing-Zhang1983</t>
  </si>
  <si>
    <t>SAMN12766378</t>
  </si>
  <si>
    <t>PRJNA587754</t>
  </si>
  <si>
    <t>GCA_008831285.1</t>
  </si>
  <si>
    <t>chromosome 1:NC_045138.1/CM018369.1; chromosome 2:NC_045139.1/CM018370.1; chromosome 3:NC_045140.1/CM018371.1; chromosome 4:NC_045141.1/CM018372.1; chromosome 5:NC_045142.1/CM018373.1; chromosome 6:NC_045143.1/CM018374.1; chromosome 7:NC_045144.1/CM018375.1; chromosome 8:NC_045145.1/CM018376.1; chromosome 9:NC_045146.1/CM018377.1; chromosome 10:NC_045147.1/CM018378.1; chromosome 11:NC_045148.1/CM018379.1; chromosome 12:NC_045149.1/CM018380.1; chromosome 13:NC_045150.1/CM018381.1; chromosome 14:NC_045151.1/CM018382.1; mitochondrion:NC_037468.1/</t>
  </si>
  <si>
    <t>VYXN01</t>
  </si>
  <si>
    <t>ftp://ftp.ncbi.nlm.nih.gov/genomes/all/GCA/008/831/285/GCA_008831285.1_ASM883128v1</t>
  </si>
  <si>
    <t>ftp://ftp.ncbi.nlm.nih.gov/genomes/all/GCF/008/831/285/GCF_008831285.1_ASM883128v1</t>
  </si>
  <si>
    <t>Gammarus roeselii</t>
  </si>
  <si>
    <t>Ou19</t>
  </si>
  <si>
    <t>SAMN10502748</t>
  </si>
  <si>
    <t>PRJNA515057</t>
  </si>
  <si>
    <t>GCA_016164225.1</t>
  </si>
  <si>
    <t>SDVV01</t>
  </si>
  <si>
    <t>ftp://ftp.ncbi.nlm.nih.gov/genomes/all/GCA/016/164/225/GCA_016164225.1_ASM1616422v1</t>
  </si>
  <si>
    <t>Haemaphysalis longicornis</t>
  </si>
  <si>
    <t>HaeL-2018</t>
  </si>
  <si>
    <t>SAMN14941058</t>
  </si>
  <si>
    <t>GCA_013339765.1</t>
  </si>
  <si>
    <t>chromosome 1:CM023448.1; chromosome 2:CM023449.1; chromosome 3:CM023450.1; chromosome 4:CM023451.1; chromosome 5:CM023452.1; chromosome 6:CM023453.1; chromosome 7:CM023454.1; chromosome 8:CM023455.1; chromosome 9:CM023456.1; chromosome 10:CM023457.1; chromosome 11:CM023458.1; mitochondrion MT:CM023493.1</t>
  </si>
  <si>
    <t>JABSTR01</t>
  </si>
  <si>
    <t>ftp://ftp.ncbi.nlm.nih.gov/genomes/all/GCA/013/339/765/GCA_013339765.1_ASM1333976v1</t>
  </si>
  <si>
    <t>Ramalina intermedia</t>
  </si>
  <si>
    <t>YAF0013</t>
  </si>
  <si>
    <t>SAMN07955959</t>
  </si>
  <si>
    <t>PRJNA416400</t>
  </si>
  <si>
    <t>GCA_003073195.1</t>
  </si>
  <si>
    <t>PEKF01</t>
  </si>
  <si>
    <t>ftp://ftp.ncbi.nlm.nih.gov/genomes/all/GCA/003/073/195/GCA_003073195.1_RamPxa02_v1.0</t>
  </si>
  <si>
    <t>Bretziella fagacearum</t>
  </si>
  <si>
    <t>CMW 2656</t>
  </si>
  <si>
    <t>SAMN05752769</t>
  </si>
  <si>
    <t>PRJNA342331</t>
  </si>
  <si>
    <t>GCA_002018255.1</t>
  </si>
  <si>
    <t>MKGJ01</t>
  </si>
  <si>
    <t>ftp://ftp.ncbi.nlm.nih.gov/genomes/all/GCA/002/018/255/GCA_002018255.1_ASM201825v1</t>
  </si>
  <si>
    <t>Temnothorax curvispinosus</t>
  </si>
  <si>
    <t>PA1</t>
  </si>
  <si>
    <t>SAMN08906336</t>
  </si>
  <si>
    <t>PRJNA453998</t>
  </si>
  <si>
    <t>GCA_003070985.1</t>
  </si>
  <si>
    <t>QBEX01</t>
  </si>
  <si>
    <t>ftp://ftp.ncbi.nlm.nih.gov/genomes/all/GCA/003/070/985/GCA_003070985.1_ASM307098v1</t>
  </si>
  <si>
    <t>ftp://ftp.ncbi.nlm.nih.gov/genomes/all/GCF/003/070/985/GCF_003070985.1_ASM307098v1</t>
  </si>
  <si>
    <t>Cadophora sp. DSE1049</t>
  </si>
  <si>
    <t>DSE1049</t>
  </si>
  <si>
    <t>SAMN02745222</t>
  </si>
  <si>
    <t>PRJNA243951</t>
  </si>
  <si>
    <t>GCA_003073865.1</t>
  </si>
  <si>
    <t>PCYN01</t>
  </si>
  <si>
    <t>2018-04-30T00:00:00Z</t>
  </si>
  <si>
    <t>ftp://ftp.ncbi.nlm.nih.gov/genomes/all/GCA/003/073/865/GCA_003073865.1_Cadsp1</t>
  </si>
  <si>
    <t>Periconia macrospinosa</t>
  </si>
  <si>
    <t>DSE2036</t>
  </si>
  <si>
    <t>SAMN02745224</t>
  </si>
  <si>
    <t>PRJNA243955</t>
  </si>
  <si>
    <t>GCA_003073855.1</t>
  </si>
  <si>
    <t>PCYO01</t>
  </si>
  <si>
    <t>ftp://ftp.ncbi.nlm.nih.gov/genomes/all/GCA/003/073/855/GCA_003073855.1_Perma1</t>
  </si>
  <si>
    <t>Sarocladium strictum</t>
  </si>
  <si>
    <t>IMI 501407</t>
  </si>
  <si>
    <t>SAMEA104592347</t>
  </si>
  <si>
    <t>PRJEB23865</t>
  </si>
  <si>
    <t>GCA_900290465.1</t>
  </si>
  <si>
    <t>OKRM01</t>
  </si>
  <si>
    <t>2018-04-29T00:00:00Z</t>
  </si>
  <si>
    <t>ftp://ftp.ncbi.nlm.nih.gov/genomes/all/GCA/900/290/465/GCA_900290465.1_IMI</t>
  </si>
  <si>
    <t>Licmophora abbreviata</t>
  </si>
  <si>
    <t>SAMEA104638370</t>
  </si>
  <si>
    <t>PRJEB25154</t>
  </si>
  <si>
    <t>GCA_900291995.1</t>
  </si>
  <si>
    <t>OLMU01</t>
  </si>
  <si>
    <t>ftp://ftp.ncbi.nlm.nih.gov/genomes/all/GCA/900/291/995/GCA_900291995.1_CCMP470</t>
  </si>
  <si>
    <t>Thielaviopsis ethacetica</t>
  </si>
  <si>
    <t>JCM 6961</t>
  </si>
  <si>
    <t>SAMD00028325</t>
  </si>
  <si>
    <t>PRJDB3606</t>
  </si>
  <si>
    <t>GCA_001599055.1</t>
  </si>
  <si>
    <t>BCFY01</t>
  </si>
  <si>
    <t>ftp://ftp.ncbi.nlm.nih.gov/genomes/all/GCA/001/599/055/GCA_001599055.1_JCM_6961_assembly_v001</t>
  </si>
  <si>
    <t>Thielaviopsis euricoi</t>
  </si>
  <si>
    <t>JCM 6020</t>
  </si>
  <si>
    <t>SAMD00028365</t>
  </si>
  <si>
    <t>PRJDB3645</t>
  </si>
  <si>
    <t>GCA_001599615.1</t>
  </si>
  <si>
    <t>BCHJ01</t>
  </si>
  <si>
    <t>ftp://ftp.ncbi.nlm.nih.gov/genomes/all/GCA/001/599/615/GCA_001599615.1_JCM_6020_assembly_v001</t>
  </si>
  <si>
    <t>Paecilomyces niveus</t>
  </si>
  <si>
    <t>Cornell orchards no. 7</t>
  </si>
  <si>
    <t>SAMN08996309</t>
  </si>
  <si>
    <t>PRJNA454024</t>
  </si>
  <si>
    <t>GCA_003116535.1</t>
  </si>
  <si>
    <t>QEIL01</t>
  </si>
  <si>
    <t>ftp://ftp.ncbi.nlm.nih.gov/genomes/all/GCA/003/116/535/GCA_003116535.1_ASM311653v1</t>
  </si>
  <si>
    <t>Aspergillus neoellipticus</t>
  </si>
  <si>
    <t>NRRL 5109</t>
  </si>
  <si>
    <t>SAMN08917665</t>
  </si>
  <si>
    <t>PRJNA449781</t>
  </si>
  <si>
    <t>GCA_003116565.1</t>
  </si>
  <si>
    <t>QDFW01</t>
  </si>
  <si>
    <t>ftp://ftp.ncbi.nlm.nih.gov/genomes/all/GCA/003/116/565/GCA_003116565.1_ASM311656v1</t>
  </si>
  <si>
    <t>Takashimella koratensis</t>
  </si>
  <si>
    <t>JCM 12878</t>
  </si>
  <si>
    <t>SAMD00031919</t>
  </si>
  <si>
    <t>PRJDB3728</t>
  </si>
  <si>
    <t>GCA_003116875.1</t>
  </si>
  <si>
    <t>BCKT01</t>
  </si>
  <si>
    <t>2018-03-22T20:45:00Z</t>
  </si>
  <si>
    <t>ftp://ftp.ncbi.nlm.nih.gov/genomes/all/GCA/003/116/875/GCA_003116875.1_JCM_12878_assembly_v001</t>
  </si>
  <si>
    <t>Cutaneotrichosporon dermatis</t>
  </si>
  <si>
    <t>NICC30027</t>
  </si>
  <si>
    <t>SAMN20600042</t>
  </si>
  <si>
    <t>PRJNA752511</t>
  </si>
  <si>
    <t>GCA_020011015.1</t>
  </si>
  <si>
    <t>JAIGNX01</t>
  </si>
  <si>
    <t>ftp://ftp.ncbi.nlm.nih.gov/genomes/all/GCA/020/011/015/GCA_020011015.1_ASM2001101v1</t>
  </si>
  <si>
    <t>Takashimella tepidaria</t>
  </si>
  <si>
    <t>JCM 11965</t>
  </si>
  <si>
    <t>SAMD00031918</t>
  </si>
  <si>
    <t>PRJDB3726</t>
  </si>
  <si>
    <t>GCA_003116915.1</t>
  </si>
  <si>
    <t>BCKS01</t>
  </si>
  <si>
    <t>2018-03-22T20:44:00Z</t>
  </si>
  <si>
    <t>ftp://ftp.ncbi.nlm.nih.gov/genomes/all/GCA/003/116/915/GCA_003116915.1_JCM_11965_assembly_v001</t>
  </si>
  <si>
    <t>Cutaneotrichosporon mucoides</t>
  </si>
  <si>
    <t>JCM 9939</t>
  </si>
  <si>
    <t>SAMD00028431</t>
  </si>
  <si>
    <t>PRJDB3710</t>
  </si>
  <si>
    <t>GCA_003116955.1</t>
  </si>
  <si>
    <t>BCJT01</t>
  </si>
  <si>
    <t>2018-03-22T20:46:00Z</t>
  </si>
  <si>
    <t>ftp://ftp.ncbi.nlm.nih.gov/genomes/all/GCA/003/116/955/GCA_003116955.1_JCM_9939_assembly_v001</t>
  </si>
  <si>
    <t>Eudorina sp. 2006-703-Eu-15</t>
  </si>
  <si>
    <t>2010-623-F1-E4</t>
  </si>
  <si>
    <t>SAMD00022973</t>
  </si>
  <si>
    <t>PRJDB3310</t>
  </si>
  <si>
    <t>GCA_003117195.1</t>
  </si>
  <si>
    <t>BDSI01</t>
  </si>
  <si>
    <t>2018-04-06T21:43:00Z</t>
  </si>
  <si>
    <t>ftp://ftp.ncbi.nlm.nih.gov/genomes/all/GCA/003/117/195/GCA_003117195.1_EudorinaFemale_1.0</t>
  </si>
  <si>
    <t>Papilio memnon</t>
  </si>
  <si>
    <t>SAMD00074270</t>
  </si>
  <si>
    <t>PRJDB5519</t>
  </si>
  <si>
    <t>GCA_003118335.3</t>
  </si>
  <si>
    <t>BDMF01</t>
  </si>
  <si>
    <t>2018-03-02T23:47:00Z</t>
  </si>
  <si>
    <t>ftp://ftp.ncbi.nlm.nih.gov/genomes/all/GCA/003/118/335/GCA_003118335.3_Pmem_mimetic_representative_assembly_1.0</t>
  </si>
  <si>
    <t>Colletotrichum sp. JS-367</t>
  </si>
  <si>
    <t>JS-367</t>
  </si>
  <si>
    <t>SAMN06272963</t>
  </si>
  <si>
    <t>PRJNA368787</t>
  </si>
  <si>
    <t>GCA_003122705.1</t>
  </si>
  <si>
    <t>QCWU01</t>
  </si>
  <si>
    <t>ftp://ftp.ncbi.nlm.nih.gov/genomes/all/GCA/003/122/705/GCA_003122705.1_ASM312270v1</t>
  </si>
  <si>
    <t>Nadsonia starkeyi-henricii</t>
  </si>
  <si>
    <t>UCD142</t>
  </si>
  <si>
    <t>SAMN08915680</t>
  </si>
  <si>
    <t>PRJNA449671</t>
  </si>
  <si>
    <t>GCA_003123035.1</t>
  </si>
  <si>
    <t>QBLK01</t>
  </si>
  <si>
    <t>ftp://ftp.ncbi.nlm.nih.gov/genomes/all/GCA/003/123/035/GCA_003123035.1_ASM312303v1</t>
  </si>
  <si>
    <t>Pterocarya stenoptera</t>
  </si>
  <si>
    <t>DPTA1.01</t>
  </si>
  <si>
    <t>SAMN08795867</t>
  </si>
  <si>
    <t>GCA_003123785.1</t>
  </si>
  <si>
    <t>QEOT01</t>
  </si>
  <si>
    <t>ftp://ftp.ncbi.nlm.nih.gov/genomes/all/GCA/003/123/785/GCA_003123785.1_ASM312378v1</t>
  </si>
  <si>
    <t>Juglans microcarpa</t>
  </si>
  <si>
    <t>DJUG29.11</t>
  </si>
  <si>
    <t>SAMN08795863</t>
  </si>
  <si>
    <t>GCA_003123845.1</t>
  </si>
  <si>
    <t>QEOX01</t>
  </si>
  <si>
    <t>ftp://ftp.ncbi.nlm.nih.gov/genomes/all/GCA/003/123/845/GCA_003123845.1_ASM312384v1</t>
  </si>
  <si>
    <t>Cordylochernes scorpioides</t>
  </si>
  <si>
    <t>IN4F04</t>
  </si>
  <si>
    <t>SAMN08917609</t>
  </si>
  <si>
    <t>PRJNA449764</t>
  </si>
  <si>
    <t>GCA_003123905.1</t>
  </si>
  <si>
    <t>QEEW01</t>
  </si>
  <si>
    <t>ftp://ftp.ncbi.nlm.nih.gov/genomes/all/GCA/003/123/905/GCA_003123905.1_LUC_Cscorp1</t>
  </si>
  <si>
    <t>Osmerus eperlanus</t>
  </si>
  <si>
    <t>SAMEA4028764</t>
  </si>
  <si>
    <t>GCA_900302275.1</t>
  </si>
  <si>
    <t>OMKJ01</t>
  </si>
  <si>
    <t>ftp://ftp.ncbi.nlm.nih.gov/genomes/all/GCA/900/302/275/GCA_900302275.1_ASM90030227v1</t>
  </si>
  <si>
    <t>Borostomias antarcticus</t>
  </si>
  <si>
    <t>SAMEA4028765</t>
  </si>
  <si>
    <t>GCA_900323325.1</t>
  </si>
  <si>
    <t>OOFF01</t>
  </si>
  <si>
    <t>ftp://ftp.ncbi.nlm.nih.gov/genomes/all/GCA/900/323/325/GCA_900323325.1_ASM90032332v1</t>
  </si>
  <si>
    <t>Parasudis fraserbrunneri</t>
  </si>
  <si>
    <t>SAMEA4028766</t>
  </si>
  <si>
    <t>GCA_900302295.1</t>
  </si>
  <si>
    <t>OMKL01</t>
  </si>
  <si>
    <t>ftp://ftp.ncbi.nlm.nih.gov/genomes/all/GCA/900/302/295/GCA_900302295.1_ASM90030229v1</t>
  </si>
  <si>
    <t>Guentherus altivela</t>
  </si>
  <si>
    <t>SAMEA4028767</t>
  </si>
  <si>
    <t>GCA_900312595.1</t>
  </si>
  <si>
    <t>OMOX01</t>
  </si>
  <si>
    <t>ftp://ftp.ncbi.nlm.nih.gov/genomes/all/GCA/900/312/595/GCA_900312595.1_ASM90031259v1</t>
  </si>
  <si>
    <t>Benthosema glaciale</t>
  </si>
  <si>
    <t>SAMEA4028768</t>
  </si>
  <si>
    <t>GCA_900323375.1</t>
  </si>
  <si>
    <t>OOFJ01</t>
  </si>
  <si>
    <t>ftp://ftp.ncbi.nlm.nih.gov/genomes/all/GCA/900/323/375/GCA_900323375.1_ASM90032337v1</t>
  </si>
  <si>
    <t>Typhlichthys subterraneus</t>
  </si>
  <si>
    <t>SAMEA4028771</t>
  </si>
  <si>
    <t>GCA_900302405.1</t>
  </si>
  <si>
    <t>OMKO01</t>
  </si>
  <si>
    <t>ftp://ftp.ncbi.nlm.nih.gov/genomes/all/GCA/900/302/405/GCA_900302405.1_ASM90030240v1</t>
  </si>
  <si>
    <t>Cyttopsis rosea</t>
  </si>
  <si>
    <t>SAMEA4028773</t>
  </si>
  <si>
    <t>GCA_900302355.1</t>
  </si>
  <si>
    <t>OMKR01</t>
  </si>
  <si>
    <t>ftp://ftp.ncbi.nlm.nih.gov/genomes/all/GCA/900/302/355/GCA_900302355.1_ASM90030235v1</t>
  </si>
  <si>
    <t>Bregmaceros cantori</t>
  </si>
  <si>
    <t>SAMEA4028775</t>
  </si>
  <si>
    <t>GCA_900302395.1</t>
  </si>
  <si>
    <t>OMKY01</t>
  </si>
  <si>
    <t>ftp://ftp.ncbi.nlm.nih.gov/genomes/all/GCA/900/302/395/GCA_900302395.1_ASM90030239v1</t>
  </si>
  <si>
    <t>Merluccius polli</t>
  </si>
  <si>
    <t>SAMEA4028776</t>
  </si>
  <si>
    <t>GCA_900312625.1</t>
  </si>
  <si>
    <t>OMOZ01</t>
  </si>
  <si>
    <t>ftp://ftp.ncbi.nlm.nih.gov/genomes/all/GCA/900/312/625/GCA_900312625.1_ASM90031262v1</t>
  </si>
  <si>
    <t>Merluccius capensis</t>
  </si>
  <si>
    <t>SAMEA4028778</t>
  </si>
  <si>
    <t>GCA_900312945.1</t>
  </si>
  <si>
    <t>OMPL01</t>
  </si>
  <si>
    <t>ftp://ftp.ncbi.nlm.nih.gov/genomes/all/GCA/900/312/945/GCA_900312945.1_ASM90031294v1</t>
  </si>
  <si>
    <t>Melanonus zugmayeri</t>
  </si>
  <si>
    <t>SAMEA4028779</t>
  </si>
  <si>
    <t>GCA_900302345.1</t>
  </si>
  <si>
    <t>OMKN01</t>
  </si>
  <si>
    <t>ftp://ftp.ncbi.nlm.nih.gov/genomes/all/GCA/900/302/345/GCA_900302345.1_ASM90030234v1</t>
  </si>
  <si>
    <t>Muraenolepis marmorata</t>
  </si>
  <si>
    <t>SAMEA4028780</t>
  </si>
  <si>
    <t>GCA_900302325.1</t>
  </si>
  <si>
    <t>OMKM01</t>
  </si>
  <si>
    <t>ftp://ftp.ncbi.nlm.nih.gov/genomes/all/GCA/900/302/325/GCA_900302325.1_ASM90030232v1</t>
  </si>
  <si>
    <t>Trachyrincus scabrus</t>
  </si>
  <si>
    <t>SAMEA4028781</t>
  </si>
  <si>
    <t>GCA_900303215.1</t>
  </si>
  <si>
    <t>OMNO01</t>
  </si>
  <si>
    <t>ftp://ftp.ncbi.nlm.nih.gov/genomes/all/GCA/900/303/215/GCA_900303215.1_ASM90030321v1</t>
  </si>
  <si>
    <t>Laemonema laureysi</t>
  </si>
  <si>
    <t>SAMEA4028784</t>
  </si>
  <si>
    <t>GCA_900303225.1</t>
  </si>
  <si>
    <t>OMNS01</t>
  </si>
  <si>
    <t>ftp://ftp.ncbi.nlm.nih.gov/genomes/all/GCA/900/303/225/GCA_900303225.1_ASM90030322v1</t>
  </si>
  <si>
    <t>Bathygadus melanobranchus</t>
  </si>
  <si>
    <t>SAMEA4028785</t>
  </si>
  <si>
    <t>GCA_900302375.1</t>
  </si>
  <si>
    <t>OMKP01</t>
  </si>
  <si>
    <t>ftp://ftp.ncbi.nlm.nih.gov/genomes/all/GCA/900/302/375/GCA_900302375.1_ASM90030237v1</t>
  </si>
  <si>
    <t>Macrourus berglax</t>
  </si>
  <si>
    <t>SAMEA4028786</t>
  </si>
  <si>
    <t>GCA_900302365.1</t>
  </si>
  <si>
    <t>OMKT01</t>
  </si>
  <si>
    <t>ftp://ftp.ncbi.nlm.nih.gov/genomes/all/GCA/900/302/365/GCA_900302365.1_ASM90030236v1</t>
  </si>
  <si>
    <t>Malacocephalus occidentalis</t>
  </si>
  <si>
    <t>SAMEA4028787</t>
  </si>
  <si>
    <t>GCA_900312585.1</t>
  </si>
  <si>
    <t>OMOU01</t>
  </si>
  <si>
    <t>ftp://ftp.ncbi.nlm.nih.gov/genomes/all/GCA/900/312/585/GCA_900312585.1_ASM90031258v1</t>
  </si>
  <si>
    <t>Phycis blennoides</t>
  </si>
  <si>
    <t>SAMEA4028788</t>
  </si>
  <si>
    <t>GCA_900302315.1</t>
  </si>
  <si>
    <t>OMKI01</t>
  </si>
  <si>
    <t>ftp://ftp.ncbi.nlm.nih.gov/genomes/all/GCA/900/302/315/GCA_900302315.1_ASM90030231v1</t>
  </si>
  <si>
    <t>Phycis phycis</t>
  </si>
  <si>
    <t>SAMEA4028789</t>
  </si>
  <si>
    <t>GCA_900302335.1</t>
  </si>
  <si>
    <t>OMKQ01</t>
  </si>
  <si>
    <t>ftp://ftp.ncbi.nlm.nih.gov/genomes/all/GCA/900/302/335/GCA_900302335.1_ASM90030233v1</t>
  </si>
  <si>
    <t>Molva molva</t>
  </si>
  <si>
    <t>SAMEA4028791</t>
  </si>
  <si>
    <t>GCA_900323295.1</t>
  </si>
  <si>
    <t>OOFG01</t>
  </si>
  <si>
    <t>ftp://ftp.ncbi.nlm.nih.gov/genomes/all/GCA/900/323/295/GCA_900323295.1_ASM90032329v1</t>
  </si>
  <si>
    <t>Brosme brosme</t>
  </si>
  <si>
    <t>SAMEA4028792</t>
  </si>
  <si>
    <t>GCA_900302425.1</t>
  </si>
  <si>
    <t>OMKX01</t>
  </si>
  <si>
    <t>ftp://ftp.ncbi.nlm.nih.gov/genomes/all/GCA/900/302/425/GCA_900302425.1_ASM90030242v1</t>
  </si>
  <si>
    <t>Trisopterus minutus</t>
  </si>
  <si>
    <t>SAMEA4028793</t>
  </si>
  <si>
    <t>GCA_900302415.1</t>
  </si>
  <si>
    <t>OMKV01</t>
  </si>
  <si>
    <t>ftp://ftp.ncbi.nlm.nih.gov/genomes/all/GCA/900/302/415/GCA_900302415.1_ASM90030241v1</t>
  </si>
  <si>
    <t>Gadiculus argenteus</t>
  </si>
  <si>
    <t>SAMEA4028794</t>
  </si>
  <si>
    <t>GCA_900302595.1</t>
  </si>
  <si>
    <t>OMLJ01</t>
  </si>
  <si>
    <t>ftp://ftp.ncbi.nlm.nih.gov/genomes/all/GCA/900/302/595/GCA_900302595.1_ASM90030259v1</t>
  </si>
  <si>
    <t>Zygosaccharomyces pseudobailii</t>
  </si>
  <si>
    <t>SAMEA4657367</t>
  </si>
  <si>
    <t>PRJEB26671</t>
  </si>
  <si>
    <t>GCA_900408955.1</t>
  </si>
  <si>
    <t>OVGK01</t>
  </si>
  <si>
    <t>2018-05-12T00:00:00Z</t>
  </si>
  <si>
    <t>ftp://ftp.ncbi.nlm.nih.gov/genomes/all/GCA/900/408/955/GCA_900408955.1_Zpse1</t>
  </si>
  <si>
    <t>Aphanomyces stellatus</t>
  </si>
  <si>
    <t>CBS 578.67</t>
  </si>
  <si>
    <t>SAMN12145847</t>
  </si>
  <si>
    <t>PRJNA551386</t>
  </si>
  <si>
    <t>GCA_009835185.1</t>
  </si>
  <si>
    <t>VJMH01</t>
  </si>
  <si>
    <t>ftp://ftp.ncbi.nlm.nih.gov/genomes/all/GCA/009/835/185/GCA_009835185.1_As_578.67_v1</t>
  </si>
  <si>
    <t>Empidonax traillii</t>
  </si>
  <si>
    <t>1590-97213</t>
  </si>
  <si>
    <t>SAMN08663748</t>
  </si>
  <si>
    <t>PRJNA516471</t>
  </si>
  <si>
    <t>GCA_003031625.1</t>
  </si>
  <si>
    <t>PWAB01</t>
  </si>
  <si>
    <t>ftp://ftp.ncbi.nlm.nih.gov/genomes/all/GCA/003/031/625/GCA_003031625.1_ASM303162v1</t>
  </si>
  <si>
    <t>ftp://ftp.ncbi.nlm.nih.gov/genomes/all/GCF/003/031/625/GCF_003031625.1_ASM303162v1</t>
  </si>
  <si>
    <t>Setaria equina</t>
  </si>
  <si>
    <t>SAMN08428471</t>
  </si>
  <si>
    <t>PRJNA432023</t>
  </si>
  <si>
    <t>GCA_003012265.1</t>
  </si>
  <si>
    <t>PQVD01</t>
  </si>
  <si>
    <t>ftp://ftp.ncbi.nlm.nih.gov/genomes/all/GCA/003/012/265/GCA_003012265.1_Setequ3.0</t>
  </si>
  <si>
    <t>Juglanconis juglandina</t>
  </si>
  <si>
    <t>CBS 121083</t>
  </si>
  <si>
    <t>SAMN06288062</t>
  </si>
  <si>
    <t>GCA_003012975.1</t>
  </si>
  <si>
    <t>MUZJ01</t>
  </si>
  <si>
    <t>ftp://ftp.ncbi.nlm.nih.gov/genomes/all/GCA/003/012/975/GCA_003012975.1_ASM301297v1</t>
  </si>
  <si>
    <t>Cordyceps pruinosa</t>
  </si>
  <si>
    <t>KACC 44470</t>
  </si>
  <si>
    <t>SAMN04531307</t>
  </si>
  <si>
    <t>GCA_003025255.1</t>
  </si>
  <si>
    <t>LUFD01</t>
  </si>
  <si>
    <t>ftp://ftp.ncbi.nlm.nih.gov/genomes/all/GCA/003/025/255/GCA_003025255.1_ASM302525v1</t>
  </si>
  <si>
    <t>Calonectria naviculata</t>
  </si>
  <si>
    <t>CBS 101121</t>
  </si>
  <si>
    <t>SAMN06460035</t>
  </si>
  <si>
    <t>PRJNA377347</t>
  </si>
  <si>
    <t>GCA_003031705.1</t>
  </si>
  <si>
    <t>NAGG01</t>
  </si>
  <si>
    <t>ftp://ftp.ncbi.nlm.nih.gov/genomes/all/GCA/003/031/705/GCA_003031705.1_ASM303170v1</t>
  </si>
  <si>
    <t>Aleochara bilineata</t>
  </si>
  <si>
    <t>Rennes</t>
  </si>
  <si>
    <t>SAMN06611084</t>
  </si>
  <si>
    <t>GCA_003054995.1</t>
  </si>
  <si>
    <t>NBZA01</t>
  </si>
  <si>
    <t>ftp://ftp.ncbi.nlm.nih.gov/genomes/all/GCA/003/054/995/GCA_003054995.1_ASM305499v1</t>
  </si>
  <si>
    <t>Goniozus legneri</t>
  </si>
  <si>
    <t>Nottingham</t>
  </si>
  <si>
    <t>SAMN06698956</t>
  </si>
  <si>
    <t>GCA_003055095.1</t>
  </si>
  <si>
    <t>NCVS01</t>
  </si>
  <si>
    <t>ftp://ftp.ncbi.nlm.nih.gov/genomes/all/GCA/003/055/095/GCA_003055095.1_ASM305509v1</t>
  </si>
  <si>
    <t>Ganoderma tsugae</t>
  </si>
  <si>
    <t>s90</t>
  </si>
  <si>
    <t>SAMN08792530</t>
  </si>
  <si>
    <t>PRJNA445345</t>
  </si>
  <si>
    <t>GCA_003057275.1</t>
  </si>
  <si>
    <t>PYSH01</t>
  </si>
  <si>
    <t>ftp://ftp.ncbi.nlm.nih.gov/genomes/all/GCA/003/057/275/GCA_003057275.1_ASM305727v1</t>
  </si>
  <si>
    <t>Morchella septimelata</t>
  </si>
  <si>
    <t>MG91</t>
  </si>
  <si>
    <t>SAMN09010674</t>
  </si>
  <si>
    <t>GCA_003313775.1</t>
  </si>
  <si>
    <t>QLOX01</t>
  </si>
  <si>
    <t>ftp://ftp.ncbi.nlm.nih.gov/genomes/all/GCA/003/313/775/GCA_003313775.1_ASM331377v1</t>
  </si>
  <si>
    <t>Aphaenogaster ashmeadi</t>
  </si>
  <si>
    <t>apg0001</t>
  </si>
  <si>
    <t>SAMN06894590</t>
  </si>
  <si>
    <t>PRJNA385595</t>
  </si>
  <si>
    <t>GCA_003063805.1</t>
  </si>
  <si>
    <t>NJRQ01</t>
  </si>
  <si>
    <t>ftp://ftp.ncbi.nlm.nih.gov/genomes/all/GCA/003/063/805/GCA_003063805.1_AZXXQ</t>
  </si>
  <si>
    <t>Aphaenogaster fulva</t>
  </si>
  <si>
    <t>apg0003</t>
  </si>
  <si>
    <t>SAMN06894592</t>
  </si>
  <si>
    <t>GCA_003063765.1</t>
  </si>
  <si>
    <t>NJRO01</t>
  </si>
  <si>
    <t>ftp://ftp.ncbi.nlm.nih.gov/genomes/all/GCA/003/063/765/GCA_003063765.1_AZXXP</t>
  </si>
  <si>
    <t>Aphaenogaster rudis</t>
  </si>
  <si>
    <t>apg0006</t>
  </si>
  <si>
    <t>SAMN06894595</t>
  </si>
  <si>
    <t>GCA_003063815.1</t>
  </si>
  <si>
    <t>NJRL01</t>
  </si>
  <si>
    <t>ftp://ftp.ncbi.nlm.nih.gov/genomes/all/GCA/003/063/815/GCA_003063815.1_AJDMW</t>
  </si>
  <si>
    <t>Aphaenogaster miamiana</t>
  </si>
  <si>
    <t>apg0004</t>
  </si>
  <si>
    <t>SAMN06894593</t>
  </si>
  <si>
    <t>GCA_003063725.1</t>
  </si>
  <si>
    <t>NJRN01</t>
  </si>
  <si>
    <t>ftp://ftp.ncbi.nlm.nih.gov/genomes/all/GCA/003/063/725/GCA_003063725.1_AZXXO</t>
  </si>
  <si>
    <t>Aphaenogaster floridana</t>
  </si>
  <si>
    <t>apg0002</t>
  </si>
  <si>
    <t>SAMN06894591</t>
  </si>
  <si>
    <t>GCA_003063835.1</t>
  </si>
  <si>
    <t>NJRP01</t>
  </si>
  <si>
    <t>ftp://ftp.ncbi.nlm.nih.gov/genomes/all/GCA/003/063/835/GCA_003063835.1_AZXXR</t>
  </si>
  <si>
    <t>Aphaenogaster picea</t>
  </si>
  <si>
    <t>apg0005</t>
  </si>
  <si>
    <t>SAMN06894594</t>
  </si>
  <si>
    <t>GCA_003063865.1</t>
  </si>
  <si>
    <t>NJRM01</t>
  </si>
  <si>
    <t>ftp://ftp.ncbi.nlm.nih.gov/genomes/all/GCA/003/063/865/GCA_003063865.1_AZXXN</t>
  </si>
  <si>
    <t>Furculomyces boomerangus</t>
  </si>
  <si>
    <t>AUS-77-4</t>
  </si>
  <si>
    <t>SAMN05412446</t>
  </si>
  <si>
    <t>PRJNA329411</t>
  </si>
  <si>
    <t>GCA_003086725.1</t>
  </si>
  <si>
    <t>MBFT01</t>
  </si>
  <si>
    <t>2018-05-03T00:00:00Z</t>
  </si>
  <si>
    <t>ftp://ftp.ncbi.nlm.nih.gov/genomes/all/GCA/003/086/725/GCA_003086725.1_ASM308672v1</t>
  </si>
  <si>
    <t>Smittium simulii</t>
  </si>
  <si>
    <t>SWE-8-4</t>
  </si>
  <si>
    <t>SAMN05412451</t>
  </si>
  <si>
    <t>GCA_003086735.1</t>
  </si>
  <si>
    <t>MBFR01</t>
  </si>
  <si>
    <t>ftp://ftp.ncbi.nlm.nih.gov/genomes/all/GCA/003/086/735/GCA_003086735.1_ASM308673v1</t>
  </si>
  <si>
    <t>Smittium megazygosporum</t>
  </si>
  <si>
    <t>SC-DP-2</t>
  </si>
  <si>
    <t>SAMN05412450</t>
  </si>
  <si>
    <t>GCA_003086715.1</t>
  </si>
  <si>
    <t>MBFS01</t>
  </si>
  <si>
    <t>ftp://ftp.ncbi.nlm.nih.gov/genomes/all/GCA/003/086/715/GCA_003086715.1_ASM308671v1</t>
  </si>
  <si>
    <t>Smittium angustum</t>
  </si>
  <si>
    <t>AUS-126-30</t>
  </si>
  <si>
    <t>SAMN05412443</t>
  </si>
  <si>
    <t>GCA_003097675.1</t>
  </si>
  <si>
    <t>MBFU01</t>
  </si>
  <si>
    <t>2018-05-08T00:00:00Z</t>
  </si>
  <si>
    <t>ftp://ftp.ncbi.nlm.nih.gov/genomes/all/GCA/003/097/675/GCA_003097675.1_ASM309767v1</t>
  </si>
  <si>
    <t>Metschnikowia aff. pulcherrima</t>
  </si>
  <si>
    <t>APC 1.2</t>
  </si>
  <si>
    <t>SAMN10525143</t>
  </si>
  <si>
    <t>PRJNA508581</t>
  </si>
  <si>
    <t>GCA_004217705.1</t>
  </si>
  <si>
    <t>chromosome I:CP034456.1; chromosome II:CP034457.1; chromosome III:CP034458.1; chromosome IV:CP034459.1; chromosome V:CP034460.1; chromosome VI:CP034461.1; chromosome VII:CP034462.1</t>
  </si>
  <si>
    <t>ftp://ftp.ncbi.nlm.nih.gov/genomes/all/GCA/004/217/705/GCA_004217705.1_ASM421770v1</t>
  </si>
  <si>
    <t>Regalecus glesne</t>
  </si>
  <si>
    <t>SAMEA4028802</t>
  </si>
  <si>
    <t>GCA_900302585.1</t>
  </si>
  <si>
    <t>OMLC01</t>
  </si>
  <si>
    <t>ftp://ftp.ncbi.nlm.nih.gov/genomes/all/GCA/900/302/585/GCA_900302585.1_ASM90030258v1</t>
  </si>
  <si>
    <t>Myripristis jacobus</t>
  </si>
  <si>
    <t>SAMEA4028805</t>
  </si>
  <si>
    <t>GCA_900302555.1</t>
  </si>
  <si>
    <t>OMLB01</t>
  </si>
  <si>
    <t>ftp://ftp.ncbi.nlm.nih.gov/genomes/all/GCA/900/302/555/GCA_900302555.1_ASM90030255v1</t>
  </si>
  <si>
    <t>Holocentrus rufus</t>
  </si>
  <si>
    <t>SAMEA4028806</t>
  </si>
  <si>
    <t>GCA_900302615.1</t>
  </si>
  <si>
    <t>OMLF01</t>
  </si>
  <si>
    <t>ftp://ftp.ncbi.nlm.nih.gov/genomes/all/GCA/900/302/615/GCA_900302615.1_ASM90030261v1</t>
  </si>
  <si>
    <t>Neoniphon sammara</t>
  </si>
  <si>
    <t>SAMEA4028807</t>
  </si>
  <si>
    <t>GCA_900302535.1</t>
  </si>
  <si>
    <t>OMKZ01</t>
  </si>
  <si>
    <t>ftp://ftp.ncbi.nlm.nih.gov/genomes/all/GCA/900/302/535/GCA_900302535.1_ASM90030253v1</t>
  </si>
  <si>
    <t>Acanthochaenus luetkenii</t>
  </si>
  <si>
    <t>SAMEA4028810</t>
  </si>
  <si>
    <t>GCA_900312575.1</t>
  </si>
  <si>
    <t>OMOT01</t>
  </si>
  <si>
    <t>ftp://ftp.ncbi.nlm.nih.gov/genomes/all/GCA/900/312/575/GCA_900312575.1_ASM90031257v1</t>
  </si>
  <si>
    <t>Brotula barbata</t>
  </si>
  <si>
    <t>SAMEA4028811</t>
  </si>
  <si>
    <t>GCA_900303265.1</t>
  </si>
  <si>
    <t>OMNV01</t>
  </si>
  <si>
    <t>ftp://ftp.ncbi.nlm.nih.gov/genomes/all/GCA/900/303/265/GCA_900303265.1_ASM90030326v1</t>
  </si>
  <si>
    <t>Lamprogrammus exutus</t>
  </si>
  <si>
    <t>SAMEA4028812</t>
  </si>
  <si>
    <t>GCA_900312555.1</t>
  </si>
  <si>
    <t>OMOW01</t>
  </si>
  <si>
    <t>ftp://ftp.ncbi.nlm.nih.gov/genomes/all/GCA/900/312/555/GCA_900312555.1_ASM90031255v1</t>
  </si>
  <si>
    <t>Carapus acus</t>
  </si>
  <si>
    <t>SAMEA4028813</t>
  </si>
  <si>
    <t>GCA_900312935.1</t>
  </si>
  <si>
    <t>OMPJ01</t>
  </si>
  <si>
    <t>ftp://ftp.ncbi.nlm.nih.gov/genomes/all/GCA/900/312/935/GCA_900312935.1_ASM90031293v1</t>
  </si>
  <si>
    <t>Chatrabus melanurus</t>
  </si>
  <si>
    <t>SAMEA4028814</t>
  </si>
  <si>
    <t>GCA_900302635.1</t>
  </si>
  <si>
    <t>OMMV01</t>
  </si>
  <si>
    <t>ftp://ftp.ncbi.nlm.nih.gov/genomes/all/GCA/900/302/635/GCA_900302635.1_ASM90030263v1</t>
  </si>
  <si>
    <t>Lesueurigobius sanzi</t>
  </si>
  <si>
    <t>SAMEA4028816</t>
  </si>
  <si>
    <t>GCA_900303255.1</t>
  </si>
  <si>
    <t>OMNZ01</t>
  </si>
  <si>
    <t>ftp://ftp.ncbi.nlm.nih.gov/genomes/all/GCA/900/303/255/GCA_900303255.1_ASM90030325v1</t>
  </si>
  <si>
    <t>Myoxocephalus scorpius</t>
  </si>
  <si>
    <t>SAMEA4028818</t>
  </si>
  <si>
    <t>GCA_900312955.1</t>
  </si>
  <si>
    <t>OMPK01</t>
  </si>
  <si>
    <t>ftp://ftp.ncbi.nlm.nih.gov/genomes/all/GCA/900/312/955/GCA_900312955.1_ASM90031295v1</t>
  </si>
  <si>
    <t>Sebastes norvegicus</t>
  </si>
  <si>
    <t>SAMEA4028819</t>
  </si>
  <si>
    <t>GCA_900302655.1</t>
  </si>
  <si>
    <t>OMLK01</t>
  </si>
  <si>
    <t>ftp://ftp.ncbi.nlm.nih.gov/genomes/all/GCA/900/302/655/GCA_900302655.1_ASM90030265v1</t>
  </si>
  <si>
    <t>Spondyliosoma cantharus</t>
  </si>
  <si>
    <t>SAMEA4028822</t>
  </si>
  <si>
    <t>GCA_900302685.1</t>
  </si>
  <si>
    <t>OMLP01</t>
  </si>
  <si>
    <t>ftp://ftp.ncbi.nlm.nih.gov/genomes/all/GCA/900/302/685/GCA_900302685.1_ASM90030268v1</t>
  </si>
  <si>
    <t>Antennarius striatus</t>
  </si>
  <si>
    <t>SAMEA4028823</t>
  </si>
  <si>
    <t>GCA_900303275.1</t>
  </si>
  <si>
    <t>OMNX01</t>
  </si>
  <si>
    <t>ftp://ftp.ncbi.nlm.nih.gov/genomes/all/GCA/900/303/275/GCA_900303275.1_ASM90030327v1</t>
  </si>
  <si>
    <t>Selene dorsalis</t>
  </si>
  <si>
    <t>SAMEA4028824</t>
  </si>
  <si>
    <t>GCA_900303245.1</t>
  </si>
  <si>
    <t>OMNW01</t>
  </si>
  <si>
    <t>ftp://ftp.ncbi.nlm.nih.gov/genomes/all/GCA/900/303/245/GCA_900303245.1_ASM90030324v1</t>
  </si>
  <si>
    <t>Parablennius parvicornis</t>
  </si>
  <si>
    <t>SAMEA4028827</t>
  </si>
  <si>
    <t>GCA_900302745.1</t>
  </si>
  <si>
    <t>OMNM01</t>
  </si>
  <si>
    <t>ftp://ftp.ncbi.nlm.nih.gov/genomes/all/GCA/900/302/745/GCA_900302745.1_ASM90030274v1</t>
  </si>
  <si>
    <t>Chromis chromis</t>
  </si>
  <si>
    <t>SAMEA4028828</t>
  </si>
  <si>
    <t>GCA_900302755.1</t>
  </si>
  <si>
    <t>OMNN01</t>
  </si>
  <si>
    <t>ftp://ftp.ncbi.nlm.nih.gov/genomes/all/GCA/900/302/755/GCA_900302755.1_ASM90030275v1</t>
  </si>
  <si>
    <t>Pseudochromis fuscus</t>
  </si>
  <si>
    <t>SAMEA4028829</t>
  </si>
  <si>
    <t>GCA_900323345.1</t>
  </si>
  <si>
    <t>OOFC01</t>
  </si>
  <si>
    <t>ftp://ftp.ncbi.nlm.nih.gov/genomes/all/GCA/900/323/345/GCA_900323345.1_ASM90032334v1</t>
  </si>
  <si>
    <t>Cuscuta campestris</t>
  </si>
  <si>
    <t>SAMEA103956347</t>
  </si>
  <si>
    <t>PRJEB19879</t>
  </si>
  <si>
    <t>GCA_900332095.2</t>
  </si>
  <si>
    <t>OOIL02</t>
  </si>
  <si>
    <t>2018-04-12T00:00:00Z</t>
  </si>
  <si>
    <t>ftp://ftp.ncbi.nlm.nih.gov/genomes/all/GCA/900/332/095/GCA_900332095.2_Cuscuta</t>
  </si>
  <si>
    <t>Calvadosia cruxmelitensis</t>
  </si>
  <si>
    <t>SAMEA104421631</t>
  </si>
  <si>
    <t>GCA_900245855.1</t>
  </si>
  <si>
    <t>OFHS01</t>
  </si>
  <si>
    <t>ftp://ftp.ncbi.nlm.nih.gov/genomes/all/GCA/900/245/855/GCA_900245855.1_ASM90024585v1</t>
  </si>
  <si>
    <t>ATCC 201684</t>
  </si>
  <si>
    <t>SAMN12147934</t>
  </si>
  <si>
    <t>PRJNA551439</t>
  </si>
  <si>
    <t>GCA_009835175.1</t>
  </si>
  <si>
    <t>VJMJ01</t>
  </si>
  <si>
    <t>ftp://ftp.ncbi.nlm.nih.gov/genomes/all/GCA/009/835/175/GCA_009835175.1_Ae201684_v1</t>
  </si>
  <si>
    <t>Penicillium sp. MA 6040</t>
  </si>
  <si>
    <t>MA 6040</t>
  </si>
  <si>
    <t>SAMN08819845</t>
  </si>
  <si>
    <t>GCA_003138025.1</t>
  </si>
  <si>
    <t>QAGI01</t>
  </si>
  <si>
    <t>2018-05-18T00:00:00Z</t>
  </si>
  <si>
    <t>ftp://ftp.ncbi.nlm.nih.gov/genomes/all/GCA/003/138/025/GCA_003138025.1_ASM313802v1</t>
  </si>
  <si>
    <t>Lacerta viridis</t>
  </si>
  <si>
    <t>SAMEA104452607</t>
  </si>
  <si>
    <t>GCA_900245905.1</t>
  </si>
  <si>
    <t>OFHU01</t>
  </si>
  <si>
    <t>ftp://ftp.ncbi.nlm.nih.gov/genomes/all/GCA/900/245/905/GCA_900245905.1_ASM90024590v1</t>
  </si>
  <si>
    <t>Aspergillus sp. MA 6041</t>
  </si>
  <si>
    <t>MA 6041</t>
  </si>
  <si>
    <t>SAMN08819846</t>
  </si>
  <si>
    <t>GCA_003138005.1</t>
  </si>
  <si>
    <t>QAGJ01</t>
  </si>
  <si>
    <t>ftp://ftp.ncbi.nlm.nih.gov/genomes/all/GCA/003/138/005/GCA_003138005.1_ASM313800v1</t>
  </si>
  <si>
    <t>Penicillium sp. MA 6036</t>
  </si>
  <si>
    <t>MA 6036</t>
  </si>
  <si>
    <t>SAMN08819843</t>
  </si>
  <si>
    <t>GCA_003138045.1</t>
  </si>
  <si>
    <t>QAGG01</t>
  </si>
  <si>
    <t>ftp://ftp.ncbi.nlm.nih.gov/genomes/all/GCA/003/138/045/GCA_003138045.1_ASM313804v1</t>
  </si>
  <si>
    <t>Fusarium venenatum</t>
  </si>
  <si>
    <t>A3/5</t>
  </si>
  <si>
    <t>SAMEA2827224</t>
  </si>
  <si>
    <t>PRJNA479922</t>
  </si>
  <si>
    <t>GCA_900007375.1</t>
  </si>
  <si>
    <t>chromosome IIII:NC_038015.1/LN649232.1; chromosome v:NC_038016.1/LN649233.1; chromosome I:NC_038012.1/LN649229.1; chromosome II:NC_038013.1/LN649230.1; chromosome III:NC_038014.1/LN649231.1; mitochondrion VI:NW_020311997.1/LN649234.1</t>
  </si>
  <si>
    <t>2018-03-01T00:00:00Z</t>
  </si>
  <si>
    <t>ftp://ftp.ncbi.nlm.nih.gov/genomes/all/GCA/900/007/375/GCA_900007375.1_ASM90000737v1</t>
  </si>
  <si>
    <t>ftp://ftp.ncbi.nlm.nih.gov/genomes/all/GCF/900/007/375/GCF_900007375.1_ASM90000737v1</t>
  </si>
  <si>
    <t>Aspergillus sp. MA 6037</t>
  </si>
  <si>
    <t>MA 6037</t>
  </si>
  <si>
    <t>SAMN08819844</t>
  </si>
  <si>
    <t>GCA_003138035.1</t>
  </si>
  <si>
    <t>QAGH01</t>
  </si>
  <si>
    <t>ftp://ftp.ncbi.nlm.nih.gov/genomes/all/GCA/003/138/035/GCA_003138035.1_ASM313803v1</t>
  </si>
  <si>
    <t>Pristionchus exspectatus</t>
  </si>
  <si>
    <t>SAMEA104471574</t>
  </si>
  <si>
    <t>PRJEB24288</t>
  </si>
  <si>
    <t>GCA_900380275.1</t>
  </si>
  <si>
    <t>OSAB01</t>
  </si>
  <si>
    <t>ftp://ftp.ncbi.nlm.nih.gov/genomes/all/GCA/900/380/275/GCA_900380275.1_Pristionchus_exspectatus_de_novo_assembly</t>
  </si>
  <si>
    <t>Jaminaea rosea</t>
  </si>
  <si>
    <t>MCA 5214</t>
  </si>
  <si>
    <t>SAMN05446219</t>
  </si>
  <si>
    <t>PRJNA479904</t>
  </si>
  <si>
    <t>GCA_003144245.1</t>
  </si>
  <si>
    <t>MCHB01</t>
  </si>
  <si>
    <t>2018-05-21T00:00:00Z</t>
  </si>
  <si>
    <t>ftp://ftp.ncbi.nlm.nih.gov/genomes/all/GCA/003/144/245/GCA_003144245.1_Jamsp1</t>
  </si>
  <si>
    <t>ftp://ftp.ncbi.nlm.nih.gov/genomes/all/GCF/003/144/245/GCF_003144245.1_Jamsp1</t>
  </si>
  <si>
    <t>Meira miltonrushii</t>
  </si>
  <si>
    <t>MCA 3882</t>
  </si>
  <si>
    <t>SAMN02787052</t>
  </si>
  <si>
    <t>PRJNA479903</t>
  </si>
  <si>
    <t>GCA_003144205.1</t>
  </si>
  <si>
    <t>MCHC01</t>
  </si>
  <si>
    <t>ftp://ftp.ncbi.nlm.nih.gov/genomes/all/GCA/003/144/205/GCA_003144205.1_Meimi1</t>
  </si>
  <si>
    <t>ftp://ftp.ncbi.nlm.nih.gov/genomes/all/GCF/003/144/205/GCF_003144205.1_Meimi1</t>
  </si>
  <si>
    <t>Ceraceosorus guamensis</t>
  </si>
  <si>
    <t>MCA 4658</t>
  </si>
  <si>
    <t>SAMN02919188</t>
  </si>
  <si>
    <t>PRJNA479902</t>
  </si>
  <si>
    <t>GCA_003144195.1</t>
  </si>
  <si>
    <t>MCHD01</t>
  </si>
  <si>
    <t>ftp://ftp.ncbi.nlm.nih.gov/genomes/all/GCA/003/144/195/GCA_003144195.1_Cersp1</t>
  </si>
  <si>
    <t>ftp://ftp.ncbi.nlm.nih.gov/genomes/all/GCF/003/144/195/GCF_003144195.1_Cersp1</t>
  </si>
  <si>
    <t>Pseudomicrostroma glucosiphilum</t>
  </si>
  <si>
    <t>MCA 4718</t>
  </si>
  <si>
    <t>SAMN05428992</t>
  </si>
  <si>
    <t>PRJNA479901</t>
  </si>
  <si>
    <t>GCA_003144135.1</t>
  </si>
  <si>
    <t>MCHA01</t>
  </si>
  <si>
    <t>ftp://ftp.ncbi.nlm.nih.gov/genomes/all/GCA/003/144/135/GCA_003144135.1_Rhodsp1</t>
  </si>
  <si>
    <t>ftp://ftp.ncbi.nlm.nih.gov/genomes/all/GCF/003/144/135/GCF_003144135.1_Rhodsp1</t>
  </si>
  <si>
    <t>MCA 4186</t>
  </si>
  <si>
    <t>SAMN05503900</t>
  </si>
  <si>
    <t>PRJNA480019</t>
  </si>
  <si>
    <t>GCA_003144115.1</t>
  </si>
  <si>
    <t>MKCN01</t>
  </si>
  <si>
    <t>ftp://ftp.ncbi.nlm.nih.gov/genomes/all/GCA/003/144/115/GCA_003144115.1_Tilwa1</t>
  </si>
  <si>
    <t>ftp://ftp.ncbi.nlm.nih.gov/genomes/all/GCF/003/144/115/GCF_003144115.1_Tilwa1</t>
  </si>
  <si>
    <t>Acaromyces ingoldii</t>
  </si>
  <si>
    <t>MCA 4198</t>
  </si>
  <si>
    <t>SAMN02787018</t>
  </si>
  <si>
    <t>PRJNA479905</t>
  </si>
  <si>
    <t>GCA_003144295.1</t>
  </si>
  <si>
    <t>MCOI01</t>
  </si>
  <si>
    <t>ftp://ftp.ncbi.nlm.nih.gov/genomes/all/GCA/003/144/295/GCA_003144295.1_Acain1</t>
  </si>
  <si>
    <t>ftp://ftp.ncbi.nlm.nih.gov/genomes/all/GCF/003/144/295/GCF_003144295.1_Acain1</t>
  </si>
  <si>
    <t>Clarireedia homoeocarpa</t>
  </si>
  <si>
    <t>HRI11</t>
  </si>
  <si>
    <t>SAMN04267405</t>
  </si>
  <si>
    <t>PRJNA302176</t>
  </si>
  <si>
    <t>GCA_001465935.1</t>
  </si>
  <si>
    <t>LNKV01</t>
  </si>
  <si>
    <t>ftp://ftp.ncbi.nlm.nih.gov/genomes/all/GCA/001/465/935/GCA_001465935.1_ASM146593v1</t>
  </si>
  <si>
    <t>Porites rus</t>
  </si>
  <si>
    <t>14846/IV/SATS-LN/2007</t>
  </si>
  <si>
    <t>SAMEA104590932</t>
  </si>
  <si>
    <t>PRJEB23570</t>
  </si>
  <si>
    <t>GCA_900290455.1</t>
  </si>
  <si>
    <t>OKRP01</t>
  </si>
  <si>
    <t>2018-05-26T00:00:00Z</t>
  </si>
  <si>
    <t>ftp://ftp.ncbi.nlm.nih.gov/genomes/all/GCA/900/290/455/GCA_900290455.1_Prus</t>
  </si>
  <si>
    <t>Tuber magnatum</t>
  </si>
  <si>
    <t>091103-1</t>
  </si>
  <si>
    <t>SAMN08765109</t>
  </si>
  <si>
    <t>PRJNA439374</t>
  </si>
  <si>
    <t>GCA_003182015.1</t>
  </si>
  <si>
    <t>PYWC01</t>
  </si>
  <si>
    <t>ftp://ftp.ncbi.nlm.nih.gov/genomes/all/GCA/003/182/015/GCA_003182015.1_ASM318201v1</t>
  </si>
  <si>
    <t>Solanum verrucosum</t>
  </si>
  <si>
    <t>SAMEA104077226</t>
  </si>
  <si>
    <t>PRJEB21129</t>
  </si>
  <si>
    <t>GCA_900185275.1</t>
  </si>
  <si>
    <t>FXZP01</t>
  </si>
  <si>
    <t>2018-05-23T00:00:00Z</t>
  </si>
  <si>
    <t>ftp://ftp.ncbi.nlm.nih.gov/genomes/all/GCA/900/185/275/GCA_900185275.1_falcon-dt-bn</t>
  </si>
  <si>
    <t>Pseudevernia furfuracea</t>
  </si>
  <si>
    <t>AKPM 0122M</t>
  </si>
  <si>
    <t>SAMN07325839</t>
  </si>
  <si>
    <t>PRJNA393286</t>
  </si>
  <si>
    <t>GCA_003184345.1</t>
  </si>
  <si>
    <t>NKYQ01</t>
  </si>
  <si>
    <t>2018-06-04T00:00:00Z</t>
  </si>
  <si>
    <t>ftp://ftp.ncbi.nlm.nih.gov/genomes/all/GCA/003/184/345/GCA_003184345.1_ASM318434v1</t>
  </si>
  <si>
    <t>Evernia prunastri</t>
  </si>
  <si>
    <t>FR SP7-11</t>
  </si>
  <si>
    <t>SAMN07318404</t>
  </si>
  <si>
    <t>GCA_003184365.1</t>
  </si>
  <si>
    <t>NKYR01</t>
  </si>
  <si>
    <t>ftp://ftp.ncbi.nlm.nih.gov/genomes/all/GCA/003/184/365/GCA_003184365.1_ASM318436v1</t>
  </si>
  <si>
    <t>Aspergillus eucalypticola CBS 122712</t>
  </si>
  <si>
    <t>CBS 122712</t>
  </si>
  <si>
    <t>SAMN05660444</t>
  </si>
  <si>
    <t>PRJNA479907</t>
  </si>
  <si>
    <t>GCA_003184535.1</t>
  </si>
  <si>
    <t>MSFU01</t>
  </si>
  <si>
    <t>ftp://ftp.ncbi.nlm.nih.gov/genomes/all/GCA/003/184/535/GCA_003184535.1_Aspeuc1</t>
  </si>
  <si>
    <t>ftp://ftp.ncbi.nlm.nih.gov/genomes/all/GCF/003/184/535/GCF_003184535.1_Aspeuc1</t>
  </si>
  <si>
    <t>Aspergillus sclerotioniger CBS 115572</t>
  </si>
  <si>
    <t>CBS 115572</t>
  </si>
  <si>
    <t>SAMN05661070</t>
  </si>
  <si>
    <t>PRJNA479906</t>
  </si>
  <si>
    <t>GCA_003184525.1</t>
  </si>
  <si>
    <t>MSFK01</t>
  </si>
  <si>
    <t>ftp://ftp.ncbi.nlm.nih.gov/genomes/all/GCA/003/184/525/GCA_003184525.1_Aspscl1</t>
  </si>
  <si>
    <t>ftp://ftp.ncbi.nlm.nih.gov/genomes/all/GCF/003/184/525/GCF_003184525.1_Aspscl1</t>
  </si>
  <si>
    <t>Aspergillus heteromorphus CBS 117.55</t>
  </si>
  <si>
    <t>CBS 117.55</t>
  </si>
  <si>
    <t>SAMN05660217</t>
  </si>
  <si>
    <t>PRJNA479908</t>
  </si>
  <si>
    <t>GCA_003184545.1</t>
  </si>
  <si>
    <t>MSFL01</t>
  </si>
  <si>
    <t>ftp://ftp.ncbi.nlm.nih.gov/genomes/all/GCA/003/184/545/GCA_003184545.1_Asphet1</t>
  </si>
  <si>
    <t>ftp://ftp.ncbi.nlm.nih.gov/genomes/all/GCF/003/184/545/GCF_003184545.1_Asphet1</t>
  </si>
  <si>
    <t>Testicularia cyperi</t>
  </si>
  <si>
    <t>MCA 3645</t>
  </si>
  <si>
    <t>SAMN05446087</t>
  </si>
  <si>
    <t>PRJNA330884</t>
  </si>
  <si>
    <t>GCA_003144125.1</t>
  </si>
  <si>
    <t>MCOH01</t>
  </si>
  <si>
    <t>ftp://ftp.ncbi.nlm.nih.gov/genomes/all/GCA/003/144/125/GCA_003144125.1_Tescy1</t>
  </si>
  <si>
    <t>Rhizophagus clarus</t>
  </si>
  <si>
    <t>HR1</t>
  </si>
  <si>
    <t>SAMD00190756</t>
  </si>
  <si>
    <t>PRJDB8680</t>
  </si>
  <si>
    <t>GCA_015698045.1</t>
  </si>
  <si>
    <t>BLAL01</t>
  </si>
  <si>
    <t>2020-11-13T21:39:00Z</t>
  </si>
  <si>
    <t>ftp://ftp.ncbi.nlm.nih.gov/genomes/all/GCA/015/698/045/GCA_015698045.1_RCL21</t>
  </si>
  <si>
    <t>Raphidocelis subcapitata</t>
  </si>
  <si>
    <t>NIES-35</t>
  </si>
  <si>
    <t>SAMD00078043</t>
  </si>
  <si>
    <t>PRJDB5653</t>
  </si>
  <si>
    <t>GCA_003203535.1</t>
  </si>
  <si>
    <t>BDRX01</t>
  </si>
  <si>
    <t>2018-05-30T00:00:00Z</t>
  </si>
  <si>
    <t>ftp://ftp.ncbi.nlm.nih.gov/genomes/all/GCA/003/203/535/GCA_003203535.1_Rsub_1.0</t>
  </si>
  <si>
    <t>Aspergillus vadensis CBS 113365</t>
  </si>
  <si>
    <t>CBS 113365</t>
  </si>
  <si>
    <t>SAMN05661105</t>
  </si>
  <si>
    <t>PRJNA479920</t>
  </si>
  <si>
    <t>GCA_003184925.1</t>
  </si>
  <si>
    <t>MSFS01</t>
  </si>
  <si>
    <t>ftp://ftp.ncbi.nlm.nih.gov/genomes/all/GCA/003/184/925/GCA_003184925.1_Aspvad1</t>
  </si>
  <si>
    <t>ftp://ftp.ncbi.nlm.nih.gov/genomes/all/GCF/003/184/925/GCF_003184925.1_Aspvad1</t>
  </si>
  <si>
    <t>Aspergillus saccharolyticus JOP 1030-1</t>
  </si>
  <si>
    <t>JOP 1030-1</t>
  </si>
  <si>
    <t>SAMN05660449</t>
  </si>
  <si>
    <t>PRJNA479909</t>
  </si>
  <si>
    <t>GCA_003184585.1</t>
  </si>
  <si>
    <t>MSFQ01</t>
  </si>
  <si>
    <t>ftp://ftp.ncbi.nlm.nih.gov/genomes/all/GCA/003/184/585/GCA_003184585.1_Aspsac1</t>
  </si>
  <si>
    <t>ftp://ftp.ncbi.nlm.nih.gov/genomes/all/GCF/003/184/585/GCF_003184585.1_Aspsac1</t>
  </si>
  <si>
    <t>Aspergillus neoniger CBS 115656</t>
  </si>
  <si>
    <t>CBS 115656</t>
  </si>
  <si>
    <t>SAMN05660318</t>
  </si>
  <si>
    <t>PRJNA479911</t>
  </si>
  <si>
    <t>GCA_003184625.1</t>
  </si>
  <si>
    <t>MSFP01</t>
  </si>
  <si>
    <t>ftp://ftp.ncbi.nlm.nih.gov/genomes/all/GCA/003/184/625/GCA_003184625.1_Aspneo1</t>
  </si>
  <si>
    <t>ftp://ftp.ncbi.nlm.nih.gov/genomes/all/GCF/003/184/625/GCF_003184625.1_Aspneo1</t>
  </si>
  <si>
    <t>Aspergillus uvarum CBS 121591</t>
  </si>
  <si>
    <t>CBS 121591</t>
  </si>
  <si>
    <t>SAMN05660759</t>
  </si>
  <si>
    <t>PRJNA479913</t>
  </si>
  <si>
    <t>GCA_003184745.1</t>
  </si>
  <si>
    <t>MSFT01</t>
  </si>
  <si>
    <t>ftp://ftp.ncbi.nlm.nih.gov/genomes/all/GCA/003/184/745/GCA_003184745.1_Aspuva1</t>
  </si>
  <si>
    <t>ftp://ftp.ncbi.nlm.nih.gov/genomes/all/GCF/003/184/745/GCF_003184745.1_Aspuva1</t>
  </si>
  <si>
    <t>Aspergillus ellipticus CBS 707.79</t>
  </si>
  <si>
    <t>CBS 707.79</t>
  </si>
  <si>
    <t>SAMN05661108</t>
  </si>
  <si>
    <t>PRJNA235088</t>
  </si>
  <si>
    <t>GCA_003184645.1</t>
  </si>
  <si>
    <t>PSSY01</t>
  </si>
  <si>
    <t>ftp://ftp.ncbi.nlm.nih.gov/genomes/all/GCA/003/184/645/GCA_003184645.1_Aspell1</t>
  </si>
  <si>
    <t>Aspergillus sclerotiicarbonarius CBS 121057</t>
  </si>
  <si>
    <t>CBS 121057</t>
  </si>
  <si>
    <t>SAMN05660331</t>
  </si>
  <si>
    <t>PRJNA235081</t>
  </si>
  <si>
    <t>GCA_003184635.1</t>
  </si>
  <si>
    <t>PSSZ01</t>
  </si>
  <si>
    <t>ftp://ftp.ncbi.nlm.nih.gov/genomes/all/GCA/003/184/635/GCA_003184635.1_Aspscle1</t>
  </si>
  <si>
    <t>Acrobeloides nanus</t>
  </si>
  <si>
    <t>SAMEA4636634</t>
  </si>
  <si>
    <t>PRJEB26554</t>
  </si>
  <si>
    <t>GCA_900406225.1</t>
  </si>
  <si>
    <t>OZJO01</t>
  </si>
  <si>
    <t>2018-06-08T00:00:00Z</t>
  </si>
  <si>
    <t>ftp://ftp.ncbi.nlm.nih.gov/genomes/all/GCA/900/406/225/GCA_900406225.1_v1</t>
  </si>
  <si>
    <t>Nakazawaea wickerhamii</t>
  </si>
  <si>
    <t>NRRL Y-2563</t>
  </si>
  <si>
    <t>SAMN07122595</t>
  </si>
  <si>
    <t>PRJNA386659</t>
  </si>
  <si>
    <t>GCA_003243035.1</t>
  </si>
  <si>
    <t>NHAO01</t>
  </si>
  <si>
    <t>ftp://ftp.ncbi.nlm.nih.gov/genomes/all/GCA/003/243/035/GCA_003243035.1_ASM324303v1</t>
  </si>
  <si>
    <t>Peterozyma xylosa</t>
  </si>
  <si>
    <t>NRRL Y-12939</t>
  </si>
  <si>
    <t>SAMN08343380</t>
  </si>
  <si>
    <t>GCA_003706035.1</t>
  </si>
  <si>
    <t>PPKF01</t>
  </si>
  <si>
    <t>ftp://ftp.ncbi.nlm.nih.gov/genomes/all/GCA/003/706/035/GCA_003706035.1_ASM370603v1</t>
  </si>
  <si>
    <t>Saturnispora dispora</t>
  </si>
  <si>
    <t>NRRL Y-1447</t>
  </si>
  <si>
    <t>SAMN08343301</t>
  </si>
  <si>
    <t>GCA_003708095.2</t>
  </si>
  <si>
    <t>PPND02</t>
  </si>
  <si>
    <t>ftp://ftp.ncbi.nlm.nih.gov/genomes/all/GCA/003/708/095/GCA_003708095.2_ASM370809v2</t>
  </si>
  <si>
    <t>Ambrosiozyma philentoma</t>
  </si>
  <si>
    <t>NRRL Y-7523</t>
  </si>
  <si>
    <t>SAMN08343360</t>
  </si>
  <si>
    <t>GCA_003707675.2</t>
  </si>
  <si>
    <t>PPKZ02</t>
  </si>
  <si>
    <t>ftp://ftp.ncbi.nlm.nih.gov/genomes/all/GCA/003/707/675/GCA_003707675.2_ASM370767v2</t>
  </si>
  <si>
    <t>Saccharomycopsis capsularis</t>
  </si>
  <si>
    <t>NRRL Y-17639</t>
  </si>
  <si>
    <t>SAMN08343431</t>
  </si>
  <si>
    <t>GCA_003705375.1</t>
  </si>
  <si>
    <t>PPIG01</t>
  </si>
  <si>
    <t>ftp://ftp.ncbi.nlm.nih.gov/genomes/all/GCA/003/705/375/GCA_003705375.1_ASM370537v1</t>
  </si>
  <si>
    <t>Citeromyces matritensis</t>
  </si>
  <si>
    <t>NRRL Y-2407</t>
  </si>
  <si>
    <t>SAMN08343442</t>
  </si>
  <si>
    <t>GCA_003705165.1</t>
  </si>
  <si>
    <t>PPHV01</t>
  </si>
  <si>
    <t>ftp://ftp.ncbi.nlm.nih.gov/genomes/all/GCA/003/705/165/GCA_003705165.1_ASM370516v1</t>
  </si>
  <si>
    <t>Lasallia hispanica</t>
  </si>
  <si>
    <t>C0002</t>
  </si>
  <si>
    <t>SAMN08225147</t>
  </si>
  <si>
    <t>PRJNA427161</t>
  </si>
  <si>
    <t>GCA_003254425.1</t>
  </si>
  <si>
    <t>PKMA01</t>
  </si>
  <si>
    <t>ftp://ftp.ncbi.nlm.nih.gov/genomes/all/GCA/003/254/425/GCA_003254425.1_ASM325442v1</t>
  </si>
  <si>
    <t>Dryas drummondii</t>
  </si>
  <si>
    <t>NF-2018-8</t>
  </si>
  <si>
    <t>SAMN08442485</t>
  </si>
  <si>
    <t>GCA_003254865.1</t>
  </si>
  <si>
    <t>QANW01</t>
  </si>
  <si>
    <t>ftp://ftp.ncbi.nlm.nih.gov/genomes/all/GCA/003/254/865/GCA_003254865.1_ASM325486v1</t>
  </si>
  <si>
    <t>Purshia tridentata</t>
  </si>
  <si>
    <t>NF-2018-11</t>
  </si>
  <si>
    <t>SAMN08442488</t>
  </si>
  <si>
    <t>GCA_003254885.1</t>
  </si>
  <si>
    <t>QANT01</t>
  </si>
  <si>
    <t>ftp://ftp.ncbi.nlm.nih.gov/genomes/all/GCA/003/254/885/GCA_003254885.1_ASM325488v1</t>
  </si>
  <si>
    <t>Nissolia schottii</t>
  </si>
  <si>
    <t>NF-2018-10</t>
  </si>
  <si>
    <t>SAMN08442487</t>
  </si>
  <si>
    <t>GCA_003254905.1</t>
  </si>
  <si>
    <t>QANU01</t>
  </si>
  <si>
    <t>ftp://ftp.ncbi.nlm.nih.gov/genomes/all/GCA/003/254/905/GCA_003254905.1_ASM325490v1</t>
  </si>
  <si>
    <t>Chamaecrista fasciculata</t>
  </si>
  <si>
    <t>NF-2018-5</t>
  </si>
  <si>
    <t>SAMN08442482</t>
  </si>
  <si>
    <t>GCA_003254925.1</t>
  </si>
  <si>
    <t>QANZ01</t>
  </si>
  <si>
    <t>ftp://ftp.ncbi.nlm.nih.gov/genomes/all/GCA/003/254/925/GCA_003254925.1_ASM325492v1</t>
  </si>
  <si>
    <t>Ochetophila trinervis</t>
  </si>
  <si>
    <t>NF-2018-7</t>
  </si>
  <si>
    <t>SAMN08442484</t>
  </si>
  <si>
    <t>GCA_003254975.1</t>
  </si>
  <si>
    <t>QANX01</t>
  </si>
  <si>
    <t>ftp://ftp.ncbi.nlm.nih.gov/genomes/all/GCA/003/254/975/GCA_003254975.1_ASM325497v1</t>
  </si>
  <si>
    <t>Mimosa pudica</t>
  </si>
  <si>
    <t>NF-2018-9</t>
  </si>
  <si>
    <t>SAMN08442486</t>
  </si>
  <si>
    <t>GCA_003254945.1</t>
  </si>
  <si>
    <t>QANV01</t>
  </si>
  <si>
    <t>ftp://ftp.ncbi.nlm.nih.gov/genomes/all/GCA/003/254/945/GCA_003254945.1_ASM325494v1</t>
  </si>
  <si>
    <t>Begonia fuchsioides</t>
  </si>
  <si>
    <t>NF-2018-2</t>
  </si>
  <si>
    <t>SAMN08442479</t>
  </si>
  <si>
    <t>GCA_003255005.1</t>
  </si>
  <si>
    <t>QAOC01</t>
  </si>
  <si>
    <t>ftp://ftp.ncbi.nlm.nih.gov/genomes/all/GCA/003/255/005/GCA_003255005.1_ASM325500v1</t>
  </si>
  <si>
    <t>Cercis canadensis</t>
  </si>
  <si>
    <t>NF-2018-4</t>
  </si>
  <si>
    <t>SAMN08442481</t>
  </si>
  <si>
    <t>GCA_003255065.1</t>
  </si>
  <si>
    <t>QAOA01</t>
  </si>
  <si>
    <t>ftp://ftp.ncbi.nlm.nih.gov/genomes/all/GCA/003/255/065/GCA_003255065.1_ASM325506v1</t>
  </si>
  <si>
    <t>Aspergillus indologenus CBS 114.80</t>
  </si>
  <si>
    <t>CBS 114.80</t>
  </si>
  <si>
    <t>SAMN05661047</t>
  </si>
  <si>
    <t>PRJNA235059</t>
  </si>
  <si>
    <t>GCA_003184685.1</t>
  </si>
  <si>
    <t>PSTB01</t>
  </si>
  <si>
    <t>ftp://ftp.ncbi.nlm.nih.gov/genomes/all/GCA/003/184/685/GCA_003184685.1_Aspind1</t>
  </si>
  <si>
    <t>Aspergillus violaceofuscus CBS 115571</t>
  </si>
  <si>
    <t>CBS 115571</t>
  </si>
  <si>
    <t>SAMN05660314</t>
  </si>
  <si>
    <t>PRJNA235060</t>
  </si>
  <si>
    <t>GCA_003184705.1</t>
  </si>
  <si>
    <t>PSTA01</t>
  </si>
  <si>
    <t>ftp://ftp.ncbi.nlm.nih.gov/genomes/all/GCA/003/184/705/GCA_003184705.1_Aspvio1</t>
  </si>
  <si>
    <t>Aspergillus brunneoviolaceus CBS 621.78</t>
  </si>
  <si>
    <t>CBS 621.78</t>
  </si>
  <si>
    <t>SAMN05660981</t>
  </si>
  <si>
    <t>PRJNA479912</t>
  </si>
  <si>
    <t>GCA_003184695.1</t>
  </si>
  <si>
    <t>PSTC01</t>
  </si>
  <si>
    <t>ftp://ftp.ncbi.nlm.nih.gov/genomes/all/GCA/003/184/695/GCA_003184695.1_Aspbru1</t>
  </si>
  <si>
    <t>ftp://ftp.ncbi.nlm.nih.gov/genomes/all/GCF/003/184/695/GCF_003184695.1_Aspbru1</t>
  </si>
  <si>
    <t>Aspergillus piperis CBS 112811</t>
  </si>
  <si>
    <t>CBS 112811</t>
  </si>
  <si>
    <t>SAMN05660207</t>
  </si>
  <si>
    <t>PRJNA479914</t>
  </si>
  <si>
    <t>GCA_003184755.1</t>
  </si>
  <si>
    <t>PSTD01</t>
  </si>
  <si>
    <t>ftp://ftp.ncbi.nlm.nih.gov/genomes/all/GCA/003/184/755/GCA_003184755.1_Asppip1</t>
  </si>
  <si>
    <t>ftp://ftp.ncbi.nlm.nih.gov/genomes/all/GCF/003/184/755/GCF_003184755.1_Asppip1</t>
  </si>
  <si>
    <t>Aspergillus aculeatinus CBS 121060</t>
  </si>
  <si>
    <t>CBS 121060</t>
  </si>
  <si>
    <t>SAMN05660730</t>
  </si>
  <si>
    <t>PRJNA479915</t>
  </si>
  <si>
    <t>GCA_003184765.1</t>
  </si>
  <si>
    <t>PSTE01</t>
  </si>
  <si>
    <t>ftp://ftp.ncbi.nlm.nih.gov/genomes/all/GCA/003/184/765/GCA_003184765.1_Aspacu1</t>
  </si>
  <si>
    <t>ftp://ftp.ncbi.nlm.nih.gov/genomes/all/GCF/003/184/765/GCF_003184765.1_Aspacu1</t>
  </si>
  <si>
    <t>Aspergillus japonicus CBS 114.51</t>
  </si>
  <si>
    <t>CBS 114.51</t>
  </si>
  <si>
    <t>SAMN05660717</t>
  </si>
  <si>
    <t>PRJNA479916</t>
  </si>
  <si>
    <t>GCA_003184785.1</t>
  </si>
  <si>
    <t>PSTF01</t>
  </si>
  <si>
    <t>ftp://ftp.ncbi.nlm.nih.gov/genomes/all/GCA/003/184/785/GCA_003184785.1_Aspjap1</t>
  </si>
  <si>
    <t>ftp://ftp.ncbi.nlm.nih.gov/genomes/all/GCF/003/184/785/GCF_003184785.1_Aspjap1</t>
  </si>
  <si>
    <t>Athene cunicularia</t>
  </si>
  <si>
    <t>RWA</t>
  </si>
  <si>
    <t>SAMN08961563</t>
  </si>
  <si>
    <t>PRJNA497593</t>
  </si>
  <si>
    <t>GCA_003259725.1</t>
  </si>
  <si>
    <t>QEEU01</t>
  </si>
  <si>
    <t>2018-06-21T00:00:00Z</t>
  </si>
  <si>
    <t>ftp://ftp.ncbi.nlm.nih.gov/genomes/all/GCA/003/259/725/GCA_003259725.1_athCun1</t>
  </si>
  <si>
    <t>ftp://ftp.ncbi.nlm.nih.gov/genomes/all/GCF/003/259/725/GCF_003259725.1_athCun1</t>
  </si>
  <si>
    <t>Aspergillus fijiensis CBS 313.89</t>
  </si>
  <si>
    <t>CBS 313.89</t>
  </si>
  <si>
    <t>SAMN05660285</t>
  </si>
  <si>
    <t>PRJNA722001</t>
  </si>
  <si>
    <t>GCA_003184825.1</t>
  </si>
  <si>
    <t>PSTG01</t>
  </si>
  <si>
    <t>ftp://ftp.ncbi.nlm.nih.gov/genomes/all/GCA/003/184/825/GCA_003184825.1_Aspfij1</t>
  </si>
  <si>
    <t>ftp://ftp.ncbi.nlm.nih.gov/genomes/all/GCF/003/184/825/GCF_003184825.1_Aspfij1</t>
  </si>
  <si>
    <t>Aspergillus costaricaensis CBS 115574</t>
  </si>
  <si>
    <t>CBS 115574</t>
  </si>
  <si>
    <t>SAMN05660767</t>
  </si>
  <si>
    <t>PRJNA479917</t>
  </si>
  <si>
    <t>GCA_003184835.1</t>
  </si>
  <si>
    <t>PSTH01</t>
  </si>
  <si>
    <t>ftp://ftp.ncbi.nlm.nih.gov/genomes/all/GCA/003/184/835/GCA_003184835.1_Aspcos1</t>
  </si>
  <si>
    <t>ftp://ftp.ncbi.nlm.nih.gov/genomes/all/GCF/003/184/835/GCF_003184835.1_Aspcos1</t>
  </si>
  <si>
    <t>Aspergillus ibericus CBS 121593</t>
  </si>
  <si>
    <t>CBS 121593</t>
  </si>
  <si>
    <t>SAMN05660294</t>
  </si>
  <si>
    <t>PRJNA479918</t>
  </si>
  <si>
    <t>GCA_003184845.1</t>
  </si>
  <si>
    <t>PSTI01</t>
  </si>
  <si>
    <t>ftp://ftp.ncbi.nlm.nih.gov/genomes/all/GCA/003/184/845/GCA_003184845.1_Aspibe1</t>
  </si>
  <si>
    <t>ftp://ftp.ncbi.nlm.nih.gov/genomes/all/GCF/003/184/845/GCF_003184845.1_Aspibe1</t>
  </si>
  <si>
    <t>Aspergillus homomorphus CBS 101889</t>
  </si>
  <si>
    <t>CBS 101889</t>
  </si>
  <si>
    <t>SAMN05660655</t>
  </si>
  <si>
    <t>PRJNA479919</t>
  </si>
  <si>
    <t>GCA_003184865.1</t>
  </si>
  <si>
    <t>PSTJ01</t>
  </si>
  <si>
    <t>ftp://ftp.ncbi.nlm.nih.gov/genomes/all/GCA/003/184/865/GCA_003184865.1_Asphom1</t>
  </si>
  <si>
    <t>ftp://ftp.ncbi.nlm.nih.gov/genomes/all/GCF/003/184/865/GCF_003184865.1_Asphom1</t>
  </si>
  <si>
    <t>Microbotryum silenes-dioicae</t>
  </si>
  <si>
    <t>SAMN09670553</t>
  </si>
  <si>
    <t>PRJNA437556</t>
  </si>
  <si>
    <t>GCA_014805725.1</t>
  </si>
  <si>
    <t>QPIF01</t>
  </si>
  <si>
    <t>ftp://ftp.ncbi.nlm.nih.gov/genomes/all/GCA/014/805/725/GCA_014805725.1_ASM1480572v1</t>
  </si>
  <si>
    <t>Simochromis diagramma</t>
  </si>
  <si>
    <t>SAMEA104026415</t>
  </si>
  <si>
    <t>PRJEB26682</t>
  </si>
  <si>
    <t>GCA_900408965.1</t>
  </si>
  <si>
    <t>OVJJ01</t>
  </si>
  <si>
    <t>ftp://ftp.ncbi.nlm.nih.gov/genomes/all/GCA/900/408/965/GCA_900408965.1_fSimDia1.1</t>
  </si>
  <si>
    <t>ftp://ftp.ncbi.nlm.nih.gov/genomes/all/GCF/900/408/965/GCF_900408965.1_fSimDia1.1</t>
  </si>
  <si>
    <t>Argania spinosa</t>
  </si>
  <si>
    <t>AM-2015</t>
  </si>
  <si>
    <t>SAMN04014715</t>
  </si>
  <si>
    <t>PRJNA294096</t>
  </si>
  <si>
    <t>GCA_003260245.1</t>
  </si>
  <si>
    <t>QLOD01</t>
  </si>
  <si>
    <t>ftp://ftp.ncbi.nlm.nih.gov/genomes/all/GCA/003/260/245/GCA_003260245.1_arg_spin_01</t>
  </si>
  <si>
    <t>Cuscuta australis</t>
  </si>
  <si>
    <t>Yunnan</t>
  </si>
  <si>
    <t>SAMN07347267</t>
  </si>
  <si>
    <t>PRJNA394036</t>
  </si>
  <si>
    <t>GCA_003260385.1</t>
  </si>
  <si>
    <t>NQVE01</t>
  </si>
  <si>
    <t>ftp://ftp.ncbi.nlm.nih.gov/genomes/all/GCA/003/260/385/GCA_003260385.1_Cau_v1.0</t>
  </si>
  <si>
    <t>Brassica cretica</t>
  </si>
  <si>
    <t>PFS-1207/04</t>
  </si>
  <si>
    <t>SAMN09112366</t>
  </si>
  <si>
    <t>PRJNA470925</t>
  </si>
  <si>
    <t>GCA_003260655.2</t>
  </si>
  <si>
    <t>QGKV02</t>
  </si>
  <si>
    <t>ftp://ftp.ncbi.nlm.nih.gov/genomes/all/GCA/003/260/655/GCA_003260655.2_B_cretica_A_v2</t>
  </si>
  <si>
    <t>UAMH130</t>
  </si>
  <si>
    <t>SAMN02854802</t>
  </si>
  <si>
    <t>PRJNA252752</t>
  </si>
  <si>
    <t>GCA_002572885.1</t>
  </si>
  <si>
    <t>PDNC01</t>
  </si>
  <si>
    <t>ftp://ftp.ncbi.nlm.nih.gov/genomes/all/GCA/002/572/885/GCA_002572885.1_Emmon_parv_130</t>
  </si>
  <si>
    <t>Phellinidium pouzarii</t>
  </si>
  <si>
    <t>DSM 108285</t>
  </si>
  <si>
    <t>SAMN10888481</t>
  </si>
  <si>
    <t>PRJNA521454</t>
  </si>
  <si>
    <t>GCA_004802695.1</t>
  </si>
  <si>
    <t>SGPK01</t>
  </si>
  <si>
    <t>ftp://ftp.ncbi.nlm.nih.gov/genomes/all/GCA/004/802/695/GCA_004802695.1_ASM480269v1</t>
  </si>
  <si>
    <t>Pygoscelis papua</t>
  </si>
  <si>
    <t>DNA -4</t>
  </si>
  <si>
    <t>SAMN12384867</t>
  </si>
  <si>
    <t>GCA_010090195.1</t>
  </si>
  <si>
    <t>VUKY01</t>
  </si>
  <si>
    <t>ftp://ftp.ncbi.nlm.nih.gov/genomes/all/GCA/010/090/195/GCA_010090195.1_BGI_Ppap.V1</t>
  </si>
  <si>
    <t>Sipha flava</t>
  </si>
  <si>
    <t>LNK</t>
  </si>
  <si>
    <t>SAMN09230380</t>
  </si>
  <si>
    <t>PRJNA479456</t>
  </si>
  <si>
    <t>GCA_003268045.1</t>
  </si>
  <si>
    <t>QGMW01</t>
  </si>
  <si>
    <t>ftp://ftp.ncbi.nlm.nih.gov/genomes/all/GCA/003/268/045/GCA_003268045.1_YSA_version1</t>
  </si>
  <si>
    <t>ftp://ftp.ncbi.nlm.nih.gov/genomes/all/GCF/003/268/045/GCF_003268045.1_YSA_version1</t>
  </si>
  <si>
    <t>Diutina catenulata</t>
  </si>
  <si>
    <t>WY3-10-4</t>
  </si>
  <si>
    <t>SAMN08136124</t>
  </si>
  <si>
    <t>PRJNA421257</t>
  </si>
  <si>
    <t>GCA_003285555.1</t>
  </si>
  <si>
    <t>PJEZ01</t>
  </si>
  <si>
    <t>ftp://ftp.ncbi.nlm.nih.gov/genomes/all/GCA/003/285/555/GCA_003285555.1_ASM328555v1</t>
  </si>
  <si>
    <t>Lednia tumana</t>
  </si>
  <si>
    <t>SH-2013</t>
  </si>
  <si>
    <t>SAMN09295077</t>
  </si>
  <si>
    <t>PRJNA472568</t>
  </si>
  <si>
    <t>GCA_003287335.1</t>
  </si>
  <si>
    <t>QKMV01</t>
  </si>
  <si>
    <t>2018-07-03T00:00:00Z</t>
  </si>
  <si>
    <t>ftp://ftp.ncbi.nlm.nih.gov/genomes/all/GCA/003/287/335/GCA_003287335.1_Ltum_v1.0</t>
  </si>
  <si>
    <t>Chlorodrepanis virens</t>
  </si>
  <si>
    <t>USGS aluminum band 1771-10606</t>
  </si>
  <si>
    <t>SAMN02854552</t>
  </si>
  <si>
    <t>PRJNA252695</t>
  </si>
  <si>
    <t>GCA_003286495.1</t>
  </si>
  <si>
    <t>LTAT01</t>
  </si>
  <si>
    <t>ftp://ftp.ncbi.nlm.nih.gov/genomes/all/GCA/003/286/495/GCA_003286495.1_ASM328649v1</t>
  </si>
  <si>
    <t>Euryades corethrus</t>
  </si>
  <si>
    <t>SAMN11490368</t>
  </si>
  <si>
    <t>GCA_018247655.1</t>
  </si>
  <si>
    <t>DWGN01</t>
  </si>
  <si>
    <t>ftp://ftp.ncbi.nlm.nih.gov/genomes/all/GCA/018/247/655/GCA_018247655.1_SRR8954508</t>
  </si>
  <si>
    <t>Parnassius smintheus</t>
  </si>
  <si>
    <t>SAMN11490393</t>
  </si>
  <si>
    <t>GCA_018247995.1</t>
  </si>
  <si>
    <t>DWHT01</t>
  </si>
  <si>
    <t>ftp://ftp.ncbi.nlm.nih.gov/genomes/all/GCA/018/247/995/GCA_018247995.1_SRR8954531</t>
  </si>
  <si>
    <t>Papilio slateri</t>
  </si>
  <si>
    <t>SAMN11490386</t>
  </si>
  <si>
    <t>GCA_018246275.1</t>
  </si>
  <si>
    <t>DWTW01</t>
  </si>
  <si>
    <t>ftp://ftp.ncbi.nlm.nih.gov/genomes/all/GCA/018/246/275/GCA_018246275.1_SRR8954521</t>
  </si>
  <si>
    <t>Baronia brevicornis</t>
  </si>
  <si>
    <t>SAMN11490363</t>
  </si>
  <si>
    <t>GCA_018248095.1</t>
  </si>
  <si>
    <t>DWHY01</t>
  </si>
  <si>
    <t>ftp://ftp.ncbi.nlm.nih.gov/genomes/all/GCA/018/248/095/GCA_018248095.1_SRR8954515</t>
  </si>
  <si>
    <t>Russula foetens</t>
  </si>
  <si>
    <t>MG47</t>
  </si>
  <si>
    <t>SAMN09010686</t>
  </si>
  <si>
    <t>GCA_003316565.1</t>
  </si>
  <si>
    <t>QFFA01</t>
  </si>
  <si>
    <t>ftp://ftp.ncbi.nlm.nih.gov/genomes/all/GCA/003/316/565/GCA_003316565.1_ASM331656v1</t>
  </si>
  <si>
    <t>Trogonoptera brookiana</t>
  </si>
  <si>
    <t>SAMN11490399</t>
  </si>
  <si>
    <t>GCA_018247935.1</t>
  </si>
  <si>
    <t>DWHS01</t>
  </si>
  <si>
    <t>ftp://ftp.ncbi.nlm.nih.gov/genomes/all/GCA/018/247/935/GCA_018247935.1_SRR8954533</t>
  </si>
  <si>
    <t>Cantharellus lutescens</t>
  </si>
  <si>
    <t>MG144</t>
  </si>
  <si>
    <t>SAMN09010650</t>
  </si>
  <si>
    <t>GCA_003314295.1</t>
  </si>
  <si>
    <t>QLPH01</t>
  </si>
  <si>
    <t>ftp://ftp.ncbi.nlm.nih.gov/genomes/all/GCA/003/314/295/GCA_003314295.1_ASM331429v1</t>
  </si>
  <si>
    <t>Codonopsis lanceolata</t>
  </si>
  <si>
    <t>NIHHS 239928</t>
  </si>
  <si>
    <t>SAMN14649986</t>
  </si>
  <si>
    <t>PRJNA627046</t>
  </si>
  <si>
    <t>GCA_013146195.2</t>
  </si>
  <si>
    <t>chromosome 1:CM028377.1; chromosome 2:CM028378.1; chromosome 3:CM028379.1; chromosome 4:CM028380.1; chromosome 5:CM028381.1; chromosome 6:CM028382.1; chromosome 7:CM028383.1; chromosome 8:CM028384.1</t>
  </si>
  <si>
    <t>JABEVN02</t>
  </si>
  <si>
    <t>ftp://ftp.ncbi.nlm.nih.gov/genomes/all/GCA/013/146/195/GCA_013146195.2_Bonnet_bellflower_draft_genome_2.0</t>
  </si>
  <si>
    <t>Leptosphaeria biglobosa 'brassicae' group</t>
  </si>
  <si>
    <t>SAMEA104483100</t>
  </si>
  <si>
    <t>PRJEB24467</t>
  </si>
  <si>
    <t>GCA_900465125.1</t>
  </si>
  <si>
    <t>UBIP01</t>
  </si>
  <si>
    <t>ftp://ftp.ncbi.nlm.nih.gov/genomes/all/GCA/900/465/125/GCA_900465125.1_G12-14_Genome_assembly</t>
  </si>
  <si>
    <t>Psammoneis japonica</t>
  </si>
  <si>
    <t>ECT2AJA-110</t>
  </si>
  <si>
    <t>SAMN09462759</t>
  </si>
  <si>
    <t>PRJNA476996</t>
  </si>
  <si>
    <t>GCA_008632985.1</t>
  </si>
  <si>
    <t>QPGO01</t>
  </si>
  <si>
    <t>ftp://ftp.ncbi.nlm.nih.gov/genomes/all/GCA/008/632/985/GCA_008632985.1_ASM863298v1</t>
  </si>
  <si>
    <t>Losaria neptunus creber</t>
  </si>
  <si>
    <t>SAMN11490376</t>
  </si>
  <si>
    <t>GCA_018247595.1</t>
  </si>
  <si>
    <t>DWHM01</t>
  </si>
  <si>
    <t>ftp://ftp.ncbi.nlm.nih.gov/genomes/all/GCA/018/247/595/GCA_018247595.1_SRR8954543</t>
  </si>
  <si>
    <t>Graphium sarpedon</t>
  </si>
  <si>
    <t>SAMN11490371</t>
  </si>
  <si>
    <t>GCA_018246115.1</t>
  </si>
  <si>
    <t>DWTD01</t>
  </si>
  <si>
    <t>ftp://ftp.ncbi.nlm.nih.gov/genomes/all/GCA/018/246/115/GCA_018246115.1_SRR8954548</t>
  </si>
  <si>
    <t>Triplophysa dalaica</t>
  </si>
  <si>
    <t>WHDGS20190420</t>
  </si>
  <si>
    <t>SAMN14582390</t>
  </si>
  <si>
    <t>PRJNA624716</t>
  </si>
  <si>
    <t>GCA_015846415.1</t>
  </si>
  <si>
    <t>chromosome 1:CM027539.1; chromosome 2:CM027540.1; chromosome 3:CM027541.1; chromosome 4:CM027542.1; chromosome 5:CM027543.1; chromosome 6:CM027544.1; chromosome 7:CM027545.1; chromosome 8:CM027546.1; chromosome 9:CM027547.1; chromosome 10:CM027548.1; chromosome 11:CM027549.1; chromosome 12:CM027550.1; chromosome 13:CM027551.1; chromosome 14:CM027552.1; chromosome 15:CM027553.1; chromosome 16:CM027554.1; chromosome 17:CM027555.1; chromosome 18:CM027556.1; chromosome 19:CM027557.1; chromosome 20:CM027558.1; chromosome 21:CM027559.1; chromosome 22:CM027560.1; chromosome 23:CM027561.1; chromosome 24:CM027562.1; chromosome 25:CM027563.1</t>
  </si>
  <si>
    <t>JABZFK01</t>
  </si>
  <si>
    <t>ftp://ftp.ncbi.nlm.nih.gov/genomes/all/GCA/015/846/415/GCA_015846415.1_ASM1584641v1</t>
  </si>
  <si>
    <t>Lamproptera meges</t>
  </si>
  <si>
    <t>SAMN11490375</t>
  </si>
  <si>
    <t>GCA_018246075.1</t>
  </si>
  <si>
    <t>DWTZ01</t>
  </si>
  <si>
    <t>ftp://ftp.ncbi.nlm.nih.gov/genomes/all/GCA/018/246/075/GCA_018246075.1_SRR8954544</t>
  </si>
  <si>
    <t>Russula lepida</t>
  </si>
  <si>
    <t>MG46</t>
  </si>
  <si>
    <t>SAMN09010687</t>
  </si>
  <si>
    <t>GCA_003316425.1</t>
  </si>
  <si>
    <t>QFEZ01</t>
  </si>
  <si>
    <t>ftp://ftp.ncbi.nlm.nih.gov/genomes/all/GCA/003/316/425/GCA_003316425.1_ASM331642v1</t>
  </si>
  <si>
    <t>Protesilaus protesilaus protesilaus</t>
  </si>
  <si>
    <t>SAMN11490395</t>
  </si>
  <si>
    <t>GCA_018248075.1</t>
  </si>
  <si>
    <t>DWHR01</t>
  </si>
  <si>
    <t>ftp://ftp.ncbi.nlm.nih.gov/genomes/all/GCA/018/248/075/GCA_018248075.1_SRR8954534</t>
  </si>
  <si>
    <t>Atrophaneura dixoni</t>
  </si>
  <si>
    <t>SAMN11490362</t>
  </si>
  <si>
    <t>GCA_018248015.1</t>
  </si>
  <si>
    <t>DWHX01</t>
  </si>
  <si>
    <t>ftp://ftp.ncbi.nlm.nih.gov/genomes/all/GCA/018/248/015/GCA_018248015.1_SRR8954516</t>
  </si>
  <si>
    <t>Ornithoptera richmondia</t>
  </si>
  <si>
    <t>SAMN11490381</t>
  </si>
  <si>
    <t>GCA_018246235.1</t>
  </si>
  <si>
    <t>DWLQ01</t>
  </si>
  <si>
    <t>ftp://ftp.ncbi.nlm.nih.gov/genomes/all/GCA/018/246/235/GCA_018246235.1_SRR8954528</t>
  </si>
  <si>
    <t>Mimoides lysithous rurik</t>
  </si>
  <si>
    <t>SAMN11490379</t>
  </si>
  <si>
    <t>GCA_018247575.1</t>
  </si>
  <si>
    <t>DWHO01</t>
  </si>
  <si>
    <t>ftp://ftp.ncbi.nlm.nih.gov/genomes/all/GCA/018/247/575/GCA_018247575.1_SRR8954540</t>
  </si>
  <si>
    <t>Graphium androcles</t>
  </si>
  <si>
    <t>SAMN11490370</t>
  </si>
  <si>
    <t>GCA_018247855.1</t>
  </si>
  <si>
    <t>DWHK01</t>
  </si>
  <si>
    <t>ftp://ftp.ncbi.nlm.nih.gov/genomes/all/GCA/018/247/855/GCA_018247855.1_SRR8954549</t>
  </si>
  <si>
    <t>Archon apollinus</t>
  </si>
  <si>
    <t>SAMN11490361</t>
  </si>
  <si>
    <t>GCA_018248195.1</t>
  </si>
  <si>
    <t>DWIA01</t>
  </si>
  <si>
    <t>ftp://ftp.ncbi.nlm.nih.gov/genomes/all/GCA/018/248/195/GCA_018248195.1_SRR8954513</t>
  </si>
  <si>
    <t>Bretschneidera sinensis</t>
  </si>
  <si>
    <t>BLS-GD</t>
  </si>
  <si>
    <t>SAMN16095328</t>
  </si>
  <si>
    <t>PRJNA662820</t>
  </si>
  <si>
    <t>GCA_018105755.1</t>
  </si>
  <si>
    <t>chromosome 1:CM030779.1; chromosome 2:CM030780.1; chromosome 3:CM030781.1; chromosome 4:CM030782.1; chromosome 5:CM030783.1; chromosome 6:CM030784.1; chromosome 7:CM030785.1; chromosome 8:CM030786.1; chromosome 9:CM030787.1</t>
  </si>
  <si>
    <t>JACXJD01</t>
  </si>
  <si>
    <t>ftp://ftp.ncbi.nlm.nih.gov/genomes/all/GCA/018/105/755/GCA_018105755.1_ASM1810575v1</t>
  </si>
  <si>
    <t>Cantharellus appalachiensis</t>
  </si>
  <si>
    <t>MG38</t>
  </si>
  <si>
    <t>SAMN09010644</t>
  </si>
  <si>
    <t>GCA_003314335.1</t>
  </si>
  <si>
    <t>QLPK01</t>
  </si>
  <si>
    <t>ftp://ftp.ncbi.nlm.nih.gov/genomes/all/GCA/003/314/335/GCA_003314335.1_ASM331433v1</t>
  </si>
  <si>
    <t>Ipomoea triloba</t>
  </si>
  <si>
    <t>SAMN08285276</t>
  </si>
  <si>
    <t>PRJNA574454</t>
  </si>
  <si>
    <t>GCA_003576645.1</t>
  </si>
  <si>
    <t>chromosome 1:NC_044916.1/CP025660.1; chromosome 2:NC_044917.1/CP025661.1; chromosome 3:NC_044918.1/CP025662.1; chromosome 4:NC_044919.1/CP025663.1; chromosome 5:NC_044920.1/CP025664.1; chromosome 6:NC_044921.1/CP025665.1; chromosome 7:NC_044922.1/CP025666.1; chromosome 8:NC_044923.1/CP025667.1; chromosome 9:NC_044924.1/CP025668.1; chromosome 10:NC_044925.1/CP025669.1; chromosome 11:NC_044926.1/CP025670.1; chromosome 12:NC_044927.1/CP025671.1; chromosome 13:NC_044928.1/CP025672.1; chromosome 14:NC_044929.1/CP025673.1; chromosome 15:NC_044930.1/CP025674.1; chromosome 16:NC_044931.1/CP025675.1; chloroplast Pltd:NC_037913.1/</t>
  </si>
  <si>
    <t>ftp://ftp.ncbi.nlm.nih.gov/genomes/all/GCA/003/576/645/GCA_003576645.1_ASM357664v1</t>
  </si>
  <si>
    <t>ftp://ftp.ncbi.nlm.nih.gov/genomes/all/GCF/003/576/645/GCF_003576645.1_ASM357664v1</t>
  </si>
  <si>
    <t>Russula abietina</t>
  </si>
  <si>
    <t>MG143</t>
  </si>
  <si>
    <t>SAMN09010684</t>
  </si>
  <si>
    <t>GCA_003313715.1</t>
  </si>
  <si>
    <t>QLOU01</t>
  </si>
  <si>
    <t>ftp://ftp.ncbi.nlm.nih.gov/genomes/all/GCA/003/313/715/GCA_003313715.1_ASM331371v1</t>
  </si>
  <si>
    <t>Eucommia ulmoides</t>
  </si>
  <si>
    <t>SAMN13827018</t>
  </si>
  <si>
    <t>PRJNA599775</t>
  </si>
  <si>
    <t>GCA_016647705.1</t>
  </si>
  <si>
    <t>chromosome 1:CM028325.1; chromosome 2:CM028326.1; chromosome 3:CM028327.1; chromosome 4:CM028328.1; chromosome 5:CM028329.1; chromosome 6:CM028330.1; chromosome 7:CM028331.1; chromosome 8:CM028332.1; chromosome 9:CM028333.1; chromosome 10:CM028334.1; chromosome 11:CM028335.1; chromosome 12:CM028336.1; chromosome 13:CM028337.1; chromosome 14:CM028338.1; chromosome 15:CM028339.1; chromosome 16:CM028340.1; chromosome 17:CM028341.1</t>
  </si>
  <si>
    <t>JAENRU01</t>
  </si>
  <si>
    <t>ftp://ftp.ncbi.nlm.nih.gov/genomes/all/GCA/016/647/705/GCA_016647705.1_ASM1664770v1</t>
  </si>
  <si>
    <t>Ornithoptera priamus</t>
  </si>
  <si>
    <t>HCEC75X22J</t>
  </si>
  <si>
    <t>SAMN05591379</t>
  </si>
  <si>
    <t>PRJNA339454</t>
  </si>
  <si>
    <t>GCA_011317755.1</t>
  </si>
  <si>
    <t>WYDZ01</t>
  </si>
  <si>
    <t>ftp://ftp.ncbi.nlm.nih.gov/genomes/all/GCA/011/317/755/GCA_011317755.1_ASM1131775v1</t>
  </si>
  <si>
    <t>Zygosaccharomyces sapae</t>
  </si>
  <si>
    <t>ABT301</t>
  </si>
  <si>
    <t>SAMEA4665501</t>
  </si>
  <si>
    <t>PRJEB26771</t>
  </si>
  <si>
    <t>GCA_900465325.1</t>
  </si>
  <si>
    <t>UEGL01</t>
  </si>
  <si>
    <t>ftp://ftp.ncbi.nlm.nih.gov/genomes/all/GCA/900/465/325/GCA_900465325.1_ABT301</t>
  </si>
  <si>
    <t>Cecidostiba fungosa</t>
  </si>
  <si>
    <t>SAMEA4716323</t>
  </si>
  <si>
    <t>PRJEB27189</t>
  </si>
  <si>
    <t>GCA_900474305.1</t>
  </si>
  <si>
    <t>UCOJ01</t>
  </si>
  <si>
    <t>ftp://ftp.ncbi.nlm.nih.gov/genomes/all/GCA/900/474/305/GCA_900474305.1_Cfun</t>
  </si>
  <si>
    <t>Cecidostiba semifascia</t>
  </si>
  <si>
    <t>SAMEA4716324</t>
  </si>
  <si>
    <t>GCA_900474235.1</t>
  </si>
  <si>
    <t>UCQR01</t>
  </si>
  <si>
    <t>ftp://ftp.ncbi.nlm.nih.gov/genomes/all/GCA/900/474/235/GCA_900474235.1_Csem</t>
  </si>
  <si>
    <t>Eupelmus annulatus</t>
  </si>
  <si>
    <t>SAMEA4716326</t>
  </si>
  <si>
    <t>GCA_900480025.1</t>
  </si>
  <si>
    <t>UDEW01</t>
  </si>
  <si>
    <t>ftp://ftp.ncbi.nlm.nih.gov/genomes/all/GCA/900/480/025/GCA_900480025.1_Eann</t>
  </si>
  <si>
    <t>Ormyrus nitidulus</t>
  </si>
  <si>
    <t>SAMEA4716333</t>
  </si>
  <si>
    <t>GCA_900474335.1</t>
  </si>
  <si>
    <t>UCOL01</t>
  </si>
  <si>
    <t>ftp://ftp.ncbi.nlm.nih.gov/genomes/all/GCA/900/474/335/GCA_900474335.1_Onit</t>
  </si>
  <si>
    <t>Ormyrus pomaceus</t>
  </si>
  <si>
    <t>SAMEA4716334</t>
  </si>
  <si>
    <t>GCA_900474385.1</t>
  </si>
  <si>
    <t>UCOM01</t>
  </si>
  <si>
    <t>ftp://ftp.ncbi.nlm.nih.gov/genomes/all/GCA/900/474/385/GCA_900474385.1_Opom</t>
  </si>
  <si>
    <t>Synergus umbraculus</t>
  </si>
  <si>
    <t>SAMEA4716335</t>
  </si>
  <si>
    <t>GCA_900474325.1</t>
  </si>
  <si>
    <t>UCOK01</t>
  </si>
  <si>
    <t>ftp://ftp.ncbi.nlm.nih.gov/genomes/all/GCA/900/474/325/GCA_900474325.1_Sumb</t>
  </si>
  <si>
    <t>Synergus japonicus</t>
  </si>
  <si>
    <t>SAMEA4716336</t>
  </si>
  <si>
    <t>GCA_900474275.1</t>
  </si>
  <si>
    <t>UCOH01</t>
  </si>
  <si>
    <t>ftp://ftp.ncbi.nlm.nih.gov/genomes/all/GCA/900/474/275/GCA_900474275.1_Synjap</t>
  </si>
  <si>
    <t>Torymus geranii</t>
  </si>
  <si>
    <t>SAMEA4716338</t>
  </si>
  <si>
    <t>GCA_900474355.1</t>
  </si>
  <si>
    <t>UCWB01</t>
  </si>
  <si>
    <t>ftp://ftp.ncbi.nlm.nih.gov/genomes/all/GCA/900/474/355/GCA_900474355.1_Tger</t>
  </si>
  <si>
    <t>Violaceomyces palustris</t>
  </si>
  <si>
    <t>SA 807</t>
  </si>
  <si>
    <t>SAMN02910427</t>
  </si>
  <si>
    <t>PRJNA254893</t>
  </si>
  <si>
    <t>GCA_003144235.1</t>
  </si>
  <si>
    <t>MCHE01</t>
  </si>
  <si>
    <t>ftp://ftp.ncbi.nlm.nih.gov/genomes/all/GCA/003/144/235/GCA_003144235.1_Ustsp1</t>
  </si>
  <si>
    <t>Eupelmus urozonus</t>
  </si>
  <si>
    <t>SAMEA4716328</t>
  </si>
  <si>
    <t>GCA_900480035.1</t>
  </si>
  <si>
    <t>UELX01</t>
  </si>
  <si>
    <t>ftp://ftp.ncbi.nlm.nih.gov/genomes/all/GCA/900/480/035/GCA_900480035.1_Euro</t>
  </si>
  <si>
    <t>Megastigmus dorsalis</t>
  </si>
  <si>
    <t>SAMEA4716329</t>
  </si>
  <si>
    <t>GCA_900490025.1</t>
  </si>
  <si>
    <t>UELU01</t>
  </si>
  <si>
    <t>ftp://ftp.ncbi.nlm.nih.gov/genomes/all/GCA/900/490/025/GCA_900490025.1_Mdor</t>
  </si>
  <si>
    <t>Megastigmus stigmatizans</t>
  </si>
  <si>
    <t>SAMEA4716330</t>
  </si>
  <si>
    <t>GCA_900490015.1</t>
  </si>
  <si>
    <t>UELV01</t>
  </si>
  <si>
    <t>ftp://ftp.ncbi.nlm.nih.gov/genomes/all/GCA/900/490/015/GCA_900490015.1_Msti</t>
  </si>
  <si>
    <t>Danionella dracula</t>
  </si>
  <si>
    <t>SAMEA104026433</t>
  </si>
  <si>
    <t>PRJEB27320</t>
  </si>
  <si>
    <t>GCA_900490495.1</t>
  </si>
  <si>
    <t>UELW01</t>
  </si>
  <si>
    <t>ftp://ftp.ncbi.nlm.nih.gov/genomes/all/GCA/900/490/495/GCA_900490495.1_fDanDra1.1</t>
  </si>
  <si>
    <t>Calamus simplicifolius</t>
  </si>
  <si>
    <t>Ecotype</t>
  </si>
  <si>
    <t>SAMEA104450374</t>
  </si>
  <si>
    <t>PRJEB24031</t>
  </si>
  <si>
    <t>GCA_900491605.1</t>
  </si>
  <si>
    <t>UESW01</t>
  </si>
  <si>
    <t>ftp://ftp.ncbi.nlm.nih.gov/genomes/all/GCA/900/491/605/GCA_900491605.1_Calamus_simplicifolius</t>
  </si>
  <si>
    <t>SAMEA4551748</t>
  </si>
  <si>
    <t>PRJEB16328</t>
  </si>
  <si>
    <t>GCA_900128795.2</t>
  </si>
  <si>
    <t>FQSS02</t>
  </si>
  <si>
    <t>ftp://ftp.ncbi.nlm.nih.gov/genomes/all/GCA/900/128/795/GCA_900128795.2_FCH_10_5</t>
  </si>
  <si>
    <t>Sarcodon sp. MG97</t>
  </si>
  <si>
    <t>MG97</t>
  </si>
  <si>
    <t>SAMN09010691</t>
  </si>
  <si>
    <t>GCA_003313065.1</t>
  </si>
  <si>
    <t>QGOD01</t>
  </si>
  <si>
    <t>ftp://ftp.ncbi.nlm.nih.gov/genomes/all/GCA/003/313/065/GCA_003313065.1_ASM331306v1</t>
  </si>
  <si>
    <t>Termitomyces sp. MG145</t>
  </si>
  <si>
    <t>MG145</t>
  </si>
  <si>
    <t>SAMN09010700</t>
  </si>
  <si>
    <t>GCA_003313055.1</t>
  </si>
  <si>
    <t>QGOB01</t>
  </si>
  <si>
    <t>ftp://ftp.ncbi.nlm.nih.gov/genomes/all/GCA/003/313/055/GCA_003313055.1_ASM331305v1</t>
  </si>
  <si>
    <t>MG78</t>
  </si>
  <si>
    <t>SAMN09010655</t>
  </si>
  <si>
    <t>GCA_003314125.1</t>
  </si>
  <si>
    <t>QLPE01</t>
  </si>
  <si>
    <t>ftp://ftp.ncbi.nlm.nih.gov/genomes/all/GCA/003/314/125/GCA_003314125.1_ASM331412v1</t>
  </si>
  <si>
    <t>Pleurotus tuber-regium</t>
  </si>
  <si>
    <t>ACCC 50657-18</t>
  </si>
  <si>
    <t>SAMN15447141</t>
  </si>
  <si>
    <t>PRJNA644065</t>
  </si>
  <si>
    <t>GCA_014058305.1</t>
  </si>
  <si>
    <t>JACFYU01</t>
  </si>
  <si>
    <t>ftp://ftp.ncbi.nlm.nih.gov/genomes/all/GCA/014/058/305/GCA_014058305.1_ASM1405830v1</t>
  </si>
  <si>
    <t>Butyriboletus roseoflavus</t>
  </si>
  <si>
    <t>LA02</t>
  </si>
  <si>
    <t>SAMN18241835</t>
  </si>
  <si>
    <t>PRJNA713307</t>
  </si>
  <si>
    <t>GCA_019364595.1</t>
  </si>
  <si>
    <t>JAHRGV01</t>
  </si>
  <si>
    <t>ftp://ftp.ncbi.nlm.nih.gov/genomes/all/GCA/019/364/595/GCA_019364595.1_ASM1936459v1</t>
  </si>
  <si>
    <t>MG80</t>
  </si>
  <si>
    <t>SAMN09010649</t>
  </si>
  <si>
    <t>GCA_003316025.1</t>
  </si>
  <si>
    <t>QFED01</t>
  </si>
  <si>
    <t>ftp://ftp.ncbi.nlm.nih.gov/genomes/all/GCA/003/316/025/GCA_003316025.1_ASM331602v1</t>
  </si>
  <si>
    <t>Boletus speciosus</t>
  </si>
  <si>
    <t>MG10</t>
  </si>
  <si>
    <t>SAMN09010641</t>
  </si>
  <si>
    <t>GCA_003316055.1</t>
  </si>
  <si>
    <t>QFEG01</t>
  </si>
  <si>
    <t>ftp://ftp.ncbi.nlm.nih.gov/genomes/all/GCA/003/316/055/GCA_003316055.1_ASM331605v1</t>
  </si>
  <si>
    <t>Caloboletus calopus</t>
  </si>
  <si>
    <t>MG23</t>
  </si>
  <si>
    <t>SAMN09010635</t>
  </si>
  <si>
    <t>GCA_003316085.1</t>
  </si>
  <si>
    <t>QFEK01</t>
  </si>
  <si>
    <t>ftp://ftp.ncbi.nlm.nih.gov/genomes/all/GCA/003/316/085/GCA_003316085.1_ASM331608v1</t>
  </si>
  <si>
    <t>MG66</t>
  </si>
  <si>
    <t>SAMN09010632</t>
  </si>
  <si>
    <t>GCA_003316125.1</t>
  </si>
  <si>
    <t>QFEN01</t>
  </si>
  <si>
    <t>ftp://ftp.ncbi.nlm.nih.gov/genomes/all/GCA/003/316/125/GCA_003316125.1_ASM331612v1</t>
  </si>
  <si>
    <t>Xerocomus impolitus</t>
  </si>
  <si>
    <t>MG39</t>
  </si>
  <si>
    <t>SAMN09010716</t>
  </si>
  <si>
    <t>GCA_003316335.1</t>
  </si>
  <si>
    <t>QFEQ01</t>
  </si>
  <si>
    <t>ftp://ftp.ncbi.nlm.nih.gov/genomes/all/GCA/003/316/335/GCA_003316335.1_ASM331633v1</t>
  </si>
  <si>
    <t>Pristionchus arcanus</t>
  </si>
  <si>
    <t>SAMEA4733527</t>
  </si>
  <si>
    <t>PRJEB27334</t>
  </si>
  <si>
    <t>GCA_900490705.1</t>
  </si>
  <si>
    <t>UEMY01</t>
  </si>
  <si>
    <t>ftp://ftp.ncbi.nlm.nih.gov/genomes/all/GCA/900/490/705/GCA_900490705.1_P._arcanus_genome</t>
  </si>
  <si>
    <t>Pristionchus maxplancki</t>
  </si>
  <si>
    <t>SAMEA4733566</t>
  </si>
  <si>
    <t>GCA_900490775.1</t>
  </si>
  <si>
    <t>UENM01</t>
  </si>
  <si>
    <t>ftp://ftp.ncbi.nlm.nih.gov/genomes/all/GCA/900/490/775/GCA_900490775.1_Prisstionchus_maxplancki_genome</t>
  </si>
  <si>
    <t>Pristionchus entomophagus</t>
  </si>
  <si>
    <t>SAMEA4733598</t>
  </si>
  <si>
    <t>GCA_900490825.1</t>
  </si>
  <si>
    <t>UENO01</t>
  </si>
  <si>
    <t>ftp://ftp.ncbi.nlm.nih.gov/genomes/all/GCA/900/490/825/GCA_900490825.1_P._entomophagus_genome</t>
  </si>
  <si>
    <t>Parapristionchus giblindavisi</t>
  </si>
  <si>
    <t>SAMEA4734351</t>
  </si>
  <si>
    <t>GCA_900491355.1</t>
  </si>
  <si>
    <t>UENQ01</t>
  </si>
  <si>
    <t>ftp://ftp.ncbi.nlm.nih.gov/genomes/all/GCA/900/491/355/GCA_900491355.1_Parapristionchus_genome</t>
  </si>
  <si>
    <t>Pyrrhoderma noxium</t>
  </si>
  <si>
    <t>FFPRI411160</t>
  </si>
  <si>
    <t>SAMN06480491</t>
  </si>
  <si>
    <t>PRJNA377805</t>
  </si>
  <si>
    <t>GCA_002287475.2</t>
  </si>
  <si>
    <t>chromosome 1:CM008251.1; chromosome 2:CM008252.1; chromosome 3:CM008253.1; chromosome 4:CM008254.1; chromosome 5:CM008255.1; chromosome 6:CM008256.1; chromosome 7:CM008257.1; chromosome 8:CM008258.1; chromosome 9:CM008259.1; chromosome 10:CM008260.1; chromosome 11:CM008261.1; chromosome 12:CM008262.1; mitochondrion MT:CM008263.2</t>
  </si>
  <si>
    <t>NBII01</t>
  </si>
  <si>
    <t>ftp://ftp.ncbi.nlm.nih.gov/genomes/all/GCA/002/287/475/GCA_002287475.2_ASM228747v2</t>
  </si>
  <si>
    <t>Aspergillus unguis</t>
  </si>
  <si>
    <t>F6_8S_P_4A</t>
  </si>
  <si>
    <t>SAMN18883804</t>
  </si>
  <si>
    <t>GCA_018408605.1</t>
  </si>
  <si>
    <t>JAGUQC01</t>
  </si>
  <si>
    <t>ftp://ftp.ncbi.nlm.nih.gov/genomes/all/GCA/018/408/605/GCA_018408605.1_ASM1840860v1</t>
  </si>
  <si>
    <t>Termitomyces sp. MG16</t>
  </si>
  <si>
    <t>MG16</t>
  </si>
  <si>
    <t>SAMN09010702</t>
  </si>
  <si>
    <t>GCA_003313075.1</t>
  </si>
  <si>
    <t>QGOA01</t>
  </si>
  <si>
    <t>ftp://ftp.ncbi.nlm.nih.gov/genomes/all/GCA/003/313/075/GCA_003313075.1_ASM331307v1</t>
  </si>
  <si>
    <t>Boletus sp. MG95</t>
  </si>
  <si>
    <t>MG95</t>
  </si>
  <si>
    <t>SAMN09010640</t>
  </si>
  <si>
    <t>GCA_003313155.1</t>
  </si>
  <si>
    <t>QGOH01</t>
  </si>
  <si>
    <t>ftp://ftp.ncbi.nlm.nih.gov/genomes/all/GCA/003/313/155/GCA_003313155.1_ASM331315v1</t>
  </si>
  <si>
    <t>Collybia sp. MG36</t>
  </si>
  <si>
    <t>MG36</t>
  </si>
  <si>
    <t>SAMN09010648</t>
  </si>
  <si>
    <t>GCA_003313185.1</t>
  </si>
  <si>
    <t>QGOG01</t>
  </si>
  <si>
    <t>ftp://ftp.ncbi.nlm.nih.gov/genomes/all/GCA/003/313/185/GCA_003313185.1_ASM331318v1</t>
  </si>
  <si>
    <t>Tricholoma saponaceum</t>
  </si>
  <si>
    <t>MG146</t>
  </si>
  <si>
    <t>SAMN09010707</t>
  </si>
  <si>
    <t>GCA_003313625.1</t>
  </si>
  <si>
    <t>QLOJ01</t>
  </si>
  <si>
    <t>ftp://ftp.ncbi.nlm.nih.gov/genomes/all/GCA/003/313/625/GCA_003313625.1_ASM331362v1</t>
  </si>
  <si>
    <t>Tuber umbilicatum</t>
  </si>
  <si>
    <t>MG104</t>
  </si>
  <si>
    <t>SAMN09010713</t>
  </si>
  <si>
    <t>GCA_003313605.1</t>
  </si>
  <si>
    <t>QLOI01</t>
  </si>
  <si>
    <t>ftp://ftp.ncbi.nlm.nih.gov/genomes/all/GCA/003/313/605/GCA_003313605.1_ASM331360v1</t>
  </si>
  <si>
    <t>IJFM A160</t>
  </si>
  <si>
    <t>SAMN05446217</t>
  </si>
  <si>
    <t>PRJNA334360</t>
  </si>
  <si>
    <t>GCA_015501595.1</t>
  </si>
  <si>
    <t>JADNRX01</t>
  </si>
  <si>
    <t>ftp://ftp.ncbi.nlm.nih.gov/genomes/all/GCA/015/501/595/GCA_015501595.1_Hymrad1</t>
  </si>
  <si>
    <t>Megacollybia marginata</t>
  </si>
  <si>
    <t>MG68</t>
  </si>
  <si>
    <t>SAMN09010671</t>
  </si>
  <si>
    <t>GCA_003313965.1</t>
  </si>
  <si>
    <t>QLOY01</t>
  </si>
  <si>
    <t>ftp://ftp.ncbi.nlm.nih.gov/genomes/all/GCA/003/313/965/GCA_003313965.1_ASM331396v1</t>
  </si>
  <si>
    <t>Lactarius indigo</t>
  </si>
  <si>
    <t>MG109</t>
  </si>
  <si>
    <t>SAMN09010661</t>
  </si>
  <si>
    <t>GCA_003313985.1</t>
  </si>
  <si>
    <t>QLPB01</t>
  </si>
  <si>
    <t>ftp://ftp.ncbi.nlm.nih.gov/genomes/all/GCA/003/313/985/GCA_003313985.1_ASM331398v1</t>
  </si>
  <si>
    <t>Hymenopellis chiangmaiae</t>
  </si>
  <si>
    <t>MG56</t>
  </si>
  <si>
    <t>SAMN09010656</t>
  </si>
  <si>
    <t>GCA_003314085.1</t>
  </si>
  <si>
    <t>QLPD01</t>
  </si>
  <si>
    <t>ftp://ftp.ncbi.nlm.nih.gov/genomes/all/GCA/003/314/085/GCA_003314085.1_ASM331408v1</t>
  </si>
  <si>
    <t>Hygrophorus pudorinus</t>
  </si>
  <si>
    <t>MG65</t>
  </si>
  <si>
    <t>SAMN09010654</t>
  </si>
  <si>
    <t>GCA_003314045.1</t>
  </si>
  <si>
    <t>QLPF01</t>
  </si>
  <si>
    <t>ftp://ftp.ncbi.nlm.nih.gov/genomes/all/GCA/003/314/045/GCA_003314045.1_ASM331404v1</t>
  </si>
  <si>
    <t>Lactarius sp. MG50</t>
  </si>
  <si>
    <t>MG50</t>
  </si>
  <si>
    <t>SAMN09010666</t>
  </si>
  <si>
    <t>GCA_003314065.1</t>
  </si>
  <si>
    <t>QLOZ01</t>
  </si>
  <si>
    <t>ftp://ftp.ncbi.nlm.nih.gov/genomes/all/GCA/003/314/065/GCA_003314065.1_ASM331406v1</t>
  </si>
  <si>
    <t>MG69</t>
  </si>
  <si>
    <t>SAMN09010693</t>
  </si>
  <si>
    <t>GCA_003314255.1</t>
  </si>
  <si>
    <t>QLPO01</t>
  </si>
  <si>
    <t>ftp://ftp.ncbi.nlm.nih.gov/genomes/all/GCA/003/314/255/GCA_003314255.1_ASM331425v1</t>
  </si>
  <si>
    <t>Cantharellus cinnabarinus</t>
  </si>
  <si>
    <t>MG28</t>
  </si>
  <si>
    <t>SAMN09010646</t>
  </si>
  <si>
    <t>GCA_003314235.1</t>
  </si>
  <si>
    <t>QLPJ01</t>
  </si>
  <si>
    <t>ftp://ftp.ncbi.nlm.nih.gov/genomes/all/GCA/003/314/235/GCA_003314235.1_ASM331423v1</t>
  </si>
  <si>
    <t>Ramaria sp. MG151</t>
  </si>
  <si>
    <t>MG151</t>
  </si>
  <si>
    <t>SAMN09010683</t>
  </si>
  <si>
    <t>GCA_003314545.1</t>
  </si>
  <si>
    <t>QMFG01</t>
  </si>
  <si>
    <t>ftp://ftp.ncbi.nlm.nih.gov/genomes/all/GCA/003/314/545/GCA_003314545.1_ASM331454v1</t>
  </si>
  <si>
    <t>Albatrellus ellisii</t>
  </si>
  <si>
    <t>MG60</t>
  </si>
  <si>
    <t>SAMN09010628</t>
  </si>
  <si>
    <t>GCA_003314395.1</t>
  </si>
  <si>
    <t>QLPN01</t>
  </si>
  <si>
    <t>ftp://ftp.ncbi.nlm.nih.gov/genomes/all/GCA/003/314/395/GCA_003314395.1_ASM331439v1</t>
  </si>
  <si>
    <t>Pholiota microspora</t>
  </si>
  <si>
    <t>MG134</t>
  </si>
  <si>
    <t>SAMN09010676</t>
  </si>
  <si>
    <t>GCA_003314615.1</t>
  </si>
  <si>
    <t>QFFD01</t>
  </si>
  <si>
    <t>ftp://ftp.ncbi.nlm.nih.gov/genomes/all/GCA/003/314/615/GCA_003314615.1_ASM331461v1</t>
  </si>
  <si>
    <t>Chroogomphus rutilus</t>
  </si>
  <si>
    <t>MG62</t>
  </si>
  <si>
    <t>SAMN09010647</t>
  </si>
  <si>
    <t>GCA_003314275.1</t>
  </si>
  <si>
    <t>QLPI01</t>
  </si>
  <si>
    <t>ftp://ftp.ncbi.nlm.nih.gov/genomes/all/GCA/003/314/275/GCA_003314275.1_ASM331427v1</t>
  </si>
  <si>
    <t>Gomphus sp. MG54</t>
  </si>
  <si>
    <t>MG54</t>
  </si>
  <si>
    <t>SAMN09010652</t>
  </si>
  <si>
    <t>GCA_003314385.1</t>
  </si>
  <si>
    <t>QLPG01</t>
  </si>
  <si>
    <t>ftp://ftp.ncbi.nlm.nih.gov/genomes/all/GCA/003/314/385/GCA_003314385.1_ASM331438v1</t>
  </si>
  <si>
    <t>MG90</t>
  </si>
  <si>
    <t>SAMN09010672</t>
  </si>
  <si>
    <t>GCA_003314645.1</t>
  </si>
  <si>
    <t>QMFK01</t>
  </si>
  <si>
    <t>ftp://ftp.ncbi.nlm.nih.gov/genomes/all/GCA/003/314/645/GCA_003314645.1_ASM331464v1</t>
  </si>
  <si>
    <t>MG8</t>
  </si>
  <si>
    <t>SAMN09010668</t>
  </si>
  <si>
    <t>GCA_003315835.1</t>
  </si>
  <si>
    <t>QFDU01</t>
  </si>
  <si>
    <t>ftp://ftp.ncbi.nlm.nih.gov/genomes/all/GCA/003/315/835/GCA_003315835.1_ASM331583v1</t>
  </si>
  <si>
    <t>Lactarius trivialis</t>
  </si>
  <si>
    <t>MG71</t>
  </si>
  <si>
    <t>SAMN09010667</t>
  </si>
  <si>
    <t>GCA_003315845.1</t>
  </si>
  <si>
    <t>QFDV01</t>
  </si>
  <si>
    <t>ftp://ftp.ncbi.nlm.nih.gov/genomes/all/GCA/003/315/845/GCA_003315845.1_ASM331584v1</t>
  </si>
  <si>
    <t>Albatrellus sp. MG142</t>
  </si>
  <si>
    <t>MG142</t>
  </si>
  <si>
    <t>SAMN09010629</t>
  </si>
  <si>
    <t>GCA_003314695.1</t>
  </si>
  <si>
    <t>QLPM01</t>
  </si>
  <si>
    <t>ftp://ftp.ncbi.nlm.nih.gov/genomes/all/GCA/003/314/695/GCA_003314695.1_ASM331469v1</t>
  </si>
  <si>
    <t>Lactarius piperatus</t>
  </si>
  <si>
    <t>MG49</t>
  </si>
  <si>
    <t>SAMN09010664</t>
  </si>
  <si>
    <t>GCA_003315875.1</t>
  </si>
  <si>
    <t>QFDX01</t>
  </si>
  <si>
    <t>ftp://ftp.ncbi.nlm.nih.gov/genomes/all/GCA/003/315/875/GCA_003315875.1_ASM331587v1</t>
  </si>
  <si>
    <t>Lactifluus rugatus</t>
  </si>
  <si>
    <t>MG108</t>
  </si>
  <si>
    <t>SAMN09010665</t>
  </si>
  <si>
    <t>GCA_003315895.1</t>
  </si>
  <si>
    <t>QFDW01</t>
  </si>
  <si>
    <t>ftp://ftp.ncbi.nlm.nih.gov/genomes/all/GCA/003/315/895/GCA_003315895.1_ASM331589v1</t>
  </si>
  <si>
    <t>Tricholoma sp. MG77</t>
  </si>
  <si>
    <t>MG77</t>
  </si>
  <si>
    <t>SAMN09010708</t>
  </si>
  <si>
    <t>GCA_003314665.1</t>
  </si>
  <si>
    <t>QMFE01</t>
  </si>
  <si>
    <t>ftp://ftp.ncbi.nlm.nih.gov/genomes/all/GCA/003/314/665/GCA_003314665.1_ASM331466v1</t>
  </si>
  <si>
    <t>MG24</t>
  </si>
  <si>
    <t>SAMN09010670</t>
  </si>
  <si>
    <t>GCA_003315915.1</t>
  </si>
  <si>
    <t>QFDT01</t>
  </si>
  <si>
    <t>ftp://ftp.ncbi.nlm.nih.gov/genomes/all/GCA/003/315/915/GCA_003315915.1_ASM331591v1</t>
  </si>
  <si>
    <t>Lactarius echinatus</t>
  </si>
  <si>
    <t>MG122</t>
  </si>
  <si>
    <t>SAMN09010658</t>
  </si>
  <si>
    <t>GCA_003315975.1</t>
  </si>
  <si>
    <t>QFEA01</t>
  </si>
  <si>
    <t>ftp://ftp.ncbi.nlm.nih.gov/genomes/all/GCA/003/315/975/GCA_003315975.1_ASM331597v1</t>
  </si>
  <si>
    <t>Lactarius hatsudake</t>
  </si>
  <si>
    <t>MG20</t>
  </si>
  <si>
    <t>SAMN09010659</t>
  </si>
  <si>
    <t>GCA_003315955.1</t>
  </si>
  <si>
    <t>QFDZ01</t>
  </si>
  <si>
    <t>ftp://ftp.ncbi.nlm.nih.gov/genomes/all/GCA/003/315/955/GCA_003315955.1_ASM331595v1</t>
  </si>
  <si>
    <t>Retiboletus ornatipes</t>
  </si>
  <si>
    <t>MG30</t>
  </si>
  <si>
    <t>SAMN09010638</t>
  </si>
  <si>
    <t>GCA_003316065.1</t>
  </si>
  <si>
    <t>QFEH01</t>
  </si>
  <si>
    <t>ftp://ftp.ncbi.nlm.nih.gov/genomes/all/GCA/003/316/065/GCA_003316065.1_ASM331606v1</t>
  </si>
  <si>
    <t>Lactarius sp. MG121</t>
  </si>
  <si>
    <t>MG121</t>
  </si>
  <si>
    <t>SAMN09010662</t>
  </si>
  <si>
    <t>GCA_003315925.1</t>
  </si>
  <si>
    <t>QFDY01</t>
  </si>
  <si>
    <t>ftp://ftp.ncbi.nlm.nih.gov/genomes/all/GCA/003/315/925/GCA_003315925.1_ASM331592v1</t>
  </si>
  <si>
    <t>Suillus placidus</t>
  </si>
  <si>
    <t>DOB743</t>
  </si>
  <si>
    <t>SAMN10866389</t>
  </si>
  <si>
    <t>PRJNA520344</t>
  </si>
  <si>
    <t>GCA_016628565.1</t>
  </si>
  <si>
    <t>JABBWD01</t>
  </si>
  <si>
    <t>ftp://ftp.ncbi.nlm.nih.gov/genomes/all/GCA/016/628/565/GCA_016628565.1_Suipla1</t>
  </si>
  <si>
    <t>Termitomyces heimii</t>
  </si>
  <si>
    <t>MG15</t>
  </si>
  <si>
    <t>SAMN09010699</t>
  </si>
  <si>
    <t>GCA_003313675.1</t>
  </si>
  <si>
    <t>QLON01</t>
  </si>
  <si>
    <t>ftp://ftp.ncbi.nlm.nih.gov/genomes/all/GCA/003/313/675/GCA_003313675.1_ASM331367v1</t>
  </si>
  <si>
    <t>MG51</t>
  </si>
  <si>
    <t>SAMN09010704</t>
  </si>
  <si>
    <t>GCA_003313665.1</t>
  </si>
  <si>
    <t>QLOL01</t>
  </si>
  <si>
    <t>ftp://ftp.ncbi.nlm.nih.gov/genomes/all/GCA/003/313/665/GCA_003313665.1_ASM331366v1</t>
  </si>
  <si>
    <t>Russula sp. MG48</t>
  </si>
  <si>
    <t>MG48</t>
  </si>
  <si>
    <t>SAMN09010688</t>
  </si>
  <si>
    <t>GCA_003313725.1</t>
  </si>
  <si>
    <t>QLOS01</t>
  </si>
  <si>
    <t>ftp://ftp.ncbi.nlm.nih.gov/genomes/all/GCA/003/313/725/GCA_003313725.1_ASM331372v1</t>
  </si>
  <si>
    <t>Termitomyces sp. MG148</t>
  </si>
  <si>
    <t>MG148</t>
  </si>
  <si>
    <t>SAMN09010701</t>
  </si>
  <si>
    <t>GCA_003313785.1</t>
  </si>
  <si>
    <t>QLOM01</t>
  </si>
  <si>
    <t>ftp://ftp.ncbi.nlm.nih.gov/genomes/all/GCA/003/313/785/GCA_003313785.1_ASM331378v1</t>
  </si>
  <si>
    <t>MG57</t>
  </si>
  <si>
    <t>SAMN09010690</t>
  </si>
  <si>
    <t>GCA_003313825.1</t>
  </si>
  <si>
    <t>QLOR01</t>
  </si>
  <si>
    <t>ftp://ftp.ncbi.nlm.nih.gov/genomes/all/GCA/003/313/825/GCA_003313825.1_ASM331382v1</t>
  </si>
  <si>
    <t>Suillus sp. MG131</t>
  </si>
  <si>
    <t>MG131</t>
  </si>
  <si>
    <t>SAMN09010697</t>
  </si>
  <si>
    <t>GCA_003313855.1</t>
  </si>
  <si>
    <t>QLOO01</t>
  </si>
  <si>
    <t>ftp://ftp.ncbi.nlm.nih.gov/genomes/all/GCA/003/313/855/GCA_003313855.1_ASM331385v1</t>
  </si>
  <si>
    <t>Boletus sp. MG55</t>
  </si>
  <si>
    <t>MG55</t>
  </si>
  <si>
    <t>SAMN09010639</t>
  </si>
  <si>
    <t>GCA_003313885.1</t>
  </si>
  <si>
    <t>QGOI01</t>
  </si>
  <si>
    <t>ftp://ftp.ncbi.nlm.nih.gov/genomes/all/GCA/003/313/885/GCA_003313885.1_ASM331388v1</t>
  </si>
  <si>
    <t>Lactifluus pinguis</t>
  </si>
  <si>
    <t>MG27</t>
  </si>
  <si>
    <t>SAMN09010663</t>
  </si>
  <si>
    <t>GCA_003313945.1</t>
  </si>
  <si>
    <t>QLPA01</t>
  </si>
  <si>
    <t>ftp://ftp.ncbi.nlm.nih.gov/genomes/all/GCA/003/313/945/GCA_003313945.1_ASM331394v1</t>
  </si>
  <si>
    <t>Tricholoma flavovirens</t>
  </si>
  <si>
    <t>MG32</t>
  </si>
  <si>
    <t>SAMN09010705</t>
  </si>
  <si>
    <t>GCA_003313805.1</t>
  </si>
  <si>
    <t>QLOK01</t>
  </si>
  <si>
    <t>ftp://ftp.ncbi.nlm.nih.gov/genomes/all/GCA/003/313/805/GCA_003313805.1_ASM331380v1</t>
  </si>
  <si>
    <t>Russula aff. compacta</t>
  </si>
  <si>
    <t>MG44</t>
  </si>
  <si>
    <t>SAMN09010685</t>
  </si>
  <si>
    <t>GCA_003313875.1</t>
  </si>
  <si>
    <t>QLOT01</t>
  </si>
  <si>
    <t>ftp://ftp.ncbi.nlm.nih.gov/genomes/all/GCA/003/313/875/GCA_003313875.1_ASM331387v1</t>
  </si>
  <si>
    <t>Penstemon barbatus</t>
  </si>
  <si>
    <t>\Duke\" line"</t>
  </si>
  <si>
    <t>SAMN09598766</t>
  </si>
  <si>
    <t>PRJNA479669</t>
  </si>
  <si>
    <t>GCA_003313485.1</t>
  </si>
  <si>
    <t>QOIQ01</t>
  </si>
  <si>
    <t>ftp://ftp.ncbi.nlm.nih.gov/genomes/all/GCA/003/313/485/GCA_003313485.1_Duke_Pbarb_2016</t>
  </si>
  <si>
    <t>Lactifluus hygrophoroides</t>
  </si>
  <si>
    <t>MG19</t>
  </si>
  <si>
    <t>SAMN09010660</t>
  </si>
  <si>
    <t>GCA_003314055.1</t>
  </si>
  <si>
    <t>QLPC01</t>
  </si>
  <si>
    <t>ftp://ftp.ncbi.nlm.nih.gov/genomes/all/GCA/003/314/055/GCA_003314055.1_ASM331405v1</t>
  </si>
  <si>
    <t>CBS 582.63</t>
  </si>
  <si>
    <t>SAMN12101417</t>
  </si>
  <si>
    <t>PRJNA550006</t>
  </si>
  <si>
    <t>GCA_006680135.1</t>
  </si>
  <si>
    <t>VHKJ01</t>
  </si>
  <si>
    <t>2019-07-05T00:00:00Z</t>
  </si>
  <si>
    <t>ftp://ftp.ncbi.nlm.nih.gov/genomes/all/GCA/006/680/135/GCA_006680135.1_ASM668013v1</t>
  </si>
  <si>
    <t>Neoboletus magnificus</t>
  </si>
  <si>
    <t>MG22</t>
  </si>
  <si>
    <t>SAMN09010637</t>
  </si>
  <si>
    <t>GCA_003316145.1</t>
  </si>
  <si>
    <t>QFEI01</t>
  </si>
  <si>
    <t>ftp://ftp.ncbi.nlm.nih.gov/genomes/all/GCA/003/316/145/GCA_003316145.1_ASM331614v1</t>
  </si>
  <si>
    <t>Neoboletus brunneissimus</t>
  </si>
  <si>
    <t>MG7</t>
  </si>
  <si>
    <t>SAMN09010634</t>
  </si>
  <si>
    <t>GCA_003316195.1</t>
  </si>
  <si>
    <t>QFEL01</t>
  </si>
  <si>
    <t>ftp://ftp.ncbi.nlm.nih.gov/genomes/all/GCA/003/316/195/GCA_003316195.1_ASM331619v1</t>
  </si>
  <si>
    <t>Boletus bicolor</t>
  </si>
  <si>
    <t>MG1</t>
  </si>
  <si>
    <t>SAMN09010633</t>
  </si>
  <si>
    <t>GCA_003316205.1</t>
  </si>
  <si>
    <t>QFEM01</t>
  </si>
  <si>
    <t>ftp://ftp.ncbi.nlm.nih.gov/genomes/all/GCA/003/316/205/GCA_003316205.1_ASM331620v1</t>
  </si>
  <si>
    <t>Tylopilus plumbeoviolaceoides</t>
  </si>
  <si>
    <t>MG33</t>
  </si>
  <si>
    <t>SAMN09010714</t>
  </si>
  <si>
    <t>GCA_003316375.1</t>
  </si>
  <si>
    <t>QFES01</t>
  </si>
  <si>
    <t>ftp://ftp.ncbi.nlm.nih.gov/genomes/all/GCA/003/316/375/GCA_003316375.1_ASM331637v1</t>
  </si>
  <si>
    <t>Thelephora aurantiotincta</t>
  </si>
  <si>
    <t>MG58</t>
  </si>
  <si>
    <t>SAMN09010703</t>
  </si>
  <si>
    <t>GCA_003316405.1</t>
  </si>
  <si>
    <t>QFEV01</t>
  </si>
  <si>
    <t>ftp://ftp.ncbi.nlm.nih.gov/genomes/all/GCA/003/316/405/GCA_003316405.1_ASM331640v1</t>
  </si>
  <si>
    <t>MG45</t>
  </si>
  <si>
    <t>SAMN09010709</t>
  </si>
  <si>
    <t>GCA_003316345.1</t>
  </si>
  <si>
    <t>QFEU01</t>
  </si>
  <si>
    <t>ftp://ftp.ncbi.nlm.nih.gov/genomes/all/GCA/003/316/345/GCA_003316345.1_ASM331634v1</t>
  </si>
  <si>
    <t>Suillus alpinus</t>
  </si>
  <si>
    <t>MG64</t>
  </si>
  <si>
    <t>SAMN09010694</t>
  </si>
  <si>
    <t>GCA_003316505.1</t>
  </si>
  <si>
    <t>QFEX01</t>
  </si>
  <si>
    <t>ftp://ftp.ncbi.nlm.nih.gov/genomes/all/GCA/003/316/505/GCA_003316505.1_ASM331650v1</t>
  </si>
  <si>
    <t>Chiua virens</t>
  </si>
  <si>
    <t>LA06</t>
  </si>
  <si>
    <t>SAMN17925297</t>
  </si>
  <si>
    <t>PRJNA702113</t>
  </si>
  <si>
    <t>GCA_019787685.1</t>
  </si>
  <si>
    <t>JAHNUO01</t>
  </si>
  <si>
    <t>ftp://ftp.ncbi.nlm.nih.gov/genomes/all/GCA/019/787/685/GCA_019787685.1_ASM1978768v1</t>
  </si>
  <si>
    <t>Pulveroboletus ravenelii</t>
  </si>
  <si>
    <t>MG41</t>
  </si>
  <si>
    <t>SAMN09010681</t>
  </si>
  <si>
    <t>GCA_003316545.1</t>
  </si>
  <si>
    <t>QFFC01</t>
  </si>
  <si>
    <t>ftp://ftp.ncbi.nlm.nih.gov/genomes/all/GCA/003/316/545/GCA_003316545.1_ASM331654v1</t>
  </si>
  <si>
    <t>Ramaria cf. rubripermanens</t>
  </si>
  <si>
    <t>MG17</t>
  </si>
  <si>
    <t>SAMN09010682</t>
  </si>
  <si>
    <t>GCA_003316465.1</t>
  </si>
  <si>
    <t>QFFB01</t>
  </si>
  <si>
    <t>ftp://ftp.ncbi.nlm.nih.gov/genomes/all/GCA/003/316/465/GCA_003316465.1_ASM331646v1</t>
  </si>
  <si>
    <t>Termitomyces eurrhizus</t>
  </si>
  <si>
    <t>MG13</t>
  </si>
  <si>
    <t>SAMN09010698</t>
  </si>
  <si>
    <t>GCA_003316525.1</t>
  </si>
  <si>
    <t>QFEW01</t>
  </si>
  <si>
    <t>ftp://ftp.ncbi.nlm.nih.gov/genomes/all/GCA/003/316/525/GCA_003316525.1_ASM331652v1</t>
  </si>
  <si>
    <t>MG37</t>
  </si>
  <si>
    <t>SAMN09010630</t>
  </si>
  <si>
    <t>GCA_003316615.1</t>
  </si>
  <si>
    <t>QFEO01</t>
  </si>
  <si>
    <t>ftp://ftp.ncbi.nlm.nih.gov/genomes/all/GCA/003/316/615/GCA_003316615.1_ASM331661v1</t>
  </si>
  <si>
    <t>Tuber calosporum</t>
  </si>
  <si>
    <t>MG102</t>
  </si>
  <si>
    <t>SAMN09010711</t>
  </si>
  <si>
    <t>GCA_003316355.1</t>
  </si>
  <si>
    <t>QFET01</t>
  </si>
  <si>
    <t>ftp://ftp.ncbi.nlm.nih.gov/genomes/all/GCA/003/316/355/GCA_003316355.1_ASM331635v1</t>
  </si>
  <si>
    <t>AC9</t>
  </si>
  <si>
    <t>SAMN06013850</t>
  </si>
  <si>
    <t>PRJNA353318</t>
  </si>
  <si>
    <t>GCA_013376435.1</t>
  </si>
  <si>
    <t>MPNV01</t>
  </si>
  <si>
    <t>ftp://ftp.ncbi.nlm.nih.gov/genomes/all/GCA/013/376/435/GCA_013376435.1_ASM1337643v1</t>
  </si>
  <si>
    <t>Rhizopus azygosporus</t>
  </si>
  <si>
    <t>CBS 357.93</t>
  </si>
  <si>
    <t>SAMN08014123</t>
  </si>
  <si>
    <t>PRJNA418064</t>
  </si>
  <si>
    <t>GCA_003325435.1</t>
  </si>
  <si>
    <t>PJQL01</t>
  </si>
  <si>
    <t>2018-07-17T00:00:00Z</t>
  </si>
  <si>
    <t>ftp://ftp.ncbi.nlm.nih.gov/genomes/all/GCA/003/325/435/GCA_003325435.1_Razy_CA</t>
  </si>
  <si>
    <t>Gomphus bonarii</t>
  </si>
  <si>
    <t>MG147</t>
  </si>
  <si>
    <t>SAMN09010651</t>
  </si>
  <si>
    <t>GCA_003316585.1</t>
  </si>
  <si>
    <t>QFEC01</t>
  </si>
  <si>
    <t>ftp://ftp.ncbi.nlm.nih.gov/genomes/all/GCA/003/316/585/GCA_003316585.1_ASM331658v1</t>
  </si>
  <si>
    <t>Drosophila athabasca</t>
  </si>
  <si>
    <t>NJ28</t>
  </si>
  <si>
    <t>SAMN12204587</t>
  </si>
  <si>
    <t>GCA_008121215.1</t>
  </si>
  <si>
    <t>chromosome 2:CM017793.1; chromosome 4:CM017794.1; chromosome 5:CM017795.1; chromosome X:CM017796.1</t>
  </si>
  <si>
    <t>VMQQ01</t>
  </si>
  <si>
    <t>ftp://ftp.ncbi.nlm.nih.gov/genomes/all/GCA/008/121/215/GCA_008121215.1_UCBerk_Dath_EB_1.0</t>
  </si>
  <si>
    <t>Nothoprocta perdicaria</t>
  </si>
  <si>
    <t>Ctin4</t>
  </si>
  <si>
    <t>SAMN08476459</t>
  </si>
  <si>
    <t>GCA_003342845.1</t>
  </si>
  <si>
    <t>PTEW01</t>
  </si>
  <si>
    <t>ftp://ftp.ncbi.nlm.nih.gov/genomes/all/GCA/003/342/845/GCA_003342845.1_notPer1</t>
  </si>
  <si>
    <t>ftp://ftp.ncbi.nlm.nih.gov/genomes/all/GCF/003/342/845/GCF_003342845.1_notPer1</t>
  </si>
  <si>
    <t>Apteryx rowi</t>
  </si>
  <si>
    <t>R43461</t>
  </si>
  <si>
    <t>SAMN08476454</t>
  </si>
  <si>
    <t>GCA_003343035.1</t>
  </si>
  <si>
    <t>PTFB01</t>
  </si>
  <si>
    <t>ftp://ftp.ncbi.nlm.nih.gov/genomes/all/GCA/003/343/035/GCA_003343035.1_aptRow1</t>
  </si>
  <si>
    <t>ftp://ftp.ncbi.nlm.nih.gov/genomes/all/GCF/003/343/035/GCF_003343035.1_aptRow1</t>
  </si>
  <si>
    <t>Pichia norvegensis</t>
  </si>
  <si>
    <t>NRRL Y-7687</t>
  </si>
  <si>
    <t>SAMN08343423</t>
  </si>
  <si>
    <t>GCA_003705465.1</t>
  </si>
  <si>
    <t>PPIO01</t>
  </si>
  <si>
    <t>ftp://ftp.ncbi.nlm.nih.gov/genomes/all/GCA/003/705/465/GCA_003705465.1_ASM370546v1</t>
  </si>
  <si>
    <t>Pichia fermentans</t>
  </si>
  <si>
    <t>fo/MP/02</t>
  </si>
  <si>
    <t>SAMN08898700</t>
  </si>
  <si>
    <t>PRJNA449365</t>
  </si>
  <si>
    <t>GCA_003339355.1</t>
  </si>
  <si>
    <t>QAWB01</t>
  </si>
  <si>
    <t>ftp://ftp.ncbi.nlm.nih.gov/genomes/all/GCA/003/339/355/GCA_003339355.1_UCD_Pferm_PL1</t>
  </si>
  <si>
    <t>Ophiocordyceps camponoti-leonardi (nom. inval.)</t>
  </si>
  <si>
    <t>BCC 80369</t>
  </si>
  <si>
    <t>SAMN07662903</t>
  </si>
  <si>
    <t>PRJNA407765</t>
  </si>
  <si>
    <t>GCA_003339455.1</t>
  </si>
  <si>
    <t>PDHP01</t>
  </si>
  <si>
    <t>ftp://ftp.ncbi.nlm.nih.gov/genomes/all/GCA/003/339/455/GCA_003339455.1_ASM333945v1</t>
  </si>
  <si>
    <t>Ophiocordyceps camponoti-saundersi (nom. inval.)</t>
  </si>
  <si>
    <t>BCC 79314</t>
  </si>
  <si>
    <t>SAMN07662932</t>
  </si>
  <si>
    <t>GCA_003339415.1</t>
  </si>
  <si>
    <t>PDHQ01</t>
  </si>
  <si>
    <t>ftp://ftp.ncbi.nlm.nih.gov/genomes/all/GCA/003/339/415/GCA_003339415.1_ASM333941v1</t>
  </si>
  <si>
    <t>Naegleria lovaniensis</t>
  </si>
  <si>
    <t>ATCC 30569</t>
  </si>
  <si>
    <t>SAMN08798945</t>
  </si>
  <si>
    <t>PRJNA445795</t>
  </si>
  <si>
    <t>GCA_003324165.2</t>
  </si>
  <si>
    <t>plasmid p_rDNA:CM010402.1; mitochondrion MT:CM010401.2</t>
  </si>
  <si>
    <t>PYSW02</t>
  </si>
  <si>
    <t>2018-07-16T00:00:00Z</t>
  </si>
  <si>
    <t>ftp://ftp.ncbi.nlm.nih.gov/genomes/all/GCA/003/324/165/GCA_003324165.2_Nlova_2.1</t>
  </si>
  <si>
    <t>Trichoplax sp. H2</t>
  </si>
  <si>
    <t>Panama</t>
  </si>
  <si>
    <t>SAMN07333237</t>
  </si>
  <si>
    <t>PRJNA393433</t>
  </si>
  <si>
    <t>GCA_003344405.1</t>
  </si>
  <si>
    <t>NOWV01</t>
  </si>
  <si>
    <t>ftp://ftp.ncbi.nlm.nih.gov/genomes/all/GCA/003/344/405/GCA_003344405.1_TrispH2_1.0</t>
  </si>
  <si>
    <t>Sphaceloma murrayae</t>
  </si>
  <si>
    <t>CQ-2017a</t>
  </si>
  <si>
    <t>SAMN07200639</t>
  </si>
  <si>
    <t>PRJNA385043</t>
  </si>
  <si>
    <t>GCA_002895985.1</t>
  </si>
  <si>
    <t>NKHZ01</t>
  </si>
  <si>
    <t>ftp://ftp.ncbi.nlm.nih.gov/genomes/all/GCA/002/895/985/GCA_002895985.1_ASM289598v1</t>
  </si>
  <si>
    <t>Aspergillus welwitschiae</t>
  </si>
  <si>
    <t>CBS 139.54b</t>
  </si>
  <si>
    <t>SAMN05446521</t>
  </si>
  <si>
    <t>PRJNA495497</t>
  </si>
  <si>
    <t>GCA_003344945.1</t>
  </si>
  <si>
    <t>QQZQ01</t>
  </si>
  <si>
    <t>ftp://ftp.ncbi.nlm.nih.gov/genomes/all/GCA/003/344/945/GCA_003344945.1_Aspwel1</t>
  </si>
  <si>
    <t>ftp://ftp.ncbi.nlm.nih.gov/genomes/all/GCF/003/344/945/GCF_003344945.1_Aspwel1</t>
  </si>
  <si>
    <t>Glossosoma conforme</t>
  </si>
  <si>
    <t>KL113P2_17</t>
  </si>
  <si>
    <t>SAMN08721893</t>
  </si>
  <si>
    <t>PRJNA408022</t>
  </si>
  <si>
    <t>GCA_003347265.1</t>
  </si>
  <si>
    <t>PZYU01</t>
  </si>
  <si>
    <t>ftp://ftp.ncbi.nlm.nih.gov/genomes/all/GCA/003/347/265/GCA_003347265.1_ASM334726v1</t>
  </si>
  <si>
    <t>Cystobasidiaceae sp. HBUAS51001</t>
  </si>
  <si>
    <t>HBUAS51001</t>
  </si>
  <si>
    <t>SAMN09519170</t>
  </si>
  <si>
    <t>PRJNA478524</t>
  </si>
  <si>
    <t>GCA_003351005.1</t>
  </si>
  <si>
    <t>QOZY01</t>
  </si>
  <si>
    <t>ftp://ftp.ncbi.nlm.nih.gov/genomes/all/GCA/003/351/005/GCA_003351005.1_ASM335100v1</t>
  </si>
  <si>
    <t>Aspergillus phoenicis ATCC 13157</t>
  </si>
  <si>
    <t>ATCC 13157</t>
  </si>
  <si>
    <t>SAMN02744683</t>
  </si>
  <si>
    <t>PRJNA209548</t>
  </si>
  <si>
    <t>GCA_003344505.1</t>
  </si>
  <si>
    <t>QQUR01</t>
  </si>
  <si>
    <t>ftp://ftp.ncbi.nlm.nih.gov/genomes/all/GCA/003/344/505/GCA_003344505.1_Aspph1</t>
  </si>
  <si>
    <t>Fusarium fracticaudum</t>
  </si>
  <si>
    <t>CBS 137234</t>
  </si>
  <si>
    <t>SAMN07718294</t>
  </si>
  <si>
    <t>PRJNA412578</t>
  </si>
  <si>
    <t>GCA_003353625.1</t>
  </si>
  <si>
    <t>PDNT01</t>
  </si>
  <si>
    <t>ftp://ftp.ncbi.nlm.nih.gov/genomes/all/GCA/003/353/625/GCA_003353625.1_ASM335362v1</t>
  </si>
  <si>
    <t>Talaromyces borbonicus</t>
  </si>
  <si>
    <t>SV-2017a</t>
  </si>
  <si>
    <t>SAMN06579453</t>
  </si>
  <si>
    <t>PRJNA379116</t>
  </si>
  <si>
    <t>GCA_002916415.1</t>
  </si>
  <si>
    <t>NBSA01</t>
  </si>
  <si>
    <t>ftp://ftp.ncbi.nlm.nih.gov/genomes/all/GCA/002/916/415/GCA_002916415.1_ASM291641v1</t>
  </si>
  <si>
    <t>Quillaja saponaria</t>
  </si>
  <si>
    <t>MT-C</t>
  </si>
  <si>
    <t>SAMN07812699</t>
  </si>
  <si>
    <t>PRJNA415043</t>
  </si>
  <si>
    <t>GCA_003338715.1</t>
  </si>
  <si>
    <t>PVLG01</t>
  </si>
  <si>
    <t>ftp://ftp.ncbi.nlm.nih.gov/genomes/all/GCA/003/338/715/GCA_003338715.1_Draft.Quillaja.v1.0</t>
  </si>
  <si>
    <t>Mus spicilegus</t>
  </si>
  <si>
    <t>ZRU</t>
  </si>
  <si>
    <t>SAMN08141584</t>
  </si>
  <si>
    <t>PRJNA421365</t>
  </si>
  <si>
    <t>GCA_003336285.1</t>
  </si>
  <si>
    <t>QGOO01</t>
  </si>
  <si>
    <t>2018-07-23T00:00:00Z</t>
  </si>
  <si>
    <t>ftp://ftp.ncbi.nlm.nih.gov/genomes/all/GCA/003/336/285/GCA_003336285.1_MUSP714</t>
  </si>
  <si>
    <t>Globobulimina sp.</t>
  </si>
  <si>
    <t>GF15</t>
  </si>
  <si>
    <t>SAMN07821824</t>
  </si>
  <si>
    <t>PRJNA415343</t>
  </si>
  <si>
    <t>GCA_003354225.1</t>
  </si>
  <si>
    <t>PIVH01</t>
  </si>
  <si>
    <t>ftp://ftp.ncbi.nlm.nih.gov/genomes/all/GCA/003/354/225/GCA_003354225.1_ASM335422v1</t>
  </si>
  <si>
    <t>Ageneiosus marmoratus</t>
  </si>
  <si>
    <t>Aqua-BC-2015</t>
  </si>
  <si>
    <t>SAMN08271869</t>
  </si>
  <si>
    <t>PRJNA427361</t>
  </si>
  <si>
    <t>GCA_003347165.1</t>
  </si>
  <si>
    <t>QQRV01</t>
  </si>
  <si>
    <t>ftp://ftp.ncbi.nlm.nih.gov/genomes/all/GCA/003/347/165/GCA_003347165.1_ASM334716v1</t>
  </si>
  <si>
    <t>Coleophoma crateriformis</t>
  </si>
  <si>
    <t>BP5796</t>
  </si>
  <si>
    <t>SAMN07177961</t>
  </si>
  <si>
    <t>PRJNA388491</t>
  </si>
  <si>
    <t>GCA_003369635.1</t>
  </si>
  <si>
    <t>PDLN01</t>
  </si>
  <si>
    <t>ftp://ftp.ncbi.nlm.nih.gov/genomes/all/GCA/003/369/635/GCA_003369635.1_ASM336963v1</t>
  </si>
  <si>
    <t>Aspergillus mulundensis</t>
  </si>
  <si>
    <t>DSM 5745</t>
  </si>
  <si>
    <t>SAMN07195632</t>
  </si>
  <si>
    <t>PRJNA495496</t>
  </si>
  <si>
    <t>GCA_003369625.1</t>
  </si>
  <si>
    <t>PVWQ01</t>
  </si>
  <si>
    <t>ftp://ftp.ncbi.nlm.nih.gov/genomes/all/GCA/003/369/625/GCA_003369625.1_ASM336962v1</t>
  </si>
  <si>
    <t>ftp://ftp.ncbi.nlm.nih.gov/genomes/all/GCF/003/369/625/GCF_003369625.1_ASM336962v1</t>
  </si>
  <si>
    <t>Coleophoma cylindrospora</t>
  </si>
  <si>
    <t>BP6252</t>
  </si>
  <si>
    <t>SAMN07195328</t>
  </si>
  <si>
    <t>PRJNA389322</t>
  </si>
  <si>
    <t>GCA_003369665.1</t>
  </si>
  <si>
    <t>PDLM01</t>
  </si>
  <si>
    <t>ftp://ftp.ncbi.nlm.nih.gov/genomes/all/GCA/003/369/665/GCA_003369665.1_ASM336966v1</t>
  </si>
  <si>
    <t>Bos indicus x Bos taurus</t>
  </si>
  <si>
    <t>SAMN08473802</t>
  </si>
  <si>
    <t>PRJNA508959</t>
  </si>
  <si>
    <t>GCA_003369695.2</t>
  </si>
  <si>
    <t>chromosome 1:NC_040076.1/CM011804.1; chromosome 2:NC_040077.1/CM011805.1; chromosome 3:NC_040078.1/CM011806.1; chromosome 4:NC_040079.1/CM011807.1; chromosome 5:NC_040080.1/CM011808.1; chromosome 6:NC_040081.1/CM011809.1; chromosome 7:NC_040082.1/CM011810.1; chromosome 8:NC_040083.1/CM011811.1; chromosome 9:NC_040084.1/CM011812.1; chromosome 10:NC_040085.1/CM011813.1; chromosome 11:NC_040086.1/CM011814.1; chromosome 12:NC_040087.1/CM011815.1; chromosome 13:NC_040088.1/CM011816.1; chromosome 14:NC_040089.1/CM011817.1; chromosome 15:NC_040090.1/CM011818.1; chromosome 16:NC_040091.1/CM011819.1; chromosome 17:NC_040092.1/CM011820.1; chromosome 18:NC_040093.1/CM011821.1; chromosome 19:NC_040094.1/CM011822.1; chromosome 20:NC_040095.1/CM011823.1; chromosome 21:NC_040096.1/CM011824.1; chromosome 22:NC_040097.1/CM011825.1; chromosome 23:NC_040098.1/CM011826.1; chromosome 24:NC_040099.1/CM011827.1; chromosome 25:NC_040100.1/CM011828.1; chromosome 26:NC_040101.1/CM011829.1; chromosome 27:NC_040102.1/CM011830.1; chromosome 28:NC_040103.1/CM011831.1; chromosome 29:NC_040104.1/CM011832.1; chromosome X:NC_040105.1/CM011833.1; mitochondrion MT:CM010492.2</t>
  </si>
  <si>
    <t>PUFS02</t>
  </si>
  <si>
    <t>ftp://ftp.ncbi.nlm.nih.gov/genomes/all/GCA/003/369/695/GCA_003369695.2_UOA_Brahman_1</t>
  </si>
  <si>
    <t>ftp://ftp.ncbi.nlm.nih.gov/genomes/all/GCF/003/369/695/GCF_003369695.1_UOA_Brahman_1</t>
  </si>
  <si>
    <t>Crypturellus cinnamomeus</t>
  </si>
  <si>
    <t>SAMN08476456</t>
  </si>
  <si>
    <t>GCA_003342915.1</t>
  </si>
  <si>
    <t>PTEZ01</t>
  </si>
  <si>
    <t>ftp://ftp.ncbi.nlm.nih.gov/genomes/all/GCA/003/342/915/GCA_003342915.1_cryCin1</t>
  </si>
  <si>
    <t>Neonectria hederae</t>
  </si>
  <si>
    <t>CBS 714.97</t>
  </si>
  <si>
    <t>SAMN09242090</t>
  </si>
  <si>
    <t>PRJNA472761</t>
  </si>
  <si>
    <t>GCA_003385265.1</t>
  </si>
  <si>
    <t>QGQB01</t>
  </si>
  <si>
    <t>2018-08-14T00:00:00Z</t>
  </si>
  <si>
    <t>ftp://ftp.ncbi.nlm.nih.gov/genomes/all/GCA/003/385/265/GCA_003385265.1_ASM338526v1</t>
  </si>
  <si>
    <t>Corinectria fuckeliana</t>
  </si>
  <si>
    <t>CBS 125109</t>
  </si>
  <si>
    <t>SAMN13483921</t>
  </si>
  <si>
    <t>PRJNA593731</t>
  </si>
  <si>
    <t>GCA_019137255.1</t>
  </si>
  <si>
    <t>WPDH01</t>
  </si>
  <si>
    <t>ftp://ftp.ncbi.nlm.nih.gov/genomes/all/GCA/019/137/255/GCA_019137255.1_ASM1913725v1</t>
  </si>
  <si>
    <t>Neonectria punicea</t>
  </si>
  <si>
    <t>CBS 119724</t>
  </si>
  <si>
    <t>SAMN09242091</t>
  </si>
  <si>
    <t>GCA_003385315.1</t>
  </si>
  <si>
    <t>QGQA01</t>
  </si>
  <si>
    <t>ftp://ftp.ncbi.nlm.nih.gov/genomes/all/GCA/003/385/315/GCA_003385315.1_ASM338531v1</t>
  </si>
  <si>
    <t>Colletotrichum lentis</t>
  </si>
  <si>
    <t>CT-30</t>
  </si>
  <si>
    <t>SAMN07660998</t>
  </si>
  <si>
    <t>PRJNA407672</t>
  </si>
  <si>
    <t>GCA_003386485.1</t>
  </si>
  <si>
    <t>NWBT01</t>
  </si>
  <si>
    <t>ftp://ftp.ncbi.nlm.nih.gov/genomes/all/GCA/003/386/485/GCA_003386485.1_ASM338648v1</t>
  </si>
  <si>
    <t>Mucuna pruriens</t>
  </si>
  <si>
    <t>JCA_2017</t>
  </si>
  <si>
    <t>SAMN07821433</t>
  </si>
  <si>
    <t>PRJNA414658</t>
  </si>
  <si>
    <t>GCA_003370565.1</t>
  </si>
  <si>
    <t>QJKJ01</t>
  </si>
  <si>
    <t>ftp://ftp.ncbi.nlm.nih.gov/genomes/all/GCA/003/370/565/GCA_003370565.1_ASM337056v1</t>
  </si>
  <si>
    <t>Metschnikowia reukaufii</t>
  </si>
  <si>
    <t>MR1</t>
  </si>
  <si>
    <t>SAMN05510675</t>
  </si>
  <si>
    <t>PRJNA336445</t>
  </si>
  <si>
    <t>GCA_003401635.1</t>
  </si>
  <si>
    <t>chromosome 1:CM010597.1; chromosome 2:CM010598.1; chromosome 3:CM010599.1; chromosome 4:CM010600.1; chromosome 5:CM010601.1; chromosome 6:CM010602.1; chromosome 7:CM010603.1; chromosome 8:CM010604.1; mitochondrion MT:CM010605.1</t>
  </si>
  <si>
    <t>MDYR01</t>
  </si>
  <si>
    <t>ftp://ftp.ncbi.nlm.nih.gov/genomes/all/GCA/003/401/635/GCA_003401635.1_MR1_a14_ref</t>
  </si>
  <si>
    <t>Harmonia axyridis</t>
  </si>
  <si>
    <t>SAMEA7520208</t>
  </si>
  <si>
    <t>PRJEB47373</t>
  </si>
  <si>
    <t>GCA_914767665.1</t>
  </si>
  <si>
    <t>chromosome 1:OU611927.1; chromosome 2:OU611928.1; chromosome 3:OU611929.1; chromosome 4:OU611930.1; chromosome 5:OU611931.1; chromosome 6:OU611932.1; chromosome 7:OU611934.1; chromosome X:OU611933.1; mitochondrion MT:OU611935.1</t>
  </si>
  <si>
    <t>CAJZBN01</t>
  </si>
  <si>
    <t>ftp://ftp.ncbi.nlm.nih.gov/genomes/all/GCA/914/767/665/GCA_914767665.1_icHarAxyr1.1</t>
  </si>
  <si>
    <t>Echium plantagineum</t>
  </si>
  <si>
    <t>SAMN06972310</t>
  </si>
  <si>
    <t>PRJNA386536</t>
  </si>
  <si>
    <t>GCA_003412495.2</t>
  </si>
  <si>
    <t>linkage group LG1:CM016562.1; linkage group LG2:CM016563.1; linkage group LG3:CM016561.1; linkage group LG4:CM016564.1; linkage group LG5:CM016565.1; linkage group LG6:CM016566.1; linkage group LG7:CM016567.1; linkage group LG8:CM016568.1</t>
  </si>
  <si>
    <t>QFAX02</t>
  </si>
  <si>
    <t>2018-08-21T00:00:00Z</t>
  </si>
  <si>
    <t>ftp://ftp.ncbi.nlm.nih.gov/genomes/all/GCA/003/412/495/GCA_003412495.2_ASM341249v2</t>
  </si>
  <si>
    <t>Aquanectria penicillioides</t>
  </si>
  <si>
    <t>NNIBRFG19</t>
  </si>
  <si>
    <t>SAMN08769082</t>
  </si>
  <si>
    <t>PRJNA445064</t>
  </si>
  <si>
    <t>GCA_003415625.1</t>
  </si>
  <si>
    <t>PYIU01</t>
  </si>
  <si>
    <t>ftp://ftp.ncbi.nlm.nih.gov/genomes/all/GCA/003/415/625/GCA_003415625.1_ASM341562v1</t>
  </si>
  <si>
    <t>Articulospora tetracladia</t>
  </si>
  <si>
    <t>NNIBRFG329</t>
  </si>
  <si>
    <t>SAMN08769848</t>
  </si>
  <si>
    <t>PRJNA445174</t>
  </si>
  <si>
    <t>GCA_003415645.1</t>
  </si>
  <si>
    <t>PYIV01</t>
  </si>
  <si>
    <t>ftp://ftp.ncbi.nlm.nih.gov/genomes/all/GCA/003/415/645/GCA_003415645.1_ASM341564v1</t>
  </si>
  <si>
    <t>DSM 105756</t>
  </si>
  <si>
    <t>SAMN07426886</t>
  </si>
  <si>
    <t>PRJNA396474</t>
  </si>
  <si>
    <t>GCA_003426235.1</t>
  </si>
  <si>
    <t>NQIM01</t>
  </si>
  <si>
    <t>ftp://ftp.ncbi.nlm.nih.gov/genomes/all/GCA/003/426/235/GCA_003426235.1_ASM342623v1</t>
  </si>
  <si>
    <t>Xylaria longipes</t>
  </si>
  <si>
    <t>IHI A66</t>
  </si>
  <si>
    <t>SAMN07418608</t>
  </si>
  <si>
    <t>PRJNA395971</t>
  </si>
  <si>
    <t>GCA_003426265.1</t>
  </si>
  <si>
    <t>NQIL01</t>
  </si>
  <si>
    <t>ftp://ftp.ncbi.nlm.nih.gov/genomes/all/GCA/003/426/265/GCA_003426265.1_ASM342626v1</t>
  </si>
  <si>
    <t>Aspergillus tanneri</t>
  </si>
  <si>
    <t>NIH1004</t>
  </si>
  <si>
    <t>SAMN09761659</t>
  </si>
  <si>
    <t>PRJNA625766</t>
  </si>
  <si>
    <t>GCA_003426965.1</t>
  </si>
  <si>
    <t>QUQM01</t>
  </si>
  <si>
    <t>ftp://ftp.ncbi.nlm.nih.gov/genomes/all/GCA/003/426/965/GCA_003426965.1_ASM342696v1</t>
  </si>
  <si>
    <t>ftp://ftp.ncbi.nlm.nih.gov/genomes/all/GCF/003/426/965/GCF_003426965.1_ASM342696v1</t>
  </si>
  <si>
    <t>Chara braunii</t>
  </si>
  <si>
    <t>S276</t>
  </si>
  <si>
    <t>SAMD00044344</t>
  </si>
  <si>
    <t>PRJDB3348</t>
  </si>
  <si>
    <t>GCA_003427395.1</t>
  </si>
  <si>
    <t>BFEA01</t>
  </si>
  <si>
    <t>2018-07-13T21:44:00Z</t>
  </si>
  <si>
    <t>ftp://ftp.ncbi.nlm.nih.gov/genomes/all/GCA/003/427/395/GCA_003427395.1_Cbr_1.0</t>
  </si>
  <si>
    <t>Yarrowia hollandica</t>
  </si>
  <si>
    <t>CBS 4855</t>
  </si>
  <si>
    <t>SAMEA4824174</t>
  </si>
  <si>
    <t>PRJEB18085</t>
  </si>
  <si>
    <t>GCA_900519065.1</t>
  </si>
  <si>
    <t>ULGV01</t>
  </si>
  <si>
    <t>ftp://ftp.ncbi.nlm.nih.gov/genomes/all/GCA/900/519/065/GCA_900519065.1_YAHO0</t>
  </si>
  <si>
    <t>Yarrowia osloensis</t>
  </si>
  <si>
    <t>CBS 10146</t>
  </si>
  <si>
    <t>SAMEA4824176</t>
  </si>
  <si>
    <t>PRJEB18087</t>
  </si>
  <si>
    <t>GCA_900519015.1</t>
  </si>
  <si>
    <t>ULGU01</t>
  </si>
  <si>
    <t>ftp://ftp.ncbi.nlm.nih.gov/genomes/all/GCA/900/519/015/GCA_900519015.1_YAOS0</t>
  </si>
  <si>
    <t>Yarrowia porcina</t>
  </si>
  <si>
    <t>CBS 12935</t>
  </si>
  <si>
    <t>SAMEA4824196</t>
  </si>
  <si>
    <t>PRJEB18089</t>
  </si>
  <si>
    <t>GCA_900519025.1</t>
  </si>
  <si>
    <t>ULGT01</t>
  </si>
  <si>
    <t>ftp://ftp.ncbi.nlm.nih.gov/genomes/all/GCA/900/519/025/GCA_900519025.1_YAPO0</t>
  </si>
  <si>
    <t>Yarrowia yakushimensis</t>
  </si>
  <si>
    <t>CBS 10253</t>
  </si>
  <si>
    <t>SAMEA4824197</t>
  </si>
  <si>
    <t>PRJEB18090</t>
  </si>
  <si>
    <t>GCA_900518995.1</t>
  </si>
  <si>
    <t>ULGW01</t>
  </si>
  <si>
    <t>ftp://ftp.ncbi.nlm.nih.gov/genomes/all/GCA/900/518/995/GCA_900518995.1_YAYA0</t>
  </si>
  <si>
    <t>SAMEA104589863</t>
  </si>
  <si>
    <t>PRJEB24816</t>
  </si>
  <si>
    <t>GCA_900290405.1</t>
  </si>
  <si>
    <t>chromosome II:LT986463.1; chromosome III:LT986464.1; chromosome IV:LT986465.1; chromosome V:LT986468.1; chromosome VIII:LT986471.1; chromosome IX:LT986466.1; chromosome X:LT986472.1; chromosome XI:LT986473.1; chromosome XIV:LT986476.1; chromosome XV:LT986477.1; chromosome XVI:LT986478.1; chromosome I.1_XIII.2:LT986461.1; chromosome I.2_XIII.1:LT986462.1; chromosome VI.1_VII.2:LT986469.1; chromosome VI.2_VII.1:LT986470.1; chromosome XII.1:LT986474.1; chromosome XII.2:LT986475.1; mitochondrion MT:LT986467.1</t>
  </si>
  <si>
    <t>ftp://ftp.ncbi.nlm.nih.gov/genomes/all/GCA/900/290/405/GCA_900290405.1_SacJureiUoM1</t>
  </si>
  <si>
    <t>Yarrowia bubula</t>
  </si>
  <si>
    <t>CBS 12934</t>
  </si>
  <si>
    <t>SAMEA4824134</t>
  </si>
  <si>
    <t>PRJEB18081</t>
  </si>
  <si>
    <t>GCA_900519075.1</t>
  </si>
  <si>
    <t>ULGX01</t>
  </si>
  <si>
    <t>ftp://ftp.ncbi.nlm.nih.gov/genomes/all/GCA/900/519/075/GCA_900519075.1_YABU0</t>
  </si>
  <si>
    <t>Yarrowia divulgata</t>
  </si>
  <si>
    <t>CBS 11013</t>
  </si>
  <si>
    <t>SAMEA4824164</t>
  </si>
  <si>
    <t>PRJEB18083</t>
  </si>
  <si>
    <t>GCA_900519045.1</t>
  </si>
  <si>
    <t>ULGQ01</t>
  </si>
  <si>
    <t>ftp://ftp.ncbi.nlm.nih.gov/genomes/all/GCA/900/519/045/GCA_900519045.1_YADI0</t>
  </si>
  <si>
    <t>Crotalus viridis viridis</t>
  </si>
  <si>
    <t>SAMN07738522</t>
  </si>
  <si>
    <t>PRJNA413201</t>
  </si>
  <si>
    <t>GCA_003400415.2</t>
  </si>
  <si>
    <t>chromosome 1:CM012306.1; chromosome 2:CM012307.1; chromosome 3:CM012308.1; chromosome 4:CM012309.1; chromosome 5:CM012310.1; chromosome 6:CM012311.1; chromosome 7:CM012312.1; chromosome 9:CM012313.1; chromosome 10:CM012314.1; chromosome 11:CM012315.1; chromosome 12:CM012316.1; chromosome 13:CM012317.1; chromosome 14:CM012318.1; chromosome 15:CM012319.1; chromosome 16:CM012320.1; chromosome 17:CM012321.1; chromosome 18:CM012322.1; chromosome Z:CM012323.1</t>
  </si>
  <si>
    <t>PDHV02</t>
  </si>
  <si>
    <t>ftp://ftp.ncbi.nlm.nih.gov/genomes/all/GCA/003/400/415/GCA_003400415.2_UTA_CroVir_3.0</t>
  </si>
  <si>
    <t>Syrmaticus mikado</t>
  </si>
  <si>
    <t>TWDZ01</t>
  </si>
  <si>
    <t>SAMN07211794</t>
  </si>
  <si>
    <t>PRJNA389983</t>
  </si>
  <si>
    <t>GCA_003435085.1</t>
  </si>
  <si>
    <t>QGNR01</t>
  </si>
  <si>
    <t>ftp://ftp.ncbi.nlm.nih.gov/genomes/all/GCA/003/435/085/GCA_003435085.1_NTU_Smik_1.2</t>
  </si>
  <si>
    <t>Trichoderma atrobrunneum</t>
  </si>
  <si>
    <t>ITEM 908</t>
  </si>
  <si>
    <t>SAMN08325511</t>
  </si>
  <si>
    <t>PRJNA428936</t>
  </si>
  <si>
    <t>GCA_003439915.1</t>
  </si>
  <si>
    <t>PNRQ01</t>
  </si>
  <si>
    <t>ftp://ftp.ncbi.nlm.nih.gov/genomes/all/GCA/003/439/915/GCA_003439915.1_ASM343991v1</t>
  </si>
  <si>
    <t>Hondaea fermentalgiana</t>
  </si>
  <si>
    <t>FCC1311</t>
  </si>
  <si>
    <t>SAMN07419178</t>
  </si>
  <si>
    <t>PRJNA396017</t>
  </si>
  <si>
    <t>GCA_014084085.1</t>
  </si>
  <si>
    <t>NPFB01</t>
  </si>
  <si>
    <t>ftp://ftp.ncbi.nlm.nih.gov/genomes/all/GCA/014/084/085/GCA_014084085.1_ASM1408408v1</t>
  </si>
  <si>
    <t>Yamadazyma tenuis ATCC 10573</t>
  </si>
  <si>
    <t>ATCC 10573</t>
  </si>
  <si>
    <t>SAMN00715317</t>
  </si>
  <si>
    <t>PRJNA33673</t>
  </si>
  <si>
    <t>GCA_000223465.1</t>
  </si>
  <si>
    <t>AEIM01</t>
  </si>
  <si>
    <t>ftp://ftp.ncbi.nlm.nih.gov/genomes/all/GCA/000/223/465/GCA_000223465.1_Candida_tenuis_v1.0</t>
  </si>
  <si>
    <t>ftp://ftp.ncbi.nlm.nih.gov/genomes/all/GCF/000/223/465/GCF_000223465.1_Candida_tenuis_v1.0</t>
  </si>
  <si>
    <t>[Candida] hispaniensis</t>
  </si>
  <si>
    <t>CBS 9996</t>
  </si>
  <si>
    <t>SAMEA4837037</t>
  </si>
  <si>
    <t>PRJEB18079</t>
  </si>
  <si>
    <t>GCA_900535975.1</t>
  </si>
  <si>
    <t>chromosome A:LS992270.1; chromosome B:LS992271.1; chromosome C:LS992272.1; chromosome D:LS992273.1; chromosome E:LS992274.1; chromosome F:LS992275.1</t>
  </si>
  <si>
    <t>ftp://ftp.ncbi.nlm.nih.gov/genomes/all/GCA/900/535/975/GCA_900535975.1_OLHI0</t>
  </si>
  <si>
    <t>M04M26</t>
  </si>
  <si>
    <t>SAMN09514284</t>
  </si>
  <si>
    <t>PRJNA478366</t>
  </si>
  <si>
    <t>GCA_003444635.1</t>
  </si>
  <si>
    <t>QOKS01</t>
  </si>
  <si>
    <t>2018-09-04T00:00:00Z</t>
  </si>
  <si>
    <t>ftp://ftp.ncbi.nlm.nih.gov/genomes/all/GCA/003/444/635/GCA_003444635.1_ASM344463v1</t>
  </si>
  <si>
    <t>Ceratocystis smalleyi</t>
  </si>
  <si>
    <t>CMW14800</t>
  </si>
  <si>
    <t>SAMN06850268</t>
  </si>
  <si>
    <t>PRJNA384888</t>
  </si>
  <si>
    <t>GCA_003449175.1</t>
  </si>
  <si>
    <t>NETT01</t>
  </si>
  <si>
    <t>ftp://ftp.ncbi.nlm.nih.gov/genomes/all/GCA/003/449/175/GCA_003449175.1_ASM344917v1</t>
  </si>
  <si>
    <t>Trifolium medium</t>
  </si>
  <si>
    <t>SAMN04556701</t>
  </si>
  <si>
    <t>PRJNA315359</t>
  </si>
  <si>
    <t>GCA_003490085.1</t>
  </si>
  <si>
    <t>LXQA01</t>
  </si>
  <si>
    <t>ftp://ftp.ncbi.nlm.nih.gov/genomes/all/GCA/003/490/085/GCA_003490085.1_ASM349008v1</t>
  </si>
  <si>
    <t>Phaeosphaeria sp. A1 3.1a</t>
  </si>
  <si>
    <t>A1 3.1a</t>
  </si>
  <si>
    <t>SAMN09435545</t>
  </si>
  <si>
    <t>PRJNA476481</t>
  </si>
  <si>
    <t>GCA_003501895.1</t>
  </si>
  <si>
    <t>QVXC01</t>
  </si>
  <si>
    <t>2018-09-07T00:00:00Z</t>
  </si>
  <si>
    <t>ftp://ftp.ncbi.nlm.nih.gov/genomes/all/GCA/003/501/895/GCA_003501895.1_ASM350189v1</t>
  </si>
  <si>
    <t>Parastagonospora avenae f. sp. tritici</t>
  </si>
  <si>
    <t>SN11IR_6_1.1</t>
  </si>
  <si>
    <t>SAMN09435541</t>
  </si>
  <si>
    <t>GCA_003503115.1</t>
  </si>
  <si>
    <t>QVWY01</t>
  </si>
  <si>
    <t>ftp://ftp.ncbi.nlm.nih.gov/genomes/all/GCA/003/503/115/GCA_003503115.1_ASM350311v1</t>
  </si>
  <si>
    <t>Phaeosphaeria sp. H6.2b</t>
  </si>
  <si>
    <t>H6.2b</t>
  </si>
  <si>
    <t>SAMN09435546</t>
  </si>
  <si>
    <t>GCA_003503105.1</t>
  </si>
  <si>
    <t>QVXD01</t>
  </si>
  <si>
    <t>ftp://ftp.ncbi.nlm.nih.gov/genomes/all/GCA/003/503/105/GCA_003503105.1_ASM350310v1</t>
  </si>
  <si>
    <t>Eonycteris spelaea</t>
  </si>
  <si>
    <t>SIG01</t>
  </si>
  <si>
    <t>SAMN08225740</t>
  </si>
  <si>
    <t>PRJNA427241</t>
  </si>
  <si>
    <t>GCA_003508835.1</t>
  </si>
  <si>
    <t>PUFA01</t>
  </si>
  <si>
    <t>ftp://ftp.ncbi.nlm.nih.gov/genomes/all/GCA/003/508/835/GCA_003508835.1_Espe.v1</t>
  </si>
  <si>
    <t>Cetradonia linearis</t>
  </si>
  <si>
    <t>BA2</t>
  </si>
  <si>
    <t>SAMN09386783</t>
  </si>
  <si>
    <t>PRJNA475321</t>
  </si>
  <si>
    <t>GCA_003521265.1</t>
  </si>
  <si>
    <t>QKZZ01</t>
  </si>
  <si>
    <t>ftp://ftp.ncbi.nlm.nih.gov/genomes/all/GCA/003/521/265/GCA_003521265.1_NYBG_CetLin_1.0</t>
  </si>
  <si>
    <t>Hymenoscyphus linearis</t>
  </si>
  <si>
    <t>chi01</t>
  </si>
  <si>
    <t>SAMEA4848510</t>
  </si>
  <si>
    <t>PRJEB28304</t>
  </si>
  <si>
    <t>GCA_900536425.1</t>
  </si>
  <si>
    <t>UNPR01</t>
  </si>
  <si>
    <t>ftp://ftp.ncbi.nlm.nih.gov/genomes/all/GCA/900/536/425/GCA_900536425.1_HlinChi01v1</t>
  </si>
  <si>
    <t>Rhizophagus sp. MUCL 43196</t>
  </si>
  <si>
    <t>MUCL 43196</t>
  </si>
  <si>
    <t>SAMN08364867</t>
  </si>
  <si>
    <t>PRJNA430014</t>
  </si>
  <si>
    <t>GCA_003549995.1</t>
  </si>
  <si>
    <t>QKKE01</t>
  </si>
  <si>
    <t>2018-08-30T00:00:00Z</t>
  </si>
  <si>
    <t>ftp://ftp.ncbi.nlm.nih.gov/genomes/all/GCA/003/549/995/GCA_003549995.1_ASM354999v1</t>
  </si>
  <si>
    <t>Trebouxiophyceae sp. KSI-1</t>
  </si>
  <si>
    <t>KSI-1</t>
  </si>
  <si>
    <t>SAMD00134990</t>
  </si>
  <si>
    <t>PRJDB7314</t>
  </si>
  <si>
    <t>GCA_003568905.1</t>
  </si>
  <si>
    <t>BHFV01</t>
  </si>
  <si>
    <t>ftp://ftp.ncbi.nlm.nih.gov/genomes/all/GCA/003/568/905/GCA_003568905.1_KSI-1_01</t>
  </si>
  <si>
    <t>Kipferlia bialata</t>
  </si>
  <si>
    <t>NY0173</t>
  </si>
  <si>
    <t>SAMD00065481</t>
  </si>
  <si>
    <t>PRJDB5223</t>
  </si>
  <si>
    <t>GCA_003568945.1</t>
  </si>
  <si>
    <t>BDIP01</t>
  </si>
  <si>
    <t>ftp://ftp.ncbi.nlm.nih.gov/genomes/all/GCA/003/568/945/GCA_003568945.1_KIPB_1.0</t>
  </si>
  <si>
    <t>Coccinella septempunctata</t>
  </si>
  <si>
    <t>SAMEA7520205</t>
  </si>
  <si>
    <t>PRJEB44629</t>
  </si>
  <si>
    <t>GCA_907165205.1</t>
  </si>
  <si>
    <t>chromosome 1:OU015573.1; chromosome 2:OU015574.1; chromosome 3:OU015575.1; chromosome 4:OU015576.1; chromosome 5:OU015577.1; chromosome 6:OU015578.1; chromosome 7:OU015579.1; chromosome 8:OU015580.1; chromosome 9:OU015582.1; chromosome X:OU015581.1; mitochondrion MT:OU015583.1</t>
  </si>
  <si>
    <t>CAJRAZ01</t>
  </si>
  <si>
    <t>ftp://ftp.ncbi.nlm.nih.gov/genomes/all/GCA/907/165/205/GCA_907165205.1_icCocSept1.1</t>
  </si>
  <si>
    <t>Protomyces sp. C29</t>
  </si>
  <si>
    <t>C29</t>
  </si>
  <si>
    <t>SAMN09867691</t>
  </si>
  <si>
    <t>PRJNA486901</t>
  </si>
  <si>
    <t>GCA_003568695.1</t>
  </si>
  <si>
    <t>QXMI01</t>
  </si>
  <si>
    <t>2018-09-13T00:00:00Z</t>
  </si>
  <si>
    <t>ftp://ftp.ncbi.nlm.nih.gov/genomes/all/GCA/003/568/695/GCA_003568695.1_ASM356869v1</t>
  </si>
  <si>
    <t>Ulva mutabilis</t>
  </si>
  <si>
    <t>wild-type</t>
  </si>
  <si>
    <t>SAMEA104719794</t>
  </si>
  <si>
    <t>PRJEB25750</t>
  </si>
  <si>
    <t>GCA_900538255.1</t>
  </si>
  <si>
    <t>UNSF01</t>
  </si>
  <si>
    <t>ftp://ftp.ncbi.nlm.nih.gov/genomes/all/GCA/900/538/255/GCA_900538255.1_Ulvmu_WT_fa</t>
  </si>
  <si>
    <t>Magnolia ashei</t>
  </si>
  <si>
    <t>SAMN07722838</t>
  </si>
  <si>
    <t>PRJNA412672</t>
  </si>
  <si>
    <t>GCA_003571905.1</t>
  </si>
  <si>
    <t>PCNC01</t>
  </si>
  <si>
    <t>2018-09-17T00:00:00Z</t>
  </si>
  <si>
    <t>ftp://ftp.ncbi.nlm.nih.gov/genomes/all/GCA/003/571/905/GCA_003571905.1_ASM357190v1</t>
  </si>
  <si>
    <t>Alternaria sp. MG1</t>
  </si>
  <si>
    <t>SAMN07980999</t>
  </si>
  <si>
    <t>PRJNA417218</t>
  </si>
  <si>
    <t>GCA_003574525.1</t>
  </si>
  <si>
    <t>QPFE01</t>
  </si>
  <si>
    <t>ftp://ftp.ncbi.nlm.nih.gov/genomes/all/GCA/003/574/525/GCA_003574525.1_ASM357452v1</t>
  </si>
  <si>
    <t>ATCC 36193</t>
  </si>
  <si>
    <t>SAMN09095778</t>
  </si>
  <si>
    <t>PRJNA470565</t>
  </si>
  <si>
    <t>GCA_003614995.1</t>
  </si>
  <si>
    <t>QZFA01</t>
  </si>
  <si>
    <t>2018-10-05T00:00:00Z</t>
  </si>
  <si>
    <t>ftp://ftp.ncbi.nlm.nih.gov/genomes/all/GCA/003/614/995/GCA_003614995.1_ASM361499v1</t>
  </si>
  <si>
    <t>Hyposmocoma kahamanoa</t>
  </si>
  <si>
    <t>Upper Palolo Valley</t>
  </si>
  <si>
    <t>SAMN09932754</t>
  </si>
  <si>
    <t>PRJNA493257</t>
  </si>
  <si>
    <t>GCA_003589595.1</t>
  </si>
  <si>
    <t>QZCQ01</t>
  </si>
  <si>
    <t>2018-09-21T00:00:00Z</t>
  </si>
  <si>
    <t>ftp://ftp.ncbi.nlm.nih.gov/genomes/all/GCA/003/589/595/GCA_003589595.1_ASM358959v1</t>
  </si>
  <si>
    <t>ftp://ftp.ncbi.nlm.nih.gov/genomes/all/GCF/003/589/595/GCF_003589595.1_ASM358959v1</t>
  </si>
  <si>
    <t>Solenopsis fugax</t>
  </si>
  <si>
    <t>SFM2</t>
  </si>
  <si>
    <t>SAMN09386755</t>
  </si>
  <si>
    <t>PRJNA475320</t>
  </si>
  <si>
    <t>GCA_003595255.1</t>
  </si>
  <si>
    <t>QKQZ01</t>
  </si>
  <si>
    <t>2018-09-25T00:00:00Z</t>
  </si>
  <si>
    <t>ftp://ftp.ncbi.nlm.nih.gov/genomes/all/GCA/003/595/255/GCA_003595255.1_Sf_gnA</t>
  </si>
  <si>
    <t>Pseudonaja textilis</t>
  </si>
  <si>
    <t>SAMEA4800208</t>
  </si>
  <si>
    <t>PRJEB27869</t>
  </si>
  <si>
    <t>GCA_900518735.1</t>
  </si>
  <si>
    <t>ULFR01</t>
  </si>
  <si>
    <t>ftp://ftp.ncbi.nlm.nih.gov/genomes/all/GCA/900/518/735/GCA_900518735.1_EBS10Xv2-PRI</t>
  </si>
  <si>
    <t>ftp://ftp.ncbi.nlm.nih.gov/genomes/all/GCF/900/518/735/GCF_900518735.1_EBS10Xv2-PRI</t>
  </si>
  <si>
    <t>Metchnikovella incurvata</t>
  </si>
  <si>
    <t>LNA5</t>
  </si>
  <si>
    <t>SAMN09479034</t>
  </si>
  <si>
    <t>PRJNA477760</t>
  </si>
  <si>
    <t>GCA_003600395.1</t>
  </si>
  <si>
    <t>QXFS01</t>
  </si>
  <si>
    <t>2018-09-26T00:00:00Z</t>
  </si>
  <si>
    <t>ftp://ftp.ncbi.nlm.nih.gov/genomes/all/GCA/003/600/395/GCA_003600395.1_ASM360039v1</t>
  </si>
  <si>
    <t>Tuber microsphaerosporum</t>
  </si>
  <si>
    <t>MG111</t>
  </si>
  <si>
    <t>SAMN09010712</t>
  </si>
  <si>
    <t>GCA_003521225.1</t>
  </si>
  <si>
    <t>QOVD01</t>
  </si>
  <si>
    <t>ftp://ftp.ncbi.nlm.nih.gov/genomes/all/GCA/003/521/225/GCA_003521225.1_ASM352122v1</t>
  </si>
  <si>
    <t>Tricholoma sp. MG99</t>
  </si>
  <si>
    <t>MG99</t>
  </si>
  <si>
    <t>SAMN09010710</t>
  </si>
  <si>
    <t>GCA_003521275.1</t>
  </si>
  <si>
    <t>QOVE01</t>
  </si>
  <si>
    <t>ftp://ftp.ncbi.nlm.nih.gov/genomes/all/GCA/003/521/275/GCA_003521275.1_ASM352127v1</t>
  </si>
  <si>
    <t>Goniomonas avonlea</t>
  </si>
  <si>
    <t>CCMP3327</t>
  </si>
  <si>
    <t>SAMN09697111</t>
  </si>
  <si>
    <t>PRJNA482116</t>
  </si>
  <si>
    <t>GCA_003573635.1</t>
  </si>
  <si>
    <t>QUTJ01</t>
  </si>
  <si>
    <t>ftp://ftp.ncbi.nlm.nih.gov/genomes/all/GCA/003/573/635/GCA_003573635.1_ASM357363v1</t>
  </si>
  <si>
    <t>Aspergillus spinulosporus</t>
  </si>
  <si>
    <t>NRRL 2395</t>
  </si>
  <si>
    <t>SAMN09654975</t>
  </si>
  <si>
    <t>PRJNA481010</t>
  </si>
  <si>
    <t>GCA_003574815.1</t>
  </si>
  <si>
    <t>QPHH01</t>
  </si>
  <si>
    <t>ftp://ftp.ncbi.nlm.nih.gov/genomes/all/GCA/003/574/815/GCA_003574815.1_ASM357481v1</t>
  </si>
  <si>
    <t>Mixornis gularis</t>
  </si>
  <si>
    <t>PRS3255</t>
  </si>
  <si>
    <t>SAMN07281160</t>
  </si>
  <si>
    <t>PRJNA392017</t>
  </si>
  <si>
    <t>GCA_003546035.1</t>
  </si>
  <si>
    <t>QVAJ01</t>
  </si>
  <si>
    <t>ftp://ftp.ncbi.nlm.nih.gov/genomes/all/GCA/003/546/035/GCA_003546035.1_ASM354603v1</t>
  </si>
  <si>
    <t>Aspergillus sclerotialis</t>
  </si>
  <si>
    <t>CBS 366.77</t>
  </si>
  <si>
    <t>SAMN06279797</t>
  </si>
  <si>
    <t>PRJNA369220</t>
  </si>
  <si>
    <t>GCA_003589665.1</t>
  </si>
  <si>
    <t>MVGC01</t>
  </si>
  <si>
    <t>ftp://ftp.ncbi.nlm.nih.gov/genomes/all/GCA/003/589/665/GCA_003589665.1_phiScl_1.0</t>
  </si>
  <si>
    <t>Salvator merianae</t>
  </si>
  <si>
    <t>LG2117</t>
  </si>
  <si>
    <t>SAMN09273531</t>
  </si>
  <si>
    <t>PRJNA473319</t>
  </si>
  <si>
    <t>GCA_003586115.2</t>
  </si>
  <si>
    <t>QVOM02</t>
  </si>
  <si>
    <t>ftp://ftp.ncbi.nlm.nih.gov/genomes/all/GCA/003/586/115/GCA_003586115.2_HLtupMer6</t>
  </si>
  <si>
    <t>Chelonoidis abingdonii</t>
  </si>
  <si>
    <t>Lonesome George</t>
  </si>
  <si>
    <t>SAMN07840320</t>
  </si>
  <si>
    <t>PRJNA611832</t>
  </si>
  <si>
    <t>GCA_003597395.1</t>
  </si>
  <si>
    <t>PKMU01</t>
  </si>
  <si>
    <t>ftp://ftp.ncbi.nlm.nih.gov/genomes/all/GCA/003/597/395/GCA_003597395.1_ASM359739v1</t>
  </si>
  <si>
    <t>ftp://ftp.ncbi.nlm.nih.gov/genomes/all/GCF/003/597/395/GCF_003597395.1_ASM359739v1</t>
  </si>
  <si>
    <t>Morone chrysops</t>
  </si>
  <si>
    <t>Dom-F1</t>
  </si>
  <si>
    <t>SAMN18623892</t>
  </si>
  <si>
    <t>PRJNA719914</t>
  </si>
  <si>
    <t>GCA_019097615.1</t>
  </si>
  <si>
    <t>JAGRRF01</t>
  </si>
  <si>
    <t>ftp://ftp.ncbi.nlm.nih.gov/genomes/all/GCA/019/097/615/GCA_019097615.1_DOM_MoChry_2.0</t>
  </si>
  <si>
    <t>Hymenoscyphus occultus</t>
  </si>
  <si>
    <t>F52847-1</t>
  </si>
  <si>
    <t>SAMEA4849506</t>
  </si>
  <si>
    <t>PRJEB28315</t>
  </si>
  <si>
    <t>GCA_900536445.1</t>
  </si>
  <si>
    <t>UNPT01</t>
  </si>
  <si>
    <t>ftp://ftp.ncbi.nlm.nih.gov/genomes/all/GCA/900/536/445/GCA_900536445.1_Hymenoscyphus_occultus</t>
  </si>
  <si>
    <t>Micoletzkya japonica</t>
  </si>
  <si>
    <t>SAMEA4734564</t>
  </si>
  <si>
    <t>GCA_900490955.1</t>
  </si>
  <si>
    <t>UENP01</t>
  </si>
  <si>
    <t>ftp://ftp.ncbi.nlm.nih.gov/genomes/all/GCA/900/490/955/GCA_900490955.1_Micoletzkya_japonica_genome</t>
  </si>
  <si>
    <t>Pristionchus japonicus</t>
  </si>
  <si>
    <t>SAMEA4733570</t>
  </si>
  <si>
    <t>GCA_900490845.1</t>
  </si>
  <si>
    <t>UENL01</t>
  </si>
  <si>
    <t>ftp://ftp.ncbi.nlm.nih.gov/genomes/all/GCA/900/490/845/GCA_900490845.1_Pristionchus_japonicus_genome</t>
  </si>
  <si>
    <t>Pristionchus mayeri</t>
  </si>
  <si>
    <t>SAMEA4734304</t>
  </si>
  <si>
    <t>GCA_900490875.1</t>
  </si>
  <si>
    <t>UENR01</t>
  </si>
  <si>
    <t>ftp://ftp.ncbi.nlm.nih.gov/genomes/all/GCA/900/490/875/GCA_900490875.1_Pristionchus_mayeri_genome</t>
  </si>
  <si>
    <t>Pristionchus fissidentatus</t>
  </si>
  <si>
    <t>SAMEA4734311</t>
  </si>
  <si>
    <t>GCA_900490895.1</t>
  </si>
  <si>
    <t>UENN01</t>
  </si>
  <si>
    <t>ftp://ftp.ncbi.nlm.nih.gov/genomes/all/GCA/900/490/895/GCA_900490895.1_Pristionchus_fissidentatus_genome</t>
  </si>
  <si>
    <t>Arthrocladium fulminans</t>
  </si>
  <si>
    <t>CBS 136243</t>
  </si>
  <si>
    <t>SAMN09808970</t>
  </si>
  <si>
    <t>PRJNA485507</t>
  </si>
  <si>
    <t>GCA_003614865.1</t>
  </si>
  <si>
    <t>QXWJ01</t>
  </si>
  <si>
    <t>ftp://ftp.ncbi.nlm.nih.gov/genomes/all/GCA/003/614/865/GCA_003614865.1_ASM361486v1</t>
  </si>
  <si>
    <t>Fusarium metavorans</t>
  </si>
  <si>
    <t>FSSC_6</t>
  </si>
  <si>
    <t>SAMN04532693</t>
  </si>
  <si>
    <t>PRJNA314357</t>
  </si>
  <si>
    <t>GCA_001633045.1</t>
  </si>
  <si>
    <t>LWBZ01</t>
  </si>
  <si>
    <t>ftp://ftp.ncbi.nlm.nih.gov/genomes/all/GCA/001/633/045/GCA_001633045.1_ASM163304v1</t>
  </si>
  <si>
    <t>Caulochytrium protostelioides</t>
  </si>
  <si>
    <t>ATCC 52028</t>
  </si>
  <si>
    <t>SAMN08148457</t>
  </si>
  <si>
    <t>PRJNA421608</t>
  </si>
  <si>
    <t>GCA_003615045.1</t>
  </si>
  <si>
    <t>QAJV01</t>
  </si>
  <si>
    <t>ftp://ftp.ncbi.nlm.nih.gov/genomes/all/GCA/003/615/045/GCA_003615045.1_Caupr1</t>
  </si>
  <si>
    <t>Piptocephalis cylindrospora</t>
  </si>
  <si>
    <t>RSA 2659</t>
  </si>
  <si>
    <t>SAMN05920701</t>
  </si>
  <si>
    <t>PRJNA346814</t>
  </si>
  <si>
    <t>GCA_003614145.1</t>
  </si>
  <si>
    <t>QPFT01</t>
  </si>
  <si>
    <t>2018-10-04T00:00:00Z</t>
  </si>
  <si>
    <t>ftp://ftp.ncbi.nlm.nih.gov/genomes/all/GCA/003/614/145/GCA_003614145.1_Pipcy3_1</t>
  </si>
  <si>
    <t>Thamnocephalis sphaerospora</t>
  </si>
  <si>
    <t>RSA 1356</t>
  </si>
  <si>
    <t>SAMN09741940</t>
  </si>
  <si>
    <t>PRJNA421763</t>
  </si>
  <si>
    <t>GCA_003614735.1</t>
  </si>
  <si>
    <t>QUVU01</t>
  </si>
  <si>
    <t>ftp://ftp.ncbi.nlm.nih.gov/genomes/all/GCA/003/614/735/GCA_003614735.1_Thasp1</t>
  </si>
  <si>
    <t>Syncephalis pseudoplumigaleata</t>
  </si>
  <si>
    <t>Benny S71-1</t>
  </si>
  <si>
    <t>SAMN09741936</t>
  </si>
  <si>
    <t>PRJNA421590</t>
  </si>
  <si>
    <t>GCA_003614755.1</t>
  </si>
  <si>
    <t>QUVV01</t>
  </si>
  <si>
    <t>ftp://ftp.ncbi.nlm.nih.gov/genomes/all/GCA/003/614/755/GCA_003614755.1_Synps1</t>
  </si>
  <si>
    <t>Dimargaris cristalligena</t>
  </si>
  <si>
    <t>RSA 468</t>
  </si>
  <si>
    <t>SAMN05877899</t>
  </si>
  <si>
    <t>PRJNA346215</t>
  </si>
  <si>
    <t>GCA_003614675.1</t>
  </si>
  <si>
    <t>QRFA01</t>
  </si>
  <si>
    <t>ftp://ftp.ncbi.nlm.nih.gov/genomes/all/GCA/003/614/675/GCA_003614675.1_DimcrSC1</t>
  </si>
  <si>
    <t>Blyttiomyces helicus</t>
  </si>
  <si>
    <t>Perch Fen</t>
  </si>
  <si>
    <t>SAMN05443170</t>
  </si>
  <si>
    <t>PRJNA332782</t>
  </si>
  <si>
    <t>GCA_003614705.1</t>
  </si>
  <si>
    <t>QPFV01</t>
  </si>
  <si>
    <t>ftp://ftp.ncbi.nlm.nih.gov/genomes/all/GCA/003/614/705/GCA_003614705.1_Blyhe1</t>
  </si>
  <si>
    <t>Coniochaeta pulveracea</t>
  </si>
  <si>
    <t>CAB683</t>
  </si>
  <si>
    <t>SAMN09381543</t>
  </si>
  <si>
    <t>PRJNA473398</t>
  </si>
  <si>
    <t>GCA_003635345.1</t>
  </si>
  <si>
    <t>QVQW01</t>
  </si>
  <si>
    <t>2018-10-11T00:00:00Z</t>
  </si>
  <si>
    <t>ftp://ftp.ncbi.nlm.nih.gov/genomes/all/GCA/003/635/345/GCA_003635345.1_ASM363534v1</t>
  </si>
  <si>
    <t>Plasmopara obducens</t>
  </si>
  <si>
    <t>PA1-1</t>
  </si>
  <si>
    <t>SAMN03787759</t>
  </si>
  <si>
    <t>PRJNA287843</t>
  </si>
  <si>
    <t>GCA_003640625.1</t>
  </si>
  <si>
    <t>LGJD01</t>
  </si>
  <si>
    <t>ftp://ftp.ncbi.nlm.nih.gov/genomes/all/GCA/003/640/625/GCA_003640625.1_ASM364062v1</t>
  </si>
  <si>
    <t>Leishmania lainsoni</t>
  </si>
  <si>
    <t>216-34</t>
  </si>
  <si>
    <t>SAMN10094664</t>
  </si>
  <si>
    <t>GCA_003664395.1</t>
  </si>
  <si>
    <t>RAIA01</t>
  </si>
  <si>
    <t>ftp://ftp.ncbi.nlm.nih.gov/genomes/all/GCA/003/664/395/GCA_003664395.1_CDC_Llain_216-34_v1</t>
  </si>
  <si>
    <t>Picocystis sp. ML</t>
  </si>
  <si>
    <t>ML</t>
  </si>
  <si>
    <t>SAMN10038529</t>
  </si>
  <si>
    <t>PRJNA490491</t>
  </si>
  <si>
    <t>GCA_003665715.1</t>
  </si>
  <si>
    <t>QYZS01</t>
  </si>
  <si>
    <t>ftp://ftp.ncbi.nlm.nih.gov/genomes/all/GCA/003/665/715/GCA_003665715.1_OU_Pico_1.0</t>
  </si>
  <si>
    <t>Microbotryum silenes-acaulis</t>
  </si>
  <si>
    <t>SAMN09670555</t>
  </si>
  <si>
    <t>GCA_003665825.1</t>
  </si>
  <si>
    <t>QPFY01</t>
  </si>
  <si>
    <t>2018-10-17T00:00:00Z</t>
  </si>
  <si>
    <t>ftp://ftp.ncbi.nlm.nih.gov/genomes/all/GCA/003/665/825/GCA_003665825.1_ASM366582v1</t>
  </si>
  <si>
    <t>Pallidocercospora crystallina</t>
  </si>
  <si>
    <t>XJS617</t>
  </si>
  <si>
    <t>SAMN09708136</t>
  </si>
  <si>
    <t>PRJNA482514</t>
  </si>
  <si>
    <t>GCA_003666085.1</t>
  </si>
  <si>
    <t>QQNG01</t>
  </si>
  <si>
    <t>ftp://ftp.ncbi.nlm.nih.gov/genomes/all/GCA/003/666/085/GCA_003666085.1_ASM366608v1</t>
  </si>
  <si>
    <t>Oidium neolycopersici</t>
  </si>
  <si>
    <t>UMSG2</t>
  </si>
  <si>
    <t>SAMN05414134</t>
  </si>
  <si>
    <t>PRJNA329529</t>
  </si>
  <si>
    <t>GCA_003610855.1</t>
  </si>
  <si>
    <t>MCFK01</t>
  </si>
  <si>
    <t>2018-10-03T00:00:00Z</t>
  </si>
  <si>
    <t>ftp://ftp.ncbi.nlm.nih.gov/genomes/all/GCA/003/610/855/GCA_003610855.1_ASM361085v1</t>
  </si>
  <si>
    <t>Electrophorus electricus</t>
  </si>
  <si>
    <t>fEleEle1</t>
  </si>
  <si>
    <t>SAMN12623625</t>
  </si>
  <si>
    <t>PRJNA645070</t>
  </si>
  <si>
    <t>GCA_013358815.1</t>
  </si>
  <si>
    <t>chromosome 1:NC_049535.1/CM023680.1; chromosome 2:NC_049536.1/CM023681.1; chromosome 3:NC_049537.1/CM023682.1; chromosome 4:NC_049538.1/CM023683.1; chromosome 5:NC_049539.1/CM023684.1; chromosome 6:NC_049540.1/CM023685.1; chromosome 7:NC_049541.1/CM023686.1; chromosome 8:NC_049542.1/CM023687.1; chromosome 9:NC_049543.1/CM023688.1; chromosome 10:NC_049544.1/CM023689.1; chromosome 11:NC_049545.1/CM023690.1; chromosome 12:NC_049546.1/CM023691.1; chromosome 13:NC_049547.1/CM023692.1; chromosome 14:NC_049548.1/CM023693.1; chromosome 15:NC_049549.1/CM023694.1; chromosome 16:NC_049550.1/CM023695.1; chromosome 17:NC_049551.1/CM023696.1; chromosome 18:NC_049552.1/CM023697.1; chromosome 19:NC_049553.1/CM023698.1; chromosome 20:NC_049554.1/CM023699.1; chromosome 21:NC_049555.1/CM023700.1; chromosome 22:NC_049556.1/CM023701.1; chromosome 23:NC_049557.1/CM023702.1; chromosome 24:NC_049558.1/CM023703.1; chromosome 25:NC_049559.1/CM023704.1; chromosome 26:NC_049560.1/CM023705.1; mitochondrion MT:CM023706.1</t>
  </si>
  <si>
    <t>JABVME01</t>
  </si>
  <si>
    <t>ftp://ftp.ncbi.nlm.nih.gov/genomes/all/GCA/013/358/815/GCA_013358815.1_fEleEle1.pri</t>
  </si>
  <si>
    <t>ftp://ftp.ncbi.nlm.nih.gov/genomes/all/GCF/013/358/815/GCF_013358815.1_fEleEle1.pri</t>
  </si>
  <si>
    <t>Hyaloscypha variabilis F</t>
  </si>
  <si>
    <t>F</t>
  </si>
  <si>
    <t>SAMN02194509</t>
  </si>
  <si>
    <t>PRJNA200595</t>
  </si>
  <si>
    <t>GCA_002865655.1</t>
  </si>
  <si>
    <t>LXPR01</t>
  </si>
  <si>
    <t>ftp://ftp.ncbi.nlm.nih.gov/genomes/all/GCA/002/865/655/GCA_002865655.1_Melva1</t>
  </si>
  <si>
    <t>Hyaloscypha bicolor E</t>
  </si>
  <si>
    <t>E</t>
  </si>
  <si>
    <t>SAMN02194342</t>
  </si>
  <si>
    <t>PRJNA196026</t>
  </si>
  <si>
    <t>GCA_002865645.1</t>
  </si>
  <si>
    <t>LXPI01</t>
  </si>
  <si>
    <t>ftp://ftp.ncbi.nlm.nih.gov/genomes/all/GCA/002/865/645/GCA_002865645.1_Melbi2</t>
  </si>
  <si>
    <t>ftp://ftp.ncbi.nlm.nih.gov/genomes/all/GCF/002/865/645/GCF_002865645.1_Melbi2</t>
  </si>
  <si>
    <t>Golovinomyces cichoracearum</t>
  </si>
  <si>
    <t>UMSG1</t>
  </si>
  <si>
    <t>SAMN05414051</t>
  </si>
  <si>
    <t>PRJNA329524</t>
  </si>
  <si>
    <t>GCA_003611235.1</t>
  </si>
  <si>
    <t>MCBS01</t>
  </si>
  <si>
    <t>ftp://ftp.ncbi.nlm.nih.gov/genomes/all/GCA/003/611/235/GCA_003611235.1_ASM361123v1</t>
  </si>
  <si>
    <t>Heterostelium multicystogenum</t>
  </si>
  <si>
    <t>AS2</t>
  </si>
  <si>
    <t>SAMN10230471</t>
  </si>
  <si>
    <t>PRJNA495730</t>
  </si>
  <si>
    <t>GCA_003667245.1</t>
  </si>
  <si>
    <t>RCNN01</t>
  </si>
  <si>
    <t>2018-10-19T00:00:00Z</t>
  </si>
  <si>
    <t>ftp://ftp.ncbi.nlm.nih.gov/genomes/all/GCA/003/667/245/GCA_003667245.1_DUN_Pmulti_V1.0</t>
  </si>
  <si>
    <t>Euschistus heros</t>
  </si>
  <si>
    <t>SAMN10147922</t>
  </si>
  <si>
    <t>PRJNA489772</t>
  </si>
  <si>
    <t>GCA_003667255.1</t>
  </si>
  <si>
    <t>RCWM01</t>
  </si>
  <si>
    <t>ftp://ftp.ncbi.nlm.nih.gov/genomes/all/GCA/003/667/255/GCA_003667255.1_E_heros_v1.0_sep_2018</t>
  </si>
  <si>
    <t>Speleostelium caveatum</t>
  </si>
  <si>
    <t>B4-3</t>
  </si>
  <si>
    <t>SAMN10233424</t>
  </si>
  <si>
    <t>PRJNA495862</t>
  </si>
  <si>
    <t>GCA_003667305.1</t>
  </si>
  <si>
    <t>RCTL01</t>
  </si>
  <si>
    <t>ftp://ftp.ncbi.nlm.nih.gov/genomes/all/GCA/003/667/305/GCA_003667305.1_KYO_Dcav_2</t>
  </si>
  <si>
    <t>Kluyveromyces nonfermentans</t>
  </si>
  <si>
    <t>NRRL Y-27343</t>
  </si>
  <si>
    <t>SAMN10034114</t>
  </si>
  <si>
    <t>PRJNA490357</t>
  </si>
  <si>
    <t>GCA_003670155.1</t>
  </si>
  <si>
    <t>QYLQ01</t>
  </si>
  <si>
    <t>ftp://ftp.ncbi.nlm.nih.gov/genomes/all/GCA/003/670/155/GCA_003670155.1_ASM367015v1</t>
  </si>
  <si>
    <t>Fusarium subtropicale</t>
  </si>
  <si>
    <t>NRRL 66764</t>
  </si>
  <si>
    <t>SAMN09724287</t>
  </si>
  <si>
    <t>GCA_003670145.1</t>
  </si>
  <si>
    <t>QRAA01</t>
  </si>
  <si>
    <t>ftp://ftp.ncbi.nlm.nih.gov/genomes/all/GCA/003/670/145/GCA_003670145.1_ASM367014v1</t>
  </si>
  <si>
    <t>CMW49352</t>
  </si>
  <si>
    <t>SAMN08136569</t>
  </si>
  <si>
    <t>PRJNA421270</t>
  </si>
  <si>
    <t>GCA_003671435.1</t>
  </si>
  <si>
    <t>PJAC01</t>
  </si>
  <si>
    <t>ftp://ftp.ncbi.nlm.nih.gov/genomes/all/GCA/003/671/435/GCA_003671435.1_ASM367143v1</t>
  </si>
  <si>
    <t>Komagataella pseudopastoris</t>
  </si>
  <si>
    <t>NRRL Y-27603</t>
  </si>
  <si>
    <t>SAMN08343362</t>
  </si>
  <si>
    <t>GCA_003671595.2</t>
  </si>
  <si>
    <t>PPKX02</t>
  </si>
  <si>
    <t>ftp://ftp.ncbi.nlm.nih.gov/genomes/all/GCA/003/671/595/GCA_003671595.2_ASM367159v2</t>
  </si>
  <si>
    <t>Zygotorulaspora mrakii</t>
  </si>
  <si>
    <t>NRRL Y-6702</t>
  </si>
  <si>
    <t>SAMN14605243</t>
  </si>
  <si>
    <t>PRJNA670754</t>
  </si>
  <si>
    <t>GCA_013402915.1</t>
  </si>
  <si>
    <t>chromosome 1:NC_050719.1/CP058604.1; chromosome 2:NC_050720.1/CP058605.1; chromosome 3:NC_050721.1/CP058606.1; chromosome 4:NC_050722.1/CP058607.1; chromosome 5:NC_050723.1/CP058608.1; chromosome 6:NC_050724.1/CP058609.1; chromosome 7:NC_050725.1/CP058610.1; chromosome 8:NC_050726.1/CP058611.1; mitochondrion MT:NW_023500906.1/CP058612.1</t>
  </si>
  <si>
    <t>2020-07-12T00:00:00Z</t>
  </si>
  <si>
    <t>ftp://ftp.ncbi.nlm.nih.gov/genomes/all/GCA/013/402/915/GCA_013402915.1_ASM1340291v1</t>
  </si>
  <si>
    <t>ftp://ftp.ncbi.nlm.nih.gov/genomes/all/GCF/013/402/915/GCF_013402915.1_ASM1340291v1</t>
  </si>
  <si>
    <t>Zygotorulaspora florentina</t>
  </si>
  <si>
    <t>NRRL Y-1560</t>
  </si>
  <si>
    <t>SAMN08343387</t>
  </si>
  <si>
    <t>GCA_003671575.2</t>
  </si>
  <si>
    <t>PPJY02</t>
  </si>
  <si>
    <t>ftp://ftp.ncbi.nlm.nih.gov/genomes/all/GCA/003/671/575/GCA_003671575.2_ASM367157v2</t>
  </si>
  <si>
    <t>Trypanosomatidae sp. JR-2017a</t>
  </si>
  <si>
    <t>LH21</t>
  </si>
  <si>
    <t>SAMN07508843</t>
  </si>
  <si>
    <t>PRJNA398352</t>
  </si>
  <si>
    <t>GCA_016642125.1</t>
  </si>
  <si>
    <t>NSCR01</t>
  </si>
  <si>
    <t>2021-01-14T00:00:00Z</t>
  </si>
  <si>
    <t>ftp://ftp.ncbi.nlm.nih.gov/genomes/all/GCA/016/642/125/GCA_016642125.1_ASM1664212v1</t>
  </si>
  <si>
    <t>Meyerozyma sp. JA9</t>
  </si>
  <si>
    <t>JA9</t>
  </si>
  <si>
    <t>SAMN06883267</t>
  </si>
  <si>
    <t>PRJNA385175</t>
  </si>
  <si>
    <t>GCA_003676015.1</t>
  </si>
  <si>
    <t>NSDU01</t>
  </si>
  <si>
    <t>ftp://ftp.ncbi.nlm.nih.gov/genomes/all/GCA/003/676/015/GCA_003676015.1_ASM367601v1</t>
  </si>
  <si>
    <t>Spathaspora sp. JA1</t>
  </si>
  <si>
    <t>JA1</t>
  </si>
  <si>
    <t>SAMN06883265</t>
  </si>
  <si>
    <t>GCA_003676035.1</t>
  </si>
  <si>
    <t>NSGQ01</t>
  </si>
  <si>
    <t>ftp://ftp.ncbi.nlm.nih.gov/genomes/all/GCA/003/676/035/GCA_003676035.1_ASM367603v1</t>
  </si>
  <si>
    <t>Rhopalosiphum maidis</t>
  </si>
  <si>
    <t>BTI-1</t>
  </si>
  <si>
    <t>SAMN09625554</t>
  </si>
  <si>
    <t>PRJNA503266</t>
  </si>
  <si>
    <t>GCA_003676215.3</t>
  </si>
  <si>
    <t>chromosome 1:NC_040877.1/CM014280.1; chromosome 2:NC_040878.1/CM014281.1; chromosome 3:NC_040879.1/CM014282.1; chromosome 4:NC_040880.1/CM014283.1</t>
  </si>
  <si>
    <t>QORX02</t>
  </si>
  <si>
    <t>ftp://ftp.ncbi.nlm.nih.gov/genomes/all/GCA/003/676/215/GCA_003676215.3_ASM367621v3</t>
  </si>
  <si>
    <t>ftp://ftp.ncbi.nlm.nih.gov/genomes/all/GCF/003/676/215/GCF_003676215.2_ASM367621v3</t>
  </si>
  <si>
    <t>Plasmopara muralis</t>
  </si>
  <si>
    <t>INRA-PM001</t>
  </si>
  <si>
    <t>SAMN08862468</t>
  </si>
  <si>
    <t>PRJNA448661</t>
  </si>
  <si>
    <t>GCA_003676415.1</t>
  </si>
  <si>
    <t>RCHQ01</t>
  </si>
  <si>
    <t>ftp://ftp.ncbi.nlm.nih.gov/genomes/all/GCA/003/676/415/GCA_003676415.1_INRA_Pmur_1</t>
  </si>
  <si>
    <t>Pogostemon cablin</t>
  </si>
  <si>
    <t>Gaoche1L2016</t>
  </si>
  <si>
    <t>SAMN09222897</t>
  </si>
  <si>
    <t>PRJNA471952</t>
  </si>
  <si>
    <t>GCA_003675935.1</t>
  </si>
  <si>
    <t>QKXD01</t>
  </si>
  <si>
    <t>ftp://ftp.ncbi.nlm.nih.gov/genomes/all/GCA/003/675/935/GCA_003675935.1_DSBC_Pcab_1.0</t>
  </si>
  <si>
    <t>Dinothrombium tinctorium</t>
  </si>
  <si>
    <t>UoL-WK</t>
  </si>
  <si>
    <t>SAMN06473082</t>
  </si>
  <si>
    <t>PRJNA377800</t>
  </si>
  <si>
    <t>GCA_003675995.1</t>
  </si>
  <si>
    <t>NCKU01</t>
  </si>
  <si>
    <t>ftp://ftp.ncbi.nlm.nih.gov/genomes/all/GCA/003/675/995/GCA_003675995.1_ASM367599v1</t>
  </si>
  <si>
    <t>Chloebia gouldiae</t>
  </si>
  <si>
    <t>Red01</t>
  </si>
  <si>
    <t>SAMN09689584</t>
  </si>
  <si>
    <t>PRJNA478907</t>
  </si>
  <si>
    <t>GCA_003676055.1</t>
  </si>
  <si>
    <t>QUSF01</t>
  </si>
  <si>
    <t>ftp://ftp.ncbi.nlm.nih.gov/genomes/all/GCA/003/676/055/GCA_003676055.1_GouldianFinch</t>
  </si>
  <si>
    <t>Marmota flaviventris</t>
  </si>
  <si>
    <t>SJ_83</t>
  </si>
  <si>
    <t>SAMN10078668</t>
  </si>
  <si>
    <t>PRJNA516936</t>
  </si>
  <si>
    <t>GCA_003676075.2</t>
  </si>
  <si>
    <t>mitochondrion MT:NC_042243.1/</t>
  </si>
  <si>
    <t>QZWP02</t>
  </si>
  <si>
    <t>ftp://ftp.ncbi.nlm.nih.gov/genomes/all/GCA/003/676/075/GCA_003676075.2_GSC_YBM_2.0</t>
  </si>
  <si>
    <t>ftp://ftp.ncbi.nlm.nih.gov/genomes/all/GCF/003/676/075/GCF_003676075.2_GSC_YBM_2.0</t>
  </si>
  <si>
    <t>Nothophytophthora sp. Chile5</t>
  </si>
  <si>
    <t>Chile5</t>
  </si>
  <si>
    <t>SAMN05366399</t>
  </si>
  <si>
    <t>PRJNA328215</t>
  </si>
  <si>
    <t>GCA_001712635.2</t>
  </si>
  <si>
    <t>MBAC02</t>
  </si>
  <si>
    <t>ftp://ftp.ncbi.nlm.nih.gov/genomes/all/GCA/001/712/635/GCA_001712635.2_PfChile5v2.0</t>
  </si>
  <si>
    <t>Venturia asperata</t>
  </si>
  <si>
    <t>SAMN07816545</t>
  </si>
  <si>
    <t>GCA_003689335.1</t>
  </si>
  <si>
    <t>QWWL01</t>
  </si>
  <si>
    <t>ftp://ftp.ncbi.nlm.nih.gov/genomes/all/GCA/003/689/335/GCA_003689335.1_ASM368933v1</t>
  </si>
  <si>
    <t>Podospora comata</t>
  </si>
  <si>
    <t>Wa139-</t>
  </si>
  <si>
    <t>SAMN15214448</t>
  </si>
  <si>
    <t>PRJNA523441</t>
  </si>
  <si>
    <t>GCA_017354895.1</t>
  </si>
  <si>
    <t>chromosome 1:CP071493.1; chromosome 2:CP071494.1; chromosome 3:CP071495.1; chromosome 4:CP071496.1; chromosome 5:CP071497.1; chromosome 6:CP071498.1; chromosome 7:CP071499.1; mitochondrion MT:CP071500.1</t>
  </si>
  <si>
    <t>2021-03-15T00:00:00Z</t>
  </si>
  <si>
    <t>ftp://ftp.ncbi.nlm.nih.gov/genomes/all/GCA/017/354/895/GCA_017354895.1_ASM1735489v1</t>
  </si>
  <si>
    <t>Hirundo rustica</t>
  </si>
  <si>
    <t>bHirRus1</t>
  </si>
  <si>
    <t>SAMN14675488</t>
  </si>
  <si>
    <t>PRJNA713843</t>
  </si>
  <si>
    <t>GCA_015227805.2</t>
  </si>
  <si>
    <t>chromosome 1:NC_053450.1/CM026847.1; chromosome 2:NC_053451.1/CM026848.1; chromosome 3:NC_053452.1/CM026849.1; chromosome 4:NC_053453.1/CM026850.1; chromosome 5:NC_053454.1/CM026851.1; chromosome 6:NC_053455.1/CM026852.1; chromosome 7:NC_053456.1/CM026853.1; chromosome 8:NC_053457.1/CM026854.1; chromosome 9:NC_053458.1/CM026855.1; chromosome 10:NC_053459.1/CM026856.1; chromosome 11:NC_053460.1/CM026857.1; chromosome 12:NC_053461.1/CM026858.1; chromosome 13:NC_053462.1/CM026859.1; chromosome 14:NC_053463.1/CM026860.1; chromosome 15:NC_053464.1/CM026861.1; chromosome 16:NC_053465.1/CM026862.1; chromosome 17:NC_053466.1/CM026863.1; chromosome 18:NC_053467.1/CM026864.1; chromosome 19:NC_053468.1/CM026865.1; chromosome 20:NC_053469.1/CM026866.1; chromosome 21:NC_053470.1/CM026867.1; chromosome 22:NC_053471.1/CM026868.1; chromosome 23:NC_053472.1/CM026869.1; chromosome 24:NC_053473.1/CM026870.1; chromosome 25:NC_053474.1/CM026871.1; chromosome 26:NC_053475.1/CM026872.1; chromosome 27:NC_053476.1/CM026873.1; chromosome 28:NC_053477.1/CM026874.1; chromosome 29:NC_053478.1/CM026875.1; chromosome 30:NC_053479.1/CM026876.1; chromosome 31:NC_053480.1/CM026877.1; chromosome 32:NC_053481.1/CM026878.1; chromosome 33:NC_053482.1/CM026879.1; chromosome 34:NC_053483.1/CM026880.1; chromosome 35:NC_053484.1/CM026881.1; chromosome 36:NC_053485.1/CM026882.1; chromosome 37:NC_053486.1/CM026883.1; chromosome W:NC_053487.1/CM026884.1; chromosome Z:NC_053488.1/CM026885.1</t>
  </si>
  <si>
    <t>JADDRP02</t>
  </si>
  <si>
    <t>ftp://ftp.ncbi.nlm.nih.gov/genomes/all/GCA/015/227/805/GCA_015227805.2_bHirRus1.pri.v2</t>
  </si>
  <si>
    <t>ftp://ftp.ncbi.nlm.nih.gov/genomes/all/GCF/015/227/805/GCF_015227805.1_bHirRus1.pri.v2</t>
  </si>
  <si>
    <t>Venturia aucupariae</t>
  </si>
  <si>
    <t>SAMN07816627</t>
  </si>
  <si>
    <t>GCA_003693225.1</t>
  </si>
  <si>
    <t>QWZN01</t>
  </si>
  <si>
    <t>ftp://ftp.ncbi.nlm.nih.gov/genomes/all/GCA/003/693/225/GCA_003693225.1_ASM369322v1</t>
  </si>
  <si>
    <t>Pseudonectria buxi</t>
  </si>
  <si>
    <t>AR2414</t>
  </si>
  <si>
    <t>SAMN09814110</t>
  </si>
  <si>
    <t>GCA_003693545.1</t>
  </si>
  <si>
    <t>QUZG01</t>
  </si>
  <si>
    <t>ftp://ftp.ncbi.nlm.nih.gov/genomes/all/GCA/003/693/545/GCA_003693545.1_ASM369354v1</t>
  </si>
  <si>
    <t>Coccinonectria pachysandricola</t>
  </si>
  <si>
    <t>JAC16-16</t>
  </si>
  <si>
    <t>SAMN09814111</t>
  </si>
  <si>
    <t>GCA_003693555.1</t>
  </si>
  <si>
    <t>QUZF01</t>
  </si>
  <si>
    <t>ftp://ftp.ncbi.nlm.nih.gov/genomes/all/GCA/003/693/555/GCA_003693555.1_ASM369355v1</t>
  </si>
  <si>
    <t>Chaetothyriales sp. CBS 134920</t>
  </si>
  <si>
    <t>CBS 134920</t>
  </si>
  <si>
    <t>SAMN09487414</t>
  </si>
  <si>
    <t>PRJNA482740</t>
  </si>
  <si>
    <t>GCA_003693665.1</t>
  </si>
  <si>
    <t>QQSL01</t>
  </si>
  <si>
    <t>ftp://ftp.ncbi.nlm.nih.gov/genomes/all/GCA/003/693/665/GCA_003693665.1_ASM369366v1</t>
  </si>
  <si>
    <t>Polymyxa betae</t>
  </si>
  <si>
    <t>A26-41</t>
  </si>
  <si>
    <t>SAMN10171518</t>
  </si>
  <si>
    <t>PRJNA494670</t>
  </si>
  <si>
    <t>GCA_003693705.1</t>
  </si>
  <si>
    <t>RBZT01</t>
  </si>
  <si>
    <t>ftp://ftp.ncbi.nlm.nih.gov/genomes/all/GCA/003/693/705/GCA_003693705.1_ASM369370v1</t>
  </si>
  <si>
    <t>NRRL 66325 (ITEM 7155)</t>
  </si>
  <si>
    <t>SAMN08631432</t>
  </si>
  <si>
    <t>PRJNA436969</t>
  </si>
  <si>
    <t>GCA_004367075.1</t>
  </si>
  <si>
    <t>QGDZ01</t>
  </si>
  <si>
    <t>ftp://ftp.ncbi.nlm.nih.gov/genomes/all/GCA/004/367/075/GCA_004367075.1_FIESC_23_NRRL_66325_ITEM_7155</t>
  </si>
  <si>
    <t>Ogataea henricii</t>
  </si>
  <si>
    <t>NRRL YB-2194</t>
  </si>
  <si>
    <t>SAMN08343444</t>
  </si>
  <si>
    <t>GCA_003705115.1</t>
  </si>
  <si>
    <t>PPHT01</t>
  </si>
  <si>
    <t>ftp://ftp.ncbi.nlm.nih.gov/genomes/all/GCA/003/705/115/GCA_003705115.1_ASM370511v1</t>
  </si>
  <si>
    <t>Ambrosiozyma ambrosiae</t>
  </si>
  <si>
    <t>NRRL Y-7524</t>
  </si>
  <si>
    <t>SAMN08343443</t>
  </si>
  <si>
    <t>GCA_003705185.1</t>
  </si>
  <si>
    <t>PPHU01</t>
  </si>
  <si>
    <t>ftp://ftp.ncbi.nlm.nih.gov/genomes/all/GCA/003/705/185/GCA_003705185.1_ASM370518v1</t>
  </si>
  <si>
    <t>Komagataella populi</t>
  </si>
  <si>
    <t>NRRL YB-455</t>
  </si>
  <si>
    <t>SAMN08343437</t>
  </si>
  <si>
    <t>GCA_003705255.2</t>
  </si>
  <si>
    <t>PPIA02</t>
  </si>
  <si>
    <t>ftp://ftp.ncbi.nlm.nih.gov/genomes/all/GCA/003/705/255/GCA_003705255.2_ASM370525v2</t>
  </si>
  <si>
    <t>Starmera quercuum</t>
  </si>
  <si>
    <t>NRRL YB-4281</t>
  </si>
  <si>
    <t>SAMN08343436</t>
  </si>
  <si>
    <t>GCA_003705275.1</t>
  </si>
  <si>
    <t>PPIB01</t>
  </si>
  <si>
    <t>ftp://ftp.ncbi.nlm.nih.gov/genomes/all/GCA/003/705/275/GCA_003705275.1_ASM370527v1</t>
  </si>
  <si>
    <t>Spencermartinsiella europaea</t>
  </si>
  <si>
    <t>NRRL Y-48265</t>
  </si>
  <si>
    <t>SAMN08343433</t>
  </si>
  <si>
    <t>GCA_003705305.2</t>
  </si>
  <si>
    <t>PPIE02</t>
  </si>
  <si>
    <t>ftp://ftp.ncbi.nlm.nih.gov/genomes/all/GCA/003/705/305/GCA_003705305.2_ASM370530v2</t>
  </si>
  <si>
    <t>Priceomyces medius</t>
  </si>
  <si>
    <t>NRRL Y-7122</t>
  </si>
  <si>
    <t>SAMN08343432</t>
  </si>
  <si>
    <t>GCA_003705335.1</t>
  </si>
  <si>
    <t>PPIF01</t>
  </si>
  <si>
    <t>ftp://ftp.ncbi.nlm.nih.gov/genomes/all/GCA/003/705/335/GCA_003705335.1_ASM370533v1</t>
  </si>
  <si>
    <t>Sporopachydermia lactativora</t>
  </si>
  <si>
    <t>NRRL Y-11591</t>
  </si>
  <si>
    <t>SAMN08343434</t>
  </si>
  <si>
    <t>GCA_003705295.1</t>
  </si>
  <si>
    <t>PPID01</t>
  </si>
  <si>
    <t>ftp://ftp.ncbi.nlm.nih.gov/genomes/all/GCA/003/705/295/GCA_003705295.1_ASM370529v1</t>
  </si>
  <si>
    <t>Saturnispora mendoncae</t>
  </si>
  <si>
    <t>NRRL Y-11515</t>
  </si>
  <si>
    <t>SAMN08343429</t>
  </si>
  <si>
    <t>GCA_003705365.1</t>
  </si>
  <si>
    <t>PPII01</t>
  </si>
  <si>
    <t>ftp://ftp.ncbi.nlm.nih.gov/genomes/all/GCA/003/705/365/GCA_003705365.1_ASM370536v1</t>
  </si>
  <si>
    <t>Saturnispora serradocipensis</t>
  </si>
  <si>
    <t>NRRL Y-48717</t>
  </si>
  <si>
    <t>SAMN08343427</t>
  </si>
  <si>
    <t>GCA_003705415.1</t>
  </si>
  <si>
    <t>PPIK01</t>
  </si>
  <si>
    <t>ftp://ftp.ncbi.nlm.nih.gov/genomes/all/GCA/003/705/415/GCA_003705415.1_ASM370541v1</t>
  </si>
  <si>
    <t>Saturnispora zaruensis</t>
  </si>
  <si>
    <t>NRRL Y-7008</t>
  </si>
  <si>
    <t>SAMN08343425</t>
  </si>
  <si>
    <t>GCA_003705435.1</t>
  </si>
  <si>
    <t>PPIM01</t>
  </si>
  <si>
    <t>ftp://ftp.ncbi.nlm.nih.gov/genomes/all/GCA/003/705/435/GCA_003705435.1_ASM370543v1</t>
  </si>
  <si>
    <t>Pichia occidentalis</t>
  </si>
  <si>
    <t>NRRL Y-7552</t>
  </si>
  <si>
    <t>SAMN08343424</t>
  </si>
  <si>
    <t>GCA_003705455.2</t>
  </si>
  <si>
    <t>PPIN02</t>
  </si>
  <si>
    <t>ftp://ftp.ncbi.nlm.nih.gov/genomes/all/GCA/003/705/455/GCA_003705455.2_ASM370545v2</t>
  </si>
  <si>
    <t>Pichia nakasei</t>
  </si>
  <si>
    <t>NRRL Y-7686</t>
  </si>
  <si>
    <t>SAMN08343422</t>
  </si>
  <si>
    <t>GCA_003705495.1</t>
  </si>
  <si>
    <t>PPIP01</t>
  </si>
  <si>
    <t>ftp://ftp.ncbi.nlm.nih.gov/genomes/all/GCA/003/705/495/GCA_003705495.1_ASM370549v1</t>
  </si>
  <si>
    <t>Meyerozyma athensensis</t>
  </si>
  <si>
    <t>NRRL Y-27644</t>
  </si>
  <si>
    <t>SAMN08343417</t>
  </si>
  <si>
    <t>GCA_003705555.1</t>
  </si>
  <si>
    <t>PPIU01</t>
  </si>
  <si>
    <t>ftp://ftp.ncbi.nlm.nih.gov/genomes/all/GCA/003/705/555/GCA_003705555.1_ASM370555v1</t>
  </si>
  <si>
    <t>Pichia heedii</t>
  </si>
  <si>
    <t>NRRL Y-10967</t>
  </si>
  <si>
    <t>SAMN08343420</t>
  </si>
  <si>
    <t>GCA_003705525.2</t>
  </si>
  <si>
    <t>PPIR02</t>
  </si>
  <si>
    <t>ftp://ftp.ncbi.nlm.nih.gov/genomes/all/GCA/003/705/525/GCA_003705525.2_ASM370552v2</t>
  </si>
  <si>
    <t>Diddensiella caesifluorescens</t>
  </si>
  <si>
    <t>NRRL Y-48781</t>
  </si>
  <si>
    <t>SAMN08343408</t>
  </si>
  <si>
    <t>GCA_003705635.1</t>
  </si>
  <si>
    <t>PPJD01</t>
  </si>
  <si>
    <t>ftp://ftp.ncbi.nlm.nih.gov/genomes/all/GCA/003/705/635/GCA_003705635.1_ASM370563v1</t>
  </si>
  <si>
    <t>NRRL Y-27713</t>
  </si>
  <si>
    <t>SAMN08343406</t>
  </si>
  <si>
    <t>GCA_003705675.1</t>
  </si>
  <si>
    <t>PPJF01</t>
  </si>
  <si>
    <t>ftp://ftp.ncbi.nlm.nih.gov/genomes/all/GCA/003/705/675/GCA_003705675.1_ASM370567v1</t>
  </si>
  <si>
    <t>Ogataea nitratoaversa</t>
  </si>
  <si>
    <t>NRRL Y-48449</t>
  </si>
  <si>
    <t>SAMN08343415</t>
  </si>
  <si>
    <t>GCA_003705625.1</t>
  </si>
  <si>
    <t>PPIW01</t>
  </si>
  <si>
    <t>ftp://ftp.ncbi.nlm.nih.gov/genomes/all/GCA/003/705/625/GCA_003705625.1_ASM370562v1</t>
  </si>
  <si>
    <t>Blastobotrys raffinosifermentans</t>
  </si>
  <si>
    <t>NRRL Y-27150</t>
  </si>
  <si>
    <t>SAMN08343404</t>
  </si>
  <si>
    <t>GCA_003705705.1</t>
  </si>
  <si>
    <t>PPJH01</t>
  </si>
  <si>
    <t>ftp://ftp.ncbi.nlm.nih.gov/genomes/all/GCA/003/705/705/GCA_003705705.1_ASM370570v1</t>
  </si>
  <si>
    <t>Ambrosiozyma vanderkliftii</t>
  </si>
  <si>
    <t>NRRL Y-63633</t>
  </si>
  <si>
    <t>SAMN08343441</t>
  </si>
  <si>
    <t>GCA_003705225.1</t>
  </si>
  <si>
    <t>PPHW01</t>
  </si>
  <si>
    <t>ftp://ftp.ncbi.nlm.nih.gov/genomes/all/GCA/003/705/225/GCA_003705225.1_ASM370522v1</t>
  </si>
  <si>
    <t>Blastobotrys serpentis</t>
  </si>
  <si>
    <t>NRRL Y-48249</t>
  </si>
  <si>
    <t>SAMN08343405</t>
  </si>
  <si>
    <t>GCA_003705695.1</t>
  </si>
  <si>
    <t>PPJG01</t>
  </si>
  <si>
    <t>ftp://ftp.ncbi.nlm.nih.gov/genomes/all/GCA/003/705/695/GCA_003705695.1_ASM370569v1</t>
  </si>
  <si>
    <t>Blastobotrys peoriensis</t>
  </si>
  <si>
    <t>NRRL YB-2290</t>
  </si>
  <si>
    <t>SAMN08343402</t>
  </si>
  <si>
    <t>GCA_003705735.2</t>
  </si>
  <si>
    <t>PPJJ02</t>
  </si>
  <si>
    <t>ftp://ftp.ncbi.nlm.nih.gov/genomes/all/GCA/003/705/735/GCA_003705735.2_ASM370573v2</t>
  </si>
  <si>
    <t>Wickerhamiella cacticola</t>
  </si>
  <si>
    <t>NRRL Y-27362</t>
  </si>
  <si>
    <t>SAMN08343412</t>
  </si>
  <si>
    <t>GCA_003705615.1</t>
  </si>
  <si>
    <t>PPIZ01</t>
  </si>
  <si>
    <t>ftp://ftp.ncbi.nlm.nih.gov/genomes/all/GCA/003/705/615/GCA_003705615.1_ASM370561v1</t>
  </si>
  <si>
    <t>Blastobotrys americana</t>
  </si>
  <si>
    <t>NRRL Y-6844</t>
  </si>
  <si>
    <t>SAMN08343398</t>
  </si>
  <si>
    <t>GCA_003705795.2</t>
  </si>
  <si>
    <t>PPJN02</t>
  </si>
  <si>
    <t>ftp://ftp.ncbi.nlm.nih.gov/genomes/all/GCA/003/705/795/GCA_003705795.2_ASM370579v2</t>
  </si>
  <si>
    <t>Blastobotrys mokoenaii</t>
  </si>
  <si>
    <t>NRRL Y-27120</t>
  </si>
  <si>
    <t>SAMN08343399</t>
  </si>
  <si>
    <t>GCA_003705765.2</t>
  </si>
  <si>
    <t>PPJM02</t>
  </si>
  <si>
    <t>ftp://ftp.ncbi.nlm.nih.gov/genomes/all/GCA/003/705/765/GCA_003705765.2_ASM370576v2</t>
  </si>
  <si>
    <t>Blastobotrys muscicola</t>
  </si>
  <si>
    <t>NRRL Y-7993</t>
  </si>
  <si>
    <t>SAMN08343400</t>
  </si>
  <si>
    <t>GCA_003705745.2</t>
  </si>
  <si>
    <t>PPJL02</t>
  </si>
  <si>
    <t>ftp://ftp.ncbi.nlm.nih.gov/genomes/all/GCA/003/705/745/GCA_003705745.2_ASM370574v2</t>
  </si>
  <si>
    <t>Kockiozyma suomiensis</t>
  </si>
  <si>
    <t>NRRL Y-17356</t>
  </si>
  <si>
    <t>SAMN08343395</t>
  </si>
  <si>
    <t>GCA_003705835.2</t>
  </si>
  <si>
    <t>PPJQ02</t>
  </si>
  <si>
    <t>ftp://ftp.ncbi.nlm.nih.gov/genomes/all/GCA/003/705/835/GCA_003705835.2_ASM370583v2</t>
  </si>
  <si>
    <t>Lipomyces mesembrius</t>
  </si>
  <si>
    <t>NRRL Y-27506</t>
  </si>
  <si>
    <t>SAMN08343393</t>
  </si>
  <si>
    <t>GCA_003705845.2</t>
  </si>
  <si>
    <t>PPJS02</t>
  </si>
  <si>
    <t>ftp://ftp.ncbi.nlm.nih.gov/genomes/all/GCA/003/705/845/GCA_003705845.2_ASM370584v2</t>
  </si>
  <si>
    <t>Lipomyces doorenjongii</t>
  </si>
  <si>
    <t>NRRL Y-27504</t>
  </si>
  <si>
    <t>SAMN08343391</t>
  </si>
  <si>
    <t>GCA_003705865.1</t>
  </si>
  <si>
    <t>PPJU01</t>
  </si>
  <si>
    <t>ftp://ftp.ncbi.nlm.nih.gov/genomes/all/GCA/003/705/865/GCA_003705865.1_ASM370586v1</t>
  </si>
  <si>
    <t>Lipomyces japonicus</t>
  </si>
  <si>
    <t>NRRL Y-17848</t>
  </si>
  <si>
    <t>SAMN08343390</t>
  </si>
  <si>
    <t>GCA_003705895.1</t>
  </si>
  <si>
    <t>PPJV01</t>
  </si>
  <si>
    <t>ftp://ftp.ncbi.nlm.nih.gov/genomes/all/GCA/003/705/895/GCA_003705895.1_ASM370589v1</t>
  </si>
  <si>
    <t>Lipomyces kononenkoae</t>
  </si>
  <si>
    <t>NRRL Y-11553</t>
  </si>
  <si>
    <t>SAMN08343389</t>
  </si>
  <si>
    <t>GCA_003705905.1</t>
  </si>
  <si>
    <t>PPJW01</t>
  </si>
  <si>
    <t>ftp://ftp.ncbi.nlm.nih.gov/genomes/all/GCA/003/705/905/GCA_003705905.1_ASM370590v1</t>
  </si>
  <si>
    <t>Tetrapisispora iriomotensis</t>
  </si>
  <si>
    <t>NRRL Y-27309</t>
  </si>
  <si>
    <t>SAMN08343383</t>
  </si>
  <si>
    <t>GCA_003705975.1</t>
  </si>
  <si>
    <t>PPKC01</t>
  </si>
  <si>
    <t>ftp://ftp.ncbi.nlm.nih.gov/genomes/all/GCA/003/705/975/GCA_003705975.1_ASM370597v1</t>
  </si>
  <si>
    <t>Lipomyces lipofer</t>
  </si>
  <si>
    <t>NRRL Y-11555</t>
  </si>
  <si>
    <t>SAMN08343388</t>
  </si>
  <si>
    <t>GCA_003705915.1</t>
  </si>
  <si>
    <t>PPJX01</t>
  </si>
  <si>
    <t>ftp://ftp.ncbi.nlm.nih.gov/genomes/all/GCA/003/705/915/GCA_003705915.1_ASM370591v1</t>
  </si>
  <si>
    <t>Peterozyma toletana</t>
  </si>
  <si>
    <t>NRRL YB-4247</t>
  </si>
  <si>
    <t>SAMN08343379</t>
  </si>
  <si>
    <t>GCA_003706045.1</t>
  </si>
  <si>
    <t>PPKG01</t>
  </si>
  <si>
    <t>ftp://ftp.ncbi.nlm.nih.gov/genomes/all/GCA/003/706/045/GCA_003706045.1_ASM370604v1</t>
  </si>
  <si>
    <t>Tetrapisispora namnaoensis</t>
  </si>
  <si>
    <t>NRRL Y-27982</t>
  </si>
  <si>
    <t>SAMN08343382</t>
  </si>
  <si>
    <t>GCA_003705985.1</t>
  </si>
  <si>
    <t>PPKD01</t>
  </si>
  <si>
    <t>ftp://ftp.ncbi.nlm.nih.gov/genomes/all/GCA/003/705/985/GCA_003705985.1_ASM370598v1</t>
  </si>
  <si>
    <t>Ogataea trehaloabstinens</t>
  </si>
  <si>
    <t>NRRL Y-27595</t>
  </si>
  <si>
    <t>SAMN08343376</t>
  </si>
  <si>
    <t>GCA_003706095.1</t>
  </si>
  <si>
    <t>PPKJ01</t>
  </si>
  <si>
    <t>ftp://ftp.ncbi.nlm.nih.gov/genomes/all/GCA/003/706/095/GCA_003706095.1_ASM370609v1</t>
  </si>
  <si>
    <t>Ogataea kodamae</t>
  </si>
  <si>
    <t>NRRL Y-17234</t>
  </si>
  <si>
    <t>SAMN08343370</t>
  </si>
  <si>
    <t>GCA_003706165.2</t>
  </si>
  <si>
    <t>PPKP02</t>
  </si>
  <si>
    <t>ftp://ftp.ncbi.nlm.nih.gov/genomes/all/GCA/003/706/165/GCA_003706165.2_ASM370616v2</t>
  </si>
  <si>
    <t>Ogataea ramenticola</t>
  </si>
  <si>
    <t>NRRL YB-1985</t>
  </si>
  <si>
    <t>SAMN08343375</t>
  </si>
  <si>
    <t>GCA_003706105.2</t>
  </si>
  <si>
    <t>PPKK02</t>
  </si>
  <si>
    <t>ftp://ftp.ncbi.nlm.nih.gov/genomes/all/GCA/003/706/105/GCA_003706105.2_ASM370610v2</t>
  </si>
  <si>
    <t>Ogataea minuta</t>
  </si>
  <si>
    <t>NRRL Y-411</t>
  </si>
  <si>
    <t>SAMN08343368</t>
  </si>
  <si>
    <t>GCA_003706195.1</t>
  </si>
  <si>
    <t>PPKR01</t>
  </si>
  <si>
    <t>ftp://ftp.ncbi.nlm.nih.gov/genomes/all/GCA/003/706/195/GCA_003706195.1_ASM370619v1</t>
  </si>
  <si>
    <t>Ogataea glucozyma</t>
  </si>
  <si>
    <t>NRRL YB-2185</t>
  </si>
  <si>
    <t>SAMN08343371</t>
  </si>
  <si>
    <t>GCA_003706155.1</t>
  </si>
  <si>
    <t>PPKO01</t>
  </si>
  <si>
    <t>ftp://ftp.ncbi.nlm.nih.gov/genomes/all/GCA/003/706/155/GCA_003706155.1_ASM370615v1</t>
  </si>
  <si>
    <t>Ogataea methylovora</t>
  </si>
  <si>
    <t>NRRL Y-17250</t>
  </si>
  <si>
    <t>SAMN08343369</t>
  </si>
  <si>
    <t>GCA_003706205.1</t>
  </si>
  <si>
    <t>PPKQ01</t>
  </si>
  <si>
    <t>ftp://ftp.ncbi.nlm.nih.gov/genomes/all/GCA/003/706/205/GCA_003706205.1_ASM370620v1</t>
  </si>
  <si>
    <t>Ogataea nonfermentans</t>
  </si>
  <si>
    <t>NRRL YB-2203</t>
  </si>
  <si>
    <t>SAMN08343366</t>
  </si>
  <si>
    <t>GCA_003706255.1</t>
  </si>
  <si>
    <t>PPKT01</t>
  </si>
  <si>
    <t>ftp://ftp.ncbi.nlm.nih.gov/genomes/all/GCA/003/706/255/GCA_003706255.1_ASM370625v1</t>
  </si>
  <si>
    <t>Ogataea naganishii</t>
  </si>
  <si>
    <t>NRRL Y-7654</t>
  </si>
  <si>
    <t>SAMN08343367</t>
  </si>
  <si>
    <t>GCA_003706235.1</t>
  </si>
  <si>
    <t>PPKS01</t>
  </si>
  <si>
    <t>ftp://ftp.ncbi.nlm.nih.gov/genomes/all/GCA/003/706/235/GCA_003706235.1_ASM370623v1</t>
  </si>
  <si>
    <t>Kuraishia ogatae</t>
  </si>
  <si>
    <t>NRRL Y-48474</t>
  </si>
  <si>
    <t>SAMN08343364</t>
  </si>
  <si>
    <t>GCA_003706285.2</t>
  </si>
  <si>
    <t>PPKV02</t>
  </si>
  <si>
    <t>ftp://ftp.ncbi.nlm.nih.gov/genomes/all/GCA/003/706/285/GCA_003706285.2_ASM370628v2</t>
  </si>
  <si>
    <t>Kuraishia molischiana</t>
  </si>
  <si>
    <t>NRRL Y-27899</t>
  </si>
  <si>
    <t>SAMN08343363</t>
  </si>
  <si>
    <t>GCA_003706305.2</t>
  </si>
  <si>
    <t>PPKW02</t>
  </si>
  <si>
    <t>ftp://ftp.ncbi.nlm.nih.gov/genomes/all/GCA/003/706/305/GCA_003706305.2_ASM370630v2</t>
  </si>
  <si>
    <t>Nakazawaea holstii</t>
  </si>
  <si>
    <t>NRRL Y-2155</t>
  </si>
  <si>
    <t>SAMN08343365</t>
  </si>
  <si>
    <t>GCA_003706265.1</t>
  </si>
  <si>
    <t>PPKU01</t>
  </si>
  <si>
    <t>ftp://ftp.ncbi.nlm.nih.gov/genomes/all/GCA/003/706/265/GCA_003706265.1_ASM370626v1</t>
  </si>
  <si>
    <t>Danielozyma ontarioensis</t>
  </si>
  <si>
    <t>NRRL YB-1246</t>
  </si>
  <si>
    <t>SAMN08343354</t>
  </si>
  <si>
    <t>GCA_003706395.1</t>
  </si>
  <si>
    <t>PPLF01</t>
  </si>
  <si>
    <t>ftp://ftp.ncbi.nlm.nih.gov/genomes/all/GCA/003/706/395/GCA_003706395.1_ASM370639v1</t>
  </si>
  <si>
    <t>Deakozyma indianensis</t>
  </si>
  <si>
    <t>NRRL YB-1937</t>
  </si>
  <si>
    <t>SAMN08343353</t>
  </si>
  <si>
    <t>GCA_003706415.2</t>
  </si>
  <si>
    <t>PPLG02</t>
  </si>
  <si>
    <t>ftp://ftp.ncbi.nlm.nih.gov/genomes/all/GCA/003/706/415/GCA_003706415.2_ASM370641v2</t>
  </si>
  <si>
    <t>Ambrosiozyma oregonensis (nom. inval.)</t>
  </si>
  <si>
    <t>NRRL Y-6106</t>
  </si>
  <si>
    <t>SAMN08343361</t>
  </si>
  <si>
    <t>GCA_003706315.2</t>
  </si>
  <si>
    <t>PPKY02</t>
  </si>
  <si>
    <t>ftp://ftp.ncbi.nlm.nih.gov/genomes/all/GCA/003/706/315/GCA_003706315.2_ASM370631v2</t>
  </si>
  <si>
    <t>Hanseniaspora clermontiae</t>
  </si>
  <si>
    <t>NRRL Y-27515</t>
  </si>
  <si>
    <t>SAMN08343356</t>
  </si>
  <si>
    <t>GCA_003706385.1</t>
  </si>
  <si>
    <t>PPLD01</t>
  </si>
  <si>
    <t>ftp://ftp.ncbi.nlm.nih.gov/genomes/all/GCA/003/706/385/GCA_003706385.1_ASM370638v1</t>
  </si>
  <si>
    <t>Cyberlindnera mrakii</t>
  </si>
  <si>
    <t>NRRL Y-1364</t>
  </si>
  <si>
    <t>SAMN08343352</t>
  </si>
  <si>
    <t>GCA_003706445.2</t>
  </si>
  <si>
    <t>PPLH02</t>
  </si>
  <si>
    <t>ftp://ftp.ncbi.nlm.nih.gov/genomes/all/GCA/003/706/445/GCA_003706445.2_ASM370644v2</t>
  </si>
  <si>
    <t>Suhomyces pyralidae</t>
  </si>
  <si>
    <t>NRRL Y-27085</t>
  </si>
  <si>
    <t>SAMN08343345</t>
  </si>
  <si>
    <t>GCA_003706505.2</t>
  </si>
  <si>
    <t>PPLO02</t>
  </si>
  <si>
    <t>ftp://ftp.ncbi.nlm.nih.gov/genomes/all/GCA/003/706/505/GCA_003706505.2_ASM370650v2</t>
  </si>
  <si>
    <t>Suhomyces canberraensis</t>
  </si>
  <si>
    <t>NRRL YB-2417</t>
  </si>
  <si>
    <t>SAMN08343344</t>
  </si>
  <si>
    <t>GCA_003706525.1</t>
  </si>
  <si>
    <t>PPLP01</t>
  </si>
  <si>
    <t>ftp://ftp.ncbi.nlm.nih.gov/genomes/all/GCA/003/706/525/GCA_003706525.1_ASM370652v1</t>
  </si>
  <si>
    <t>Teunomyces kruisii</t>
  </si>
  <si>
    <t>NRRL Y-17087</t>
  </si>
  <si>
    <t>SAMN08343342</t>
  </si>
  <si>
    <t>GCA_003706535.1</t>
  </si>
  <si>
    <t>PPLR01</t>
  </si>
  <si>
    <t>ftp://ftp.ncbi.nlm.nih.gov/genomes/all/GCA/003/706/535/GCA_003706535.1_ASM370653v1</t>
  </si>
  <si>
    <t>Teunomyces cretensis</t>
  </si>
  <si>
    <t>NRRL Y-27777</t>
  </si>
  <si>
    <t>SAMN08343340</t>
  </si>
  <si>
    <t>GCA_003706575.1</t>
  </si>
  <si>
    <t>PPLT01</t>
  </si>
  <si>
    <t>ftp://ftp.ncbi.nlm.nih.gov/genomes/all/GCA/003/706/575/GCA_003706575.1_ASM370657v1</t>
  </si>
  <si>
    <t>Teunomyces gatunensis</t>
  </si>
  <si>
    <t>NRRL Y-48064</t>
  </si>
  <si>
    <t>SAMN08343341</t>
  </si>
  <si>
    <t>GCA_003706565.2</t>
  </si>
  <si>
    <t>PPLS02</t>
  </si>
  <si>
    <t>ftp://ftp.ncbi.nlm.nih.gov/genomes/all/GCA/003/706/565/GCA_003706565.2_ASM370656v2</t>
  </si>
  <si>
    <t>[Candida] montana</t>
  </si>
  <si>
    <t>NRRL Y-17326</t>
  </si>
  <si>
    <t>SAMN08343339</t>
  </si>
  <si>
    <t>GCA_003706615.2</t>
  </si>
  <si>
    <t>PPLU02</t>
  </si>
  <si>
    <t>ftp://ftp.ncbi.nlm.nih.gov/genomes/all/GCA/003/706/615/GCA_003706615.2_ASM370661v2</t>
  </si>
  <si>
    <t>Ambrosiozyma maleeae (nom. inval.)</t>
  </si>
  <si>
    <t>NRRL Y-63635</t>
  </si>
  <si>
    <t>SAMN08343338</t>
  </si>
  <si>
    <t>GCA_003706635.1</t>
  </si>
  <si>
    <t>PPLV01</t>
  </si>
  <si>
    <t>ftp://ftp.ncbi.nlm.nih.gov/genomes/all/GCA/003/706/635/GCA_003706635.1_ASM370663v1</t>
  </si>
  <si>
    <t>Citeromyces hawaiiensis</t>
  </si>
  <si>
    <t>NRRL Y-11581</t>
  </si>
  <si>
    <t>SAMN08343359</t>
  </si>
  <si>
    <t>GCA_003706345.1</t>
  </si>
  <si>
    <t>PPLA01</t>
  </si>
  <si>
    <t>ftp://ftp.ncbi.nlm.nih.gov/genomes/all/GCA/003/706/345/GCA_003706345.1_ASM370634v1</t>
  </si>
  <si>
    <t>Barnettozyma hawaiiensis</t>
  </si>
  <si>
    <t>NRRL Y-27270</t>
  </si>
  <si>
    <t>SAMN08343335</t>
  </si>
  <si>
    <t>GCA_003706665.1</t>
  </si>
  <si>
    <t>PPLY01</t>
  </si>
  <si>
    <t>ftp://ftp.ncbi.nlm.nih.gov/genomes/all/GCA/003/706/665/GCA_003706665.1_ASM370666v1</t>
  </si>
  <si>
    <t>Barnettozyma populi</t>
  </si>
  <si>
    <t>NRRL Y-12728</t>
  </si>
  <si>
    <t>SAMN08343334</t>
  </si>
  <si>
    <t>GCA_003706705.2</t>
  </si>
  <si>
    <t>PPLZ02</t>
  </si>
  <si>
    <t>ftp://ftp.ncbi.nlm.nih.gov/genomes/all/GCA/003/706/705/GCA_003706705.2_ASM370670v2</t>
  </si>
  <si>
    <t>[Candida] incommunis</t>
  </si>
  <si>
    <t>NRRL Y-17085</t>
  </si>
  <si>
    <t>SAMN08343329</t>
  </si>
  <si>
    <t>GCA_003706695.2</t>
  </si>
  <si>
    <t>PPME02</t>
  </si>
  <si>
    <t>ftp://ftp.ncbi.nlm.nih.gov/genomes/all/GCA/003/706/695/GCA_003706695.2_ASM370669v2</t>
  </si>
  <si>
    <t>NRRL Y-7903</t>
  </si>
  <si>
    <t>SAMN08343328</t>
  </si>
  <si>
    <t>GCA_003706715.1</t>
  </si>
  <si>
    <t>PPMF01</t>
  </si>
  <si>
    <t>ftp://ftp.ncbi.nlm.nih.gov/genomes/all/GCA/003/706/715/GCA_003706715.1_ASM370671v1</t>
  </si>
  <si>
    <t>Cephaloascus albidus</t>
  </si>
  <si>
    <t>NRRL Y-7343</t>
  </si>
  <si>
    <t>SAMN08343347</t>
  </si>
  <si>
    <t>GCA_003706495.1</t>
  </si>
  <si>
    <t>PPLM01</t>
  </si>
  <si>
    <t>ftp://ftp.ncbi.nlm.nih.gov/genomes/all/GCA/003/706/495/GCA_003706495.1_ASM370649v1</t>
  </si>
  <si>
    <t>Tortispora starmeri</t>
  </si>
  <si>
    <t>NRRL Y-63665</t>
  </si>
  <si>
    <t>SAMN08343323</t>
  </si>
  <si>
    <t>GCA_003706775.2</t>
  </si>
  <si>
    <t>PPMJ02</t>
  </si>
  <si>
    <t>ftp://ftp.ncbi.nlm.nih.gov/genomes/all/GCA/003/706/775/GCA_003706775.2_ASM370677v2</t>
  </si>
  <si>
    <t>Wickerhamomyces hampshirensis</t>
  </si>
  <si>
    <t>NRRL YB-4128</t>
  </si>
  <si>
    <t>SAMN08343326</t>
  </si>
  <si>
    <t>GCA_003706765.2</t>
  </si>
  <si>
    <t>PPXL02</t>
  </si>
  <si>
    <t>ftp://ftp.ncbi.nlm.nih.gov/genomes/all/GCA/003/706/765/GCA_003706765.2_ASM370676v2</t>
  </si>
  <si>
    <t>Trigonopsis vinaria</t>
  </si>
  <si>
    <t>NRRL Y-5715</t>
  </si>
  <si>
    <t>SAMN08343322</t>
  </si>
  <si>
    <t>GCA_003706805.2</t>
  </si>
  <si>
    <t>PPMK02</t>
  </si>
  <si>
    <t>ftp://ftp.ncbi.nlm.nih.gov/genomes/all/GCA/003/706/805/GCA_003706805.2_ASM370680v2</t>
  </si>
  <si>
    <t>Priceomyces castillae</t>
  </si>
  <si>
    <t>NRRL Y-7501</t>
  </si>
  <si>
    <t>SAMN08343319</t>
  </si>
  <si>
    <t>GCA_003706855.2</t>
  </si>
  <si>
    <t>PPMN02</t>
  </si>
  <si>
    <t>ftp://ftp.ncbi.nlm.nih.gov/genomes/all/GCA/003/706/855/GCA_003706855.2_ASM370685v2</t>
  </si>
  <si>
    <t>Pichia terricola</t>
  </si>
  <si>
    <t>NRRL YB-4310</t>
  </si>
  <si>
    <t>SAMN08343318</t>
  </si>
  <si>
    <t>GCA_003706875.2</t>
  </si>
  <si>
    <t>PPMO02</t>
  </si>
  <si>
    <t>ftp://ftp.ncbi.nlm.nih.gov/genomes/all/GCA/003/706/875/GCA_003706875.2_ASM370687v2</t>
  </si>
  <si>
    <t>Kurtzmaniella fragi</t>
  </si>
  <si>
    <t>NRRL Y-17910</t>
  </si>
  <si>
    <t>SAMN08343317</t>
  </si>
  <si>
    <t>GCA_003706895.1</t>
  </si>
  <si>
    <t>PPMP01</t>
  </si>
  <si>
    <t>ftp://ftp.ncbi.nlm.nih.gov/genomes/all/GCA/003/706/895/GCA_003706895.1_ASM370689v1</t>
  </si>
  <si>
    <t>Cyberlindnera petersonii</t>
  </si>
  <si>
    <t>NRRL YB-3808</t>
  </si>
  <si>
    <t>SAMN08343315</t>
  </si>
  <si>
    <t>GCA_003706915.2</t>
  </si>
  <si>
    <t>PPMR02</t>
  </si>
  <si>
    <t>ftp://ftp.ncbi.nlm.nih.gov/genomes/all/GCA/003/706/915/GCA_003706915.2_ASM370691v2</t>
  </si>
  <si>
    <t>Hyphopichia heimii</t>
  </si>
  <si>
    <t>NRRL Y-7502</t>
  </si>
  <si>
    <t>SAMN08343316</t>
  </si>
  <si>
    <t>GCA_003706925.2</t>
  </si>
  <si>
    <t>PPMQ02</t>
  </si>
  <si>
    <t>ftp://ftp.ncbi.nlm.nih.gov/genomes/all/GCA/003/706/925/GCA_003706925.2_ASM370692v2</t>
  </si>
  <si>
    <t>[Candida] ponderosae</t>
  </si>
  <si>
    <t>NRRL YB-2307</t>
  </si>
  <si>
    <t>SAMN08343327</t>
  </si>
  <si>
    <t>GCA_003706755.2</t>
  </si>
  <si>
    <t>PPMG02</t>
  </si>
  <si>
    <t>ftp://ftp.ncbi.nlm.nih.gov/genomes/all/GCA/003/706/755/GCA_003706755.2_ASM370675v2</t>
  </si>
  <si>
    <t>Yamadazyma philogaea</t>
  </si>
  <si>
    <t>NRRL Y-7813</t>
  </si>
  <si>
    <t>SAMN08343310</t>
  </si>
  <si>
    <t>GCA_003706995.2</t>
  </si>
  <si>
    <t>PPMV02</t>
  </si>
  <si>
    <t>ftp://ftp.ncbi.nlm.nih.gov/genomes/all/GCA/003/706/995/GCA_003706995.2_ASM370699v2</t>
  </si>
  <si>
    <t>[Candida] blattae</t>
  </si>
  <si>
    <t>NRRL Y-27698</t>
  </si>
  <si>
    <t>SAMN08343314</t>
  </si>
  <si>
    <t>GCA_003706955.2</t>
  </si>
  <si>
    <t>PPMS02</t>
  </si>
  <si>
    <t>ftp://ftp.ncbi.nlm.nih.gov/genomes/all/GCA/003/706/955/GCA_003706955.2_ASM370695v2</t>
  </si>
  <si>
    <t>NRRL Y-5512</t>
  </si>
  <si>
    <t>SAMN08343309</t>
  </si>
  <si>
    <t>GCA_003707025.1</t>
  </si>
  <si>
    <t>PPMW01</t>
  </si>
  <si>
    <t>ftp://ftp.ncbi.nlm.nih.gov/genomes/all/GCA/003/707/025/GCA_003707025.1_ASM370702v1</t>
  </si>
  <si>
    <t>Trigonopsis variabilis</t>
  </si>
  <si>
    <t>NRRL Y-1579</t>
  </si>
  <si>
    <t>SAMN08343306</t>
  </si>
  <si>
    <t>GCA_003707065.2</t>
  </si>
  <si>
    <t>PPXM02</t>
  </si>
  <si>
    <t>ftp://ftp.ncbi.nlm.nih.gov/genomes/all/GCA/003/707/065/GCA_003707065.2_ASM370706v2</t>
  </si>
  <si>
    <t>Kurtzmaniella cleridarum</t>
  </si>
  <si>
    <t>NRRL Y-48386</t>
  </si>
  <si>
    <t>SAMN08343298</t>
  </si>
  <si>
    <t>GCA_003707135.1</t>
  </si>
  <si>
    <t>PPNG01</t>
  </si>
  <si>
    <t>ftp://ftp.ncbi.nlm.nih.gov/genomes/all/GCA/003/707/135/GCA_003707135.1_ASM370713v1</t>
  </si>
  <si>
    <t>Phaffomyces opuntiae</t>
  </si>
  <si>
    <t>NRRL Y-11707</t>
  </si>
  <si>
    <t>SAMN08343297</t>
  </si>
  <si>
    <t>GCA_003707165.1</t>
  </si>
  <si>
    <t>PPNH01</t>
  </si>
  <si>
    <t>ftp://ftp.ncbi.nlm.nih.gov/genomes/all/GCA/003/707/165/GCA_003707165.1_ASM370716v1</t>
  </si>
  <si>
    <t>Tortispora ganteri</t>
  </si>
  <si>
    <t>NRRL Y-17035</t>
  </si>
  <si>
    <t>SAMN08343303</t>
  </si>
  <si>
    <t>GCA_003707115.1</t>
  </si>
  <si>
    <t>PPNB01</t>
  </si>
  <si>
    <t>ftp://ftp.ncbi.nlm.nih.gov/genomes/all/GCA/003/707/115/GCA_003707115.1_ASM370711v1</t>
  </si>
  <si>
    <t>Phaffomyces thermotolerans</t>
  </si>
  <si>
    <t>NRRL Y-11709</t>
  </si>
  <si>
    <t>SAMN08343295</t>
  </si>
  <si>
    <t>GCA_003707215.1</t>
  </si>
  <si>
    <t>PPNJ01</t>
  </si>
  <si>
    <t>ftp://ftp.ncbi.nlm.nih.gov/genomes/all/GCA/003/707/215/GCA_003707215.1_ASM370721v1</t>
  </si>
  <si>
    <t>Saturnispora hagleri</t>
  </si>
  <si>
    <t>NRRL Y-27828</t>
  </si>
  <si>
    <t>SAMN08343430</t>
  </si>
  <si>
    <t>GCA_003707255.1</t>
  </si>
  <si>
    <t>PPIH01</t>
  </si>
  <si>
    <t>ftp://ftp.ncbi.nlm.nih.gov/genomes/all/GCA/003/707/255/GCA_003707255.1_ASM370725v1</t>
  </si>
  <si>
    <t>[Candida] stellimalicola</t>
  </si>
  <si>
    <t>NRRL Y-17912</t>
  </si>
  <si>
    <t>SAMN08343435</t>
  </si>
  <si>
    <t>GCA_003707265.1</t>
  </si>
  <si>
    <t>PPIC01</t>
  </si>
  <si>
    <t>ftp://ftp.ncbi.nlm.nih.gov/genomes/all/GCA/003/707/265/GCA_003707265.1_ASM370726v1</t>
  </si>
  <si>
    <t>Kregervanrija delftensis</t>
  </si>
  <si>
    <t>NCC-J</t>
  </si>
  <si>
    <t>SAMN18109229</t>
  </si>
  <si>
    <t>PRJNA706002</t>
  </si>
  <si>
    <t>GCA_019155655.1</t>
  </si>
  <si>
    <t>mitochondrion MT:CM032752.1</t>
  </si>
  <si>
    <t>JAFMZF01</t>
  </si>
  <si>
    <t>ftp://ftp.ncbi.nlm.nih.gov/genomes/all/GCA/019/155/655/GCA_019155655.1_ASM1915565v1</t>
  </si>
  <si>
    <t>Phaffomyces antillensis</t>
  </si>
  <si>
    <t>NRRL Y-12881</t>
  </si>
  <si>
    <t>SAMN08343296</t>
  </si>
  <si>
    <t>GCA_003707195.1</t>
  </si>
  <si>
    <t>PPNI01</t>
  </si>
  <si>
    <t>ftp://ftp.ncbi.nlm.nih.gov/genomes/all/GCA/003/707/195/GCA_003707195.1_ASM370719v1</t>
  </si>
  <si>
    <t>Saturnispora silvae</t>
  </si>
  <si>
    <t>NRRL Y-6725</t>
  </si>
  <si>
    <t>SAMN08343426</t>
  </si>
  <si>
    <t>GCA_003707315.2</t>
  </si>
  <si>
    <t>PPIL02</t>
  </si>
  <si>
    <t>ftp://ftp.ncbi.nlm.nih.gov/genomes/all/GCA/003/707/315/GCA_003707315.2_ASM370731v2</t>
  </si>
  <si>
    <t>Saturnispora saitoi</t>
  </si>
  <si>
    <t>NRRL Y-6671</t>
  </si>
  <si>
    <t>SAMN08343428</t>
  </si>
  <si>
    <t>GCA_003707305.1</t>
  </si>
  <si>
    <t>PPIJ01</t>
  </si>
  <si>
    <t>ftp://ftp.ncbi.nlm.nih.gov/genomes/all/GCA/003/707/305/GCA_003707305.1_ASM370730v1</t>
  </si>
  <si>
    <t>Ogataea populi-albae</t>
  </si>
  <si>
    <t>NRRL Y-48632</t>
  </si>
  <si>
    <t>SAMN08343414</t>
  </si>
  <si>
    <t>GCA_003707375.2</t>
  </si>
  <si>
    <t>PPIX02</t>
  </si>
  <si>
    <t>ftp://ftp.ncbi.nlm.nih.gov/genomes/all/GCA/003/707/375/GCA_003707375.2_ASM370737v2</t>
  </si>
  <si>
    <t>[Candida] schatavii</t>
  </si>
  <si>
    <t>NRRL Y-17078</t>
  </si>
  <si>
    <t>SAMN08343413</t>
  </si>
  <si>
    <t>GCA_003707405.1</t>
  </si>
  <si>
    <t>PPIY01</t>
  </si>
  <si>
    <t>ftp://ftp.ncbi.nlm.nih.gov/genomes/all/GCA/003/707/405/GCA_003707405.1_ASM370740v1</t>
  </si>
  <si>
    <t>Pichia exigua</t>
  </si>
  <si>
    <t>NRRL Y-10920</t>
  </si>
  <si>
    <t>SAMN08343419</t>
  </si>
  <si>
    <t>GCA_003707355.1</t>
  </si>
  <si>
    <t>PPIS01</t>
  </si>
  <si>
    <t>ftp://ftp.ncbi.nlm.nih.gov/genomes/all/GCA/003/707/355/GCA_003707355.1_ASM370735v1</t>
  </si>
  <si>
    <t>[Candida] restingae</t>
  </si>
  <si>
    <t>NRRL Y-27358</t>
  </si>
  <si>
    <t>SAMN08343411</t>
  </si>
  <si>
    <t>GCA_003707425.2</t>
  </si>
  <si>
    <t>PPJA02</t>
  </si>
  <si>
    <t>ftp://ftp.ncbi.nlm.nih.gov/genomes/all/GCA/003/707/425/GCA_003707425.2_ASM370742v2</t>
  </si>
  <si>
    <t>Blastobotrys proliferans</t>
  </si>
  <si>
    <t>NRRL Y-17577</t>
  </si>
  <si>
    <t>SAMN08343403</t>
  </si>
  <si>
    <t>GCA_003707485.2</t>
  </si>
  <si>
    <t>PPJI02</t>
  </si>
  <si>
    <t>ftp://ftp.ncbi.nlm.nih.gov/genomes/all/GCA/003/707/485/GCA_003707485.2_ASM370748v2</t>
  </si>
  <si>
    <t>Aciculoconidium aculeatum</t>
  </si>
  <si>
    <t>NRRL YB-4298</t>
  </si>
  <si>
    <t>SAMN08343410</t>
  </si>
  <si>
    <t>GCA_003707435.1</t>
  </si>
  <si>
    <t>PPJB01</t>
  </si>
  <si>
    <t>ftp://ftp.ncbi.nlm.nih.gov/genomes/all/GCA/003/707/435/GCA_003707435.1_ASM370743v1</t>
  </si>
  <si>
    <t>Kregervanrija fluxuum</t>
  </si>
  <si>
    <t>NRRL YB-4273</t>
  </si>
  <si>
    <t>SAMN08343292</t>
  </si>
  <si>
    <t>GCA_003707275.2</t>
  </si>
  <si>
    <t>PPNM02</t>
  </si>
  <si>
    <t>ftp://ftp.ncbi.nlm.nih.gov/genomes/all/GCA/003/707/275/GCA_003707275.2_ASM370727v2</t>
  </si>
  <si>
    <t>Lipomyces oligophaga</t>
  </si>
  <si>
    <t>NRRL Y-17247</t>
  </si>
  <si>
    <t>SAMN08343394</t>
  </si>
  <si>
    <t>GCA_003707545.2</t>
  </si>
  <si>
    <t>PPJR02</t>
  </si>
  <si>
    <t>ftp://ftp.ncbi.nlm.nih.gov/genomes/all/GCA/003/707/545/GCA_003707545.2_ASM370754v2</t>
  </si>
  <si>
    <t>Dipodascus albidus</t>
  </si>
  <si>
    <t>NRRL Y-12859</t>
  </si>
  <si>
    <t>SAMN08343407</t>
  </si>
  <si>
    <t>GCA_003707475.1</t>
  </si>
  <si>
    <t>PPJE01</t>
  </si>
  <si>
    <t>ftp://ftp.ncbi.nlm.nih.gov/genomes/all/GCA/003/707/475/GCA_003707475.1_ASM370747v1</t>
  </si>
  <si>
    <t>Lipomyces arxii</t>
  </si>
  <si>
    <t>NRRL Y-17921</t>
  </si>
  <si>
    <t>SAMN08343392</t>
  </si>
  <si>
    <t>GCA_003707585.2</t>
  </si>
  <si>
    <t>PPJT02</t>
  </si>
  <si>
    <t>ftp://ftp.ncbi.nlm.nih.gov/genomes/all/GCA/003/707/585/GCA_003707585.2_ASM370758v2</t>
  </si>
  <si>
    <t>Ogataea pini</t>
  </si>
  <si>
    <t>NRRL Y-11528</t>
  </si>
  <si>
    <t>SAMN08343374</t>
  </si>
  <si>
    <t>GCA_003707665.1</t>
  </si>
  <si>
    <t>PPKL01</t>
  </si>
  <si>
    <t>ftp://ftp.ncbi.nlm.nih.gov/genomes/all/GCA/003/707/665/GCA_003707665.1_ASM370766v1</t>
  </si>
  <si>
    <t>Ogataea trehalophila</t>
  </si>
  <si>
    <t>NRRL Y-6781</t>
  </si>
  <si>
    <t>SAMN08343377</t>
  </si>
  <si>
    <t>GCA_003707645.1</t>
  </si>
  <si>
    <t>PPKI01</t>
  </si>
  <si>
    <t>ftp://ftp.ncbi.nlm.nih.gov/genomes/all/GCA/003/707/645/GCA_003707645.1_ASM370764v1</t>
  </si>
  <si>
    <t>Tetrapisispora fleetii</t>
  </si>
  <si>
    <t>NRRL Y-27350</t>
  </si>
  <si>
    <t>SAMN08343384</t>
  </si>
  <si>
    <t>GCA_003707605.1</t>
  </si>
  <si>
    <t>PPKB01</t>
  </si>
  <si>
    <t>ftp://ftp.ncbi.nlm.nih.gov/genomes/all/GCA/003/707/605/GCA_003707605.1_ASM370760v1</t>
  </si>
  <si>
    <t>NRRL Y-27598</t>
  </si>
  <si>
    <t>SAMN08343373</t>
  </si>
  <si>
    <t>GCA_003707685.1</t>
  </si>
  <si>
    <t>PPKM01</t>
  </si>
  <si>
    <t>ftp://ftp.ncbi.nlm.nih.gov/genomes/all/GCA/003/707/685/GCA_003707685.1_ASM370768v1</t>
  </si>
  <si>
    <t>[Candida] freyschussii</t>
  </si>
  <si>
    <t>NRRL Y-7957A</t>
  </si>
  <si>
    <t>SAMN08343355</t>
  </si>
  <si>
    <t>GCA_003707735.1</t>
  </si>
  <si>
    <t>PPLE01</t>
  </si>
  <si>
    <t>ftp://ftp.ncbi.nlm.nih.gov/genomes/all/GCA/003/707/735/GCA_003707735.1_ASM370773v1</t>
  </si>
  <si>
    <t>Cyberlindnera misumaiensis</t>
  </si>
  <si>
    <t>NRRL Y-17389</t>
  </si>
  <si>
    <t>SAMN08343351</t>
  </si>
  <si>
    <t>GCA_003707745.1</t>
  </si>
  <si>
    <t>PPLI01</t>
  </si>
  <si>
    <t>ftp://ftp.ncbi.nlm.nih.gov/genomes/all/GCA/003/707/745/GCA_003707745.1_ASM370774v1</t>
  </si>
  <si>
    <t>[Candida] oregonensis</t>
  </si>
  <si>
    <t>NRRL Y-5850</t>
  </si>
  <si>
    <t>SAMN08343350</t>
  </si>
  <si>
    <t>GCA_003707785.2</t>
  </si>
  <si>
    <t>PPLJ02</t>
  </si>
  <si>
    <t>ftp://ftp.ncbi.nlm.nih.gov/genomes/all/GCA/003/707/785/GCA_003707785.2_ASM370778v2</t>
  </si>
  <si>
    <t>Clavispora fructus</t>
  </si>
  <si>
    <t>NRRL Y-17072</t>
  </si>
  <si>
    <t>SAMN08343349</t>
  </si>
  <si>
    <t>GCA_003707795.1</t>
  </si>
  <si>
    <t>PPLK01</t>
  </si>
  <si>
    <t>ftp://ftp.ncbi.nlm.nih.gov/genomes/all/GCA/003/707/795/GCA_003707795.1_ASM370779v1</t>
  </si>
  <si>
    <t>Cephaloascus fragrans</t>
  </si>
  <si>
    <t>NRRL Y-6742</t>
  </si>
  <si>
    <t>SAMN08343346</t>
  </si>
  <si>
    <t>GCA_003707825.2</t>
  </si>
  <si>
    <t>PPLN02</t>
  </si>
  <si>
    <t>ftp://ftp.ncbi.nlm.nih.gov/genomes/all/GCA/003/707/825/GCA_003707825.2_ASM370782v2</t>
  </si>
  <si>
    <t>NRRL Y-27606</t>
  </si>
  <si>
    <t>SAMN08343343</t>
  </si>
  <si>
    <t>GCA_003707835.2</t>
  </si>
  <si>
    <t>PPLQ02</t>
  </si>
  <si>
    <t>ftp://ftp.ncbi.nlm.nih.gov/genomes/all/GCA/003/707/835/GCA_003707835.2_ASM370783v2</t>
  </si>
  <si>
    <t>Barnettozyma pratensis</t>
  </si>
  <si>
    <t>NRRL Y-12696</t>
  </si>
  <si>
    <t>SAMN08343333</t>
  </si>
  <si>
    <t>GCA_003707865.1</t>
  </si>
  <si>
    <t>PPMA01</t>
  </si>
  <si>
    <t>ftp://ftp.ncbi.nlm.nih.gov/genomes/all/GCA/003/707/865/GCA_003707865.1_ASM370786v1</t>
  </si>
  <si>
    <t>Ambrosiozyma pseudovanderkliftii</t>
  </si>
  <si>
    <t>NRRL Y-63632</t>
  </si>
  <si>
    <t>SAMN08343337</t>
  </si>
  <si>
    <t>GCA_003707895.2</t>
  </si>
  <si>
    <t>PPLW02</t>
  </si>
  <si>
    <t>ftp://ftp.ncbi.nlm.nih.gov/genomes/all/GCA/003/707/895/GCA_003707895.2_ASM370789v2</t>
  </si>
  <si>
    <t>Barnettozyma salicaria</t>
  </si>
  <si>
    <t>NRRL Y-6780</t>
  </si>
  <si>
    <t>SAMN08343332</t>
  </si>
  <si>
    <t>GCA_003707885.1</t>
  </si>
  <si>
    <t>PPMB01</t>
  </si>
  <si>
    <t>ftp://ftp.ncbi.nlm.nih.gov/genomes/all/GCA/003/707/885/GCA_003707885.1_ASM370788v1</t>
  </si>
  <si>
    <t>Wickerhamomyces bovis</t>
  </si>
  <si>
    <t>NRRL YB-4184</t>
  </si>
  <si>
    <t>SAMN08343325</t>
  </si>
  <si>
    <t>GCA_003707945.2</t>
  </si>
  <si>
    <t>PPMH02</t>
  </si>
  <si>
    <t>ftp://ftp.ncbi.nlm.nih.gov/genomes/all/GCA/003/707/945/GCA_003707945.2_ASM370794v2</t>
  </si>
  <si>
    <t>Zygoascus ofunaensis</t>
  </si>
  <si>
    <t>NRRL Y-10998</t>
  </si>
  <si>
    <t>SAMN08343331</t>
  </si>
  <si>
    <t>GCA_003707925.2</t>
  </si>
  <si>
    <t>PPMC02</t>
  </si>
  <si>
    <t>ftp://ftp.ncbi.nlm.nih.gov/genomes/all/GCA/003/707/925/GCA_003707925.2_ASM370792v2</t>
  </si>
  <si>
    <t>Yueomyces sinensis</t>
  </si>
  <si>
    <t>NRRL Y-17406</t>
  </si>
  <si>
    <t>SAMN08343313</t>
  </si>
  <si>
    <t>GCA_003707995.1</t>
  </si>
  <si>
    <t>PPMT01</t>
  </si>
  <si>
    <t>ftp://ftp.ncbi.nlm.nih.gov/genomes/all/GCA/003/707/995/GCA_003707995.1_ASM370799v1</t>
  </si>
  <si>
    <t>Torulaspora maleeae</t>
  </si>
  <si>
    <t>CBS 10694</t>
  </si>
  <si>
    <t>SAMN08343304</t>
  </si>
  <si>
    <t>GCA_003708055.2</t>
  </si>
  <si>
    <t>PPNA02</t>
  </si>
  <si>
    <t>ftp://ftp.ncbi.nlm.nih.gov/genomes/all/GCA/003/708/055/GCA_003708055.2_ASM370805v2</t>
  </si>
  <si>
    <t>Wickerhamomyces alni</t>
  </si>
  <si>
    <t>NRRL Y-11625</t>
  </si>
  <si>
    <t>SAMN08343324</t>
  </si>
  <si>
    <t>GCA_003707985.2</t>
  </si>
  <si>
    <t>PPMI02</t>
  </si>
  <si>
    <t>ftp://ftp.ncbi.nlm.nih.gov/genomes/all/GCA/003/707/985/GCA_003707985.2_ASM370798v2</t>
  </si>
  <si>
    <t>Middelhovenomyces tepae</t>
  </si>
  <si>
    <t>NRRL Y-17670</t>
  </si>
  <si>
    <t>SAMN08343299</t>
  </si>
  <si>
    <t>GCA_003708105.2</t>
  </si>
  <si>
    <t>PPNF02</t>
  </si>
  <si>
    <t>ftp://ftp.ncbi.nlm.nih.gov/genomes/all/GCA/003/708/105/GCA_003708105.2_ASM370810v2</t>
  </si>
  <si>
    <t>Fusarium kuroshium</t>
  </si>
  <si>
    <t>UCR3666</t>
  </si>
  <si>
    <t>SAMN07200645</t>
  </si>
  <si>
    <t>PRJNA389173</t>
  </si>
  <si>
    <t>GCA_003698175.1</t>
  </si>
  <si>
    <t>NKUJ01</t>
  </si>
  <si>
    <t>ftp://ftp.ncbi.nlm.nih.gov/genomes/all/GCA/003/698/175/GCA_003698175.1_Fus_sp_AF-12_v1.0</t>
  </si>
  <si>
    <t>Aspergillus sp. HF37</t>
  </si>
  <si>
    <t>HF37</t>
  </si>
  <si>
    <t>SAMN06341106</t>
  </si>
  <si>
    <t>PRJNA374997</t>
  </si>
  <si>
    <t>GCA_003698115.1</t>
  </si>
  <si>
    <t>RAQS01</t>
  </si>
  <si>
    <t>ftp://ftp.ncbi.nlm.nih.gov/genomes/all/GCA/003/698/115/GCA_003698115.1_ASM369811v1</t>
  </si>
  <si>
    <t>Kodamaea ohmeri</t>
  </si>
  <si>
    <t>SAMN11074024</t>
  </si>
  <si>
    <t>PRJNA525764</t>
  </si>
  <si>
    <t>GCA_004919595.1</t>
  </si>
  <si>
    <t>SKFK01</t>
  </si>
  <si>
    <t>ftp://ftp.ncbi.nlm.nih.gov/genomes/all/GCA/004/919/595/GCA_004919595.1_Kodohm_148</t>
  </si>
  <si>
    <t>[Candida] orba</t>
  </si>
  <si>
    <t>NRRL Y-27336</t>
  </si>
  <si>
    <t>SAMN08343294</t>
  </si>
  <si>
    <t>GCA_003708145.2</t>
  </si>
  <si>
    <t>PPNK02</t>
  </si>
  <si>
    <t>ftp://ftp.ncbi.nlm.nih.gov/genomes/all/GCA/003/708/145/GCA_003708145.2_ASM370814v2</t>
  </si>
  <si>
    <t>Starmera amethionina</t>
  </si>
  <si>
    <t>NRRL Y-10978</t>
  </si>
  <si>
    <t>SAMN08343302</t>
  </si>
  <si>
    <t>GCA_003708085.1</t>
  </si>
  <si>
    <t>PPNC01</t>
  </si>
  <si>
    <t>ftp://ftp.ncbi.nlm.nih.gov/genomes/all/GCA/003/708/085/GCA_003708085.1_ASM370808v1</t>
  </si>
  <si>
    <t>[Candida] rhagii</t>
  </si>
  <si>
    <t>NRRL Y-2594</t>
  </si>
  <si>
    <t>SAMN08343290</t>
  </si>
  <si>
    <t>GCA_003708185.2</t>
  </si>
  <si>
    <t>PPNO02</t>
  </si>
  <si>
    <t>ftp://ftp.ncbi.nlm.nih.gov/genomes/all/GCA/003/708/185/GCA_003708185.2_ASM370818v2</t>
  </si>
  <si>
    <t>[Candida] gotoi</t>
  </si>
  <si>
    <t>NRRL Y-27225</t>
  </si>
  <si>
    <t>SAMN08343289</t>
  </si>
  <si>
    <t>GCA_003708205.1</t>
  </si>
  <si>
    <t>PPNP01</t>
  </si>
  <si>
    <t>ftp://ftp.ncbi.nlm.nih.gov/genomes/all/GCA/003/708/205/GCA_003708205.1_ASM370820v1</t>
  </si>
  <si>
    <t>[Candida] mycetangii</t>
  </si>
  <si>
    <t>NRRL Y-6843</t>
  </si>
  <si>
    <t>SAMN08343284</t>
  </si>
  <si>
    <t>GCA_003708295.2</t>
  </si>
  <si>
    <t>PPNU02</t>
  </si>
  <si>
    <t>ftp://ftp.ncbi.nlm.nih.gov/genomes/all/GCA/003/708/295/GCA_003708295.2_ASM370829v2</t>
  </si>
  <si>
    <t>Cyberlindnera xylosilytica</t>
  </si>
  <si>
    <t>NRRL YB-2097</t>
  </si>
  <si>
    <t>SAMN08343285</t>
  </si>
  <si>
    <t>GCA_003708285.1</t>
  </si>
  <si>
    <t>PPNT01</t>
  </si>
  <si>
    <t>ftp://ftp.ncbi.nlm.nih.gov/genomes/all/GCA/003/708/285/GCA_003708285.1_ASM370828v1</t>
  </si>
  <si>
    <t>[Candida] heveicola</t>
  </si>
  <si>
    <t>NRRL Y-48716</t>
  </si>
  <si>
    <t>SAMN08343277</t>
  </si>
  <si>
    <t>GCA_003708405.1</t>
  </si>
  <si>
    <t>PPOB01</t>
  </si>
  <si>
    <t>ftp://ftp.ncbi.nlm.nih.gov/genomes/all/GCA/003/708/405/GCA_003708405.1_ASM370840v1</t>
  </si>
  <si>
    <t>Hanseniaspora pseudoguilliermondii</t>
  </si>
  <si>
    <t>ZIM213 Neza Cadez</t>
  </si>
  <si>
    <t>SAMN08343281</t>
  </si>
  <si>
    <t>GCA_003708335.1</t>
  </si>
  <si>
    <t>PPNX01</t>
  </si>
  <si>
    <t>ftp://ftp.ncbi.nlm.nih.gov/genomes/all/GCA/003/708/335/GCA_003708335.1_ASM370833v1</t>
  </si>
  <si>
    <t>Kazachstania rosinii</t>
  </si>
  <si>
    <t>NRRL Y-17919</t>
  </si>
  <si>
    <t>SAMN08343275</t>
  </si>
  <si>
    <t>GCA_003708425.2</t>
  </si>
  <si>
    <t>PPOD02</t>
  </si>
  <si>
    <t>ftp://ftp.ncbi.nlm.nih.gov/genomes/all/GCA/003/708/425/GCA_003708425.2_ASM370842v2</t>
  </si>
  <si>
    <t>Hanseniaspora sp. 'singularis'</t>
  </si>
  <si>
    <t>ZIM2326 Neza Cadez; ST-244</t>
  </si>
  <si>
    <t>SAMN08343280</t>
  </si>
  <si>
    <t>GCA_003708365.1</t>
  </si>
  <si>
    <t>PPNY01</t>
  </si>
  <si>
    <t>ftp://ftp.ncbi.nlm.nih.gov/genomes/all/GCA/003/708/365/GCA_003708365.1_ASM370836v1</t>
  </si>
  <si>
    <t>Cyberlindnera maclurae</t>
  </si>
  <si>
    <t>NRRL Y-5377</t>
  </si>
  <si>
    <t>SAMN08343279</t>
  </si>
  <si>
    <t>GCA_003708355.2</t>
  </si>
  <si>
    <t>PPNZ02</t>
  </si>
  <si>
    <t>ftp://ftp.ncbi.nlm.nih.gov/genomes/all/GCA/003/708/355/GCA_003708355.2_ASM370835v2</t>
  </si>
  <si>
    <t>Kazachstania kunashirensis</t>
  </si>
  <si>
    <t>NRRL Y-27209</t>
  </si>
  <si>
    <t>SAMN08343270</t>
  </si>
  <si>
    <t>GCA_003708465.1</t>
  </si>
  <si>
    <t>PPOH01</t>
  </si>
  <si>
    <t>ftp://ftp.ncbi.nlm.nih.gov/genomes/all/GCA/003/708/465/GCA_003708465.1_ASM370846v1</t>
  </si>
  <si>
    <t>Grigorovia transvaalensis</t>
  </si>
  <si>
    <t>NRRL Y-17245</t>
  </si>
  <si>
    <t>SAMN08343274</t>
  </si>
  <si>
    <t>GCA_003708445.2</t>
  </si>
  <si>
    <t>PPXN02</t>
  </si>
  <si>
    <t>ftp://ftp.ncbi.nlm.nih.gov/genomes/all/GCA/003/708/445/GCA_003708445.2_ASM370844v2</t>
  </si>
  <si>
    <t>Kazachstania aerobia</t>
  </si>
  <si>
    <t>NRRL Y-27976</t>
  </si>
  <si>
    <t>SAMN08343269</t>
  </si>
  <si>
    <t>GCA_003708495.1</t>
  </si>
  <si>
    <t>PPOI01</t>
  </si>
  <si>
    <t>ftp://ftp.ncbi.nlm.nih.gov/genomes/all/GCA/003/708/495/GCA_003708495.1_ASM370849v1</t>
  </si>
  <si>
    <t>Kazachstania viticola</t>
  </si>
  <si>
    <t>NRRL Y-27206</t>
  </si>
  <si>
    <t>SAMN08343272</t>
  </si>
  <si>
    <t>GCA_003708455.1</t>
  </si>
  <si>
    <t>PPOF01</t>
  </si>
  <si>
    <t>ftp://ftp.ncbi.nlm.nih.gov/genomes/all/GCA/003/708/455/GCA_003708455.1_ASM370845v1</t>
  </si>
  <si>
    <t>Debaryomyces nepalensis</t>
  </si>
  <si>
    <t>NRRL Y-7108</t>
  </si>
  <si>
    <t>SAMN08343260</t>
  </si>
  <si>
    <t>GCA_003708585.1</t>
  </si>
  <si>
    <t>PPOR01</t>
  </si>
  <si>
    <t>ftp://ftp.ncbi.nlm.nih.gov/genomes/all/GCA/003/708/585/GCA_003708585.1_ASM370858v1</t>
  </si>
  <si>
    <t>Kazachstania bromeliacearum</t>
  </si>
  <si>
    <t>NRRL Y-48836</t>
  </si>
  <si>
    <t>SAMN08343262</t>
  </si>
  <si>
    <t>GCA_003708535.2</t>
  </si>
  <si>
    <t>PPOP02</t>
  </si>
  <si>
    <t>ftp://ftp.ncbi.nlm.nih.gov/genomes/all/GCA/003/708/535/GCA_003708535.2_ASM370853v2</t>
  </si>
  <si>
    <t>Debaryomyces maramus</t>
  </si>
  <si>
    <t>NRRL Y-2171</t>
  </si>
  <si>
    <t>SAMN08343259</t>
  </si>
  <si>
    <t>GCA_003708605.2</t>
  </si>
  <si>
    <t>PPOS02</t>
  </si>
  <si>
    <t>ftp://ftp.ncbi.nlm.nih.gov/genomes/all/GCA/003/708/605/GCA_003708605.2_ASM370860v2</t>
  </si>
  <si>
    <t>Kazachstania turicensis</t>
  </si>
  <si>
    <t>NRRL Y-48834</t>
  </si>
  <si>
    <t>SAMN08343263</t>
  </si>
  <si>
    <t>GCA_003708545.1</t>
  </si>
  <si>
    <t>PPOO01</t>
  </si>
  <si>
    <t>ftp://ftp.ncbi.nlm.nih.gov/genomes/all/GCA/003/708/545/GCA_003708545.1_ASM370854v1</t>
  </si>
  <si>
    <t>Dipodascus geniculatus</t>
  </si>
  <si>
    <t>NRRL Y-17628</t>
  </si>
  <si>
    <t>SAMN08343256</t>
  </si>
  <si>
    <t>GCA_003708655.1</t>
  </si>
  <si>
    <t>PPOV01</t>
  </si>
  <si>
    <t>ftp://ftp.ncbi.nlm.nih.gov/genomes/all/GCA/003/708/655/GCA_003708655.1_ASM370865v1</t>
  </si>
  <si>
    <t>[Candida] tammaniensis</t>
  </si>
  <si>
    <t>NRRL Y-8257</t>
  </si>
  <si>
    <t>SAMN08343253</t>
  </si>
  <si>
    <t>GCA_003708705.1</t>
  </si>
  <si>
    <t>PPOY01</t>
  </si>
  <si>
    <t>ftp://ftp.ncbi.nlm.nih.gov/genomes/all/GCA/003/708/705/GCA_003708705.1_ASM370870v1</t>
  </si>
  <si>
    <t>[Candida] wancherniae</t>
  </si>
  <si>
    <t>NRRL Y-48709</t>
  </si>
  <si>
    <t>SAMN08343252</t>
  </si>
  <si>
    <t>GCA_003708715.2</t>
  </si>
  <si>
    <t>PPOZ02</t>
  </si>
  <si>
    <t>ftp://ftp.ncbi.nlm.nih.gov/genomes/all/GCA/003/708/715/GCA_003708715.2_ASM370871v2</t>
  </si>
  <si>
    <t>[Candida] ascalaphidarum</t>
  </si>
  <si>
    <t>NRRL Y-27908</t>
  </si>
  <si>
    <t>SAMN08343251</t>
  </si>
  <si>
    <t>GCA_003708745.2</t>
  </si>
  <si>
    <t>PPPA02</t>
  </si>
  <si>
    <t>ftp://ftp.ncbi.nlm.nih.gov/genomes/all/GCA/003/708/745/GCA_003708745.2_ASM370874v2</t>
  </si>
  <si>
    <t>Cyberlindnera americana</t>
  </si>
  <si>
    <t>NRRL Y-2156</t>
  </si>
  <si>
    <t>SAMN08343278</t>
  </si>
  <si>
    <t>GCA_003708795.2</t>
  </si>
  <si>
    <t>PPOA02</t>
  </si>
  <si>
    <t>ftp://ftp.ncbi.nlm.nih.gov/genomes/all/GCA/003/708/795/GCA_003708795.2_ASM370879v2</t>
  </si>
  <si>
    <t>[Candida] golubevii</t>
  </si>
  <si>
    <t>NRRL Y-48707</t>
  </si>
  <si>
    <t>SAMN08343250</t>
  </si>
  <si>
    <t>GCA_003708755.1</t>
  </si>
  <si>
    <t>PPPB01</t>
  </si>
  <si>
    <t>ftp://ftp.ncbi.nlm.nih.gov/genomes/all/GCA/003/708/755/GCA_003708755.1_ASM370875v1</t>
  </si>
  <si>
    <t>Kazachstania intestinalis</t>
  </si>
  <si>
    <t>NRRL Y-48847</t>
  </si>
  <si>
    <t>SAMN08343268</t>
  </si>
  <si>
    <t>GCA_003708845.2</t>
  </si>
  <si>
    <t>PPOJ02</t>
  </si>
  <si>
    <t>ftp://ftp.ncbi.nlm.nih.gov/genomes/all/GCA/003/708/845/GCA_003708845.2_ASM370884v2</t>
  </si>
  <si>
    <t>Hanseniaspora sp. 'hatyaiensis'</t>
  </si>
  <si>
    <t>ZIM2327 Neza Cadez; ST-476</t>
  </si>
  <si>
    <t>SAMN08343288</t>
  </si>
  <si>
    <t>GCA_003708765.1</t>
  </si>
  <si>
    <t>PPNQ01</t>
  </si>
  <si>
    <t>ftp://ftp.ncbi.nlm.nih.gov/genomes/all/GCA/003/708/765/GCA_003708765.1_ASM370876v1</t>
  </si>
  <si>
    <t>Kazachstania taianensis</t>
  </si>
  <si>
    <t>NRRL Y-48846</t>
  </si>
  <si>
    <t>SAMN08343267</t>
  </si>
  <si>
    <t>GCA_003708865.1</t>
  </si>
  <si>
    <t>PPOK01</t>
  </si>
  <si>
    <t>ftp://ftp.ncbi.nlm.nih.gov/genomes/all/GCA/003/708/865/GCA_003708865.1_ASM370886v1</t>
  </si>
  <si>
    <t>Kazachstania siamensis</t>
  </si>
  <si>
    <t>NRRL Y-48842</t>
  </si>
  <si>
    <t>SAMN08343266</t>
  </si>
  <si>
    <t>GCA_003708905.2</t>
  </si>
  <si>
    <t>PPOL02</t>
  </si>
  <si>
    <t>ftp://ftp.ncbi.nlm.nih.gov/genomes/all/GCA/003/708/905/GCA_003708905.2_ASM370890v2</t>
  </si>
  <si>
    <t>Kazachstania spencerorum</t>
  </si>
  <si>
    <t>NRRL Y-17920</t>
  </si>
  <si>
    <t>SAMN08343273</t>
  </si>
  <si>
    <t>GCA_003708825.2</t>
  </si>
  <si>
    <t>PPOE02</t>
  </si>
  <si>
    <t>ftp://ftp.ncbi.nlm.nih.gov/genomes/all/GCA/003/708/825/GCA_003708825.2_ASM370882v2</t>
  </si>
  <si>
    <t>Kazachstania solicola</t>
  </si>
  <si>
    <t>NRRL Y-27207</t>
  </si>
  <si>
    <t>SAMN08343271</t>
  </si>
  <si>
    <t>GCA_003708835.2</t>
  </si>
  <si>
    <t>PPOG02</t>
  </si>
  <si>
    <t>ftp://ftp.ncbi.nlm.nih.gov/genomes/all/GCA/003/708/835/GCA_003708835.2_ASM370883v2</t>
  </si>
  <si>
    <t>Debaryomyces prosopidis</t>
  </si>
  <si>
    <t>NRRL Y-27369</t>
  </si>
  <si>
    <t>SAMN08343261</t>
  </si>
  <si>
    <t>GCA_003708935.1</t>
  </si>
  <si>
    <t>PPOQ01</t>
  </si>
  <si>
    <t>ftp://ftp.ncbi.nlm.nih.gov/genomes/all/GCA/003/708/935/GCA_003708935.1_ASM370893v1</t>
  </si>
  <si>
    <t>[Candida] gorgasii</t>
  </si>
  <si>
    <t>NRRL Y-27707</t>
  </si>
  <si>
    <t>SAMN08343249</t>
  </si>
  <si>
    <t>GCA_003708985.2</t>
  </si>
  <si>
    <t>PPPC02</t>
  </si>
  <si>
    <t>ftp://ftp.ncbi.nlm.nih.gov/genomes/all/GCA/003/708/985/GCA_003708985.2_ASM370898v2</t>
  </si>
  <si>
    <t>Kazachstania martiniae</t>
  </si>
  <si>
    <t>NRRL Y-409</t>
  </si>
  <si>
    <t>SAMN08343265</t>
  </si>
  <si>
    <t>GCA_003708925.2</t>
  </si>
  <si>
    <t>PPOM02</t>
  </si>
  <si>
    <t>ftp://ftp.ncbi.nlm.nih.gov/genomes/all/GCA/003/708/925/GCA_003708925.2_ASM370892v2</t>
  </si>
  <si>
    <t>Magnaporthales sp. P1609</t>
  </si>
  <si>
    <t>P1609</t>
  </si>
  <si>
    <t>SAMN07959954</t>
  </si>
  <si>
    <t>PRJNA416656</t>
  </si>
  <si>
    <t>GCA_003709005.1</t>
  </si>
  <si>
    <t>PELF01</t>
  </si>
  <si>
    <t>ftp://ftp.ncbi.nlm.nih.gov/genomes/all/GCA/003/709/005/GCA_003709005.1_ASM370900v1</t>
  </si>
  <si>
    <t>Debaryomyces subglobosus</t>
  </si>
  <si>
    <t>NRRL Y-6666</t>
  </si>
  <si>
    <t>SAMN08343255</t>
  </si>
  <si>
    <t>GCA_003708965.1</t>
  </si>
  <si>
    <t>PPOW01</t>
  </si>
  <si>
    <t>ftp://ftp.ncbi.nlm.nih.gov/genomes/all/GCA/003/708/965/GCA_003708965.1_ASM370896v1</t>
  </si>
  <si>
    <t>Martiniozyma abietophila</t>
  </si>
  <si>
    <t>NRRL Y-11514</t>
  </si>
  <si>
    <t>SAMN08343418</t>
  </si>
  <si>
    <t>GCA_003705535.2</t>
  </si>
  <si>
    <t>PPIT02</t>
  </si>
  <si>
    <t>ftp://ftp.ncbi.nlm.nih.gov/genomes/all/GCA/003/705/535/GCA_003705535.2_ASM370553v2</t>
  </si>
  <si>
    <t>Citeromyces siamensis</t>
  </si>
  <si>
    <t>NRRL Y-27975</t>
  </si>
  <si>
    <t>SAMN08343358</t>
  </si>
  <si>
    <t>GCA_003706365.1</t>
  </si>
  <si>
    <t>PPLB01</t>
  </si>
  <si>
    <t>ftp://ftp.ncbi.nlm.nih.gov/genomes/all/GCA/003/706/365/GCA_003706365.1_ASM370636v1</t>
  </si>
  <si>
    <t>Blastobotrys niveus</t>
  </si>
  <si>
    <t>NRRL Y-17581</t>
  </si>
  <si>
    <t>SAMN08343401</t>
  </si>
  <si>
    <t>GCA_003707525.2</t>
  </si>
  <si>
    <t>PPJK02</t>
  </si>
  <si>
    <t>ftp://ftp.ncbi.nlm.nih.gov/genomes/all/GCA/003/707/525/GCA_003707525.2_ASM370752v2</t>
  </si>
  <si>
    <t>Botryozyma nematodophila</t>
  </si>
  <si>
    <t>NRRL Y-17705</t>
  </si>
  <si>
    <t>SAMN08343409</t>
  </si>
  <si>
    <t>GCA_003707445.1</t>
  </si>
  <si>
    <t>PPJC01</t>
  </si>
  <si>
    <t>ftp://ftp.ncbi.nlm.nih.gov/genomes/all/GCA/003/707/445/GCA_003707445.1_ASM370744v1</t>
  </si>
  <si>
    <t>Priceomyces carsonii</t>
  </si>
  <si>
    <t>NRRL YB-4275</t>
  </si>
  <si>
    <t>SAMN08343320</t>
  </si>
  <si>
    <t>GCA_003709225.2</t>
  </si>
  <si>
    <t>PPMM02</t>
  </si>
  <si>
    <t>ftp://ftp.ncbi.nlm.nih.gov/genomes/all/GCA/003/709/225/GCA_003709225.2_ASM370922v2</t>
  </si>
  <si>
    <t>Ogataea zsoltii</t>
  </si>
  <si>
    <t>NRRL Y-27601</t>
  </si>
  <si>
    <t>SAMN08343378</t>
  </si>
  <si>
    <t>GCA_003709205.2</t>
  </si>
  <si>
    <t>PPKH02</t>
  </si>
  <si>
    <t>ftp://ftp.ncbi.nlm.nih.gov/genomes/all/GCA/003/709/205/GCA_003709205.2_ASM370920v2</t>
  </si>
  <si>
    <t>Cyberlindnera saturnus</t>
  </si>
  <si>
    <t>NRRL Y-17396</t>
  </si>
  <si>
    <t>SAMN08343287</t>
  </si>
  <si>
    <t>GCA_003709245.2</t>
  </si>
  <si>
    <t>PPNR02</t>
  </si>
  <si>
    <t>ftp://ftp.ncbi.nlm.nih.gov/genomes/all/GCA/003/709/245/GCA_003709245.2_ASM370924v2</t>
  </si>
  <si>
    <t>Grigorovia yakushimaensis</t>
  </si>
  <si>
    <t>NRRL Y-48837</t>
  </si>
  <si>
    <t>SAMN08343276</t>
  </si>
  <si>
    <t>GCA_003709265.1</t>
  </si>
  <si>
    <t>PPOC01</t>
  </si>
  <si>
    <t>ftp://ftp.ncbi.nlm.nih.gov/genomes/all/GCA/003/709/265/GCA_003709265.1_ASM370926v1</t>
  </si>
  <si>
    <t>Paradisaea rubra</t>
  </si>
  <si>
    <t>F686</t>
  </si>
  <si>
    <t>SAMN10096786</t>
  </si>
  <si>
    <t>PRJNA491255</t>
  </si>
  <si>
    <t>GCA_003713215.1</t>
  </si>
  <si>
    <t>RAHL01</t>
  </si>
  <si>
    <t>ftp://ftp.ncbi.nlm.nih.gov/genomes/all/GCA/003/713/215/GCA_003713215.1_ParRub_1.0</t>
  </si>
  <si>
    <t>Diphyllodes magnificus</t>
  </si>
  <si>
    <t>F569</t>
  </si>
  <si>
    <t>SAMN10096783</t>
  </si>
  <si>
    <t>GCA_003713285.1</t>
  </si>
  <si>
    <t>RAHO01</t>
  </si>
  <si>
    <t>ftp://ftp.ncbi.nlm.nih.gov/genomes/all/GCA/003/713/285/GCA_003713285.1_DipMag_1.0</t>
  </si>
  <si>
    <t>Parotia lawesii</t>
  </si>
  <si>
    <t>F631</t>
  </si>
  <si>
    <t>SAMN10096785</t>
  </si>
  <si>
    <t>GCA_003713295.1</t>
  </si>
  <si>
    <t>RAHM01</t>
  </si>
  <si>
    <t>ftp://ftp.ncbi.nlm.nih.gov/genomes/all/GCA/003/713/295/GCA_003713295.1_ParLaw_1.0</t>
  </si>
  <si>
    <t>Cicinnurus regius</t>
  </si>
  <si>
    <t>F628</t>
  </si>
  <si>
    <t>SAMN10096784</t>
  </si>
  <si>
    <t>GCA_003713305.1</t>
  </si>
  <si>
    <t>RAHN01</t>
  </si>
  <si>
    <t>ftp://ftp.ncbi.nlm.nih.gov/genomes/all/GCA/003/713/305/GCA_003713305.1_CicReg_1.0</t>
  </si>
  <si>
    <t>Paradisaea raggiana</t>
  </si>
  <si>
    <t>B10K-DU-002-22</t>
  </si>
  <si>
    <t>SAMN10096787</t>
  </si>
  <si>
    <t>GCA_003713265.1</t>
  </si>
  <si>
    <t>RAHK01</t>
  </si>
  <si>
    <t>ftp://ftp.ncbi.nlm.nih.gov/genomes/all/GCA/003/713/265/GCA_003713265.1_ParRag_1.0</t>
  </si>
  <si>
    <t>Chaetothyriales sp. CBS 135597</t>
  </si>
  <si>
    <t>CBS 135597</t>
  </si>
  <si>
    <t>SAMN09487417</t>
  </si>
  <si>
    <t>GCA_003709825.1</t>
  </si>
  <si>
    <t>QQXN01</t>
  </si>
  <si>
    <t>2018-11-02T00:00:00Z</t>
  </si>
  <si>
    <t>ftp://ftp.ncbi.nlm.nih.gov/genomes/all/GCA/003/709/825/GCA_003709825.1_ASM370982v1</t>
  </si>
  <si>
    <t>Chaetothyriales sp. CBS 132003</t>
  </si>
  <si>
    <t>CBS 132003</t>
  </si>
  <si>
    <t>SAMN09487416</t>
  </si>
  <si>
    <t>GCA_003709865.1</t>
  </si>
  <si>
    <t>QRBJ01</t>
  </si>
  <si>
    <t>ftp://ftp.ncbi.nlm.nih.gov/genomes/all/GCA/003/709/865/GCA_003709865.1_ASM370986v1</t>
  </si>
  <si>
    <t>Chaetothyriales sp. CBS 134916</t>
  </si>
  <si>
    <t>CBS 134916</t>
  </si>
  <si>
    <t>SAMN09487415</t>
  </si>
  <si>
    <t>GCA_003709845.1</t>
  </si>
  <si>
    <t>QQXO01</t>
  </si>
  <si>
    <t>ftp://ftp.ncbi.nlm.nih.gov/genomes/all/GCA/003/709/845/GCA_003709845.1_ASM370984v1</t>
  </si>
  <si>
    <t>Semibalanus balanoides</t>
  </si>
  <si>
    <t>JCBN2019</t>
  </si>
  <si>
    <t>SAMN12406453</t>
  </si>
  <si>
    <t>PRJNA557548</t>
  </si>
  <si>
    <t>GCA_014673585.1</t>
  </si>
  <si>
    <t>VOPJ01</t>
  </si>
  <si>
    <t>ftp://ftp.ncbi.nlm.nih.gov/genomes/all/GCA/014/673/585/GCA_014673585.1_Sbal3.1</t>
  </si>
  <si>
    <t>Nomia melanderi</t>
  </si>
  <si>
    <t>Touchet_males</t>
  </si>
  <si>
    <t>SAMN10185933</t>
  </si>
  <si>
    <t>PRJNA598198</t>
  </si>
  <si>
    <t>GCA_003710045.1</t>
  </si>
  <si>
    <t>REGV01</t>
  </si>
  <si>
    <t>ftp://ftp.ncbi.nlm.nih.gov/genomes/all/GCA/003/710/045/GCA_003710045.1_USU_Nmel_1.2</t>
  </si>
  <si>
    <t>ftp://ftp.ncbi.nlm.nih.gov/genomes/all/GCF/003/710/045/GCF_003710045.1_USU_Nmel_1.2</t>
  </si>
  <si>
    <t>Protomyces macrosporus</t>
  </si>
  <si>
    <t>NRRL Y-12879</t>
  </si>
  <si>
    <t>SAMN09864018</t>
  </si>
  <si>
    <t>PRJNA486796</t>
  </si>
  <si>
    <t>GCA_003717175.1</t>
  </si>
  <si>
    <t>QXDT01</t>
  </si>
  <si>
    <t>2018-11-07T00:00:00Z</t>
  </si>
  <si>
    <t>ftp://ftp.ncbi.nlm.nih.gov/genomes/all/GCA/003/717/175/GCA_003717175.1_ASM371717v1</t>
  </si>
  <si>
    <t>Protomyces inundatus</t>
  </si>
  <si>
    <t>NRRL Y-6349</t>
  </si>
  <si>
    <t>SAMN09863624</t>
  </si>
  <si>
    <t>PRJNA486783</t>
  </si>
  <si>
    <t>GCA_003717165.1</t>
  </si>
  <si>
    <t>QXDR01</t>
  </si>
  <si>
    <t>ftp://ftp.ncbi.nlm.nih.gov/genomes/all/GCA/003/717/165/GCA_003717165.1_ASM371716v1</t>
  </si>
  <si>
    <t>Protomyces inouyei</t>
  </si>
  <si>
    <t>NRRL YB-4354</t>
  </si>
  <si>
    <t>SAMN09862466</t>
  </si>
  <si>
    <t>PRJNA486715</t>
  </si>
  <si>
    <t>GCA_003717155.1</t>
  </si>
  <si>
    <t>QXDQ01</t>
  </si>
  <si>
    <t>ftp://ftp.ncbi.nlm.nih.gov/genomes/all/GCA/003/717/155/GCA_003717155.1_ASM371715v1</t>
  </si>
  <si>
    <t>Protomyces gravidus</t>
  </si>
  <si>
    <t>NRRL Y-17093</t>
  </si>
  <si>
    <t>SAMN09862461</t>
  </si>
  <si>
    <t>PRJNA486711</t>
  </si>
  <si>
    <t>GCA_003717255.1</t>
  </si>
  <si>
    <t>QXDP01</t>
  </si>
  <si>
    <t>ftp://ftp.ncbi.nlm.nih.gov/genomes/all/GCA/003/717/255/GCA_003717255.1_ASM371725v1</t>
  </si>
  <si>
    <t>Protomyces pachydermus</t>
  </si>
  <si>
    <t>NRRL YB-4355</t>
  </si>
  <si>
    <t>SAMN09867611</t>
  </si>
  <si>
    <t>PRJNA486895</t>
  </si>
  <si>
    <t>GCA_003717275.1</t>
  </si>
  <si>
    <t>QXDU01</t>
  </si>
  <si>
    <t>ftp://ftp.ncbi.nlm.nih.gov/genomes/all/GCA/003/717/275/GCA_003717275.1_ASM371727v1</t>
  </si>
  <si>
    <t>Coffea eugenioides</t>
  </si>
  <si>
    <t>CCC68of</t>
  </si>
  <si>
    <t>SAMN10269643</t>
  </si>
  <si>
    <t>PRJNA508372</t>
  </si>
  <si>
    <t>GCA_003713205.1</t>
  </si>
  <si>
    <t>chromosome 1:NC_040035.1/CM011091.1; chromosome 2:NC_040036.1/CM011092.1; chromosome 3:NC_040037.1/CM011093.1; chromosome 4:NC_040038.1/CM011094.1; chromosome 5:NC_040039.1/CM011095.1; chromosome 6:NC_040040.1/CM011096.1; chromosome 7:NC_040041.1/CM011097.1; chromosome 8:NC_040042.1/CM011098.1; chromosome 9:NC_040043.1/CM011099.1; chromosome 10:NC_040044.1/CM011100.1; chromosome 11:NC_040045.1/CM011101.1</t>
  </si>
  <si>
    <t>RHJT01</t>
  </si>
  <si>
    <t>ftp://ftp.ncbi.nlm.nih.gov/genomes/all/GCA/003/713/205/GCA_003713205.1_Ceug_1.0</t>
  </si>
  <si>
    <t>ftp://ftp.ncbi.nlm.nih.gov/genomes/all/GCF/003/713/205/GCF_003713205.1_Ceug_1.0</t>
  </si>
  <si>
    <t>Aspergillus incahuasiensis</t>
  </si>
  <si>
    <t>NRRL 66825</t>
  </si>
  <si>
    <t>SAMN10280326</t>
  </si>
  <si>
    <t>PRJNA498066</t>
  </si>
  <si>
    <t>GCA_003719405.1</t>
  </si>
  <si>
    <t>RHLP01</t>
  </si>
  <si>
    <t>ftp://ftp.ncbi.nlm.nih.gov/genomes/all/GCA/003/719/405/GCA_003719405.1_ASM371940v1</t>
  </si>
  <si>
    <t>Aspergillus olivimuriae</t>
  </si>
  <si>
    <t>NRRL 66783</t>
  </si>
  <si>
    <t>SAMN10279383</t>
  </si>
  <si>
    <t>PRJNA498048</t>
  </si>
  <si>
    <t>GCA_003719415.1</t>
  </si>
  <si>
    <t>RHLO01</t>
  </si>
  <si>
    <t>ftp://ftp.ncbi.nlm.nih.gov/genomes/all/GCA/003/719/415/GCA_003719415.1_ASM371941v1</t>
  </si>
  <si>
    <t>Trypanosoma conorhini</t>
  </si>
  <si>
    <t>025E</t>
  </si>
  <si>
    <t>SAMN04565988</t>
  </si>
  <si>
    <t>GCA_003719485.1</t>
  </si>
  <si>
    <t>MKKU01</t>
  </si>
  <si>
    <t>ftp://ftp.ncbi.nlm.nih.gov/genomes/all/GCA/003/719/485/GCA_003719485.1_ASM371948v1</t>
  </si>
  <si>
    <t>ftp://ftp.ncbi.nlm.nih.gov/genomes/all/GCF/003/719/485/GCF_003719485.1_ASM371948v1</t>
  </si>
  <si>
    <t>Lepidurus arcticus</t>
  </si>
  <si>
    <t>Lart-F3</t>
  </si>
  <si>
    <t>SAMN07999711</t>
  </si>
  <si>
    <t>PRJNA417576</t>
  </si>
  <si>
    <t>GCA_003724045.1</t>
  </si>
  <si>
    <t>RJJA01</t>
  </si>
  <si>
    <t>ftp://ftp.ncbi.nlm.nih.gov/genomes/all/GCA/003/724/045/GCA_003724045.1_ASM372404v1</t>
  </si>
  <si>
    <t>Lepidurus apus lubbocki</t>
  </si>
  <si>
    <t>Lubb-f4</t>
  </si>
  <si>
    <t>SAMN07999712</t>
  </si>
  <si>
    <t>GCA_003723985.1</t>
  </si>
  <si>
    <t>RJJB01</t>
  </si>
  <si>
    <t>ftp://ftp.ncbi.nlm.nih.gov/genomes/all/GCA/003/723/985/GCA_003723985.1_Lubb2018</t>
  </si>
  <si>
    <t>Pythium guiyangense</t>
  </si>
  <si>
    <t>Su</t>
  </si>
  <si>
    <t>SAMN09914743</t>
  </si>
  <si>
    <t>PRJNA487957</t>
  </si>
  <si>
    <t>GCA_003730235.1</t>
  </si>
  <si>
    <t>QXDM01</t>
  </si>
  <si>
    <t>2018-11-15T00:00:00Z</t>
  </si>
  <si>
    <t>ftp://ftp.ncbi.nlm.nih.gov/genomes/all/GCA/003/730/235/GCA_003730235.1_ASM373023v1</t>
  </si>
  <si>
    <t>Anabarilius grahami</t>
  </si>
  <si>
    <t>AG-KIZ</t>
  </si>
  <si>
    <t>SAMN09469597</t>
  </si>
  <si>
    <t>PRJNA477399</t>
  </si>
  <si>
    <t>GCA_003731715.1</t>
  </si>
  <si>
    <t>RJVU01</t>
  </si>
  <si>
    <t>ftp://ftp.ncbi.nlm.nih.gov/genomes/all/GCA/003/731/715/GCA_003731715.1_BGI_Agra_1.0</t>
  </si>
  <si>
    <t>Sodiomyces alkalinus F11</t>
  </si>
  <si>
    <t>F11</t>
  </si>
  <si>
    <t>SAMN02745840</t>
  </si>
  <si>
    <t>PRJNA196044</t>
  </si>
  <si>
    <t>GCA_003711515.1</t>
  </si>
  <si>
    <t>NITX01</t>
  </si>
  <si>
    <t>ftp://ftp.ncbi.nlm.nih.gov/genomes/all/GCA/003/711/515/GCA_003711515.1_Sodal1</t>
  </si>
  <si>
    <t>ftp://ftp.ncbi.nlm.nih.gov/genomes/all/GCF/003/711/515/GCF_003711515.1_Sodal1</t>
  </si>
  <si>
    <t>Ascobolus immersus RN42</t>
  </si>
  <si>
    <t>RN42</t>
  </si>
  <si>
    <t>SAMN05920622</t>
  </si>
  <si>
    <t>PRJNA346638</t>
  </si>
  <si>
    <t>GCA_003788565.2</t>
  </si>
  <si>
    <t>PZQT01</t>
  </si>
  <si>
    <t>ftp://ftp.ncbi.nlm.nih.gov/genomes/all/GCA/003/788/565/GCA_003788565.2_Ascim1</t>
  </si>
  <si>
    <t>Cn-1</t>
  </si>
  <si>
    <t>SAMN04383933</t>
  </si>
  <si>
    <t>PRJNA598330</t>
  </si>
  <si>
    <t>GCA_016808195.1</t>
  </si>
  <si>
    <t>JAEQMF01</t>
  </si>
  <si>
    <t>ftp://ftp.ncbi.nlm.nih.gov/genomes/all/GCA/016/808/195/GCA_016808195.1_ASM1680819v1</t>
  </si>
  <si>
    <t>SXYLt</t>
  </si>
  <si>
    <t>SAMN04099706</t>
  </si>
  <si>
    <t>PRJNA296468</t>
  </si>
  <si>
    <t>GCA_003795295.1</t>
  </si>
  <si>
    <t>LKEB01</t>
  </si>
  <si>
    <t>2018-11-19T00:00:00Z</t>
  </si>
  <si>
    <t>ftp://ftp.ncbi.nlm.nih.gov/genomes/all/GCA/003/795/295/GCA_003795295.1_ASM379529v1</t>
  </si>
  <si>
    <t>Valsa malicola</t>
  </si>
  <si>
    <t>SAMN04099704</t>
  </si>
  <si>
    <t>GCA_003795315.1</t>
  </si>
  <si>
    <t>LKEA01</t>
  </si>
  <si>
    <t>ftp://ftp.ncbi.nlm.nih.gov/genomes/all/GCA/003/795/315/GCA_003795315.1_ASM379531v1</t>
  </si>
  <si>
    <t>Casuarina equisetifolia subsp. incana</t>
  </si>
  <si>
    <t>Ceq2018</t>
  </si>
  <si>
    <t>SAMN08939822</t>
  </si>
  <si>
    <t>PRJNA450482</t>
  </si>
  <si>
    <t>GCA_003795335.1</t>
  </si>
  <si>
    <t>RDRV01</t>
  </si>
  <si>
    <t>ftp://ftp.ncbi.nlm.nih.gov/genomes/all/GCA/003/795/335/GCA_003795335.1_ASM379533v1</t>
  </si>
  <si>
    <t>SH</t>
  </si>
  <si>
    <t>SAMN12559022</t>
  </si>
  <si>
    <t>PRJNA559443</t>
  </si>
  <si>
    <t>GCA_008079325.1</t>
  </si>
  <si>
    <t>VOVZ01</t>
  </si>
  <si>
    <t>ftp://ftp.ncbi.nlm.nih.gov/genomes/all/GCA/008/079/325/GCA_008079325.1_ASM807932v1</t>
  </si>
  <si>
    <t>Penicillium sp. SPG-F15</t>
  </si>
  <si>
    <t>SPG-F15</t>
  </si>
  <si>
    <t>SAMN08605975</t>
  </si>
  <si>
    <t>PRJNA435885</t>
  </si>
  <si>
    <t>GCA_003800485.1</t>
  </si>
  <si>
    <t>PUHX01</t>
  </si>
  <si>
    <t>ftp://ftp.ncbi.nlm.nih.gov/genomes/all/GCA/003/800/485/GCA_003800485.1_ASM380048v1</t>
  </si>
  <si>
    <t>Penicillium sp. SPG-F1</t>
  </si>
  <si>
    <t>SPG-F1</t>
  </si>
  <si>
    <t>SAMN08606007</t>
  </si>
  <si>
    <t>PRJNA435890</t>
  </si>
  <si>
    <t>GCA_003800495.1</t>
  </si>
  <si>
    <t>PUXE01</t>
  </si>
  <si>
    <t>ftp://ftp.ncbi.nlm.nih.gov/genomes/all/GCA/003/800/495/GCA_003800495.1_ASM380049v1</t>
  </si>
  <si>
    <t>Scytalidium sp. 3C</t>
  </si>
  <si>
    <t>3C</t>
  </si>
  <si>
    <t>SAMN02713643</t>
  </si>
  <si>
    <t>PRJNA243259</t>
  </si>
  <si>
    <t>GCA_000743665.3</t>
  </si>
  <si>
    <t>JMRO03</t>
  </si>
  <si>
    <t>2014-08-26T00:00:00Z</t>
  </si>
  <si>
    <t>ftp://ftp.ncbi.nlm.nih.gov/genomes/all/GCA/000/743/665/GCA_000743665.3_SPSU_Gcan_3</t>
  </si>
  <si>
    <t>Cuora mccordi</t>
  </si>
  <si>
    <t>ISIS_951048</t>
  </si>
  <si>
    <t>SAMN10392581</t>
  </si>
  <si>
    <t>PRJNA491715</t>
  </si>
  <si>
    <t>GCA_003846335.1</t>
  </si>
  <si>
    <t>RQSS01</t>
  </si>
  <si>
    <t>ftp://ftp.ncbi.nlm.nih.gov/genomes/all/GCA/003/846/335/GCA_003846335.1_ASM384633v1</t>
  </si>
  <si>
    <t>Sparassis crispa</t>
  </si>
  <si>
    <t>SAMD00076077</t>
  </si>
  <si>
    <t>PRJNA514748</t>
  </si>
  <si>
    <t>GCA_003851025.1</t>
  </si>
  <si>
    <t>BFAD01</t>
  </si>
  <si>
    <t>ftp://ftp.ncbi.nlm.nih.gov/genomes/all/GCA/003/851/025/GCA_003851025.1_SCP_1.1</t>
  </si>
  <si>
    <t>ftp://ftp.ncbi.nlm.nih.gov/genomes/all/GCF/003/851/025/GCF_003851025.1_SCP_1.1</t>
  </si>
  <si>
    <t>Penicillium sp. MT2 MMC-2018</t>
  </si>
  <si>
    <t>MT2 MMC-2018</t>
  </si>
  <si>
    <t>SAMN08797514</t>
  </si>
  <si>
    <t>PRJNA445729</t>
  </si>
  <si>
    <t>GCA_003852855.1</t>
  </si>
  <si>
    <t>PZKB01</t>
  </si>
  <si>
    <t>ftp://ftp.ncbi.nlm.nih.gov/genomes/all/GCA/003/852/855/GCA_003852855.1_ASM385285v1</t>
  </si>
  <si>
    <t>Hyphopichia pseudoburtonii</t>
  </si>
  <si>
    <t>makgeolli</t>
  </si>
  <si>
    <t>SAMN07983364</t>
  </si>
  <si>
    <t>PRJNA417355</t>
  </si>
  <si>
    <t>GCA_003856775.1</t>
  </si>
  <si>
    <t>chromosome 1:CP024751.1; chromosome 2:CP024752.1; chromosome 3:CP024753.1; chromosome 4:CP024754.1; chromosome 5:CP024755.1; chromosome 6:CP024756.1; chromosome 7:CP024757.1; chromosome 8:CP024758.1</t>
  </si>
  <si>
    <t>2018-12-03T00:00:00Z</t>
  </si>
  <si>
    <t>ftp://ftp.ncbi.nlm.nih.gov/genomes/all/GCA/003/856/775/GCA_003856775.1_ASM385677v1</t>
  </si>
  <si>
    <t>Magnusiomyces capitatus CNRMA 12.647</t>
  </si>
  <si>
    <t>CNRMA 12.647</t>
  </si>
  <si>
    <t>SAMEA3158453</t>
  </si>
  <si>
    <t>PRJEB4367</t>
  </si>
  <si>
    <t>GCA_000817185.1</t>
  </si>
  <si>
    <t>CBXB01</t>
  </si>
  <si>
    <t>2014-12-04T00:00:00Z</t>
  </si>
  <si>
    <t>ftp://ftp.ncbi.nlm.nih.gov/genomes/all/GCA/000/817/185/GCA_000817185.1_Sc12647</t>
  </si>
  <si>
    <t>Pseudophaeomoniella oleicola</t>
  </si>
  <si>
    <t>M24</t>
  </si>
  <si>
    <t>SAMN09862437</t>
  </si>
  <si>
    <t>PRJNA486708</t>
  </si>
  <si>
    <t>GCA_003868215.1</t>
  </si>
  <si>
    <t>QWDQ01</t>
  </si>
  <si>
    <t>2018-12-06T00:00:00Z</t>
  </si>
  <si>
    <t>ftp://ftp.ncbi.nlm.nih.gov/genomes/all/GCA/003/868/215/GCA_003868215.1_ASM386821v1</t>
  </si>
  <si>
    <t>Andricus grossulariae</t>
  </si>
  <si>
    <t>2J0L3J2C9Q</t>
  </si>
  <si>
    <t>SAMN10906996</t>
  </si>
  <si>
    <t>PRJNA521608</t>
  </si>
  <si>
    <t>GCA_011634705.1</t>
  </si>
  <si>
    <t>JAABKJ01</t>
  </si>
  <si>
    <t>ftp://ftp.ncbi.nlm.nih.gov/genomes/all/GCA/011/634/705/GCA_011634705.1_ASM1163470v1</t>
  </si>
  <si>
    <t>Silphium perfoliatum</t>
  </si>
  <si>
    <t>SAMEA4888311</t>
  </si>
  <si>
    <t>PRJEB28201</t>
  </si>
  <si>
    <t>GCA_900538075.1</t>
  </si>
  <si>
    <t>UXAI01</t>
  </si>
  <si>
    <t>ftp://ftp.ncbi.nlm.nih.gov/genomes/all/GCA/900/538/075/GCA_900538075.1_Sp_tGBS_contigs</t>
  </si>
  <si>
    <t>Andricus curvator</t>
  </si>
  <si>
    <t>SAMEA4716319</t>
  </si>
  <si>
    <t>GCA_900474205.1</t>
  </si>
  <si>
    <t>UWUC01</t>
  </si>
  <si>
    <t>ftp://ftp.ncbi.nlm.nih.gov/genomes/all/GCA/900/474/205/GCA_900474205.1_Andcurv</t>
  </si>
  <si>
    <t>Andricus quercusramuli</t>
  </si>
  <si>
    <t>SAMEA4716322</t>
  </si>
  <si>
    <t>GCA_900474265.1</t>
  </si>
  <si>
    <t>UWUE01</t>
  </si>
  <si>
    <t>ftp://ftp.ncbi.nlm.nih.gov/genomes/all/GCA/900/474/265/GCA_900474265.1_Andqra</t>
  </si>
  <si>
    <t>Neuroterus quercusbaccarum</t>
  </si>
  <si>
    <t>SAMEA4716331</t>
  </si>
  <si>
    <t>GCA_900490065.1</t>
  </si>
  <si>
    <t>UWOG01</t>
  </si>
  <si>
    <t>ftp://ftp.ncbi.nlm.nih.gov/genomes/all/GCA/900/490/065/GCA_900490065.1_Neuqba</t>
  </si>
  <si>
    <t>Cyanodermella asteris</t>
  </si>
  <si>
    <t>A1</t>
  </si>
  <si>
    <t>SAMEA5093987</t>
  </si>
  <si>
    <t>PRJEB19487</t>
  </si>
  <si>
    <t>GCA_900618795.1</t>
  </si>
  <si>
    <t>UYJD01</t>
  </si>
  <si>
    <t>ftp://ftp.ncbi.nlm.nih.gov/genomes/all/GCA/900/618/795/GCA_900618795.1_Astra</t>
  </si>
  <si>
    <t>Torymus auratus</t>
  </si>
  <si>
    <t>SAMEA4716337</t>
  </si>
  <si>
    <t>GCA_900474315.1</t>
  </si>
  <si>
    <t>UXGD01</t>
  </si>
  <si>
    <t>ftp://ftp.ncbi.nlm.nih.gov/genomes/all/GCA/900/474/315/GCA_900474315.1_Taur</t>
  </si>
  <si>
    <t>Eurytoma brunniventris</t>
  </si>
  <si>
    <t>SAMEA4716327</t>
  </si>
  <si>
    <t>GCA_900475205.1</t>
  </si>
  <si>
    <t>UXGB01</t>
  </si>
  <si>
    <t>ftp://ftp.ncbi.nlm.nih.gov/genomes/all/GCA/900/475/205/GCA_900475205.1_Ebru</t>
  </si>
  <si>
    <t>Eurytoma adleriae</t>
  </si>
  <si>
    <t>SAMEA4716325</t>
  </si>
  <si>
    <t>GCA_900480045.1</t>
  </si>
  <si>
    <t>UXGC01</t>
  </si>
  <si>
    <t>ftp://ftp.ncbi.nlm.nih.gov/genomes/all/GCA/900/480/045/GCA_900480045.1_Eadl</t>
  </si>
  <si>
    <t>Andricus inflator</t>
  </si>
  <si>
    <t>SAMEA4716321</t>
  </si>
  <si>
    <t>GCA_900474215.1</t>
  </si>
  <si>
    <t>UWNZ01</t>
  </si>
  <si>
    <t>ftp://ftp.ncbi.nlm.nih.gov/genomes/all/GCA/900/474/215/GCA_900474215.1_Andinfl</t>
  </si>
  <si>
    <t>Neonectria sp. DH2</t>
  </si>
  <si>
    <t>DH2</t>
  </si>
  <si>
    <t>SAMN10492166</t>
  </si>
  <si>
    <t>PRJNA507358</t>
  </si>
  <si>
    <t>GCA_003934905.1</t>
  </si>
  <si>
    <t>RQWH01</t>
  </si>
  <si>
    <t>2018-12-11T00:00:00Z</t>
  </si>
  <si>
    <t>ftp://ftp.ncbi.nlm.nih.gov/genomes/all/GCA/003/934/905/GCA_003934905.1_ASM393490v1</t>
  </si>
  <si>
    <t>Abrus precatorius</t>
  </si>
  <si>
    <t>BTA</t>
  </si>
  <si>
    <t>SAMN10039699</t>
  </si>
  <si>
    <t>PRJNA510631</t>
  </si>
  <si>
    <t>GCA_003935025.1</t>
  </si>
  <si>
    <t>QYUI01</t>
  </si>
  <si>
    <t>ftp://ftp.ncbi.nlm.nih.gov/genomes/all/GCA/003/935/025/GCA_003935025.1_Abrus_2018</t>
  </si>
  <si>
    <t>ftp://ftp.ncbi.nlm.nih.gov/genomes/all/GCF/003/935/025/GCF_003935025.1_Abrus_2018</t>
  </si>
  <si>
    <t>DSM 27192</t>
  </si>
  <si>
    <t>SAMN10458779</t>
  </si>
  <si>
    <t>PRJNA506379</t>
  </si>
  <si>
    <t>GCA_003942215.1</t>
  </si>
  <si>
    <t>RSCD01</t>
  </si>
  <si>
    <t>ftp://ftp.ncbi.nlm.nih.gov/genomes/all/GCA/003/942/215/GCA_003942215.1_ASM394221v1</t>
  </si>
  <si>
    <t>Pipra filicauda</t>
  </si>
  <si>
    <t>LSUMZ 115617</t>
  </si>
  <si>
    <t>SAMN08774045</t>
  </si>
  <si>
    <t>PRJNA513059</t>
  </si>
  <si>
    <t>GCA_003945595.2</t>
  </si>
  <si>
    <t>PYIH02</t>
  </si>
  <si>
    <t>ftp://ftp.ncbi.nlm.nih.gov/genomes/all/GCA/003/945/595/GCA_003945595.2_ASM394559v2</t>
  </si>
  <si>
    <t>ftp://ftp.ncbi.nlm.nih.gov/genomes/all/GCF/003/945/595/GCF_003945595.2_ASM394559v2</t>
  </si>
  <si>
    <t>Fusarium sp. AF-4</t>
  </si>
  <si>
    <t>NRRL62579</t>
  </si>
  <si>
    <t>SAMN07244159</t>
  </si>
  <si>
    <t>GCA_003946995.1</t>
  </si>
  <si>
    <t>NKCK01</t>
  </si>
  <si>
    <t>ftp://ftp.ncbi.nlm.nih.gov/genomes/all/GCA/003/946/995/GCA_003946995.1_NRRL62579.SPAdes</t>
  </si>
  <si>
    <t>Fusarium sp. AF-8</t>
  </si>
  <si>
    <t>NRRL62584</t>
  </si>
  <si>
    <t>SAMN07244161</t>
  </si>
  <si>
    <t>GCA_003946985.1</t>
  </si>
  <si>
    <t>NKCI01</t>
  </si>
  <si>
    <t>ftp://ftp.ncbi.nlm.nih.gov/genomes/all/GCA/003/946/985/GCA_003946985.1_NRRL62584.SPAdes</t>
  </si>
  <si>
    <t>Fusarium floridanum</t>
  </si>
  <si>
    <t>NRRL62606</t>
  </si>
  <si>
    <t>SAMN07244158</t>
  </si>
  <si>
    <t>GCA_003947005.1</t>
  </si>
  <si>
    <t>NKCL01</t>
  </si>
  <si>
    <t>ftp://ftp.ncbi.nlm.nih.gov/genomes/all/GCA/003/947/005/GCA_003947005.1_NRRL62606.SPAdes</t>
  </si>
  <si>
    <t>Fusarium sp. AF-6</t>
  </si>
  <si>
    <t>NRRL62590</t>
  </si>
  <si>
    <t>SAMN07244160</t>
  </si>
  <si>
    <t>GCA_003947015.1</t>
  </si>
  <si>
    <t>NKCJ01</t>
  </si>
  <si>
    <t>ftp://ftp.ncbi.nlm.nih.gov/genomes/all/GCA/003/947/015/GCA_003947015.1_NRRL62590.SPAdes</t>
  </si>
  <si>
    <t>Fusarium ambrosium</t>
  </si>
  <si>
    <t>NRRL 20438</t>
  </si>
  <si>
    <t>SAMN07200640</t>
  </si>
  <si>
    <t>GCA_003947045.1</t>
  </si>
  <si>
    <t>NIZV01</t>
  </si>
  <si>
    <t>ftp://ftp.ncbi.nlm.nih.gov/genomes/all/GCA/003/947/045/GCA_003947045.1_NRRL20438v1</t>
  </si>
  <si>
    <t>Corapipo altera</t>
  </si>
  <si>
    <t>COAL_440</t>
  </si>
  <si>
    <t>SAMN10424454</t>
  </si>
  <si>
    <t>PRJNA512899</t>
  </si>
  <si>
    <t>GCA_003945725.1</t>
  </si>
  <si>
    <t>RXGC01</t>
  </si>
  <si>
    <t>ftp://ftp.ncbi.nlm.nih.gov/genomes/all/GCA/003/945/725/GCA_003945725.1_ASM394572v1</t>
  </si>
  <si>
    <t>ftp://ftp.ncbi.nlm.nih.gov/genomes/all/GCF/003/945/725/GCF_003945725.1_ASM394572v1</t>
  </si>
  <si>
    <t>Amazona collaria</t>
  </si>
  <si>
    <t>JAMY3</t>
  </si>
  <si>
    <t>SAMN10023852</t>
  </si>
  <si>
    <t>PRJNA490036</t>
  </si>
  <si>
    <t>GCA_003947215.1</t>
  </si>
  <si>
    <t>RQIO01</t>
  </si>
  <si>
    <t>ftp://ftp.ncbi.nlm.nih.gov/genomes/all/GCA/003/947/215/GCA_003947215.1_ASM394721v1</t>
  </si>
  <si>
    <t>Jimgerdemannia lactiflua</t>
  </si>
  <si>
    <t>OSC162217</t>
  </si>
  <si>
    <t>SAMN10169340</t>
  </si>
  <si>
    <t>PRJNA494432</t>
  </si>
  <si>
    <t>GCA_003951145.1</t>
  </si>
  <si>
    <t>RQIL01</t>
  </si>
  <si>
    <t>ftp://ftp.ncbi.nlm.nih.gov/genomes/all/GCA/003/951/145/GCA_003951145.1_OSU_Jimlac_1.0</t>
  </si>
  <si>
    <t>Exophiala lecanii-corni</t>
  </si>
  <si>
    <t>CBS 102400</t>
  </si>
  <si>
    <t>SAMN09980456</t>
  </si>
  <si>
    <t>PRJNA489473</t>
  </si>
  <si>
    <t>GCA_003955835.1</t>
  </si>
  <si>
    <t>chromosome 1:CP034370.1; chromosome 2:CP034371.1; chromosome 3:CP034372.1; chromosome 4:CP034373.1; chromosome 5:CP034374.1; chromosome 6:CP034375.1; chromosome 7:CP034376.1; chromosome 8:CP034377.1; chromosome 9:CP034378.1; chromosome 10:CP034379.1; chromosome 11:CP034380.1; chromosome 12:CP034381.1; mitochondrion MT:CP034382.1</t>
  </si>
  <si>
    <t>2018-12-19T00:00:00Z</t>
  </si>
  <si>
    <t>ftp://ftp.ncbi.nlm.nih.gov/genomes/all/GCA/003/955/835/GCA_003955835.1_ASM395583v1</t>
  </si>
  <si>
    <t>Brevipalpus yothersi</t>
  </si>
  <si>
    <t>EMBRAPA2013</t>
  </si>
  <si>
    <t>SAMN10054291</t>
  </si>
  <si>
    <t>PRJNA490612</t>
  </si>
  <si>
    <t>GCA_003956705.1</t>
  </si>
  <si>
    <t>QZCP01</t>
  </si>
  <si>
    <t>ftp://ftp.ncbi.nlm.nih.gov/genomes/all/GCA/003/956/705/GCA_003956705.1_VIB_BreviYothersi_1.0</t>
  </si>
  <si>
    <t>Pseudoneuroterus saliens</t>
  </si>
  <si>
    <t>SAMEA4716332</t>
  </si>
  <si>
    <t>GCA_900490055.1</t>
  </si>
  <si>
    <t>UWOH01</t>
  </si>
  <si>
    <t>ftp://ftp.ncbi.nlm.nih.gov/genomes/all/GCA/900/490/055/GCA_900490055.1_Neusal</t>
  </si>
  <si>
    <t>Pinctada imbricata</t>
  </si>
  <si>
    <t>SAMN03603317</t>
  </si>
  <si>
    <t>PRJNA283019</t>
  </si>
  <si>
    <t>GCA_002216045.1</t>
  </si>
  <si>
    <t>chromosome 1:CM008062.1; chromosome 2:CM008063.1; chromosome 3:CM008064.1; chromosome 4:CM008065.1; chromosome 5:CM008066.1; chromosome 6:CM008067.1; chromosome 7:CM008068.1; chromosome 8:CM008069.1; chromosome 9:CM008070.1; chromosome 10:CM008071.1; chromosome 11:CM008072.1; chromosome 12:CM008073.1; chromosome 13:CM008074.1; chromosome 14:CM008075.1</t>
  </si>
  <si>
    <t>NIJJ01</t>
  </si>
  <si>
    <t>ftp://ftp.ncbi.nlm.nih.gov/genomes/all/GCA/002/216/045/GCA_002216045.1_PinMar1.0</t>
  </si>
  <si>
    <t>Drosophila guanche</t>
  </si>
  <si>
    <t>SAMEA104164776</t>
  </si>
  <si>
    <t>PRJEB21790</t>
  </si>
  <si>
    <t>GCA_900245975.1</t>
  </si>
  <si>
    <t>mitochondrion M:LS398100.1</t>
  </si>
  <si>
    <t>OUUW01</t>
  </si>
  <si>
    <t>ftp://ftp.ncbi.nlm.nih.gov/genomes/all/GCA/900/245/975/GCA_900245975.1_DGUA_6</t>
  </si>
  <si>
    <t>ftp://ftp.ncbi.nlm.nih.gov/genomes/all/GCF/900/245/975/GCF_900245975.1_DGUA_6</t>
  </si>
  <si>
    <t>Oidium heveae</t>
  </si>
  <si>
    <t>HO-73</t>
  </si>
  <si>
    <t>SAMN09829828</t>
  </si>
  <si>
    <t>PRJNA485875</t>
  </si>
  <si>
    <t>GCA_003957845.1</t>
  </si>
  <si>
    <t>QVIK01</t>
  </si>
  <si>
    <t>2018-12-21T00:00:00Z</t>
  </si>
  <si>
    <t>ftp://ftp.ncbi.nlm.nih.gov/genomes/all/GCA/003/957/845/GCA_003957845.1_ASM395784v1</t>
  </si>
  <si>
    <t>Moniliella sp. 'wahieum'</t>
  </si>
  <si>
    <t>ATCC MYA-4962</t>
  </si>
  <si>
    <t>SAMN08469619</t>
  </si>
  <si>
    <t>PRJNA433019</t>
  </si>
  <si>
    <t>GCA_003971905.1</t>
  </si>
  <si>
    <t>RSEE01</t>
  </si>
  <si>
    <t>ftp://ftp.ncbi.nlm.nih.gov/genomes/all/GCA/003/971/905/GCA_003971905.1_ASM397190v1</t>
  </si>
  <si>
    <t>Breviolum minutum Mf 1.05b.01</t>
  </si>
  <si>
    <t>Mf 1.05b.01</t>
  </si>
  <si>
    <t>SAMD00008691</t>
  </si>
  <si>
    <t>PRJDB732</t>
  </si>
  <si>
    <t>GCA_000507305.1</t>
  </si>
  <si>
    <t>BASF01</t>
  </si>
  <si>
    <t>2013-07-13T00:00:00Z</t>
  </si>
  <si>
    <t>ftp://ftp.ncbi.nlm.nih.gov/genomes/all/GCA/000/507/305/GCA_000507305.1_ASM50730v1</t>
  </si>
  <si>
    <t>Proliferodiscus dingleyae</t>
  </si>
  <si>
    <t>D683</t>
  </si>
  <si>
    <t>SAMN09907755</t>
  </si>
  <si>
    <t>PRJNA487672</t>
  </si>
  <si>
    <t>GCA_003988795.1</t>
  </si>
  <si>
    <t>QYAK01</t>
  </si>
  <si>
    <t>ftp://ftp.ncbi.nlm.nih.gov/genomes/all/GCA/003/988/795/GCA_003988795.1_ASM398879v1</t>
  </si>
  <si>
    <t>Ploettnerulaceae sp. D365</t>
  </si>
  <si>
    <t>D365</t>
  </si>
  <si>
    <t>SAMN09907753</t>
  </si>
  <si>
    <t>GCA_003988805.1</t>
  </si>
  <si>
    <t>QYAL01</t>
  </si>
  <si>
    <t>ftp://ftp.ncbi.nlm.nih.gov/genomes/all/GCA/003/988/805/GCA_003988805.1_ASM398880v1</t>
  </si>
  <si>
    <t>Phialocephala sp. D728</t>
  </si>
  <si>
    <t>D728</t>
  </si>
  <si>
    <t>SAMN09907756</t>
  </si>
  <si>
    <t>GCA_003988865.1</t>
  </si>
  <si>
    <t>QYAJ01</t>
  </si>
  <si>
    <t>ftp://ftp.ncbi.nlm.nih.gov/genomes/all/GCA/003/988/865/GCA_003988865.1_ASM398886v1</t>
  </si>
  <si>
    <t>Arachnopeziza araneosa</t>
  </si>
  <si>
    <t>D781</t>
  </si>
  <si>
    <t>SAMN09907757</t>
  </si>
  <si>
    <t>GCA_003988855.1</t>
  </si>
  <si>
    <t>QYAI01</t>
  </si>
  <si>
    <t>ftp://ftp.ncbi.nlm.nih.gov/genomes/all/GCA/003/988/855/GCA_003988855.1_ASM398885v1</t>
  </si>
  <si>
    <t>Hyphodiscus sp. D1413</t>
  </si>
  <si>
    <t>D1413</t>
  </si>
  <si>
    <t>SAMN09907750</t>
  </si>
  <si>
    <t>GCA_003988895.1</t>
  </si>
  <si>
    <t>QYAO01</t>
  </si>
  <si>
    <t>ftp://ftp.ncbi.nlm.nih.gov/genomes/all/GCA/003/988/895/GCA_003988895.1_ASM398889v1</t>
  </si>
  <si>
    <t>Neobulgaria alba</t>
  </si>
  <si>
    <t>D2031</t>
  </si>
  <si>
    <t>SAMN09907752</t>
  </si>
  <si>
    <t>GCA_003988965.1</t>
  </si>
  <si>
    <t>QYAM01</t>
  </si>
  <si>
    <t>ftp://ftp.ncbi.nlm.nih.gov/genomes/all/GCA/003/988/965/GCA_003988965.1_ASM398896v1</t>
  </si>
  <si>
    <t>Hymenotorrendiella dingleyae</t>
  </si>
  <si>
    <t>D1086</t>
  </si>
  <si>
    <t>SAMN09907749</t>
  </si>
  <si>
    <t>GCA_003988905.1</t>
  </si>
  <si>
    <t>QYAP01</t>
  </si>
  <si>
    <t>ftp://ftp.ncbi.nlm.nih.gov/genomes/all/GCA/003/988/905/GCA_003988905.1_ASM398890v1</t>
  </si>
  <si>
    <t>Neopelma chrysocephalum</t>
  </si>
  <si>
    <t>SAMN08784363</t>
  </si>
  <si>
    <t>PRJNA513341</t>
  </si>
  <si>
    <t>GCA_003984885.2</t>
  </si>
  <si>
    <t>RDMT01</t>
  </si>
  <si>
    <t>ftp://ftp.ncbi.nlm.nih.gov/genomes/all/GCA/003/984/885/GCA_003984885.2_ASM398488v2</t>
  </si>
  <si>
    <t>ftp://ftp.ncbi.nlm.nih.gov/genomes/all/GCF/003/984/885/GCF_003984885.1_ASM398488v2</t>
  </si>
  <si>
    <t>Morbakka virulenta</t>
  </si>
  <si>
    <t>Ondo Fishing port</t>
  </si>
  <si>
    <t>SAMN10219777</t>
  </si>
  <si>
    <t>PRJNA494059</t>
  </si>
  <si>
    <t>GCA_003991215.1</t>
  </si>
  <si>
    <t>RDPX01</t>
  </si>
  <si>
    <t>ftp://ftp.ncbi.nlm.nih.gov/genomes/all/GCA/003/991/215/GCA_003991215.1_MVIv1</t>
  </si>
  <si>
    <t>Musa schizocarpa</t>
  </si>
  <si>
    <t>SAMEA4655287</t>
  </si>
  <si>
    <t>PRJEB26661</t>
  </si>
  <si>
    <t>GCA_900464855.1</t>
  </si>
  <si>
    <t>UBIG01</t>
  </si>
  <si>
    <t>ftp://ftp.ncbi.nlm.nih.gov/genomes/all/GCA/900/464/855/GCA_900464855.1_ASM90046485v1</t>
  </si>
  <si>
    <t>Beroe ovata</t>
  </si>
  <si>
    <t>SAMEA104406717</t>
  </si>
  <si>
    <t>PRJEB23650</t>
  </si>
  <si>
    <t>GCA_900239995.1</t>
  </si>
  <si>
    <t>UOYG01</t>
  </si>
  <si>
    <t>ftp://ftp.ncbi.nlm.nih.gov/genomes/all/GCA/900/239/995/GCA_900239995.1_ASM90023999v1</t>
  </si>
  <si>
    <t>Endogone sp. FLAS-F59071</t>
  </si>
  <si>
    <t>FLAS-F59071</t>
  </si>
  <si>
    <t>SAMN05444560</t>
  </si>
  <si>
    <t>PRJNA331665</t>
  </si>
  <si>
    <t>GCA_003990785.1</t>
  </si>
  <si>
    <t>RBNK01</t>
  </si>
  <si>
    <t>ftp://ftp.ncbi.nlm.nih.gov/genomes/all/GCA/003/990/785/GCA_003990785.1_Endsp1</t>
  </si>
  <si>
    <t>Mycena citricolor</t>
  </si>
  <si>
    <t>CBS 193.57</t>
  </si>
  <si>
    <t>SAMN10215880</t>
  </si>
  <si>
    <t>PRJNA476325</t>
  </si>
  <si>
    <t>GCA_003987915.1</t>
  </si>
  <si>
    <t>RCHG01</t>
  </si>
  <si>
    <t>ftp://ftp.ncbi.nlm.nih.gov/genomes/all/GCA/003/987/915/GCA_003987915.1_ASM398791v1</t>
  </si>
  <si>
    <t>Jimgerdemannia flammicorona</t>
  </si>
  <si>
    <t>GMNB39</t>
  </si>
  <si>
    <t>SAMN05444478</t>
  </si>
  <si>
    <t>PRJNA331664</t>
  </si>
  <si>
    <t>GCA_003990745.1</t>
  </si>
  <si>
    <t>RBNI01</t>
  </si>
  <si>
    <t>ftp://ftp.ncbi.nlm.nih.gov/genomes/all/GCA/003/990/745/GCA_003990745.1_Jimfl_GMNB39_1</t>
  </si>
  <si>
    <t>Aureobasidium sp. P6</t>
  </si>
  <si>
    <t>P6</t>
  </si>
  <si>
    <t>SAMN10523196</t>
  </si>
  <si>
    <t>PRJNA509139</t>
  </si>
  <si>
    <t>GCA_003992365.1</t>
  </si>
  <si>
    <t>RZIQ01</t>
  </si>
  <si>
    <t>ftp://ftp.ncbi.nlm.nih.gov/genomes/all/GCA/003/992/365/GCA_003992365.1_ASM399236v1</t>
  </si>
  <si>
    <t>Jaltomata sinuosa</t>
  </si>
  <si>
    <t>JA0702</t>
  </si>
  <si>
    <t>SAMN09302773</t>
  </si>
  <si>
    <t>PRJNA474403</t>
  </si>
  <si>
    <t>GCA_003996215.1</t>
  </si>
  <si>
    <t>QJPP01</t>
  </si>
  <si>
    <t>2019-01-07T00:00:00Z</t>
  </si>
  <si>
    <t>ftp://ftp.ncbi.nlm.nih.gov/genomes/all/GCA/003/996/215/GCA_003996215.1_ASM399621v1</t>
  </si>
  <si>
    <t>Taphrina sp. SM11</t>
  </si>
  <si>
    <t>SM11</t>
  </si>
  <si>
    <t>SAMN09906266</t>
  </si>
  <si>
    <t>PRJNA487587</t>
  </si>
  <si>
    <t>GCA_004000165.1</t>
  </si>
  <si>
    <t>RHDT01</t>
  </si>
  <si>
    <t>ftp://ftp.ncbi.nlm.nih.gov/genomes/all/GCA/004/000/165/GCA_004000165.1_ASM400016v1</t>
  </si>
  <si>
    <t>Tubulinosema ratisbonensis</t>
  </si>
  <si>
    <t>Franzen</t>
  </si>
  <si>
    <t>SAMN10180275</t>
  </si>
  <si>
    <t>PRJNA494796</t>
  </si>
  <si>
    <t>GCA_004000155.1</t>
  </si>
  <si>
    <t>RCSS01</t>
  </si>
  <si>
    <t>ftp://ftp.ncbi.nlm.nih.gov/genomes/all/GCA/004/000/155/GCA_004000155.1_ASM400015v1</t>
  </si>
  <si>
    <t>Pseudoperonospora humuli</t>
  </si>
  <si>
    <t>OR502AA</t>
  </si>
  <si>
    <t>SAMN06041740</t>
  </si>
  <si>
    <t>PRJNA354153</t>
  </si>
  <si>
    <t>GCA_003991265.1</t>
  </si>
  <si>
    <t>NQFO01</t>
  </si>
  <si>
    <t>ftp://ftp.ncbi.nlm.nih.gov/genomes/all/GCA/003/991/265/GCA_003991265.1_ASM399126v1</t>
  </si>
  <si>
    <t>Davidsoniella eucalypti</t>
  </si>
  <si>
    <t>CMW3254</t>
  </si>
  <si>
    <t>SAMN10359628</t>
  </si>
  <si>
    <t>PRJNA503468</t>
  </si>
  <si>
    <t>GCA_004009845.1</t>
  </si>
  <si>
    <t>RMBW01</t>
  </si>
  <si>
    <t>ftp://ftp.ncbi.nlm.nih.gov/genomes/all/GCA/004/009/845/GCA_004009845.1_ASM400984v1</t>
  </si>
  <si>
    <t>Strigops habroptila</t>
  </si>
  <si>
    <t>Jane</t>
  </si>
  <si>
    <t>SAMN09948751</t>
  </si>
  <si>
    <t>PRJNA558775</t>
  </si>
  <si>
    <t>GCA_004027225.2</t>
  </si>
  <si>
    <t>chromosome 1:NC_044277.2/CM013761.2; chromosome 2:NC_044278.2/CM013762.2; chromosome 3:NC_044279.2/CM013764.2; chromosome 4:NC_046358.1/CM013765.1; chromosome 5:NC_044281.2/CM013766.2; chromosome 6:NC_044282.2/CM013767.2; chromosome 7:NC_044283.2/CM013768.2; chromosome 8:NC_044284.2/CM013769.2; chromosome 9:NC_044285.2/CM013770.2; chromosome 10:NC_046359.1/CM013771.1; chromosome 11:NC_046360.1/CM013772.1; chromosome 12:NC_044288.2/CM013774.2; chromosome 13:NC_044289.2/CM013775.2; chromosome 14:NC_044290.2/CM013776.2; chromosome 15:NC_044291.2/CM013777.2; chromosome 16:NC_044292.2/CM013778.2; chromosome 17:NC_044293.2/CM013779.2; chromosome 18:NC_044294.2/CM013780.2; chromosome 19:NC_044295.2/CM013781.2; chromosome 20:NC_044296.2/CM013782.2; chromosome 21:NC_044297.2/CM013783.2; chromosome 22:NC_044298.2/CM013784.2; chromosome 23:NC_044299.2/CM013785.2; chromosome W:NC_044301.2/CM013773.2; chromosome Z:NC_044302.2/CM013763.2; mitochondrion MT:CM013787.2</t>
  </si>
  <si>
    <t>RXXE02</t>
  </si>
  <si>
    <t>ftp://ftp.ncbi.nlm.nih.gov/genomes/all/GCA/004/027/225/GCA_004027225.2_bStrHab1.2.pri</t>
  </si>
  <si>
    <t>ftp://ftp.ncbi.nlm.nih.gov/genomes/all/GCF/004/027/225/GCF_004027225.2_bStrHab1.2.pri</t>
  </si>
  <si>
    <t>Hypoplectrus puella</t>
  </si>
  <si>
    <t>SAMEA4799755</t>
  </si>
  <si>
    <t>PRJEB27858</t>
  </si>
  <si>
    <t>GCA_900610375.1</t>
  </si>
  <si>
    <t>UXGA01</t>
  </si>
  <si>
    <t>ftp://ftp.ncbi.nlm.nih.gov/genomes/all/GCA/900/610/375/GCA_900610375.1_HP_genome_unmasked_01</t>
  </si>
  <si>
    <t>Al4</t>
  </si>
  <si>
    <t>SAMN10613129</t>
  </si>
  <si>
    <t>PRJNA510691</t>
  </si>
  <si>
    <t>GCA_004011705.1</t>
  </si>
  <si>
    <t>RZGK01</t>
  </si>
  <si>
    <t>ftp://ftp.ncbi.nlm.nih.gov/genomes/all/GCA/004/011/705/GCA_004011705.1_Alentis_Al4</t>
  </si>
  <si>
    <t>Teratosphaeria destructans</t>
  </si>
  <si>
    <t>CMW45982</t>
  </si>
  <si>
    <t>SAMN12878417</t>
  </si>
  <si>
    <t>PRJNA575157</t>
  </si>
  <si>
    <t>GCA_010367425.1</t>
  </si>
  <si>
    <t>WBMN01</t>
  </si>
  <si>
    <t>ftp://ftp.ncbi.nlm.nih.gov/genomes/all/GCA/010/367/425/GCA_010367425.1_ASM1036742v1</t>
  </si>
  <si>
    <t>Floccularia luteovirens</t>
  </si>
  <si>
    <t>FLZJUC10</t>
  </si>
  <si>
    <t>SAMN12427884</t>
  </si>
  <si>
    <t>PRJNA558101</t>
  </si>
  <si>
    <t>GCA_009739215.1</t>
  </si>
  <si>
    <t>VSJF01</t>
  </si>
  <si>
    <t>2019-12-10T00:00:00Z</t>
  </si>
  <si>
    <t>ftp://ftp.ncbi.nlm.nih.gov/genomes/all/GCA/009/739/215/GCA_009739215.1_ASM973921v1</t>
  </si>
  <si>
    <t>Neonothopanus nambi</t>
  </si>
  <si>
    <t>BIN 2379</t>
  </si>
  <si>
    <t>SAMN10215881</t>
  </si>
  <si>
    <t>GCA_003987895.1</t>
  </si>
  <si>
    <t>RCHF01</t>
  </si>
  <si>
    <t>ftp://ftp.ncbi.nlm.nih.gov/genomes/all/GCA/003/987/895/GCA_003987895.1_ASM398789v1</t>
  </si>
  <si>
    <t>Chlorencoelia torta</t>
  </si>
  <si>
    <t>D1686</t>
  </si>
  <si>
    <t>SAMN09907751</t>
  </si>
  <si>
    <t>GCA_003988815.1</t>
  </si>
  <si>
    <t>QYAN01</t>
  </si>
  <si>
    <t>ftp://ftp.ncbi.nlm.nih.gov/genomes/all/GCA/003/988/815/GCA_003988815.1_ASM398881v1</t>
  </si>
  <si>
    <t>Lachnum nothofagi</t>
  </si>
  <si>
    <t>D664</t>
  </si>
  <si>
    <t>SAMN09907754</t>
  </si>
  <si>
    <t>GCA_003988875.1</t>
  </si>
  <si>
    <t>QYSG01</t>
  </si>
  <si>
    <t>ftp://ftp.ncbi.nlm.nih.gov/genomes/all/GCA/003/988/875/GCA_003988875.1_ASM398887v1</t>
  </si>
  <si>
    <t>Pirottaea palmicola</t>
  </si>
  <si>
    <t>D792</t>
  </si>
  <si>
    <t>SAMN09907758</t>
  </si>
  <si>
    <t>GCA_003988945.1</t>
  </si>
  <si>
    <t>QYAH01</t>
  </si>
  <si>
    <t>ftp://ftp.ncbi.nlm.nih.gov/genomes/all/GCA/003/988/945/GCA_003988945.1_ASM398894v1</t>
  </si>
  <si>
    <t>Dermanyssus gallinae</t>
  </si>
  <si>
    <t>SAMN09870218</t>
  </si>
  <si>
    <t>PRJNA487003</t>
  </si>
  <si>
    <t>GCA_003439945.1</t>
  </si>
  <si>
    <t>QVRM01</t>
  </si>
  <si>
    <t>ftp://ftp.ncbi.nlm.nih.gov/genomes/all/GCA/003/439/945/GCA_003439945.1_MRI_Dgall_1.0</t>
  </si>
  <si>
    <t>Xylaria grammica</t>
  </si>
  <si>
    <t>EL000614</t>
  </si>
  <si>
    <t>SAMN06272961</t>
  </si>
  <si>
    <t>PRJNA368785</t>
  </si>
  <si>
    <t>GCA_004353285.2</t>
  </si>
  <si>
    <t>NGZP02</t>
  </si>
  <si>
    <t>ftp://ftp.ncbi.nlm.nih.gov/genomes/all/GCA/004/353/285/GCA_004353285.2_ASM435328v2</t>
  </si>
  <si>
    <t>Claviceps aff. purpurea</t>
  </si>
  <si>
    <t>Clav52</t>
  </si>
  <si>
    <t>SAMN11159849</t>
  </si>
  <si>
    <t>PRJNA528707</t>
  </si>
  <si>
    <t>GCA_018361025.1</t>
  </si>
  <si>
    <t>SRRH01</t>
  </si>
  <si>
    <t>ftp://ftp.ncbi.nlm.nih.gov/genomes/all/GCA/018/361/025/GCA_018361025.1_CSU_Clav52_v1</t>
  </si>
  <si>
    <t>Suricata suricatta</t>
  </si>
  <si>
    <t>VVHF042</t>
  </si>
  <si>
    <t>SAMN11840572</t>
  </si>
  <si>
    <t>PRJNA553468</t>
  </si>
  <si>
    <t>GCA_006229205.1</t>
  </si>
  <si>
    <t>chromosome 1:NC_043700.1/CM016971.1; chromosome 2:NC_043701.1/CM016972.1; chromosome 3:NC_043702.1/CM016973.1; chromosome 4:NC_043703.1/CM016974.1; chromosome 5:NC_043704.1/CM016975.1; chromosome 6:NC_043705.1/CM016976.1; chromosome 7:NC_043706.1/CM016977.1; chromosome 8:NC_043707.1/CM016978.1; chromosome 9:NC_043708.1/CM016979.1; chromosome 10:NC_043709.1/CM016980.1; chromosome 11:NC_043710.1/CM016981.1; chromosome 12:NC_043711.1/CM016982.1; chromosome 13:NC_043712.1/CM016983.1; chromosome 14:NC_043713.1/CM016984.1; chromosome 15:NC_043714.1/CM016985.1; chromosome 16:NC_043715.1/CM016986.1; chromosome 17:NC_043716.1/CM016987.1; chromosome X:NC_043717.1/CM016988.1</t>
  </si>
  <si>
    <t>VCRZ01</t>
  </si>
  <si>
    <t>ftp://ftp.ncbi.nlm.nih.gov/genomes/all/GCA/006/229/205/GCA_006229205.1_meerkat_22Aug2017_6uvM2_HiC</t>
  </si>
  <si>
    <t>ftp://ftp.ncbi.nlm.nih.gov/genomes/all/GCF/006/229/205/GCF_006229205.1_meerkat_22Aug2017_6uvM2_HiC</t>
  </si>
  <si>
    <t>Spilogale gracilis</t>
  </si>
  <si>
    <t>US072</t>
  </si>
  <si>
    <t>SAMN07678050</t>
  </si>
  <si>
    <t>PRJNA399437</t>
  </si>
  <si>
    <t>GCA_004023965.1</t>
  </si>
  <si>
    <t>PITA01</t>
  </si>
  <si>
    <t>ftp://ftp.ncbi.nlm.nih.gov/genomes/all/GCA/004/023/965/GCA_004023965.1_SpiGra_v1_BIUU</t>
  </si>
  <si>
    <t>Paradoxurus hermaphroditus</t>
  </si>
  <si>
    <t>BSD07</t>
  </si>
  <si>
    <t>SAMN07678048</t>
  </si>
  <si>
    <t>PRJNA399364</t>
  </si>
  <si>
    <t>GCA_004024585.1</t>
  </si>
  <si>
    <t>PITB01</t>
  </si>
  <si>
    <t>ftp://ftp.ncbi.nlm.nih.gov/genomes/all/GCA/004/024/585/GCA_004024585.1_ParHer_v1_BIUU</t>
  </si>
  <si>
    <t>Pteronura brasiliensis</t>
  </si>
  <si>
    <t>BS51</t>
  </si>
  <si>
    <t>SAMN07678049</t>
  </si>
  <si>
    <t>PRJNA399365</t>
  </si>
  <si>
    <t>GCA_004024605.1</t>
  </si>
  <si>
    <t>PJEN01</t>
  </si>
  <si>
    <t>ftp://ftp.ncbi.nlm.nih.gov/genomes/all/GCA/004/024/605/GCA_004024605.1_PteBra_v1_BIUU</t>
  </si>
  <si>
    <t>Mellivora capensis</t>
  </si>
  <si>
    <t>BS25</t>
  </si>
  <si>
    <t>SAMN07678094</t>
  </si>
  <si>
    <t>PRJNA399403</t>
  </si>
  <si>
    <t>GCA_004024625.1</t>
  </si>
  <si>
    <t>PISX01</t>
  </si>
  <si>
    <t>ftp://ftp.ncbi.nlm.nih.gov/genomes/all/GCA/004/024/625/GCA_004024625.1_MelCap_v1_BIUU</t>
  </si>
  <si>
    <t>Dipodomys stephensi</t>
  </si>
  <si>
    <t>BS19</t>
  </si>
  <si>
    <t>SAMN07678080</t>
  </si>
  <si>
    <t>PRJNA399390</t>
  </si>
  <si>
    <t>GCA_004024685.1</t>
  </si>
  <si>
    <t>PVHN01</t>
  </si>
  <si>
    <t>ftp://ftp.ncbi.nlm.nih.gov/genomes/all/GCA/004/024/685/GCA_004024685.1_DipSte_v1_BIUU</t>
  </si>
  <si>
    <t>Xerus inauris</t>
  </si>
  <si>
    <t>US057</t>
  </si>
  <si>
    <t>SAMN07678119</t>
  </si>
  <si>
    <t>PRJNA399425</t>
  </si>
  <si>
    <t>GCA_004024805.1</t>
  </si>
  <si>
    <t>PVHX01</t>
  </si>
  <si>
    <t>ftp://ftp.ncbi.nlm.nih.gov/genomes/all/GCA/004/024/805/GCA_004024805.1_XerIna_v1_BIUU</t>
  </si>
  <si>
    <t>Catagonus wagneri</t>
  </si>
  <si>
    <t>BS18</t>
  </si>
  <si>
    <t>SAMN07678067</t>
  </si>
  <si>
    <t>PRJNA399378</t>
  </si>
  <si>
    <t>GCA_004024745.2</t>
  </si>
  <si>
    <t>PVHT02</t>
  </si>
  <si>
    <t>ftp://ftp.ncbi.nlm.nih.gov/genomes/all/GCA/004/024/745/GCA_004024745.2_CatWag_v2_BIUU_UCD</t>
  </si>
  <si>
    <t>Zapus hudsonius</t>
  </si>
  <si>
    <t>BS14</t>
  </si>
  <si>
    <t>SAMN07678139</t>
  </si>
  <si>
    <t>PRJNA399434</t>
  </si>
  <si>
    <t>GCA_004024765.1</t>
  </si>
  <si>
    <t>PVHP01</t>
  </si>
  <si>
    <t>ftp://ftp.ncbi.nlm.nih.gov/genomes/all/GCA/004/024/765/GCA_004024765.1_ZapHud_v1_BIUU</t>
  </si>
  <si>
    <t>Ateles geoffroyi</t>
  </si>
  <si>
    <t>BS17</t>
  </si>
  <si>
    <t>SAMN07678064</t>
  </si>
  <si>
    <t>PRJNA399374</t>
  </si>
  <si>
    <t>GCA_004024785.1</t>
  </si>
  <si>
    <t>PVHS01</t>
  </si>
  <si>
    <t>ftp://ftp.ncbi.nlm.nih.gov/genomes/all/GCA/004/024/785/GCA_004024785.1_AteGeo_v1_BIUU</t>
  </si>
  <si>
    <t>Saguinus imperator</t>
  </si>
  <si>
    <t>BS22</t>
  </si>
  <si>
    <t>SAMN07678110</t>
  </si>
  <si>
    <t>PRJNA399417</t>
  </si>
  <si>
    <t>GCA_004024885.1</t>
  </si>
  <si>
    <t>PVHO01</t>
  </si>
  <si>
    <t>ftp://ftp.ncbi.nlm.nih.gov/genomes/all/GCA/004/024/885/GCA_004024885.1_SagImp_v1_BIUU</t>
  </si>
  <si>
    <t>Scalopus aquaticus</t>
  </si>
  <si>
    <t>US009</t>
  </si>
  <si>
    <t>SAMN07678045</t>
  </si>
  <si>
    <t>PRJNA399361</t>
  </si>
  <si>
    <t>GCA_004024925.1</t>
  </si>
  <si>
    <t>PVIJ01</t>
  </si>
  <si>
    <t>ftp://ftp.ncbi.nlm.nih.gov/genomes/all/GCA/004/024/925/GCA_004024925.1_ScaAqu_v1_BIUU</t>
  </si>
  <si>
    <t>Tragulus javanicus</t>
  </si>
  <si>
    <t>US108</t>
  </si>
  <si>
    <t>SAMN07678116</t>
  </si>
  <si>
    <t>PRJNA399456</t>
  </si>
  <si>
    <t>GCA_004024965.2</t>
  </si>
  <si>
    <t>PVHZ02</t>
  </si>
  <si>
    <t>ftp://ftp.ncbi.nlm.nih.gov/genomes/all/GCA/004/024/965/GCA_004024965.2_ASM402496v2</t>
  </si>
  <si>
    <t>Tadarida brasiliensis</t>
  </si>
  <si>
    <t>US034</t>
  </si>
  <si>
    <t>SAMN07678131</t>
  </si>
  <si>
    <t>PRJNA399430</t>
  </si>
  <si>
    <t>GCA_004025005.1</t>
  </si>
  <si>
    <t>PVIG01</t>
  </si>
  <si>
    <t>ftp://ftp.ncbi.nlm.nih.gov/genomes/all/GCA/004/025/005/GCA_004025005.1_TadBra_v1_BIUU</t>
  </si>
  <si>
    <t>Claviceps humidiphila</t>
  </si>
  <si>
    <t>LM576</t>
  </si>
  <si>
    <t>SAMN11159871</t>
  </si>
  <si>
    <t>GCA_018360465.1</t>
  </si>
  <si>
    <t>SRQM01</t>
  </si>
  <si>
    <t>ftp://ftp.ncbi.nlm.nih.gov/genomes/all/GCA/018/360/465/GCA_018360465.1_CSU_LM576_v1</t>
  </si>
  <si>
    <t>Claviceps spartinae</t>
  </si>
  <si>
    <t>CCC 535</t>
  </si>
  <si>
    <t>SAMN11159888</t>
  </si>
  <si>
    <t>GCA_018360215.1</t>
  </si>
  <si>
    <t>SRPX01</t>
  </si>
  <si>
    <t>ftp://ftp.ncbi.nlm.nih.gov/genomes/all/GCA/018/360/215/GCA_018360215.1_CSU_CCC535_v1</t>
  </si>
  <si>
    <t>Botryosphaeria kuwatsukai</t>
  </si>
  <si>
    <t>PG2</t>
  </si>
  <si>
    <t>SAMN07360886</t>
  </si>
  <si>
    <t>PRJNA394804</t>
  </si>
  <si>
    <t>GCA_004016305.1</t>
  </si>
  <si>
    <t>NOWS01</t>
  </si>
  <si>
    <t>ftp://ftp.ncbi.nlm.nih.gov/genomes/all/GCA/004/016/305/GCA_004016305.1_ASM401630v1</t>
  </si>
  <si>
    <t>Quambalaria eucalypti</t>
  </si>
  <si>
    <t>CMW1101</t>
  </si>
  <si>
    <t>SAMN10497193</t>
  </si>
  <si>
    <t>PRJNA507544</t>
  </si>
  <si>
    <t>GCA_004016185.1</t>
  </si>
  <si>
    <t>RRYC01</t>
  </si>
  <si>
    <t>ftp://ftp.ncbi.nlm.nih.gov/genomes/all/GCA/004/016/185/GCA_004016185.1_ASM401618v1</t>
  </si>
  <si>
    <t>Hydrophis cyanocinctus</t>
  </si>
  <si>
    <t>QH_4</t>
  </si>
  <si>
    <t>SAMN12828154</t>
  </si>
  <si>
    <t>PRJNA573877</t>
  </si>
  <si>
    <t>GCA_019473425.1</t>
  </si>
  <si>
    <t>chromosome 1:CM033584.1; chromosome 2:CM033585.1; chromosome 3:CM033586.1; chromosome 4:CM033587.1; chromosome 6:CM033588.1; chromosome 7:CM033589.1; chromosome 8:CM033590.1; chromosome 9:CM033591.1; chromosome 10:CM033592.1; chromosome 11:CM033593.1; chromosome 12:CM033594.1; chromosome 13:CM033595.1; chromosome 14:CM033596.1; chromosome 15:CM033597.1; chromosome 16:CM033598.1; chromosome 17:CM033599.1; chromosome 18:CM033600.1; chromosome Z:CM033601.1</t>
  </si>
  <si>
    <t>JAAZTL01</t>
  </si>
  <si>
    <t>2021-08-09T00:00:00Z</t>
  </si>
  <si>
    <t>ftp://ftp.ncbi.nlm.nih.gov/genomes/all/GCA/019/473/425/GCA_019473425.1_HCya_v2</t>
  </si>
  <si>
    <t>Hydrophis hardwickii</t>
  </si>
  <si>
    <t>PK_1-3</t>
  </si>
  <si>
    <t>SAMN10441168</t>
  </si>
  <si>
    <t>PRJNA506024</t>
  </si>
  <si>
    <t>GCA_004023765.1</t>
  </si>
  <si>
    <t>RSAD01</t>
  </si>
  <si>
    <t>ftp://ftp.ncbi.nlm.nih.gov/genomes/all/GCA/004/023/765/GCA_004023765.1_ASM402376v1</t>
  </si>
  <si>
    <t>Mungos mungo</t>
  </si>
  <si>
    <t>US063</t>
  </si>
  <si>
    <t>SAMN07678097</t>
  </si>
  <si>
    <t>PRJNA399406</t>
  </si>
  <si>
    <t>GCA_004023785.1</t>
  </si>
  <si>
    <t>PISW01</t>
  </si>
  <si>
    <t>ftp://ftp.ncbi.nlm.nih.gov/genomes/all/GCA/004/023/785/GCA_004023785.1_MunMun_v1_BIUU</t>
  </si>
  <si>
    <t>Helogale parvula</t>
  </si>
  <si>
    <t>US077</t>
  </si>
  <si>
    <t>SAMN07678086</t>
  </si>
  <si>
    <t>PRJNA399396</t>
  </si>
  <si>
    <t>GCA_004023845.1</t>
  </si>
  <si>
    <t>PJEM01</t>
  </si>
  <si>
    <t>ftp://ftp.ncbi.nlm.nih.gov/genomes/all/GCA/004/023/845/GCA_004023845.1_HelPar_v1_BIUU</t>
  </si>
  <si>
    <t>Mirounga angustirostris</t>
  </si>
  <si>
    <t>BS05</t>
  </si>
  <si>
    <t>SAMN07678016</t>
  </si>
  <si>
    <t>PRJNA399341</t>
  </si>
  <si>
    <t>GCA_004023865.1</t>
  </si>
  <si>
    <t>PITE01</t>
  </si>
  <si>
    <t>ftp://ftp.ncbi.nlm.nih.gov/genomes/all/GCA/004/023/865/GCA_004023865.1_MirAng_v1_BIUU</t>
  </si>
  <si>
    <t>Cryptoprocta ferox</t>
  </si>
  <si>
    <t>BS36</t>
  </si>
  <si>
    <t>SAMN07678074</t>
  </si>
  <si>
    <t>PRJNA399384</t>
  </si>
  <si>
    <t>GCA_004023885.1</t>
  </si>
  <si>
    <t>PJEU01</t>
  </si>
  <si>
    <t>ftp://ftp.ncbi.nlm.nih.gov/genomes/all/GCA/004/023/885/GCA_004023885.1_CryFer_v1_BIUU</t>
  </si>
  <si>
    <t>Takifugu bimaculatus</t>
  </si>
  <si>
    <t>TB-2018</t>
  </si>
  <si>
    <t>SAMN10524747</t>
  </si>
  <si>
    <t>PRJNA508537</t>
  </si>
  <si>
    <t>GCA_004026145.2</t>
  </si>
  <si>
    <t>chromosome 1:CP034975.1; chromosome 2:CP034986.1; chromosome 3:CP034990.1; chromosome 4:CP034991.1; chromosome 5:CP034992.1; chromosome 6:CP034993.1; chromosome 7:CP034994.1; chromosome 8:CP034995.1; chromosome 9:CP034996.1; chromosome 10:CP034976.1; chromosome 11:CP034977.1; chromosome 12:CP034978.1; chromosome 13:CP034979.1; chromosome 14:CP034980.1; chromosome 15:CP034981.1; chromosome 16:CP034982.1; chromosome 17:CP034983.1; chromosome 18:CP034984.1; chromosome 19:CP034985.2; chromosome 20:CP034987.1; chromosome 21:CP034988.1; chromosome 22:CP034989.1</t>
  </si>
  <si>
    <t>SWLE01</t>
  </si>
  <si>
    <t>ftp://ftp.ncbi.nlm.nih.gov/genomes/all/GCA/004/026/145/GCA_004026145.2_XU_Tbim_1.0</t>
  </si>
  <si>
    <t>Verruconis sp.</t>
  </si>
  <si>
    <t>S2_005_001R2b</t>
  </si>
  <si>
    <t>SAMN09217384</t>
  </si>
  <si>
    <t>PRJNA471744</t>
  </si>
  <si>
    <t>GCA_004026245.1</t>
  </si>
  <si>
    <t>SCGS01</t>
  </si>
  <si>
    <t>ftp://ftp.ncbi.nlm.nih.gov/genomes/all/GCA/004/026/245/GCA_004026245.1_ASM402624v1</t>
  </si>
  <si>
    <t>Malassezia sp.</t>
  </si>
  <si>
    <t>S2_018_000R1</t>
  </si>
  <si>
    <t>SAMN09217388</t>
  </si>
  <si>
    <t>GCA_004026415.1</t>
  </si>
  <si>
    <t>SCGP01</t>
  </si>
  <si>
    <t>ftp://ftp.ncbi.nlm.nih.gov/genomes/all/GCA/004/026/415/GCA_004026415.1_ASM402641v1</t>
  </si>
  <si>
    <t>Exophiala sp.</t>
  </si>
  <si>
    <t>S2_009_000R2a</t>
  </si>
  <si>
    <t>SAMN09217383</t>
  </si>
  <si>
    <t>GCA_004026505.1</t>
  </si>
  <si>
    <t>SCGT01</t>
  </si>
  <si>
    <t>ftp://ftp.ncbi.nlm.nih.gov/genomes/all/GCA/004/026/505/GCA_004026505.1_ASM402650v1</t>
  </si>
  <si>
    <t>Miniopterus schreibersii</t>
  </si>
  <si>
    <t>US075</t>
  </si>
  <si>
    <t>SAMN07678147</t>
  </si>
  <si>
    <t>PRJNA399366</t>
  </si>
  <si>
    <t>GCA_004026525.1</t>
  </si>
  <si>
    <t>PVJG01</t>
  </si>
  <si>
    <t>ftp://ftp.ncbi.nlm.nih.gov/genomes/all/GCA/004/026/525/GCA_004026525.1_MinSch_v1_BIUU</t>
  </si>
  <si>
    <t>Mormoops blainvillei</t>
  </si>
  <si>
    <t>US096</t>
  </si>
  <si>
    <t>SAMN07678133</t>
  </si>
  <si>
    <t>PRJNA399472</t>
  </si>
  <si>
    <t>GCA_004026545.1</t>
  </si>
  <si>
    <t>PVJD01</t>
  </si>
  <si>
    <t>ftp://ftp.ncbi.nlm.nih.gov/genomes/all/GCA/004/026/545/GCA_004026545.1_MorMeg_v1_BIUU</t>
  </si>
  <si>
    <t>Onychomys torridus</t>
  </si>
  <si>
    <t>SAMEA104026389</t>
  </si>
  <si>
    <t>PRJEB39770</t>
  </si>
  <si>
    <t>GCA_903995425.1</t>
  </si>
  <si>
    <t>chromosome 1:NC_050443.1/LR877188.1; chromosome 2:NC_050444.1/LR877189.1; chromosome 3:NC_050445.1/LR877190.1; chromosome 4:NC_050446.1/LR877191.1; chromosome 5:NC_050447.1/LR877192.1; chromosome 6:NC_050448.1/LR877193.1; chromosome 7:NC_050449.1/LR877194.1; chromosome 8:NC_050450.1/LR877195.1; chromosome 9:NC_050451.1/LR877196.1; chromosome 10:NC_050452.1/LR877197.1; chromosome 11:NC_050453.1/LR877198.1; chromosome 12:NC_050454.1/LR877199.1; chromosome 13:NC_050455.1/LR877200.1; chromosome 14:NC_050456.1/LR877201.1; chromosome 15:NC_050457.1/LR877202.1; chromosome 16:NC_050458.1/LR877203.1; chromosome 17:NC_050459.1/LR877204.1; chromosome 18:NC_050460.1/LR877205.1; chromosome 19:NC_050461.1/LR877206.1; chromosome 20:NC_050462.1/LR877207.1; chromosome 21:NC_050463.1/LR877208.1; chromosome 22:NC_050464.1/LR877209.1; chromosome 23:NC_050465.1/LR877210.1; chromosome X:NC_050466.1/LR877211.1</t>
  </si>
  <si>
    <t>CAJFAA01</t>
  </si>
  <si>
    <t>ftp://ftp.ncbi.nlm.nih.gov/genomes/all/GCA/903/995/425/GCA_903995425.1_mOncTor1.1</t>
  </si>
  <si>
    <t>ftp://ftp.ncbi.nlm.nih.gov/genomes/all/GCF/903/995/425/GCF_903995425.1_mOncTor1.1</t>
  </si>
  <si>
    <t>Heterohyrax brucei</t>
  </si>
  <si>
    <t>US064</t>
  </si>
  <si>
    <t>SAMN07678088</t>
  </si>
  <si>
    <t>PRJNA399398</t>
  </si>
  <si>
    <t>GCA_004026845.1</t>
  </si>
  <si>
    <t>PVJQ01</t>
  </si>
  <si>
    <t>ftp://ftp.ncbi.nlm.nih.gov/genomes/all/GCA/004/026/845/GCA_004026845.1_HetBruBak_v1_BIUU</t>
  </si>
  <si>
    <t>Hystrix cristata</t>
  </si>
  <si>
    <t>US031</t>
  </si>
  <si>
    <t>SAMN07678090</t>
  </si>
  <si>
    <t>PRJNA399401</t>
  </si>
  <si>
    <t>GCA_004026905.1</t>
  </si>
  <si>
    <t>PVJO01</t>
  </si>
  <si>
    <t>ftp://ftp.ncbi.nlm.nih.gov/genomes/all/GCA/004/026/905/GCA_004026905.1_HysCri_v1_BIUU</t>
  </si>
  <si>
    <t>Petromus typicus</t>
  </si>
  <si>
    <t>US052</t>
  </si>
  <si>
    <t>SAMN07678021</t>
  </si>
  <si>
    <t>PRJNA399347</t>
  </si>
  <si>
    <t>GCA_004026965.1</t>
  </si>
  <si>
    <t>PVIR01</t>
  </si>
  <si>
    <t>ftp://ftp.ncbi.nlm.nih.gov/genomes/all/GCA/004/026/965/GCA_004026965.1_PetTyp_v1_BIUU</t>
  </si>
  <si>
    <t>Muscardinus avellanarius</t>
  </si>
  <si>
    <t>SAMN07678014</t>
  </si>
  <si>
    <t>PRJNA399340</t>
  </si>
  <si>
    <t>GCA_004027005.1</t>
  </si>
  <si>
    <t>PVJB01</t>
  </si>
  <si>
    <t>ftp://ftp.ncbi.nlm.nih.gov/genomes/all/GCA/004/027/005/GCA_004027005.1_MusAve_v1_BIUU</t>
  </si>
  <si>
    <t>Mesoplodon bidens</t>
  </si>
  <si>
    <t>US080</t>
  </si>
  <si>
    <t>SAMN07678145</t>
  </si>
  <si>
    <t>PRJNA399476</t>
  </si>
  <si>
    <t>GCA_004027085.1</t>
  </si>
  <si>
    <t>PVJJ01</t>
  </si>
  <si>
    <t>ftp://ftp.ncbi.nlm.nih.gov/genomes/all/GCA/004/027/085/GCA_004027085.1_MesBid_v1_BIUU</t>
  </si>
  <si>
    <t>Ctenodactylus gundi</t>
  </si>
  <si>
    <t>US049</t>
  </si>
  <si>
    <t>SAMN07678018</t>
  </si>
  <si>
    <t>PRJNA399344</t>
  </si>
  <si>
    <t>GCA_004027205.1</t>
  </si>
  <si>
    <t>PVKB01</t>
  </si>
  <si>
    <t>ftp://ftp.ncbi.nlm.nih.gov/genomes/all/GCA/004/027/205/GCA_004027205.1_CteGun_v1_BIUU</t>
  </si>
  <si>
    <t>Dolichotis patagonum</t>
  </si>
  <si>
    <t>US062</t>
  </si>
  <si>
    <t>SAMN07678081</t>
  </si>
  <si>
    <t>PRJNA399391</t>
  </si>
  <si>
    <t>GCA_004027295.1</t>
  </si>
  <si>
    <t>PVJX01</t>
  </si>
  <si>
    <t>ftp://ftp.ncbi.nlm.nih.gov/genomes/all/GCA/004/027/295/GCA_004027295.1_DolPat_v1_BIUU</t>
  </si>
  <si>
    <t>Macroglossus sobrinus</t>
  </si>
  <si>
    <t>US102</t>
  </si>
  <si>
    <t>SAMN07678028</t>
  </si>
  <si>
    <t>PRJNA399443</t>
  </si>
  <si>
    <t>GCA_004027375.1</t>
  </si>
  <si>
    <t>PVKZ01</t>
  </si>
  <si>
    <t>ftp://ftp.ncbi.nlm.nih.gov/genomes/all/GCA/004/027/375/GCA_004027375.1_MacSob_v1_BIUU</t>
  </si>
  <si>
    <t>Hipposideros galeritus</t>
  </si>
  <si>
    <t>US101</t>
  </si>
  <si>
    <t>SAMN07678026</t>
  </si>
  <si>
    <t>PRJNA399442</t>
  </si>
  <si>
    <t>GCA_004027415.1</t>
  </si>
  <si>
    <t>PVLB01</t>
  </si>
  <si>
    <t>ftp://ftp.ncbi.nlm.nih.gov/genomes/all/GCA/004/027/415/GCA_004027415.1_HipGal_v1_BIUU</t>
  </si>
  <si>
    <t>Hydrochoerus hydrochaeris</t>
  </si>
  <si>
    <t>US065</t>
  </si>
  <si>
    <t>SAMN07678143</t>
  </si>
  <si>
    <t>PRJNA399400</t>
  </si>
  <si>
    <t>GCA_004027455.1</t>
  </si>
  <si>
    <t>PVLA01</t>
  </si>
  <si>
    <t>ftp://ftp.ncbi.nlm.nih.gov/genomes/all/GCA/004/027/455/GCA_004027455.1_HydHyd_v1_BIUU</t>
  </si>
  <si>
    <t>Craseonycteris thonglongyai</t>
  </si>
  <si>
    <t>SAMN07678039</t>
  </si>
  <si>
    <t>PRJNA399445</t>
  </si>
  <si>
    <t>GCA_004027555.1</t>
  </si>
  <si>
    <t>PVKE01</t>
  </si>
  <si>
    <t>ftp://ftp.ncbi.nlm.nih.gov/genomes/all/GCA/004/027/555/GCA_004027555.1_CraTho_v1_BIUU</t>
  </si>
  <si>
    <t>Cricetomys gambianus</t>
  </si>
  <si>
    <t>US082</t>
  </si>
  <si>
    <t>SAMN07678025</t>
  </si>
  <si>
    <t>PRJNA399436</t>
  </si>
  <si>
    <t>GCA_004027575.1</t>
  </si>
  <si>
    <t>PVKD01</t>
  </si>
  <si>
    <t>ftp://ftp.ncbi.nlm.nih.gov/genomes/all/GCA/004/027/575/GCA_004027575.1_CriGam_v1_BIUU</t>
  </si>
  <si>
    <t>Dinomys branickii</t>
  </si>
  <si>
    <t>US070</t>
  </si>
  <si>
    <t>SAMN07678079</t>
  </si>
  <si>
    <t>PRJNA399389</t>
  </si>
  <si>
    <t>GCA_004027595.1</t>
  </si>
  <si>
    <t>PVLD01</t>
  </si>
  <si>
    <t>ftp://ftp.ncbi.nlm.nih.gov/genomes/all/GCA/004/027/595/GCA_004027595.1_DinBra_v1_BIUU</t>
  </si>
  <si>
    <t>Graphiurus murinus</t>
  </si>
  <si>
    <t>US067</t>
  </si>
  <si>
    <t>SAMN07678085</t>
  </si>
  <si>
    <t>PRJNA399395</t>
  </si>
  <si>
    <t>GCA_004027655.1</t>
  </si>
  <si>
    <t>PVLC01</t>
  </si>
  <si>
    <t>ftp://ftp.ncbi.nlm.nih.gov/genomes/all/GCA/004/027/655/GCA_004027655.1_GraMur_v1_BIUU</t>
  </si>
  <si>
    <t>Cavia tschudii</t>
  </si>
  <si>
    <t>US050</t>
  </si>
  <si>
    <t>SAMN07678017</t>
  </si>
  <si>
    <t>PRJNA399343</t>
  </si>
  <si>
    <t>GCA_004027695.1</t>
  </si>
  <si>
    <t>PVKK01</t>
  </si>
  <si>
    <t>ftp://ftp.ncbi.nlm.nih.gov/genomes/all/GCA/004/027/695/GCA_004027695.1_CavTsc_v1_BIUU</t>
  </si>
  <si>
    <t>Cercopithecus neglectus</t>
  </si>
  <si>
    <t>BS29</t>
  </si>
  <si>
    <t>SAMN07678070</t>
  </si>
  <si>
    <t>PRJNA399380</t>
  </si>
  <si>
    <t>GCA_004027615.1</t>
  </si>
  <si>
    <t>PVKI01</t>
  </si>
  <si>
    <t>ftp://ftp.ncbi.nlm.nih.gov/genomes/all/GCA/004/027/615/GCA_004027615.1_CertNeg_v1_BIUU</t>
  </si>
  <si>
    <t>Crocidura indochinensis</t>
  </si>
  <si>
    <t>US011</t>
  </si>
  <si>
    <t>SAMN07678044</t>
  </si>
  <si>
    <t>PRJNA399360</t>
  </si>
  <si>
    <t>GCA_004027635.1</t>
  </si>
  <si>
    <t>PVKC01</t>
  </si>
  <si>
    <t>ftp://ftp.ncbi.nlm.nih.gov/genomes/all/GCA/004/027/635/GCA_004027635.1_CroInd_v1_BIUU</t>
  </si>
  <si>
    <t>Alouatta palliata</t>
  </si>
  <si>
    <t>BS02</t>
  </si>
  <si>
    <t>SAMN07678036</t>
  </si>
  <si>
    <t>PRJNA399372</t>
  </si>
  <si>
    <t>GCA_004027835.1</t>
  </si>
  <si>
    <t>PVKV01</t>
  </si>
  <si>
    <t>ftp://ftp.ncbi.nlm.nih.gov/genomes/all/GCA/004/027/835/GCA_004027835.1_AloPal_v1_BIUU</t>
  </si>
  <si>
    <t>Aplodontia rufa</t>
  </si>
  <si>
    <t>BS102</t>
  </si>
  <si>
    <t>SAMN07678037</t>
  </si>
  <si>
    <t>PRJNA399342</t>
  </si>
  <si>
    <t>GCA_004027875.1</t>
  </si>
  <si>
    <t>PVKS01</t>
  </si>
  <si>
    <t>ftp://ftp.ncbi.nlm.nih.gov/genomes/all/GCA/004/027/875/GCA_004027875.1_AplRuf_v1_BIUU</t>
  </si>
  <si>
    <t>Orientallactaga bullata</t>
  </si>
  <si>
    <t>SAMN07678035</t>
  </si>
  <si>
    <t>PRJNA399447</t>
  </si>
  <si>
    <t>GCA_004027895.1</t>
  </si>
  <si>
    <t>PVKW01</t>
  </si>
  <si>
    <t>ftp://ftp.ncbi.nlm.nih.gov/genomes/all/GCA/004/027/895/GCA_004027895.1_AllBul_v1_BIUU</t>
  </si>
  <si>
    <t>Capromys pilorides</t>
  </si>
  <si>
    <t>US015</t>
  </si>
  <si>
    <t>SAMN07678066</t>
  </si>
  <si>
    <t>PRJNA399377</t>
  </si>
  <si>
    <t>GCA_004027915.1</t>
  </si>
  <si>
    <t>PVKN01</t>
  </si>
  <si>
    <t>ftp://ftp.ncbi.nlm.nih.gov/genomes/all/GCA/004/027/915/GCA_004027915.1_CapPil_v1_BIUU</t>
  </si>
  <si>
    <t>Rhabditida sp. S2_005_001R2</t>
  </si>
  <si>
    <t>S2_005_001R2a</t>
  </si>
  <si>
    <t>SAMN09217385</t>
  </si>
  <si>
    <t>GCA_004026265.1</t>
  </si>
  <si>
    <t>SCGM01</t>
  </si>
  <si>
    <t>ftp://ftp.ncbi.nlm.nih.gov/genomes/all/GCA/004/026/265/GCA_004026265.1_ASM402626v1</t>
  </si>
  <si>
    <t>Diptera sp. S2_005_002R2</t>
  </si>
  <si>
    <t>S2_005_002R2b</t>
  </si>
  <si>
    <t>SAMN09217386</t>
  </si>
  <si>
    <t>GCA_004026295.1</t>
  </si>
  <si>
    <t>SCGR01</t>
  </si>
  <si>
    <t>ftp://ftp.ncbi.nlm.nih.gov/genomes/all/GCA/004/026/295/GCA_004026295.1_ASM402629v1</t>
  </si>
  <si>
    <t>Pipistrellus pipistrellus</t>
  </si>
  <si>
    <t>SAMEA994724</t>
  </si>
  <si>
    <t>PRJEB39564</t>
  </si>
  <si>
    <t>GCA_903992545.1</t>
  </si>
  <si>
    <t>chromosome 1:LR862356.1; chromosome 2:LR862357.1; chromosome 3:LR862358.1; chromosome 4:LR862360.1; chromosome 5:LR862361.1; chromosome 6:LR862362.1; chromosome 7:LR862363.1; chromosome 8:LR862364.1; chromosome 9:LR862365.1; chromosome 10:LR862366.1; chromosome 11:LR862367.1; chromosome 12:LR862368.1; chromosome 13:LR862369.1; chromosome 14:LR862370.1; chromosome 15:LR862371.1; chromosome 16:LR862372.1; chromosome 17:LR862373.1; chromosome 18:LR862374.1; chromosome 19:LR862375.1; chromosome 20:LR862376.1; chromosome 21:LR862377.1; chromosome X:LR862359.1; mitochondrion MT:LR862378.1</t>
  </si>
  <si>
    <t>CAJEUD01</t>
  </si>
  <si>
    <t>2020-08-03T00:00:00Z</t>
  </si>
  <si>
    <t>ftp://ftp.ncbi.nlm.nih.gov/genomes/all/GCA/903/992/545/GCA_903992545.1_mPipPip1.1</t>
  </si>
  <si>
    <t>Murina aurata feae</t>
  </si>
  <si>
    <t>US074</t>
  </si>
  <si>
    <t>SAMN07678148</t>
  </si>
  <si>
    <t>PRJNA399367</t>
  </si>
  <si>
    <t>GCA_004026665.1</t>
  </si>
  <si>
    <t>PVJC01</t>
  </si>
  <si>
    <t>ftp://ftp.ncbi.nlm.nih.gov/genomes/all/GCA/004/026/665/GCA_004026665.1_MurFea_v1_BIUU</t>
  </si>
  <si>
    <t>Pithecia pithecia</t>
  </si>
  <si>
    <t>BS33</t>
  </si>
  <si>
    <t>SAMN07678106</t>
  </si>
  <si>
    <t>PRJNA399413</t>
  </si>
  <si>
    <t>GCA_004026645.1</t>
  </si>
  <si>
    <t>PVIP01</t>
  </si>
  <si>
    <t>ftp://ftp.ncbi.nlm.nih.gov/genomes/all/GCA/004/026/645/GCA_004026645.1_PitPit_v1_BIUU</t>
  </si>
  <si>
    <t>Micronycteris hirsuta</t>
  </si>
  <si>
    <t>US037</t>
  </si>
  <si>
    <t>SAMN07678146</t>
  </si>
  <si>
    <t>PRJNA399354</t>
  </si>
  <si>
    <t>GCA_004026765.1</t>
  </si>
  <si>
    <t>PVJI01</t>
  </si>
  <si>
    <t>ftp://ftp.ncbi.nlm.nih.gov/genomes/all/GCA/004/026/765/GCA_004026765.1_MicHir_v1_BIUU</t>
  </si>
  <si>
    <t>Microgale talazaci</t>
  </si>
  <si>
    <t>US118</t>
  </si>
  <si>
    <t>SAMN07678058</t>
  </si>
  <si>
    <t>PRJNA399450</t>
  </si>
  <si>
    <t>GCA_004026705.1</t>
  </si>
  <si>
    <t>PVJH01</t>
  </si>
  <si>
    <t>ftp://ftp.ncbi.nlm.nih.gov/genomes/all/GCA/004/026/705/GCA_004026705.1_MicTal_v1_BIUU</t>
  </si>
  <si>
    <t>Hemitragus hylocrius</t>
  </si>
  <si>
    <t>BS50</t>
  </si>
  <si>
    <t>SAMN07678087</t>
  </si>
  <si>
    <t>PRJNA399397</t>
  </si>
  <si>
    <t>GCA_004026825.1</t>
  </si>
  <si>
    <t>PVJR01</t>
  </si>
  <si>
    <t>ftp://ftp.ncbi.nlm.nih.gov/genomes/all/GCA/004/026/825/GCA_004026825.1_HemHyl_v1_BIUU</t>
  </si>
  <si>
    <t>Grosmannia galeiformis</t>
  </si>
  <si>
    <t>CBS 115711</t>
  </si>
  <si>
    <t>SAMN10483309</t>
  </si>
  <si>
    <t>PRJNA507035</t>
  </si>
  <si>
    <t>GCA_004028395.1</t>
  </si>
  <si>
    <t>RQWE01</t>
  </si>
  <si>
    <t>ftp://ftp.ncbi.nlm.nih.gov/genomes/all/GCA/004/028/395/GCA_004028395.1_GGAL</t>
  </si>
  <si>
    <t>Acaulopage tetraceros</t>
  </si>
  <si>
    <t>T-All</t>
  </si>
  <si>
    <t>SAMN10060497</t>
  </si>
  <si>
    <t>PRJNA451036</t>
  </si>
  <si>
    <t>GCA_004114255.1</t>
  </si>
  <si>
    <t>QZWU01</t>
  </si>
  <si>
    <t>2019-01-25T00:00:00Z</t>
  </si>
  <si>
    <t>ftp://ftp.ncbi.nlm.nih.gov/genomes/all/GCA/004/114/255/GCA_004114255.1_ASM411425v1</t>
  </si>
  <si>
    <t>Zoopage sp. CT-All</t>
  </si>
  <si>
    <t>CT-All</t>
  </si>
  <si>
    <t>SAMN10060499</t>
  </si>
  <si>
    <t>GCA_004114245.1</t>
  </si>
  <si>
    <t>QZWS01</t>
  </si>
  <si>
    <t>ftp://ftp.ncbi.nlm.nih.gov/genomes/all/GCA/004/114/245/GCA_004114245.1_ASM411424v1</t>
  </si>
  <si>
    <t>Cochlonema odontosperma</t>
  </si>
  <si>
    <t>E-All</t>
  </si>
  <si>
    <t>SAMN10060498</t>
  </si>
  <si>
    <t>GCA_004114315.1</t>
  </si>
  <si>
    <t>QZWT01</t>
  </si>
  <si>
    <t>ftp://ftp.ncbi.nlm.nih.gov/genomes/all/GCA/004/114/315/GCA_004114315.1_ASM411431v1</t>
  </si>
  <si>
    <t>Zoophagus insidians</t>
  </si>
  <si>
    <t>Zi-All</t>
  </si>
  <si>
    <t>SAMN10060500</t>
  </si>
  <si>
    <t>GCA_004114325.1</t>
  </si>
  <si>
    <t>QZWR01</t>
  </si>
  <si>
    <t>ftp://ftp.ncbi.nlm.nih.gov/genomes/all/GCA/004/114/325/GCA_004114325.1_ASM411432v1</t>
  </si>
  <si>
    <t>Sinella curviseta</t>
  </si>
  <si>
    <t>NJ population</t>
  </si>
  <si>
    <t>SAMN10147912</t>
  </si>
  <si>
    <t>PRJNA494047</t>
  </si>
  <si>
    <t>GCA_004115045.3</t>
  </si>
  <si>
    <t>chromosome 1:CM023199.2; chromosome 2:CM023200.2; chromosome 3:CM023201.2; chromosome 4:CM023202.2; chromosome 5:CM023203.2; chromosome 6:CM023204.2</t>
  </si>
  <si>
    <t>RBVU02</t>
  </si>
  <si>
    <t>ftp://ftp.ncbi.nlm.nih.gov/genomes/all/GCA/004/115/045/GCA_004115045.3_ASM411504v3</t>
  </si>
  <si>
    <t>Mamiellophyceae sp. 2017MT</t>
  </si>
  <si>
    <t>2017MT</t>
  </si>
  <si>
    <t>SAMN10615470</t>
  </si>
  <si>
    <t>PRJNA510804</t>
  </si>
  <si>
    <t>GCA_004115355.1</t>
  </si>
  <si>
    <t>RZXY01</t>
  </si>
  <si>
    <t>ftp://ftp.ncbi.nlm.nih.gov/genomes/all/GCA/004/115/355/GCA_004115355.1_Halite_2017MT</t>
  </si>
  <si>
    <t>Phyllostomus discolor</t>
  </si>
  <si>
    <t>MPI-MPIP mPhyDis1</t>
  </si>
  <si>
    <t>SAMN09948786</t>
  </si>
  <si>
    <t>PRJNA524358</t>
  </si>
  <si>
    <t>GCA_004126475.3</t>
  </si>
  <si>
    <t>chromosome 1:NC_040903.2/CM014254.2; chromosome 2:NC_040904.2/CM014255.2; chromosome 3:NC_040905.2/CM014256.2; chromosome 4:NC_040906.2/CM014257.2; chromosome 5:NC_040907.2/CM014258.2; chromosome 6:NC_040908.2/CM014259.2; chromosome 7:NC_040909.2/CM014260.2; chromosome 8:NC_040910.2/CM014261.2; chromosome 9:NC_040911.2/CM014262.2; chromosome 10:NC_040912.2/CM014263.2; chromosome 11:NC_040913.2/CM014264.2; chromosome 12:NC_040914.2/CM014265.2; chromosome 13:NC_040915.2/CM014266.2; chromosome 14:NC_040916.2/CM014267.2; chromosome 15:NC_040917.2/CM014268.2; chromosome X:NC_050198.1/CM023025.1; chromosome Y:NC_050199.1/CM023026.1; mitochondrion MT:CM016611.2</t>
  </si>
  <si>
    <t>RXPA02</t>
  </si>
  <si>
    <t>ftp://ftp.ncbi.nlm.nih.gov/genomes/all/GCA/004/126/475/GCA_004126475.3_mPhyDis1.pri.v3</t>
  </si>
  <si>
    <t>ftp://ftp.ncbi.nlm.nih.gov/genomes/all/GCF/004/126/475/GCF_004126475.2_mPhyDis1.pri.v3</t>
  </si>
  <si>
    <t>Nannochloropsis salina CCMP1776</t>
  </si>
  <si>
    <t>CCMP1776</t>
  </si>
  <si>
    <t>SAMN10354914</t>
  </si>
  <si>
    <t>PRJNA503186</t>
  </si>
  <si>
    <t>GCA_004565275.1</t>
  </si>
  <si>
    <t>mitochondrion MT:CM016495.1; chloroplast Pltd:CM016496.1</t>
  </si>
  <si>
    <t>SDOX01</t>
  </si>
  <si>
    <t>2019-04-02T00:00:00Z</t>
  </si>
  <si>
    <t>ftp://ftp.ncbi.nlm.nih.gov/genomes/all/GCA/004/565/275/GCA_004565275.1_ASM456527v1</t>
  </si>
  <si>
    <t>Hydra viridissima</t>
  </si>
  <si>
    <t>A99</t>
  </si>
  <si>
    <t>SAMN09635813</t>
  </si>
  <si>
    <t>PRJNA480404</t>
  </si>
  <si>
    <t>GCA_014706445.1</t>
  </si>
  <si>
    <t>QPEY01</t>
  </si>
  <si>
    <t>ftp://ftp.ncbi.nlm.nih.gov/genomes/all/GCA/014/706/445/GCA_014706445.1_ASM1470644v1</t>
  </si>
  <si>
    <t>Starmerella kuoi</t>
  </si>
  <si>
    <t>NRRL Y-27208</t>
  </si>
  <si>
    <t>SAMN07511551</t>
  </si>
  <si>
    <t>GCA_004124915.1</t>
  </si>
  <si>
    <t>NRDS01</t>
  </si>
  <si>
    <t>ftp://ftp.ncbi.nlm.nih.gov/genomes/all/GCA/004/124/915/GCA_004124915.1_ASM412491v1</t>
  </si>
  <si>
    <t>Starmerella riodocensis</t>
  </si>
  <si>
    <t>NRRL Y-27859</t>
  </si>
  <si>
    <t>SAMN07511550</t>
  </si>
  <si>
    <t>GCA_004124955.1</t>
  </si>
  <si>
    <t>NRDT01</t>
  </si>
  <si>
    <t>ftp://ftp.ncbi.nlm.nih.gov/genomes/all/GCA/004/124/955/GCA_004124955.1_ASM412495v1</t>
  </si>
  <si>
    <t>Starmerella sorbosivorans</t>
  </si>
  <si>
    <t>CBS 8768</t>
  </si>
  <si>
    <t>SAMN07511544</t>
  </si>
  <si>
    <t>GCA_004125005.1</t>
  </si>
  <si>
    <t>NRDZ01</t>
  </si>
  <si>
    <t>ftp://ftp.ncbi.nlm.nih.gov/genomes/all/GCA/004/125/005/GCA_004125005.1_ASM412500v1</t>
  </si>
  <si>
    <t>Starmerella ratchasimensis</t>
  </si>
  <si>
    <t>CBS 10611</t>
  </si>
  <si>
    <t>SAMN07511548</t>
  </si>
  <si>
    <t>GCA_004124975.1</t>
  </si>
  <si>
    <t>NRDV01</t>
  </si>
  <si>
    <t>ftp://ftp.ncbi.nlm.nih.gov/genomes/all/GCA/004/124/975/GCA_004124975.1_ASM412497v1</t>
  </si>
  <si>
    <t>Starmerella tilneyi (nom. inval.)</t>
  </si>
  <si>
    <t>CBS 8794</t>
  </si>
  <si>
    <t>SAMN07511543</t>
  </si>
  <si>
    <t>GCA_004125055.1</t>
  </si>
  <si>
    <t>NREA01</t>
  </si>
  <si>
    <t>ftp://ftp.ncbi.nlm.nih.gov/genomes/all/GCA/004/125/055/GCA_004125055.1_ASM412505v1</t>
  </si>
  <si>
    <t>Wickerhamiella occidentalis</t>
  </si>
  <si>
    <t>NRRL Y-27364</t>
  </si>
  <si>
    <t>SAMN07511539</t>
  </si>
  <si>
    <t>GCA_004125095.1</t>
  </si>
  <si>
    <t>NREE01</t>
  </si>
  <si>
    <t>ftp://ftp.ncbi.nlm.nih.gov/genomes/all/GCA/004/125/095/GCA_004125095.1_ASM412509v1</t>
  </si>
  <si>
    <t>Wickerhamiella hasegawae</t>
  </si>
  <si>
    <t>JCM 12559</t>
  </si>
  <si>
    <t>SAMN07511536</t>
  </si>
  <si>
    <t>GCA_004125105.1</t>
  </si>
  <si>
    <t>NREH01</t>
  </si>
  <si>
    <t>ftp://ftp.ncbi.nlm.nih.gov/genomes/all/GCA/004/125/105/GCA_004125105.1_ASM412510v1</t>
  </si>
  <si>
    <t>Starmerella vaccinii</t>
  </si>
  <si>
    <t>NRRL Y-17684</t>
  </si>
  <si>
    <t>SAMN07511546</t>
  </si>
  <si>
    <t>GCA_004125185.1</t>
  </si>
  <si>
    <t>NRDX01</t>
  </si>
  <si>
    <t>ftp://ftp.ncbi.nlm.nih.gov/genomes/all/GCA/004/125/185/GCA_004125185.1_ASM412518v1</t>
  </si>
  <si>
    <t>Starmerella gropengiesseri</t>
  </si>
  <si>
    <t>NRRL Y-17142</t>
  </si>
  <si>
    <t>SAMN07511542</t>
  </si>
  <si>
    <t>GCA_004125075.1</t>
  </si>
  <si>
    <t>NREB01</t>
  </si>
  <si>
    <t>ftp://ftp.ncbi.nlm.nih.gov/genomes/all/GCA/004/125/075/GCA_004125075.1_ASM412507v1</t>
  </si>
  <si>
    <t>Starmerella geochares</t>
  </si>
  <si>
    <t>NRRL Y-17073</t>
  </si>
  <si>
    <t>SAMN07511545</t>
  </si>
  <si>
    <t>GCA_004125165.1</t>
  </si>
  <si>
    <t>NRDY01</t>
  </si>
  <si>
    <t>ftp://ftp.ncbi.nlm.nih.gov/genomes/all/GCA/004/125/165/GCA_004125165.1_ASM412516v1</t>
  </si>
  <si>
    <t>Poropuntius huangchuchieni</t>
  </si>
  <si>
    <t>Phu-2017</t>
  </si>
  <si>
    <t>SAMN10662616</t>
  </si>
  <si>
    <t>PRJNA511031</t>
  </si>
  <si>
    <t>GCA_004124795.1</t>
  </si>
  <si>
    <t>SCHK01</t>
  </si>
  <si>
    <t>ftp://ftp.ncbi.nlm.nih.gov/genomes/all/GCA/004/124/795/GCA_004124795.1_ASM412479v1</t>
  </si>
  <si>
    <t>Wickerhamiella pararugosa</t>
  </si>
  <si>
    <t>NRRL Y-17089</t>
  </si>
  <si>
    <t>SAMN07511537</t>
  </si>
  <si>
    <t>GCA_004125235.1</t>
  </si>
  <si>
    <t>NREG01</t>
  </si>
  <si>
    <t>ftp://ftp.ncbi.nlm.nih.gov/genomes/all/GCA/004/125/235/GCA_004125235.1_ASM412523v1</t>
  </si>
  <si>
    <t>Candolleomyces aberdarensis</t>
  </si>
  <si>
    <t>IHI B618</t>
  </si>
  <si>
    <t>SAMN10782981</t>
  </si>
  <si>
    <t>PRJNA516162</t>
  </si>
  <si>
    <t>GCA_004126415.1</t>
  </si>
  <si>
    <t>SDEE01</t>
  </si>
  <si>
    <t>2019-02-01T00:00:00Z</t>
  </si>
  <si>
    <t>ftp://ftp.ncbi.nlm.nih.gov/genomes/all/GCA/004/126/415/GCA_004126415.1_ASM412641v1</t>
  </si>
  <si>
    <t>Cucurbita argyrosperma subsp. sororia</t>
  </si>
  <si>
    <t>JBR-2021</t>
  </si>
  <si>
    <t>SAMN16575649</t>
  </si>
  <si>
    <t>PRJNA485527</t>
  </si>
  <si>
    <t>GCA_018691285.1</t>
  </si>
  <si>
    <t>chromosome 1:CM031881.1; chromosome 2:CM031882.1; chromosome 3:CM031883.1; chromosome 4:CM031884.1; chromosome 5:CM031885.1; chromosome 6:CM031886.1; chromosome 7:CM031887.1; chromosome 8:CM031888.1; chromosome 9:CM031889.1; chromosome 10:CM031890.1; chromosome 11:CM031891.1; chromosome 12:CM031892.1; chromosome 13:CM031893.1; chromosome 14:CM031894.1; chromosome 15:CM031895.1; chromosome 16:CM031896.1; chromosome 17:CM031897.1; chromosome 18:CM031898.1; chromosome 19:CM031899.1; chromosome 20:CM031900.1</t>
  </si>
  <si>
    <t>JAGKQH01</t>
  </si>
  <si>
    <t>ftp://ftp.ncbi.nlm.nih.gov/genomes/all/GCA/018/691/285/GCA_018691285.1_UNAM_Csor_1.0</t>
  </si>
  <si>
    <t>Amphirosellinia nigrospora</t>
  </si>
  <si>
    <t>JS-1675</t>
  </si>
  <si>
    <t>SAMN10744074</t>
  </si>
  <si>
    <t>PRJNA515207</t>
  </si>
  <si>
    <t>GCA_004123355.1</t>
  </si>
  <si>
    <t>SCHM01</t>
  </si>
  <si>
    <t>ftp://ftp.ncbi.nlm.nih.gov/genomes/all/GCA/004/123/355/GCA_004123355.1_ASM412335v1</t>
  </si>
  <si>
    <t>Drosophila melanica</t>
  </si>
  <si>
    <t>15030-1141.03_faw</t>
  </si>
  <si>
    <t>SAMN10699364</t>
  </si>
  <si>
    <t>PRJNA512892</t>
  </si>
  <si>
    <t>GCA_004143765.1</t>
  </si>
  <si>
    <t>SCDT01</t>
  </si>
  <si>
    <t>ftp://ftp.ncbi.nlm.nih.gov/genomes/all/GCA/004/143/765/GCA_004143765.1_ASM414376v1</t>
  </si>
  <si>
    <t>Drosophila robusta</t>
  </si>
  <si>
    <t>15020-1111.10_faw</t>
  </si>
  <si>
    <t>SAMN10699359</t>
  </si>
  <si>
    <t>GCA_004143805.1</t>
  </si>
  <si>
    <t>SCDV01</t>
  </si>
  <si>
    <t>ftp://ftp.ncbi.nlm.nih.gov/genomes/all/GCA/004/143/805/GCA_004143805.1_ASM414380v1</t>
  </si>
  <si>
    <t>Drosophila micromelanica</t>
  </si>
  <si>
    <t>15030.1151.01_maw</t>
  </si>
  <si>
    <t>SAMN10699356</t>
  </si>
  <si>
    <t>GCA_004143825.1</t>
  </si>
  <si>
    <t>SCDY01</t>
  </si>
  <si>
    <t>ftp://ftp.ncbi.nlm.nih.gov/genomes/all/GCA/004/143/825/GCA_004143825.1_ASM414382v1</t>
  </si>
  <si>
    <t>Drosophila lacertosa</t>
  </si>
  <si>
    <t>E-14007_faw</t>
  </si>
  <si>
    <t>SAMN10699355</t>
  </si>
  <si>
    <t>GCA_004143845.1</t>
  </si>
  <si>
    <t>SCDZ01</t>
  </si>
  <si>
    <t>ftp://ftp.ncbi.nlm.nih.gov/genomes/all/GCA/004/143/845/GCA_004143845.1_ASM414384v1</t>
  </si>
  <si>
    <t>Saprochaete fungicola</t>
  </si>
  <si>
    <t>SAMEA5207816</t>
  </si>
  <si>
    <t>PRJEB30635</t>
  </si>
  <si>
    <t>GCA_900654225.1</t>
  </si>
  <si>
    <t>CAACAH01</t>
  </si>
  <si>
    <t>ftp://ftp.ncbi.nlm.nih.gov/genomes/all/GCA/900/654/225/GCA_900654225.1_sapFunA</t>
  </si>
  <si>
    <t>Thecaphora thlaspeos</t>
  </si>
  <si>
    <t>LF1</t>
  </si>
  <si>
    <t>SAMEA104561964</t>
  </si>
  <si>
    <t>PRJEB24478</t>
  </si>
  <si>
    <t>GCA_900291925.1</t>
  </si>
  <si>
    <t>UWYS01</t>
  </si>
  <si>
    <t>ftp://ftp.ncbi.nlm.nih.gov/genomes/all/GCA/900/291/925/GCA_900291925.1_version_1</t>
  </si>
  <si>
    <t>Drosophila nigromelanica</t>
  </si>
  <si>
    <t>E-22901_faw</t>
  </si>
  <si>
    <t>SAMN10699369</t>
  </si>
  <si>
    <t>GCA_004149445.1</t>
  </si>
  <si>
    <t>SCDR01</t>
  </si>
  <si>
    <t>ftp://ftp.ncbi.nlm.nih.gov/genomes/all/GCA/004/149/445/GCA_004149445.1_ASM414944v1</t>
  </si>
  <si>
    <t>Alternaria tenuissima</t>
  </si>
  <si>
    <t>FERA 1166</t>
  </si>
  <si>
    <t>SAMN06205223</t>
  </si>
  <si>
    <t>PRJNA360212</t>
  </si>
  <si>
    <t>GCA_004156035.1</t>
  </si>
  <si>
    <t>PDXC01</t>
  </si>
  <si>
    <t>ftp://ftp.ncbi.nlm.nih.gov/genomes/all/GCA/004/156/035/GCA_004156035.1_ASM415603v1</t>
  </si>
  <si>
    <t>Monosporascus ibericus</t>
  </si>
  <si>
    <t>CBS 110550</t>
  </si>
  <si>
    <t>SAMN09215314</t>
  </si>
  <si>
    <t>PRJNA471727</t>
  </si>
  <si>
    <t>GCA_004154915.1</t>
  </si>
  <si>
    <t>QJNU01</t>
  </si>
  <si>
    <t>ftp://ftp.ncbi.nlm.nih.gov/genomes/all/GCA/004/154/915/GCA_004154915.1_ASM415491v1</t>
  </si>
  <si>
    <t>Monosporascus cannonballus</t>
  </si>
  <si>
    <t>CBS 609.92</t>
  </si>
  <si>
    <t>SAMN09215312</t>
  </si>
  <si>
    <t>GCA_004154925.1</t>
  </si>
  <si>
    <t>QJNS01</t>
  </si>
  <si>
    <t>ftp://ftp.ncbi.nlm.nih.gov/genomes/all/GCA/004/154/925/GCA_004154925.1_ASM415492v1</t>
  </si>
  <si>
    <t>Monosporascus sp. MC13-8B</t>
  </si>
  <si>
    <t>MC13-8B</t>
  </si>
  <si>
    <t>SAMN09215316</t>
  </si>
  <si>
    <t>GCA_004154975.1</t>
  </si>
  <si>
    <t>QJNW01</t>
  </si>
  <si>
    <t>ftp://ftp.ncbi.nlm.nih.gov/genomes/all/GCA/004/154/975/GCA_004154975.1_ASM415497v1</t>
  </si>
  <si>
    <t>Monosporascus sp. 5C6A</t>
  </si>
  <si>
    <t>5C6A</t>
  </si>
  <si>
    <t>SAMN09215321</t>
  </si>
  <si>
    <t>GCA_004155035.1</t>
  </si>
  <si>
    <t>QJOB01</t>
  </si>
  <si>
    <t>ftp://ftp.ncbi.nlm.nih.gov/genomes/all/GCA/004/155/035/GCA_004155035.1_ASM415503v1</t>
  </si>
  <si>
    <t>Monosporascus sp. CRB-8-3</t>
  </si>
  <si>
    <t>CRB-8-3</t>
  </si>
  <si>
    <t>SAMN09215319</t>
  </si>
  <si>
    <t>GCA_004155055.1</t>
  </si>
  <si>
    <t>QJNZ01</t>
  </si>
  <si>
    <t>ftp://ftp.ncbi.nlm.nih.gov/genomes/all/GCA/004/155/055/GCA_004155055.1_ASM415505v1</t>
  </si>
  <si>
    <t>Monosporascus sp. MG133</t>
  </si>
  <si>
    <t>MG133</t>
  </si>
  <si>
    <t>SAMN09215317</t>
  </si>
  <si>
    <t>GCA_004155925.1</t>
  </si>
  <si>
    <t>QJNX01</t>
  </si>
  <si>
    <t>ftp://ftp.ncbi.nlm.nih.gov/genomes/all/GCA/004/155/925/GCA_004155925.1_ASM415592v1</t>
  </si>
  <si>
    <t>Monosporascus sp. GIB2</t>
  </si>
  <si>
    <t>GIB2</t>
  </si>
  <si>
    <t>SAMN09215315</t>
  </si>
  <si>
    <t>GCA_004155935.1</t>
  </si>
  <si>
    <t>QJNV01</t>
  </si>
  <si>
    <t>ftp://ftp.ncbi.nlm.nih.gov/genomes/all/GCA/004/155/935/GCA_004155935.1_ASM415593v1</t>
  </si>
  <si>
    <t>Monosporascus sp. CRB-9-2</t>
  </si>
  <si>
    <t>CRB-9-2</t>
  </si>
  <si>
    <t>SAMN09215320</t>
  </si>
  <si>
    <t>GCA_004155915.1</t>
  </si>
  <si>
    <t>QJOA01</t>
  </si>
  <si>
    <t>ftp://ftp.ncbi.nlm.nih.gov/genomes/all/GCA/004/155/915/GCA_004155915.1_ASM415591v1</t>
  </si>
  <si>
    <t>Monosporascus sp. mg162</t>
  </si>
  <si>
    <t>MG162</t>
  </si>
  <si>
    <t>SAMN09215318</t>
  </si>
  <si>
    <t>GCA_004155945.1</t>
  </si>
  <si>
    <t>QJNY01</t>
  </si>
  <si>
    <t>ftp://ftp.ncbi.nlm.nih.gov/genomes/all/GCA/004/155/945/GCA_004155945.1_ASM415594v1</t>
  </si>
  <si>
    <t>FERA 650</t>
  </si>
  <si>
    <t>SAMN06205220</t>
  </si>
  <si>
    <t>GCA_004156025.2</t>
  </si>
  <si>
    <t>PDWZ02</t>
  </si>
  <si>
    <t>ftp://ftp.ncbi.nlm.nih.gov/genomes/all/GCA/004/156/025/GCA_004156025.2_ASM415602v2</t>
  </si>
  <si>
    <t>Ramularia coccinea</t>
  </si>
  <si>
    <t>NJWW</t>
  </si>
  <si>
    <t>SAMN15028144</t>
  </si>
  <si>
    <t>PRJNA635204</t>
  </si>
  <si>
    <t>GCA_013461505.1</t>
  </si>
  <si>
    <t>JABNMW01</t>
  </si>
  <si>
    <t>ftp://ftp.ncbi.nlm.nih.gov/genomes/all/GCA/013/461/505/GCA_013461505.1_ASM1346150v1</t>
  </si>
  <si>
    <t>Osmia bicornis bicornis</t>
  </si>
  <si>
    <t>LIB18336</t>
  </si>
  <si>
    <t>SAMN05967202</t>
  </si>
  <si>
    <t>PRJNA542365</t>
  </si>
  <si>
    <t>GCA_004153925.1</t>
  </si>
  <si>
    <t>MPJT01</t>
  </si>
  <si>
    <t>ftp://ftp.ncbi.nlm.nih.gov/genomes/all/GCA/004/153/925/GCA_004153925.1_Obicornis_v3</t>
  </si>
  <si>
    <t>ftp://ftp.ncbi.nlm.nih.gov/genomes/all/GCF/004/153/925/GCF_004153925.1_Obicornis_v3</t>
  </si>
  <si>
    <t>Saprochaete suaveolens</t>
  </si>
  <si>
    <t>SAMEA4923894</t>
  </si>
  <si>
    <t>PRJEB28673</t>
  </si>
  <si>
    <t>GCA_900642975.1</t>
  </si>
  <si>
    <t>CAAAMA01</t>
  </si>
  <si>
    <t>ftp://ftp.ncbi.nlm.nih.gov/genomes/all/GCA/900/642/975/GCA_900642975.1_sapSuaA</t>
  </si>
  <si>
    <t>Aurelia aurita complex sp. Pacific</t>
  </si>
  <si>
    <t>jellyfish_7</t>
  </si>
  <si>
    <t>SAMN10234636</t>
  </si>
  <si>
    <t>PRJNA494062</t>
  </si>
  <si>
    <t>GCA_004194395.1</t>
  </si>
  <si>
    <t>REGL01</t>
  </si>
  <si>
    <t>ftp://ftp.ncbi.nlm.nih.gov/genomes/all/GCA/004/194/395/GCA_004194395.1_ARSv1</t>
  </si>
  <si>
    <t>Ditylenchus dipsaci</t>
  </si>
  <si>
    <t>pooled J2</t>
  </si>
  <si>
    <t>SAMN10472552</t>
  </si>
  <si>
    <t>PRJNA498219</t>
  </si>
  <si>
    <t>GCA_004194705.1</t>
  </si>
  <si>
    <t>SADC01</t>
  </si>
  <si>
    <t>ftp://ftp.ncbi.nlm.nih.gov/genomes/all/GCA/004/194/705/GCA_004194705.1_D.dipsaci.v1.0</t>
  </si>
  <si>
    <t>Schistosoma bovis</t>
  </si>
  <si>
    <t>TAN1997</t>
  </si>
  <si>
    <t>SAMN08957538</t>
  </si>
  <si>
    <t>PRJNA451066</t>
  </si>
  <si>
    <t>GCA_003958945.1</t>
  </si>
  <si>
    <t>mitochondrion MT:CM014335.1</t>
  </si>
  <si>
    <t>QMKO01</t>
  </si>
  <si>
    <t>ftp://ftp.ncbi.nlm.nih.gov/genomes/all/GCA/003/958/945/GCA_003958945.1_ASM395894v1</t>
  </si>
  <si>
    <t>Globisporangium ultimum DAOM BR144</t>
  </si>
  <si>
    <t>DAOM BR144</t>
  </si>
  <si>
    <t>SAMN02981261</t>
  </si>
  <si>
    <t>PRJNA36503</t>
  </si>
  <si>
    <t>GCA_000143045.1</t>
  </si>
  <si>
    <t>ADOS01</t>
  </si>
  <si>
    <t>2010-06-18T00:00:00Z</t>
  </si>
  <si>
    <t>ftp://ftp.ncbi.nlm.nih.gov/genomes/all/GCA/000/143/045/GCA_000143045.1_pug</t>
  </si>
  <si>
    <t>Cottoperca gobio</t>
  </si>
  <si>
    <t>SAMEA104242975</t>
  </si>
  <si>
    <t>PRJEB30248</t>
  </si>
  <si>
    <t>GCA_900634415.1</t>
  </si>
  <si>
    <t>chromosome 1:NC_041355.1/LR131916.1; chromosome 2:NC_041356.1/LR131927.1; chromosome 3:NC_041357.1/LR131933.1; chromosome 4:NC_041358.1/LR131934.1; chromosome 5:NC_041359.1/LR131935.1; chromosome 6:NC_041360.1/LR131936.1; chromosome 7:NC_041361.1/LR131937.1; chromosome 8:NC_041362.1/LR131938.1; chromosome 9:NC_041363.1/LR131939.1; chromosome 10:NC_041364.1/LR131917.1; chromosome 11:NC_041365.1/LR131918.1; chromosome 12:NC_041366.1/LR131919.1; chromosome 13:NC_041367.1/LR131920.1; chromosome 14:NC_041368.1/LR131921.1; chromosome 15:NC_041369.1/LR131922.1; chromosome 16:NC_041370.1/LR131923.1; chromosome 17:NC_041371.1/LR131924.1; chromosome 18:NC_041372.1/LR131925.1; chromosome 19:NC_041373.1/LR131926.1; chromosome 20:NC_041374.1/LR131928.1; chromosome 21:NC_041375.1/LR131929.1; chromosome 22:NC_041376.1/LR131930.1; chromosome 23:NC_041377.1/LR131931.1; chromosome 24:NC_041378.1/LR131932.1</t>
  </si>
  <si>
    <t>CAAAFJ01</t>
  </si>
  <si>
    <t>2018-12-15T00:00:00Z</t>
  </si>
  <si>
    <t>ftp://ftp.ncbi.nlm.nih.gov/genomes/all/GCA/900/634/415/GCA_900634415.1_fCotGob3.1</t>
  </si>
  <si>
    <t>ftp://ftp.ncbi.nlm.nih.gov/genomes/all/GCF/900/634/415/GCF_900634415.1_fCotGob3.1</t>
  </si>
  <si>
    <t>Parambassis ranga</t>
  </si>
  <si>
    <t>SAMEA4675621</t>
  </si>
  <si>
    <t>PRJEB30257</t>
  </si>
  <si>
    <t>GCA_900634625.1</t>
  </si>
  <si>
    <t>chromosome 1:NC_041022.1/LR131960.1; chromosome 2:NC_041023.1/LR131970.1; chromosome 3:NC_041024.1/LR131975.1; chromosome 4:NC_041025.1/LR131976.1; chromosome 5:NC_041026.1/LR131977.1; chromosome 6:NC_041027.1/LR131978.1; chromosome 7:NC_041028.1/LR131979.1; chromosome 8:NC_041029.1/LR131980.1; chromosome 9:NC_041030.1/LR131981.1; chromosome 10:NC_041031.1/LR131961.1; chromosome 12:NC_041032.1/LR131962.1; chromosome 13:NC_041033.1/LR131963.1; chromosome 14:NC_041034.1/LR131964.1; chromosome 15:NC_041035.1/LR131965.1; chromosome 16:NC_041036.1/LR131966.1; chromosome 17:NC_041037.1/LR131967.1; chromosome 18:NC_041038.1/LR131968.1; chromosome 19:NC_041039.1/LR131969.1; chromosome 20:NC_041040.1/LR131971.1; chromosome 21:NC_041041.1/LR131972.1; chromosome 22:NC_041042.1/LR131973.1; chromosome 24:NC_041043.1/LR131974.1</t>
  </si>
  <si>
    <t>CAAAFN01</t>
  </si>
  <si>
    <t>ftp://ftp.ncbi.nlm.nih.gov/genomes/all/GCA/900/634/625/GCA_900634625.1_fParRan2.1</t>
  </si>
  <si>
    <t>ftp://ftp.ncbi.nlm.nih.gov/genomes/all/GCF/900/634/625/GCF_900634625.1_fParRan2.1</t>
  </si>
  <si>
    <t>Wickerhamomyces sp. NRRL YB-2243</t>
  </si>
  <si>
    <t>NRRL YB-2243</t>
  </si>
  <si>
    <t>SAMN08343321</t>
  </si>
  <si>
    <t>GCA_003706815.2</t>
  </si>
  <si>
    <t>PPML02</t>
  </si>
  <si>
    <t>ftp://ftp.ncbi.nlm.nih.gov/genomes/all/GCA/003/706/815/GCA_003706815.2_ASM370681v2</t>
  </si>
  <si>
    <t>Fragilaria radians</t>
  </si>
  <si>
    <t>SAMEA5204155</t>
  </si>
  <si>
    <t>PRJEB30567</t>
  </si>
  <si>
    <t>GCA_900642245.1</t>
  </si>
  <si>
    <t>CAAAJI01</t>
  </si>
  <si>
    <t>ftp://ftp.ncbi.nlm.nih.gov/genomes/all/GCA/900/642/245/GCA_900642245.1_sac1</t>
  </si>
  <si>
    <t>Gouania willdenowi</t>
  </si>
  <si>
    <t>SAMEA104026382</t>
  </si>
  <si>
    <t>PRJEB30359</t>
  </si>
  <si>
    <t>GCA_900634775.1</t>
  </si>
  <si>
    <t>chromosome 1:NC_041044.1/LR131998.1; chromosome 2:NC_041045.1/LR132002.1; chromosome 3:NC_041046.1/LR132003.1; chromosome 4:NC_041047.1/LR131994.1; chromosome 5:NC_041048.1/LR131993.1; chromosome 6:NC_041049.1/LR132000.1; chromosome 7:NC_041050.1/LR131985.1; chromosome 8:NC_041051.1/LR131991.1; chromosome 9:NC_041052.1/LR131997.1; chromosome 10:NC_041053.1/LR131995.1; chromosome 11:NC_041054.1/LR131984.1; chromosome 12:NC_041055.1/LR132004.1; chromosome 13:NC_041056.1/LR131999.1; chromosome 14:NC_041057.1/LR131983.1; chromosome 15:NC_041058.1/LR131987.1; chromosome 16:NC_041059.1/LR131992.1; chromosome 17:NC_041060.1/LR131986.1; chromosome 18:NC_041061.1/LR131982.1; chromosome 19:NC_041062.1/LR131996.1; chromosome 20:NC_041063.1/LR131990.1; chromosome 21:NC_041064.1/LR132001.1; chromosome 22:NC_041065.1/LR131988.1; chromosome 24:NC_041066.1/LR131989.1</t>
  </si>
  <si>
    <t>CAAAFV01</t>
  </si>
  <si>
    <t>ftp://ftp.ncbi.nlm.nih.gov/genomes/all/GCA/900/634/775/GCA_900634775.1_fGouWil2.1</t>
  </si>
  <si>
    <t>ftp://ftp.ncbi.nlm.nih.gov/genomes/all/GCF/900/634/775/GCF_900634775.1_fGouWil2.1</t>
  </si>
  <si>
    <t>Aeminium ludgeri</t>
  </si>
  <si>
    <t>E14</t>
  </si>
  <si>
    <t>SAMN10868988</t>
  </si>
  <si>
    <t>PRJNA520871</t>
  </si>
  <si>
    <t>GCA_004216415.1</t>
  </si>
  <si>
    <t>SGQK01</t>
  </si>
  <si>
    <t>ftp://ftp.ncbi.nlm.nih.gov/genomes/all/GCA/004/216/415/GCA_004216415.1_S18-22</t>
  </si>
  <si>
    <t>Bath1</t>
  </si>
  <si>
    <t>SAMN07202354</t>
  </si>
  <si>
    <t>PRJNA389552</t>
  </si>
  <si>
    <t>GCA_009932455.1</t>
  </si>
  <si>
    <t>NISE01</t>
  </si>
  <si>
    <t>ftp://ftp.ncbi.nlm.nih.gov/genomes/all/GCA/009/932/455/GCA_009932455.1_ASM993245v1</t>
  </si>
  <si>
    <t>Starmerella davenportii</t>
  </si>
  <si>
    <t>CBS 9069</t>
  </si>
  <si>
    <t>SAMN07511547</t>
  </si>
  <si>
    <t>GCA_004124985.1</t>
  </si>
  <si>
    <t>NRDW01</t>
  </si>
  <si>
    <t>ftp://ftp.ncbi.nlm.nih.gov/genomes/all/GCA/004/124/985/GCA_004124985.1_ASM412498v1</t>
  </si>
  <si>
    <t>Lepiota venenata</t>
  </si>
  <si>
    <t>LJE</t>
  </si>
  <si>
    <t>SAMN10145369</t>
  </si>
  <si>
    <t>PRJNA493910</t>
  </si>
  <si>
    <t>GCA_004296355.1</t>
  </si>
  <si>
    <t>RCFS01</t>
  </si>
  <si>
    <t>2019-02-25T00:00:00Z</t>
  </si>
  <si>
    <t>ftp://ftp.ncbi.nlm.nih.gov/genomes/all/GCA/004/296/355/GCA_004296355.1_ASM429635v1</t>
  </si>
  <si>
    <t>Talaromyces funiculosus</t>
  </si>
  <si>
    <t>X33</t>
  </si>
  <si>
    <t>SAMN10522600</t>
  </si>
  <si>
    <t>PRJNA508439</t>
  </si>
  <si>
    <t>GCA_004299765.1</t>
  </si>
  <si>
    <t>chromosome 1:CP036223.1; chromosome 2:CP036224.1; chromosome 3:CP036225.1; chromosome 4:CP036226.1; chromosome 5:CP036227.1; chromosome 6:CP036228.1; chromosome 7:CP036229.1; chromosome 8:CP036230.1; chromosome 9:CP036231.1; chromosome 10:CP036232.1; chromosome 11:CP036233.1; chromosome 12:CP036234.1; chromosome 13:CP036235.1; chromosome 14:CP036236.1; chromosome 15:CP036237.1; chromosome 16:CP036238.1; chromosome 17:CP036239.1; chromosome 18:CP036240.1; chromosome 19:CP036241.1; chromosome 20:CP036242.1; chromosome 21:CP036243.1</t>
  </si>
  <si>
    <t>ftp://ftp.ncbi.nlm.nih.gov/genomes/all/GCA/004/299/765/GCA_004299765.1_ASM429976v1</t>
  </si>
  <si>
    <t>Cladobotryum protrusum</t>
  </si>
  <si>
    <t>CCMJ2080</t>
  </si>
  <si>
    <t>SAMN07620676</t>
  </si>
  <si>
    <t>PRJNA402101</t>
  </si>
  <si>
    <t>GCA_004303015.1</t>
  </si>
  <si>
    <t>RZGP01</t>
  </si>
  <si>
    <t>ftp://ftp.ncbi.nlm.nih.gov/genomes/all/GCA/004/303/015/GCA_004303015.1_ASM430301v1</t>
  </si>
  <si>
    <t>Rhodamnia argentea</t>
  </si>
  <si>
    <t>SAMEA5186523</t>
  </si>
  <si>
    <t>PRJEB30444</t>
  </si>
  <si>
    <t>GCA_900635035.1</t>
  </si>
  <si>
    <t>CAAAGQ01</t>
  </si>
  <si>
    <t>ftp://ftp.ncbi.nlm.nih.gov/genomes/all/GCA/900/635/035/GCA_900635035.1_Rarg10x-PRISCAF</t>
  </si>
  <si>
    <t>ftp://ftp.ncbi.nlm.nih.gov/genomes/all/GCF/900/635/035/GCF_900635035.1_Rarg10x-PRISCAF</t>
  </si>
  <si>
    <t>Apocyclops royi</t>
  </si>
  <si>
    <t>SAMEA4938043</t>
  </si>
  <si>
    <t>PRJEB28764</t>
  </si>
  <si>
    <t>GCA_900607525.1</t>
  </si>
  <si>
    <t>UYDY01</t>
  </si>
  <si>
    <t>2018-11-22T00:00:00Z</t>
  </si>
  <si>
    <t>ftp://ftp.ncbi.nlm.nih.gov/genomes/all/GCA/900/607/525/GCA_900607525.1_AroyWGS1.0</t>
  </si>
  <si>
    <t>Syzygium oleosum</t>
  </si>
  <si>
    <t>S1999-0275</t>
  </si>
  <si>
    <t>SAMEA5186524</t>
  </si>
  <si>
    <t>PRJEB30445</t>
  </si>
  <si>
    <t>GCA_900635055.1</t>
  </si>
  <si>
    <t>CAAAGS01</t>
  </si>
  <si>
    <t>ftp://ftp.ncbi.nlm.nih.gov/genomes/all/GCA/900/635/055/GCA_900635055.1_Sole10x-PRISCAF</t>
  </si>
  <si>
    <t>ftp://ftp.ncbi.nlm.nih.gov/genomes/all/GCF/900/635/055/GCF_900635055.1_Sole10x-PRISCAF</t>
  </si>
  <si>
    <t>Emydocephalus ijimae</t>
  </si>
  <si>
    <t>SAMD00132326</t>
  </si>
  <si>
    <t>PRJDB7221</t>
  </si>
  <si>
    <t>GCA_004319985.1</t>
  </si>
  <si>
    <t>BHEV01</t>
  </si>
  <si>
    <t>ftp://ftp.ncbi.nlm.nih.gov/genomes/all/GCA/004/319/985/GCA_004319985.1_emyIji_1.0</t>
  </si>
  <si>
    <t>Hydrophis melanocephalus</t>
  </si>
  <si>
    <t>SAMD00134211</t>
  </si>
  <si>
    <t>PRJDB7271</t>
  </si>
  <si>
    <t>GCA_004320005.1</t>
  </si>
  <si>
    <t>BHFS01</t>
  </si>
  <si>
    <t>ftp://ftp.ncbi.nlm.nih.gov/genomes/all/GCA/004/320/005/GCA_004320005.1_hydMel_1.0</t>
  </si>
  <si>
    <t>Scolopax mira</t>
  </si>
  <si>
    <t>SAMD00156786</t>
  </si>
  <si>
    <t>PRJDB7801</t>
  </si>
  <si>
    <t>GCA_004320125.1</t>
  </si>
  <si>
    <t>BJBW01</t>
  </si>
  <si>
    <t>ftp://ftp.ncbi.nlm.nih.gov/genomes/all/GCA/004/320/125/GCA_004320125.1_Scolopax_mira_ver1.0</t>
  </si>
  <si>
    <t>Dendrocopos noguchii</t>
  </si>
  <si>
    <t>SAMD00156787</t>
  </si>
  <si>
    <t>PRJDB7802</t>
  </si>
  <si>
    <t>GCA_004320165.1</t>
  </si>
  <si>
    <t>BJBY01</t>
  </si>
  <si>
    <t>ftp://ftp.ncbi.nlm.nih.gov/genomes/all/GCA/004/320/165/GCA_004320165.1_Dendrocopos_noguchii_ver1.0</t>
  </si>
  <si>
    <t>Bubo blakistoni</t>
  </si>
  <si>
    <t>SAMD00160568</t>
  </si>
  <si>
    <t>PRJDB7800</t>
  </si>
  <si>
    <t>GCA_004320225.1</t>
  </si>
  <si>
    <t>BJCB01</t>
  </si>
  <si>
    <t>ftp://ftp.ncbi.nlm.nih.gov/genomes/all/GCA/004/320/225/GCA_004320225.1_Bubo_blakistoni_ver1.0</t>
  </si>
  <si>
    <t>Hamiltosporidium magnivora</t>
  </si>
  <si>
    <t>BE-OM-2</t>
  </si>
  <si>
    <t>SAMN08098114</t>
  </si>
  <si>
    <t>GCA_004325065.1</t>
  </si>
  <si>
    <t>PITI01</t>
  </si>
  <si>
    <t>ftp://ftp.ncbi.nlm.nih.gov/genomes/all/GCA/004/325/065/GCA_004325065.1_BEOM2_v1</t>
  </si>
  <si>
    <t>Cataglyphis niger</t>
  </si>
  <si>
    <t>BZT_M4B</t>
  </si>
  <si>
    <t>SAMN10176808</t>
  </si>
  <si>
    <t>PRJNA494690</t>
  </si>
  <si>
    <t>GCA_004329405.1</t>
  </si>
  <si>
    <t>SJPC01</t>
  </si>
  <si>
    <t>ftp://ftp.ncbi.nlm.nih.gov/genomes/all/GCA/004/329/405/GCA_004329405.1_Cnig_gn1</t>
  </si>
  <si>
    <t>Fusarium xylarioides</t>
  </si>
  <si>
    <t>KSU18978</t>
  </si>
  <si>
    <t>SAMN11310370</t>
  </si>
  <si>
    <t>PRJNA530275</t>
  </si>
  <si>
    <t>GCA_013183765.1</t>
  </si>
  <si>
    <t>SRZU01</t>
  </si>
  <si>
    <t>ftp://ftp.ncbi.nlm.nih.gov/genomes/all/GCA/013/183/765/GCA_013183765.1_ASM1318376v1</t>
  </si>
  <si>
    <t>Spatholobus suberectus</t>
  </si>
  <si>
    <t>SAMN09721040</t>
  </si>
  <si>
    <t>PRJNA482912</t>
  </si>
  <si>
    <t>GCA_004329165.1</t>
  </si>
  <si>
    <t>chromosome 1:CM014729.1; chromosome 2:CM014730.1; chromosome 3:CM014731.1; chromosome 4:CM014732.1; chromosome 5:CM014733.1; chromosome 6:CM014734.1; chromosome 7:CM014735.1; chromosome 8:CM014736.1; chromosome 9:CM014737.1</t>
  </si>
  <si>
    <t>QUWT01</t>
  </si>
  <si>
    <t>ftp://ftp.ncbi.nlm.nih.gov/genomes/all/GCA/004/329/165/GCA_004329165.1_ASM432916v1</t>
  </si>
  <si>
    <t>Steccherinum ochraceum</t>
  </si>
  <si>
    <t>LE-BIN_3174</t>
  </si>
  <si>
    <t>SAMN10505049</t>
  </si>
  <si>
    <t>PRJNA507755</t>
  </si>
  <si>
    <t>GCA_004332605.1</t>
  </si>
  <si>
    <t>RWJN01</t>
  </si>
  <si>
    <t>ftp://ftp.ncbi.nlm.nih.gov/genomes/all/GCA/004/332/605/GCA_004332605.1_INBI_StOhra_v1.0</t>
  </si>
  <si>
    <t>Phoma sp. RAV-16-625</t>
  </si>
  <si>
    <t>RAV-16-625</t>
  </si>
  <si>
    <t>SAMN10462186</t>
  </si>
  <si>
    <t>PRJNA506524</t>
  </si>
  <si>
    <t>GCA_004335185.1</t>
  </si>
  <si>
    <t>SAUA01</t>
  </si>
  <si>
    <t>ftp://ftp.ncbi.nlm.nih.gov/genomes/all/GCA/004/335/185/GCA_004335185.1_ASM433518v1</t>
  </si>
  <si>
    <t>Didymella lethalis</t>
  </si>
  <si>
    <t>GRM-16-623</t>
  </si>
  <si>
    <t>SAMN10464686</t>
  </si>
  <si>
    <t>PRJNA506599</t>
  </si>
  <si>
    <t>GCA_004335245.1</t>
  </si>
  <si>
    <t>SAUC01</t>
  </si>
  <si>
    <t>ftp://ftp.ncbi.nlm.nih.gov/genomes/all/GCA/004/335/245/GCA_004335245.1_ASM433524v1</t>
  </si>
  <si>
    <t>Sebastes nudus</t>
  </si>
  <si>
    <t>SN_1</t>
  </si>
  <si>
    <t>SAMN10490952</t>
  </si>
  <si>
    <t>GCA_004335365.1</t>
  </si>
  <si>
    <t>RZNL01</t>
  </si>
  <si>
    <t>ftp://ftp.ncbi.nlm.nih.gov/genomes/all/GCA/004/335/365/GCA_004335365.1_ASM433536v1</t>
  </si>
  <si>
    <t>Haematococcus sp. NG2</t>
  </si>
  <si>
    <t>NG2</t>
  </si>
  <si>
    <t>SAMN08335866</t>
  </si>
  <si>
    <t>GCA_004335575.1</t>
  </si>
  <si>
    <t>QAXD01</t>
  </si>
  <si>
    <t>ftp://ftp.ncbi.nlm.nih.gov/genomes/all/GCA/004/335/575/GCA_004335575.1_ASM433557v1</t>
  </si>
  <si>
    <t>Chloroidium sp. CF</t>
  </si>
  <si>
    <t>CF</t>
  </si>
  <si>
    <t>SAMN08335859</t>
  </si>
  <si>
    <t>GCA_004335625.1</t>
  </si>
  <si>
    <t>QAXJ01</t>
  </si>
  <si>
    <t>ftp://ftp.ncbi.nlm.nih.gov/genomes/all/GCA/004/335/625/GCA_004335625.1_ASM433562v1</t>
  </si>
  <si>
    <t>Dunaliella sp. YS1</t>
  </si>
  <si>
    <t>YS1</t>
  </si>
  <si>
    <t>SAMN08335865</t>
  </si>
  <si>
    <t>GCA_004335685.1</t>
  </si>
  <si>
    <t>QAXE01</t>
  </si>
  <si>
    <t>ftp://ftp.ncbi.nlm.nih.gov/genomes/all/GCA/004/335/685/GCA_004335685.1_ASM433568v1</t>
  </si>
  <si>
    <t>Pseudoliparis sp. Yap Trench</t>
  </si>
  <si>
    <t>SAMN10662039</t>
  </si>
  <si>
    <t>PRJNA512070</t>
  </si>
  <si>
    <t>GCA_004335475.1</t>
  </si>
  <si>
    <t>RZNG01</t>
  </si>
  <si>
    <t>ftp://ftp.ncbi.nlm.nih.gov/genomes/all/GCA/004/335/475/GCA_004335475.1_ASM433547v1</t>
  </si>
  <si>
    <t>Scenedesmus sp. PABB004</t>
  </si>
  <si>
    <t>PABB004</t>
  </si>
  <si>
    <t>SAMN15103613</t>
  </si>
  <si>
    <t>PRJNA637367</t>
  </si>
  <si>
    <t>GCA_014905635.1</t>
  </si>
  <si>
    <t>chromosome 1:CM026547.1; chromosome 2:CM026548.1; mitochondrion MT:CM026549.1</t>
  </si>
  <si>
    <t>JABVCE01</t>
  </si>
  <si>
    <t>2020-10-22T00:00:00Z</t>
  </si>
  <si>
    <t>ftp://ftp.ncbi.nlm.nih.gov/genomes/all/GCA/014/905/635/GCA_014905635.1_UMN_S.PABB004_v1</t>
  </si>
  <si>
    <t>Botrytis fabae</t>
  </si>
  <si>
    <t>Pv1</t>
  </si>
  <si>
    <t>SAMN14582892</t>
  </si>
  <si>
    <t>PRJNA624742</t>
  </si>
  <si>
    <t>GCA_015147945.1</t>
  </si>
  <si>
    <t>JACVFG01</t>
  </si>
  <si>
    <t>ftp://ftp.ncbi.nlm.nih.gov/genomes/all/GCA/015/147/945/GCA_015147945.1_ASM1514794v1</t>
  </si>
  <si>
    <t>Ascochyta viciae</t>
  </si>
  <si>
    <t>FOR-16-616</t>
  </si>
  <si>
    <t>SAMN10462183</t>
  </si>
  <si>
    <t>PRJNA506521</t>
  </si>
  <si>
    <t>GCA_004335155.1</t>
  </si>
  <si>
    <t>SATY01</t>
  </si>
  <si>
    <t>ftp://ftp.ncbi.nlm.nih.gov/genomes/all/GCA/004/335/155/GCA_004335155.1_ASM433515v1</t>
  </si>
  <si>
    <t>Ascochyta viciae-villosae</t>
  </si>
  <si>
    <t>ONG-16-641</t>
  </si>
  <si>
    <t>SAMN10462184</t>
  </si>
  <si>
    <t>PRJNA506523</t>
  </si>
  <si>
    <t>GCA_004335205.1</t>
  </si>
  <si>
    <t>SATZ01</t>
  </si>
  <si>
    <t>ftp://ftp.ncbi.nlm.nih.gov/genomes/all/GCA/004/335/205/GCA_004335205.1_ASM433520v1</t>
  </si>
  <si>
    <t>Ascochyta fabae</t>
  </si>
  <si>
    <t>247/15</t>
  </si>
  <si>
    <t>SAMN10461896</t>
  </si>
  <si>
    <t>PRJNA506513</t>
  </si>
  <si>
    <t>GCA_004335285.1</t>
  </si>
  <si>
    <t>SATU01</t>
  </si>
  <si>
    <t>ftp://ftp.ncbi.nlm.nih.gov/genomes/all/GCA/004/335/285/GCA_004335285.1_ASM433528v1</t>
  </si>
  <si>
    <t>Chloromonas sp. AAM2</t>
  </si>
  <si>
    <t>AAM2</t>
  </si>
  <si>
    <t>SAMN08335861</t>
  </si>
  <si>
    <t>GCA_004335635.1</t>
  </si>
  <si>
    <t>QAXH01</t>
  </si>
  <si>
    <t>ftp://ftp.ncbi.nlm.nih.gov/genomes/all/GCA/004/335/635/GCA_004335635.1_ASM433563v1</t>
  </si>
  <si>
    <t>Halamphora sp. AAB</t>
  </si>
  <si>
    <t>AAB</t>
  </si>
  <si>
    <t>SAMN08335867</t>
  </si>
  <si>
    <t>GCA_004335955.1</t>
  </si>
  <si>
    <t>QAXC01</t>
  </si>
  <si>
    <t>ftp://ftp.ncbi.nlm.nih.gov/genomes/all/GCA/004/335/955/GCA_004335955.1_ASM433595v1</t>
  </si>
  <si>
    <t>Characiochloris sp. AAM3</t>
  </si>
  <si>
    <t>AAM3</t>
  </si>
  <si>
    <t>SAMN08335852</t>
  </si>
  <si>
    <t>GCA_004335845.1</t>
  </si>
  <si>
    <t>QAXP01</t>
  </si>
  <si>
    <t>ftp://ftp.ncbi.nlm.nih.gov/genomes/all/GCA/004/335/845/GCA_004335845.1_ASM433584v1</t>
  </si>
  <si>
    <t>Cryptosporidium cuniculus</t>
  </si>
  <si>
    <t>UKCU2</t>
  </si>
  <si>
    <t>SAMN08383019</t>
  </si>
  <si>
    <t>PRJNA315496</t>
  </si>
  <si>
    <t>GCA_004337835.1</t>
  </si>
  <si>
    <t>PVQC01</t>
  </si>
  <si>
    <t>ftp://ftp.ncbi.nlm.nih.gov/genomes/all/GCA/004/337/835/GCA_004337835.1_UKCU2.v0</t>
  </si>
  <si>
    <t>Cryptosporidium viatorum</t>
  </si>
  <si>
    <t>UKVIA1</t>
  </si>
  <si>
    <t>SAMN10107889</t>
  </si>
  <si>
    <t>PRJNA492837</t>
  </si>
  <si>
    <t>GCA_004337795.1</t>
  </si>
  <si>
    <t>QZWW01</t>
  </si>
  <si>
    <t>ftp://ftp.ncbi.nlm.nih.gov/genomes/all/GCA/004/337/795/GCA_004337795.1_ABER_CVIA_1.0</t>
  </si>
  <si>
    <t>CCMJ2665</t>
  </si>
  <si>
    <t>SAMN10596665</t>
  </si>
  <si>
    <t>PRJNA510122</t>
  </si>
  <si>
    <t>GCA_004338095.1</t>
  </si>
  <si>
    <t>RZIO01</t>
  </si>
  <si>
    <t>ftp://ftp.ncbi.nlm.nih.gov/genomes/all/GCA/004/338/095/GCA_004338095.1_JLAU_GInc_1.1</t>
  </si>
  <si>
    <t>Puccinia novopanici</t>
  </si>
  <si>
    <t>Ard-01</t>
  </si>
  <si>
    <t>SAMN10502107</t>
  </si>
  <si>
    <t>PRJNA507656</t>
  </si>
  <si>
    <t>GCA_004348175.1</t>
  </si>
  <si>
    <t>SMGU01</t>
  </si>
  <si>
    <t>ftp://ftp.ncbi.nlm.nih.gov/genomes/all/GCA/004/348/175/GCA_004348175.1_PNOVO_Noble_KM</t>
  </si>
  <si>
    <t>Hofstenia miamia</t>
  </si>
  <si>
    <t>SAMEA5228626</t>
  </si>
  <si>
    <t>PRJEB30854</t>
  </si>
  <si>
    <t>GCA_900660155.1</t>
  </si>
  <si>
    <t>CABFPE01</t>
  </si>
  <si>
    <t>2019-06-16T00:00:00Z</t>
  </si>
  <si>
    <t>ftp://ftp.ncbi.nlm.nih.gov/genomes/all/GCA/900/660/155/GCA_900660155.1_ASM90066015v1</t>
  </si>
  <si>
    <t>Phialemoniopsis curvata</t>
  </si>
  <si>
    <t>D216</t>
  </si>
  <si>
    <t>SAMN11041535</t>
  </si>
  <si>
    <t>PRJNA576244</t>
  </si>
  <si>
    <t>GCA_004353045.1</t>
  </si>
  <si>
    <t>SKBQ01</t>
  </si>
  <si>
    <t>ftp://ftp.ncbi.nlm.nih.gov/genomes/all/GCA/004/353/045/GCA_004353045.1_ASM435304v1</t>
  </si>
  <si>
    <t>ftp://ftp.ncbi.nlm.nih.gov/genomes/all/GCF/004/353/045/GCF_004353045.1_ASM435304v1</t>
  </si>
  <si>
    <t>DSM 4894</t>
  </si>
  <si>
    <t>SAMN03492247</t>
  </si>
  <si>
    <t>PRJNA281625</t>
  </si>
  <si>
    <t>GCA_004354395.1</t>
  </si>
  <si>
    <t>LBLO01</t>
  </si>
  <si>
    <t>ftp://ftp.ncbi.nlm.nih.gov/genomes/all/GCA/004/354/395/GCA_004354395.1_ASM435439v1</t>
  </si>
  <si>
    <t>Crucihimalaya himalaica</t>
  </si>
  <si>
    <t>BT1</t>
  </si>
  <si>
    <t>SAMN10882650</t>
  </si>
  <si>
    <t>PRJNA521295</t>
  </si>
  <si>
    <t>GCA_004349715.1</t>
  </si>
  <si>
    <t>SMJT01</t>
  </si>
  <si>
    <t>ftp://ftp.ncbi.nlm.nih.gov/genomes/all/GCA/004/349/715/GCA_004349715.1_ASM434971v1</t>
  </si>
  <si>
    <t>Cecropterus lyciades</t>
  </si>
  <si>
    <t>SAMN05958461</t>
  </si>
  <si>
    <t>PRJNA351921</t>
  </si>
  <si>
    <t>GCA_002930495.1</t>
  </si>
  <si>
    <t>mitochondrion MT:CM009487.1</t>
  </si>
  <si>
    <t>MOOZ01</t>
  </si>
  <si>
    <t>ftp://ftp.ncbi.nlm.nih.gov/genomes/all/GCA/002/930/495/GCA_002930495.1_3311_assembly_v1_with_mito</t>
  </si>
  <si>
    <t>Pyricularia sp. CBS 133598</t>
  </si>
  <si>
    <t>NI919</t>
  </si>
  <si>
    <t>SAMN10496094</t>
  </si>
  <si>
    <t>PRJNA507314</t>
  </si>
  <si>
    <t>GCA_004337975.1</t>
  </si>
  <si>
    <t>chromosome 4:CM014983.1; chromosome 5:CM014984.1</t>
  </si>
  <si>
    <t>RRCJ01</t>
  </si>
  <si>
    <t>ftp://ftp.ncbi.nlm.nih.gov/genomes/all/GCA/004/337/975/GCA_004337975.1_PspLS</t>
  </si>
  <si>
    <t>Drosophila innubila</t>
  </si>
  <si>
    <t>TH190305</t>
  </si>
  <si>
    <t>SAMN11037163</t>
  </si>
  <si>
    <t>PRJNA630747</t>
  </si>
  <si>
    <t>GCA_004354385.1</t>
  </si>
  <si>
    <t>chromosome 4:NC_047625.1/CM015045.1; chromosome X:NC_047626.1/CM015046.1; mitochondrion MT:CM015047.1</t>
  </si>
  <si>
    <t>SKCT01</t>
  </si>
  <si>
    <t>ftp://ftp.ncbi.nlm.nih.gov/genomes/all/GCA/004/354/385/GCA_004354385.1_UK_Dinn_1.0</t>
  </si>
  <si>
    <t>ftp://ftp.ncbi.nlm.nih.gov/genomes/all/GCF/004/354/385/GCF_004354385.1_UK_Dinn_1.0</t>
  </si>
  <si>
    <t>Anarrhichthys ocellatus</t>
  </si>
  <si>
    <t>YVR2014</t>
  </si>
  <si>
    <t>SAMN10245424</t>
  </si>
  <si>
    <t>PRJNA595352</t>
  </si>
  <si>
    <t>GCA_004355925.1</t>
  </si>
  <si>
    <t>mitochondrion MT:NC_044782.1/</t>
  </si>
  <si>
    <t>SAUM01</t>
  </si>
  <si>
    <t>ftp://ftp.ncbi.nlm.nih.gov/genomes/all/GCA/004/355/925/GCA_004355925.1_GSC_Weel_1.0</t>
  </si>
  <si>
    <t>ftp://ftp.ncbi.nlm.nih.gov/genomes/all/GCF/004/355/925/GCF_004355925.1_GSC_Weel_1.0</t>
  </si>
  <si>
    <t>Dasyprocta punctata</t>
  </si>
  <si>
    <t>BS37</t>
  </si>
  <si>
    <t>SAMN07678076</t>
  </si>
  <si>
    <t>PRJNA399386</t>
  </si>
  <si>
    <t>GCA_004363535.1</t>
  </si>
  <si>
    <t>RJWM01</t>
  </si>
  <si>
    <t>ftp://ftp.ncbi.nlm.nih.gov/genomes/all/GCA/004/363/535/GCA_004363535.1_DasPun_v1_BIUU</t>
  </si>
  <si>
    <t>Perognathus longimembris pacificus</t>
  </si>
  <si>
    <t>BS65</t>
  </si>
  <si>
    <t>SAMN07678105</t>
  </si>
  <si>
    <t>PRJNA399459</t>
  </si>
  <si>
    <t>GCA_004363475.1</t>
  </si>
  <si>
    <t>RJWR01</t>
  </si>
  <si>
    <t>ftp://ftp.ncbi.nlm.nih.gov/genomes/all/GCA/004/363/475/GCA_004363475.1_PerLonPac_v1_BIUU</t>
  </si>
  <si>
    <t>Tupaia tana</t>
  </si>
  <si>
    <t>BS70</t>
  </si>
  <si>
    <t>SAMN07678117</t>
  </si>
  <si>
    <t>PRJNA399462</t>
  </si>
  <si>
    <t>GCA_004365275.1</t>
  </si>
  <si>
    <t>RJWV01</t>
  </si>
  <si>
    <t>ftp://ftp.ncbi.nlm.nih.gov/genomes/all/GCA/004/365/275/GCA_004365275.1_TupTan_v1_BIUU</t>
  </si>
  <si>
    <t>Cuniculus paca</t>
  </si>
  <si>
    <t>BS43</t>
  </si>
  <si>
    <t>SAMN07678075</t>
  </si>
  <si>
    <t>PRJNA399385</t>
  </si>
  <si>
    <t>GCA_004365215.1</t>
  </si>
  <si>
    <t>RJWT01</t>
  </si>
  <si>
    <t>ftp://ftp.ncbi.nlm.nih.gov/genomes/all/GCA/004/365/215/GCA_004365215.1_CunPac_v1_BIUU</t>
  </si>
  <si>
    <t>Colletotrichum spinosum</t>
  </si>
  <si>
    <t>CBS 515.97</t>
  </si>
  <si>
    <t>SAMN08770268</t>
  </si>
  <si>
    <t>PRJNA445190</t>
  </si>
  <si>
    <t>GCA_004366825.1</t>
  </si>
  <si>
    <t>QAPG01</t>
  </si>
  <si>
    <t>ftp://ftp.ncbi.nlm.nih.gov/genomes/all/GCA/004/366/825/GCA_004366825.1_ASM436682v1</t>
  </si>
  <si>
    <t>543-2</t>
  </si>
  <si>
    <t>SAMN10475057</t>
  </si>
  <si>
    <t>PRJNA506861</t>
  </si>
  <si>
    <t>GCA_004367215.1</t>
  </si>
  <si>
    <t>RYZW01</t>
  </si>
  <si>
    <t>ftp://ftp.ncbi.nlm.nih.gov/genomes/all/GCA/004/367/215/GCA_004367215.1_KSG_Cotri_v1</t>
  </si>
  <si>
    <t>Fusarium scirpi</t>
  </si>
  <si>
    <t>NRRL 66328</t>
  </si>
  <si>
    <t>SAMN08631415</t>
  </si>
  <si>
    <t>GCA_004367495.1</t>
  </si>
  <si>
    <t>QHHJ01</t>
  </si>
  <si>
    <t>ftp://ftp.ncbi.nlm.nih.gov/genomes/all/GCA/004/367/495/GCA_004367495.1_Fusarium_scirpi_NRRL_66328</t>
  </si>
  <si>
    <t>NRRL 13381</t>
  </si>
  <si>
    <t>SAMN08631406</t>
  </si>
  <si>
    <t>GCA_004367475.1</t>
  </si>
  <si>
    <t>QGED01</t>
  </si>
  <si>
    <t>ftp://ftp.ncbi.nlm.nih.gov/genomes/all/GCA/004/367/475/GCA_004367475.1_Fusarium_camptoceras_NRRL_13381</t>
  </si>
  <si>
    <t>Oikopleura vanhoeffeni</t>
  </si>
  <si>
    <t>WitlessB-2012</t>
  </si>
  <si>
    <t>SAMN10688988</t>
  </si>
  <si>
    <t>PRJNA512634</t>
  </si>
  <si>
    <t>GCA_004367855.1</t>
  </si>
  <si>
    <t>SCLH01</t>
  </si>
  <si>
    <t>ftp://ftp.ncbi.nlm.nih.gov/genomes/all/GCA/004/367/855/GCA_004367855.1_ASM436785v1</t>
  </si>
  <si>
    <t>Oikopleura albicans</t>
  </si>
  <si>
    <t>PointB-2012</t>
  </si>
  <si>
    <t>SAMN10688971</t>
  </si>
  <si>
    <t>PRJNA512633</t>
  </si>
  <si>
    <t>GCA_004367875.1</t>
  </si>
  <si>
    <t>SCLG01</t>
  </si>
  <si>
    <t>ftp://ftp.ncbi.nlm.nih.gov/genomes/all/GCA/004/367/875/GCA_004367875.1_ASM436787v1</t>
  </si>
  <si>
    <t>Oikopleura longicauda</t>
  </si>
  <si>
    <t>LaJolla-2011</t>
  </si>
  <si>
    <t>SAMN10688934</t>
  </si>
  <si>
    <t>PRJNA512629</t>
  </si>
  <si>
    <t>GCA_004367895.1</t>
  </si>
  <si>
    <t>SCLD01</t>
  </si>
  <si>
    <t>ftp://ftp.ncbi.nlm.nih.gov/genomes/all/GCA/004/367/895/GCA_004367895.1_ASM436789v1</t>
  </si>
  <si>
    <t>Colletotrichum sidae</t>
  </si>
  <si>
    <t>CBS 518.97</t>
  </si>
  <si>
    <t>SAMN08770262</t>
  </si>
  <si>
    <t>GCA_004367935.1</t>
  </si>
  <si>
    <t>QAPF01</t>
  </si>
  <si>
    <t>ftp://ftp.ncbi.nlm.nih.gov/genomes/all/GCA/004/367/935/GCA_004367935.1_ASM436793v1</t>
  </si>
  <si>
    <t>Bathochordaeus stygius</t>
  </si>
  <si>
    <t>SS-2019</t>
  </si>
  <si>
    <t>SAMN10699232</t>
  </si>
  <si>
    <t>PRJNA513251</t>
  </si>
  <si>
    <t>GCA_004367955.1</t>
  </si>
  <si>
    <t>SCLE01</t>
  </si>
  <si>
    <t>ftp://ftp.ncbi.nlm.nih.gov/genomes/all/GCA/004/367/955/GCA_004367955.1_ASM436795v1</t>
  </si>
  <si>
    <t>Mesochordaeus erythrocephalus</t>
  </si>
  <si>
    <t>Monterey-2011</t>
  </si>
  <si>
    <t>SAMN10699233</t>
  </si>
  <si>
    <t>PRJNA513252</t>
  </si>
  <si>
    <t>GCA_004367975.1</t>
  </si>
  <si>
    <t>SCLF01</t>
  </si>
  <si>
    <t>ftp://ftp.ncbi.nlm.nih.gov/genomes/all/GCA/004/367/975/GCA_004367975.1_ASM436797v1</t>
  </si>
  <si>
    <t>Fritillaria borealis</t>
  </si>
  <si>
    <t>Espegrend-2014</t>
  </si>
  <si>
    <t>SAMN10688927</t>
  </si>
  <si>
    <t>PRJNA512626</t>
  </si>
  <si>
    <t>GCA_004368075.1</t>
  </si>
  <si>
    <t>SDII01</t>
  </si>
  <si>
    <t>ftp://ftp.ncbi.nlm.nih.gov/genomes/all/GCA/004/368/075/GCA_004368075.1_ASM436807v1</t>
  </si>
  <si>
    <t>Aspergillus viridinutans</t>
  </si>
  <si>
    <t>IFM 47045</t>
  </si>
  <si>
    <t>SAMD00275554</t>
  </si>
  <si>
    <t>GCA_018404265.1</t>
  </si>
  <si>
    <t>mitochondrion MT:LC604067.1</t>
  </si>
  <si>
    <t>BOPL01</t>
  </si>
  <si>
    <t>2021-03-12T00:00:00Z</t>
  </si>
  <si>
    <t>ftp://ftp.ncbi.nlm.nih.gov/genomes/all/GCA/018/404/265/GCA_018404265.1_Aspvir_assembly01</t>
  </si>
  <si>
    <t>ftp://ftp.ncbi.nlm.nih.gov/genomes/all/GCF/018/404/265/GCF_018404265.1_Aspvir_assembly01</t>
  </si>
  <si>
    <t>FP101781</t>
  </si>
  <si>
    <t>SAMN02787017</t>
  </si>
  <si>
    <t>PRJNA247835</t>
  </si>
  <si>
    <t>GCA_004369175.1</t>
  </si>
  <si>
    <t>QPFP01</t>
  </si>
  <si>
    <t>ftp://ftp.ncbi.nlm.nih.gov/genomes/all/GCA/004/369/175/GCA_004369175.1_Copmic2</t>
  </si>
  <si>
    <t>Perkinsus sp. BL_2016</t>
  </si>
  <si>
    <t>BL_2016</t>
  </si>
  <si>
    <t>SAMN08804111</t>
  </si>
  <si>
    <t>PRJNA445967</t>
  </si>
  <si>
    <t>GCA_004369235.1</t>
  </si>
  <si>
    <t>SDXP01</t>
  </si>
  <si>
    <t>ftp://ftp.ncbi.nlm.nih.gov/genomes/all/GCA/004/369/235/GCA_004369235.1_ASM436923v1</t>
  </si>
  <si>
    <t>Salvia splendens</t>
  </si>
  <si>
    <t>huo1</t>
  </si>
  <si>
    <t>SAMN08162997</t>
  </si>
  <si>
    <t>PRJNA737421</t>
  </si>
  <si>
    <t>GCA_004379255.2</t>
  </si>
  <si>
    <t>chromosome 1:NC_056032.1/CM031472.1; chromosome 2:NC_056033.1/CM031473.1; chromosome 3:NC_056034.1/CM031474.1; chromosome 4:NC_056035.1/CM031475.1; chromosome 5:NC_056036.1/CM031476.1; chromosome 6:NC_056037.1/CM031477.1; chromosome 7:NC_056038.1/CM031478.1; chromosome 8:NC_056039.1/CM031479.1; chromosome 9:NC_056040.1/CM031480.1; chromosome 10:NC_056041.1/CM031481.1; chromosome 11:NC_056042.1/CM031482.1; chromosome 12:NC_056043.1/CM031483.1; chromosome 13:NC_056044.1/CM031484.1; chromosome 14:NC_056045.1/CM031485.1; chromosome 15:NC_056046.1/CM031486.1; chromosome 16:NC_056047.1/CM031487.1; chromosome 17:NC_056048.1/CM031488.1; chromosome 18:NC_056049.1/CM031489.1; chromosome 19:NC_056050.1/CM031490.1; chromosome 20:NC_056051.1/CM031491.1; chromosome 21:NC_056052.1/CM031492.1; chromosome 22:NC_056053.1/CM031493.1; mitochondrion MT:CM031494.1; chloroplast Pltd:NC_050901.1/CM031495.1</t>
  </si>
  <si>
    <t>PNBA02</t>
  </si>
  <si>
    <t>ftp://ftp.ncbi.nlm.nih.gov/genomes/all/GCA/004/379/255/GCA_004379255.2_SspV2</t>
  </si>
  <si>
    <t>ftp://ftp.ncbi.nlm.nih.gov/genomes/all/GCF/004/379/255/GCF_004379255.1_SspV2</t>
  </si>
  <si>
    <t>Botryotinia calthae</t>
  </si>
  <si>
    <t>MUCL2830</t>
  </si>
  <si>
    <t>SAMN07604183</t>
  </si>
  <si>
    <t>GCA_004379285.1</t>
  </si>
  <si>
    <t>PHWZ01</t>
  </si>
  <si>
    <t>ftp://ftp.ncbi.nlm.nih.gov/genomes/all/GCA/004/379/285/GCA_004379285.1_ASM437928v1</t>
  </si>
  <si>
    <t>173-1a-13FI1M3</t>
  </si>
  <si>
    <t>SAMN09098503</t>
  </si>
  <si>
    <t>PRJNA470620</t>
  </si>
  <si>
    <t>GCA_004380135.1</t>
  </si>
  <si>
    <t>QXCR01</t>
  </si>
  <si>
    <t>ftp://ftp.ncbi.nlm.nih.gov/genomes/all/GCA/004/380/135/GCA_004380135.1_ASM438013v1</t>
  </si>
  <si>
    <t>Calonectria henricotiae</t>
  </si>
  <si>
    <t>CB077</t>
  </si>
  <si>
    <t>SAMN08025869</t>
  </si>
  <si>
    <t>PRJNA418315</t>
  </si>
  <si>
    <t>GCA_004380935.1</t>
  </si>
  <si>
    <t>PGSE01</t>
  </si>
  <si>
    <t>ftp://ftp.ncbi.nlm.nih.gov/genomes/all/GCA/004/380/935/GCA_004380935.1_ASM438093v1</t>
  </si>
  <si>
    <t>Mesorhabditis belari</t>
  </si>
  <si>
    <t>JU2817</t>
  </si>
  <si>
    <t>SAMEA5150020</t>
  </si>
  <si>
    <t>PRJEB30104</t>
  </si>
  <si>
    <t>GCA_900631915.1</t>
  </si>
  <si>
    <t>UZWA01</t>
  </si>
  <si>
    <t>ftp://ftp.ncbi.nlm.nih.gov/genomes/all/GCA/900/631/915/GCA_900631915.1_M.Belari_Hybrid_genome</t>
  </si>
  <si>
    <t>Diversispora epigaea</t>
  </si>
  <si>
    <t>IT104</t>
  </si>
  <si>
    <t>SAMN08400201</t>
  </si>
  <si>
    <t>PRJNA431769</t>
  </si>
  <si>
    <t>GCA_003547095.1</t>
  </si>
  <si>
    <t>PQFF01</t>
  </si>
  <si>
    <t>ftp://ftp.ncbi.nlm.nih.gov/genomes/all/GCA/003/547/095/GCA_003547095.1_Glomus_Soap2_v3.1.nr.fa</t>
  </si>
  <si>
    <t>Atta texana</t>
  </si>
  <si>
    <t>BFLM02</t>
  </si>
  <si>
    <t>SAMN08932544</t>
  </si>
  <si>
    <t>PRJNA450218</t>
  </si>
  <si>
    <t>GCA_004480015.1</t>
  </si>
  <si>
    <t>QEPB01</t>
  </si>
  <si>
    <t>ftp://ftp.ncbi.nlm.nih.gov/genomes/all/GCA/004/480/015/GCA_004480015.1_UT_Atex_0.2</t>
  </si>
  <si>
    <t>Didymella segeticola</t>
  </si>
  <si>
    <t>GZSQ-4</t>
  </si>
  <si>
    <t>SAMN10768991</t>
  </si>
  <si>
    <t>PRJNA516041</t>
  </si>
  <si>
    <t>GCA_004522025.1</t>
  </si>
  <si>
    <t>SDAV01</t>
  </si>
  <si>
    <t>ftp://ftp.ncbi.nlm.nih.gov/genomes/all/GCA/004/522/025/GCA_004522025.1_ASM452202v1</t>
  </si>
  <si>
    <t>Venturia nashicola</t>
  </si>
  <si>
    <t>MAFF615029</t>
  </si>
  <si>
    <t>SAMN11130006</t>
  </si>
  <si>
    <t>PRJNA527174</t>
  </si>
  <si>
    <t>GCA_004522665.1</t>
  </si>
  <si>
    <t>SNSD01</t>
  </si>
  <si>
    <t>ftp://ftp.ncbi.nlm.nih.gov/genomes/all/GCA/004/522/665/GCA_004522665.1_ASM452266v1</t>
  </si>
  <si>
    <t>Nephromyces sp. MM_2019</t>
  </si>
  <si>
    <t>MM_2019</t>
  </si>
  <si>
    <t>SAMN16338390</t>
  </si>
  <si>
    <t>PRJNA666913</t>
  </si>
  <si>
    <t>GCA_015657535.1</t>
  </si>
  <si>
    <t>JADHZB01</t>
  </si>
  <si>
    <t>2020-11-23T00:00:00Z</t>
  </si>
  <si>
    <t>ftp://ftp.ncbi.nlm.nih.gov/genomes/all/GCA/015/657/535/GCA_015657535.1_ASM1565753v1</t>
  </si>
  <si>
    <t>Coniothyrium glycines</t>
  </si>
  <si>
    <t>SAMN10820257</t>
  </si>
  <si>
    <t>PRJNA523609</t>
  </si>
  <si>
    <t>GCA_004523985.2</t>
  </si>
  <si>
    <t>SPUS02</t>
  </si>
  <si>
    <t>ftp://ftp.ncbi.nlm.nih.gov/genomes/all/GCA/004/523/985/GCA_004523985.2_ASM452398v2</t>
  </si>
  <si>
    <t>Coprinopsis marcescibilis</t>
  </si>
  <si>
    <t>CBS 121175</t>
  </si>
  <si>
    <t>SAMN02787011</t>
  </si>
  <si>
    <t>PRJNA247837</t>
  </si>
  <si>
    <t>GCA_004369085.1</t>
  </si>
  <si>
    <t>QPFQ01</t>
  </si>
  <si>
    <t>ftp://ftp.ncbi.nlm.nih.gov/genomes/all/GCA/004/369/085/GCA_004369085.1_Copmar1</t>
  </si>
  <si>
    <t>Crucibulum laeve</t>
  </si>
  <si>
    <t>CBS 166.37</t>
  </si>
  <si>
    <t>SAMN05445892</t>
  </si>
  <si>
    <t>PRJNA333385</t>
  </si>
  <si>
    <t>GCA_004379715.1</t>
  </si>
  <si>
    <t>QPFR01</t>
  </si>
  <si>
    <t>ftp://ftp.ncbi.nlm.nih.gov/genomes/all/GCA/004/379/715/GCA_004379715.1_Crula1</t>
  </si>
  <si>
    <t>Heliocybe sulcata</t>
  </si>
  <si>
    <t>OMC1185</t>
  </si>
  <si>
    <t>SAMN03159491</t>
  </si>
  <si>
    <t>PRJNA265455</t>
  </si>
  <si>
    <t>GCA_004369045.1</t>
  </si>
  <si>
    <t>QPFL01</t>
  </si>
  <si>
    <t>ftp://ftp.ncbi.nlm.nih.gov/genomes/all/GCA/004/369/045/GCA_004369045.1_Helsul1</t>
  </si>
  <si>
    <t>Pluteus cervinus</t>
  </si>
  <si>
    <t>NL-1719</t>
  </si>
  <si>
    <t>SAMN05445981</t>
  </si>
  <si>
    <t>PRJNA333101</t>
  </si>
  <si>
    <t>GCA_004369065.1</t>
  </si>
  <si>
    <t>QPFM01</t>
  </si>
  <si>
    <t>ftp://ftp.ncbi.nlm.nih.gov/genomes/all/GCA/004/369/065/GCA_004369065.1_Plucer1</t>
  </si>
  <si>
    <t>Pterula gracilis</t>
  </si>
  <si>
    <t>CBS 309.79</t>
  </si>
  <si>
    <t>SAMN05519225</t>
  </si>
  <si>
    <t>PRJNA333969</t>
  </si>
  <si>
    <t>GCA_004369125.1</t>
  </si>
  <si>
    <t>QPFO01</t>
  </si>
  <si>
    <t>ftp://ftp.ncbi.nlm.nih.gov/genomes/all/GCA/004/369/125/GCA_004369125.1_Ptegra1</t>
  </si>
  <si>
    <t>Fomitopsis rosea</t>
  </si>
  <si>
    <t>DSM 105464</t>
  </si>
  <si>
    <t>SAMN10851198</t>
  </si>
  <si>
    <t>PRJNA518053</t>
  </si>
  <si>
    <t>GCA_004679265.1</t>
  </si>
  <si>
    <t>SEKV01</t>
  </si>
  <si>
    <t>ftp://ftp.ncbi.nlm.nih.gov/genomes/all/GCA/004/679/265/GCA_004679265.1_ASM467926v1</t>
  </si>
  <si>
    <t>Dentipellis fragilis</t>
  </si>
  <si>
    <t>DSM 105465</t>
  </si>
  <si>
    <t>SAMN10850132</t>
  </si>
  <si>
    <t>PRJNA518010</t>
  </si>
  <si>
    <t>GCA_004679275.1</t>
  </si>
  <si>
    <t>SEOQ01</t>
  </si>
  <si>
    <t>ftp://ftp.ncbi.nlm.nih.gov/genomes/all/GCA/004/679/275/GCA_004679275.1_ASM467927v1</t>
  </si>
  <si>
    <t>Scedosporium sp. IMV 00882</t>
  </si>
  <si>
    <t>IMV 00882</t>
  </si>
  <si>
    <t>SAMN06076680</t>
  </si>
  <si>
    <t>PRJNA355122</t>
  </si>
  <si>
    <t>GCA_001931805.1</t>
  </si>
  <si>
    <t>MSJF01</t>
  </si>
  <si>
    <t>ftp://ftp.ncbi.nlm.nih.gov/genomes/all/GCA/001/931/805/GCA_001931805.1_ASM193180v1</t>
  </si>
  <si>
    <t>Aspergillus aff. floccosus IMV 01167</t>
  </si>
  <si>
    <t>IMV 01167</t>
  </si>
  <si>
    <t>SAMN06076679</t>
  </si>
  <si>
    <t>GCA_001931935.1</t>
  </si>
  <si>
    <t>MSJE01</t>
  </si>
  <si>
    <t>ftp://ftp.ncbi.nlm.nih.gov/genomes/all/GCA/001/931/935/GCA_001931935.1_ASM193193v1</t>
  </si>
  <si>
    <t>Trichoderma sp. IMV 00454</t>
  </si>
  <si>
    <t>IMV 00454</t>
  </si>
  <si>
    <t>SAMN06076685</t>
  </si>
  <si>
    <t>GCA_001931985.1</t>
  </si>
  <si>
    <t>MSJK01</t>
  </si>
  <si>
    <t>ftp://ftp.ncbi.nlm.nih.gov/genomes/all/GCA/001/931/985/GCA_001931985.1_ASM193198v1</t>
  </si>
  <si>
    <t>Byssochlamys sp. IMV 00045</t>
  </si>
  <si>
    <t>IMV 00045</t>
  </si>
  <si>
    <t>SAMN06076683</t>
  </si>
  <si>
    <t>GCA_001931905.2</t>
  </si>
  <si>
    <t>MSJI02</t>
  </si>
  <si>
    <t>ftp://ftp.ncbi.nlm.nih.gov/genomes/all/GCA/001/931/905/GCA_001931905.2_ASM193190v2</t>
  </si>
  <si>
    <t>Cladosporiaceae sp. IMV 00236</t>
  </si>
  <si>
    <t>IMV 00236</t>
  </si>
  <si>
    <t>SAMN06076682</t>
  </si>
  <si>
    <t>GCA_001931875.2</t>
  </si>
  <si>
    <t>MSJH02</t>
  </si>
  <si>
    <t>ftp://ftp.ncbi.nlm.nih.gov/genomes/all/GCA/001/931/875/GCA_001931875.2_ASM193187v2</t>
  </si>
  <si>
    <t>Beauveria sp. IMV 00265</t>
  </si>
  <si>
    <t>IMV 00265</t>
  </si>
  <si>
    <t>SAMN06076681</t>
  </si>
  <si>
    <t>GCA_001931865.2</t>
  </si>
  <si>
    <t>MSJG02</t>
  </si>
  <si>
    <t>ftp://ftp.ncbi.nlm.nih.gov/genomes/all/GCA/001/931/865/GCA_001931865.2_ASM193186v2</t>
  </si>
  <si>
    <t>Thermoascaceae sp. COH1141</t>
  </si>
  <si>
    <t>COH1141</t>
  </si>
  <si>
    <t>SAMN08905905</t>
  </si>
  <si>
    <t>PRJNA449516</t>
  </si>
  <si>
    <t>GCA_003123655.1</t>
  </si>
  <si>
    <t>QBDR01</t>
  </si>
  <si>
    <t>ftp://ftp.ncbi.nlm.nih.gov/genomes/all/GCA/003/123/655/GCA_003123655.1_ASM312365v1</t>
  </si>
  <si>
    <t>DSM 108284</t>
  </si>
  <si>
    <t>SAMN10873417</t>
  </si>
  <si>
    <t>PRJNA521006</t>
  </si>
  <si>
    <t>GCA_004681135.1</t>
  </si>
  <si>
    <t>SFCI01</t>
  </si>
  <si>
    <t>ftp://ftp.ncbi.nlm.nih.gov/genomes/all/GCA/004/681/135/GCA_004681135.1_ASM468113v1</t>
  </si>
  <si>
    <t>Scenedesmus vacuolatus</t>
  </si>
  <si>
    <t>SAG 211-15</t>
  </si>
  <si>
    <t>SAMN10291121</t>
  </si>
  <si>
    <t>PRJNA498405</t>
  </si>
  <si>
    <t>GCA_004764505.1</t>
  </si>
  <si>
    <t>RHEI01</t>
  </si>
  <si>
    <t>ftp://ftp.ncbi.nlm.nih.gov/genomes/all/GCA/004/764/505/GCA_004764505.1_UFZ-Svac-1.0</t>
  </si>
  <si>
    <t>CBS 122620</t>
  </si>
  <si>
    <t>SAMEA6531816</t>
  </si>
  <si>
    <t>PRJEB36697</t>
  </si>
  <si>
    <t>GCA_902806585.1</t>
  </si>
  <si>
    <t>CADCXB01</t>
  </si>
  <si>
    <t>ftp://ftp.ncbi.nlm.nih.gov/genomes/all/GCA/902/806/585/GCA_902806585.1_XH</t>
  </si>
  <si>
    <t>Hydrurus foetidus</t>
  </si>
  <si>
    <t>SAMEA5075013</t>
  </si>
  <si>
    <t>PRJEB29405</t>
  </si>
  <si>
    <t>GCA_900617105.1</t>
  </si>
  <si>
    <t>UYFQ01</t>
  </si>
  <si>
    <t>2019-04-01T00:00:00Z</t>
  </si>
  <si>
    <t>ftp://ftp.ncbi.nlm.nih.gov/genomes/all/GCA/900/617/105/GCA_900617105.1_Hfo_v1</t>
  </si>
  <si>
    <t>Aspergillus cejpii</t>
  </si>
  <si>
    <t>FS110</t>
  </si>
  <si>
    <t>SAMN11104596</t>
  </si>
  <si>
    <t>PRJNA526604</t>
  </si>
  <si>
    <t>GCA_004769165.1</t>
  </si>
  <si>
    <t>SMSW01</t>
  </si>
  <si>
    <t>2019-04-10T00:00:00Z</t>
  </si>
  <si>
    <t>ftp://ftp.ncbi.nlm.nih.gov/genomes/all/GCA/004/769/165/GCA_004769165.1_ASM476916v1</t>
  </si>
  <si>
    <t>Picea engelmannii</t>
  </si>
  <si>
    <t>Se404-851</t>
  </si>
  <si>
    <t>SAMN10388286</t>
  </si>
  <si>
    <t>PRJNA504036</t>
  </si>
  <si>
    <t>GCA_009831015.1</t>
  </si>
  <si>
    <t>WSFP01</t>
  </si>
  <si>
    <t>ftp://ftp.ncbi.nlm.nih.gov/genomes/all/GCA/009/831/015/GCA_009831015.1_Se404-851_v1</t>
  </si>
  <si>
    <t>Plectus murrayi</t>
  </si>
  <si>
    <t>PM201648</t>
  </si>
  <si>
    <t>SAMN04625768</t>
  </si>
  <si>
    <t>PRJNA317772</t>
  </si>
  <si>
    <t>GCA_004785735.1</t>
  </si>
  <si>
    <t>LZQM01</t>
  </si>
  <si>
    <t>ftp://ftp.ncbi.nlm.nih.gov/genomes/all/GCA/004/785/735/GCA_004785735.1_ASM478573v1</t>
  </si>
  <si>
    <t>Grammomys surdaster</t>
  </si>
  <si>
    <t>TR1022</t>
  </si>
  <si>
    <t>SAMN11172698</t>
  </si>
  <si>
    <t>PRJNA533235</t>
  </si>
  <si>
    <t>GCA_004785775.1</t>
  </si>
  <si>
    <t>SRMG01</t>
  </si>
  <si>
    <t>ftp://ftp.ncbi.nlm.nih.gov/genomes/all/GCA/004/785/775/GCA_004785775.1_NIH_TR_1.0</t>
  </si>
  <si>
    <t>ftp://ftp.ncbi.nlm.nih.gov/genomes/all/GCF/004/785/775/GCF_004785775.1_NIH_TR_1.0</t>
  </si>
  <si>
    <t>Botrytis tulipae</t>
  </si>
  <si>
    <t>Bt9001</t>
  </si>
  <si>
    <t>SAMN07604191</t>
  </si>
  <si>
    <t>GCA_004786125.1</t>
  </si>
  <si>
    <t>PQXH01</t>
  </si>
  <si>
    <t>ftp://ftp.ncbi.nlm.nih.gov/genomes/all/GCA/004/786/125/GCA_004786125.1_ASM478612v1</t>
  </si>
  <si>
    <t>Botryotinia convoluta</t>
  </si>
  <si>
    <t>MUCL11595</t>
  </si>
  <si>
    <t>SAMN07604184</t>
  </si>
  <si>
    <t>GCA_004786275.1</t>
  </si>
  <si>
    <t>PQXN01</t>
  </si>
  <si>
    <t>ftp://ftp.ncbi.nlm.nih.gov/genomes/all/GCA/004/786/275/GCA_004786275.1_ASM478627v1</t>
  </si>
  <si>
    <t>Botrytis hyacinthi</t>
  </si>
  <si>
    <t>Bh0001</t>
  </si>
  <si>
    <t>SAMN07604187</t>
  </si>
  <si>
    <t>GCA_004786245.1</t>
  </si>
  <si>
    <t>PQXK01</t>
  </si>
  <si>
    <t>ftp://ftp.ncbi.nlm.nih.gov/genomes/all/GCA/004/786/245/GCA_004786245.1_ASM478624v1</t>
  </si>
  <si>
    <t>Be9612</t>
  </si>
  <si>
    <t>SAMN10219762</t>
  </si>
  <si>
    <t>GCA_014898555.1</t>
  </si>
  <si>
    <t>RCSY01</t>
  </si>
  <si>
    <t>ftp://ftp.ncbi.nlm.nih.gov/genomes/all/GCA/014/898/555/GCA_014898555.1_ASM1489855v1</t>
  </si>
  <si>
    <t>Botryotinia narcissicola</t>
  </si>
  <si>
    <t>MUCL2120</t>
  </si>
  <si>
    <t>SAMN07604188</t>
  </si>
  <si>
    <t>GCA_004786225.1</t>
  </si>
  <si>
    <t>PQXJ01</t>
  </si>
  <si>
    <t>ftp://ftp.ncbi.nlm.nih.gov/genomes/all/GCA/004/786/225/GCA_004786225.1_ASM478622v1</t>
  </si>
  <si>
    <t>Botrytis porri</t>
  </si>
  <si>
    <t>MUCL 3234</t>
  </si>
  <si>
    <t>SAMN10219764</t>
  </si>
  <si>
    <t>GCA_014898465.1</t>
  </si>
  <si>
    <t>RCTA01</t>
  </si>
  <si>
    <t>ftp://ftp.ncbi.nlm.nih.gov/genomes/all/GCA/014/898/465/GCA_014898465.1_ASM1489846v1</t>
  </si>
  <si>
    <t>ftp://ftp.ncbi.nlm.nih.gov/genomes/all/GCF/014/898/465/GCF_014898465.1_ASM1489846v1</t>
  </si>
  <si>
    <t>Ectocarpus sp. Ec32</t>
  </si>
  <si>
    <t>Ec32</t>
  </si>
  <si>
    <t>SAMN10894866</t>
  </si>
  <si>
    <t>PRJNA521515</t>
  </si>
  <si>
    <t>GCA_004764655.1</t>
  </si>
  <si>
    <t>chromosome 1:CM015673.1; chromosome 2:CM015674.1; chromosome 3:CM015675.1; chromosome 4:CM015676.1; chromosome 5:CM015677.1; chromosome 6:CM015678.1; chromosome 7:CM015679.1; chromosome 8:CM015680.1; chromosome 9:CM015681.1; chromosome 10:CM015682.1; chromosome 11:CM015683.1; chromosome 12:CM015684.1; chromosome 13:CM015685.1; chromosome 14:CM015686.1; chromosome 15:CM015687.1; chromosome 16:CM015688.1; chromosome 17:CM015689.1; chromosome 18:CM015690.1; chromosome 19:CM015691.1; chromosome 20:CM015692.1; chromosome 21:CM015693.1; chromosome 22:CM015694.1; chromosome 23:CM015695.1; chromosome 24:CM015696.1; chromosome 25:CM015697.1; chromosome 26:CM015698.1; chromosome 27:CM015699.1</t>
  </si>
  <si>
    <t>SGVW01</t>
  </si>
  <si>
    <t>ftp://ftp.ncbi.nlm.nih.gov/genomes/all/GCA/004/764/655/GCA_004764655.1_pasteur_ecto_instagraal</t>
  </si>
  <si>
    <t>Aurantiochytrium acetophilum</t>
  </si>
  <si>
    <t>HS399</t>
  </si>
  <si>
    <t>SAMN08978281</t>
  </si>
  <si>
    <t>PRJNA453414</t>
  </si>
  <si>
    <t>GCA_004332575.1</t>
  </si>
  <si>
    <t>mitochondrion MT:CM014806.1</t>
  </si>
  <si>
    <t>QDJC01</t>
  </si>
  <si>
    <t>ftp://ftp.ncbi.nlm.nih.gov/genomes/all/GCA/004/332/575/GCA_004332575.1_ASM433257v1</t>
  </si>
  <si>
    <t>Lanistes nyassanus</t>
  </si>
  <si>
    <t>A2010</t>
  </si>
  <si>
    <t>SAMN10977644</t>
  </si>
  <si>
    <t>PRJNA523095</t>
  </si>
  <si>
    <t>GCA_004794575.1</t>
  </si>
  <si>
    <t>SMGT01</t>
  </si>
  <si>
    <t>ftp://ftp.ncbi.nlm.nih.gov/genomes/all/GCA/004/794/575/GCA_004794575.1_ASM479457v1</t>
  </si>
  <si>
    <t>Temnothorax longispinosus</t>
  </si>
  <si>
    <t>SAMN08905699</t>
  </si>
  <si>
    <t>PRJNA449506</t>
  </si>
  <si>
    <t>GCA_004794745.1</t>
  </si>
  <si>
    <t>QBLH01</t>
  </si>
  <si>
    <t>ftp://ftp.ncbi.nlm.nih.gov/genomes/all/GCA/004/794/745/GCA_004794745.1_tlon_1.0</t>
  </si>
  <si>
    <t>Ascodesmis nigricans</t>
  </si>
  <si>
    <t>CBS 389.68</t>
  </si>
  <si>
    <t>SAMN02787126</t>
  </si>
  <si>
    <t>PRJNA247594</t>
  </si>
  <si>
    <t>GCA_004786065.1</t>
  </si>
  <si>
    <t>SSHT01</t>
  </si>
  <si>
    <t>ftp://ftp.ncbi.nlm.nih.gov/genomes/all/GCA/004/786/065/GCA_004786065.1_Ascni1</t>
  </si>
  <si>
    <t>Oryzaephilus surinamensis</t>
  </si>
  <si>
    <t>S25-3</t>
  </si>
  <si>
    <t>SAMN06433610</t>
  </si>
  <si>
    <t>PRJNA356192</t>
  </si>
  <si>
    <t>GCA_004796505.1</t>
  </si>
  <si>
    <t>SSSI01</t>
  </si>
  <si>
    <t>ftp://ftp.ncbi.nlm.nih.gov/genomes/all/GCA/004/796/505/GCA_004796505.1_ASM479650v1</t>
  </si>
  <si>
    <t>Pyxicephalus adspersus</t>
  </si>
  <si>
    <t>SAMN08767028</t>
  </si>
  <si>
    <t>PRJNA439445</t>
  </si>
  <si>
    <t>GCA_004786255.1</t>
  </si>
  <si>
    <t>chromosome 1:CM016416.1; chromosome 2:CM016417.1; chromosome 3:CM016418.1; chromosome 4:CM016419.1; chromosome 5:CM016420.1; chromosome 6:CM016421.1; chromosome 7:CM016422.1; chromosome 8:CM016423.1; chromosome 9:CM016424.1; chromosome 10:CM016425.1; chromosome 11:CM016426.1; chromosome 12:CM016427.1; chromosome W:CM016429.1; chromosome Z:CM016428.1</t>
  </si>
  <si>
    <t>PZQJ01</t>
  </si>
  <si>
    <t>ftp://ftp.ncbi.nlm.nih.gov/genomes/all/GCA/004/786/255/GCA_004786255.1_Pads_1.0</t>
  </si>
  <si>
    <t>Varanus komodoensis</t>
  </si>
  <si>
    <t>SLA01</t>
  </si>
  <si>
    <t>SAMN10967258</t>
  </si>
  <si>
    <t>PRJNA523222</t>
  </si>
  <si>
    <t>GCA_004798865.1</t>
  </si>
  <si>
    <t>SJPD01</t>
  </si>
  <si>
    <t>2019-04-17T00:00:00Z</t>
  </si>
  <si>
    <t>ftp://ftp.ncbi.nlm.nih.gov/genomes/all/GCA/004/798/865/GCA_004798865.1_ASM479886v1</t>
  </si>
  <si>
    <t>Tuta absoluta</t>
  </si>
  <si>
    <t>SAMN10666957</t>
  </si>
  <si>
    <t>PRJNA512383</t>
  </si>
  <si>
    <t>GCA_004799115.1</t>
  </si>
  <si>
    <t>SNMR01</t>
  </si>
  <si>
    <t>ftp://ftp.ncbi.nlm.nih.gov/genomes/all/GCA/004/799/115/GCA_004799115.1_ASM479911v1</t>
  </si>
  <si>
    <t>Prosopis alba</t>
  </si>
  <si>
    <t>B1F8T4</t>
  </si>
  <si>
    <t>SAMN10988825</t>
  </si>
  <si>
    <t>PRJNA534081</t>
  </si>
  <si>
    <t>GCA_004799145.1</t>
  </si>
  <si>
    <t>SMJV01</t>
  </si>
  <si>
    <t>ftp://ftp.ncbi.nlm.nih.gov/genomes/all/GCA/004/799/145/GCA_004799145.1_ASM479914v1</t>
  </si>
  <si>
    <t>ftp://ftp.ncbi.nlm.nih.gov/genomes/all/GCF/004/799/145/GCF_004799145.1_ASM479914v1</t>
  </si>
  <si>
    <t>Juglans microcarpa x Juglans regia</t>
  </si>
  <si>
    <t>MS1-56</t>
  </si>
  <si>
    <t>SAMN09474938</t>
  </si>
  <si>
    <t>PRJNA726248</t>
  </si>
  <si>
    <t>GCA_004785595.1</t>
  </si>
  <si>
    <t>chromosome 1D:NC_054594.1/CM015633.1; chromosome 1S:NC_054595.1/CM015634.1; chromosome 2D:NC_054596.1/CM015635.1; chromosome 2S:NC_054597.1/CM015636.1; chromosome 3D:NC_054598.1/CM015637.1; chromosome 3S:NC_054599.1/CM015638.1; chromosome 4D:NC_054600.1/CM015639.1; chromosome 4S:NC_054601.1/CM015640.1; chromosome 5D:NC_054602.1/CM015641.1; chromosome 5S:NC_054603.1/CM015642.1; chromosome 6D:NC_054604.1/CM015643.1; chromosome 6S:NC_054605.1/CM015644.1; chromosome 7D:NC_054606.1/CM015645.1; chromosome 7S:NC_054607.1/CM015646.1; chromosome 8D:NC_054608.1/CM015647.1; chromosome 8S:NC_054609.1/CM015648.1</t>
  </si>
  <si>
    <t>QKZX01</t>
  </si>
  <si>
    <t>ftp://ftp.ncbi.nlm.nih.gov/genomes/all/GCA/004/785/595/GCA_004785595.1_Jm3101_v1.0</t>
  </si>
  <si>
    <t>ftp://ftp.ncbi.nlm.nih.gov/genomes/all/GCF/004/785/595/GCF_004785595.1_Jm3101_v1.0</t>
  </si>
  <si>
    <t>Russula griseocarnosa</t>
  </si>
  <si>
    <t>LJ24</t>
  </si>
  <si>
    <t>SAMN09602224</t>
  </si>
  <si>
    <t>PRJNA479704</t>
  </si>
  <si>
    <t>GCA_004801975.1</t>
  </si>
  <si>
    <t>RMVF01</t>
  </si>
  <si>
    <t>ftp://ftp.ncbi.nlm.nih.gov/genomes/all/GCA/004/801/975/GCA_004801975.1_ASM480197v1</t>
  </si>
  <si>
    <t>Cryphonectria macrospora</t>
  </si>
  <si>
    <t>CBS 109764</t>
  </si>
  <si>
    <t>SAMN03453048</t>
  </si>
  <si>
    <t>PRJNA279967</t>
  </si>
  <si>
    <t>GCA_004802535.1</t>
  </si>
  <si>
    <t>LAYD01</t>
  </si>
  <si>
    <t>ftp://ftp.ncbi.nlm.nih.gov/genomes/all/GCA/004/802/535/GCA_004802535.1_ASM480253v1</t>
  </si>
  <si>
    <t>Amesia nigricolor</t>
  </si>
  <si>
    <t>F5</t>
  </si>
  <si>
    <t>SAMN11310437</t>
  </si>
  <si>
    <t>PRJNA530288</t>
  </si>
  <si>
    <t>GCA_004802645.1</t>
  </si>
  <si>
    <t>SRKS01</t>
  </si>
  <si>
    <t>ftp://ftp.ncbi.nlm.nih.gov/genomes/all/GCA/004/802/645/GCA_004802645.1_ASM480264v1</t>
  </si>
  <si>
    <t>Cryphonectria nitschkei</t>
  </si>
  <si>
    <t>CBS 109758</t>
  </si>
  <si>
    <t>SAMN03453049</t>
  </si>
  <si>
    <t>PRJNA279969</t>
  </si>
  <si>
    <t>GCA_006503525.1</t>
  </si>
  <si>
    <t>LAZJ01</t>
  </si>
  <si>
    <t>ftp://ftp.ncbi.nlm.nih.gov/genomes/all/GCA/006/503/525/GCA_006503525.1_ASM650352v1</t>
  </si>
  <si>
    <t>Citrus hindsii</t>
  </si>
  <si>
    <t>SAMN09874947</t>
  </si>
  <si>
    <t>PRJNA487160</t>
  </si>
  <si>
    <t>GCA_004802465.1</t>
  </si>
  <si>
    <t>QWBT01</t>
  </si>
  <si>
    <t>ftp://ftp.ncbi.nlm.nih.gov/genomes/all/GCA/004/802/465/GCA_004802465.1_ASM480246v1</t>
  </si>
  <si>
    <t>Antrodiella citrinella</t>
  </si>
  <si>
    <t>DSM 108506</t>
  </si>
  <si>
    <t>SAMN10832973</t>
  </si>
  <si>
    <t>PRJNA517448</t>
  </si>
  <si>
    <t>GCA_004802725.1</t>
  </si>
  <si>
    <t>SGPM01</t>
  </si>
  <si>
    <t>ftp://ftp.ncbi.nlm.nih.gov/genomes/all/GCA/004/802/725/GCA_004802725.1_ASM480272v1</t>
  </si>
  <si>
    <t>DSM 108281</t>
  </si>
  <si>
    <t>SAMN10888637</t>
  </si>
  <si>
    <t>PRJNA521458</t>
  </si>
  <si>
    <t>GCA_004802705.1</t>
  </si>
  <si>
    <t>SGPL01</t>
  </si>
  <si>
    <t>ftp://ftp.ncbi.nlm.nih.gov/genomes/all/GCA/004/802/705/GCA_004802705.1_ASM480270v1</t>
  </si>
  <si>
    <t>Calotropis procera</t>
  </si>
  <si>
    <t>KSA:jeddah</t>
  </si>
  <si>
    <t>SAMN03983816</t>
  </si>
  <si>
    <t>PRJNA292713</t>
  </si>
  <si>
    <t>GCA_004801955.1</t>
  </si>
  <si>
    <t>LVCA01</t>
  </si>
  <si>
    <t>ftp://ftp.ncbi.nlm.nih.gov/genomes/all/GCA/004/801/955/GCA_004801955.1_ASM480195v1</t>
  </si>
  <si>
    <t>Paradendryphiella salina</t>
  </si>
  <si>
    <t>SAMEA5176176</t>
  </si>
  <si>
    <t>PRJEB30354</t>
  </si>
  <si>
    <t>GCA_900634815.1</t>
  </si>
  <si>
    <t>CAAAGB01</t>
  </si>
  <si>
    <t>2019-02-13T22:05:00Z</t>
  </si>
  <si>
    <t>ftp://ftp.ncbi.nlm.nih.gov/genomes/all/GCA/900/634/815/GCA_900634815.1_PS1_23737_contigs</t>
  </si>
  <si>
    <t>fc-1</t>
  </si>
  <si>
    <t>SAMN03140103</t>
  </si>
  <si>
    <t>PRJNA264608</t>
  </si>
  <si>
    <t>GCA_004849945.1</t>
  </si>
  <si>
    <t>SSOS01</t>
  </si>
  <si>
    <t>ftp://ftp.ncbi.nlm.nih.gov/genomes/all/GCA/004/849/945/GCA_004849945.1_AoFc</t>
  </si>
  <si>
    <t>Botrytis galanthina</t>
  </si>
  <si>
    <t>MUCL435</t>
  </si>
  <si>
    <t>SAMN07604186</t>
  </si>
  <si>
    <t>GCA_004916875.1</t>
  </si>
  <si>
    <t>PQXL01</t>
  </si>
  <si>
    <t>2019-04-25T00:00:00Z</t>
  </si>
  <si>
    <t>ftp://ftp.ncbi.nlm.nih.gov/genomes/all/GCA/004/916/875/GCA_004916875.1_ASM491687v1</t>
  </si>
  <si>
    <t>Neodiprion pinetum</t>
  </si>
  <si>
    <t>NP003.3g2</t>
  </si>
  <si>
    <t>SAMN07177410</t>
  </si>
  <si>
    <t>PRJNA388449</t>
  </si>
  <si>
    <t>GCA_004916985.1</t>
  </si>
  <si>
    <t>SSWZ01</t>
  </si>
  <si>
    <t>ftp://ftp.ncbi.nlm.nih.gov/genomes/all/GCA/004/916/985/GCA_004916985.1_UKY_Npine_v1</t>
  </si>
  <si>
    <t>Wallemia hederae</t>
  </si>
  <si>
    <t>EXF-5753</t>
  </si>
  <si>
    <t>SAMN11175836</t>
  </si>
  <si>
    <t>PRJNA527765</t>
  </si>
  <si>
    <t>GCA_004918325.1</t>
  </si>
  <si>
    <t>SPNW01</t>
  </si>
  <si>
    <t>ftp://ftp.ncbi.nlm.nih.gov/genomes/all/GCA/004/918/325/GCA_004918325.1_ASM491832v1</t>
  </si>
  <si>
    <t>Caryocar brasiliense</t>
  </si>
  <si>
    <t>Cbr1_UFG_LGBio</t>
  </si>
  <si>
    <t>SAMN11174932</t>
  </si>
  <si>
    <t>PRJNA528117</t>
  </si>
  <si>
    <t>GCA_004918865.1</t>
  </si>
  <si>
    <t>STGP01</t>
  </si>
  <si>
    <t>ftp://ftp.ncbi.nlm.nih.gov/genomes/all/GCA/004/918/865/GCA_004918865.1_Cbr_v1.0</t>
  </si>
  <si>
    <t>Phoma sp. XZ068</t>
  </si>
  <si>
    <t>XZ068</t>
  </si>
  <si>
    <t>SAMN08456353</t>
  </si>
  <si>
    <t>PRJNA432758</t>
  </si>
  <si>
    <t>GCA_004835665.1</t>
  </si>
  <si>
    <t>RBKR01</t>
  </si>
  <si>
    <t>ftp://ftp.ncbi.nlm.nih.gov/genomes/all/GCA/004/835/665/GCA_004835665.1_ASM483566v1</t>
  </si>
  <si>
    <t>Lindernia brevidens</t>
  </si>
  <si>
    <t>E. Fischer 8022</t>
  </si>
  <si>
    <t>SAMN10026761</t>
  </si>
  <si>
    <t>PRJNA489464</t>
  </si>
  <si>
    <t>GCA_004919715.1</t>
  </si>
  <si>
    <t>SWDC01</t>
  </si>
  <si>
    <t>ftp://ftp.ncbi.nlm.nih.gov/genomes/all/GCA/004/919/715/GCA_004919715.1_ASM491971v1</t>
  </si>
  <si>
    <t>Hanseniaspora sp. CRUB 1602</t>
  </si>
  <si>
    <t>CRUB 1602</t>
  </si>
  <si>
    <t>SAMN11259523</t>
  </si>
  <si>
    <t>GCA_004919795.1</t>
  </si>
  <si>
    <t>SRHF01</t>
  </si>
  <si>
    <t>ftp://ftp.ncbi.nlm.nih.gov/genomes/all/GCA/004/919/795/GCA_004919795.1_ASM491979v1</t>
  </si>
  <si>
    <t>Hanseniaspora meyeri</t>
  </si>
  <si>
    <t>NRRL Y-27513</t>
  </si>
  <si>
    <t>SAMN11259519</t>
  </si>
  <si>
    <t>GCA_004919825.1</t>
  </si>
  <si>
    <t>SRHJ01</t>
  </si>
  <si>
    <t>ftp://ftp.ncbi.nlm.nih.gov/genomes/all/GCA/004/919/825/GCA_004919825.1_ASM491982v1</t>
  </si>
  <si>
    <t>Hanseniaspora jakobsenii</t>
  </si>
  <si>
    <t>ZIM 2603</t>
  </si>
  <si>
    <t>SAMN11259521</t>
  </si>
  <si>
    <t>GCA_004919785.1</t>
  </si>
  <si>
    <t>SRHH01</t>
  </si>
  <si>
    <t>ftp://ftp.ncbi.nlm.nih.gov/genomes/all/GCA/004/919/785/GCA_004919785.1_ASM491978v1</t>
  </si>
  <si>
    <t>Hanseniaspora lachancei</t>
  </si>
  <si>
    <t>NRRL Y-27514</t>
  </si>
  <si>
    <t>SAMN11259520</t>
  </si>
  <si>
    <t>GCA_004919765.1</t>
  </si>
  <si>
    <t>SRHI01</t>
  </si>
  <si>
    <t>ftp://ftp.ncbi.nlm.nih.gov/genomes/all/GCA/004/919/765/GCA_004919765.1_ASM491976v1</t>
  </si>
  <si>
    <t>Hanseniaspora nectarophila</t>
  </si>
  <si>
    <t>CBS 13383</t>
  </si>
  <si>
    <t>SAMN11259518</t>
  </si>
  <si>
    <t>GCA_004919845.1</t>
  </si>
  <si>
    <t>SRHK01</t>
  </si>
  <si>
    <t>ftp://ftp.ncbi.nlm.nih.gov/genomes/all/GCA/004/919/845/GCA_004919845.1_ASM491984v1</t>
  </si>
  <si>
    <t>Hanseniaspora occidentalis var. citrica</t>
  </si>
  <si>
    <t>CBS 6783</t>
  </si>
  <si>
    <t>SAMN11259517</t>
  </si>
  <si>
    <t>GCA_004919885.1</t>
  </si>
  <si>
    <t>SRHL01</t>
  </si>
  <si>
    <t>ftp://ftp.ncbi.nlm.nih.gov/genomes/all/GCA/004/919/885/GCA_004919885.1_ASM491988v1</t>
  </si>
  <si>
    <t>Hanseniaspora thailandica</t>
  </si>
  <si>
    <t>ZIM 2325</t>
  </si>
  <si>
    <t>SAMN11259515</t>
  </si>
  <si>
    <t>GCA_004919915.1</t>
  </si>
  <si>
    <t>SRHN01</t>
  </si>
  <si>
    <t>ftp://ftp.ncbi.nlm.nih.gov/genomes/all/GCA/004/919/915/GCA_004919915.1_ASM491991v1</t>
  </si>
  <si>
    <t>[Candida] inconspicua</t>
  </si>
  <si>
    <t>CBS 180</t>
  </si>
  <si>
    <t>SAMN10845833</t>
  </si>
  <si>
    <t>PRJNA517794</t>
  </si>
  <si>
    <t>GCA_004931855.1</t>
  </si>
  <si>
    <t>SELW01</t>
  </si>
  <si>
    <t>ftp://ftp.ncbi.nlm.nih.gov/genomes/all/GCA/004/931/855/GCA_004931855.1_ASM493185v1</t>
  </si>
  <si>
    <t>Penicillium sp. W3 MMC-2018</t>
  </si>
  <si>
    <t>W3 MMC-2018</t>
  </si>
  <si>
    <t>SAMN08797515</t>
  </si>
  <si>
    <t>PRJNA445728</t>
  </si>
  <si>
    <t>GCA_004959885.1</t>
  </si>
  <si>
    <t>PZKA01</t>
  </si>
  <si>
    <t>ftp://ftp.ncbi.nlm.nih.gov/genomes/all/GCA/004/959/885/GCA_004959885.1_SRS-W-3</t>
  </si>
  <si>
    <t>Trichopus zeylanicus subsp. travancoricus</t>
  </si>
  <si>
    <t>SAMN09770388</t>
  </si>
  <si>
    <t>PRJNA484861</t>
  </si>
  <si>
    <t>GCA_005019695.1</t>
  </si>
  <si>
    <t>RXID01</t>
  </si>
  <si>
    <t>ftp://ftp.ncbi.nlm.nih.gov/genomes/all/GCA/005/019/695/GCA_005019695.1_DCB_TZT_HYBRID.1.1</t>
  </si>
  <si>
    <t>Rhodotorula sp. CCFEE 5036</t>
  </si>
  <si>
    <t>CCFEE 5036</t>
  </si>
  <si>
    <t>SAMN06285187</t>
  </si>
  <si>
    <t>GCA_005059875.1</t>
  </si>
  <si>
    <t>MXAQ01</t>
  </si>
  <si>
    <t>ftp://ftp.ncbi.nlm.nih.gov/genomes/all/GCA/005/059/875/GCA_005059875.1_ASM505987v1</t>
  </si>
  <si>
    <t>Hortaea thailandica</t>
  </si>
  <si>
    <t>CCFEE 6315</t>
  </si>
  <si>
    <t>SAMN06285184</t>
  </si>
  <si>
    <t>GCA_005059885.1</t>
  </si>
  <si>
    <t>NAJL01</t>
  </si>
  <si>
    <t>ftp://ftp.ncbi.nlm.nih.gov/genomes/all/GCA/005/059/885/GCA_005059885.1_ASM505988v1</t>
  </si>
  <si>
    <t>CCFEE 5311</t>
  </si>
  <si>
    <t>SAMN06285188</t>
  </si>
  <si>
    <t>GCA_005059855.1</t>
  </si>
  <si>
    <t>NAJP01</t>
  </si>
  <si>
    <t>ftp://ftp.ncbi.nlm.nih.gov/genomes/all/GCA/005/059/855/GCA_005059855.1_ASM505985v1</t>
  </si>
  <si>
    <t>CCFEE 5184</t>
  </si>
  <si>
    <t>SAMN06285189</t>
  </si>
  <si>
    <t>GCA_005059865.1</t>
  </si>
  <si>
    <t>NAJQ01</t>
  </si>
  <si>
    <t>ftp://ftp.ncbi.nlm.nih.gov/genomes/all/GCA/005/059/865/GCA_005059865.1_ASM505986v1</t>
  </si>
  <si>
    <t>CCFEE 5187</t>
  </si>
  <si>
    <t>SAMN06285183</t>
  </si>
  <si>
    <t>GCA_005059845.1</t>
  </si>
  <si>
    <t>NAJN01</t>
  </si>
  <si>
    <t>ftp://ftp.ncbi.nlm.nih.gov/genomes/all/GCA/005/059/845/GCA_005059845.1_ASM505984v1</t>
  </si>
  <si>
    <t>Xylaria sp. BCC 1067</t>
  </si>
  <si>
    <t>BCC 1067</t>
  </si>
  <si>
    <t>SAMN08619538</t>
  </si>
  <si>
    <t>PRJNA531792</t>
  </si>
  <si>
    <t>GCA_005188305.1</t>
  </si>
  <si>
    <t>SSCS01</t>
  </si>
  <si>
    <t>ftp://ftp.ncbi.nlm.nih.gov/genomes/all/GCA/005/188/305/GCA_005188305.1_ASM518830v1</t>
  </si>
  <si>
    <t>Raddia distichophylla</t>
  </si>
  <si>
    <t>RD-2015</t>
  </si>
  <si>
    <t>SAMN11175023</t>
  </si>
  <si>
    <t>PRJNA528150</t>
  </si>
  <si>
    <t>GCA_005191435.1</t>
  </si>
  <si>
    <t>SPJY01</t>
  </si>
  <si>
    <t>ftp://ftp.ncbi.nlm.nih.gov/genomes/all/GCA/005/191/435/GCA_005191435.1_ASM519143v1</t>
  </si>
  <si>
    <t>Stylopage hadra</t>
  </si>
  <si>
    <t>SOG</t>
  </si>
  <si>
    <t>SAMN10861534</t>
  </si>
  <si>
    <t>GCA_005111325.1</t>
  </si>
  <si>
    <t>SSNV01</t>
  </si>
  <si>
    <t>ftp://ftp.ncbi.nlm.nih.gov/genomes/all/GCA/005/111/325/GCA_005111325.1_ASM511132v1</t>
  </si>
  <si>
    <t>Amoebophrya sp. AT5.2</t>
  </si>
  <si>
    <t>AT5.2</t>
  </si>
  <si>
    <t>SAMN04347383</t>
  </si>
  <si>
    <t>PRJNA306142</t>
  </si>
  <si>
    <t>GCA_005223375.1</t>
  </si>
  <si>
    <t>RXOD01</t>
  </si>
  <si>
    <t>ftp://ftp.ncbi.nlm.nih.gov/genomes/all/GCA/005/223/375/GCA_005223375.1_ASM522337v1</t>
  </si>
  <si>
    <t>J3</t>
  </si>
  <si>
    <t>SAMN11096737</t>
  </si>
  <si>
    <t>PRJNA526360</t>
  </si>
  <si>
    <t>GCA_004936725.1</t>
  </si>
  <si>
    <t>chromosome 1:CM016504.1; chromosome 2:CM016505.1; chromosome 3:CM016506.1; chromosome 4:CM016507.1; chromosome 5:CM016508.1; chromosome 6:CM016509.1; chromosome 7:CM016510.1; chromosome 8:CM016511.1; chromosome 9:CM016512.1; chromosome 10:CM016513.1</t>
  </si>
  <si>
    <t>SMOM01</t>
  </si>
  <si>
    <t>ftp://ftp.ncbi.nlm.nih.gov/genomes/all/GCA/004/936/725/GCA_004936725.1_ASM493672v1</t>
  </si>
  <si>
    <t>Penicillium sp. CF01</t>
  </si>
  <si>
    <t>CF01</t>
  </si>
  <si>
    <t>SAMN08223156</t>
  </si>
  <si>
    <t>PRJNA427105</t>
  </si>
  <si>
    <t>GCA_005250745.1</t>
  </si>
  <si>
    <t>RFFF01</t>
  </si>
  <si>
    <t>ftp://ftp.ncbi.nlm.nih.gov/genomes/all/GCA/005/250/745/GCA_005250745.1_ASM525074v1</t>
  </si>
  <si>
    <t>Nicotiana rustica</t>
  </si>
  <si>
    <t>SAMN05449206</t>
  </si>
  <si>
    <t>PRJNA335601</t>
  </si>
  <si>
    <t>GCA_005239535.1</t>
  </si>
  <si>
    <t>MDKG01</t>
  </si>
  <si>
    <t>ftp://ftp.ncbi.nlm.nih.gov/genomes/all/GCA/005/239/535/GCA_005239535.1_ASM523953v1</t>
  </si>
  <si>
    <t>Nicotiana paniculata</t>
  </si>
  <si>
    <t>SAMN05449208</t>
  </si>
  <si>
    <t>PRJNA335603</t>
  </si>
  <si>
    <t>GCA_005239505.1</t>
  </si>
  <si>
    <t>MDKI01</t>
  </si>
  <si>
    <t>ftp://ftp.ncbi.nlm.nih.gov/genomes/all/GCA/005/239/505/GCA_005239505.1_ASM523950v1</t>
  </si>
  <si>
    <t>Nicotiana knightiana</t>
  </si>
  <si>
    <t>SAMN05449209</t>
  </si>
  <si>
    <t>PRJNA335604</t>
  </si>
  <si>
    <t>GCA_005239525.1</t>
  </si>
  <si>
    <t>MDKJ01</t>
  </si>
  <si>
    <t>ftp://ftp.ncbi.nlm.nih.gov/genomes/all/GCA/005/239/525/GCA_005239525.1_ASM523952v1</t>
  </si>
  <si>
    <t>Taphrina confusa</t>
  </si>
  <si>
    <t>CBS 375.39</t>
  </si>
  <si>
    <t>SAMN04217081</t>
  </si>
  <si>
    <t>GCA_005281535.1</t>
  </si>
  <si>
    <t>RHGJ01</t>
  </si>
  <si>
    <t>ftp://ftp.ncbi.nlm.nih.gov/genomes/all/GCA/005/281/535/GCA_005281535.1_ASM528153v1</t>
  </si>
  <si>
    <t>Taphrina communis</t>
  </si>
  <si>
    <t>CBS 352.35</t>
  </si>
  <si>
    <t>SAMN04217076</t>
  </si>
  <si>
    <t>GCA_005281525.1</t>
  </si>
  <si>
    <t>RHGI01</t>
  </si>
  <si>
    <t>ftp://ftp.ncbi.nlm.nih.gov/genomes/all/GCA/005/281/525/GCA_005281525.1_ASM528152v1</t>
  </si>
  <si>
    <t>Taphrina pruni</t>
  </si>
  <si>
    <t>CBS 358.35</t>
  </si>
  <si>
    <t>SAMN04217077</t>
  </si>
  <si>
    <t>GCA_005281585.1</t>
  </si>
  <si>
    <t>RHGH01</t>
  </si>
  <si>
    <t>ftp://ftp.ncbi.nlm.nih.gov/genomes/all/GCA/005/281/585/GCA_005281585.1_ASM528158v1</t>
  </si>
  <si>
    <t>Rhodotorula paludigena</t>
  </si>
  <si>
    <t>CM33</t>
  </si>
  <si>
    <t>SAMN10089541</t>
  </si>
  <si>
    <t>PRJNA491831</t>
  </si>
  <si>
    <t>GCA_005281665.1</t>
  </si>
  <si>
    <t>SWEA01</t>
  </si>
  <si>
    <t>ftp://ftp.ncbi.nlm.nih.gov/genomes/all/GCA/005/281/665/GCA_005281665.1_ASM528166v1</t>
  </si>
  <si>
    <t>Nylanderia fulva</t>
  </si>
  <si>
    <t>TAMU-Nful-2015</t>
  </si>
  <si>
    <t>SAMN10848236</t>
  </si>
  <si>
    <t>PRJNA542903</t>
  </si>
  <si>
    <t>GCA_005281655.1</t>
  </si>
  <si>
    <t>SGBU01</t>
  </si>
  <si>
    <t>ftp://ftp.ncbi.nlm.nih.gov/genomes/all/GCA/005/281/655/GCA_005281655.1_TAMU_Nfulva_1.0</t>
  </si>
  <si>
    <t>ftp://ftp.ncbi.nlm.nih.gov/genomes/all/GCF/005/281/655/GCF_005281655.1_TAMU_Nfulva_1.0</t>
  </si>
  <si>
    <t>Pleurotus ostreatoroseus</t>
  </si>
  <si>
    <t>DPUA 1720</t>
  </si>
  <si>
    <t>SAMN10503127</t>
  </si>
  <si>
    <t>PRJNA507735</t>
  </si>
  <si>
    <t>GCA_005298045.1</t>
  </si>
  <si>
    <t>SWBT01</t>
  </si>
  <si>
    <t>ftp://ftp.ncbi.nlm.nih.gov/genomes/all/GCA/005/298/045/GCA_005298045.1_ASM529804v1</t>
  </si>
  <si>
    <t>Cercospora cf. flagellaris</t>
  </si>
  <si>
    <t>Arck_07</t>
  </si>
  <si>
    <t>SAMN10387378</t>
  </si>
  <si>
    <t>GCA_005356885.1</t>
  </si>
  <si>
    <t>RJLU01</t>
  </si>
  <si>
    <t>ftp://ftp.ncbi.nlm.nih.gov/genomes/all/GCA/005/356/885/GCA_005356885.1_ASM535688v1</t>
  </si>
  <si>
    <t>Cercospora kikuchii</t>
  </si>
  <si>
    <t>MAFF 305040</t>
  </si>
  <si>
    <t>SAMD00262043</t>
  </si>
  <si>
    <t>PRJDB10872</t>
  </si>
  <si>
    <t>GCA_019650295.1</t>
  </si>
  <si>
    <t>BOLY01</t>
  </si>
  <si>
    <t>ftp://ftp.ncbi.nlm.nih.gov/genomes/all/GCA/019/650/295/GCA_019650295.1_Ck_assembly01</t>
  </si>
  <si>
    <t>Colletotrichum tanaceti</t>
  </si>
  <si>
    <t>BRIP57314</t>
  </si>
  <si>
    <t>SAMN08130444</t>
  </si>
  <si>
    <t>PRJNA421029</t>
  </si>
  <si>
    <t>GCA_005350895.1</t>
  </si>
  <si>
    <t>PJEX01</t>
  </si>
  <si>
    <t>ftp://ftp.ncbi.nlm.nih.gov/genomes/all/GCA/005/350/895/GCA_005350895.1_ASM535089v1</t>
  </si>
  <si>
    <t>Eumeta japonica</t>
  </si>
  <si>
    <t>SAMD00127338</t>
  </si>
  <si>
    <t>PRJDB7096</t>
  </si>
  <si>
    <t>GCA_005406025.1</t>
  </si>
  <si>
    <t>BGZK01</t>
  </si>
  <si>
    <t>ftp://ftp.ncbi.nlm.nih.gov/genomes/all/GCA/005/406/025/GCA_005406025.1_Evar_2.0</t>
  </si>
  <si>
    <t>Metschnikowia sp. JCM 33374</t>
  </si>
  <si>
    <t>JCM 33374</t>
  </si>
  <si>
    <t>SAMD00156119</t>
  </si>
  <si>
    <t>PRJDB7861</t>
  </si>
  <si>
    <t>GCA_005406065.1</t>
  </si>
  <si>
    <t>BIMT01</t>
  </si>
  <si>
    <t>ftp://ftp.ncbi.nlm.nih.gov/genomes/all/GCA/005/406/065/GCA_005406065.1_Metsp_1.0</t>
  </si>
  <si>
    <t>Pichia manshurica</t>
  </si>
  <si>
    <t>YM63</t>
  </si>
  <si>
    <t>SAMD00164030</t>
  </si>
  <si>
    <t>PRJDB8053</t>
  </si>
  <si>
    <t>GCA_005406165.1</t>
  </si>
  <si>
    <t>BJFO01</t>
  </si>
  <si>
    <t>2019-05-07T20:52:00Z</t>
  </si>
  <si>
    <t>ftp://ftp.ncbi.nlm.nih.gov/genomes/all/GCA/005/406/165/GCA_005406165.1_YM63_assembly1</t>
  </si>
  <si>
    <t>Caenorhabditis panamensis</t>
  </si>
  <si>
    <t>QG2080</t>
  </si>
  <si>
    <t>SAMEA4837038</t>
  </si>
  <si>
    <t>PRJEB28259</t>
  </si>
  <si>
    <t>GCA_900883565.2</t>
  </si>
  <si>
    <t>CAAHFE01</t>
  </si>
  <si>
    <t>ftp://ftp.ncbi.nlm.nih.gov/genomes/all/GCA/900/883/565/GCA_900883565.2_CPANA_v1</t>
  </si>
  <si>
    <t>Caenorhabditis becei</t>
  </si>
  <si>
    <t>QG2083</t>
  </si>
  <si>
    <t>SAMEA4839305</t>
  </si>
  <si>
    <t>PRJEB28243</t>
  </si>
  <si>
    <t>GCA_900536315.3</t>
  </si>
  <si>
    <t>UNPF02</t>
  </si>
  <si>
    <t>ftp://ftp.ncbi.nlm.nih.gov/genomes/all/GCA/900/536/315/GCA_900536315.3_CBECE_v1</t>
  </si>
  <si>
    <t>Paecilomyces penicillatus</t>
  </si>
  <si>
    <t>SAAS_ppe1</t>
  </si>
  <si>
    <t>SAMN11603641</t>
  </si>
  <si>
    <t>PRJNA541818</t>
  </si>
  <si>
    <t>GCA_005765155.1</t>
  </si>
  <si>
    <t>VCCP01</t>
  </si>
  <si>
    <t>2019-05-24T00:00:00Z</t>
  </si>
  <si>
    <t>ftp://ftp.ncbi.nlm.nih.gov/genomes/all/GCA/005/765/155/GCA_005765155.1_ASM576515v1</t>
  </si>
  <si>
    <t>Drosophila neonasuta</t>
  </si>
  <si>
    <t>IND_DNNAS_KL14</t>
  </si>
  <si>
    <t>SAMN06052360</t>
  </si>
  <si>
    <t>PRJNA318949</t>
  </si>
  <si>
    <t>GCA_005889595.1</t>
  </si>
  <si>
    <t>MRUE01</t>
  </si>
  <si>
    <t>ftp://ftp.ncbi.nlm.nih.gov/genomes/all/GCA/005/889/595/GCA_005889595.1_DR_NNAS_KL_v1</t>
  </si>
  <si>
    <t>UAMH 139</t>
  </si>
  <si>
    <t>SAMN03354191</t>
  </si>
  <si>
    <t>PRJNA178178</t>
  </si>
  <si>
    <t>GCA_001014755.1</t>
  </si>
  <si>
    <t>LDEV01</t>
  </si>
  <si>
    <t>ftp://ftp.ncbi.nlm.nih.gov/genomes/all/GCA/001/014/755/GCA_001014755.1_ASM101475v1</t>
  </si>
  <si>
    <t>Beta patula</t>
  </si>
  <si>
    <t>BETA548</t>
  </si>
  <si>
    <t>SAMN11125680</t>
  </si>
  <si>
    <t>PRJNA527013</t>
  </si>
  <si>
    <t>GCA_005862465.1</t>
  </si>
  <si>
    <t>VASJ01</t>
  </si>
  <si>
    <t>ftp://ftp.ncbi.nlm.nih.gov/genomes/all/GCA/005/862/465/GCA_005862465.1_Bpat-1.0.1</t>
  </si>
  <si>
    <t>Drosophila azteca</t>
  </si>
  <si>
    <t>UCSD 14012-1071.03</t>
  </si>
  <si>
    <t>SAMN11653812</t>
  </si>
  <si>
    <t>GCA_005876895.1</t>
  </si>
  <si>
    <t>VCKU01</t>
  </si>
  <si>
    <t>ftp://ftp.ncbi.nlm.nih.gov/genomes/all/GCA/005/876/895/GCA_005876895.1_DaztRS1</t>
  </si>
  <si>
    <t>Drosophila orena</t>
  </si>
  <si>
    <t>14021-0245.01</t>
  </si>
  <si>
    <t>SAMN11653813</t>
  </si>
  <si>
    <t>GCA_005876975.1</t>
  </si>
  <si>
    <t>VCKV01</t>
  </si>
  <si>
    <t>ftp://ftp.ncbi.nlm.nih.gov/genomes/all/GCA/005/876/975/GCA_005876975.1_DoreRS1</t>
  </si>
  <si>
    <t>Pandalus platyceros</t>
  </si>
  <si>
    <t>SPOT</t>
  </si>
  <si>
    <t>SAMN10106038</t>
  </si>
  <si>
    <t>PRJNA492798</t>
  </si>
  <si>
    <t>GCA_005815305.1</t>
  </si>
  <si>
    <t>SKFP01</t>
  </si>
  <si>
    <t>ftp://ftp.ncbi.nlm.nih.gov/genomes/all/GCA/005/815/305/GCA_005815305.1_GSC_Sprawn_1.0</t>
  </si>
  <si>
    <t>Elsinoe ampelina</t>
  </si>
  <si>
    <t>YL-1</t>
  </si>
  <si>
    <t>SAMN11125508</t>
  </si>
  <si>
    <t>PRJNA526997</t>
  </si>
  <si>
    <t>GCA_005959805.1</t>
  </si>
  <si>
    <t>SMYM01</t>
  </si>
  <si>
    <t>ftp://ftp.ncbi.nlm.nih.gov/genomes/all/GCA/005/959/805/GCA_005959805.1_ASM595980v1</t>
  </si>
  <si>
    <t>Syngnathus acus</t>
  </si>
  <si>
    <t>SAMEA104381750</t>
  </si>
  <si>
    <t>PRJEB32741</t>
  </si>
  <si>
    <t>GCA_901709675.2</t>
  </si>
  <si>
    <t>chromosome 1:NC_051087.1/LR594587.1; chromosome 2:NC_051088.1/LR594588.1; chromosome 3:NC_051089.1/LR594589.1; chromosome 4:NC_051090.1/LR594590.1; chromosome 5:NC_051091.1/LR594591.1; chromosome 6:NC_051092.1/LR594592.1; chromosome 8:NC_051093.1/LR594593.1; chromosome 9:NC_051094.1/LR594594.1; chromosome 10:NC_051095.1/LR594595.1; chromosome 11:NC_051096.1/LR594596.1; chromosome 12:NC_051097.1/LR594597.1; chromosome 13:NC_051098.1/LR594598.1; chromosome 14:NC_051099.1/LR594599.1; chromosome 15:NC_051100.1/LR594600.1; chromosome 16:NC_051101.1/LR594601.1; chromosome 17:NC_051102.1/LR594602.1; chromosome 19:NC_051103.1/LR594603.1; chromosome 20:NC_051104.1/LR594604.1; chromosome 21:NC_051105.1/LR594605.1; chromosome 22:NC_051106.1/LR594606.1; chromosome 23:NC_051107.1/LR594607.1; chromosome 24:NC_051108.1/LR594608.1; mitochondrion MT:LR822065.1</t>
  </si>
  <si>
    <t>CABFKE02</t>
  </si>
  <si>
    <t>ftp://ftp.ncbi.nlm.nih.gov/genomes/all/GCA/901/709/675/GCA_901709675.2_fSynAcu1.2</t>
  </si>
  <si>
    <t>ftp://ftp.ncbi.nlm.nih.gov/genomes/all/GCF/901/709/675/GCF_901709675.1_fSynAcu1.2</t>
  </si>
  <si>
    <t>Sporisorium graminicola</t>
  </si>
  <si>
    <t>CBS 10092</t>
  </si>
  <si>
    <t>SAMN10959236</t>
  </si>
  <si>
    <t>PRJNA554127</t>
  </si>
  <si>
    <t>GCA_005498985.1</t>
  </si>
  <si>
    <t>chromosome SGRAM:NC_043718.1/CM016668.1; chromosome SGRAM_1:NC_043719.1/CM016669.1; chromosome SGRAM_10:NC_043720.1/CM016670.1; chromosome SGRAM_11:NC_043721.1/CM016671.1; chromosome SGRAM_12:NC_043722.1/CM016672.1; chromosome SGRAM_13:NC_043723.1/CM016673.1; chromosome SGRAM_14:NC_043724.1/CM016674.1; chromosome SGRAM_15:NC_043725.1/CM016675.1; chromosome SGRAM_16:NC_043726.1/CM016676.1; chromosome SGRAM_18:NC_043727.1/CM016677.1; chromosome SGRAM_19:NC_043728.1/CM016678.1; chromosome SGRAM_20:NC_043729.1/CM016679.1; chromosome SGRAM_21:NC_043730.1/CM016680.1; chromosome SGRAM_22:NC_043731.1/CM016681.1; chromosome SGRAM_23:NC_043732.1/CM016682.1; chromosome SGRAM_3:NC_043733.1/CM016683.1; chromosome SGRAM_4:NC_043734.1/CM016684.1; chromosome SGRAM_5:NC_043735.1/CM016685.1; chromosome SGRAM_6:NC_043736.1/CM016686.1; chromosome SGRAM_7:NC_043737.1/CM016687.1; chromosome SGRAM_8:NC_043738.1/CM016688.1; chromosome SGRAM_9:NC_043739.1/CM016689.1</t>
  </si>
  <si>
    <t>SRRM01</t>
  </si>
  <si>
    <t>ftp://ftp.ncbi.nlm.nih.gov/genomes/all/GCA/005/498/985/GCA_005498985.1_PGRAM_IIB_1.0</t>
  </si>
  <si>
    <t>ftp://ftp.ncbi.nlm.nih.gov/genomes/all/GCF/005/498/985/GCF_005498985.1_PGRAM_IIB_1.0</t>
  </si>
  <si>
    <t>Tuber indicum</t>
  </si>
  <si>
    <t>tin1</t>
  </si>
  <si>
    <t>SAMN11638059</t>
  </si>
  <si>
    <t>PRJNA542762</t>
  </si>
  <si>
    <t>GCA_006112555.1</t>
  </si>
  <si>
    <t>VBSK01</t>
  </si>
  <si>
    <t>2019-06-06T00:00:00Z</t>
  </si>
  <si>
    <t>ftp://ftp.ncbi.nlm.nih.gov/genomes/all/GCA/006/112/555/GCA_006112555.1_ASM611255v1</t>
  </si>
  <si>
    <t>Terrapene carolina triunguis</t>
  </si>
  <si>
    <t>SAMN08285364</t>
  </si>
  <si>
    <t>PRJNA435426</t>
  </si>
  <si>
    <t>GCA_002925995.2</t>
  </si>
  <si>
    <t>PRFB02</t>
  </si>
  <si>
    <t>2018-02-12T00:00:00Z</t>
  </si>
  <si>
    <t>ftp://ftp.ncbi.nlm.nih.gov/genomes/all/GCA/002/925/995/GCA_002925995.2_T_m_triunguis-2.0</t>
  </si>
  <si>
    <t>ftp://ftp.ncbi.nlm.nih.gov/genomes/all/GCF/002/925/995/GCF_002925995.2_T_m_triunguis-2.0</t>
  </si>
  <si>
    <t>Marchantia inflexa</t>
  </si>
  <si>
    <t>1Y</t>
  </si>
  <si>
    <t>SAMN09430624</t>
  </si>
  <si>
    <t>PRJNA476339</t>
  </si>
  <si>
    <t>GCA_006177815.1</t>
  </si>
  <si>
    <t>QLSQ01</t>
  </si>
  <si>
    <t>ftp://ftp.ncbi.nlm.nih.gov/genomes/all/GCA/006/177/815/GCA_006177815.1_M_inflexa_v1.1</t>
  </si>
  <si>
    <t>Galdieria phlegrea</t>
  </si>
  <si>
    <t>Soos_GS</t>
  </si>
  <si>
    <t>SAMN10666938</t>
  </si>
  <si>
    <t>PRJNA512382</t>
  </si>
  <si>
    <t>GCA_006232345.1</t>
  </si>
  <si>
    <t>SDGA01</t>
  </si>
  <si>
    <t>ftp://ftp.ncbi.nlm.nih.gov/genomes/all/GCA/006/232/345/GCA_006232345.1_ASM623234v1</t>
  </si>
  <si>
    <t>Rhinogobius similis</t>
  </si>
  <si>
    <t>CL2600</t>
  </si>
  <si>
    <t>SAMN19217403</t>
  </si>
  <si>
    <t>PRJNA730052</t>
  </si>
  <si>
    <t>GCA_019453435.1</t>
  </si>
  <si>
    <t>chromosome 1:CM033619.1; chromosome 2:CM033620.1; chromosome 3:CM033621.1; chromosome 4:CM033622.1; chromosome 5:CM033623.1; chromosome 6:CM033624.1; chromosome 7:CM033625.1; chromosome 8:CM033626.1; chromosome 9:CM033627.1; chromosome 10:CM033628.1; chromosome 11:CM033629.1; chromosome 12:CM033630.1; chromosome 13:CM033631.1; chromosome 14:CM033632.1; chromosome 15:CM033633.1; chromosome 16:CM033634.1; chromosome 17:CM033635.1; chromosome 18:CM033636.1; chromosome 19:CM033637.1; chromosome 20:CM033638.1; chromosome 21:CM033639.1; chromosome 22:CM033640.1</t>
  </si>
  <si>
    <t>JAHMKA01</t>
  </si>
  <si>
    <t>ftp://ftp.ncbi.nlm.nih.gov/genomes/all/GCA/019/453/435/GCA_019453435.1_ASM1945343v1</t>
  </si>
  <si>
    <t>Fagus crenata</t>
  </si>
  <si>
    <t>MieU_EA384</t>
  </si>
  <si>
    <t>SAMD00184898</t>
  </si>
  <si>
    <t>PRJDB8757</t>
  </si>
  <si>
    <t>GCA_014362285.1</t>
  </si>
  <si>
    <t>BKZX01</t>
  </si>
  <si>
    <t>2020-08-19T00:00:00Z</t>
  </si>
  <si>
    <t>ftp://ftp.ncbi.nlm.nih.gov/genomes/all/GCA/014/362/285/GCA_014362285.1_Fagus_crenata_1.0</t>
  </si>
  <si>
    <t>Isoetes engelmannii</t>
  </si>
  <si>
    <t>DK1S5LJ70Y</t>
  </si>
  <si>
    <t>SAMN09767240</t>
  </si>
  <si>
    <t>PRJNA493620</t>
  </si>
  <si>
    <t>GCA_011763485.1</t>
  </si>
  <si>
    <t>JAANSK01</t>
  </si>
  <si>
    <t>ftp://ftp.ncbi.nlm.nih.gov/genomes/all/GCA/011/763/485/GCA_011763485.1_ASM1176348v1</t>
  </si>
  <si>
    <t>Tragelaphus buxtoni</t>
  </si>
  <si>
    <t>MTN-9119</t>
  </si>
  <si>
    <t>SAMN08714501</t>
  </si>
  <si>
    <t>GCA_006411685.1</t>
  </si>
  <si>
    <t>SJYJ01</t>
  </si>
  <si>
    <t>ftp://ftp.ncbi.nlm.nih.gov/genomes/all/GCA/006/411/685/GCA_006411685.1_MTN</t>
  </si>
  <si>
    <t>Pleurotus cornucopiae</t>
  </si>
  <si>
    <t>CCMSSC00406</t>
  </si>
  <si>
    <t>SAMN13497034</t>
  </si>
  <si>
    <t>PRJNA593973</t>
  </si>
  <si>
    <t>GCA_019677325.2</t>
  </si>
  <si>
    <t>chromosome 1:CM033822.1; chromosome 2:CM033823.1; chromosome 3:CM033824.1; chromosome 4:CM033825.1; chromosome 5:CM033826.1; chromosome 6:CM033827.1; chromosome 7:CM033828.1; chromosome 8:CM033829.1; chromosome 9:CM033830.1; chromosome 10:CM033831.1; chromosome 11:CM033832.1</t>
  </si>
  <si>
    <t>WQMT02</t>
  </si>
  <si>
    <t>ftp://ftp.ncbi.nlm.nih.gov/genomes/all/GCA/019/677/325/GCA_019677325.2_ASM1967732v2</t>
  </si>
  <si>
    <t>Beroe forskalii</t>
  </si>
  <si>
    <t>Bf201606</t>
  </si>
  <si>
    <t>SAMN08156691</t>
  </si>
  <si>
    <t>PRJNA421807</t>
  </si>
  <si>
    <t>GCA_011033025.1</t>
  </si>
  <si>
    <t>mitochondrion MT:CM021663.1</t>
  </si>
  <si>
    <t>WFMF01</t>
  </si>
  <si>
    <t>ftp://ftp.ncbi.nlm.nih.gov/genomes/all/GCA/011/033/025/GCA_011033025.1_UCSC_Bfor_v1</t>
  </si>
  <si>
    <t>Microtus arvalis</t>
  </si>
  <si>
    <t>LVR205A</t>
  </si>
  <si>
    <t>SAMN12142102</t>
  </si>
  <si>
    <t>PRJNA551185</t>
  </si>
  <si>
    <t>GCA_007455615.1</t>
  </si>
  <si>
    <t>VIIT01</t>
  </si>
  <si>
    <t>ftp://ftp.ncbi.nlm.nih.gov/genomes/all/GCA/007/455/615/GCA_007455615.1_ASM745561v1</t>
  </si>
  <si>
    <t>Bubo scandiacus</t>
  </si>
  <si>
    <t>SAMN16326210</t>
  </si>
  <si>
    <t>PRJNA666618</t>
  </si>
  <si>
    <t>GCA_017315185.1</t>
  </si>
  <si>
    <t>JADKXW01</t>
  </si>
  <si>
    <t>ftp://ftp.ncbi.nlm.nih.gov/genomes/all/GCA/017/315/185/GCA_017315185.1_ASM1731518v1</t>
  </si>
  <si>
    <t>Paragonimus heterotremus</t>
  </si>
  <si>
    <t>LC</t>
  </si>
  <si>
    <t>SAMN04324906</t>
  </si>
  <si>
    <t>PRJNA284523</t>
  </si>
  <si>
    <t>GCA_013368495.1</t>
  </si>
  <si>
    <t>LUCH01</t>
  </si>
  <si>
    <t>ftp://ftp.ncbi.nlm.nih.gov/genomes/all/GCA/013/368/495/GCA_013368495.1_P_heterotremus_1.0.allpaths.pg.lrna</t>
  </si>
  <si>
    <t>Blastosporella zonata</t>
  </si>
  <si>
    <t>Bzo6</t>
  </si>
  <si>
    <t>SAMN08006773</t>
  </si>
  <si>
    <t>PRJNA417766</t>
  </si>
  <si>
    <t>GCA_018856295.1</t>
  </si>
  <si>
    <t>JAFLHD01</t>
  </si>
  <si>
    <t>ftp://ftp.ncbi.nlm.nih.gov/genomes/all/GCA/018/856/295/GCA_018856295.1_ASM1885629v1</t>
  </si>
  <si>
    <t>Trinorchestia longiramus</t>
  </si>
  <si>
    <t>TLONG-mixed</t>
  </si>
  <si>
    <t>SAMN11791816</t>
  </si>
  <si>
    <t>PRJNA543945</t>
  </si>
  <si>
    <t>GCA_006783055.1</t>
  </si>
  <si>
    <t>VCRD01</t>
  </si>
  <si>
    <t>2019-07-09T00:00:00Z</t>
  </si>
  <si>
    <t>ftp://ftp.ncbi.nlm.nih.gov/genomes/all/GCA/006/783/055/GCA_006783055.1_ASM678305v1</t>
  </si>
  <si>
    <t>Ovis nivicola lydekkeri</t>
  </si>
  <si>
    <t>SAMEA6833340</t>
  </si>
  <si>
    <t>PRJEB38329</t>
  </si>
  <si>
    <t>GCA_903231385.1</t>
  </si>
  <si>
    <t>CAFBRR01</t>
  </si>
  <si>
    <t>ftp://ftp.ncbi.nlm.nih.gov/genomes/all/GCA/903/231/385/GCA_903231385.1_OvNiv1.0</t>
  </si>
  <si>
    <t>Thrips palmi</t>
  </si>
  <si>
    <t>BJ-2018</t>
  </si>
  <si>
    <t>SAMN14133010</t>
  </si>
  <si>
    <t>PRJNA632616</t>
  </si>
  <si>
    <t>GCA_012932325.1</t>
  </si>
  <si>
    <t>mitochondrion MT:NC_039437.1/</t>
  </si>
  <si>
    <t>JABBCG01</t>
  </si>
  <si>
    <t>ftp://ftp.ncbi.nlm.nih.gov/genomes/all/GCA/012/932/325/GCA_012932325.1_TpBJ-2018v1</t>
  </si>
  <si>
    <t>ftp://ftp.ncbi.nlm.nih.gov/genomes/all/GCF/012/932/325/GCF_012932325.1_TpBJ-2018v1</t>
  </si>
  <si>
    <t>Tephrocybe rancida</t>
  </si>
  <si>
    <t>TRssc25</t>
  </si>
  <si>
    <t>SAMN09737567</t>
  </si>
  <si>
    <t>GCA_018858115.1</t>
  </si>
  <si>
    <t>JABCKT01</t>
  </si>
  <si>
    <t>ftp://ftp.ncbi.nlm.nih.gov/genomes/all/GCA/018/858/115/GCA_018858115.1_ASM1885811v1</t>
  </si>
  <si>
    <t>Thalictrum thalictroides</t>
  </si>
  <si>
    <t>WT478/WT964</t>
  </si>
  <si>
    <t>SAMN12391853</t>
  </si>
  <si>
    <t>PRJNA439007</t>
  </si>
  <si>
    <t>GCA_013358455.1</t>
  </si>
  <si>
    <t>JABWDY01</t>
  </si>
  <si>
    <t>ftp://ftp.ncbi.nlm.nih.gov/genomes/all/GCA/013/358/455/GCA_013358455.1_MaSuRCA_all.p2</t>
  </si>
  <si>
    <t>Talpa occidentalis</t>
  </si>
  <si>
    <t>TD23</t>
  </si>
  <si>
    <t>SAMN10160270</t>
  </si>
  <si>
    <t>PRJNA674757</t>
  </si>
  <si>
    <t>GCA_014898055.1</t>
  </si>
  <si>
    <t>mitochondrion MT:NC_039630.1/</t>
  </si>
  <si>
    <t>RCFO01</t>
  </si>
  <si>
    <t>2020-10-19T00:00:00Z</t>
  </si>
  <si>
    <t>ftp://ftp.ncbi.nlm.nih.gov/genomes/all/GCA/014/898/055/GCA_014898055.1_MPIMG_talOcc4</t>
  </si>
  <si>
    <t>ftp://ftp.ncbi.nlm.nih.gov/genomes/all/GCF/014/898/055/GCF_014898055.1_MPIMG_talOcc4</t>
  </si>
  <si>
    <t>Eucalyptus pauciflora</t>
  </si>
  <si>
    <t>RL-Epau-2018</t>
  </si>
  <si>
    <t>SAMN11842900</t>
  </si>
  <si>
    <t>PRJNA450887</t>
  </si>
  <si>
    <t>GCA_007663325.1</t>
  </si>
  <si>
    <t>VMYD01</t>
  </si>
  <si>
    <t>ftp://ftp.ncbi.nlm.nih.gov/genomes/all/GCA/007/663/325/GCA_007663325.1_ASM766332v1</t>
  </si>
  <si>
    <t>Gossypium schwendimanii</t>
  </si>
  <si>
    <t>SAMN10346750</t>
  </si>
  <si>
    <t>GCA_013677275.1</t>
  </si>
  <si>
    <t>chromosome 1:CM025245.1; chromosome 2:CM025246.1; chromosome 3:CM025247.1; chromosome 4:CM025248.1; chromosome 5:CM025249.1; chromosome 6:CM025250.1; chromosome 7:CM025251.1; chromosome 8:CM025252.1; chromosome 9:CM025253.1; chromosome 10:CM025254.1; chromosome 11:CM025255.1; chromosome 12:CM025256.1; chromosome 13:CM025257.1</t>
  </si>
  <si>
    <t>JABFAF01</t>
  </si>
  <si>
    <t>ftp://ftp.ncbi.nlm.nih.gov/genomes/all/GCA/013/677/275/GCA_013677275.1_ASM1367727v1</t>
  </si>
  <si>
    <t>Gossypium lobatum</t>
  </si>
  <si>
    <t>SAMN10346763</t>
  </si>
  <si>
    <t>GCA_013467485.1</t>
  </si>
  <si>
    <t>chromosome 1:CM025271.1; chromosome 2:CM025272.1; chromosome 3:CM025273.1; chromosome 4:CM025274.1; chromosome 5:CM025275.1; chromosome 6:CM025276.1; chromosome 7:CM025277.1; chromosome 8:CM025278.1; chromosome 9:CM025279.1; chromosome 10:CM025280.1; chromosome 11:CM025281.1; chromosome 12:CM025282.1; chromosome 13:CM025283.1</t>
  </si>
  <si>
    <t>JABEZX01</t>
  </si>
  <si>
    <t>ftp://ftp.ncbi.nlm.nih.gov/genomes/all/GCA/013/467/485/GCA_013467485.1_ASM1346748v1</t>
  </si>
  <si>
    <t>Eudorcas thomsonii</t>
  </si>
  <si>
    <t>TMG-4057</t>
  </si>
  <si>
    <t>SAMN08714486</t>
  </si>
  <si>
    <t>GCA_006408755.1</t>
  </si>
  <si>
    <t>SJYE01</t>
  </si>
  <si>
    <t>ftp://ftp.ncbi.nlm.nih.gov/genomes/all/GCA/006/408/755/GCA_006408755.1_TMG</t>
  </si>
  <si>
    <t>Dioscorea sansibarensis</t>
  </si>
  <si>
    <t>SAMEA5149109</t>
  </si>
  <si>
    <t>PRJEB30106</t>
  </si>
  <si>
    <t>GCA_900631875.1</t>
  </si>
  <si>
    <t>CABFPD01</t>
  </si>
  <si>
    <t>ftp://ftp.ncbi.nlm.nih.gov/genomes/all/GCA/900/631/875/GCA_900631875.1_DioSan_Chloro</t>
  </si>
  <si>
    <t>Indicator maculatus</t>
  </si>
  <si>
    <t>B10K-DU-001-78</t>
  </si>
  <si>
    <t>SAMN12253826</t>
  </si>
  <si>
    <t>GCA_013399975.1</t>
  </si>
  <si>
    <t>VXBD01</t>
  </si>
  <si>
    <t>ftp://ftp.ncbi.nlm.nih.gov/genomes/all/GCA/013/399/975/GCA_013399975.1_ASM1339997v1</t>
  </si>
  <si>
    <t>Volvox africanus</t>
  </si>
  <si>
    <t>NIES-3780</t>
  </si>
  <si>
    <t>SAMD00239601</t>
  </si>
  <si>
    <t>PRJDB10402</t>
  </si>
  <si>
    <t>GCA_019650175.1</t>
  </si>
  <si>
    <t>BNCO01</t>
  </si>
  <si>
    <t>2021-03-02T21:29:00Z</t>
  </si>
  <si>
    <t>ftp://ftp.ncbi.nlm.nih.gov/genomes/all/GCA/019/650/175/GCA_019650175.1_Vafri_1.0</t>
  </si>
  <si>
    <t>Ephestia elutella</t>
  </si>
  <si>
    <t>GZZY</t>
  </si>
  <si>
    <t>SAMN17108528</t>
  </si>
  <si>
    <t>PRJNA686192</t>
  </si>
  <si>
    <t>GCA_018467065.1</t>
  </si>
  <si>
    <t>chromosome 1:CM031564.1; chromosome 2:CM031565.1; chromosome 3:CM031566.1; chromosome 4:CM031567.1; chromosome 5:CM031568.1; chromosome 6:CM031569.1; chromosome 7:CM031570.1; chromosome 8:CM031571.1; chromosome 9:CM031572.1; chromosome 10:CM031573.1; chromosome 11:CM031574.1; chromosome 12:CM031575.1; chromosome 13:CM031576.1; chromosome 14:CM031577.1; chromosome 15:CM031578.1; chromosome 16:CM031579.1; chromosome 17:CM031580.1; chromosome 18:CM031581.1; chromosome 19:CM031582.1; chromosome 20:CM031583.1; chromosome 21:CM031584.1; chromosome 22:CM031585.1; chromosome 23:CM031586.1; chromosome 24:CM031587.1; chromosome 25:CM031588.1; chromosome 26:CM031589.1; chromosome 27:CM031590.1; chromosome 28:CM031591.1; chromosome 29:CM031592.1; chromosome 30:CM031593.1; chromosome 31:CM031594.1</t>
  </si>
  <si>
    <t>JAEMBS01</t>
  </si>
  <si>
    <t>ftp://ftp.ncbi.nlm.nih.gov/genomes/all/GCA/018/467/065/GCA_018467065.1_Eelu-V1</t>
  </si>
  <si>
    <t>Hycleus cichorii</t>
  </si>
  <si>
    <t>WYM002</t>
  </si>
  <si>
    <t>SAMN07251593</t>
  </si>
  <si>
    <t>GCA_013841215.1</t>
  </si>
  <si>
    <t>JACDRQ01</t>
  </si>
  <si>
    <t>ftp://ftp.ncbi.nlm.nih.gov/genomes/all/GCA/013/841/215/GCA_013841215.1_ASM1384121v1</t>
  </si>
  <si>
    <t>Limenitis arthemis</t>
  </si>
  <si>
    <t>SAMN02853085</t>
  </si>
  <si>
    <t>GCA_018230685.1</t>
  </si>
  <si>
    <t>DWCH01</t>
  </si>
  <si>
    <t>ftp://ftp.ncbi.nlm.nih.gov/genomes/all/GCA/018/230/685/GCA_018230685.1_SRR1504973</t>
  </si>
  <si>
    <t>Vitis labrusca</t>
  </si>
  <si>
    <t>PI588077</t>
  </si>
  <si>
    <t>SAMN14112269</t>
  </si>
  <si>
    <t>PRJNA606024</t>
  </si>
  <si>
    <t>GCA_011039315.1</t>
  </si>
  <si>
    <t>JAAKHE01</t>
  </si>
  <si>
    <t>2020-02-28T00:00:00Z</t>
  </si>
  <si>
    <t>ftp://ftp.ncbi.nlm.nih.gov/genomes/all/GCA/011/039/315/GCA_011039315.1_ASM1103931v1</t>
  </si>
  <si>
    <t>Myochromella boudieri</t>
  </si>
  <si>
    <t>TB01</t>
  </si>
  <si>
    <t>SAMN09737568</t>
  </si>
  <si>
    <t>GCA_018221655.1</t>
  </si>
  <si>
    <t>JABCKU01</t>
  </si>
  <si>
    <t>2021-04-30T00:00:00Z</t>
  </si>
  <si>
    <t>ftp://ftp.ncbi.nlm.nih.gov/genomes/all/GCA/018/221/655/GCA_018221655.1_ASM1822165v1</t>
  </si>
  <si>
    <t>Asterophora parasitica</t>
  </si>
  <si>
    <t>AP01</t>
  </si>
  <si>
    <t>SAMN09737569</t>
  </si>
  <si>
    <t>GCA_018282005.1</t>
  </si>
  <si>
    <t>JABCKV01</t>
  </si>
  <si>
    <t>2021-05-05T00:00:00Z</t>
  </si>
  <si>
    <t>ftp://ftp.ncbi.nlm.nih.gov/genomes/all/GCA/018/282/005/GCA_018282005.1_ASM1828200v1</t>
  </si>
  <si>
    <t>Tricholomella constricta</t>
  </si>
  <si>
    <t>CBS 661.87</t>
  </si>
  <si>
    <t>SAMN10245926</t>
  </si>
  <si>
    <t>PRJNA496354</t>
  </si>
  <si>
    <t>GCA_013368375.1</t>
  </si>
  <si>
    <t>JAACJP01</t>
  </si>
  <si>
    <t>ftp://ftp.ncbi.nlm.nih.gov/genomes/all/GCA/013/368/375/GCA_013368375.1_LU_TRC_1.0</t>
  </si>
  <si>
    <t>Ophraella communa</t>
  </si>
  <si>
    <t>SAMEA6158348</t>
  </si>
  <si>
    <t>PRJEB35242</t>
  </si>
  <si>
    <t>GCA_902651945.1</t>
  </si>
  <si>
    <t>CACRSI01</t>
  </si>
  <si>
    <t>ftp://ftp.ncbi.nlm.nih.gov/genomes/all/GCA/902/651/945/GCA_902651945.1_Ophraella_communa_draft_assembly</t>
  </si>
  <si>
    <t>Pteromalus puparum</t>
  </si>
  <si>
    <t>zju_2012</t>
  </si>
  <si>
    <t>SAMN11638113</t>
  </si>
  <si>
    <t>PRJNA542765</t>
  </si>
  <si>
    <t>GCA_012977825.2</t>
  </si>
  <si>
    <t>linkage group LG1:CM023051.1; linkage group LG2:CM023052.1; linkage group LG3:CM023053.1; linkage group LG4:CM023054.1; linkage group LG5:CM023055.1</t>
  </si>
  <si>
    <t>VCDM02</t>
  </si>
  <si>
    <t>ftp://ftp.ncbi.nlm.nih.gov/genomes/all/GCA/012/977/825/GCA_012977825.2_ZJU_Ppup_chr_1.0</t>
  </si>
  <si>
    <t>Dioscorea dumetorum</t>
  </si>
  <si>
    <t>SAMEA6108219</t>
  </si>
  <si>
    <t>PRJEB35039</t>
  </si>
  <si>
    <t>GCA_902712375.1</t>
  </si>
  <si>
    <t>CACTHL01</t>
  </si>
  <si>
    <t>2020-02-03T00:00:00Z</t>
  </si>
  <si>
    <t>ftp://ftp.ncbi.nlm.nih.gov/genomes/all/GCA/902/712/375/GCA_902712375.1_D_dumetorum_v1.0</t>
  </si>
  <si>
    <t>Dunckerocampus dactyliophorus</t>
  </si>
  <si>
    <t>SAMEA5563351</t>
  </si>
  <si>
    <t>GCA_901007775.1</t>
  </si>
  <si>
    <t>CAAKHH01</t>
  </si>
  <si>
    <t>ftp://ftp.ncbi.nlm.nih.gov/genomes/all/GCA/901/007/775/GCA_901007775.1_Doryramphus_dactylophorus_assembly</t>
  </si>
  <si>
    <t>Barca bicolor</t>
  </si>
  <si>
    <t>SAMN11893897</t>
  </si>
  <si>
    <t>GCA_018247395.1</t>
  </si>
  <si>
    <t>DWHB01</t>
  </si>
  <si>
    <t>ftp://ftp.ncbi.nlm.nih.gov/genomes/all/GCA/018/247/395/GCA_018247395.1_SRR9330393</t>
  </si>
  <si>
    <t>Apostictopterus fuliginosus</t>
  </si>
  <si>
    <t>SAMN11893898</t>
  </si>
  <si>
    <t>GCA_018245455.1</t>
  </si>
  <si>
    <t>DWRJ01</t>
  </si>
  <si>
    <t>ftp://ftp.ncbi.nlm.nih.gov/genomes/all/GCA/018/245/455/GCA_018245455.1_SRR9330371</t>
  </si>
  <si>
    <t>Xylocarpus granatum</t>
  </si>
  <si>
    <t>Myanmar57</t>
  </si>
  <si>
    <t>SAMD00254935</t>
  </si>
  <si>
    <t>PRJDB10710</t>
  </si>
  <si>
    <t>GCA_019650275.1</t>
  </si>
  <si>
    <t>BNST01</t>
  </si>
  <si>
    <t>2021-05-21T21:09:00Z</t>
  </si>
  <si>
    <t>ftp://ftp.ncbi.nlm.nih.gov/genomes/all/GCA/019/650/275/GCA_019650275.1_assembly01</t>
  </si>
  <si>
    <t>Conus betulinus</t>
  </si>
  <si>
    <t>CN-2020</t>
  </si>
  <si>
    <t>SAMN16261191</t>
  </si>
  <si>
    <t>PRJNA665547</t>
  </si>
  <si>
    <t>GCA_016801955.1</t>
  </si>
  <si>
    <t>JADBJO01</t>
  </si>
  <si>
    <t>ftp://ftp.ncbi.nlm.nih.gov/genomes/all/GCA/016/801/955/GCA_016801955.1_ASM1680195v1</t>
  </si>
  <si>
    <t>Actinia equina</t>
  </si>
  <si>
    <t>AE1</t>
  </si>
  <si>
    <t>SAMN09602970</t>
  </si>
  <si>
    <t>PRJNA479715</t>
  </si>
  <si>
    <t>GCA_011057435.1</t>
  </si>
  <si>
    <t>WHPX01</t>
  </si>
  <si>
    <t>ftp://ftp.ncbi.nlm.nih.gov/genomes/all/GCA/011/057/435/GCA_011057435.1_equina_smartden.arrow4.noredun</t>
  </si>
  <si>
    <t>Montipora efflorescens</t>
  </si>
  <si>
    <t>SAMD00186142</t>
  </si>
  <si>
    <t>GCA_014634505.1</t>
  </si>
  <si>
    <t>BLFP01</t>
  </si>
  <si>
    <t>ftp://ftp.ncbi.nlm.nih.gov/genomes/all/GCA/014/634/505/GCA_014634505.1_Meff_1.0</t>
  </si>
  <si>
    <t>Hydrodamalis gigas</t>
  </si>
  <si>
    <t>HGIGA-B-2019</t>
  </si>
  <si>
    <t>SAMN15314634</t>
  </si>
  <si>
    <t>PRJNA484555</t>
  </si>
  <si>
    <t>GCA_013391785.1</t>
  </si>
  <si>
    <t>JACANZ01</t>
  </si>
  <si>
    <t>2020-07-08T00:00:00Z</t>
  </si>
  <si>
    <t>ftp://ftp.ncbi.nlm.nih.gov/genomes/all/GCA/013/391/785/GCA_013391785.1_H_Gigas_1.0</t>
  </si>
  <si>
    <t>Eolophus roseicapilla</t>
  </si>
  <si>
    <t>B10K-DU-025-06</t>
  </si>
  <si>
    <t>SAMN12253931</t>
  </si>
  <si>
    <t>GCA_013397615.1</t>
  </si>
  <si>
    <t>WBNI01</t>
  </si>
  <si>
    <t>ftp://ftp.ncbi.nlm.nih.gov/genomes/all/GCA/013/397/615/GCA_013397615.1_ASM1339761v1</t>
  </si>
  <si>
    <t>Heterodermia speciosa</t>
  </si>
  <si>
    <t>SAMEA8235475</t>
  </si>
  <si>
    <t>GCA_905337345.1</t>
  </si>
  <si>
    <t>CAJPDS01</t>
  </si>
  <si>
    <t>ftp://ftp.ncbi.nlm.nih.gov/genomes/all/GCA/905/337/345/GCA_905337345.1_GTX0163_lecanoromycete</t>
  </si>
  <si>
    <t>Capillidium heterosporum</t>
  </si>
  <si>
    <t>CGMCC 3.15857</t>
  </si>
  <si>
    <t>SAMN12879746</t>
  </si>
  <si>
    <t>PRJNA575207</t>
  </si>
  <si>
    <t>GCA_016630905.1</t>
  </si>
  <si>
    <t>WBMQ01</t>
  </si>
  <si>
    <t>ftp://ftp.ncbi.nlm.nih.gov/genomes/all/GCA/016/630/905/GCA_016630905.1_ASM1663090v1</t>
  </si>
  <si>
    <t>Limenitis camilla</t>
  </si>
  <si>
    <t>SAMEA7523310</t>
  </si>
  <si>
    <t>PRJEB41923</t>
  </si>
  <si>
    <t>GCA_905147385.1</t>
  </si>
  <si>
    <t>chromosome 1:LR990225.1; chromosome 2:LR990226.1; chromosome 3:LR990227.1; chromosome 4:LR990228.1; chromosome 5:LR990229.1; chromosome 6:LR990230.1; chromosome 7:LR990231.1; chromosome 8:LR990232.1; chromosome 9:LR990233.1; chromosome 10:LR990234.1; chromosome 11:LR990235.1; chromosome 12:LR990236.1; chromosome 13:LR990237.1; chromosome 14:LR990238.1; chromosome 15:LR990239.1; chromosome 16:LR990240.1; chromosome 17:LR990241.1; chromosome 18:LR990242.1; chromosome 19:LR990243.1; chromosome 20:LR990244.1; chromosome 21:LR990245.1; chromosome 22:LR990249.1; chromosome 23:LR990246.1; chromosome 24:LR990247.1; chromosome 25:LR990248.1; chromosome 26:LR990250.1; chromosome 27:LR990251.1; chromosome 28:LR990252.1; chromosome 29:LR990253.1; chromosome W:LR990254.1; chromosome Z:LR990224.1; mitochondrion MT:LR990255.1</t>
  </si>
  <si>
    <t>CAJHVI01</t>
  </si>
  <si>
    <t>ftp://ftp.ncbi.nlm.nih.gov/genomes/all/GCA/905/147/385/GCA_905147385.1_ilLimCami1.1</t>
  </si>
  <si>
    <t>Atlantisia rogersi</t>
  </si>
  <si>
    <t>OUT-0055</t>
  </si>
  <si>
    <t>SAMN12254006</t>
  </si>
  <si>
    <t>GCA_013401215.1</t>
  </si>
  <si>
    <t>VZUJ01</t>
  </si>
  <si>
    <t>ftp://ftp.ncbi.nlm.nih.gov/genomes/all/GCA/013/401/215/GCA_013401215.1_ASM1340121v1</t>
  </si>
  <si>
    <t>Carpinus fangiana</t>
  </si>
  <si>
    <t>Cfa_2016G</t>
  </si>
  <si>
    <t>SAMN11997873</t>
  </si>
  <si>
    <t>PRJNA548027</t>
  </si>
  <si>
    <t>GCA_006937295.1</t>
  </si>
  <si>
    <t>chromosome 1:CM017321.1; chromosome 2:CM017322.1; chromosome 3:CM017323.1; chromosome 4:CM017324.1; chromosome 5:CM017325.1; chromosome 6:CM017326.1; chromosome 7:CM017327.1; chromosome 8:CM017328.1</t>
  </si>
  <si>
    <t>VIBQ01</t>
  </si>
  <si>
    <t>ftp://ftp.ncbi.nlm.nih.gov/genomes/all/GCA/006/937/295/GCA_006937295.1_ASM693729v1</t>
  </si>
  <si>
    <t>Sanghuangporus sanghuang</t>
  </si>
  <si>
    <t>Kangneng</t>
  </si>
  <si>
    <t>SAMN12704280</t>
  </si>
  <si>
    <t>PRJNA564179</t>
  </si>
  <si>
    <t>GCA_009806525.1</t>
  </si>
  <si>
    <t>VVIT01</t>
  </si>
  <si>
    <t>ftp://ftp.ncbi.nlm.nih.gov/genomes/all/GCA/009/806/525/GCA_009806525.1_ASM980652v1</t>
  </si>
  <si>
    <t>Actinidia rufa</t>
  </si>
  <si>
    <t>Fuchu</t>
  </si>
  <si>
    <t>SAMD00177084</t>
  </si>
  <si>
    <t>PRJDB8483</t>
  </si>
  <si>
    <t>GCA_014362265.1</t>
  </si>
  <si>
    <t>BJWL01</t>
  </si>
  <si>
    <t>2020-08-20T00:00:00Z</t>
  </si>
  <si>
    <t>ftp://ftp.ncbi.nlm.nih.gov/genomes/all/GCA/014/362/265/GCA_014362265.1_A.rufaFuchu_1.0</t>
  </si>
  <si>
    <t>Sonneratia alba</t>
  </si>
  <si>
    <t>SAMEA103941921</t>
  </si>
  <si>
    <t>PRJEB8424</t>
  </si>
  <si>
    <t>GCA_900174645.1</t>
  </si>
  <si>
    <t>FWPY01</t>
  </si>
  <si>
    <t>ftp://ftp.ncbi.nlm.nih.gov/genomes/all/GCA/900/174/645/GCA_900174645.1_Sal_scaffold_v2</t>
  </si>
  <si>
    <t>Simmondsia chinensis</t>
  </si>
  <si>
    <t>Jojobamale2</t>
  </si>
  <si>
    <t>SAMN17524756</t>
  </si>
  <si>
    <t>PRJNA694450</t>
  </si>
  <si>
    <t>GCA_018398585.1</t>
  </si>
  <si>
    <t>JAGTTD01</t>
  </si>
  <si>
    <t>ftp://ftp.ncbi.nlm.nih.gov/genomes/all/GCA/018/398/585/GCA_018398585.1_QK_Jojo_M_Omni-C</t>
  </si>
  <si>
    <t>Eristalis tenax</t>
  </si>
  <si>
    <t>SAMEA7520042</t>
  </si>
  <si>
    <t>PRJEB43008</t>
  </si>
  <si>
    <t>GCA_905231855.1</t>
  </si>
  <si>
    <t>chromosome 1:HG993124.1; chromosome 2:HG993125.1; chromosome 3:HG993126.1; chromosome 4:HG993127.1; chromosome 5:HG993128.1; chromosome X:HG993129.1; mitochondrion MT:HG993130.1</t>
  </si>
  <si>
    <t>CAJNIU01</t>
  </si>
  <si>
    <t>ftp://ftp.ncbi.nlm.nih.gov/genomes/all/GCA/905/231/855/GCA_905231855.1_idEriTena2.1</t>
  </si>
  <si>
    <t>Drechslerella brochopaga</t>
  </si>
  <si>
    <t>YMF1.01829</t>
  </si>
  <si>
    <t>SAMN03658141</t>
  </si>
  <si>
    <t>PRJNA283942</t>
  </si>
  <si>
    <t>GCA_012184305.1</t>
  </si>
  <si>
    <t>LDUB01</t>
  </si>
  <si>
    <t>ftp://ftp.ncbi.nlm.nih.gov/genomes/all/GCA/012/184/305/GCA_012184305.1_ASM1218430v1</t>
  </si>
  <si>
    <t>Spergula arvensis</t>
  </si>
  <si>
    <t>SAMEA104692678</t>
  </si>
  <si>
    <t>PRJEB25562</t>
  </si>
  <si>
    <t>GCA_901111335.1</t>
  </si>
  <si>
    <t>CAAKNB01</t>
  </si>
  <si>
    <t>ftp://ftp.ncbi.nlm.nih.gov/genomes/all/GCA/901/111/335/GCA_901111335.1_Spergula_arvensis_v1</t>
  </si>
  <si>
    <t>Microtea debilis</t>
  </si>
  <si>
    <t>SAMEA104692675</t>
  </si>
  <si>
    <t>PRJEB24907</t>
  </si>
  <si>
    <t>GCA_900322245.1</t>
  </si>
  <si>
    <t>ONZC01</t>
  </si>
  <si>
    <t>ftp://ftp.ncbi.nlm.nih.gov/genomes/all/GCA/900/322/245/GCA_900322245.1_ASM90032224v1</t>
  </si>
  <si>
    <t>Fraxinus mandshurica</t>
  </si>
  <si>
    <t>SAMEA6544798</t>
  </si>
  <si>
    <t>GCA_903772985.1</t>
  </si>
  <si>
    <t>CAICUE01</t>
  </si>
  <si>
    <t>ftp://ftp.ncbi.nlm.nih.gov/genomes/all/GCA/903/772/985/GCA_903772985.1_FRAX06-0.1</t>
  </si>
  <si>
    <t>Crotalus adamanteus</t>
  </si>
  <si>
    <t>Cadam-KW1264</t>
  </si>
  <si>
    <t>SAMN16378231</t>
  </si>
  <si>
    <t>PRJNA667573</t>
  </si>
  <si>
    <t>GCA_018446365.1</t>
  </si>
  <si>
    <t>mitochondrion MT:CM031740.1</t>
  </si>
  <si>
    <t>JADPQB01</t>
  </si>
  <si>
    <t>ftp://ftp.ncbi.nlm.nih.gov/genomes/all/GCA/018/446/365/GCA_018446365.1_Cadam_11369</t>
  </si>
  <si>
    <t>Solanum bukasovii</t>
  </si>
  <si>
    <t>SAMN12684890</t>
  </si>
  <si>
    <t>GCA_009849815.1</t>
  </si>
  <si>
    <t>WBIB01</t>
  </si>
  <si>
    <t>ftp://ftp.ncbi.nlm.nih.gov/genomes/all/GCA/009/849/815/GCA_009849815.1_ASM984981v1</t>
  </si>
  <si>
    <t>Stomatepia pindu</t>
  </si>
  <si>
    <t>Z09</t>
  </si>
  <si>
    <t>SAMN13929962</t>
  </si>
  <si>
    <t>GCA_015708495.1</t>
  </si>
  <si>
    <t>JAAECJ01</t>
  </si>
  <si>
    <t>ftp://ftp.ncbi.nlm.nih.gov/genomes/all/GCA/015/708/495/GCA_015708495.1_Z09.scf</t>
  </si>
  <si>
    <t>Rhagologus leucostigma</t>
  </si>
  <si>
    <t>B10K-DU-029-40</t>
  </si>
  <si>
    <t>SAMN12253942</t>
  </si>
  <si>
    <t>GCA_013397725.1</t>
  </si>
  <si>
    <t>VZTD01</t>
  </si>
  <si>
    <t>ftp://ftp.ncbi.nlm.nih.gov/genomes/all/GCA/013/397/725/GCA_013397725.1_ASM1339772v1</t>
  </si>
  <si>
    <t>Charadrius alexandrinus</t>
  </si>
  <si>
    <t>SYSb1531</t>
  </si>
  <si>
    <t>SAMN12714389</t>
  </si>
  <si>
    <t>PRJNA564483</t>
  </si>
  <si>
    <t>GCA_008711295.1</t>
  </si>
  <si>
    <t>VUYV01</t>
  </si>
  <si>
    <t>2019-09-27T00:00:00Z</t>
  </si>
  <si>
    <t>ftp://ftp.ncbi.nlm.nih.gov/genomes/all/GCA/008/711/295/GCA_008711295.1_ASM871129v1</t>
  </si>
  <si>
    <t>Lycium barbarum</t>
  </si>
  <si>
    <t>Lr01</t>
  </si>
  <si>
    <t>SAMN15311679</t>
  </si>
  <si>
    <t>PRJNA640228</t>
  </si>
  <si>
    <t>GCA_019175385.1</t>
  </si>
  <si>
    <t>chromosome 1:CM032830.1; chromosome 2:CM032831.1; chromosome 3:CM032832.1; chromosome 4:CM032833.1; chromosome 5:CM032834.1; chromosome 6:CM032835.1; chromosome 7:CM032836.1; chromosome 8:CM032837.1; chromosome 9:CM032838.1; chromosome 10:CM032839.1; chromosome 11:CM032840.1; chromosome 12:CM032841.1</t>
  </si>
  <si>
    <t>JAHTKO01</t>
  </si>
  <si>
    <t>ftp://ftp.ncbi.nlm.nih.gov/genomes/all/GCA/019/175/385/GCA_019175385.1_ASM1917538v1</t>
  </si>
  <si>
    <t>Solanum stenotomum</t>
  </si>
  <si>
    <t>F172</t>
  </si>
  <si>
    <t>SAMN14480720</t>
  </si>
  <si>
    <t>PRJNA616063</t>
  </si>
  <si>
    <t>GCA_019186545.1</t>
  </si>
  <si>
    <t>chromosome 1:CM032842.1; chromosome 2:CM032843.1; chromosome 3:CM032844.1; chromosome 4:CM032845.1; chromosome 5:CM032846.1; chromosome 6:CM032847.1; chromosome 7:CM032848.1; chromosome 8:CM032849.1; chromosome 9:CM032850.1; chromosome 10:CM032851.1; chromosome 11:CM032852.1; chromosome 12:CM032853.1</t>
  </si>
  <si>
    <t>JAERIQ01</t>
  </si>
  <si>
    <t>ftp://ftp.ncbi.nlm.nih.gov/genomes/all/GCA/019/186/545/GCA_019186545.1_ASM1918654v1</t>
  </si>
  <si>
    <t>Taxus chinensis</t>
  </si>
  <si>
    <t>Ta-2019</t>
  </si>
  <si>
    <t>SAMN19228971</t>
  </si>
  <si>
    <t>PRJNA730337</t>
  </si>
  <si>
    <t>GCA_019776745.1</t>
  </si>
  <si>
    <t>chromosome 1:CM034146.1; chromosome 2:CM034147.1; chromosome 3:CM034148.1; chromosome 4:CM034149.1; chromosome 5:CM034150.1; chromosome 6:CM034151.1; chromosome 7:CM034152.1; chromosome 8:CM034153.1; chromosome 9:CM034154.1; chromosome 10:CM034155.1; chromosome 11:CM034156.1; chromosome 12:CM034157.1</t>
  </si>
  <si>
    <t>JAHRHJ01</t>
  </si>
  <si>
    <t>ftp://ftp.ncbi.nlm.nih.gov/genomes/all/GCA/019/776/745/GCA_019776745.1_ASM1977674v1</t>
  </si>
  <si>
    <t>Pungu maclareni</t>
  </si>
  <si>
    <t>Z03</t>
  </si>
  <si>
    <t>SAMN13929960</t>
  </si>
  <si>
    <t>GCA_015708565.1</t>
  </si>
  <si>
    <t>JAAECH01</t>
  </si>
  <si>
    <t>ftp://ftp.ncbi.nlm.nih.gov/genomes/all/GCA/015/708/565/GCA_015708565.1_Z03.scf</t>
  </si>
  <si>
    <t>Sarotherodon lohbergeri</t>
  </si>
  <si>
    <t>Z05</t>
  </si>
  <si>
    <t>SAMN12124122</t>
  </si>
  <si>
    <t>GCA_015708405.1</t>
  </si>
  <si>
    <t>JAAECL01</t>
  </si>
  <si>
    <t>ftp://ftp.ncbi.nlm.nih.gov/genomes/all/GCA/015/708/405/GCA_015708405.1_Z05.scf</t>
  </si>
  <si>
    <t>Thuja plicata</t>
  </si>
  <si>
    <t>2323-211-S5</t>
  </si>
  <si>
    <t>SAMN17064540</t>
  </si>
  <si>
    <t>PRJNA684624</t>
  </si>
  <si>
    <t>GCA_018584345.1</t>
  </si>
  <si>
    <t>JAGRRI01</t>
  </si>
  <si>
    <t>ftp://ftp.ncbi.nlm.nih.gov/genomes/all/GCA/018/584/345/GCA_018584345.1_redcedar-v3</t>
  </si>
  <si>
    <t>Paralithodes platypus</t>
  </si>
  <si>
    <t>Beidaihe-2018</t>
  </si>
  <si>
    <t>SAMN12302780</t>
  </si>
  <si>
    <t>PRJNA555178</t>
  </si>
  <si>
    <t>GCA_013283005.1</t>
  </si>
  <si>
    <t>chromosome 6:CM023258.1; chromosome 7:CM023259.1; chromosome 8:CM023260.1; chromosome 9:CM023261.1; chromosome 10:CM023262.1; chromosome 11:CM023263.1; chromosome 12:CM023264.1; chromosome 13:CM023265.1; chromosome 14:CM023266.1; chromosome 15:CM023267.1; chromosome 16:CM023268.1; chromosome 17:CM023269.1; chromosome 18:CM023270.1; chromosome 19:CM023271.1; chromosome 20:CM023272.1; chromosome 21:CM023273.1; chromosome 22:CM023274.1; chromosome 23:CM023275.1; chromosome 24:CM023276.1; chromosome 25:CM023277.1; chromosome 26:CM023278.1; chromosome 27:CM023279.1; chromosome 28:CM023280.1; chromosome 29:CM023281.1; chromosome 30:CM023282.1; chromosome 31:CM023283.1; chromosome 32:CM023284.1; chromosome 33:CM023285.1; chromosome 34:CM023286.1; chromosome 35:CM023287.1; chromosome 36:CM023288.1; chromosome 37:CM023289.1; chromosome 38:CM023290.1; chromosome 39:CM023291.1; chromosome 40:CM023292.1; chromosome 41:CM023293.1; chromosome 42:CM023294.1; chromosome 43:CM023295.1; chromosome 44:CM023296.1; chromosome 45:CM023297.1; chromosome 46:CM023298.1; chromosome 47:CM023299.1; chromosome 48:CM023300.1; chromosome 49:CM023301.1; chromosome 50:CM023302.1; chromosome 51:CM023303.1; chromosome 52:CM023304.1; chromosome 53:CM023305.1; chromosome 54:CM023306.1; chromosome 55:CM023307.1; chromosome 56:CM023308.1; chromosome 57:CM023309.1; chromosome 58:CM023310.1; chromosome 59:CM023311.1; chromosome 60:CM023317.1; chromosome 61:CM023318.1; chromosome 62:CM023319.1; chromosome 63:CM023320.1; chromosome 64:CM023321.1; chromosome 65:CM023322.1; chromosome 66:CM023323.1; chromosome 67:CM023324.1; chromosome 68:CM023325.1; chromosome 69:CM023326.1; chromosome 70:CM023327.1; chromosome 71:CM023328.1; chromosome 72:CM023329.1; chromosome 73:CM023330.1; chromosome 74:CM023331.1; chromosome 75:CM023332.1; chromosome 76:CM023333.1; chromosome 77:CM023334.1; chromosome 78:CM023335.1; chromosome 79:CM023336.1; chromosome 80:CM023337.1; chromosome 81:CM023338.1; chromosome 82:CM023339.1; chromosome 83:CM023340.1; chromosome 84:CM023341.1; chromosome 85:CM023342.1; chromosome 86:CM023343.1; chromosome 87:CM023344.1; chromosome 88:CM023345.1; chromosome 89:CM023346.1; chromosome 90:CM023347.1; chromosome 91:CM023348.1; chromosome 92:CM023349.1; chromosome 93:CM023350.1; chromosome 94:CM023351.1; chromosome 95:CM023352.1; chromosome 96:CM023353.1; chromosome 97:CM023354.1; chromosome 98:CM023355.1; chromosome 99:CM023356.1; chromosome 100:CM023312.1; chromosome 101:CM023313.1; chromosome 102:CM023314.1; chromosome 103:CM023315.1; chromosome 104:CM023316.1</t>
  </si>
  <si>
    <t>JABTEM01</t>
  </si>
  <si>
    <t>ftp://ftp.ncbi.nlm.nih.gov/genomes/all/GCA/013/283/005/GCA_013283005.1_ASM1328300v1</t>
  </si>
  <si>
    <t>Etheostoma spectabile</t>
  </si>
  <si>
    <t>EspeVRDwgs_2016</t>
  </si>
  <si>
    <t>SAMN12373147</t>
  </si>
  <si>
    <t>PRJNA606051</t>
  </si>
  <si>
    <t>GCA_008692095.1</t>
  </si>
  <si>
    <t>chromosome 1:NC_045733.1/CM018435.1; chromosome 2:NC_045734.1/CM018436.1; chromosome 3:NC_045735.1/CM018437.1; chromosome 4:NC_045736.1/CM018438.1; chromosome 5:NC_045737.1/CM018439.1; chromosome 6:NC_045738.1/CM018440.1; chromosome 7:NC_045739.1/CM018441.1; chromosome 8:NC_045740.1/CM018442.1; chromosome 9:NC_045741.1/CM018443.1; chromosome 10:NC_045742.1/CM018444.1; chromosome 11:NC_045743.1/CM018445.1; chromosome 12:NC_045744.1/CM018446.1; chromosome 13:NC_045745.1/CM018447.1; chromosome 14:NC_045746.1/CM018448.1; chromosome 15:NC_045747.1/CM018449.1; chromosome 16:NC_045748.1/CM018450.1; chromosome 17:NC_045749.1/CM018451.1; chromosome 18:NC_045750.1/CM018452.1; chromosome 19:NC_045751.1/CM018453.1; chromosome 20:NC_045752.1/CM018454.1; chromosome 21:NC_045753.1/CM018455.1; chromosome 22:NC_045754.1/CM018456.1; chromosome 23:NC_045755.1/CM018457.1; chromosome 24:NC_045756.1/CM018458.1; mitochondrion MT:NC_042203.1/</t>
  </si>
  <si>
    <t>VOFY01</t>
  </si>
  <si>
    <t>ftp://ftp.ncbi.nlm.nih.gov/genomes/all/GCA/008/692/095/GCA_008692095.1_UIUC_Espe_1.0</t>
  </si>
  <si>
    <t>ftp://ftp.ncbi.nlm.nih.gov/genomes/all/GCF/008/692/095/GCF_008692095.1_UIUC_Espe_1.0</t>
  </si>
  <si>
    <t>Astictopterus jama jama</t>
  </si>
  <si>
    <t>SAMN09208570</t>
  </si>
  <si>
    <t>GCA_018251455.1</t>
  </si>
  <si>
    <t>DWPE01</t>
  </si>
  <si>
    <t>ftp://ftp.ncbi.nlm.nih.gov/genomes/all/GCA/018/251/455/GCA_018251455.1_SRR7174401</t>
  </si>
  <si>
    <t>Armillaria borealis</t>
  </si>
  <si>
    <t>AB13-TR4-IP16</t>
  </si>
  <si>
    <t>SAMN13920850</t>
  </si>
  <si>
    <t>PRJNA603128</t>
  </si>
  <si>
    <t>GCA_013427175.2</t>
  </si>
  <si>
    <t>mitochondrion MT:MH407470.1</t>
  </si>
  <si>
    <t>JAAGUC01</t>
  </si>
  <si>
    <t>ftp://ftp.ncbi.nlm.nih.gov/genomes/all/GCA/013/427/175/GCA_013427175.2_ASM1342717v2</t>
  </si>
  <si>
    <t>Fraxinus xanthoxyloides</t>
  </si>
  <si>
    <t>SAMEA6544811</t>
  </si>
  <si>
    <t>GCA_903798325.1</t>
  </si>
  <si>
    <t>CAIGRL01</t>
  </si>
  <si>
    <t>ftp://ftp.ncbi.nlm.nih.gov/genomes/all/GCA/903/798/325/GCA_903798325.1_FRAX25-0.1</t>
  </si>
  <si>
    <t>Osmanthus fragrans</t>
  </si>
  <si>
    <t>SAMN16954136</t>
  </si>
  <si>
    <t>PRJNA679852</t>
  </si>
  <si>
    <t>GCA_019395295.1</t>
  </si>
  <si>
    <t>chromosome 1:CM033341.1; chromosome 2:CM033342.1; chromosome 3:CM033343.1; chromosome 4:CM033344.1; chromosome 5:CM033345.1; chromosome 6:CM033346.1; chromosome 7:CM033347.1; chromosome 8:CM033348.1; chromosome 9:CM033349.1; chromosome 10:CM033350.1; chromosome 11:CM033351.1; chromosome 12:CM033352.1; chromosome 13:CM033353.1; chromosome 14:CM033354.1; chromosome 15:CM033355.1; chromosome 16:CM033356.1; chromosome 17:CM033357.1; chromosome 18:CM033358.1; chromosome 19:CM033359.1; chromosome 20:CM033360.1; chromosome 21:CM033361.1; chromosome 22:CM033362.1; chromosome 23:CM033363.1</t>
  </si>
  <si>
    <t>JAEDXY01</t>
  </si>
  <si>
    <t>ftp://ftp.ncbi.nlm.nih.gov/genomes/all/GCA/019/395/295/GCA_019395295.1_O.fragrans.LYG.hic.fasta</t>
  </si>
  <si>
    <t>Lactuca saligna</t>
  </si>
  <si>
    <t>SAMEA6426157</t>
  </si>
  <si>
    <t>PRJEB35809</t>
  </si>
  <si>
    <t>GCA_902860255.1</t>
  </si>
  <si>
    <t>chromosome 1:LR794324.1; chromosome 2:LR794325.1; chromosome 3:LR794326.1; chromosome 4:LR794327.1; chromosome 5:LR794328.1; chromosome 6:LR794329.1; chromosome 7:LR794330.1; chromosome 8:LR794331.1; chromosome 9:LR794332.1; chromosome 0:LR794333.1</t>
  </si>
  <si>
    <t>ftp://ftp.ncbi.nlm.nih.gov/genomes/all/GCA/902/860/255/GCA_902860255.1_Lsal_assembly_v4</t>
  </si>
  <si>
    <t>Fraxinus latifolia</t>
  </si>
  <si>
    <t>SAMEA6544797</t>
  </si>
  <si>
    <t>GCA_902829145.1</t>
  </si>
  <si>
    <t>CADEPB01</t>
  </si>
  <si>
    <t>ftp://ftp.ncbi.nlm.nih.gov/genomes/all/GCA/902/829/145/GCA_902829145.1_FRAX05-0.1</t>
  </si>
  <si>
    <t>Fraxinus quadrangulata</t>
  </si>
  <si>
    <t>SAMEA6544806</t>
  </si>
  <si>
    <t>GCA_903798255.1</t>
  </si>
  <si>
    <t>CAIGRB01</t>
  </si>
  <si>
    <t>ftp://ftp.ncbi.nlm.nih.gov/genomes/all/GCA/903/798/255/GCA_903798255.1_FRAX11-0.1</t>
  </si>
  <si>
    <t>Fraxinus americana</t>
  </si>
  <si>
    <t>SAMEA6544785</t>
  </si>
  <si>
    <t>GCA_903798225.1</t>
  </si>
  <si>
    <t>CAIGRC01</t>
  </si>
  <si>
    <t>ftp://ftp.ncbi.nlm.nih.gov/genomes/all/GCA/903/798/225/GCA_903798225.1_FRAX14-0.1</t>
  </si>
  <si>
    <t>Protosalanx chinensis</t>
  </si>
  <si>
    <t>HBGT01</t>
  </si>
  <si>
    <t>SAMN14001151</t>
  </si>
  <si>
    <t>PRJNA604876</t>
  </si>
  <si>
    <t>GCA_010882115.1</t>
  </si>
  <si>
    <t>JAAIVE01</t>
  </si>
  <si>
    <t>ftp://ftp.ncbi.nlm.nih.gov/genomes/all/GCA/010/882/115/GCA_010882115.1_ASM1088211v1</t>
  </si>
  <si>
    <t>Chloropicon primus</t>
  </si>
  <si>
    <t>CCMP1205</t>
  </si>
  <si>
    <t>SAMN04584780</t>
  </si>
  <si>
    <t>PRJNA316521</t>
  </si>
  <si>
    <t>GCA_007859695.1</t>
  </si>
  <si>
    <t>chromosome 1:CP031034.1; chromosome 2:CP031035.1; chromosome 3:CP031036.1; chromosome 4:CP031037.1; chromosome 5:CP031038.1; chromosome 6:CP031039.1; chromosome 7:CP031040.1; chromosome 8:CP031041.1; chromosome 9:CP031042.1; chromosome 10:CP031043.1; chromosome 11:CP031044.1; chromosome 12:CP031045.1; chromosome 13:CP031046.1; chromosome 14:CP031047.1; chromosome 15:CP031048.1; chromosome 16:CP031049.1; chromosome 17:CP031050.1; chromosome 18:CP031051.1; chromosome 19:CP031052.1; chromosome 20:CP031053.1</t>
  </si>
  <si>
    <t>ftp://ftp.ncbi.nlm.nih.gov/genomes/all/GCA/007/859/695/GCA_007859695.1_ASM785969v1</t>
  </si>
  <si>
    <t>Otus sunia</t>
  </si>
  <si>
    <t>oso-nibr-517</t>
  </si>
  <si>
    <t>SAMN08398467</t>
  </si>
  <si>
    <t>GCA_010365825.1</t>
  </si>
  <si>
    <t>PYXB01</t>
  </si>
  <si>
    <t>ftp://ftp.ncbi.nlm.nih.gov/genomes/all/GCA/010/365/825/GCA_010365825.1_OtuSun1.0</t>
  </si>
  <si>
    <t>Moringa oleifera</t>
  </si>
  <si>
    <t>SAMN03223843</t>
  </si>
  <si>
    <t>PRJNA268707</t>
  </si>
  <si>
    <t>GCA_009801145.1</t>
  </si>
  <si>
    <t>JWZU01</t>
  </si>
  <si>
    <t>ftp://ftp.ncbi.nlm.nih.gov/genomes/all/GCA/009/801/145/GCA_009801145.1_ASM980114v1</t>
  </si>
  <si>
    <t>Solanum pinnatisectum</t>
  </si>
  <si>
    <t>SAMN12734629</t>
  </si>
  <si>
    <t>PRJNA565112</t>
  </si>
  <si>
    <t>GCA_009887355.1</t>
  </si>
  <si>
    <t>chromosome 1:CP047567.1; chromosome 2:CP047559.1; chromosome 3:CP047566.1; chromosome 4:CP047561.1; chromosome 5:CP047565.1; chromosome 6:CP047568.1; chromosome 7:CP047562.1; chromosome 8:CP047564.1; chromosome 9:CP047560.1; chromosome 10:CP047557.1; chromosome 11:CP047563.1; chromosome 12:CP047558.1</t>
  </si>
  <si>
    <t>2020-01-16T00:00:00Z</t>
  </si>
  <si>
    <t>ftp://ftp.ncbi.nlm.nih.gov/genomes/all/GCA/009/887/355/GCA_009887355.1_ASM988735v1</t>
  </si>
  <si>
    <t>Magicicada septendecula</t>
  </si>
  <si>
    <t>SV565JUX3X</t>
  </si>
  <si>
    <t>SAMN08623655</t>
  </si>
  <si>
    <t>PRJNA436360</t>
  </si>
  <si>
    <t>GCA_011763675.1</t>
  </si>
  <si>
    <t>JAAGUD01</t>
  </si>
  <si>
    <t>ftp://ftp.ncbi.nlm.nih.gov/genomes/all/GCA/011/763/675/GCA_011763675.1_ASM1176367v1</t>
  </si>
  <si>
    <t>Rana temporaria</t>
  </si>
  <si>
    <t>SAMEA7521635</t>
  </si>
  <si>
    <t>PRJEB42171</t>
  </si>
  <si>
    <t>GCA_905171775.1</t>
  </si>
  <si>
    <t>chromosome 1:NC_053489.1/LR991680.1; chromosome 2:NC_053490.1/LR991681.1; chromosome 3:NC_053491.1/LR991682.1; chromosome 4:NC_053492.1/LR991683.1; chromosome 5:NC_053493.1/LR991684.1; chromosome 6:NC_053494.1/LR991685.1; chromosome 7:NC_053495.1/LR991686.1; chromosome 8:NC_053496.1/LR991687.1; chromosome 9:NC_053497.1/LR991688.1; chromosome 10:NC_053498.1/LR991689.1; chromosome 11:NC_053499.1/LR991690.1; chromosome 12:NC_053500.1/LR991691.1; chromosome 13:NC_053501.1/LR991692.1; mitochondrion MT:LR991693.1</t>
  </si>
  <si>
    <t>CAJIMO01</t>
  </si>
  <si>
    <t>ftp://ftp.ncbi.nlm.nih.gov/genomes/all/GCA/905/171/775/GCA_905171775.1_aRanTem1.1</t>
  </si>
  <si>
    <t>ftp://ftp.ncbi.nlm.nih.gov/genomes/all/GCF/905/171/775/GCF_905171775.1_aRanTem1.1</t>
  </si>
  <si>
    <t>Fraxinus angustifolia subsp. syriaca</t>
  </si>
  <si>
    <t>SAMEA6544788</t>
  </si>
  <si>
    <t>GCA_903798275.1</t>
  </si>
  <si>
    <t>CAIGRE01</t>
  </si>
  <si>
    <t>ftp://ftp.ncbi.nlm.nih.gov/genomes/all/GCA/903/798/275/GCA_903798275.1_FRAX16-0.1</t>
  </si>
  <si>
    <t>Streptopelia turtur</t>
  </si>
  <si>
    <t>SAMEA994735</t>
  </si>
  <si>
    <t>PRJEB32724</t>
  </si>
  <si>
    <t>GCA_901699155.2</t>
  </si>
  <si>
    <t>chromosome 1:LR594551.2; chromosome 2:LR594552.1; chromosome 3:LR594553.2; chromosome 4:LR594554.2; chromosome 5:LR594556.1; chromosome 6:LR594558.1; chromosome 7:LR594557.1; chromosome 8:LR594559.1; chromosome 9:LR594560.2; chromosome 10:LR594562.1; chromosome 11:LR594563.1; chromosome 12:LR594561.1; chromosome 13:LR594564.1; chromosome 14:LR594565.1; chromosome 15:LR594567.2; chromosome 17:LR594569.2; chromosome 18:LR594570.2; chromosome 19:LR594568.1; chromosome 20:LR594566.1; chromosome 21:LR594571.2; chromosome 22:LR594577.1; chromosome 23:LR594572.1; chromosome 24:LR594573.1; chromosome 25:LR594579.1; chromosome 26:LR594575.2; chromosome 27:LR594576.2; chromosome 28:LR594574.2; chromosome 29:OU015479.1; chromosome 30:LR594580.2; chromosome 32:LR594581.1; chromosome 33:LR594578.1; chromosome Z:LR594555.2; chromosome W:OU015480.1</t>
  </si>
  <si>
    <t>CABFKC02</t>
  </si>
  <si>
    <t>2019-05-31T00:00:00Z</t>
  </si>
  <si>
    <t>ftp://ftp.ncbi.nlm.nih.gov/genomes/all/GCA/901/699/155/GCA_901699155.2_bStrTur1.2</t>
  </si>
  <si>
    <t>Timema douglasi</t>
  </si>
  <si>
    <t>SAMEA5384775</t>
  </si>
  <si>
    <t>PRJEB31411</t>
  </si>
  <si>
    <t>GCA_901482245.1</t>
  </si>
  <si>
    <t>CABEEJ01</t>
  </si>
  <si>
    <t>ftp://ftp.ncbi.nlm.nih.gov/genomes/all/GCA/901/482/245/GCA_901482245.1_1S_Tdi_b3v08</t>
  </si>
  <si>
    <t>Liparis tanakae</t>
  </si>
  <si>
    <t>SAMN10970109</t>
  </si>
  <si>
    <t>PRJNA523297</t>
  </si>
  <si>
    <t>GCA_006348945.1</t>
  </si>
  <si>
    <t>SRLO01</t>
  </si>
  <si>
    <t>ftp://ftp.ncbi.nlm.nih.gov/genomes/all/GCA/006/348/945/GCA_006348945.1_SNU_Ltan_1.0</t>
  </si>
  <si>
    <t>Rhodotorula diobovata</t>
  </si>
  <si>
    <t>UCD-FST 08-225</t>
  </si>
  <si>
    <t>SAMN09284860</t>
  </si>
  <si>
    <t>PRJNA473833</t>
  </si>
  <si>
    <t>GCA_006352295.1</t>
  </si>
  <si>
    <t>SOZI01</t>
  </si>
  <si>
    <t>ftp://ftp.ncbi.nlm.nih.gov/genomes/all/GCA/006/352/295/GCA_006352295.1_UMAN_Rdio_1.0</t>
  </si>
  <si>
    <t>Brachionus rotundiformis</t>
  </si>
  <si>
    <t>SAMN14883682</t>
  </si>
  <si>
    <t>PRJNA631560</t>
  </si>
  <si>
    <t>GCA_016802295.1</t>
  </si>
  <si>
    <t>JAESIW01</t>
  </si>
  <si>
    <t>ftp://ftp.ncbi.nlm.nih.gov/genomes/all/GCA/016/802/295/GCA_016802295.1_ASM1680229v1</t>
  </si>
  <si>
    <t>Brachionus asplanchnoidis</t>
  </si>
  <si>
    <t>OHJ22</t>
  </si>
  <si>
    <t>SAMN11604502</t>
  </si>
  <si>
    <t>PRJNA541909</t>
  </si>
  <si>
    <t>GCA_006352335.1</t>
  </si>
  <si>
    <t>VAHG01</t>
  </si>
  <si>
    <t>ftp://ftp.ncbi.nlm.nih.gov/genomes/all/GCA/006/352/335/GCA_006352335.1_Basp_OHJ22</t>
  </si>
  <si>
    <t>Fusarium humuli</t>
  </si>
  <si>
    <t>NRRL 66339 (ITEM 11401)</t>
  </si>
  <si>
    <t>SAMN08636334</t>
  </si>
  <si>
    <t>GCA_004366955.1</t>
  </si>
  <si>
    <t>QHKN01</t>
  </si>
  <si>
    <t>ftp://ftp.ncbi.nlm.nih.gov/genomes/all/GCA/004/366/955/GCA_004366955.1_ASM436695v1</t>
  </si>
  <si>
    <t>Fusarium irregulare</t>
  </si>
  <si>
    <t>NRRL 31160</t>
  </si>
  <si>
    <t>SAMN08631419</t>
  </si>
  <si>
    <t>GCA_004367085.1</t>
  </si>
  <si>
    <t>QGEA01</t>
  </si>
  <si>
    <t>ftp://ftp.ncbi.nlm.nih.gov/genomes/all/GCA/004/367/085/GCA_004367085.1_FIESC_15_NRRL_31160</t>
  </si>
  <si>
    <t>Fusarium nanum</t>
  </si>
  <si>
    <t>NRRL 66324 (ITEM 6748)</t>
  </si>
  <si>
    <t>SAMN08631433</t>
  </si>
  <si>
    <t>GCA_004367095.1</t>
  </si>
  <si>
    <t>QGDY01</t>
  </si>
  <si>
    <t>ftp://ftp.ncbi.nlm.nih.gov/genomes/all/GCA/004/367/095/GCA_004367095.1_FIESC_25_NRRL_66324_ITEM_6748</t>
  </si>
  <si>
    <t>Fusarium citri</t>
  </si>
  <si>
    <t>NRRL 66334 (ITEM 10392)</t>
  </si>
  <si>
    <t>SAMN08636324</t>
  </si>
  <si>
    <t>GCA_004367485.1</t>
  </si>
  <si>
    <t>QHHH01</t>
  </si>
  <si>
    <t>ftp://ftp.ncbi.nlm.nih.gov/genomes/all/GCA/004/367/485/GCA_004367485.1_FIESC_29_NRRL_66334_ITEM_10392</t>
  </si>
  <si>
    <t>Brachionus sp. 'Tiscar'</t>
  </si>
  <si>
    <t>TiscarSM28</t>
  </si>
  <si>
    <t>SAMN11607793</t>
  </si>
  <si>
    <t>GCA_006352455.1</t>
  </si>
  <si>
    <t>VANL01</t>
  </si>
  <si>
    <t>ftp://ftp.ncbi.nlm.nih.gov/genomes/all/GCA/006/352/455/GCA_006352455.1_Btisc_TiscarSM28</t>
  </si>
  <si>
    <t>Tetraselmis striata</t>
  </si>
  <si>
    <t>LANL1001</t>
  </si>
  <si>
    <t>SAMN11613237</t>
  </si>
  <si>
    <t>PRJNA542153</t>
  </si>
  <si>
    <t>GCA_006384855.1</t>
  </si>
  <si>
    <t>VCJN01</t>
  </si>
  <si>
    <t>2019-06-21T00:00:00Z</t>
  </si>
  <si>
    <t>ftp://ftp.ncbi.nlm.nih.gov/genomes/all/GCA/006/384/855/GCA_006384855.1_TSEL_PacBio_SMRT</t>
  </si>
  <si>
    <t>Halteria grandinella</t>
  </si>
  <si>
    <t>QDHG01</t>
  </si>
  <si>
    <t>SAMN10502181</t>
  </si>
  <si>
    <t>PRJNA448784</t>
  </si>
  <si>
    <t>GCA_006369765.1</t>
  </si>
  <si>
    <t>RRYP01</t>
  </si>
  <si>
    <t>2019-06-17T00:00:00Z</t>
  </si>
  <si>
    <t>ftp://ftp.ncbi.nlm.nih.gov/genomes/all/GCA/006/369/765/GCA_006369765.1_ASM636976v1</t>
  </si>
  <si>
    <t>Spizellomyces sp. 'palustris'</t>
  </si>
  <si>
    <t>CBS 455.65</t>
  </si>
  <si>
    <t>SAMN08987487</t>
  </si>
  <si>
    <t>PRJNA453746</t>
  </si>
  <si>
    <t>GCA_006535965.1</t>
  </si>
  <si>
    <t>QEAR01</t>
  </si>
  <si>
    <t>ftp://ftp.ncbi.nlm.nih.gov/genomes/all/GCA/006/535/965/GCA_006535965.1_ASM653596v1</t>
  </si>
  <si>
    <t>Chytriomyces confervae</t>
  </si>
  <si>
    <t>CBS 675.73</t>
  </si>
  <si>
    <t>SAMN08987275</t>
  </si>
  <si>
    <t>PRJNA453741</t>
  </si>
  <si>
    <t>GCA_006535975.1</t>
  </si>
  <si>
    <t>QEAP01</t>
  </si>
  <si>
    <t>ftp://ftp.ncbi.nlm.nih.gov/genomes/all/GCA/006/535/975/GCA_006535975.1_ASM653597v1</t>
  </si>
  <si>
    <t>Synchytrium microbalum</t>
  </si>
  <si>
    <t>JEL517</t>
  </si>
  <si>
    <t>SAMN08987497</t>
  </si>
  <si>
    <t>PRJNA576245</t>
  </si>
  <si>
    <t>GCA_006535985.1</t>
  </si>
  <si>
    <t>QEAO01</t>
  </si>
  <si>
    <t>ftp://ftp.ncbi.nlm.nih.gov/genomes/all/GCA/006/535/985/GCA_006535985.1_ASM653598v1</t>
  </si>
  <si>
    <t>ftp://ftp.ncbi.nlm.nih.gov/genomes/all/GCF/006/535/985/GCF_006535985.1_ASM653598v1</t>
  </si>
  <si>
    <t>Chimonanthus nitens var. salicifolius</t>
  </si>
  <si>
    <t>LYLM-1</t>
  </si>
  <si>
    <t>SAMN13895404</t>
  </si>
  <si>
    <t>PRJNA602413</t>
  </si>
  <si>
    <t>GCA_013350335.1</t>
  </si>
  <si>
    <t>chromosome 1:CM023532.1; chromosome 2:CM023533.1; chromosome 3:CM023534.1; chromosome 4:CM023535.1; chromosome 5:CM023536.1; chromosome 6:CM023537.1; chromosome 7:CM023538.1; chromosome 8:CM023539.1; chromosome 9:CM023540.1; chromosome 10:CM023541.1; chromosome 11:CM023542.1</t>
  </si>
  <si>
    <t>JAAGOE01</t>
  </si>
  <si>
    <t>ftp://ftp.ncbi.nlm.nih.gov/genomes/all/GCA/013/350/335/GCA_013350335.1_ASM1335033v1</t>
  </si>
  <si>
    <t>Cephalophus harveyi</t>
  </si>
  <si>
    <t>HVD-549</t>
  </si>
  <si>
    <t>SAMN08714507</t>
  </si>
  <si>
    <t>GCA_006410635.1</t>
  </si>
  <si>
    <t>SJYT01</t>
  </si>
  <si>
    <t>ftp://ftp.ncbi.nlm.nih.gov/genomes/all/GCA/006/410/635/GCA_006410635.1_HVD</t>
  </si>
  <si>
    <t>Neotragus pygmaeus</t>
  </si>
  <si>
    <t>RAL-4837</t>
  </si>
  <si>
    <t>SAMN08714492</t>
  </si>
  <si>
    <t>GCA_006410875.1</t>
  </si>
  <si>
    <t>SJYV01</t>
  </si>
  <si>
    <t>ftp://ftp.ncbi.nlm.nih.gov/genomes/all/GCA/006/410/875/GCA_006410875.1_RAL</t>
  </si>
  <si>
    <t>Redunca redunca</t>
  </si>
  <si>
    <t>BHR-557</t>
  </si>
  <si>
    <t>SAMN08714512</t>
  </si>
  <si>
    <t>GCA_006410935.1</t>
  </si>
  <si>
    <t>SJYQ01</t>
  </si>
  <si>
    <t>ftp://ftp.ncbi.nlm.nih.gov/genomes/all/GCA/006/410/935/GCA_006410935.1_BHR</t>
  </si>
  <si>
    <t>Sedum album</t>
  </si>
  <si>
    <t>RV-2014</t>
  </si>
  <si>
    <t>SAMN09943627</t>
  </si>
  <si>
    <t>PRJNA488791</t>
  </si>
  <si>
    <t>GCA_006409495.1</t>
  </si>
  <si>
    <t>QZGG01</t>
  </si>
  <si>
    <t>ftp://ftp.ncbi.nlm.nih.gov/genomes/all/GCA/006/409/495/GCA_006409495.1_Sedum_album_v3</t>
  </si>
  <si>
    <t>Montipora capitata</t>
  </si>
  <si>
    <t>Colony #1</t>
  </si>
  <si>
    <t>SAMN10221787</t>
  </si>
  <si>
    <t>PRJNA495325</t>
  </si>
  <si>
    <t>GCA_006542545.1</t>
  </si>
  <si>
    <t>RDEB01</t>
  </si>
  <si>
    <t>2019-07-02T00:00:00Z</t>
  </si>
  <si>
    <t>ftp://ftp.ncbi.nlm.nih.gov/genomes/all/GCA/006/542/545/GCA_006542545.1_Mcap_UHH_1.1</t>
  </si>
  <si>
    <t>Giardia muris</t>
  </si>
  <si>
    <t>Roberts-Thomson</t>
  </si>
  <si>
    <t>SAMN11231833</t>
  </si>
  <si>
    <t>PRJNA524057</t>
  </si>
  <si>
    <t>GCA_006247105.1</t>
  </si>
  <si>
    <t>chromosome 1:CM016925.1; chromosome 2:CM016926.1; chromosome 3:CM016927.1; chromosome 4:CM016928.1; chromosome 5:CM016929.1</t>
  </si>
  <si>
    <t>VDLU01</t>
  </si>
  <si>
    <t>ftp://ftp.ncbi.nlm.nih.gov/genomes/all/GCA/006/247/105/GCA_006247105.1_UU_GM_1.1</t>
  </si>
  <si>
    <t>Arthrinium phaeospermum</t>
  </si>
  <si>
    <t>M.B.Ellis</t>
  </si>
  <si>
    <t>SAMN10076534</t>
  </si>
  <si>
    <t>PRJNA491372</t>
  </si>
  <si>
    <t>GCA_006503535.1</t>
  </si>
  <si>
    <t>QYRS01</t>
  </si>
  <si>
    <t>ftp://ftp.ncbi.nlm.nih.gov/genomes/all/GCA/006/503/535/GCA_006503535.1_ASM650353v1</t>
  </si>
  <si>
    <t>Stentor roeselii</t>
  </si>
  <si>
    <t>QDSR01</t>
  </si>
  <si>
    <t>SAMN10516355</t>
  </si>
  <si>
    <t>PRJNA507905</t>
  </si>
  <si>
    <t>GCA_006503475.1</t>
  </si>
  <si>
    <t>RSEH01</t>
  </si>
  <si>
    <t>ftp://ftp.ncbi.nlm.nih.gov/genomes/all/GCA/006/503/475/GCA_006503475.1_ASM650347v1</t>
  </si>
  <si>
    <t>CS-4</t>
  </si>
  <si>
    <t>SAMN11584292</t>
  </si>
  <si>
    <t>PRJNA541374</t>
  </si>
  <si>
    <t>GCA_006506795.2</t>
  </si>
  <si>
    <t>chromosome 1:CM021160.1; chromosome 2:CM021161.1; chromosome 3:CM021162.1; chromosome 4:CM021163.1; chromosome 5:CM021164.1; chromosome 6:CM021165.1; chromosome 7:CM021166.1; chromosome 8:CM021167.1; chromosome 9:CM021168.1; chromosome 10:CM021169.1; chromosome 11:CM021170.1; chromosome 12:CM021171.1; chromosome 13:CM021172.1; chromosome 14:CM021173.1; chromosome 15:CM021174.1</t>
  </si>
  <si>
    <t>SZZO02</t>
  </si>
  <si>
    <t>ftp://ftp.ncbi.nlm.nih.gov/genomes/all/GCA/006/506/795/GCA_006506795.2_HeCS-4_2.0</t>
  </si>
  <si>
    <t>Fusarium neocosmosporiellum</t>
  </si>
  <si>
    <t>NRRL 22166</t>
  </si>
  <si>
    <t>SAMN10622323</t>
  </si>
  <si>
    <t>GCA_006518225.1</t>
  </si>
  <si>
    <t>SSHR01</t>
  </si>
  <si>
    <t>ftp://ftp.ncbi.nlm.nih.gov/genomes/all/GCA/006/518/225/GCA_006518225.1_ASM651822v1</t>
  </si>
  <si>
    <t>Powellomyces hirtus</t>
  </si>
  <si>
    <t>CBS 809.83</t>
  </si>
  <si>
    <t>SAMN08987381</t>
  </si>
  <si>
    <t>PRJNA453744</t>
  </si>
  <si>
    <t>GCA_006536005.1</t>
  </si>
  <si>
    <t>QEAQ01</t>
  </si>
  <si>
    <t>ftp://ftp.ncbi.nlm.nih.gov/genomes/all/GCA/006/536/005/GCA_006536005.1_ASM653600v1</t>
  </si>
  <si>
    <t>Dicyma pulvinata</t>
  </si>
  <si>
    <t>414-3</t>
  </si>
  <si>
    <t>SAMD00166790</t>
  </si>
  <si>
    <t>PRJDB8178</t>
  </si>
  <si>
    <t>GCA_006538405.1</t>
  </si>
  <si>
    <t>BJKQ01</t>
  </si>
  <si>
    <t>2019-05-24T20:54:00Z</t>
  </si>
  <si>
    <t>ftp://ftp.ncbi.nlm.nih.gov/genomes/all/GCA/006/538/405/GCA_006538405.1_Dp_01</t>
  </si>
  <si>
    <t>Arthrinium malaysianum</t>
  </si>
  <si>
    <t>STlab-iicb</t>
  </si>
  <si>
    <t>SAMN09760231</t>
  </si>
  <si>
    <t>PRJNA484135</t>
  </si>
  <si>
    <t>GCA_006508115.1</t>
  </si>
  <si>
    <t>QUSE01</t>
  </si>
  <si>
    <t>ftp://ftp.ncbi.nlm.nih.gov/genomes/all/GCA/006/508/115/GCA_006508115.1_ASM650811v1</t>
  </si>
  <si>
    <t>Diophrys appendiculata</t>
  </si>
  <si>
    <t>QDDA01</t>
  </si>
  <si>
    <t>SAMN10502143</t>
  </si>
  <si>
    <t>PRJNA507686</t>
  </si>
  <si>
    <t>GCA_006510565.1</t>
  </si>
  <si>
    <t>RRYO01</t>
  </si>
  <si>
    <t>ftp://ftp.ncbi.nlm.nih.gov/genomes/all/GCA/006/510/565/GCA_006510565.1_ASM651056v1</t>
  </si>
  <si>
    <t>Pseudokeronopsis carnea</t>
  </si>
  <si>
    <t>QDPC01</t>
  </si>
  <si>
    <t>SAMN10502116</t>
  </si>
  <si>
    <t>PRJNA507672</t>
  </si>
  <si>
    <t>GCA_006510595.1</t>
  </si>
  <si>
    <t>RRYN01</t>
  </si>
  <si>
    <t>ftp://ftp.ncbi.nlm.nih.gov/genomes/all/GCA/006/510/595/GCA_006510595.1_ASM651059v1</t>
  </si>
  <si>
    <t>Dysdera silvatica</t>
  </si>
  <si>
    <t>NMH25907</t>
  </si>
  <si>
    <t>SAMN09381544</t>
  </si>
  <si>
    <t>PRJNA475203</t>
  </si>
  <si>
    <t>GCA_006491805.2</t>
  </si>
  <si>
    <t>QLNU02</t>
  </si>
  <si>
    <t>ftp://ftp.ncbi.nlm.nih.gov/genomes/all/GCA/006/491/805/GCA_006491805.2_Dsil_v2_genome</t>
  </si>
  <si>
    <t>Dermochelys coriacea</t>
  </si>
  <si>
    <t>rDerCor1</t>
  </si>
  <si>
    <t>SAMN12629498</t>
  </si>
  <si>
    <t>PRJNA655518</t>
  </si>
  <si>
    <t>GCA_009764565.4</t>
  </si>
  <si>
    <t>chromosome 1:NC_050068.2/CM019935.3; chromosome 2:NC_050069.1/CM019936.3; chromosome 3:NC_050070.1/CM019937.2; chromosome 4:NC_050071.1/CM019938.2; chromosome 5:NC_050072.1/CM019939.2; chromosome 6:NC_050073.1/CM019940.2; chromosome 7:NC_050074.1/CM019941.2; chromosome 8:NC_050075.1/CM019942.2; chromosome 9:NC_050076.1/CM019943.2; chromosome 10:NC_050077.1/CM019944.2; chromosome 11:NC_050078.2/CM019945.3; chromosome 12:NC_050079.1/CM019946.2; chromosome 13:NC_050080.1/CM019947.2; chromosome 14:NC_050081.1/CM019948.2; chromosome 15:NC_050082.1/CM019949.2; chromosome 16:NC_050083.1/CM019950.2; chromosome 17:NC_050084.1/CM019951.2; chromosome 18:NC_050085.1/CM019952.2; chromosome 19:NC_050086.2/CM019953.4; chromosome 20:NC_050087.2/CM019954.4; chromosome 21:NC_050088.1/CM019955.3; chromosome 22:NC_050089.1/CM019956.3; chromosome 23:NC_050090.1/CM019957.2; chromosome 24:NC_050091.1/CM019958.2; chromosome 25:NC_050092.1/CM019959.2; chromosome 26:NC_050093.1/CM019960.2; chromosome 27:NC_050094.1/CM019961.3; chromosome 28:NC_050095.1/CM019962.2; mitochondrion MT:CM019965.1</t>
  </si>
  <si>
    <t>WSPL04</t>
  </si>
  <si>
    <t>ftp://ftp.ncbi.nlm.nih.gov/genomes/all/GCA/009/764/565/GCA_009764565.4_rDerCor1.pri.v4</t>
  </si>
  <si>
    <t>ftp://ftp.ncbi.nlm.nih.gov/genomes/all/GCF/009/764/565/GCF_009764565.3_rDerCor1.pri.v4</t>
  </si>
  <si>
    <t>Malus baccata</t>
  </si>
  <si>
    <t>SAMN08323692</t>
  </si>
  <si>
    <t>PRJNA428857</t>
  </si>
  <si>
    <t>GCA_006547085.1</t>
  </si>
  <si>
    <t>VIEB01</t>
  </si>
  <si>
    <t>2019-07-03T00:00:00Z</t>
  </si>
  <si>
    <t>ftp://ftp.ncbi.nlm.nih.gov/genomes/all/GCA/006/547/085/GCA_006547085.1_Malus_baccata_v1.0</t>
  </si>
  <si>
    <t>Pleurozium schreberi</t>
  </si>
  <si>
    <t>Blido</t>
  </si>
  <si>
    <t>SAMN10578977</t>
  </si>
  <si>
    <t>PRJNA509035</t>
  </si>
  <si>
    <t>GCA_006891605.1</t>
  </si>
  <si>
    <t>VACF01</t>
  </si>
  <si>
    <t>ftp://ftp.ncbi.nlm.nih.gov/genomes/all/GCA/006/891/605/GCA_006891605.1_SU_Pschr_1.0</t>
  </si>
  <si>
    <t>Massospora cicadina</t>
  </si>
  <si>
    <t>MICH 231384</t>
  </si>
  <si>
    <t>SAMN08956764</t>
  </si>
  <si>
    <t>PRJNA451007</t>
  </si>
  <si>
    <t>GCA_006912075.1</t>
  </si>
  <si>
    <t>QMCF01</t>
  </si>
  <si>
    <t>ftp://ftp.ncbi.nlm.nih.gov/genomes/all/GCA/006/912/075/GCA_006912075.1_UMICH_Mcic_1</t>
  </si>
  <si>
    <t>Massospora platypediae</t>
  </si>
  <si>
    <t>SAMN09302092</t>
  </si>
  <si>
    <t>PRJNA474587</t>
  </si>
  <si>
    <t>GCA_006912095.1</t>
  </si>
  <si>
    <t>QKRY01</t>
  </si>
  <si>
    <t>ftp://ftp.ncbi.nlm.nih.gov/genomes/all/GCA/006/912/095/GCA_006912095.1_Mplat_NP02_megahit</t>
  </si>
  <si>
    <t>Golovinomyces magnicellulatus</t>
  </si>
  <si>
    <t>FPH2017-1</t>
  </si>
  <si>
    <t>SAMN11554066</t>
  </si>
  <si>
    <t>PRJNA540711</t>
  </si>
  <si>
    <t>GCA_006912115.1</t>
  </si>
  <si>
    <t>VCMJ01</t>
  </si>
  <si>
    <t>ftp://ftp.ncbi.nlm.nih.gov/genomes/all/GCA/006/912/115/GCA_006912115.1_ASM691211v1</t>
  </si>
  <si>
    <t>Odontarrhena argentea</t>
  </si>
  <si>
    <t>SAMEA4639485</t>
  </si>
  <si>
    <t>GCA_900406245.1</t>
  </si>
  <si>
    <t>OVAF01</t>
  </si>
  <si>
    <t>ftp://ftp.ncbi.nlm.nih.gov/genomes/all/GCA/900/406/245/GCA_900406245.1_Illumina_short-read_assembly_of_Alyssum_argenteum</t>
  </si>
  <si>
    <t>Aurinia saxatilis</t>
  </si>
  <si>
    <t>SAMEA4640837</t>
  </si>
  <si>
    <t>GCA_900406295.1</t>
  </si>
  <si>
    <t>OVAP01</t>
  </si>
  <si>
    <t>ftp://ftp.ncbi.nlm.nih.gov/genomes/all/GCA/900/406/295/GCA_900406295.1_Alyssum_saxatile</t>
  </si>
  <si>
    <t>Biscutella laevigata subsp. laevigata</t>
  </si>
  <si>
    <t>SAMEA4643376</t>
  </si>
  <si>
    <t>GCA_900406315.1</t>
  </si>
  <si>
    <t>OVAU01</t>
  </si>
  <si>
    <t>ftp://ftp.ncbi.nlm.nih.gov/genomes/all/GCA/900/406/315/GCA_900406315.1_Biscutella_longifolia</t>
  </si>
  <si>
    <t>Cetomimus sp. NI1144</t>
  </si>
  <si>
    <t>SAMEA5226236</t>
  </si>
  <si>
    <t>GCA_900660305.1</t>
  </si>
  <si>
    <t>CABFOT01</t>
  </si>
  <si>
    <t>ftp://ftp.ncbi.nlm.nih.gov/genomes/all/GCA/900/660/305/GCA_900660305.1_Opsanus_beta_assembly</t>
  </si>
  <si>
    <t>Diretmoides pauciradiatus</t>
  </si>
  <si>
    <t>SAMEA5226239</t>
  </si>
  <si>
    <t>GCA_900660315.1</t>
  </si>
  <si>
    <t>CABFOS01</t>
  </si>
  <si>
    <t>ftp://ftp.ncbi.nlm.nih.gov/genomes/all/GCA/900/660/315/GCA_900660315.1_Diretmoides_pauciradiatus_assembly</t>
  </si>
  <si>
    <t>Hoplostethus atlanticus</t>
  </si>
  <si>
    <t>SAMEA5226241</t>
  </si>
  <si>
    <t>GCA_900660355.1</t>
  </si>
  <si>
    <t>CABFOO01</t>
  </si>
  <si>
    <t>ftp://ftp.ncbi.nlm.nih.gov/genomes/all/GCA/900/660/355/GCA_900660355.1_Hoplostethus_atlanticus_assembly</t>
  </si>
  <si>
    <t>Gephyroberyx darwinii</t>
  </si>
  <si>
    <t>SAMEA5226240</t>
  </si>
  <si>
    <t>GCA_900660455.1</t>
  </si>
  <si>
    <t>CABFOQ01</t>
  </si>
  <si>
    <t>ftp://ftp.ncbi.nlm.nih.gov/genomes/all/GCA/900/660/455/GCA_900660455.1_Gephyroberyx_darwinii_assembly</t>
  </si>
  <si>
    <t>Timema poppensis</t>
  </si>
  <si>
    <t>SAMEA5375113</t>
  </si>
  <si>
    <t>GCA_902141375.1</t>
  </si>
  <si>
    <t>CABFOV01</t>
  </si>
  <si>
    <t>ftp://ftp.ncbi.nlm.nih.gov/genomes/all/GCA/902/141/375/GCA_902141375.1_1S_Tps_b3v08</t>
  </si>
  <si>
    <t>Timema californicum</t>
  </si>
  <si>
    <t>SAMEA5384776</t>
  </si>
  <si>
    <t>GCA_902141385.1</t>
  </si>
  <si>
    <t>CABFOW01</t>
  </si>
  <si>
    <t>ftp://ftp.ncbi.nlm.nih.gov/genomes/all/GCA/902/141/385/GCA_902141385.1_2S_Tcm_b3v08</t>
  </si>
  <si>
    <t>Myripristis murdjan</t>
  </si>
  <si>
    <t>SAMEA4872133</t>
  </si>
  <si>
    <t>PRJEB33188</t>
  </si>
  <si>
    <t>GCA_902150065.1</t>
  </si>
  <si>
    <t>chromosome 1:NC_043980.1/LR597550.1; chromosome 2:NC_043981.1/LR597551.1; chromosome 3:NC_043982.1/LR597552.1; chromosome 4:NC_043983.1/LR597553.1; chromosome 5:NC_043984.1/LR597554.1; chromosome 6:NC_043985.1/LR597555.1; chromosome 7:NC_043986.1/LR597556.1; chromosome 8:NC_043987.1/LR597557.1; chromosome 9:NC_043988.1/LR597558.1; chromosome 10:NC_043989.1/LR597559.1; chromosome 11:NC_043990.1/LR597560.1; chromosome 12:NC_043991.1/LR597561.1; chromosome 13:NC_043992.1/LR597562.1; chromosome 14:NC_043993.1/LR597563.1; chromosome 15:NC_043994.1/LR597564.1; chromosome 16:NC_043995.1/LR597565.1; chromosome 17:NC_043996.1/LR597566.1; chromosome 18:NC_043997.1/LR597567.1; chromosome 19:NC_043998.1/LR597568.1; chromosome 20:NC_043999.1/LR597569.1; chromosome 21:NC_044000.1/LR597570.1; chromosome 22:NC_044001.1/LR597571.1; chromosome 23:NC_044002.1/LR597572.1; chromosome 24:NC_044003.1/LR597573.1</t>
  </si>
  <si>
    <t>CABFVW01</t>
  </si>
  <si>
    <t>ftp://ftp.ncbi.nlm.nih.gov/genomes/all/GCA/902/150/065/GCA_902150065.1_fMyrMur1.1</t>
  </si>
  <si>
    <t>ftp://ftp.ncbi.nlm.nih.gov/genomes/all/GCF/902/150/065/GCF_902150065.1_fMyrMur1.1</t>
  </si>
  <si>
    <t>Centrocercus minimus</t>
  </si>
  <si>
    <t>UT7</t>
  </si>
  <si>
    <t>SAMN11266852</t>
  </si>
  <si>
    <t>PRJNA529426</t>
  </si>
  <si>
    <t>GCA_005890655.1</t>
  </si>
  <si>
    <t>mitochondrion MT:CM016737.1</t>
  </si>
  <si>
    <t>SPOS01</t>
  </si>
  <si>
    <t>ftp://ftp.ncbi.nlm.nih.gov/genomes/all/GCA/005/890/655/GCA_005890655.1_Cmin_1.0</t>
  </si>
  <si>
    <t>Erethizon dorsatum</t>
  </si>
  <si>
    <t>SAMN10984256</t>
  </si>
  <si>
    <t>PRJNA523436</t>
  </si>
  <si>
    <t>GCA_006547115.1</t>
  </si>
  <si>
    <t>SWEC01</t>
  </si>
  <si>
    <t>ftp://ftp.ncbi.nlm.nih.gov/genomes/all/GCA/006/547/115/GCA_006547115.1_GSC_porc_1.0</t>
  </si>
  <si>
    <t>Colletotrichum shisoi</t>
  </si>
  <si>
    <t>PG-2018a</t>
  </si>
  <si>
    <t>SAMN08389744</t>
  </si>
  <si>
    <t>PRJNA431477</t>
  </si>
  <si>
    <t>GCA_006783085.1</t>
  </si>
  <si>
    <t>PUHP01</t>
  </si>
  <si>
    <t>ftp://ftp.ncbi.nlm.nih.gov/genomes/all/GCA/006/783/085/GCA_006783085.1_ASM678308v1</t>
  </si>
  <si>
    <t>Trichomonas tenax</t>
  </si>
  <si>
    <t>NIH4 ATCC 30207</t>
  </si>
  <si>
    <t>SAMEA104312500</t>
  </si>
  <si>
    <t>PRJEB22701</t>
  </si>
  <si>
    <t>GCA_900231805.1</t>
  </si>
  <si>
    <t>OCTD01</t>
  </si>
  <si>
    <t>ftp://ftp.ncbi.nlm.nih.gov/genomes/all/GCA/900/231/805/GCA_900231805.1_PRJEB22701</t>
  </si>
  <si>
    <t>Timema shepardi</t>
  </si>
  <si>
    <t>SAMEA5384777</t>
  </si>
  <si>
    <t>GCA_902151425.1</t>
  </si>
  <si>
    <t>CABFVX01</t>
  </si>
  <si>
    <t>ftp://ftp.ncbi.nlm.nih.gov/genomes/all/GCA/902/151/425/GCA_902151425.1_2S_Tsi_b3v08</t>
  </si>
  <si>
    <t>Timema monikensis</t>
  </si>
  <si>
    <t>SAMEA5384779</t>
  </si>
  <si>
    <t>GCA_902151445.1</t>
  </si>
  <si>
    <t>CABFVZ01</t>
  </si>
  <si>
    <t>ftp://ftp.ncbi.nlm.nih.gov/genomes/all/GCA/902/151/445/GCA_902151445.1_3S_Tms_b3v08</t>
  </si>
  <si>
    <t>Timema tahoe</t>
  </si>
  <si>
    <t>SAMEA5384781</t>
  </si>
  <si>
    <t>GCA_902151465.1</t>
  </si>
  <si>
    <t>CABFWA01</t>
  </si>
  <si>
    <t>ftp://ftp.ncbi.nlm.nih.gov/genomes/all/GCA/902/151/465/GCA_902151465.1_4S_Tte_b3v08</t>
  </si>
  <si>
    <t>Timema bartmani</t>
  </si>
  <si>
    <t>SAMEA5384780</t>
  </si>
  <si>
    <t>GCA_902151455.1</t>
  </si>
  <si>
    <t>CABFWB01</t>
  </si>
  <si>
    <t>ftp://ftp.ncbi.nlm.nih.gov/genomes/all/GCA/902/151/455/GCA_902151455.1_4S_Tbi_b3v08</t>
  </si>
  <si>
    <t>Timema podura</t>
  </si>
  <si>
    <t>SAMEA5384782</t>
  </si>
  <si>
    <t>GCA_902151475.1</t>
  </si>
  <si>
    <t>CABFWC01</t>
  </si>
  <si>
    <t>ftp://ftp.ncbi.nlm.nih.gov/genomes/all/GCA/902/151/475/GCA_902151475.1_5S_Tpa_b3v08</t>
  </si>
  <si>
    <t>Timema genevievae</t>
  </si>
  <si>
    <t>SAMEA5384783</t>
  </si>
  <si>
    <t>GCA_902155825.1</t>
  </si>
  <si>
    <t>CABFWO01</t>
  </si>
  <si>
    <t>2019-07-08T00:00:00Z</t>
  </si>
  <si>
    <t>ftp://ftp.ncbi.nlm.nih.gov/genomes/all/GCA/902/155/825/GCA_902155825.1_5S_Tge_b3v08</t>
  </si>
  <si>
    <t>Pachypanchax playfairii</t>
  </si>
  <si>
    <t>SEY 05</t>
  </si>
  <si>
    <t>SAMN11370848</t>
  </si>
  <si>
    <t>GCA_006937955.1</t>
  </si>
  <si>
    <t>SSNP01</t>
  </si>
  <si>
    <t>ftp://ftp.ncbi.nlm.nih.gov/genomes/all/GCA/006/937/955/GCA_006937955.1_MPIBA_Ppla_1.0</t>
  </si>
  <si>
    <t>Callopanchax toddi</t>
  </si>
  <si>
    <t>GM 97/7</t>
  </si>
  <si>
    <t>SAMN11370820</t>
  </si>
  <si>
    <t>GCA_006937965.1</t>
  </si>
  <si>
    <t>SSNR01</t>
  </si>
  <si>
    <t>ftp://ftp.ncbi.nlm.nih.gov/genomes/all/GCA/006/937/965/GCA_006937965.1_MPIBA_Ctod_1.0</t>
  </si>
  <si>
    <t>Aphyosemion australe</t>
  </si>
  <si>
    <t>gold</t>
  </si>
  <si>
    <t>SAMN11370804</t>
  </si>
  <si>
    <t>GCA_006937985.1</t>
  </si>
  <si>
    <t>SSNS01</t>
  </si>
  <si>
    <t>ftp://ftp.ncbi.nlm.nih.gov/genomes/all/GCA/006/937/985/GCA_006937985.1_MPIBA_Aaus_1.0</t>
  </si>
  <si>
    <t>Vachellia collinsii</t>
  </si>
  <si>
    <t>Belize_R</t>
  </si>
  <si>
    <t>SAMN09099243</t>
  </si>
  <si>
    <t>PRJNA470667</t>
  </si>
  <si>
    <t>GCA_006871305.1</t>
  </si>
  <si>
    <t>QFDD01</t>
  </si>
  <si>
    <t>2019-07-10T00:00:00Z</t>
  </si>
  <si>
    <t>ftp://ftp.ncbi.nlm.nih.gov/genomes/all/GCA/006/871/305/GCA_006871305.1_Vcoll-BR_v1</t>
  </si>
  <si>
    <t>Sphaeramia orbicularis</t>
  </si>
  <si>
    <t>SAMEA4966328</t>
  </si>
  <si>
    <t>PRJEB33177</t>
  </si>
  <si>
    <t>GCA_902148855.1</t>
  </si>
  <si>
    <t>chromosome 1:NC_043957.1/LR597458.1; chromosome 2:NC_043958.1/LR597459.1; chromosome 3:NC_043959.1/LR597460.1; chromosome 4:NC_043960.1/LR597461.1; chromosome 5:NC_043961.1/LR597462.1; chromosome 6:NC_043962.1/LR597463.1; chromosome 7:NC_043963.1/LR597464.1; chromosome 8:NC_043964.1/LR597465.1; chromosome 9:NC_043965.1/LR597466.1; chromosome 10:NC_043966.1/LR597467.1; chromosome 11:NC_043967.1/LR597468.1; chromosome 12:NC_043968.1/LR597469.1; chromosome 13:NC_043969.1/LR597470.1; chromosome 14:NC_043970.1/LR597471.1; chromosome 15:NC_043971.1/LR597472.1; chromosome 16:NC_043972.1/LR597473.1; chromosome 17:NC_043973.1/LR597474.1; chromosome 18:NC_043974.1/LR597475.1; chromosome 19:NC_043975.1/LR597476.1; chromosome 20:NC_043976.1/LR597477.1; chromosome 21:NC_043977.1/LR597478.1; chromosome 22:NC_043978.1/LR597479.1; chromosome 24:NC_043979.1/LR597480.1</t>
  </si>
  <si>
    <t>CABFVN01</t>
  </si>
  <si>
    <t>ftp://ftp.ncbi.nlm.nih.gov/genomes/all/GCA/902/148/855/GCA_902148855.1_fSphaOr1.1</t>
  </si>
  <si>
    <t>ftp://ftp.ncbi.nlm.nih.gov/genomes/all/GCF/902/148/855/GCF_902148855.1_fSphaOr1.1</t>
  </si>
  <si>
    <t>Fusarium coffeatum</t>
  </si>
  <si>
    <t>FIESC_28</t>
  </si>
  <si>
    <t>SAMN08667433</t>
  </si>
  <si>
    <t>PRJNA576242</t>
  </si>
  <si>
    <t>GCA_003316985.1</t>
  </si>
  <si>
    <t>QKXC01</t>
  </si>
  <si>
    <t>ftp://ftp.ncbi.nlm.nih.gov/genomes/all/GCA/003/316/985/GCA_003316985.1_ASM331698v1</t>
  </si>
  <si>
    <t>ftp://ftp.ncbi.nlm.nih.gov/genomes/all/GCF/003/316/985/GCF_003316985.1_ASM331698v1</t>
  </si>
  <si>
    <t>Cryptococcus neoformans AD hybrid</t>
  </si>
  <si>
    <t>CBS 132</t>
  </si>
  <si>
    <t>SAMN09475311</t>
  </si>
  <si>
    <t>PRJNA477598</t>
  </si>
  <si>
    <t>GCA_006992865.1</t>
  </si>
  <si>
    <t>SSXJ01</t>
  </si>
  <si>
    <t>ftp://ftp.ncbi.nlm.nih.gov/genomes/all/GCA/006/992/865/GCA_006992865.1_ASM699286v1</t>
  </si>
  <si>
    <t>Anopheles bwambae</t>
  </si>
  <si>
    <t>UG.S1.HLC.0915.001</t>
  </si>
  <si>
    <t>SAMN10937792</t>
  </si>
  <si>
    <t>PRJNA522423</t>
  </si>
  <si>
    <t>GCA_007018985.1</t>
  </si>
  <si>
    <t>SIXB01</t>
  </si>
  <si>
    <t>2019-07-16T00:00:00Z</t>
  </si>
  <si>
    <t>ftp://ftp.ncbi.nlm.nih.gov/genomes/all/GCA/007/018/985/GCA_007018985.1_Abwa2</t>
  </si>
  <si>
    <t>Auriculariopsis ampla</t>
  </si>
  <si>
    <t>NL-1724</t>
  </si>
  <si>
    <t>SAMN05444728</t>
  </si>
  <si>
    <t>PRJNA334997</t>
  </si>
  <si>
    <t>GCA_007026445.1</t>
  </si>
  <si>
    <t>VDMD01</t>
  </si>
  <si>
    <t>ftp://ftp.ncbi.nlm.nih.gov/genomes/all/GCA/007/026/445/GCA_007026445.1_Auramp1</t>
  </si>
  <si>
    <t>Dasypogon diadema</t>
  </si>
  <si>
    <t>DiT60</t>
  </si>
  <si>
    <t>SAMN10022830</t>
  </si>
  <si>
    <t>PRJNA361480</t>
  </si>
  <si>
    <t>GCA_006980735.1</t>
  </si>
  <si>
    <t>QYTT01</t>
  </si>
  <si>
    <t>ftp://ftp.ncbi.nlm.nih.gov/genomes/all/GCA/006/980/735/GCA_006980735.1_ASM698073v1</t>
  </si>
  <si>
    <t>Cordyceps javanica</t>
  </si>
  <si>
    <t>IJ2G</t>
  </si>
  <si>
    <t>SAMN11249980</t>
  </si>
  <si>
    <t>PRJNA528795</t>
  </si>
  <si>
    <t>GCA_006981975.1</t>
  </si>
  <si>
    <t>SPUL01</t>
  </si>
  <si>
    <t>ftp://ftp.ncbi.nlm.nih.gov/genomes/all/GCA/006/981/975/GCA_006981975.1_ASM698197v1</t>
  </si>
  <si>
    <t>Teratosphaeria gauchensis</t>
  </si>
  <si>
    <t>CMW 17545</t>
  </si>
  <si>
    <t>SAMN09010465</t>
  </si>
  <si>
    <t>PRJNA544635</t>
  </si>
  <si>
    <t>GCA_007113925.1</t>
  </si>
  <si>
    <t>VCMR01</t>
  </si>
  <si>
    <t>ftp://ftp.ncbi.nlm.nih.gov/genomes/all/GCA/007/113/925/GCA_007113925.1_ASM711392v1</t>
  </si>
  <si>
    <t>Teratosphaeria zuluensis</t>
  </si>
  <si>
    <t>CMW 17320</t>
  </si>
  <si>
    <t>SAMN09010464</t>
  </si>
  <si>
    <t>PRJNA544628</t>
  </si>
  <si>
    <t>GCA_007113905.1</t>
  </si>
  <si>
    <t>VCMQ01</t>
  </si>
  <si>
    <t>ftp://ftp.ncbi.nlm.nih.gov/genomes/all/GCA/007/113/905/GCA_007113905.1_ASM711390v1</t>
  </si>
  <si>
    <t>Crematogaster levior</t>
  </si>
  <si>
    <t>SAMEA5605438</t>
  </si>
  <si>
    <t>PRJEB32544</t>
  </si>
  <si>
    <t>GCA_901521435.1</t>
  </si>
  <si>
    <t>CABEGB01</t>
  </si>
  <si>
    <t>ftp://ftp.ncbi.nlm.nih.gov/genomes/all/GCA/901/521/435/GCA_901521435.1_Clev_1.0</t>
  </si>
  <si>
    <t>Quercus mongolica</t>
  </si>
  <si>
    <t>Qm_2020SYAU</t>
  </si>
  <si>
    <t>SAMN14113687</t>
  </si>
  <si>
    <t>PRJNA609556</t>
  </si>
  <si>
    <t>GCA_011696235.1</t>
  </si>
  <si>
    <t>chromosome 1:CM022233.1; chromosome 2:CM022234.1; chromosome 3:CM022235.1; chromosome 4:CM022236.1; chromosome 5:CM022237.1; chromosome 6:CM022238.1; chromosome 7:CM022239.1; chromosome 8:CM022240.1; chromosome 9:CM022241.1; chromosome 10:CM022242.1; chromosome 11:CM022243.1; chromosome 12:CM022244.1</t>
  </si>
  <si>
    <t>JAAMOV01</t>
  </si>
  <si>
    <t>ftp://ftp.ncbi.nlm.nih.gov/genomes/all/GCA/011/696/235/GCA_011696235.1_ASM1169623v1</t>
  </si>
  <si>
    <t>Thinopyrum elongatum</t>
  </si>
  <si>
    <t>D-3458</t>
  </si>
  <si>
    <t>SAMN11521420</t>
  </si>
  <si>
    <t>PRJNA540081</t>
  </si>
  <si>
    <t>GCA_011799875.1</t>
  </si>
  <si>
    <t>chromosome 1E:CM022297.1; chromosome 2E:CM022298.1; chromosome 3E:CM022299.1; chromosome 4E:CM022300.1; chromosome 5E:CM022301.1; chromosome 6E:CM022302.1; chromosome 7E:CM022303.1</t>
  </si>
  <si>
    <t>JAAAXO01</t>
  </si>
  <si>
    <t>ftp://ftp.ncbi.nlm.nih.gov/genomes/all/GCA/011/799/875/GCA_011799875.1_ASM1179987v1</t>
  </si>
  <si>
    <t>Margaritifera margaritifera</t>
  </si>
  <si>
    <t>BIV4481</t>
  </si>
  <si>
    <t>SAMN16815977</t>
  </si>
  <si>
    <t>PRJNA678877</t>
  </si>
  <si>
    <t>GCA_015947965.1</t>
  </si>
  <si>
    <t>JADWMO01</t>
  </si>
  <si>
    <t>ftp://ftp.ncbi.nlm.nih.gov/genomes/all/GCA/015/947/965/GCA_015947965.1_ASM1594796v1</t>
  </si>
  <si>
    <t>Cryptosporidium tyzzeri</t>
  </si>
  <si>
    <t>UGA55</t>
  </si>
  <si>
    <t>SAMN07237478</t>
  </si>
  <si>
    <t>PRJNA388495</t>
  </si>
  <si>
    <t>GCA_007210665.1</t>
  </si>
  <si>
    <t>PYHZ01</t>
  </si>
  <si>
    <t>ftp://ftp.ncbi.nlm.nih.gov/genomes/all/GCA/007/210/665/GCA_007210665.1_Ctyz_UGA_55</t>
  </si>
  <si>
    <t>Neogobius melanostomus</t>
  </si>
  <si>
    <t>20150602_KH_C</t>
  </si>
  <si>
    <t>SAMN12099445</t>
  </si>
  <si>
    <t>PRJNA549924</t>
  </si>
  <si>
    <t>GCA_007210695.1</t>
  </si>
  <si>
    <t>VHKM01</t>
  </si>
  <si>
    <t>ftp://ftp.ncbi.nlm.nih.gov/genomes/all/GCA/007/210/695/GCA_007210695.1_RGoby_Basel_V2</t>
  </si>
  <si>
    <t>Danionella translucida</t>
  </si>
  <si>
    <t>Bolton</t>
  </si>
  <si>
    <t>SAMN11288624</t>
  </si>
  <si>
    <t>PRJNA445947</t>
  </si>
  <si>
    <t>GCA_007224835.1</t>
  </si>
  <si>
    <t>SRMA01</t>
  </si>
  <si>
    <t>ftp://ftp.ncbi.nlm.nih.gov/genomes/all/GCA/007/224/835/GCA_007224835.1_ASM722483v1</t>
  </si>
  <si>
    <t>Caenorhabditis inopinata</t>
  </si>
  <si>
    <t>NKZ35</t>
  </si>
  <si>
    <t>SAMD00080818</t>
  </si>
  <si>
    <t>PRJDB5687</t>
  </si>
  <si>
    <t>GCA_003052745.1</t>
  </si>
  <si>
    <t>chromosome 1:AP018151.1; chromosome 2:AP018152.1; chromosome 3:AP018153.1; chromosome 4:AP018154.1; chromosome 5:AP018155.1; chromosome X:AP018156.1</t>
  </si>
  <si>
    <t>2017-06-22T00:00:00Z</t>
  </si>
  <si>
    <t>ftp://ftp.ncbi.nlm.nih.gov/genomes/all/GCA/003/052/745/GCA_003052745.1_Sp34_v7</t>
  </si>
  <si>
    <t>Archocentrus centrarchus</t>
  </si>
  <si>
    <t>MPI-CPG fArcCen1</t>
  </si>
  <si>
    <t>SAMN09948522</t>
  </si>
  <si>
    <t>PRJNA559550</t>
  </si>
  <si>
    <t>GCA_007364275.2</t>
  </si>
  <si>
    <t>chromosome 1:NC_044346.1/CM017272.1; chromosome 2:NC_044347.1/CM017273.1; chromosome 3:NC_044348.1/CM017274.1; chromosome 4:NC_044349.1/CM017275.1; chromosome 5:NC_044350.1/CM017276.1; chromosome 6:NC_044351.1/CM017277.1; chromosome 7:NC_044352.1/CM017278.1; chromosome 8:NC_044353.1/CM017279.1; chromosome 9:NC_044354.1/CM017280.1; chromosome 10:NC_044355.1/CM017281.1; chromosome 11:NC_044356.1/CM017282.1; chromosome 12:NC_044357.1/CM017283.1; chromosome 13:NC_044358.1/CM017284.1; chromosome 14:NC_044359.1/CM017285.1; chromosome 15:NC_044360.1/CM017286.1; chromosome 16:NC_044361.1/CM017287.1; chromosome 17:NC_044362.1/CM017288.1; chromosome 18:NC_044363.1/CM017446.1; chromosome 19:NC_044364.1/CM017289.1; chromosome 20:NC_044365.1/CM017290.1; chromosome 21:NC_044366.1/CM017291.1; chromosome 22:NC_044367.1/CM017292.1; chromosome 23:NC_044368.1/CM017293.1; chromosome 24:NC_044369.1/CM017294.1; mitochondrion MT:CM017295.1</t>
  </si>
  <si>
    <t>STFV01</t>
  </si>
  <si>
    <t>ftp://ftp.ncbi.nlm.nih.gov/genomes/all/GCA/007/364/275/GCA_007364275.2_fArcCen1</t>
  </si>
  <si>
    <t>ftp://ftp.ncbi.nlm.nih.gov/genomes/all/GCF/007/364/275/GCF_007364275.1_fArcCen1</t>
  </si>
  <si>
    <t>Coniochaeta sp. AEA 9094</t>
  </si>
  <si>
    <t>AEA 9094</t>
  </si>
  <si>
    <t>SAMN11086841</t>
  </si>
  <si>
    <t>PRJNA526083</t>
  </si>
  <si>
    <t>GCA_007388145.1</t>
  </si>
  <si>
    <t>SNVB01</t>
  </si>
  <si>
    <t>ftp://ftp.ncbi.nlm.nih.gov/genomes/all/GCA/007/388/145/GCA_007388145.1_STR0027598</t>
  </si>
  <si>
    <t>Coniochaeta sp. IL0111</t>
  </si>
  <si>
    <t>IL0111</t>
  </si>
  <si>
    <t>SAMN11086851</t>
  </si>
  <si>
    <t>GCA_007388115.1</t>
  </si>
  <si>
    <t>SMZL01</t>
  </si>
  <si>
    <t>ftp://ftp.ncbi.nlm.nih.gov/genomes/all/GCA/007/388/115/GCA_007388115.1_STR0027621</t>
  </si>
  <si>
    <t>Coniochaeta sp. YLH0009</t>
  </si>
  <si>
    <t>YLH0009</t>
  </si>
  <si>
    <t>SAMN11086847</t>
  </si>
  <si>
    <t>GCA_007388125.1</t>
  </si>
  <si>
    <t>SMZM01</t>
  </si>
  <si>
    <t>ftp://ftp.ncbi.nlm.nih.gov/genomes/all/GCA/007/388/125/GCA_007388125.1_STR0027631</t>
  </si>
  <si>
    <t>Coniochaeta sp. NC1642</t>
  </si>
  <si>
    <t>NC1642</t>
  </si>
  <si>
    <t>SAMN11086850</t>
  </si>
  <si>
    <t>GCA_007388135.1</t>
  </si>
  <si>
    <t>SMZN01</t>
  </si>
  <si>
    <t>ftp://ftp.ncbi.nlm.nih.gov/genomes/all/GCA/007/388/135/GCA_007388135.1_STR0027633</t>
  </si>
  <si>
    <t>Coniochaeta sp. AEA 9055</t>
  </si>
  <si>
    <t>AEA 9055</t>
  </si>
  <si>
    <t>SAMN11086843</t>
  </si>
  <si>
    <t>GCA_007388195.1</t>
  </si>
  <si>
    <t>SNVC01</t>
  </si>
  <si>
    <t>ftp://ftp.ncbi.nlm.nih.gov/genomes/all/GCA/007/388/195/GCA_007388195.1_STR0027627</t>
  </si>
  <si>
    <t>Coniochaeta prunicola</t>
  </si>
  <si>
    <t>STE-U 6107</t>
  </si>
  <si>
    <t>SAMN11086853</t>
  </si>
  <si>
    <t>GCA_007388105.1</t>
  </si>
  <si>
    <t>SMOB01</t>
  </si>
  <si>
    <t>ftp://ftp.ncbi.nlm.nih.gov/genomes/all/GCA/007/388/105/GCA_007388105.1_STR0027789</t>
  </si>
  <si>
    <t>Gopherus evgoodei</t>
  </si>
  <si>
    <t>SAMN03496275</t>
  </si>
  <si>
    <t>PRJNA559383</t>
  </si>
  <si>
    <t>GCA_007399415.1</t>
  </si>
  <si>
    <t>chromosome 1:NC_044322.1/CM017296.1; chromosome 2:NC_044323.1/CM017297.1; chromosome 3:NC_044324.1/CM017298.1; chromosome 4:NC_044325.1/CM017299.1; chromosome 5:NC_044326.1/CM017300.1; chromosome 6:NC_044327.1/CM017301.1; chromosome 7:NC_044328.1/CM017302.1; chromosome 8:NC_044329.1/CM017303.1; chromosome 9:NC_044330.1/CM017304.1; chromosome 10:NC_044331.1/CM017305.1; chromosome 11:NC_044332.1/CM017306.1; chromosome 12:NC_044333.1/CM017307.1; chromosome 13:NC_044334.1/CM017308.1; chromosome 14:NC_044335.1/CM017309.1; chromosome 15:NC_044336.1/CM017310.1; chromosome 16:NC_044337.1/CM017311.1; chromosome 17:NC_044338.1/CM017312.1; chromosome 18:NC_044339.1/CM017313.1; chromosome 19:NC_044340.1/CM017314.1; chromosome 20:NC_044341.1/CM017315.1; chromosome 21:NC_044342.1/CM017316.1; chromosome 22:NC_044343.1/CM017317.1; chromosome 23:NC_044344.1/CM017318.1; chromosome 24:NC_044345.1/CM017319.1; mitochondrion MT:NC_044186.1/CM017320.1</t>
  </si>
  <si>
    <t>VHHN01</t>
  </si>
  <si>
    <t>ftp://ftp.ncbi.nlm.nih.gov/genomes/all/GCA/007/399/415/GCA_007399415.1_rGopEvg1_v1.p</t>
  </si>
  <si>
    <t>ftp://ftp.ncbi.nlm.nih.gov/genomes/all/GCF/007/399/415/GCF_007399415.2_rGopEvg1_v1.p</t>
  </si>
  <si>
    <t>Desmodesmus armatus</t>
  </si>
  <si>
    <t>SE107</t>
  </si>
  <si>
    <t>SAMN11569667</t>
  </si>
  <si>
    <t>PRJNA540980</t>
  </si>
  <si>
    <t>GCA_007449985.2</t>
  </si>
  <si>
    <t>VIIQ02</t>
  </si>
  <si>
    <t>ftp://ftp.ncbi.nlm.nih.gov/genomes/all/GCA/007/449/985/GCA_007449985.2_ASM744998v2</t>
  </si>
  <si>
    <t>Microtus oeconomus</t>
  </si>
  <si>
    <t>LVR207A</t>
  </si>
  <si>
    <t>SAMN12142104</t>
  </si>
  <si>
    <t>PRJNA551187</t>
  </si>
  <si>
    <t>GCA_007455595.1</t>
  </si>
  <si>
    <t>VIIU01</t>
  </si>
  <si>
    <t>ftp://ftp.ncbi.nlm.nih.gov/genomes/all/GCA/007/455/595/GCA_007455595.1_ASM745559v1</t>
  </si>
  <si>
    <t>DAR-70024</t>
  </si>
  <si>
    <t>SAMN11479276</t>
  </si>
  <si>
    <t>PRJNA534185</t>
  </si>
  <si>
    <t>GCA_007556565.1</t>
  </si>
  <si>
    <t>SWCR01</t>
  </si>
  <si>
    <t>ftp://ftp.ncbi.nlm.nih.gov/genomes/all/GCA/007/556/565/GCA_007556565.1_ASM755656v1</t>
  </si>
  <si>
    <t>Zosterops pallidus</t>
  </si>
  <si>
    <t>SAMN11339534</t>
  </si>
  <si>
    <t>GCA_007556475.1</t>
  </si>
  <si>
    <t>STGZ01</t>
  </si>
  <si>
    <t>ftp://ftp.ncbi.nlm.nih.gov/genomes/all/GCA/007/556/475/GCA_007556475.1_ZoPa_MNHNZO2015-572_v1.0</t>
  </si>
  <si>
    <t>Sequoiadendron giganteum</t>
  </si>
  <si>
    <t>SEGI21</t>
  </si>
  <si>
    <t>SAMN11640747</t>
  </si>
  <si>
    <t>PRJNA541481</t>
  </si>
  <si>
    <t>GCA_007115665.2</t>
  </si>
  <si>
    <t>chromosome 1:CM021100.1; chromosome 2:CM021101.1; chromosome 3:CM021102.1; chromosome 4:CM021103.1; chromosome 5:CM021104.1; chromosome 6:CM021105.1; chromosome 7:CM021106.1; chromosome 8:CM021107.1; chromosome 9:CM021108.1; chromosome 10:CM021109.1; chromosome 11:CM021110.1; chloroplast Pltd:CM017437.1</t>
  </si>
  <si>
    <t>VCHN02</t>
  </si>
  <si>
    <t>ftp://ftp.ncbi.nlm.nih.gov/genomes/all/GCA/007/115/665/GCA_007115665.2_SEGI.2.0</t>
  </si>
  <si>
    <t>Anastatica hierochuntica</t>
  </si>
  <si>
    <t>SAMEA4640838</t>
  </si>
  <si>
    <t>GCA_900406275.1</t>
  </si>
  <si>
    <t>OVAN01</t>
  </si>
  <si>
    <t>ftp://ftp.ncbi.nlm.nih.gov/genomes/all/GCA/900/406/275/GCA_900406275.1_ASM90040627v1</t>
  </si>
  <si>
    <t>Biscutella auriculata</t>
  </si>
  <si>
    <t>SAMEA4640839</t>
  </si>
  <si>
    <t>GCA_900406285.1</t>
  </si>
  <si>
    <t>OVAO01</t>
  </si>
  <si>
    <t>ftp://ftp.ncbi.nlm.nih.gov/genomes/all/GCA/900/406/285/GCA_900406285.1_ASM90040628v1</t>
  </si>
  <si>
    <t>Boechera puberula</t>
  </si>
  <si>
    <t>SAMEA4640840</t>
  </si>
  <si>
    <t>GCA_900406335.1</t>
  </si>
  <si>
    <t>OVAS01</t>
  </si>
  <si>
    <t>ftp://ftp.ncbi.nlm.nih.gov/genomes/all/GCA/900/406/335/GCA_900406335.1_ASM90040633v1</t>
  </si>
  <si>
    <t>Cochlearia officinalis</t>
  </si>
  <si>
    <t>SAMEA4640841</t>
  </si>
  <si>
    <t>GCA_900406305.1</t>
  </si>
  <si>
    <t>OVAT01</t>
  </si>
  <si>
    <t>ftp://ftp.ncbi.nlm.nih.gov/genomes/all/GCA/900/406/305/GCA_900406305.1_ASM90040630v1</t>
  </si>
  <si>
    <t>Erysimum cheiri</t>
  </si>
  <si>
    <t>SAMEA4640844</t>
  </si>
  <si>
    <t>GCA_900406345.1</t>
  </si>
  <si>
    <t>OVAQ01</t>
  </si>
  <si>
    <t>ftp://ftp.ncbi.nlm.nih.gov/genomes/all/GCA/900/406/345/GCA_900406345.1_ASM90040634v1</t>
  </si>
  <si>
    <t>Erucastrum elatum</t>
  </si>
  <si>
    <t>SAMEA4640843</t>
  </si>
  <si>
    <t>GCA_900406325.1</t>
  </si>
  <si>
    <t>OVBX01</t>
  </si>
  <si>
    <t>ftp://ftp.ncbi.nlm.nih.gov/genomes/all/GCA/900/406/325/GCA_900406325.1_ASM90040632v1</t>
  </si>
  <si>
    <t>Heliophila coronopifolia</t>
  </si>
  <si>
    <t>SAMEA4640845</t>
  </si>
  <si>
    <t>GCA_900406365.1</t>
  </si>
  <si>
    <t>OVAW01</t>
  </si>
  <si>
    <t>ftp://ftp.ncbi.nlm.nih.gov/genomes/all/GCA/900/406/365/GCA_900406365.1_ASM90040636v1</t>
  </si>
  <si>
    <t>Iberis amara</t>
  </si>
  <si>
    <t>SAMEA4640846</t>
  </si>
  <si>
    <t>GCA_900406375.1</t>
  </si>
  <si>
    <t>OVAV01</t>
  </si>
  <si>
    <t>ftp://ftp.ncbi.nlm.nih.gov/genomes/all/GCA/900/406/375/GCA_900406375.1_ASM90040637v1</t>
  </si>
  <si>
    <t>Isatis lusitanica</t>
  </si>
  <si>
    <t>SAMEA4640848</t>
  </si>
  <si>
    <t>GCA_900406415.1</t>
  </si>
  <si>
    <t>OVBB01</t>
  </si>
  <si>
    <t>ftp://ftp.ncbi.nlm.nih.gov/genomes/all/GCA/900/406/415/GCA_900406415.1_ASM90040641v1</t>
  </si>
  <si>
    <t>Iberis pinnata</t>
  </si>
  <si>
    <t>SAMEA4640847</t>
  </si>
  <si>
    <t>GCA_900406425.1</t>
  </si>
  <si>
    <t>OVBE01</t>
  </si>
  <si>
    <t>ftp://ftp.ncbi.nlm.nih.gov/genomes/all/GCA/900/406/425/GCA_900406425.1_ASM90040642v1</t>
  </si>
  <si>
    <t>Kernera saxatilis</t>
  </si>
  <si>
    <t>SAMEA4640850</t>
  </si>
  <si>
    <t>GCA_900406395.1</t>
  </si>
  <si>
    <t>OVAY01</t>
  </si>
  <si>
    <t>ftp://ftp.ncbi.nlm.nih.gov/genomes/all/GCA/900/406/395/GCA_900406395.1_ASM90040639v1</t>
  </si>
  <si>
    <t>Lepidium africanum</t>
  </si>
  <si>
    <t>SAMEA4640851</t>
  </si>
  <si>
    <t>GCA_900406405.1</t>
  </si>
  <si>
    <t>OVAX01</t>
  </si>
  <si>
    <t>ftp://ftp.ncbi.nlm.nih.gov/genomes/all/GCA/900/406/405/GCA_900406405.1_ASM90040640v1</t>
  </si>
  <si>
    <t>Macropodium nivale</t>
  </si>
  <si>
    <t>SAMEA4640852</t>
  </si>
  <si>
    <t>GCA_900406455.1</t>
  </si>
  <si>
    <t>OVBF01</t>
  </si>
  <si>
    <t>ftp://ftp.ncbi.nlm.nih.gov/genomes/all/GCA/900/406/455/GCA_900406455.1_ASM90040645v1</t>
  </si>
  <si>
    <t>Noccaea caerulescens</t>
  </si>
  <si>
    <t>SAMEA4640854</t>
  </si>
  <si>
    <t>GCA_900406465.1</t>
  </si>
  <si>
    <t>OVBC01</t>
  </si>
  <si>
    <t>ftp://ftp.ncbi.nlm.nih.gov/genomes/all/GCA/900/406/465/GCA_900406465.1_ASM90040646v1</t>
  </si>
  <si>
    <t>Noccaea goesingensis</t>
  </si>
  <si>
    <t>SAMEA4640855</t>
  </si>
  <si>
    <t>GCA_900406475.1</t>
  </si>
  <si>
    <t>OVBG01</t>
  </si>
  <si>
    <t>ftp://ftp.ncbi.nlm.nih.gov/genomes/all/GCA/900/406/475/GCA_900406475.1_ASM90040647v1</t>
  </si>
  <si>
    <t>Physaria acutifolia</t>
  </si>
  <si>
    <t>SAMEA4640856</t>
  </si>
  <si>
    <t>GCA_900406485.1</t>
  </si>
  <si>
    <t>OVBH01</t>
  </si>
  <si>
    <t>ftp://ftp.ncbi.nlm.nih.gov/genomes/all/GCA/900/406/485/GCA_900406485.1_ASM90040648v1</t>
  </si>
  <si>
    <t>Physaria fendleri</t>
  </si>
  <si>
    <t>SAMEA4640857</t>
  </si>
  <si>
    <t>GCA_900406525.1</t>
  </si>
  <si>
    <t>OVBV01</t>
  </si>
  <si>
    <t>ftp://ftp.ncbi.nlm.nih.gov/genomes/all/GCA/900/406/525/GCA_900406525.1_ASM90040652v1</t>
  </si>
  <si>
    <t>Sisymbrium altissimum</t>
  </si>
  <si>
    <t>SAMEA4640859</t>
  </si>
  <si>
    <t>GCA_900406495.1</t>
  </si>
  <si>
    <t>OVBI01</t>
  </si>
  <si>
    <t>ftp://ftp.ncbi.nlm.nih.gov/genomes/all/GCA/900/406/495/GCA_900406495.1_ASM90040649v1</t>
  </si>
  <si>
    <t>Pseudoturritis turrita</t>
  </si>
  <si>
    <t>SAMEA4643371</t>
  </si>
  <si>
    <t>GCA_900406555.1</t>
  </si>
  <si>
    <t>OVBL01</t>
  </si>
  <si>
    <t>ftp://ftp.ncbi.nlm.nih.gov/genomes/all/GCA/900/406/555/GCA_900406555.1_ASM90040655v1</t>
  </si>
  <si>
    <t>Margaritispora aquatica</t>
  </si>
  <si>
    <t>NNIBRFG339</t>
  </si>
  <si>
    <t>SAMN12241777</t>
  </si>
  <si>
    <t>PRJNA553645</t>
  </si>
  <si>
    <t>GCA_007644065.1</t>
  </si>
  <si>
    <t>VJWN01</t>
  </si>
  <si>
    <t>ftp://ftp.ncbi.nlm.nih.gov/genomes/all/GCA/007/644/065/GCA_007644065.1_ASM764406v1</t>
  </si>
  <si>
    <t>Raparia bulbosa</t>
  </si>
  <si>
    <t>SAMEA4640861</t>
  </si>
  <si>
    <t>GCA_900406535.1</t>
  </si>
  <si>
    <t>OVBJ01</t>
  </si>
  <si>
    <t>ftp://ftp.ncbi.nlm.nih.gov/genomes/all/GCA/900/406/535/GCA_900406535.1_ASM90040653v1</t>
  </si>
  <si>
    <t>Physaria ovalifolia</t>
  </si>
  <si>
    <t>SAMEA4640862</t>
  </si>
  <si>
    <t>GCA_900406505.1</t>
  </si>
  <si>
    <t>OVBY01</t>
  </si>
  <si>
    <t>ftp://ftp.ncbi.nlm.nih.gov/genomes/all/GCA/900/406/505/GCA_900406505.1_ASM90040650v1</t>
  </si>
  <si>
    <t>Lepidium aucheri</t>
  </si>
  <si>
    <t>SAMEA4640863</t>
  </si>
  <si>
    <t>GCA_900406435.1</t>
  </si>
  <si>
    <t>OVBA01</t>
  </si>
  <si>
    <t>ftp://ftp.ncbi.nlm.nih.gov/genomes/all/GCA/900/406/435/GCA_900406435.1_ASM90040643v1</t>
  </si>
  <si>
    <t>Erysimum pusillum</t>
  </si>
  <si>
    <t>SAMEA4640864</t>
  </si>
  <si>
    <t>GCA_900406355.1</t>
  </si>
  <si>
    <t>OVBW01</t>
  </si>
  <si>
    <t>ftp://ftp.ncbi.nlm.nih.gov/genomes/all/GCA/900/406/355/GCA_900406355.1_ASM90040635v1</t>
  </si>
  <si>
    <t>Tisbe holothuriae</t>
  </si>
  <si>
    <t>SAMEA5209067</t>
  </si>
  <si>
    <t>PRJEB30601</t>
  </si>
  <si>
    <t>GCA_900659605.1</t>
  </si>
  <si>
    <t>CAACVA01</t>
  </si>
  <si>
    <t>ftp://ftp.ncbi.nlm.nih.gov/genomes/all/GCA/900/659/605/GCA_900659605.1_ASM90065960v1</t>
  </si>
  <si>
    <t>Turritis glabra</t>
  </si>
  <si>
    <t>SAMEA4643370</t>
  </si>
  <si>
    <t>GCA_900406565.1</t>
  </si>
  <si>
    <t>OVBN01</t>
  </si>
  <si>
    <t>ftp://ftp.ncbi.nlm.nih.gov/genomes/all/GCA/900/406/565/GCA_900406565.1_ASM90040656v1</t>
  </si>
  <si>
    <t>P0716</t>
  </si>
  <si>
    <t>SAMN12308235</t>
  </si>
  <si>
    <t>PRJNA555328</t>
  </si>
  <si>
    <t>GCA_007655245.1</t>
  </si>
  <si>
    <t>VMRO01</t>
  </si>
  <si>
    <t>ftp://ftp.ncbi.nlm.nih.gov/genomes/all/GCA/007/655/245/GCA_007655245.1_USDA_Pcit_BL34_1.0</t>
  </si>
  <si>
    <t>Dreissena rostriformis</t>
  </si>
  <si>
    <t>ADC2019</t>
  </si>
  <si>
    <t>SAMN12125634</t>
  </si>
  <si>
    <t>PRJNA550352</t>
  </si>
  <si>
    <t>GCA_007657795.1</t>
  </si>
  <si>
    <t>VMBQ01</t>
  </si>
  <si>
    <t>ftp://ftp.ncbi.nlm.nih.gov/genomes/all/GCA/007/657/795/GCA_007657795.1_UV_Dro_v1.1</t>
  </si>
  <si>
    <t>Chlorophyta sp.</t>
  </si>
  <si>
    <t>LCM1.Bin2</t>
  </si>
  <si>
    <t>SAMN10237357</t>
  </si>
  <si>
    <t>PRJNA377096</t>
  </si>
  <si>
    <t>GCA_007760615.1</t>
  </si>
  <si>
    <t>REBO01</t>
  </si>
  <si>
    <t>ftp://ftp.ncbi.nlm.nih.gov/genomes/all/GCA/007/760/615/GCA_007760615.1_ASM776061v1</t>
  </si>
  <si>
    <t>Panagrolaimus superbus</t>
  </si>
  <si>
    <t>SAMEA5663852</t>
  </si>
  <si>
    <t>PRJEB32708</t>
  </si>
  <si>
    <t>GCA_901766145.1</t>
  </si>
  <si>
    <t>CABFKN01</t>
  </si>
  <si>
    <t>ftp://ftp.ncbi.nlm.nih.gov/genomes/all/GCA/901/766/145/GCA_901766145.1_PSU_v2</t>
  </si>
  <si>
    <t>Panagrolaimus davidi</t>
  </si>
  <si>
    <t>DAW1</t>
  </si>
  <si>
    <t>SAMEA5664307</t>
  </si>
  <si>
    <t>GCA_901779475.1</t>
  </si>
  <si>
    <t>CABFKP01</t>
  </si>
  <si>
    <t>ftp://ftp.ncbi.nlm.nih.gov/genomes/all/GCA/901/779/475/GCA_901779475.1_PDA_v2</t>
  </si>
  <si>
    <t>Lachnellula hyalina</t>
  </si>
  <si>
    <t>CBS 185.66</t>
  </si>
  <si>
    <t>SAMN08668878</t>
  </si>
  <si>
    <t>PRJNA576247</t>
  </si>
  <si>
    <t>GCA_007821495.1</t>
  </si>
  <si>
    <t>QGMH01</t>
  </si>
  <si>
    <t>ftp://ftp.ncbi.nlm.nih.gov/genomes/all/GCA/007/821/495/GCA_007821495.1_CFIA_Lhya_EG2017</t>
  </si>
  <si>
    <t>ftp://ftp.ncbi.nlm.nih.gov/genomes/all/GCF/007/821/495/GCF_007821495.1_CFIA_Lhya_EG2017</t>
  </si>
  <si>
    <t>Lachnellula subtilissima</t>
  </si>
  <si>
    <t>CBS 197.66</t>
  </si>
  <si>
    <t>SAMN08682926</t>
  </si>
  <si>
    <t>PRJNA437651</t>
  </si>
  <si>
    <t>GCA_007821545.1</t>
  </si>
  <si>
    <t>QGMJ01</t>
  </si>
  <si>
    <t>ftp://ftp.ncbi.nlm.nih.gov/genomes/all/GCA/007/821/545/GCA_007821545.1_CFIA_Lsub_EG2017</t>
  </si>
  <si>
    <t>Lachnellula occidentalis</t>
  </si>
  <si>
    <t>CBS 160.35</t>
  </si>
  <si>
    <t>SAMN08682890</t>
  </si>
  <si>
    <t>PRJNA437649</t>
  </si>
  <si>
    <t>GCA_007821535.1</t>
  </si>
  <si>
    <t>QGMI01</t>
  </si>
  <si>
    <t>ftp://ftp.ncbi.nlm.nih.gov/genomes/all/GCA/007/821/535/GCA_007821535.1_CFIA_Locc_EG2017</t>
  </si>
  <si>
    <t>Lachnellula arida</t>
  </si>
  <si>
    <t>CBS 203.66</t>
  </si>
  <si>
    <t>SAMN07703421</t>
  </si>
  <si>
    <t>PRJNA437631</t>
  </si>
  <si>
    <t>GCA_007821475.1</t>
  </si>
  <si>
    <t>QGMF01</t>
  </si>
  <si>
    <t>ftp://ftp.ncbi.nlm.nih.gov/genomes/all/GCA/007/821/475/GCA_007821475.1_CFIA_Lari_EG2017</t>
  </si>
  <si>
    <t>Lachnellula suecica</t>
  </si>
  <si>
    <t>CBS 268.59</t>
  </si>
  <si>
    <t>SAMN08873675</t>
  </si>
  <si>
    <t>PRJNA407966</t>
  </si>
  <si>
    <t>GCA_007825345.1</t>
  </si>
  <si>
    <t>QGMK01</t>
  </si>
  <si>
    <t>ftp://ftp.ncbi.nlm.nih.gov/genomes/all/GCA/007/825/345/GCA_007825345.1_CFIA_Lsue_EG2017</t>
  </si>
  <si>
    <t>Lachnellula willkommii</t>
  </si>
  <si>
    <t>CBS 172.35</t>
  </si>
  <si>
    <t>SAMN07710619</t>
  </si>
  <si>
    <t>PRJNA412379</t>
  </si>
  <si>
    <t>GCA_007825375.1</t>
  </si>
  <si>
    <t>QGML01</t>
  </si>
  <si>
    <t>ftp://ftp.ncbi.nlm.nih.gov/genomes/all/GCA/007/825/375/GCA_007825375.1_CFIA_Lawi_EG2017</t>
  </si>
  <si>
    <t>Lachnellula cervina</t>
  </si>
  <si>
    <t>CBS 625.97</t>
  </si>
  <si>
    <t>SAMN08668865</t>
  </si>
  <si>
    <t>PRJNA437640</t>
  </si>
  <si>
    <t>GCA_007825325.1</t>
  </si>
  <si>
    <t>QGMG01</t>
  </si>
  <si>
    <t>ftp://ftp.ncbi.nlm.nih.gov/genomes/all/GCA/007/825/325/GCA_007825325.1_CFIA_Lcer_EG2017</t>
  </si>
  <si>
    <t>S0301</t>
  </si>
  <si>
    <t>SAMN09635320</t>
  </si>
  <si>
    <t>PRJNA480364</t>
  </si>
  <si>
    <t>GCA_007896425.1</t>
  </si>
  <si>
    <t>SZVL01</t>
  </si>
  <si>
    <t>ftp://ftp.ncbi.nlm.nih.gov/genomes/all/GCA/007/896/425/GCA_007896425.1_Ttrogii_v1.0</t>
  </si>
  <si>
    <t>Tv-1511</t>
  </si>
  <si>
    <t>SAMN11791795</t>
  </si>
  <si>
    <t>PRJNA543939</t>
  </si>
  <si>
    <t>GCA_007896495.1</t>
  </si>
  <si>
    <t>VCEC01</t>
  </si>
  <si>
    <t>ftp://ftp.ncbi.nlm.nih.gov/genomes/all/GCA/007/896/495/GCA_007896495.1_ASM789649v1</t>
  </si>
  <si>
    <t>SAMN10231348</t>
  </si>
  <si>
    <t>PRJNA495764</t>
  </si>
  <si>
    <t>GCA_007896445.1</t>
  </si>
  <si>
    <t>RDRW01</t>
  </si>
  <si>
    <t>ftp://ftp.ncbi.nlm.nih.gov/genomes/all/GCA/007/896/445/GCA_007896445.1_ASM789644v1</t>
  </si>
  <si>
    <t>Pyrus betulifolia</t>
  </si>
  <si>
    <t>SAMN11264821</t>
  </si>
  <si>
    <t>PRJNA529328</t>
  </si>
  <si>
    <t>GCA_007844245.1</t>
  </si>
  <si>
    <t>chromosome 1:CM017587.1; chromosome 2:CM017588.1; chromosome 3:CM017589.1; chromosome 4:CM017590.1; chromosome 5:CM017591.1; chromosome 6:CM017592.1; chromosome 7:CM017593.1; chromosome 8:CM017594.1; chromosome 9:CM017595.1; chromosome 10:CM017596.1; chromosome 11:CM017597.1; chromosome 12:CM017598.1; chromosome 13:CM017599.1; chromosome 14:CM017600.1; chromosome 15:CM017601.1; chromosome 16:CM017602.1; chromosome 17:CM017603.1</t>
  </si>
  <si>
    <t>VDML01</t>
  </si>
  <si>
    <t>ftp://ftp.ncbi.nlm.nih.gov/genomes/all/GCA/007/844/245/GCA_007844245.1_ASM784424v1</t>
  </si>
  <si>
    <t>Rhamnella rubrinervis</t>
  </si>
  <si>
    <t>BYM</t>
  </si>
  <si>
    <t>SAMN12217163</t>
  </si>
  <si>
    <t>PRJNA554263</t>
  </si>
  <si>
    <t>GCA_007844105.2</t>
  </si>
  <si>
    <t>linkage group LG1:CM017574.2; linkage group LG2:CM017578.2; linkage group LG3:CM017579.2; linkage group LG4:CM017580.2; linkage group LG5:CM017581.2; linkage group LG6:CM017582.2; linkage group LG7:CM017583.2; linkage group LG8:CM017584.2; linkage group LG9:CM017585.2; linkage group LG10:CM017575.2; linkage group LG11:CM017576.2; linkage group LG12:CM017577.2</t>
  </si>
  <si>
    <t>VOIH02</t>
  </si>
  <si>
    <t>ftp://ftp.ncbi.nlm.nih.gov/genomes/all/GCA/007/844/105/GCA_007844105.2_ASM784410v2</t>
  </si>
  <si>
    <t>Mesoclemmys tuberculata</t>
  </si>
  <si>
    <t>SAMN10734026</t>
  </si>
  <si>
    <t>PRJNA512125</t>
  </si>
  <si>
    <t>GCA_007922155.1</t>
  </si>
  <si>
    <t>VOCS01</t>
  </si>
  <si>
    <t>ftp://ftp.ncbi.nlm.nih.gov/genomes/all/GCA/007/922/155/GCA_007922155.1_Mesoclemmys_tuberculata-1.0</t>
  </si>
  <si>
    <t>Aptinothrips rufus</t>
  </si>
  <si>
    <t>SAMEA5817587</t>
  </si>
  <si>
    <t>PRJEB33741</t>
  </si>
  <si>
    <t>GCA_902196195.1</t>
  </si>
  <si>
    <t>CABIKL01</t>
  </si>
  <si>
    <t>ftp://ftp.ncbi.nlm.nih.gov/genomes/all/GCA/902/196/195/GCA_902196195.1_A_rufus_b1v02</t>
  </si>
  <si>
    <t>Antrozous pallidus</t>
  </si>
  <si>
    <t>US032</t>
  </si>
  <si>
    <t>SAMN07678034</t>
  </si>
  <si>
    <t>PRJNA399351</t>
  </si>
  <si>
    <t>GCA_007922775.1</t>
  </si>
  <si>
    <t>VMDP01</t>
  </si>
  <si>
    <t>ftp://ftp.ncbi.nlm.nih.gov/genomes/all/GCA/007/922/775/GCA_007922775.1_AntPal_v1_BIUU</t>
  </si>
  <si>
    <t>Nycticeius humeralis</t>
  </si>
  <si>
    <t>US023</t>
  </si>
  <si>
    <t>SAMN07678030</t>
  </si>
  <si>
    <t>PRJNA399355</t>
  </si>
  <si>
    <t>GCA_007922795.1</t>
  </si>
  <si>
    <t>VMDQ01</t>
  </si>
  <si>
    <t>ftp://ftp.ncbi.nlm.nih.gov/genomes/all/GCA/007/922/795/GCA_007922795.1_NycHum_v1_BIUU</t>
  </si>
  <si>
    <t>Dermatemys mawii</t>
  </si>
  <si>
    <t>SAMN10723923</t>
  </si>
  <si>
    <t>PRJNA512129</t>
  </si>
  <si>
    <t>GCA_007922305.1</t>
  </si>
  <si>
    <t>VOCN01</t>
  </si>
  <si>
    <t>ftp://ftp.ncbi.nlm.nih.gov/genomes/all/GCA/007/922/305/GCA_007922305.1_Dermatemys_mawii-1.0</t>
  </si>
  <si>
    <t>Panagrolaimus sp. ES5</t>
  </si>
  <si>
    <t>ES5 (bornheim)</t>
  </si>
  <si>
    <t>SAMEA5663851</t>
  </si>
  <si>
    <t>GCA_901766855.1</t>
  </si>
  <si>
    <t>CABFKO01</t>
  </si>
  <si>
    <t>ftp://ftp.ncbi.nlm.nih.gov/genomes/all/GCA/901/766/855/GCA_901766855.1_ES5_v2</t>
  </si>
  <si>
    <t>Arthrobotrys flagrans</t>
  </si>
  <si>
    <t>CBS H-5679</t>
  </si>
  <si>
    <t>SAMN10185917</t>
  </si>
  <si>
    <t>PRJNA494930</t>
  </si>
  <si>
    <t>GCA_004000055.1</t>
  </si>
  <si>
    <t>SAEB01</t>
  </si>
  <si>
    <t>ftp://ftp.ncbi.nlm.nih.gov/genomes/all/GCA/004/000/055/GCA_004000055.1_DF_1.0</t>
  </si>
  <si>
    <t>Busseola fusca</t>
  </si>
  <si>
    <t>SAMN12253039</t>
  </si>
  <si>
    <t>PRJNA553865</t>
  </si>
  <si>
    <t>GCA_007844875.1</t>
  </si>
  <si>
    <t>VKGM01</t>
  </si>
  <si>
    <t>ftp://ftp.ncbi.nlm.nih.gov/genomes/all/GCA/007/844/875/GCA_007844875.1_ASM784487v1</t>
  </si>
  <si>
    <t>Eragrostis curvula</t>
  </si>
  <si>
    <t>SAMN10526598</t>
  </si>
  <si>
    <t>PRJNA508722</t>
  </si>
  <si>
    <t>GCA_007726485.1</t>
  </si>
  <si>
    <t>chromosome 1:CM017439.1; chromosome 2:CM017440.1; chromosome 3:CM017441.1; chromosome 4:CM017442.1; chromosome 5:CM017443.1; chromosome 6:CM017444.1; chromosome 7:CM017445.1</t>
  </si>
  <si>
    <t>RWGY01</t>
  </si>
  <si>
    <t>ftp://ftp.ncbi.nlm.nih.gov/genomes/all/GCA/007/726/485/GCA_007726485.1_CERZOS_EC1.0</t>
  </si>
  <si>
    <t>Lenisia limosa</t>
  </si>
  <si>
    <t>EH-2015</t>
  </si>
  <si>
    <t>SAMN03396259</t>
  </si>
  <si>
    <t>PRJNA277740</t>
  </si>
  <si>
    <t>GCA_001655205.1</t>
  </si>
  <si>
    <t>LPNZ01</t>
  </si>
  <si>
    <t>ftp://ftp.ncbi.nlm.nih.gov/genomes/all/GCA/001/655/205/GCA_001655205.1_ASM165520v1</t>
  </si>
  <si>
    <t>Poteriospumella lacustris</t>
  </si>
  <si>
    <t>JBM10</t>
  </si>
  <si>
    <t>SAMEA3936182</t>
  </si>
  <si>
    <t>PRJNA504603</t>
  </si>
  <si>
    <t>GCA_008000375.1</t>
  </si>
  <si>
    <t>SMOI01</t>
  </si>
  <si>
    <t>ftp://ftp.ncbi.nlm.nih.gov/genomes/all/GCA/008/000/375/GCA_008000375.1_ASM800037v1</t>
  </si>
  <si>
    <t>Pseudorectes ferrugineus</t>
  </si>
  <si>
    <t>Z43706</t>
  </si>
  <si>
    <t>SAMN09908057</t>
  </si>
  <si>
    <t>PRJNA487682</t>
  </si>
  <si>
    <t>GCA_008033365.1</t>
  </si>
  <si>
    <t>QWTY01</t>
  </si>
  <si>
    <t>ftp://ftp.ncbi.nlm.nih.gov/genomes/all/GCA/008/033/365/GCA_008033365.1_NUS_rp_v1</t>
  </si>
  <si>
    <t>Drosophila kanapiae</t>
  </si>
  <si>
    <t>14028-0541.00</t>
  </si>
  <si>
    <t>SAMN12263413</t>
  </si>
  <si>
    <t>PRJNA554346</t>
  </si>
  <si>
    <t>GCA_008042475.1</t>
  </si>
  <si>
    <t>VNJM01</t>
  </si>
  <si>
    <t>ftp://ftp.ncbi.nlm.nih.gov/genomes/all/GCA/008/042/475/GCA_008042475.1_UCB_Dkan_1.0</t>
  </si>
  <si>
    <t>Metschnikowia caudata</t>
  </si>
  <si>
    <t>EBD-CdVSA57-2</t>
  </si>
  <si>
    <t>SAMN11605459</t>
  </si>
  <si>
    <t>GCA_008065175.1</t>
  </si>
  <si>
    <t>VATF01</t>
  </si>
  <si>
    <t>ftp://ftp.ncbi.nlm.nih.gov/genomes/all/GCA/008/065/175/GCA_008065175.1_ASM806517v1</t>
  </si>
  <si>
    <t>Pardosa pseudoannulata</t>
  </si>
  <si>
    <t>batch1+2+3</t>
  </si>
  <si>
    <t>SAMN10662212</t>
  </si>
  <si>
    <t>PRJNA512163</t>
  </si>
  <si>
    <t>GCA_008065355.1</t>
  </si>
  <si>
    <t>SBLA01</t>
  </si>
  <si>
    <t>ftp://ftp.ncbi.nlm.nih.gov/genomes/all/GCA/008/065/355/GCA_008065355.1_ASM806535v1</t>
  </si>
  <si>
    <t>Drosophila truncata</t>
  </si>
  <si>
    <t>RGN23</t>
  </si>
  <si>
    <t>SAMN12263409</t>
  </si>
  <si>
    <t>GCA_008042515.1</t>
  </si>
  <si>
    <t>VNJQ01</t>
  </si>
  <si>
    <t>ftp://ftp.ncbi.nlm.nih.gov/genomes/all/GCA/008/042/515/GCA_008042515.1_UCB_Dtru_1.0</t>
  </si>
  <si>
    <t>Drosophila birchii</t>
  </si>
  <si>
    <t>14028-0521.00</t>
  </si>
  <si>
    <t>SAMN12263399</t>
  </si>
  <si>
    <t>GCA_008042755.1</t>
  </si>
  <si>
    <t>VNKA01</t>
  </si>
  <si>
    <t>ftp://ftp.ncbi.nlm.nih.gov/genomes/all/GCA/008/042/755/GCA_008042755.1_UCB_Dbir_1.0</t>
  </si>
  <si>
    <t>Drosophila seguyi</t>
  </si>
  <si>
    <t>14028-0671.02</t>
  </si>
  <si>
    <t>SAMN12263405</t>
  </si>
  <si>
    <t>GCA_008042675.1</t>
  </si>
  <si>
    <t>VNJU01</t>
  </si>
  <si>
    <t>ftp://ftp.ncbi.nlm.nih.gov/genomes/all/GCA/008/042/675/GCA_008042675.1_UCB_Dseg_1.0</t>
  </si>
  <si>
    <t>Drosophila bakoue</t>
  </si>
  <si>
    <t>Sao Tome Light</t>
  </si>
  <si>
    <t>SAMN12263414</t>
  </si>
  <si>
    <t>GCA_008044335.1</t>
  </si>
  <si>
    <t>VNJL01</t>
  </si>
  <si>
    <t>ftp://ftp.ncbi.nlm.nih.gov/genomes/all/GCA/008/044/335/GCA_008044335.1_UCB_Dbak_1.0</t>
  </si>
  <si>
    <t>Drosophila vulcana</t>
  </si>
  <si>
    <t>14028-0711.00</t>
  </si>
  <si>
    <t>SAMN12263410</t>
  </si>
  <si>
    <t>GCA_008042555.1</t>
  </si>
  <si>
    <t>VNJP01</t>
  </si>
  <si>
    <t>ftp://ftp.ncbi.nlm.nih.gov/genomes/all/GCA/008/042/555/GCA_008042555.1_UCB_Dvul_1.0</t>
  </si>
  <si>
    <t>Drosophila leontia</t>
  </si>
  <si>
    <t>RGN 210-13</t>
  </si>
  <si>
    <t>SAMN12263398</t>
  </si>
  <si>
    <t>GCA_008042735.1</t>
  </si>
  <si>
    <t>VNKB01</t>
  </si>
  <si>
    <t>ftp://ftp.ncbi.nlm.nih.gov/genomes/all/GCA/008/042/735/GCA_008042735.1_UCB_Dleo_1.0</t>
  </si>
  <si>
    <t>Drosophila auraria</t>
  </si>
  <si>
    <t>14028-0471.01</t>
  </si>
  <si>
    <t>SAMN12263403</t>
  </si>
  <si>
    <t>GCA_008042615.1</t>
  </si>
  <si>
    <t>VNJW01</t>
  </si>
  <si>
    <t>ftp://ftp.ncbi.nlm.nih.gov/genomes/all/GCA/008/042/615/GCA_008042615.1_UCB_Daur_1.0</t>
  </si>
  <si>
    <t>Drosophila pectinifera</t>
  </si>
  <si>
    <t>SAMN12263397</t>
  </si>
  <si>
    <t>GCA_008042775.1</t>
  </si>
  <si>
    <t>VNKC01</t>
  </si>
  <si>
    <t>ftp://ftp.ncbi.nlm.nih.gov/genomes/all/GCA/008/042/775/GCA_008042775.1_UCB_Dpec_1.0</t>
  </si>
  <si>
    <t>Drosophila nikananu</t>
  </si>
  <si>
    <t>14028-0601.01</t>
  </si>
  <si>
    <t>SAMN12263404</t>
  </si>
  <si>
    <t>GCA_008042635.1</t>
  </si>
  <si>
    <t>VNJV01</t>
  </si>
  <si>
    <t>ftp://ftp.ncbi.nlm.nih.gov/genomes/all/GCA/008/042/635/GCA_008042635.1_UCB_Dnik_1.0</t>
  </si>
  <si>
    <t>Drosophila burlai</t>
  </si>
  <si>
    <t>14028-0781.00 or light 11X</t>
  </si>
  <si>
    <t>SAMN12263406</t>
  </si>
  <si>
    <t>GCA_008042655.1</t>
  </si>
  <si>
    <t>VNJT01</t>
  </si>
  <si>
    <t>ftp://ftp.ncbi.nlm.nih.gov/genomes/all/GCA/008/042/655/GCA_008042655.1_UCB_Dbur_1.0</t>
  </si>
  <si>
    <t>Metschnikowia agaves</t>
  </si>
  <si>
    <t>UWOPS 92-210.1</t>
  </si>
  <si>
    <t>SAMN11605457</t>
  </si>
  <si>
    <t>GCA_008065255.1</t>
  </si>
  <si>
    <t>VATH01</t>
  </si>
  <si>
    <t>ftp://ftp.ncbi.nlm.nih.gov/genomes/all/GCA/008/065/255/GCA_008065255.1_ASM806525v1</t>
  </si>
  <si>
    <t>Metschnikowia amazonensis</t>
  </si>
  <si>
    <t>UFMG-CM-6309</t>
  </si>
  <si>
    <t>SAMN11605460</t>
  </si>
  <si>
    <t>GCA_008065195.1</t>
  </si>
  <si>
    <t>VATE01</t>
  </si>
  <si>
    <t>ftp://ftp.ncbi.nlm.nih.gov/genomes/all/GCA/008/065/195/GCA_008065195.1_ASM806519v1</t>
  </si>
  <si>
    <t>Drosophila jambulina</t>
  </si>
  <si>
    <t>14028-0671.01</t>
  </si>
  <si>
    <t>SAMN16729634</t>
  </si>
  <si>
    <t>GCA_018152175.1</t>
  </si>
  <si>
    <t>JAECXH01</t>
  </si>
  <si>
    <t>ftp://ftp.ncbi.nlm.nih.gov/genomes/all/GCA/018/152/175/GCA_018152175.1_ASM1815217v1</t>
  </si>
  <si>
    <t>Drosophila rufa</t>
  </si>
  <si>
    <t>EH091 iso-C L_3</t>
  </si>
  <si>
    <t>SAMN16729620</t>
  </si>
  <si>
    <t>GCA_018153105.1</t>
  </si>
  <si>
    <t>JAECXS01</t>
  </si>
  <si>
    <t>ftp://ftp.ncbi.nlm.nih.gov/genomes/all/GCA/018/153/105/GCA_018153105.1_ASM1815310v1</t>
  </si>
  <si>
    <t>Messastrum gracile</t>
  </si>
  <si>
    <t>SE-MC4</t>
  </si>
  <si>
    <t>SAMN12111213</t>
  </si>
  <si>
    <t>PRJNA550185</t>
  </si>
  <si>
    <t>GCA_008037345.1</t>
  </si>
  <si>
    <t>VIYE01</t>
  </si>
  <si>
    <t>ftp://ftp.ncbi.nlm.nih.gov/genomes/all/GCA/008/037/345/GCA_008037345.1_MG_SEMC4_Ver1.0</t>
  </si>
  <si>
    <t>Drosophila mayri</t>
  </si>
  <si>
    <t>14028-0591.01</t>
  </si>
  <si>
    <t>SAMN12263412</t>
  </si>
  <si>
    <t>GCA_008042485.1</t>
  </si>
  <si>
    <t>VNJN01</t>
  </si>
  <si>
    <t>ftp://ftp.ncbi.nlm.nih.gov/genomes/all/GCA/008/042/485/GCA_008042485.1_UCB_Dmay_1.0</t>
  </si>
  <si>
    <t>Drosophila bunnanda</t>
  </si>
  <si>
    <t>14028-0721.00</t>
  </si>
  <si>
    <t>SAMN12263395</t>
  </si>
  <si>
    <t>GCA_008042815.1</t>
  </si>
  <si>
    <t>VNKE01</t>
  </si>
  <si>
    <t>ftp://ftp.ncbi.nlm.nih.gov/genomes/all/GCA/008/042/815/GCA_008042815.1_UCB_Dbun_1.0</t>
  </si>
  <si>
    <t>Drosophila lacteicornis</t>
  </si>
  <si>
    <t>SAMN12263394</t>
  </si>
  <si>
    <t>GCA_008044355.1</t>
  </si>
  <si>
    <t>VNKF01</t>
  </si>
  <si>
    <t>ftp://ftp.ncbi.nlm.nih.gov/genomes/all/GCA/008/044/355/GCA_008044355.1_UCB_Dlac_1.0</t>
  </si>
  <si>
    <t>Drosophila asahinai</t>
  </si>
  <si>
    <t>TKNK40</t>
  </si>
  <si>
    <t>SAMN12263400</t>
  </si>
  <si>
    <t>GCA_008042795.1</t>
  </si>
  <si>
    <t>VNJZ01</t>
  </si>
  <si>
    <t>ftp://ftp.ncbi.nlm.nih.gov/genomes/all/GCA/008/042/795/GCA_008042795.1_UCB_Dasa_1.0</t>
  </si>
  <si>
    <t>Drosophila triauraria</t>
  </si>
  <si>
    <t>14028-0651.00</t>
  </si>
  <si>
    <t>SAMN14836678</t>
  </si>
  <si>
    <t>PRJNA627893</t>
  </si>
  <si>
    <t>GCA_014170255.2</t>
  </si>
  <si>
    <t>chromosome X:CM024333.1; chromosome 2L:CM024334.1; chromosome 2R:CM024335.1; chromosome 3L:CM024336.1; chromosome 3R:CM024337.1; chromosome 4:CM024332.1</t>
  </si>
  <si>
    <t>JABJVT01</t>
  </si>
  <si>
    <t>2020-08-12T00:00:00Z</t>
  </si>
  <si>
    <t>ftp://ftp.ncbi.nlm.nih.gov/genomes/all/GCA/014/170/255/GCA_014170255.2_RU_Dtri_1.1</t>
  </si>
  <si>
    <t>Drosophila tani</t>
  </si>
  <si>
    <t>14020-0011.00</t>
  </si>
  <si>
    <t>SAMN12263411</t>
  </si>
  <si>
    <t>GCA_008042535.1</t>
  </si>
  <si>
    <t>VNJO01</t>
  </si>
  <si>
    <t>ftp://ftp.ncbi.nlm.nih.gov/genomes/all/GCA/008/042/535/GCA_008042535.1_UCB_Dtan_1.0</t>
  </si>
  <si>
    <t>Drosophila punjabiensis</t>
  </si>
  <si>
    <t>14028-0531.01 or MYS-170-D</t>
  </si>
  <si>
    <t>SAMN12263408</t>
  </si>
  <si>
    <t>GCA_008042585.1</t>
  </si>
  <si>
    <t>VNJR01</t>
  </si>
  <si>
    <t>ftp://ftp.ncbi.nlm.nih.gov/genomes/all/GCA/008/042/585/GCA_008042585.1_UCB_Dpun_1.0</t>
  </si>
  <si>
    <t>Drosophila watanabei</t>
  </si>
  <si>
    <t>14028-0531.02</t>
  </si>
  <si>
    <t>SAMN12263407</t>
  </si>
  <si>
    <t>GCA_008042575.1</t>
  </si>
  <si>
    <t>VNJS01</t>
  </si>
  <si>
    <t>ftp://ftp.ncbi.nlm.nih.gov/genomes/all/GCA/008/042/575/GCA_008042575.1_UCB_Dwat_1.0</t>
  </si>
  <si>
    <t>Acer yangbiense</t>
  </si>
  <si>
    <t>Malutang-1-2009seedling</t>
  </si>
  <si>
    <t>SAMN11026391</t>
  </si>
  <si>
    <t>PRJNA524417</t>
  </si>
  <si>
    <t>GCA_008009225.1</t>
  </si>
  <si>
    <t>chromosome 1:CM017761.1; chromosome 2:CM017762.1; chromosome 3:CM017763.1; chromosome 4:CM017764.1; chromosome 5:CM017765.1; chromosome 6:CM017766.1; chromosome 7:CM017767.1; chromosome 8:CM017768.1; chromosome 9:CM017769.1; chromosome 10:CM017770.1; chromosome 11:CM017771.1; chromosome 12:CM017772.1; chromosome 13:CM017773.1; mitochondrion MT:CM017774.1; chloroplast Pltd:CM017775.1</t>
  </si>
  <si>
    <t>VAHF01</t>
  </si>
  <si>
    <t>2019-08-19T00:00:00Z</t>
  </si>
  <si>
    <t>ftp://ftp.ncbi.nlm.nih.gov/genomes/all/GCA/008/009/225/GCA_008009225.1_AYv1.1</t>
  </si>
  <si>
    <t>Drosophila bocki</t>
  </si>
  <si>
    <t>IR2-37</t>
  </si>
  <si>
    <t>SAMN12263401</t>
  </si>
  <si>
    <t>GCA_008042715.1</t>
  </si>
  <si>
    <t>VNJY01</t>
  </si>
  <si>
    <t>ftp://ftp.ncbi.nlm.nih.gov/genomes/all/GCA/008/042/715/GCA_008042715.1_UCB_Dboc_1.0</t>
  </si>
  <si>
    <t>Asterias rubens</t>
  </si>
  <si>
    <t>SAMEA994741</t>
  </si>
  <si>
    <t>PRJEB33974</t>
  </si>
  <si>
    <t>GCA_902459465.3</t>
  </si>
  <si>
    <t>chromosome 1:NC_047062.1/LR699092.1; chromosome 2:NC_047063.1/LR699093.1; chromosome 3:NC_047064.1/LR699094.1; chromosome 4:NC_047065.1/LR699095.1; chromosome 5:NC_047066.1/LR699096.1; chromosome 6:NC_047067.1/LR699097.1; chromosome 7:NC_047068.1/LR699098.1; chromosome 8:NC_047069.1/LR699099.1; chromosome 9:NC_047070.1/LR699100.1; chromosome 10:NC_047071.1/LR699101.1; chromosome 11:NC_047072.1/LR699102.1; chromosome 12:NC_047073.1/LR699103.1; chromosome 13:NC_047074.1/LR699104.1; chromosome 14:NC_047075.1/LR699105.1; chromosome 15:NC_047076.1/LR699106.1; chromosome 16:NC_047077.1/LR699107.1; chromosome 17:NC_047078.1/LR699108.1; chromosome 18:NC_047079.1/LR699109.1; chromosome 19:NC_047080.1/LR699110.1; chromosome 20:NC_047081.1/LR699111.1; chromosome 21:NC_047082.1/LR699112.1; chromosome 22:NC_047083.1/LR699113.1; mitochondrion MT:LR745847.1</t>
  </si>
  <si>
    <t>CABPRM03</t>
  </si>
  <si>
    <t>2019-08-14T00:00:00Z</t>
  </si>
  <si>
    <t>ftp://ftp.ncbi.nlm.nih.gov/genomes/all/GCA/902/459/465/GCA_902459465.3_eAstRub1.3</t>
  </si>
  <si>
    <t>ftp://ftp.ncbi.nlm.nih.gov/genomes/all/GCF/902/459/465/GCF_902459465.1_eAstRub1.3</t>
  </si>
  <si>
    <t>Peromyscus nudipes</t>
  </si>
  <si>
    <t>SAMEA5777200</t>
  </si>
  <si>
    <t>GCA_902168325.1</t>
  </si>
  <si>
    <t>CABHPH01</t>
  </si>
  <si>
    <t>ftp://ftp.ncbi.nlm.nih.gov/genomes/all/GCA/902/168/325/GCA_902168325.1_Pnud_10x_v1</t>
  </si>
  <si>
    <t>Thalassoma bifasciatum</t>
  </si>
  <si>
    <t>BHW_63_Ovary</t>
  </si>
  <si>
    <t>SAMN10258813</t>
  </si>
  <si>
    <t>PRJNA293777</t>
  </si>
  <si>
    <t>GCA_008086565.1</t>
  </si>
  <si>
    <t>RPOG01</t>
  </si>
  <si>
    <t>2019-08-02T00:00:00Z</t>
  </si>
  <si>
    <t>ftp://ftp.ncbi.nlm.nih.gov/genomes/all/GCA/008/086/565/GCA_008086565.1_UOO_Thbifa_1.2</t>
  </si>
  <si>
    <t>Cebidichthys violaceus</t>
  </si>
  <si>
    <t>4_UCI_frozen_042015</t>
  </si>
  <si>
    <t>SAMN06857690</t>
  </si>
  <si>
    <t>PRJNA384078</t>
  </si>
  <si>
    <t>GCA_008087265.1</t>
  </si>
  <si>
    <t>NJBE01</t>
  </si>
  <si>
    <t>ftp://ftp.ncbi.nlm.nih.gov/genomes/all/GCA/008/087/265/GCA_008087265.1_Cvio_1.0</t>
  </si>
  <si>
    <t>Sitobion miscanthi</t>
  </si>
  <si>
    <t>Langfang-1</t>
  </si>
  <si>
    <t>SAMN11401706</t>
  </si>
  <si>
    <t>PRJNA532495</t>
  </si>
  <si>
    <t>GCA_008086715.1</t>
  </si>
  <si>
    <t>linkage group LG1:CM017797.1; linkage group LG2:CM017798.1; linkage group LG3:CM017799.1; linkage group LG4:CM017800.1; linkage group LG5:CM017801.1; linkage group LG6:CM017802.1; linkage group LG7:CM017803.1; linkage group LG8:CM017804.1; linkage group LG9:CM017805.1</t>
  </si>
  <si>
    <t>SSSL01</t>
  </si>
  <si>
    <t>ftp://ftp.ncbi.nlm.nih.gov/genomes/all/GCA/008/086/715/GCA_008086715.1_ASM808671v1</t>
  </si>
  <si>
    <t>Drosophila lowei</t>
  </si>
  <si>
    <t>Jillo6</t>
  </si>
  <si>
    <t>SAMN11962598</t>
  </si>
  <si>
    <t>GCA_008121275.1</t>
  </si>
  <si>
    <t>chromosome 2:CM017777.1; chromosome 3:CM017778.1; chromosome 4:CM017779.1; chromosome 5:CM017780.1; chromosome X:CM017781.1</t>
  </si>
  <si>
    <t>VHIG01</t>
  </si>
  <si>
    <t>ftp://ftp.ncbi.nlm.nih.gov/genomes/all/GCA/008/121/275/GCA_008121275.1_UCBerk_Dlow_1.0</t>
  </si>
  <si>
    <t>Xylaria flabelliformis</t>
  </si>
  <si>
    <t>G536</t>
  </si>
  <si>
    <t>SAMN11912834</t>
  </si>
  <si>
    <t>PRJNA545715</t>
  </si>
  <si>
    <t>GCA_007182795.1</t>
  </si>
  <si>
    <t>VFLP01</t>
  </si>
  <si>
    <t>2019-07-19T00:00:00Z</t>
  </si>
  <si>
    <t>ftp://ftp.ncbi.nlm.nih.gov/genomes/all/GCA/007/182/795/GCA_007182795.1_ASM718279v1</t>
  </si>
  <si>
    <t>Aristotelia chilensis</t>
  </si>
  <si>
    <t>SAMN11874982</t>
  </si>
  <si>
    <t>PRJNA544858</t>
  </si>
  <si>
    <t>GCA_008921755.1</t>
  </si>
  <si>
    <t>VEXP01</t>
  </si>
  <si>
    <t>ftp://ftp.ncbi.nlm.nih.gov/genomes/all/GCA/008/921/755/GCA_008921755.1_MAQUI01</t>
  </si>
  <si>
    <t>Symbiodinium sp. clade C Y103</t>
  </si>
  <si>
    <t>Y103</t>
  </si>
  <si>
    <t>SAMD00020953</t>
  </si>
  <si>
    <t>PRJDB3243</t>
  </si>
  <si>
    <t>GCA_003297045.1</t>
  </si>
  <si>
    <t>BGPT01</t>
  </si>
  <si>
    <t>ftp://ftp.ncbi.nlm.nih.gov/genomes/all/GCA/003/297/045/GCA_003297045.1_SymC_ver_1.0</t>
  </si>
  <si>
    <t>Anelosimus studiosus</t>
  </si>
  <si>
    <t>JP_k43</t>
  </si>
  <si>
    <t>SAMN12325188</t>
  </si>
  <si>
    <t>PRJNA557053</t>
  </si>
  <si>
    <t>GCA_008297655.1</t>
  </si>
  <si>
    <t>VSFD01</t>
  </si>
  <si>
    <t>ftp://ftp.ncbi.nlm.nih.gov/genomes/all/GCA/008/297/655/GCA_008297655.1_Anstu_k43</t>
  </si>
  <si>
    <t>Agaricales sp. HM26-F1</t>
  </si>
  <si>
    <t>HM26-F1</t>
  </si>
  <si>
    <t>SAMN07187488</t>
  </si>
  <si>
    <t>PRJNA388831</t>
  </si>
  <si>
    <t>GCA_002718315.1</t>
  </si>
  <si>
    <t>NIBX01</t>
  </si>
  <si>
    <t>ftp://ftp.ncbi.nlm.nih.gov/genomes/all/GCA/002/718/315/GCA_002718315.1_ASM271831v1</t>
  </si>
  <si>
    <t>Oreochromis spilurus</t>
  </si>
  <si>
    <t>Aljahdali-2019</t>
  </si>
  <si>
    <t>SAMN12169131</t>
  </si>
  <si>
    <t>PRJNA551931</t>
  </si>
  <si>
    <t>GCA_008269305.1</t>
  </si>
  <si>
    <t>VSJB01</t>
  </si>
  <si>
    <t>2019-09-03T00:00:00Z</t>
  </si>
  <si>
    <t>ftp://ftp.ncbi.nlm.nih.gov/genomes/all/GCA/008/269/305/GCA_008269305.1_ASM826930v1</t>
  </si>
  <si>
    <t>Sarocladium brachiariae</t>
  </si>
  <si>
    <t>HND5</t>
  </si>
  <si>
    <t>SAMN10426409</t>
  </si>
  <si>
    <t>PRJNA505590</t>
  </si>
  <si>
    <t>GCA_008271525.1</t>
  </si>
  <si>
    <t>RQPE01</t>
  </si>
  <si>
    <t>ftp://ftp.ncbi.nlm.nih.gov/genomes/all/GCA/008/271/525/GCA_008271525.1_CATAS_Sbra_1.0</t>
  </si>
  <si>
    <t>Pythium brassicum</t>
  </si>
  <si>
    <t>SAMN10332717</t>
  </si>
  <si>
    <t>PRJNA498716</t>
  </si>
  <si>
    <t>GCA_008271595.1</t>
  </si>
  <si>
    <t>SMMQ01</t>
  </si>
  <si>
    <t>ftp://ftp.ncbi.nlm.nih.gov/genomes/all/GCA/008/271/595/GCA_008271595.1_ASM827159v1</t>
  </si>
  <si>
    <t>Alternaria atra</t>
  </si>
  <si>
    <t>CS162</t>
  </si>
  <si>
    <t>SAMEA7819814</t>
  </si>
  <si>
    <t>PRJEB42493</t>
  </si>
  <si>
    <t>GCA_907166805.1</t>
  </si>
  <si>
    <t>CAJRGZ01</t>
  </si>
  <si>
    <t>ftp://ftp.ncbi.nlm.nih.gov/genomes/all/GCA/907/166/805/GCA_907166805.1_ALTATR162</t>
  </si>
  <si>
    <t>ftp://ftp.ncbi.nlm.nih.gov/genomes/all/GCF/907/166/805/GCF_907166805.1_ALTATR162</t>
  </si>
  <si>
    <t>Ulmus americana</t>
  </si>
  <si>
    <t>5ELPC6EGUD</t>
  </si>
  <si>
    <t>SAMN07495434</t>
  </si>
  <si>
    <t>PRJNA390847</t>
  </si>
  <si>
    <t>GCA_010015005.2</t>
  </si>
  <si>
    <t>WUAT02</t>
  </si>
  <si>
    <t>ftp://ftp.ncbi.nlm.nih.gov/genomes/all/GCA/010/015/005/GCA_010015005.2_ASM1001500v2</t>
  </si>
  <si>
    <t>Octopus sinensis</t>
  </si>
  <si>
    <t>Ov201803</t>
  </si>
  <si>
    <t>SAMN11633729</t>
  </si>
  <si>
    <t>PRJNA551489</t>
  </si>
  <si>
    <t>GCA_006345805.1</t>
  </si>
  <si>
    <t>linkage group LG1:NC_042997.1/CM016859.1; linkage group LG2:NC_042998.1/CM016860.1; linkage group LG3:NC_042999.1/CM016861.1; linkage group LG4:NC_043000.1/CM016862.1; linkage group LG5:NC_043001.1/CM016863.1; linkage group LG6:NC_043002.1/CM016864.1; linkage group LG7:NC_043003.1/CM016865.1; linkage group LG8:NC_043004.1/CM016866.1; linkage group LG9:NC_043005.1/CM016867.1; linkage group LG10:NC_043006.1/CM016868.1; linkage group LG11:NC_043007.1/CM016869.1; linkage group LG12:NC_043008.1/CM016870.1; linkage group LG13:NC_043009.1/CM016871.1; linkage group LG14:NC_043010.1/CM016872.1; linkage group LG15:NC_043011.1/CM016873.1; linkage group LG16:NC_043012.1/CM016874.1; linkage group LG17:NC_043013.1/CM016875.1; linkage group LG18:NC_043014.1/CM016876.1; linkage group LG19:NC_043015.1/CM016877.1; linkage group LG20:NC_043016.1/CM016878.1; linkage group LG21:NC_043017.1/CM016879.1; linkage group LG22:NC_043018.1/CM016880.1; linkage group LG23:NC_043019.1/CM016881.1; linkage group LG24:NC_043020.1/CM016882.1; linkage group LG25:NC_043021.1/CM016883.1; linkage group LG26:NC_043022.1/CM016884.1; linkage group LG27:NC_043023.1/CM016885.1; linkage group LG28:NC_043024.1/CM016886.1; linkage group LG29:NC_043025.1/CM016887.1; linkage group LG30:NC_043026.1/CM016888.1; mitochondrion MT:NC_006353.1/</t>
  </si>
  <si>
    <t>VCDQ01</t>
  </si>
  <si>
    <t>ftp://ftp.ncbi.nlm.nih.gov/genomes/all/GCA/006/345/805/GCA_006345805.1_ASM634580v1</t>
  </si>
  <si>
    <t>ftp://ftp.ncbi.nlm.nih.gov/genomes/all/GCF/006/345/805/GCF_006345805.1_ASM634580v1</t>
  </si>
  <si>
    <t>Lichenostomus cassidix</t>
  </si>
  <si>
    <t>B80296</t>
  </si>
  <si>
    <t>SAMN12287370</t>
  </si>
  <si>
    <t>PRJNA554936</t>
  </si>
  <si>
    <t>GCA_008360975.1</t>
  </si>
  <si>
    <t>VLJF01</t>
  </si>
  <si>
    <t>ftp://ftp.ncbi.nlm.nih.gov/genomes/all/GCA/008/360/975/GCA_008360975.1_HeHo_1.0</t>
  </si>
  <si>
    <t>Vitis x labruscana x Vitis vinifera</t>
  </si>
  <si>
    <t>SAMD00180765</t>
  </si>
  <si>
    <t>PRJDB8610</t>
  </si>
  <si>
    <t>GCA_008326845.1</t>
  </si>
  <si>
    <t>BKBX01</t>
  </si>
  <si>
    <t>2019-08-21T21:03:00Z</t>
  </si>
  <si>
    <t>ftp://ftp.ncbi.nlm.nih.gov/genomes/all/GCA/008/326/845/GCA_008326845.1_VSMuph_r1.0</t>
  </si>
  <si>
    <t>Camarhynchus parvulus</t>
  </si>
  <si>
    <t>SAMEA5603054</t>
  </si>
  <si>
    <t>PRJEB32528</t>
  </si>
  <si>
    <t>GCA_901933205.1</t>
  </si>
  <si>
    <t>chromosome 1:NC_044571.1/LR595696.1; chromosome 2:NC_044572.1/LR595695.1; chromosome 3:NC_044573.1/LR595697.1; chromosome 4:NC_044574.1/LR595698.1; chromosome 5:NC_044575.1/LR595701.1; chromosome 6:NC_044576.1/LR595703.1; chromosome 7:NC_044577.1/LR595702.1; chromosome 8:NC_044578.1/LR595704.1; chromosome 9:NC_044579.1/LR595705.1; chromosome 10:NC_044580.1/LR595707.1; chromosome 11:NC_044581.1/LR595706.1; chromosome 12:NC_044582.1/LR595708.1; chromosome 13:NC_044583.1/LR595710.1; chromosome 14:NC_044584.1/LR595711.1; chromosome 15:NC_044585.1/LR595713.1; chromosome 1A:NC_044586.1/LR595699.1; chromosome 17:NC_044587.1/LR595715.1; chromosome 18:NC_044588.1/LR595714.1; chromosome 19:NC_044589.1/LR595716.1; chromosome 20:NC_044590.1/LR595712.1; chromosome 21:NC_044591.1/LR595717.1; chromosome 22:NC_044592.1/LR595723.1; chromosome 23:NC_044593.1/LR595719.1; chromosome 24:NC_044594.1/LR595718.1; chromosome 25:NC_044595.1/LR595724.1; chromosome 26:NC_044596.1/LR595720.1; chromosome 27:NC_044597.1/LR595722.1; chromosome 28:NC_044598.1/LR595721.1; chromosome 29:NC_044599.1/LR595725.1; chromosome 4A:NC_044600.1/LR595709.1; chromosome Z:NC_044601.1/LR595700.1</t>
  </si>
  <si>
    <t>CABFNF01</t>
  </si>
  <si>
    <t>ftp://ftp.ncbi.nlm.nih.gov/genomes/all/GCA/901/933/205/GCA_901933205.1_STF_HiC</t>
  </si>
  <si>
    <t>ftp://ftp.ncbi.nlm.nih.gov/genomes/all/GCF/901/933/205/GCF_901933205.1_STF_HiC</t>
  </si>
  <si>
    <t>Agarophyton vermiculophyllum</t>
  </si>
  <si>
    <t>HapMaleFtJ-2017</t>
  </si>
  <si>
    <t>SAMN17860744</t>
  </si>
  <si>
    <t>PRJNA700770</t>
  </si>
  <si>
    <t>GCA_019155205.1</t>
  </si>
  <si>
    <t>JAHNZQ01</t>
  </si>
  <si>
    <t>ftp://ftp.ncbi.nlm.nih.gov/genomes/all/GCA/019/155/205/GCA_019155205.1_AgarVerm_1.0</t>
  </si>
  <si>
    <t>Auricularia cornea</t>
  </si>
  <si>
    <t>CCMJ2827</t>
  </si>
  <si>
    <t>SAMN10390396</t>
  </si>
  <si>
    <t>PRJNA504355</t>
  </si>
  <si>
    <t>GCA_008368385.1</t>
  </si>
  <si>
    <t>RJDY01</t>
  </si>
  <si>
    <t>ftp://ftp.ncbi.nlm.nih.gov/genomes/all/GCA/008/368/385/GCA_008368385.1_ASM836838v1</t>
  </si>
  <si>
    <t>Podospora anserina S mat+</t>
  </si>
  <si>
    <t>S mat+</t>
  </si>
  <si>
    <t>PRJNA12954</t>
  </si>
  <si>
    <t>GCA_000226545.1</t>
  </si>
  <si>
    <t>2008-05-14T23:04:00Z</t>
  </si>
  <si>
    <t>ftp://ftp.ncbi.nlm.nih.gov/genomes/all/GCA/000/226/545/GCA_000226545.1_ASM22654v1</t>
  </si>
  <si>
    <t>ftp://ftp.ncbi.nlm.nih.gov/genomes/all/GCF/000/226/545/GCF_000226545.1_ASM22654v1</t>
  </si>
  <si>
    <t>Thermothielavioides terrestris NRRL 8126</t>
  </si>
  <si>
    <t>NRRL 8126</t>
  </si>
  <si>
    <t>SAMN02744067</t>
  </si>
  <si>
    <t>PRJNA32847</t>
  </si>
  <si>
    <t>GCA_000226115.1</t>
  </si>
  <si>
    <t>chromosome 1:NC_016457.1/CP003009.1; chromosome 2:NC_016458.1/CP003010.1; chromosome 3:NC_016459.1/CP003011.1; chromosome 4:NC_016460.1/CP003012.1; chromosome 5:NC_016461.1/CP003013.1; chromosome 6:NC_016462.1/CP003014.1</t>
  </si>
  <si>
    <t>ftp://ftp.ncbi.nlm.nih.gov/genomes/all/GCA/000/226/115/GCA_000226115.1_ASM22611v1</t>
  </si>
  <si>
    <t>ftp://ftp.ncbi.nlm.nih.gov/genomes/all/GCF/000/226/115/GCF_000226115.1_ASM22611v1</t>
  </si>
  <si>
    <t>Trichomonas gallinae</t>
  </si>
  <si>
    <t>XT1081-07</t>
  </si>
  <si>
    <t>SAMN06066896</t>
  </si>
  <si>
    <t>PRJNA353309</t>
  </si>
  <si>
    <t>GCA_008369845.1</t>
  </si>
  <si>
    <t>MRSU01</t>
  </si>
  <si>
    <t>2019-09-11T00:00:00Z</t>
  </si>
  <si>
    <t>ftp://ftp.ncbi.nlm.nih.gov/genomes/all/GCA/008/369/845/GCA_008369845.1_MiGF1c1.0</t>
  </si>
  <si>
    <t>HP10</t>
  </si>
  <si>
    <t>SAMN11246185</t>
  </si>
  <si>
    <t>PRJNA528831</t>
  </si>
  <si>
    <t>GCA_008477525.1</t>
  </si>
  <si>
    <t>SPDT01</t>
  </si>
  <si>
    <t>2019-09-17T00:00:00Z</t>
  </si>
  <si>
    <t>ftp://ftp.ncbi.nlm.nih.gov/genomes/all/GCA/008/477/525/GCA_008477525.1_ASM847752v1</t>
  </si>
  <si>
    <t>Ciboria shiraiana</t>
  </si>
  <si>
    <t>LR-318</t>
  </si>
  <si>
    <t>SAMN12340802</t>
  </si>
  <si>
    <t>PRJNA556106</t>
  </si>
  <si>
    <t>GCA_008122225.1</t>
  </si>
  <si>
    <t>mitochondrion MT:CM017871.1</t>
  </si>
  <si>
    <t>VNFM01</t>
  </si>
  <si>
    <t>2019-08-28T00:00:00Z</t>
  </si>
  <si>
    <t>ftp://ftp.ncbi.nlm.nih.gov/genomes/all/GCA/008/122/225/GCA_008122225.1_ASM812222v1</t>
  </si>
  <si>
    <t>Colletotrichum siamense</t>
  </si>
  <si>
    <t>Cg363</t>
  </si>
  <si>
    <t>SAMN09531620</t>
  </si>
  <si>
    <t>PRJNA670752</t>
  </si>
  <si>
    <t>GCA_013390195.1</t>
  </si>
  <si>
    <t>QPNA01</t>
  </si>
  <si>
    <t>ftp://ftp.ncbi.nlm.nih.gov/genomes/all/GCA/013/390/195/GCA_013390195.1_ASM1339019v1</t>
  </si>
  <si>
    <t>ftp://ftp.ncbi.nlm.nih.gov/genomes/all/GCF/013/390/195/GCF_013390195.1_ASM1339019v1</t>
  </si>
  <si>
    <t>Aulacorthum solani</t>
  </si>
  <si>
    <t>AS-CPRI-2016</t>
  </si>
  <si>
    <t>SAMN08443787</t>
  </si>
  <si>
    <t>PRJNA432320</t>
  </si>
  <si>
    <t>GCA_008528875.1</t>
  </si>
  <si>
    <t>PVMI01</t>
  </si>
  <si>
    <t>ftp://ftp.ncbi.nlm.nih.gov/genomes/all/GCA/008/528/875/GCA_008528875.1_ASM852887v1</t>
  </si>
  <si>
    <t>Phytophthora melonis</t>
  </si>
  <si>
    <t>CPHST BL 23</t>
  </si>
  <si>
    <t>SAMN12364078</t>
  </si>
  <si>
    <t>PRJNA556690</t>
  </si>
  <si>
    <t>GCA_008553785.1</t>
  </si>
  <si>
    <t>VXDT01</t>
  </si>
  <si>
    <t>ftp://ftp.ncbi.nlm.nih.gov/genomes/all/GCA/008/553/785/GCA_008553785.1_USDA_Pmel_BL23_1.0</t>
  </si>
  <si>
    <t>Impatiens glandulifera</t>
  </si>
  <si>
    <t>SAMEA5248722</t>
  </si>
  <si>
    <t>PRJEB44449</t>
  </si>
  <si>
    <t>GCA_907164915.1</t>
  </si>
  <si>
    <t>chromosome 1:OU015481.1; chromosome 2:OU015482.1; chromosome 3:OU015483.1; chromosome 4:OU015484.1; chromosome 5:OU015485.1; chromosome 6:OU015486.1; chromosome 7:OU015487.1; chromosome 8:OU015488.1; chromosome 9:OU015489.1</t>
  </si>
  <si>
    <t>CAJRAH01</t>
  </si>
  <si>
    <t>ftp://ftp.ncbi.nlm.nih.gov/genomes/all/GCA/907/164/915/GCA_907164915.1_dImpGla2.1</t>
  </si>
  <si>
    <t>Lamprigera yunnana</t>
  </si>
  <si>
    <t>Lyu-2014</t>
  </si>
  <si>
    <t>SAMN12368425</t>
  </si>
  <si>
    <t>PRJNA556754</t>
  </si>
  <si>
    <t>GCA_013368075.1</t>
  </si>
  <si>
    <t>JABVZV01</t>
  </si>
  <si>
    <t>ftp://ftp.ncbi.nlm.nih.gov/genomes/all/GCA/013/368/075/GCA_013368075.1_ASM1336807v1</t>
  </si>
  <si>
    <t>Archivesica marissinica</t>
  </si>
  <si>
    <t>SY067_SCS001</t>
  </si>
  <si>
    <t>SAMN14814676</t>
  </si>
  <si>
    <t>PRJNA629898</t>
  </si>
  <si>
    <t>GCA_014843695.1</t>
  </si>
  <si>
    <t>linkage group LG1:CM026386.1; linkage group LG2:CM026387.1; linkage group LG3:CM026388.1; linkage group LG4:CM026389.1; linkage group LG5:CM026390.1; linkage group LG6:CM026391.1; linkage group LG7:CM026392.1; linkage group LG8:CM026393.1; linkage group LG9:CM026394.1; linkage group LG10:CM026395.1; linkage group LG11:CM026396.1; linkage group LG12:CM026397.1; linkage group LG13:CM026398.1; linkage group LG14:CM026399.1; linkage group LG15:CM026400.1; linkage group LG16:CM026401.1; linkage group LG17:CM026402.1; linkage group LG18:CM026403.1; linkage group LG19:CM026404.1</t>
  </si>
  <si>
    <t>JABXNX01</t>
  </si>
  <si>
    <t>ftp://ftp.ncbi.nlm.nih.gov/genomes/all/GCA/014/843/695/GCA_014843695.1_ASM1484369v1</t>
  </si>
  <si>
    <t>Abscondita terminalis</t>
  </si>
  <si>
    <t>Ate-2015</t>
  </si>
  <si>
    <t>SAMN12385057</t>
  </si>
  <si>
    <t>PRJNA556938</t>
  </si>
  <si>
    <t>GCA_013368085.1</t>
  </si>
  <si>
    <t>JABVZW01</t>
  </si>
  <si>
    <t>ftp://ftp.ncbi.nlm.nih.gov/genomes/all/GCA/013/368/085/GCA_013368085.1_Ate</t>
  </si>
  <si>
    <t>Kwoniella shandongensis</t>
  </si>
  <si>
    <t>CBS 12478</t>
  </si>
  <si>
    <t>SAMN07457167</t>
  </si>
  <si>
    <t>PRJNA602435</t>
  </si>
  <si>
    <t>GCA_008629635.1</t>
  </si>
  <si>
    <t>NQVO01</t>
  </si>
  <si>
    <t>2019-09-20T00:00:00Z</t>
  </si>
  <si>
    <t>ftp://ftp.ncbi.nlm.nih.gov/genomes/all/GCA/008/629/635/GCA_008629635.1_Kwon_shan_CBS_12478_V1</t>
  </si>
  <si>
    <t>ftp://ftp.ncbi.nlm.nih.gov/genomes/all/GCF/008/629/635/GCF_008629635.1_Kwon_shan_CBS_12478_V1</t>
  </si>
  <si>
    <t>Ficus erecta</t>
  </si>
  <si>
    <t>FE-Hiroshima-1</t>
  </si>
  <si>
    <t>SAMD00181892</t>
  </si>
  <si>
    <t>PRJDB8644</t>
  </si>
  <si>
    <t>GCA_008635985.1</t>
  </si>
  <si>
    <t>BKCH01</t>
  </si>
  <si>
    <t>2019-09-18T23:55:00Z</t>
  </si>
  <si>
    <t>ftp://ftp.ncbi.nlm.nih.gov/genomes/all/GCA/008/635/985/GCA_008635985.1_FER_r1.1</t>
  </si>
  <si>
    <t>Striga asiatica</t>
  </si>
  <si>
    <t>UVA1</t>
  </si>
  <si>
    <t>SAMD00056127</t>
  </si>
  <si>
    <t>PRJDB4996</t>
  </si>
  <si>
    <t>GCA_008636005.1</t>
  </si>
  <si>
    <t>BKCP01</t>
  </si>
  <si>
    <t>ftp://ftp.ncbi.nlm.nih.gov/genomes/all/GCA/008/636/005/GCA_008636005.1_SGA_v2.0</t>
  </si>
  <si>
    <t>Streblomastix strix</t>
  </si>
  <si>
    <t>ST1C</t>
  </si>
  <si>
    <t>SAMN10998475</t>
  </si>
  <si>
    <t>PRJNA524138</t>
  </si>
  <si>
    <t>GCA_008636045.1</t>
  </si>
  <si>
    <t>SNRW01</t>
  </si>
  <si>
    <t>ftp://ftp.ncbi.nlm.nih.gov/genomes/all/GCA/008/636/045/GCA_008636045.1_CUV_Sstr_1.0</t>
  </si>
  <si>
    <t>Bassia scoparia</t>
  </si>
  <si>
    <t>SAMN11099549</t>
  </si>
  <si>
    <t>PRJNA526487</t>
  </si>
  <si>
    <t>GCA_008642245.1</t>
  </si>
  <si>
    <t>SNQN01</t>
  </si>
  <si>
    <t>ftp://ftp.ncbi.nlm.nih.gov/genomes/all/GCA/008/642/245/GCA_008642245.1_CSU_KoSco_1.0</t>
  </si>
  <si>
    <t>Phocoena sinus</t>
  </si>
  <si>
    <t>mPhoSin1</t>
  </si>
  <si>
    <t>SAMN12325353</t>
  </si>
  <si>
    <t>PRJNA606521</t>
  </si>
  <si>
    <t>GCA_008692025.1</t>
  </si>
  <si>
    <t>chromosome 1:NC_045763.1/CM018156.1; chromosome 2:NC_045764.1/CM018157.1; chromosome 3:NC_045765.1/CM018158.1; chromosome 4:NC_045766.1/CM018159.1; chromosome 5:NC_045767.1/CM018160.1; chromosome 6:NC_045768.1/CM018161.1; chromosome 7:NC_045769.1/CM018162.1; chromosome 8:NC_045770.1/CM018163.1; chromosome 9:NC_045771.1/CM018164.1; chromosome 10:NC_045772.1/CM018165.1; chromosome 11:NC_045773.1/CM018166.1; chromosome 12:NC_045774.1/CM018167.1; chromosome 13:NC_045775.1/CM018168.1; chromosome 14:NC_045776.1/CM018169.1; chromosome 15:NC_045777.1/CM018170.1; chromosome 16:NC_045778.1/CM018171.1; chromosome 17:NC_045779.1/CM018172.1; chromosome 18:NC_045780.1/CM018173.1; chromosome 19:NC_045781.1/CM018174.1; chromosome 20:NC_045782.1/CM018175.1; chromosome 21:NC_045783.1/CM018176.1; chromosome X:NC_045784.1/CM018177.1; mitochondrion MT:CM018178.1</t>
  </si>
  <si>
    <t>VOSU01</t>
  </si>
  <si>
    <t>ftp://ftp.ncbi.nlm.nih.gov/genomes/all/GCA/008/692/025/GCA_008692025.1_mPhoSin1.pri</t>
  </si>
  <si>
    <t>ftp://ftp.ncbi.nlm.nih.gov/genomes/all/GCF/008/692/025/GCF_008692025.1_mPhoSin1.pri</t>
  </si>
  <si>
    <t>Actinia tenebrosa</t>
  </si>
  <si>
    <t>SAMN10439458</t>
  </si>
  <si>
    <t>PRJNA590223</t>
  </si>
  <si>
    <t>GCA_009602425.1</t>
  </si>
  <si>
    <t>mitochondrion MT:NC_044902.1/</t>
  </si>
  <si>
    <t>WAHB01</t>
  </si>
  <si>
    <t>ftp://ftp.ncbi.nlm.nih.gov/genomes/all/GCA/009/602/425/GCA_009602425.1_ASM960242v1</t>
  </si>
  <si>
    <t>ftp://ftp.ncbi.nlm.nih.gov/genomes/all/GCF/009/602/425/GCF_009602425.1_ASM960242v1</t>
  </si>
  <si>
    <t>Daldinia childiae</t>
  </si>
  <si>
    <t>JS-1345</t>
  </si>
  <si>
    <t>SAMN12777271</t>
  </si>
  <si>
    <t>PRJNA625767</t>
  </si>
  <si>
    <t>GCA_008694065.1</t>
  </si>
  <si>
    <t>VYXO01</t>
  </si>
  <si>
    <t>ftp://ftp.ncbi.nlm.nih.gov/genomes/all/GCA/008/694/065/GCA_008694065.1_Dalch_JS-1345</t>
  </si>
  <si>
    <t>ftp://ftp.ncbi.nlm.nih.gov/genomes/all/GCF/008/694/065/GCF_008694065.1_Dalch_JS-1345</t>
  </si>
  <si>
    <t>Marmota vancouverensis</t>
  </si>
  <si>
    <t>RANI-1049</t>
  </si>
  <si>
    <t>SAMN09425912</t>
  </si>
  <si>
    <t>PRJNA476112</t>
  </si>
  <si>
    <t>GCA_005458795.1</t>
  </si>
  <si>
    <t>SAYX01</t>
  </si>
  <si>
    <t>ftp://ftp.ncbi.nlm.nih.gov/genomes/all/GCA/005/458/795/GCA_005458795.1_GSC_VIM_1.0</t>
  </si>
  <si>
    <t>Nyssa sinensis</t>
  </si>
  <si>
    <t>J267</t>
  </si>
  <si>
    <t>SAMN12206538</t>
  </si>
  <si>
    <t>PRJNA552378</t>
  </si>
  <si>
    <t>GCA_008638375.1</t>
  </si>
  <si>
    <t>linkage group LG1:CM018032.1; linkage group LG2:CM018043.1; linkage group LG3:CM018046.1; linkage group LG4:CM018047.1; linkage group LG5:CM018048.1; linkage group LG6:CM018049.1; linkage group LG7:CM018050.1; linkage group LG8:CM018051.1; linkage group LG9:CM018052.1; linkage group LG10:CM018033.1; linkage group LG11:CM018034.1; linkage group LG12:CM018035.1; linkage group LG13:CM018036.1; linkage group LG14:CM018037.1; linkage group LG15:CM018038.1; linkage group LG16:CM018039.1; linkage group LG17:CM018040.1; linkage group LG18:CM018041.1; linkage group LG19:CM018042.1; linkage group LG20:CM018044.1; linkage group LG21:CM018045.1; linkage group LG0:CM018031.1</t>
  </si>
  <si>
    <t>VIRR01</t>
  </si>
  <si>
    <t>ftp://ftp.ncbi.nlm.nih.gov/genomes/all/GCA/008/638/375/GCA_008638375.1_ASM863837v1</t>
  </si>
  <si>
    <t>Ganoderma sp. BRIUMSc</t>
  </si>
  <si>
    <t>BRIUMSc</t>
  </si>
  <si>
    <t>SAMN12229584</t>
  </si>
  <si>
    <t>PRJNA553124</t>
  </si>
  <si>
    <t>GCA_008694245.1</t>
  </si>
  <si>
    <t>VJXU01</t>
  </si>
  <si>
    <t>ftp://ftp.ncbi.nlm.nih.gov/genomes/all/GCA/008/694/245/GCA_008694245.1_ASM869424v1</t>
  </si>
  <si>
    <t>Sphaerosporella brunnea</t>
  </si>
  <si>
    <t>Sb_GMNB300</t>
  </si>
  <si>
    <t>SAMN12268380</t>
  </si>
  <si>
    <t>PRJNA554466</t>
  </si>
  <si>
    <t>GCA_008704415.1</t>
  </si>
  <si>
    <t>VXIS01</t>
  </si>
  <si>
    <t>2019-09-26T00:00:00Z</t>
  </si>
  <si>
    <t>ftp://ftp.ncbi.nlm.nih.gov/genomes/all/GCA/008/704/415/GCA_008704415.1_Sphbr2</t>
  </si>
  <si>
    <t>Alca torda</t>
  </si>
  <si>
    <t>2006_11_07_Graehlm_vinge_78</t>
  </si>
  <si>
    <t>SAMN12292087</t>
  </si>
  <si>
    <t>PRJNA554520</t>
  </si>
  <si>
    <t>GCA_008658365.1</t>
  </si>
  <si>
    <t>chromosome 1:CM018076.1; chromosome 2:CM018077.1; chromosome 3:CM018078.1; chromosome 4:CM018079.1; chromosome 5:CM018080.1; chromosome 6:CM018081.1; chromosome 7:CM018082.1; chromosome 8:CM018083.1; chromosome 9:CM018084.1; chromosome 10:CM018085.1; chromosome 11:CM018086.1; chromosome 12:CM018087.1; chromosome 13:CM018088.1; chromosome 14:CM018089.1; chromosome 15:CM018090.1; chromosome 16:CM018091.1; chromosome 17:CM018092.1; chromosome 18:CM018093.1; chromosome 19:CM018094.1; chromosome 20:CM018095.1; chromosome 21:CM018096.1; chromosome 22:CM018097.1; chromosome 23:CM018098.1; chromosome 24:CM018099.1; chromosome 25:CM018100.1; chromosome Z:CM018101.1; mitochondrion MT:CM018102.1</t>
  </si>
  <si>
    <t>VMED01</t>
  </si>
  <si>
    <t>ftp://ftp.ncbi.nlm.nih.gov/genomes/all/GCA/008/658/365/GCA_008658365.1_bAlcTor1_primary</t>
  </si>
  <si>
    <t>Diutina rugosa</t>
  </si>
  <si>
    <t>CBS 613</t>
  </si>
  <si>
    <t>SAMN11490865</t>
  </si>
  <si>
    <t>PRJNA629604</t>
  </si>
  <si>
    <t>GCA_008704595.1</t>
  </si>
  <si>
    <t>SWFT01</t>
  </si>
  <si>
    <t>ftp://ftp.ncbi.nlm.nih.gov/genomes/all/GCA/008/704/595/GCA_008704595.1_ASM870459v1</t>
  </si>
  <si>
    <t>ftp://ftp.ncbi.nlm.nih.gov/genomes/all/GCF/008/704/595/GCF_008704595.1_ASM870459v1</t>
  </si>
  <si>
    <t>Trichomonascus ciferrii</t>
  </si>
  <si>
    <t>CBS 4856</t>
  </si>
  <si>
    <t>SAMN11490866</t>
  </si>
  <si>
    <t>GCA_008704605.1</t>
  </si>
  <si>
    <t>SWFS01</t>
  </si>
  <si>
    <t>ftp://ftp.ncbi.nlm.nih.gov/genomes/all/GCA/008/704/605/GCA_008704605.1_ASM870460v1</t>
  </si>
  <si>
    <t>Peniophora sp. CBMAI 1063</t>
  </si>
  <si>
    <t>SAMEA4860906</t>
  </si>
  <si>
    <t>PRJEB28379</t>
  </si>
  <si>
    <t>GCA_900536885.1</t>
  </si>
  <si>
    <t>UWZB01</t>
  </si>
  <si>
    <t>ftp://ftp.ncbi.nlm.nih.gov/genomes/all/GCA/900/536/885/GCA_900536885.1_Peniophora_sp._CBMAI1063</t>
  </si>
  <si>
    <t>Cinara cedri</t>
  </si>
  <si>
    <t>SAMEA5767180</t>
  </si>
  <si>
    <t>PRJEB33415</t>
  </si>
  <si>
    <t>GCA_902439185.1</t>
  </si>
  <si>
    <t>CABPRJ01</t>
  </si>
  <si>
    <t>ftp://ftp.ncbi.nlm.nih.gov/genomes/all/GCA/902/439/185/GCA_902439185.1_CINCED3</t>
  </si>
  <si>
    <t>Saprochaete ingens</t>
  </si>
  <si>
    <t>CBS 517.90</t>
  </si>
  <si>
    <t>SAMEA5939090</t>
  </si>
  <si>
    <t>PRJEB33997</t>
  </si>
  <si>
    <t>GCA_902498895.1</t>
  </si>
  <si>
    <t>CABVLU01</t>
  </si>
  <si>
    <t>ftp://ftp.ncbi.nlm.nih.gov/genomes/all/GCA/902/498/895/GCA_902498895.1_sapIngB</t>
  </si>
  <si>
    <t>ftp://ftp.ncbi.nlm.nih.gov/genomes/all/GCF/902/498/895/GCF_902498895.1_sapIngB</t>
  </si>
  <si>
    <t>Microcebus sp. 3 GT-2019</t>
  </si>
  <si>
    <t>MBB030</t>
  </si>
  <si>
    <t>SAMN10707783</t>
  </si>
  <si>
    <t>GCA_008750915.1</t>
  </si>
  <si>
    <t>VSMF01</t>
  </si>
  <si>
    <t>ftp://ftp.ncbi.nlm.nih.gov/genomes/all/GCA/008/750/915/GCA_008750915.1_Mjon_1.0</t>
  </si>
  <si>
    <t>Photinus pyralis</t>
  </si>
  <si>
    <t>1611_PpyrPB1</t>
  </si>
  <si>
    <t>SAMN08132578</t>
  </si>
  <si>
    <t>PRJNA576885</t>
  </si>
  <si>
    <t>GCA_008802855.1</t>
  </si>
  <si>
    <t>VVIM01</t>
  </si>
  <si>
    <t>ftp://ftp.ncbi.nlm.nih.gov/genomes/all/GCA/008/802/855/GCA_008802855.1_Ppyr1.3</t>
  </si>
  <si>
    <t>ftp://ftp.ncbi.nlm.nih.gov/genomes/all/GCF/008/802/855/GCF_008802855.1_Ppyr1.3</t>
  </si>
  <si>
    <t>Prototheca bovis</t>
  </si>
  <si>
    <t>SAG 2021</t>
  </si>
  <si>
    <t>SAMN07183812</t>
  </si>
  <si>
    <t>PRJNA388740</t>
  </si>
  <si>
    <t>GCA_003612995.1</t>
  </si>
  <si>
    <t>PGFX01</t>
  </si>
  <si>
    <t>ftp://ftp.ncbi.nlm.nih.gov/genomes/all/GCA/003/612/995/GCA_003612995.1_ASM361299v1</t>
  </si>
  <si>
    <t>Prototheca ciferrii</t>
  </si>
  <si>
    <t>SAG 2063</t>
  </si>
  <si>
    <t>SAMN07183811</t>
  </si>
  <si>
    <t>GCA_003613005.1</t>
  </si>
  <si>
    <t>PEIA01</t>
  </si>
  <si>
    <t>ftp://ftp.ncbi.nlm.nih.gov/genomes/all/GCA/003/613/005/GCA_003613005.1_ASM361300v1</t>
  </si>
  <si>
    <t>Symmetrospora coprosmae</t>
  </si>
  <si>
    <t>UCD350</t>
  </si>
  <si>
    <t>SAMN12714453</t>
  </si>
  <si>
    <t>PRJNA564489</t>
  </si>
  <si>
    <t>GCA_008802785.1</t>
  </si>
  <si>
    <t>mitochondrion MT:CM018325.1</t>
  </si>
  <si>
    <t>VUYT01</t>
  </si>
  <si>
    <t>ftp://ftp.ncbi.nlm.nih.gov/genomes/all/GCA/008/802/785/GCA_008802785.1_ASM880278v1</t>
  </si>
  <si>
    <t>Burhinus oedicnemus</t>
  </si>
  <si>
    <t>B10M00005</t>
  </si>
  <si>
    <t>SAMN11554498</t>
  </si>
  <si>
    <t>GCA_008921705.1</t>
  </si>
  <si>
    <t>VFFE01</t>
  </si>
  <si>
    <t>ftp://ftp.ncbi.nlm.nih.gov/genomes/all/GCA/008/921/705/GCA_008921705.1_REN_Boedic_1.0</t>
  </si>
  <si>
    <t>Penicillium sp. BW_MB</t>
  </si>
  <si>
    <t>BW_MB</t>
  </si>
  <si>
    <t>SAMN06054418</t>
  </si>
  <si>
    <t>PRJNA354965</t>
  </si>
  <si>
    <t>GCA_008931935.1</t>
  </si>
  <si>
    <t>MUGH01</t>
  </si>
  <si>
    <t>ftp://ftp.ncbi.nlm.nih.gov/genomes/all/GCA/008/931/935/GCA_008931935.1_ASM893193v1</t>
  </si>
  <si>
    <t>Penicillium sp. BW_12</t>
  </si>
  <si>
    <t>BW_12</t>
  </si>
  <si>
    <t>SAMN06054419</t>
  </si>
  <si>
    <t>GCA_008931925.1</t>
  </si>
  <si>
    <t>MUGI01</t>
  </si>
  <si>
    <t>ftp://ftp.ncbi.nlm.nih.gov/genomes/all/GCA/008/931/925/GCA_008931925.1_ASM893192v1</t>
  </si>
  <si>
    <t>Penicillium sp. BW_162_3FA</t>
  </si>
  <si>
    <t>BW_162_3FA</t>
  </si>
  <si>
    <t>SAMN06054420</t>
  </si>
  <si>
    <t>GCA_008931945.1</t>
  </si>
  <si>
    <t>MUGJ01</t>
  </si>
  <si>
    <t>ftp://ftp.ncbi.nlm.nih.gov/genomes/all/GCA/008/931/945/GCA_008931945.1_ASM893194v1</t>
  </si>
  <si>
    <t>Oenanthe javanica</t>
  </si>
  <si>
    <t>SAMN09739212</t>
  </si>
  <si>
    <t>PRJNA483449</t>
  </si>
  <si>
    <t>GCA_008931105.1</t>
  </si>
  <si>
    <t>QRFB01</t>
  </si>
  <si>
    <t>ftp://ftp.ncbi.nlm.nih.gov/genomes/all/GCA/008/931/105/GCA_008931105.1_ASM893110v1</t>
  </si>
  <si>
    <t>Rhodoleia championii</t>
  </si>
  <si>
    <t>CTAB</t>
  </si>
  <si>
    <t>SAMN11265005</t>
  </si>
  <si>
    <t>PRJNA529342</t>
  </si>
  <si>
    <t>GCA_008932045.1</t>
  </si>
  <si>
    <t>VMOD01</t>
  </si>
  <si>
    <t>ftp://ftp.ncbi.nlm.nih.gov/genomes/all/GCA/008/932/045/GCA_008932045.1_ASM893204v1</t>
  </si>
  <si>
    <t>Alternaria gansuensis</t>
  </si>
  <si>
    <t>LYZ1412</t>
  </si>
  <si>
    <t>SAMN12869241</t>
  </si>
  <si>
    <t>PRJNA574205</t>
  </si>
  <si>
    <t>GCA_009289805.1</t>
  </si>
  <si>
    <t>WBOK01</t>
  </si>
  <si>
    <t>ftp://ftp.ncbi.nlm.nih.gov/genomes/all/GCA/009/289/805/GCA_009289805.1_ASM928980v1</t>
  </si>
  <si>
    <t>Hypolimnas misippus</t>
  </si>
  <si>
    <t>hmisRef-201410</t>
  </si>
  <si>
    <t>SAMN10883261</t>
  </si>
  <si>
    <t>PRJNA521321</t>
  </si>
  <si>
    <t>GCA_008963455.1</t>
  </si>
  <si>
    <t>SGBE01</t>
  </si>
  <si>
    <t>ftp://ftp.ncbi.nlm.nih.gov/genomes/all/GCA/008/963/455/GCA_008963455.1_UofC_Hmis_v1.0</t>
  </si>
  <si>
    <t>Aspergillus tamarii</t>
  </si>
  <si>
    <t>CBS 117626</t>
  </si>
  <si>
    <t>SAMN05446599</t>
  </si>
  <si>
    <t>PRJNA333912</t>
  </si>
  <si>
    <t>GCA_009193485.1</t>
  </si>
  <si>
    <t>STFJ01</t>
  </si>
  <si>
    <t>ftp://ftp.ncbi.nlm.nih.gov/genomes/all/GCA/009/193/485/GCA_009193485.1_Asptam1</t>
  </si>
  <si>
    <t>Stenopsyche tienmushanensis</t>
  </si>
  <si>
    <t>CAU_2017</t>
  </si>
  <si>
    <t>SAMN08934306</t>
  </si>
  <si>
    <t>PRJNA436868</t>
  </si>
  <si>
    <t>GCA_008973525.1</t>
  </si>
  <si>
    <t>WACJ01</t>
  </si>
  <si>
    <t>ftp://ftp.ncbi.nlm.nih.gov/genomes/all/GCA/008/973/525/GCA_008973525.1_ASM897352v1</t>
  </si>
  <si>
    <t>Kluyveromyces starmeri</t>
  </si>
  <si>
    <t>UFMG-CM-Y3682</t>
  </si>
  <si>
    <t>SAMN12777072</t>
  </si>
  <si>
    <t>PRJNA566042</t>
  </si>
  <si>
    <t>GCA_008973615.1</t>
  </si>
  <si>
    <t>WACN01</t>
  </si>
  <si>
    <t>ftp://ftp.ncbi.nlm.nih.gov/genomes/all/GCA/008/973/615/GCA_008973615.1_ASM897361v1</t>
  </si>
  <si>
    <t>Pyrus ussuriensis x Pyrus communis</t>
  </si>
  <si>
    <t>SAMN10188208</t>
  </si>
  <si>
    <t>PRJNA494996</t>
  </si>
  <si>
    <t>GCA_008932095.1</t>
  </si>
  <si>
    <t>chromosome 1:CM018505.1; chromosome 2:CM018506.1; chromosome 3:CM018507.1; chromosome 4:CM018508.1; chromosome 5:CM018509.1; chromosome 6:CM018510.1; chromosome 7:CM018511.1; chromosome 8:CM018512.1; chromosome 9:CM018513.1; chromosome 10:CM018514.1; chromosome 11:CM018515.1; chromosome 12:CM018516.1; chromosome 13:CM018517.1; chromosome 14:CM018518.1; chromosome 15:CM018519.1; chromosome 16:CM018520.1; chromosome 17:CM018521.1</t>
  </si>
  <si>
    <t>SMOL01</t>
  </si>
  <si>
    <t>ftp://ftp.ncbi.nlm.nih.gov/genomes/all/GCA/008/932/095/GCA_008932095.1_ASM893209v1</t>
  </si>
  <si>
    <t>Ceratobasidium theobromae</t>
  </si>
  <si>
    <t>CT2</t>
  </si>
  <si>
    <t>SAMN11038547</t>
  </si>
  <si>
    <t>PRJNA524910</t>
  </si>
  <si>
    <t>GCA_009078325.1</t>
  </si>
  <si>
    <t>SSOP01</t>
  </si>
  <si>
    <t>ftp://ftp.ncbi.nlm.nih.gov/genomes/all/GCA/009/078/325/GCA_009078325.1_ASM907832v1</t>
  </si>
  <si>
    <t>Thalassophryne amazonica</t>
  </si>
  <si>
    <t>SAMEA104129913</t>
  </si>
  <si>
    <t>PRJEB34606</t>
  </si>
  <si>
    <t>GCA_902500255.1</t>
  </si>
  <si>
    <t>chromosome 1:NC_047103.1/LR722966.1; chromosome 2:NC_047104.1/LR722967.1; chromosome 3:NC_047105.1/LR722968.1; chromosome 4:NC_047106.1/LR722969.1; chromosome 5:NC_047107.1/LR722970.1; chromosome 6:NC_047108.1/LR722971.1; chromosome 7:NC_047109.1/LR722972.1; chromosome 8:NC_047110.1/LR722973.1; chromosome 9:NC_047111.1/LR722974.1; chromosome 10:NC_047112.1/LR722975.1; chromosome 11:NC_047113.1/LR722976.1; chromosome 12:NC_047114.1/LR722977.1; chromosome 13:NC_047115.1/LR722978.1; chromosome 14:NC_047116.1/LR722979.1; chromosome 15:NC_047117.1/LR722980.1; chromosome 16:NC_047118.1/LR722981.1; chromosome 17:NC_047119.1/LR722982.1; chromosome 18:NC_047120.1/LR722983.1; chromosome 19:NC_047121.1/LR722984.1; chromosome 20:NC_047122.1/LR722985.1; chromosome 21:NC_047123.1/LR722986.1; chromosome 22:NC_047124.1/LR722987.1; chromosome 23:NC_047125.1/LR722988.1</t>
  </si>
  <si>
    <t>CABVOY01</t>
  </si>
  <si>
    <t>ftp://ftp.ncbi.nlm.nih.gov/genomes/all/GCA/902/500/255/GCA_902500255.1_fThaAma1.1</t>
  </si>
  <si>
    <t>ftp://ftp.ncbi.nlm.nih.gov/genomes/all/GCF/902/500/255/GCF_902500255.1_fThaAma1.1</t>
  </si>
  <si>
    <t>Brachionus koreanus</t>
  </si>
  <si>
    <t>Uljin-1 (S)</t>
  </si>
  <si>
    <t>SAMN08182217</t>
  </si>
  <si>
    <t>PRJNA422587</t>
  </si>
  <si>
    <t>GCA_016987375.1</t>
  </si>
  <si>
    <t>PJRA01</t>
  </si>
  <si>
    <t>ftp://ftp.ncbi.nlm.nih.gov/genomes/all/GCA/016/987/375/GCA_016987375.1_Bk_v0.5.4</t>
  </si>
  <si>
    <t>Contarinia nasturtii</t>
  </si>
  <si>
    <t>SAMN12743477</t>
  </si>
  <si>
    <t>PRJNA579966</t>
  </si>
  <si>
    <t>GCA_009176525.2</t>
  </si>
  <si>
    <t>VYII01</t>
  </si>
  <si>
    <t>ftp://ftp.ncbi.nlm.nih.gov/genomes/all/GCA/009/176/525/GCA_009176525.2_AAFC_CNas_1.1</t>
  </si>
  <si>
    <t>ftp://ftp.ncbi.nlm.nih.gov/genomes/all/GCF/009/176/525/GCF_009176525.2_AAFC_CNas_1.1</t>
  </si>
  <si>
    <t>Armadillidium nasatum</t>
  </si>
  <si>
    <t>ANa2</t>
  </si>
  <si>
    <t>SAMN10818245</t>
  </si>
  <si>
    <t>PRJNA516589</t>
  </si>
  <si>
    <t>GCA_009176605.1</t>
  </si>
  <si>
    <t>SEYY01</t>
  </si>
  <si>
    <t>ftp://ftp.ncbi.nlm.nih.gov/genomes/all/GCA/009/176/605/GCA_009176605.1_CNRS_Arma_nasa_1.0</t>
  </si>
  <si>
    <t>Anopheles fontenillei</t>
  </si>
  <si>
    <t>MGB-2018</t>
  </si>
  <si>
    <t>SAMN10519360</t>
  </si>
  <si>
    <t>PRJNA508319</t>
  </si>
  <si>
    <t>GCA_008817895.1</t>
  </si>
  <si>
    <t>VTWG01</t>
  </si>
  <si>
    <t>ftp://ftp.ncbi.nlm.nih.gov/genomes/all/GCA/008/817/895/GCA_008817895.1_ASM881789v1</t>
  </si>
  <si>
    <t>Aspergillus leporis</t>
  </si>
  <si>
    <t>CBS 151.66</t>
  </si>
  <si>
    <t>SAMN05446746</t>
  </si>
  <si>
    <t>PRJNA333901</t>
  </si>
  <si>
    <t>GCA_009176345.1</t>
  </si>
  <si>
    <t>SWBU01</t>
  </si>
  <si>
    <t>ftp://ftp.ncbi.nlm.nih.gov/genomes/all/GCA/009/176/345/GCA_009176345.1_Asplep1</t>
  </si>
  <si>
    <t>Salix brachista</t>
  </si>
  <si>
    <t>br00</t>
  </si>
  <si>
    <t>SAMN09235684</t>
  </si>
  <si>
    <t>PRJNA472210</t>
  </si>
  <si>
    <t>GCA_009078335.1</t>
  </si>
  <si>
    <t>chromosome 1:CM018572.1; chromosome 2:CM018573.1; chromosome 3:CM018574.1; chromosome 4:CM018575.1; chromosome 5:CM018576.1; chromosome 6:CM018577.1; chromosome 7:CM018578.1; chromosome 8:CM018579.1; chromosome 9:CM018580.1; chromosome 10:CM018581.1; chromosome 11:CM018582.1; chromosome 12:CM018583.1; chromosome 13:CM018584.1; chromosome 14:CM018585.1; chromosome 15:CM018586.1; chromosome 16:CM018587.1; chromosome 17:CM018588.1; chromosome 18:CM018589.1; chromosome 19:CM018590.1; mitochondrion MT:CM018591.1; chloroplast Pltd:CM018592.1</t>
  </si>
  <si>
    <t>VDCV01</t>
  </si>
  <si>
    <t>ftp://ftp.ncbi.nlm.nih.gov/genomes/all/GCA/009/078/335/GCA_009078335.1_ASM907833v1</t>
  </si>
  <si>
    <t>Phyllosticta citriasiana</t>
  </si>
  <si>
    <t>CGMCC3.14344</t>
  </si>
  <si>
    <t>SAMN09630431</t>
  </si>
  <si>
    <t>PRJNA480200</t>
  </si>
  <si>
    <t>GCA_009193405.1</t>
  </si>
  <si>
    <t>QOCM01</t>
  </si>
  <si>
    <t>ftp://ftp.ncbi.nlm.nih.gov/genomes/all/GCA/009/193/405/GCA_009193405.1_ASM919340v1</t>
  </si>
  <si>
    <t>Halicephalobus mephisto</t>
  </si>
  <si>
    <t>m2B</t>
  </si>
  <si>
    <t>SAMN11243130</t>
  </si>
  <si>
    <t>PRJNA528747</t>
  </si>
  <si>
    <t>GCA_009193035.1</t>
  </si>
  <si>
    <t>SWDT01</t>
  </si>
  <si>
    <t>ftp://ftp.ncbi.nlm.nih.gov/genomes/all/GCA/009/193/035/GCA_009193035.1_mephisto_omega</t>
  </si>
  <si>
    <t>Coniochaeta sp. 2T2.1</t>
  </si>
  <si>
    <t>2T2.1</t>
  </si>
  <si>
    <t>SAMN05660203</t>
  </si>
  <si>
    <t>PRJNA250595</t>
  </si>
  <si>
    <t>GCA_009194965.1</t>
  </si>
  <si>
    <t>VSMA01</t>
  </si>
  <si>
    <t>ftp://ftp.ncbi.nlm.nih.gov/genomes/all/GCA/009/194/965/GCA_009194965.1_Conioc1</t>
  </si>
  <si>
    <t>Morchella crassipes</t>
  </si>
  <si>
    <t>M10</t>
  </si>
  <si>
    <t>SAMN12905432</t>
  </si>
  <si>
    <t>PRJNA575610</t>
  </si>
  <si>
    <t>GCA_009192285.1</t>
  </si>
  <si>
    <t>linkage group LG1:CM018603.1; linkage group LG2:CM018604.1; linkage group LG3:CM018605.1; linkage group LG4:CM018606.1; linkage group LG5:CM018607.1; linkage group LG6:CM018608.1; linkage group LG7:CM018609.1; linkage group LG8:CM018610.1</t>
  </si>
  <si>
    <t>WBVU01</t>
  </si>
  <si>
    <t>ftp://ftp.ncbi.nlm.nih.gov/genomes/all/GCA/009/192/285/GCA_009192285.1_ASM919228v1</t>
  </si>
  <si>
    <t>CBS 536.65</t>
  </si>
  <si>
    <t>SAMN05446797</t>
  </si>
  <si>
    <t>PRJNA602437</t>
  </si>
  <si>
    <t>GCA_009176365.1</t>
  </si>
  <si>
    <t>SWAS01</t>
  </si>
  <si>
    <t>ftp://ftp.ncbi.nlm.nih.gov/genomes/all/GCA/009/176/365/GCA_009176365.1_Aspalli1</t>
  </si>
  <si>
    <t>ftp://ftp.ncbi.nlm.nih.gov/genomes/all/GCF/009/176/365/GCF_009176365.1_Aspalli1</t>
  </si>
  <si>
    <t>Aspergillus minisclerotigenes</t>
  </si>
  <si>
    <t>CBS 117635</t>
  </si>
  <si>
    <t>SAMN05443097</t>
  </si>
  <si>
    <t>PRJNA333902</t>
  </si>
  <si>
    <t>GCA_009176455.1</t>
  </si>
  <si>
    <t>SWDZ01</t>
  </si>
  <si>
    <t>ftp://ftp.ncbi.nlm.nih.gov/genomes/all/GCA/009/176/455/GCA_009176455.1_Aspmin1</t>
  </si>
  <si>
    <t>Aspergillus novoparasiticus</t>
  </si>
  <si>
    <t>CBS 126849</t>
  </si>
  <si>
    <t>SAMN05446749</t>
  </si>
  <si>
    <t>PRJNA333905</t>
  </si>
  <si>
    <t>GCA_009176405.1</t>
  </si>
  <si>
    <t>SWDA01</t>
  </si>
  <si>
    <t>ftp://ftp.ncbi.nlm.nih.gov/genomes/all/GCA/009/176/405/GCA_009176405.1_Aspnovo1</t>
  </si>
  <si>
    <t>Paulownia fortunei</t>
  </si>
  <si>
    <t>PF2021</t>
  </si>
  <si>
    <t>SAMN14572878</t>
  </si>
  <si>
    <t>PRJNA624264</t>
  </si>
  <si>
    <t>GCA_019321725.1</t>
  </si>
  <si>
    <t>chromosome 1:CM033105.1; chromosome 2:CM033106.1; chromosome 3:CM033107.1; chromosome 4:CM033108.1; chromosome 5:CM033109.1; chromosome 6:CM033110.1; chromosome 7:CM033111.1; chromosome 8:CM033112.1; chromosome 9:CM033113.1; chromosome 10:CM033114.1; chromosome 11:CM033115.1; chromosome 12:CM033116.1; chromosome 13:CM033117.1; chromosome 14:CM033118.1; chromosome 15:CM033119.1; chromosome 16:CM033120.1; chromosome 17:CM033121.1; chromosome 18:CM033122.1; chromosome 19:CM033123.1; chromosome 20:CM033124.1</t>
  </si>
  <si>
    <t>JAGSPU01</t>
  </si>
  <si>
    <t>ftp://ftp.ncbi.nlm.nih.gov/genomes/all/GCA/019/321/725/GCA_019321725.1_Paulownia_fortunei_Genome_V1.0</t>
  </si>
  <si>
    <t>Birgus latro</t>
  </si>
  <si>
    <t>MSLCC-1</t>
  </si>
  <si>
    <t>SAMN18043997</t>
  </si>
  <si>
    <t>PRJNA704570</t>
  </si>
  <si>
    <t>GCA_018397915.1</t>
  </si>
  <si>
    <t>JAGKTI01</t>
  </si>
  <si>
    <t>ftp://ftp.ncbi.nlm.nih.gov/genomes/all/GCA/018/397/915/GCA_018397915.1_ASM1839791v1</t>
  </si>
  <si>
    <t>Fonticula-like sp. SCN 57-25</t>
  </si>
  <si>
    <t>SAMN03652443</t>
  </si>
  <si>
    <t>GCA_001724245.1</t>
  </si>
  <si>
    <t>MEDX01</t>
  </si>
  <si>
    <t>ftp://ftp.ncbi.nlm.nih.gov/genomes/all/GCA/001/724/245/GCA_001724245.1_ASM172424v1</t>
  </si>
  <si>
    <t>Scaphiopus couchii</t>
  </si>
  <si>
    <t>SAMN11282385</t>
  </si>
  <si>
    <t>GCA_009364435.1</t>
  </si>
  <si>
    <t>VKOA01</t>
  </si>
  <si>
    <t>ftp://ftp.ncbi.nlm.nih.gov/genomes/all/GCA/009/364/435/GCA_009364435.1_usc_Scouchii_0.1</t>
  </si>
  <si>
    <t>Spea bombifrons</t>
  </si>
  <si>
    <t>SAMN11282360</t>
  </si>
  <si>
    <t>GCA_009364475.1</t>
  </si>
  <si>
    <t>VKNZ01</t>
  </si>
  <si>
    <t>ftp://ftp.ncbi.nlm.nih.gov/genomes/all/GCA/009/364/475/GCA_009364475.1_usc_Sbombifrons_0.1</t>
  </si>
  <si>
    <t>Chrysochromulina tobinii</t>
  </si>
  <si>
    <t>CCMP291</t>
  </si>
  <si>
    <t>SAMN03102970</t>
  </si>
  <si>
    <t>PRJNA263501</t>
  </si>
  <si>
    <t>GCA_001275005.1</t>
  </si>
  <si>
    <t>JWZX01</t>
  </si>
  <si>
    <t>2015-08-26T00:00:00Z</t>
  </si>
  <si>
    <t>ftp://ftp.ncbi.nlm.nih.gov/genomes/all/GCA/001/275/005/GCA_001275005.1_Ctobinv2</t>
  </si>
  <si>
    <t>Anthochaera phrygia</t>
  </si>
  <si>
    <t>SAMN12070213</t>
  </si>
  <si>
    <t>PRJNA549051</t>
  </si>
  <si>
    <t>GCA_009430485.1</t>
  </si>
  <si>
    <t>VJPA01</t>
  </si>
  <si>
    <t>2019-10-31T00:00:00Z</t>
  </si>
  <si>
    <t>ftp://ftp.ncbi.nlm.nih.gov/genomes/all/GCA/009/430/485/GCA_009430485.1_ANU_Anthochaera_phrygia_1.0</t>
  </si>
  <si>
    <t>Kazachstania telluris</t>
  </si>
  <si>
    <t>UCD400</t>
  </si>
  <si>
    <t>SAMN11621521</t>
  </si>
  <si>
    <t>PRJNA542433</t>
  </si>
  <si>
    <t>GCA_009394695.1</t>
  </si>
  <si>
    <t>VAPW01</t>
  </si>
  <si>
    <t>ftp://ftp.ncbi.nlm.nih.gov/genomes/all/GCA/009/394/695/GCA_009394695.1_ASM939469v1</t>
  </si>
  <si>
    <t>Diadromus collaris</t>
  </si>
  <si>
    <t>SAMN04378100</t>
  </si>
  <si>
    <t>PRJNA307299</t>
  </si>
  <si>
    <t>GCA_009394715.1</t>
  </si>
  <si>
    <t>LQNJ01</t>
  </si>
  <si>
    <t>ftp://ftp.ncbi.nlm.nih.gov/genomes/all/GCA/009/394/715/GCA_009394715.1_ASM939471v1</t>
  </si>
  <si>
    <t>ATCC 42080</t>
  </si>
  <si>
    <t>SAMN07327889</t>
  </si>
  <si>
    <t>PRJNA393337</t>
  </si>
  <si>
    <t>GCA_009428275.1</t>
  </si>
  <si>
    <t>RDSF01</t>
  </si>
  <si>
    <t>ftp://ftp.ncbi.nlm.nih.gov/genomes/all/GCA/009/428/275/GCA_009428275.1_AAFC_TLATCC42080_1</t>
  </si>
  <si>
    <t>Venustampulla echinocandica</t>
  </si>
  <si>
    <t>BP 5553</t>
  </si>
  <si>
    <t>SAMN07173322</t>
  </si>
  <si>
    <t>PRJNA602438</t>
  </si>
  <si>
    <t>GCA_003357145.1</t>
  </si>
  <si>
    <t>NPIC01</t>
  </si>
  <si>
    <t>2018-08-03T00:00:00Z</t>
  </si>
  <si>
    <t>ftp://ftp.ncbi.nlm.nih.gov/genomes/all/GCA/003/357/145/GCA_003357145.1_ASM335714v1</t>
  </si>
  <si>
    <t>ftp://ftp.ncbi.nlm.nih.gov/genomes/all/GCF/003/357/145/GCF_003357145.1_ASM335714v1</t>
  </si>
  <si>
    <t>Aspergillus pseudotamarii</t>
  </si>
  <si>
    <t>CBS 117625</t>
  </si>
  <si>
    <t>SAMN05446752</t>
  </si>
  <si>
    <t>PRJNA602439</t>
  </si>
  <si>
    <t>GCA_009193445.1</t>
  </si>
  <si>
    <t>STFH01</t>
  </si>
  <si>
    <t>ftp://ftp.ncbi.nlm.nih.gov/genomes/all/GCA/009/193/445/GCA_009193445.1_Asppset1</t>
  </si>
  <si>
    <t>ftp://ftp.ncbi.nlm.nih.gov/genomes/all/GCF/009/193/445/GCF_009193445.1_Asppset1</t>
  </si>
  <si>
    <t>Aspergillus avenaceus</t>
  </si>
  <si>
    <t>IBT 18842</t>
  </si>
  <si>
    <t>SAMN05446841</t>
  </si>
  <si>
    <t>PRJNA333897</t>
  </si>
  <si>
    <t>GCA_009193465.1</t>
  </si>
  <si>
    <t>STFI01</t>
  </si>
  <si>
    <t>ftp://ftp.ncbi.nlm.nih.gov/genomes/all/GCA/009/193/465/GCA_009193465.1_Aspave1</t>
  </si>
  <si>
    <t>Aspergillus sergii</t>
  </si>
  <si>
    <t>CBS 130017</t>
  </si>
  <si>
    <t>SAMN05443096</t>
  </si>
  <si>
    <t>PRJNA333911</t>
  </si>
  <si>
    <t>GCA_009193525.1</t>
  </si>
  <si>
    <t>STFL01</t>
  </si>
  <si>
    <t>ftp://ftp.ncbi.nlm.nih.gov/genomes/all/GCA/009/193/525/GCA_009193525.1_Aspser1</t>
  </si>
  <si>
    <t>Aspergillus transmontanensis</t>
  </si>
  <si>
    <t>CBS 130015</t>
  </si>
  <si>
    <t>SAMN05446753</t>
  </si>
  <si>
    <t>PRJNA333913</t>
  </si>
  <si>
    <t>GCA_009193505.1</t>
  </si>
  <si>
    <t>STFK01</t>
  </si>
  <si>
    <t>ftp://ftp.ncbi.nlm.nih.gov/genomes/all/GCA/009/193/505/GCA_009193505.1_Asptra1</t>
  </si>
  <si>
    <t>CBS 553.77</t>
  </si>
  <si>
    <t>SAMN05446844</t>
  </si>
  <si>
    <t>PRJNA333900</t>
  </si>
  <si>
    <t>GCA_009193565.1</t>
  </si>
  <si>
    <t>STFN01</t>
  </si>
  <si>
    <t>ftp://ftp.ncbi.nlm.nih.gov/genomes/all/GCA/009/193/565/GCA_009193565.1_Aspcor1</t>
  </si>
  <si>
    <t>Aspergillus pseudocaelatus</t>
  </si>
  <si>
    <t>CBS 117616</t>
  </si>
  <si>
    <t>SAMN05445982</t>
  </si>
  <si>
    <t>PRJNA333908</t>
  </si>
  <si>
    <t>GCA_009193665.1</t>
  </si>
  <si>
    <t>STFS01</t>
  </si>
  <si>
    <t>ftp://ftp.ncbi.nlm.nih.gov/genomes/all/GCA/009/193/665/GCA_009193665.1_Asppsec1</t>
  </si>
  <si>
    <t>Aspergillus bertholletiae</t>
  </si>
  <si>
    <t>IBT 29228</t>
  </si>
  <si>
    <t>SAMN05446843</t>
  </si>
  <si>
    <t>PRJNA333898</t>
  </si>
  <si>
    <t>GCA_009193595.1</t>
  </si>
  <si>
    <t>STFP01</t>
  </si>
  <si>
    <t>ftp://ftp.ncbi.nlm.nih.gov/genomes/all/GCA/009/193/595/GCA_009193595.1_Aspber1</t>
  </si>
  <si>
    <t>Aspergillus caelatus</t>
  </si>
  <si>
    <t>CBS 763.97</t>
  </si>
  <si>
    <t>SAMN05445973</t>
  </si>
  <si>
    <t>PRJNA602440</t>
  </si>
  <si>
    <t>GCA_009193585.1</t>
  </si>
  <si>
    <t>STFO01</t>
  </si>
  <si>
    <t>ftp://ftp.ncbi.nlm.nih.gov/genomes/all/GCA/009/193/585/GCA_009193585.1_Aspcae1</t>
  </si>
  <si>
    <t>ftp://ftp.ncbi.nlm.nih.gov/genomes/all/GCF/009/193/585/GCF_009193585.1_Aspcae1</t>
  </si>
  <si>
    <t>11BO-GW45</t>
  </si>
  <si>
    <t>SAMN12730768</t>
  </si>
  <si>
    <t>PRJNA565027</t>
  </si>
  <si>
    <t>GCA_009599575.1</t>
  </si>
  <si>
    <t>VWND01</t>
  </si>
  <si>
    <t>2019-11-05T00:00:00Z</t>
  </si>
  <si>
    <t>ftp://ftp.ncbi.nlm.nih.gov/genomes/all/GCA/009/599/575/GCA_009599575.1_MSU_Bj_1.1</t>
  </si>
  <si>
    <t>Actinemys marmorata</t>
  </si>
  <si>
    <t>SAMN10724089</t>
  </si>
  <si>
    <t>PRJNA512124</t>
  </si>
  <si>
    <t>GCA_009430475.1</t>
  </si>
  <si>
    <t>VOGN01</t>
  </si>
  <si>
    <t>ftp://ftp.ncbi.nlm.nih.gov/genomes/all/GCA/009/430/475/GCA_009430475.1_Amar_v1</t>
  </si>
  <si>
    <t>Aspergillus pseudonomiae</t>
  </si>
  <si>
    <t>CBS 119388</t>
  </si>
  <si>
    <t>SAMN05446751</t>
  </si>
  <si>
    <t>PRJNA602443</t>
  </si>
  <si>
    <t>GCA_009193645.1</t>
  </si>
  <si>
    <t>STFR01</t>
  </si>
  <si>
    <t>ftp://ftp.ncbi.nlm.nih.gov/genomes/all/GCA/009/193/645/GCA_009193645.1_Asppsen1</t>
  </si>
  <si>
    <t>ftp://ftp.ncbi.nlm.nih.gov/genomes/all/GCF/009/193/645/GCF_009193645.1_Asppsen1</t>
  </si>
  <si>
    <t>Fusarium cortaderiae</t>
  </si>
  <si>
    <t>CBS 119183</t>
  </si>
  <si>
    <t>SAMN18043305</t>
  </si>
  <si>
    <t>GCA_017656915.1</t>
  </si>
  <si>
    <t>JAGDVB01</t>
  </si>
  <si>
    <t>ftp://ftp.ncbi.nlm.nih.gov/genomes/all/GCA/017/656/915/GCA_017656915.1_ASM1765691v1</t>
  </si>
  <si>
    <t>Fusarium austroamericanum</t>
  </si>
  <si>
    <t>CBS 110246</t>
  </si>
  <si>
    <t>SAMN18043300</t>
  </si>
  <si>
    <t>GCA_017657035.1</t>
  </si>
  <si>
    <t>JAGDVG01</t>
  </si>
  <si>
    <t>ftp://ftp.ncbi.nlm.nih.gov/genomes/all/GCA/017/657/035/GCA_017657035.1_ASM1765703v1</t>
  </si>
  <si>
    <t>Hydropsyche tenuis</t>
  </si>
  <si>
    <t>HT1</t>
  </si>
  <si>
    <t>SAMN12501726</t>
  </si>
  <si>
    <t>PRJNA558902</t>
  </si>
  <si>
    <t>GCA_009617725.1</t>
  </si>
  <si>
    <t>VTON01</t>
  </si>
  <si>
    <t>ftp://ftp.ncbi.nlm.nih.gov/genomes/all/GCA/009/617/725/GCA_009617725.1_HT1_wtdbg2_racon_pilon</t>
  </si>
  <si>
    <t>Plectrocnemia conspersa</t>
  </si>
  <si>
    <t>PO2</t>
  </si>
  <si>
    <t>SAMN12501725</t>
  </si>
  <si>
    <t>GCA_009617715.1</t>
  </si>
  <si>
    <t>VTFK01</t>
  </si>
  <si>
    <t>ftp://ftp.ncbi.nlm.nih.gov/genomes/all/GCA/009/617/715/GCA_009617715.1_P_conspersa_v1</t>
  </si>
  <si>
    <t>Corvus moneduloides</t>
  </si>
  <si>
    <t>bCorMon1</t>
  </si>
  <si>
    <t>SAMN12368441</t>
  </si>
  <si>
    <t>PRJNA599199</t>
  </si>
  <si>
    <t>GCA_009650955.1</t>
  </si>
  <si>
    <t>chromosome 1:NC_045476.1/CM018807.1; chromosome 2:NC_045477.1/CM018808.1; chromosome 3:NC_045478.1/CM018809.1; chromosome 4:NC_045479.1/CM018810.1; chromosome 5:NC_045480.1/CM018811.1; chromosome 6:NC_045481.1/CM018812.1; chromosome 7:NC_045482.1/CM018813.1; chromosome 8:NC_045483.1/CM018814.1; chromosome 9:NC_045484.1/CM018815.1; chromosome 10:NC_045485.1/CM018816.1; chromosome 11:NC_045486.1/CM018817.1; chromosome 12:NC_045487.1/CM018818.1; chromosome 13:NC_045488.1/CM018819.1; chromosome 14:NC_045489.1/CM018820.1; chromosome 15:NC_045490.1/CM018821.1; chromosome 16:NC_045491.1/CM018822.1; chromosome 17:NC_045492.1/CM018823.1; chromosome 18:NC_045493.1/CM018824.1; chromosome 19:NC_045494.1/CM018825.1; chromosome 20:NC_045495.1/CM018826.1; chromosome 21:NC_045496.1/CM018827.1; chromosome 22:NC_045497.1/CM018828.1; chromosome 23:NC_045498.1/CM018829.1; chromosome 24:NC_045499.1/CM018830.1; chromosome 25:NC_045500.1/CM018831.1; chromosome 26:NC_045501.1/CM018832.1; chromosome 27:NC_045502.1/CM018833.1; chromosome 28:NC_045503.1/CM018834.1; chromosome 29:NC_045504.1/CM018835.1; chromosome 30:NC_045505.1/CM018836.1; chromosome 31:NC_045506.1/CM018837.1; chromosome 32:NC_045507.1/CM018838.1; chromosome 33:NC_045508.1/CM018839.1; chromosome 34:NC_045509.1/CM018840.1; chromosome W:NC_045510.1/CM018842.1; chromosome Z:NC_045511.1/CM018841.1; mitochondrion MT:CM018859.1</t>
  </si>
  <si>
    <t>WHPO01</t>
  </si>
  <si>
    <t>ftp://ftp.ncbi.nlm.nih.gov/genomes/all/GCA/009/650/955/GCA_009650955.1_bCorMon1.pri</t>
  </si>
  <si>
    <t>ftp://ftp.ncbi.nlm.nih.gov/genomes/all/GCF/009/650/955/GCF_009650955.1_bCorMon1.pri</t>
  </si>
  <si>
    <t>Cryptococcus cf. gattii</t>
  </si>
  <si>
    <t>MF34</t>
  </si>
  <si>
    <t>SAMN09910472</t>
  </si>
  <si>
    <t>PRJNA487802</t>
  </si>
  <si>
    <t>GCA_009650685.1</t>
  </si>
  <si>
    <t>chromosome 1:CM018860.1; chromosome 2:CM018861.1; chromosome 3:CM018862.1; chromosome 4:CM018863.1; chromosome 5:CM018864.1; chromosome 6:CM018865.1; chromosome 7:CM018866.1; chromosome 8:CM018867.1; chromosome 9:CM018868.1; chromosome 10:CM018869.1; chromosome 11:CM018870.1; chromosome 12:CM018871.1; chromosome 13:CM018872.1</t>
  </si>
  <si>
    <t>VHDQ01</t>
  </si>
  <si>
    <t>ftp://ftp.ncbi.nlm.nih.gov/genomes/all/GCA/009/650/685/GCA_009650685.1_Cryp_gatt_MF34</t>
  </si>
  <si>
    <t>Drosophila bifasciata</t>
  </si>
  <si>
    <t>14012-0181.02</t>
  </si>
  <si>
    <t>SAMN12768989</t>
  </si>
  <si>
    <t>PRJNA565796</t>
  </si>
  <si>
    <t>GCA_009664405.1</t>
  </si>
  <si>
    <t>chromosome Muller A:CM019041.1; chromosome Muller B:CM019042.1; chromosome Muller CD:CM019043.1; chromosome Muller E:CM019044.1; chromosome Muller F:CM019045.1</t>
  </si>
  <si>
    <t>WIOZ01</t>
  </si>
  <si>
    <t>2019-11-15T00:00:00Z</t>
  </si>
  <si>
    <t>ftp://ftp.ncbi.nlm.nih.gov/genomes/all/GCA/009/664/405/GCA_009664405.1_UCBerk_Dbif_1.0</t>
  </si>
  <si>
    <t>Saccharomyces eubayanus x Saccharomyces uvarum</t>
  </si>
  <si>
    <t>yHQL555</t>
  </si>
  <si>
    <t>SAMN10973918</t>
  </si>
  <si>
    <t>GCA_009666385.1</t>
  </si>
  <si>
    <t>VZWP01</t>
  </si>
  <si>
    <t>ftp://ftp.ncbi.nlm.nih.gov/genomes/all/GCA/009/666/385/GCA_009666385.1_ASM966638v1</t>
  </si>
  <si>
    <t>Saccharomyces cerevisiae x Saccharomyces eubayanus</t>
  </si>
  <si>
    <t>yHQL630</t>
  </si>
  <si>
    <t>SAMN10973809</t>
  </si>
  <si>
    <t>GCA_009665555.1</t>
  </si>
  <si>
    <t>VZVB01</t>
  </si>
  <si>
    <t>ftp://ftp.ncbi.nlm.nih.gov/genomes/all/GCA/009/665/555/GCA_009665555.1_ASM966555v1</t>
  </si>
  <si>
    <t>Saccharomyces cerevisiae x Saccharomyces eubayanus x Saccharomyces uvarum</t>
  </si>
  <si>
    <t>yHAB34</t>
  </si>
  <si>
    <t>SAMN10973903</t>
  </si>
  <si>
    <t>GCA_009666275.1</t>
  </si>
  <si>
    <t>VZWC01</t>
  </si>
  <si>
    <t>ftp://ftp.ncbi.nlm.nih.gov/genomes/all/GCA/009/666/275/GCA_009666275.1_ASM966627v1</t>
  </si>
  <si>
    <t>Saccharomyces cerevisiae x Saccharomyces eubayanus x Saccharomyces kudriavzevii x Saccharomyces uvarum</t>
  </si>
  <si>
    <t>yHQL563</t>
  </si>
  <si>
    <t>SAMN10973901</t>
  </si>
  <si>
    <t>GCA_009667055.1</t>
  </si>
  <si>
    <t>VZXH01</t>
  </si>
  <si>
    <t>ftp://ftp.ncbi.nlm.nih.gov/genomes/all/GCA/009/667/055/GCA_009667055.1_ASM966705v1</t>
  </si>
  <si>
    <t>Saccharomyces cerevisiae x Saccharomyces kudriavzevii x Saccharomyces eubayanus</t>
  </si>
  <si>
    <t>yHQL560</t>
  </si>
  <si>
    <t>SAMN10973899</t>
  </si>
  <si>
    <t>GCA_009666465.1</t>
  </si>
  <si>
    <t>VZWS01</t>
  </si>
  <si>
    <t>ftp://ftp.ncbi.nlm.nih.gov/genomes/all/GCA/009/666/465/GCA_009666465.1_ASM966646v1</t>
  </si>
  <si>
    <t>Maniola jurtina</t>
  </si>
  <si>
    <t>SAMEA7523158</t>
  </si>
  <si>
    <t>PRJEB43489</t>
  </si>
  <si>
    <t>GCA_905333055.1</t>
  </si>
  <si>
    <t>chromosome 1:HG995207.1; chromosome 2:HG995209.1; chromosome 3:HG995210.1; chromosome 4:HG995211.1; chromosome 5:HG995212.1; chromosome 6:HG995213.1; chromosome 7:HG995214.1; chromosome 8:HG995215.1; chromosome 9:HG995216.1; chromosome 10:HG995217.1; chromosome 11:HG995218.1; chromosome 12:HG995219.1; chromosome 13:HG995220.1; chromosome 14:HG995221.1; chromosome 15:HG995222.1; chromosome 16:HG995223.1; chromosome 17:HG995224.1; chromosome 18:HG995225.1; chromosome 19:HG995226.1; chromosome 20:HG995227.1; chromosome 21:HG995228.1; chromosome 22:HG995229.1; chromosome 23:HG995230.1; chromosome 24:HG995231.1; chromosome 25:HG995232.1; chromosome 26:HG995233.1; chromosome 27:HG995235.1; chromosome 28:HG995236.1; chromosome W:HG995234.1; chromosome Z:HG995208.1; mitochondrion MT:HG995237.1</t>
  </si>
  <si>
    <t>CAJOSP01</t>
  </si>
  <si>
    <t>ftp://ftp.ncbi.nlm.nih.gov/genomes/all/GCA/905/333/055/GCA_905333055.1_ilManJurt1.1</t>
  </si>
  <si>
    <t>Vitis riparia x Vitis cinerea</t>
  </si>
  <si>
    <t>SAMEA4881065</t>
  </si>
  <si>
    <t>PRJEB28084</t>
  </si>
  <si>
    <t>GCA_900538005.1</t>
  </si>
  <si>
    <t>UNRP01</t>
  </si>
  <si>
    <t>ftp://ftp.ncbi.nlm.nih.gov/genomes/all/GCA/900/538/005/GCA_900538005.1_BoeWGS1.0</t>
  </si>
  <si>
    <t>Hemignathus wilsoni</t>
  </si>
  <si>
    <t>USGS band number 1581-74856</t>
  </si>
  <si>
    <t>SAMN10867508</t>
  </si>
  <si>
    <t>PRJNA520783</t>
  </si>
  <si>
    <t>GCA_009690805.1</t>
  </si>
  <si>
    <t>SGIP01</t>
  </si>
  <si>
    <t>2019-11-22T00:00:00Z</t>
  </si>
  <si>
    <t>ftp://ftp.ncbi.nlm.nih.gov/genomes/all/GCA/009/690/805/GCA_009690805.1_HemiWil1.0</t>
  </si>
  <si>
    <t>Macrolepiota fuliginosa MF-IS2</t>
  </si>
  <si>
    <t>MF-IS2</t>
  </si>
  <si>
    <t>SAMN02745871</t>
  </si>
  <si>
    <t>PRJNA218801</t>
  </si>
  <si>
    <t>GCA_015584085.1</t>
  </si>
  <si>
    <t>JADOGJ01</t>
  </si>
  <si>
    <t>ftp://ftp.ncbi.nlm.nih.gov/genomes/all/GCA/015/584/085/GCA_015584085.1_Macfu1</t>
  </si>
  <si>
    <t>Paraphaeosphaeria minitans</t>
  </si>
  <si>
    <t>Conio (IMI134523)</t>
  </si>
  <si>
    <t>SAMN13245827</t>
  </si>
  <si>
    <t>PRJNA588476</t>
  </si>
  <si>
    <t>GCA_015832175.1</t>
  </si>
  <si>
    <t>WJXW01</t>
  </si>
  <si>
    <t>ftp://ftp.ncbi.nlm.nih.gov/genomes/all/GCA/015/832/175/GCA_015832175.1_ASM1583217v1</t>
  </si>
  <si>
    <t>Hymenoscyphus koreanus</t>
  </si>
  <si>
    <t>SAMEA5059688</t>
  </si>
  <si>
    <t>GCA_902652825.1</t>
  </si>
  <si>
    <t>CACRVL01</t>
  </si>
  <si>
    <t>ftp://ftp.ncbi.nlm.nih.gov/genomes/all/GCA/902/652/825/GCA_902652825.1_HkoreanusF52847-1.2</t>
  </si>
  <si>
    <t>Pecten maximus</t>
  </si>
  <si>
    <t>SAMEA994736</t>
  </si>
  <si>
    <t>PRJEB35330</t>
  </si>
  <si>
    <t>GCA_902652985.1</t>
  </si>
  <si>
    <t>chromosome 1:NC_047015.1/LR736838.1; chromosome 2:NC_047016.1/LR736839.1; chromosome 3:NC_047017.1/LR736840.1; chromosome 4:NC_047018.1/LR736841.1; chromosome 5:NC_047019.1/LR736842.1; chromosome 6:NC_047020.1/LR736843.1; chromosome 7:NC_047021.1/LR736844.1; chromosome 8:NC_047022.1/LR736845.1; chromosome 9:NC_047023.1/LR736846.1; chromosome 10:NC_047024.1/LR736847.1; chromosome 11:NC_047025.1/LR736848.1; chromosome 12:NC_047026.1/LR736849.1; chromosome 13:NC_047027.1/LR736850.1; chromosome 14:NC_047028.1/LR736851.1; chromosome 15:NC_047029.1/LR736852.1; chromosome 16:NC_047030.1/LR736853.1; chromosome 17:NC_047031.1/LR736854.1; chromosome 18:NC_047032.1/LR736855.1; chromosome 19:NC_047033.1/LR736856.1</t>
  </si>
  <si>
    <t>CACRWE01</t>
  </si>
  <si>
    <t>ftp://ftp.ncbi.nlm.nih.gov/genomes/all/GCA/902/652/985/GCA_902652985.1_xPecMax1.1</t>
  </si>
  <si>
    <t>ftp://ftp.ncbi.nlm.nih.gov/genomes/all/GCF/902/652/985/GCF_902652985.1_xPecMax1.1</t>
  </si>
  <si>
    <t>Sciurus carolinensis</t>
  </si>
  <si>
    <t>SAMEA994726</t>
  </si>
  <si>
    <t>PRJEB35386</t>
  </si>
  <si>
    <t>GCA_902686445.2</t>
  </si>
  <si>
    <t>chromosome 1:LR738590.1; chromosome 2:LR738591.1; chromosome 3:LR738592.1; chromosome 4:LR738593.1; chromosome 5:LR738594.1; chromosome 6:LR738595.1; chromosome 7:LR738596.1; chromosome 8:LR738597.1; chromosome 9:LR738598.1; chromosome 10:LR738599.1; chromosome 11:LR738600.1; chromosome 12:LR738602.1; chromosome 13:LR738603.1; chromosome 14:LR738604.1; chromosome 15:LR738605.1; chromosome 16:LR738606.1; chromosome 17:LR738607.1; chromosome 18:LR738608.1; chromosome 19:LR738609.1; chromosome X:LR738601.1; chromosome Y:LR738610.1; mitochondrion MT:LR822069.1</t>
  </si>
  <si>
    <t>CACRXI02</t>
  </si>
  <si>
    <t>ftp://ftp.ncbi.nlm.nih.gov/genomes/all/GCA/902/686/445/GCA_902686445.2_mSciCar1.2</t>
  </si>
  <si>
    <t>Caenorhabditis bovis</t>
  </si>
  <si>
    <t>SAMEA6107890</t>
  </si>
  <si>
    <t>PRJEB34497</t>
  </si>
  <si>
    <t>GCA_902829315.1</t>
  </si>
  <si>
    <t>CADEPM01</t>
  </si>
  <si>
    <t>ftp://ftp.ncbi.nlm.nih.gov/genomes/all/GCA/902/829/315/GCA_902829315.1_CBOVIS_v1.1</t>
  </si>
  <si>
    <t>Peromyscus eremicus</t>
  </si>
  <si>
    <t>SAMEA5799953</t>
  </si>
  <si>
    <t>PRJEB33593</t>
  </si>
  <si>
    <t>GCA_902702925.1</t>
  </si>
  <si>
    <t>CACRXM01</t>
  </si>
  <si>
    <t>ftp://ftp.ncbi.nlm.nih.gov/genomes/all/GCA/902/702/925/GCA_902702925.1_Peer1.7.4</t>
  </si>
  <si>
    <t>Tinctoporellus epimiltinus</t>
  </si>
  <si>
    <t>SAMEA3685224</t>
  </si>
  <si>
    <t>PRJEB11981</t>
  </si>
  <si>
    <t>GCA_900155495.1</t>
  </si>
  <si>
    <t>FTLJ01</t>
  </si>
  <si>
    <t>ftp://ftp.ncbi.nlm.nih.gov/genomes/all/GCA/900/155/495/GCA_900155495.1_Tinctoporellus_epimiltinus_RS1</t>
  </si>
  <si>
    <t>Herpomyces periplanetae</t>
  </si>
  <si>
    <t>D. Haelew. 1187d</t>
  </si>
  <si>
    <t>SAMN13266619</t>
  </si>
  <si>
    <t>PRJNA589092</t>
  </si>
  <si>
    <t>GCA_009733715.1</t>
  </si>
  <si>
    <t>WMKJ01</t>
  </si>
  <si>
    <t>ftp://ftp.ncbi.nlm.nih.gov/genomes/all/GCA/009/733/715/GCA_009733715.1_ASM973371v1</t>
  </si>
  <si>
    <t>Alectoria sarmentosa</t>
  </si>
  <si>
    <t>MAF-Lich 21536</t>
  </si>
  <si>
    <t>SAMN13222678</t>
  </si>
  <si>
    <t>PRJNA588068</t>
  </si>
  <si>
    <t>GCA_009733775.1</t>
  </si>
  <si>
    <t>WOGZ01</t>
  </si>
  <si>
    <t>ftp://ftp.ncbi.nlm.nih.gov/genomes/all/GCA/009/733/775/GCA_009733775.1_ASM973377v1</t>
  </si>
  <si>
    <t>Chalara longipes BDJ</t>
  </si>
  <si>
    <t>BDJ</t>
  </si>
  <si>
    <t>SAMN02745709</t>
  </si>
  <si>
    <t>PRJNA213334</t>
  </si>
  <si>
    <t>GCA_009732865.1</t>
  </si>
  <si>
    <t>VKGA01</t>
  </si>
  <si>
    <t>ftp://ftp.ncbi.nlm.nih.gov/genomes/all/GCA/009/732/865/GCA_009732865.1_Chalo1</t>
  </si>
  <si>
    <t>Gymnopus androsaceus JB14</t>
  </si>
  <si>
    <t>JB14</t>
  </si>
  <si>
    <t>SAMN05660848</t>
  </si>
  <si>
    <t>PRJNA234428</t>
  </si>
  <si>
    <t>GCA_009733575.1</t>
  </si>
  <si>
    <t>VKGB01</t>
  </si>
  <si>
    <t>ftp://ftp.ncbi.nlm.nih.gov/genomes/all/GCA/009/733/575/GCA_009733575.1_Gyman1</t>
  </si>
  <si>
    <t>Coix aquatica</t>
  </si>
  <si>
    <t>SAMN10617848</t>
  </si>
  <si>
    <t>PRJNA509097</t>
  </si>
  <si>
    <t>GCA_009725075.1</t>
  </si>
  <si>
    <t>chromosome 1:CM019138.1; chromosome 2:CM019139.1; chromosome 3:CM019140.1; chromosome 4:CM019141.1; chromosome 5:CM019142.1; chromosome 6:CM019143.1; chromosome 7:CM019144.1; chromosome 8:CM019145.1; chromosome 9:CM019146.1; chromosome 10:CM019147.1</t>
  </si>
  <si>
    <t>RZMS01</t>
  </si>
  <si>
    <t>ftp://ftp.ncbi.nlm.nih.gov/genomes/all/GCA/009/725/075/GCA_009725075.1_ASM972507v1</t>
  </si>
  <si>
    <t>Neostethus bicornis</t>
  </si>
  <si>
    <t>SAMEA104240207</t>
  </si>
  <si>
    <t>PRJEB35383</t>
  </si>
  <si>
    <t>GCA_902685375.1</t>
  </si>
  <si>
    <t>chromosome 1:LR738542.1; chromosome 2:LR738563.1; chromosome 3:LR738543.1; chromosome 4:LR738547.1; chromosome 5:LR738557.1; chromosome 6:LR738544.1; chromosome 7:LR738550.1; chromosome 8:LR738556.1; chromosome 9:LR738545.1; chromosome 10:LR738561.1; chromosome 11:LR738551.1; chromosome 12:LR738564.1; chromosome 13:LR738546.1; chromosome 14:LR738555.1; chromosome 15:LR738548.1; chromosome 16:LR738541.1; chromosome 17:LR738554.1; chromosome 18:LR738558.1; chromosome 19:LR738559.1; chromosome 20:LR738553.1; chromosome 21:LR738549.1; chromosome 22:LR738552.1; chromosome 23:LR738562.1; chromosome 24:LR738560.1</t>
  </si>
  <si>
    <t>CACRXE01</t>
  </si>
  <si>
    <t>ftp://ftp.ncbi.nlm.nih.gov/genomes/all/GCA/902/685/375/GCA_902685375.1_fNeoBic2.1</t>
  </si>
  <si>
    <t>Hasora badra badra</t>
  </si>
  <si>
    <t>SAMN11893857</t>
  </si>
  <si>
    <t>GCA_018245195.1</t>
  </si>
  <si>
    <t>DWTC01</t>
  </si>
  <si>
    <t>ftp://ftp.ncbi.nlm.nih.gov/genomes/all/GCA/018/245/195/GCA_018245195.1_SRR9330398</t>
  </si>
  <si>
    <t>Ostreobium quekettii</t>
  </si>
  <si>
    <t>SAMEA7051187</t>
  </si>
  <si>
    <t>PRJEB39309</t>
  </si>
  <si>
    <t>GCA_905146915.1</t>
  </si>
  <si>
    <t>CAJHUC01</t>
  </si>
  <si>
    <t>ftp://ftp.ncbi.nlm.nih.gov/genomes/all/GCA/905/146/915/GCA_905146915.1_Ostreobium_1D_genome</t>
  </si>
  <si>
    <t>Platanista gangetica</t>
  </si>
  <si>
    <t>HRRL_PG_001</t>
  </si>
  <si>
    <t>SAMN16703806</t>
  </si>
  <si>
    <t>PRJNA675309</t>
  </si>
  <si>
    <t>GCA_017311385.1</t>
  </si>
  <si>
    <t>JAFDUW01</t>
  </si>
  <si>
    <t>ftp://ftp.ncbi.nlm.nih.gov/genomes/all/GCA/017/311/385/GCA_017311385.1_HRRL_Platanista_gangetica_1.0</t>
  </si>
  <si>
    <t>Gillenia trifoliata</t>
  </si>
  <si>
    <t>NNPM170011</t>
  </si>
  <si>
    <t>SAMN16480607</t>
  </si>
  <si>
    <t>PRJNA669900</t>
  </si>
  <si>
    <t>GCA_018257905.1</t>
  </si>
  <si>
    <t>chromosome 1:CM031080.1; chromosome 2:CM031081.1; chromosome 3:CM031082.1; chromosome 4:CM031083.1; chromosome 5:CM031084.1; chromosome 6:CM031085.1; chromosome 7:CM031086.1; chromosome 8:CM031087.1; chromosome 9:CM031088.1</t>
  </si>
  <si>
    <t>JAEHOF01</t>
  </si>
  <si>
    <t>ftp://ftp.ncbi.nlm.nih.gov/genomes/all/GCA/018/257/905/GCA_018257905.1_V1</t>
  </si>
  <si>
    <t>Bombus waltoni</t>
  </si>
  <si>
    <t>SC7747</t>
  </si>
  <si>
    <t>SAMN15897747</t>
  </si>
  <si>
    <t>GCA_014737395.1</t>
  </si>
  <si>
    <t>JACXII01</t>
  </si>
  <si>
    <t>2020-09-24T00:00:00Z</t>
  </si>
  <si>
    <t>ftp://ftp.ncbi.nlm.nih.gov/genomes/all/GCA/014/737/395/GCA_014737395.1_ASM1473739v1</t>
  </si>
  <si>
    <t>Cydonia oblonga</t>
  </si>
  <si>
    <t>SAMN16704925</t>
  </si>
  <si>
    <t>PRJNA675337</t>
  </si>
  <si>
    <t>GCA_015708375.1</t>
  </si>
  <si>
    <t>JADOBS01</t>
  </si>
  <si>
    <t>ftp://ftp.ncbi.nlm.nih.gov/genomes/all/GCA/015/708/375/GCA_015708375.1_ASM1570837v1</t>
  </si>
  <si>
    <t>Spirogloea muscicola</t>
  </si>
  <si>
    <t>CCAC 0214</t>
  </si>
  <si>
    <t>SAMN11774797</t>
  </si>
  <si>
    <t>PRJNA543679</t>
  </si>
  <si>
    <t>GCA_009602725.1</t>
  </si>
  <si>
    <t>WELB01</t>
  </si>
  <si>
    <t>ftp://ftp.ncbi.nlm.nih.gov/genomes/all/GCA/009/602/725/GCA_009602725.1_ASM960272v1</t>
  </si>
  <si>
    <t>Morchella sextelata</t>
  </si>
  <si>
    <t>NZTD180501373</t>
  </si>
  <si>
    <t>SAMN10830011</t>
  </si>
  <si>
    <t>PRJNA517412</t>
  </si>
  <si>
    <t>GCA_009741755.1</t>
  </si>
  <si>
    <t>SDUU01</t>
  </si>
  <si>
    <t>ftp://ftp.ncbi.nlm.nih.gov/genomes/all/GCA/009/741/755/GCA_009741755.1_ASM974175v1</t>
  </si>
  <si>
    <t>Malurus cyaneus samueli</t>
  </si>
  <si>
    <t>SAMN12217597</t>
  </si>
  <si>
    <t>PRJNA553115</t>
  </si>
  <si>
    <t>GCA_009741485.1</t>
  </si>
  <si>
    <t>chromosome 1:CM019214.1; chromosome 2:CM019215.1; chromosome 3:CM019216.1; chromosome 4:CM019217.1; chromosome 5:CM019218.1; chromosome 6:CM019219.1; chromosome 7:CM019220.1; chromosome 8:CM019221.1; chromosome 9:CM019222.1; chromosome 10:CM019223.1; chromosome 11:CM019224.1; chromosome 12:CM019225.1; chromosome 13:CM019226.1; chromosome 14:CM019227.1; chromosome 15:CM019228.1; chromosome 17:CM019229.1; chromosome 18:CM019230.1; chromosome 20:CM019231.1; chromosome 21:CM019232.1; chromosome 23:CM019233.1; chromosome 27:CM019234.1; chromosome 28:CM019235.1; chromosome Z:CM019236.1; chromosome 1A:CM019237.1; chromosome 4A:CM019238.1; mitochondrion MT:CM019239.1</t>
  </si>
  <si>
    <t>VKON01</t>
  </si>
  <si>
    <t>ftp://ftp.ncbi.nlm.nih.gov/genomes/all/GCA/009/741/485/GCA_009741485.1_mCya_1.0</t>
  </si>
  <si>
    <t>Metschnikowia citriensis (nom. inval.)</t>
  </si>
  <si>
    <t>FL01</t>
  </si>
  <si>
    <t>SAMN12084068</t>
  </si>
  <si>
    <t>PRJNA549352</t>
  </si>
  <si>
    <t>GCA_009746055.1</t>
  </si>
  <si>
    <t>VFXK01</t>
  </si>
  <si>
    <t>ftp://ftp.ncbi.nlm.nih.gov/genomes/all/GCA/009/746/055/GCA_009746055.1_ASM974605v1</t>
  </si>
  <si>
    <t>Rhododendron williamsianum</t>
  </si>
  <si>
    <t>RSF 1966-606</t>
  </si>
  <si>
    <t>SAMN08434804</t>
  </si>
  <si>
    <t>PRJNA432092</t>
  </si>
  <si>
    <t>GCA_009746105.1</t>
  </si>
  <si>
    <t>linkage group LG01:CM019264.1; linkage group LG02:CM019265.1; linkage group LG03:CM019266.1; linkage group LG04:CM019267.1; linkage group LG05:CM019268.1; linkage group LG06:CM019269.1; linkage group LG07:CM019270.1; linkage group LG08:CM019271.1; linkage group LG09:CM019272.1; linkage group LG10:CM019273.1; linkage group LG11:CM019274.1; linkage group LG12:CM019275.1; linkage group LG13:CM019276.1</t>
  </si>
  <si>
    <t>QEFC01</t>
  </si>
  <si>
    <t>ftp://ftp.ncbi.nlm.nih.gov/genomes/all/GCA/009/746/105/GCA_009746105.1_ASM974610v1</t>
  </si>
  <si>
    <t>Sparganum proliferum</t>
  </si>
  <si>
    <t>Venezuela</t>
  </si>
  <si>
    <t>SAMEA6224978</t>
  </si>
  <si>
    <t>PRJEB35374</t>
  </si>
  <si>
    <t>GCA_902702955.1</t>
  </si>
  <si>
    <t>CACRXO01</t>
  </si>
  <si>
    <t>ftp://ftp.ncbi.nlm.nih.gov/genomes/all/GCA/902/702/955/GCA_902702955.1_SprV_v2_2</t>
  </si>
  <si>
    <t>Fusarium clavum</t>
  </si>
  <si>
    <t>NRRL 66337 (ITEM 11348)</t>
  </si>
  <si>
    <t>SAMN08631416</t>
  </si>
  <si>
    <t>GCA_004367155.1</t>
  </si>
  <si>
    <t>QGEC01</t>
  </si>
  <si>
    <t>ftp://ftp.ncbi.nlm.nih.gov/genomes/all/GCA/004/367/155/GCA_004367155.1_FIESC_5_NRRL_66337_ITEM_11348</t>
  </si>
  <si>
    <t>Metschnikowia sp. UWOPS 12.619.2</t>
  </si>
  <si>
    <t>UWOPS 12.619.2</t>
  </si>
  <si>
    <t>SAMN13013139</t>
  </si>
  <si>
    <t>GCA_009756645.1</t>
  </si>
  <si>
    <t>WFIT01</t>
  </si>
  <si>
    <t>ftp://ftp.ncbi.nlm.nih.gov/genomes/all/GCA/009/756/645/GCA_009756645.1_ASM975664v1</t>
  </si>
  <si>
    <t>Metschnikowia sp. UWOPS 03-167b3</t>
  </si>
  <si>
    <t>UWOPS 03-167b3</t>
  </si>
  <si>
    <t>SAMN13013141</t>
  </si>
  <si>
    <t>GCA_009756565.1</t>
  </si>
  <si>
    <t>WFIV01</t>
  </si>
  <si>
    <t>ftp://ftp.ncbi.nlm.nih.gov/genomes/all/GCA/009/756/565/GCA_009756565.1_ASM975656v1</t>
  </si>
  <si>
    <t>Metschnikowia sp. UFMG-CM-y6306</t>
  </si>
  <si>
    <t>UFMG-CM-y6306</t>
  </si>
  <si>
    <t>SAMN13013142</t>
  </si>
  <si>
    <t>GCA_009756535.1</t>
  </si>
  <si>
    <t>WFIW01</t>
  </si>
  <si>
    <t>ftp://ftp.ncbi.nlm.nih.gov/genomes/all/GCA/009/756/535/GCA_009756535.1_ASM975653v1</t>
  </si>
  <si>
    <t>Campodea augens</t>
  </si>
  <si>
    <t>MM-2018</t>
  </si>
  <si>
    <t>SAMN07967199</t>
  </si>
  <si>
    <t>PRJNA416902</t>
  </si>
  <si>
    <t>GCA_009757345.1</t>
  </si>
  <si>
    <t>VUNT01</t>
  </si>
  <si>
    <t>ftp://ftp.ncbi.nlm.nih.gov/genomes/all/GCA/009/757/345/GCA_009757345.1_UGE_Caugens_1.0</t>
  </si>
  <si>
    <t>Lepidium campestre</t>
  </si>
  <si>
    <t>EHA205</t>
  </si>
  <si>
    <t>SAMN13190922</t>
  </si>
  <si>
    <t>PRJNA587432</t>
  </si>
  <si>
    <t>GCA_009757365.2</t>
  </si>
  <si>
    <t>WJSH01</t>
  </si>
  <si>
    <t>ftp://ftp.ncbi.nlm.nih.gov/genomes/all/GCA/009/757/365/GCA_009757365.2_ASM975736v2</t>
  </si>
  <si>
    <t>Halicephalobus sp. NKZ332</t>
  </si>
  <si>
    <t>NKZ332</t>
  </si>
  <si>
    <t>SAMN12324525</t>
  </si>
  <si>
    <t>PRJNA555616</t>
  </si>
  <si>
    <t>GCA_009761265.1</t>
  </si>
  <si>
    <t>VOSG01</t>
  </si>
  <si>
    <t>ftp://ftp.ncbi.nlm.nih.gov/genomes/all/GCA/009/761/265/GCA_009761265.1_ASM976126v1</t>
  </si>
  <si>
    <t>Achatina immaculata</t>
  </si>
  <si>
    <t>DP-2019</t>
  </si>
  <si>
    <t>SAMN12612888</t>
  </si>
  <si>
    <t>PRJNA561271</t>
  </si>
  <si>
    <t>GCA_009760885.1</t>
  </si>
  <si>
    <t>linkage group LG1:CM019691.1; linkage group LG2:CM019702.1; linkage group LG3:CM019713.1; linkage group LG4:CM019716.1; linkage group LG5:CM019717.1; linkage group LG6:CM019718.1; linkage group LG7:CM019719.1; linkage group LG8:CM019720.1; linkage group LG9:CM019721.1; linkage group LG10:CM019692.1; linkage group LG11:CM019693.1; linkage group LG12:CM019694.1; linkage group LG13:CM019695.1; linkage group LG14:CM019696.1; linkage group LG15:CM019697.1; linkage group LG16:CM019698.1; linkage group LG17:CM019699.1; linkage group LG18:CM019700.1; linkage group LG19:CM019701.1; linkage group LG20:CM019703.1; linkage group LG21:CM019704.1; linkage group LG22:CM019705.1; linkage group LG23:CM019706.1; linkage group LG24:CM019707.1; linkage group LG25:CM019708.1; linkage group LG26:CM019709.1; linkage group LG27:CM019710.1; linkage group LG28:CM019711.1; linkage group LG29:CM019712.1; linkage group LG30:CM019714.1; linkage group LG31:CM019715.1</t>
  </si>
  <si>
    <t>WNKJ01</t>
  </si>
  <si>
    <t>ftp://ftp.ncbi.nlm.nih.gov/genomes/all/GCA/009/760/885/GCA_009760885.1_ASM976088v1</t>
  </si>
  <si>
    <t>Notolabrus celidotus</t>
  </si>
  <si>
    <t>fNotCel1</t>
  </si>
  <si>
    <t>SAMN12623201</t>
  </si>
  <si>
    <t>PRJNA634114</t>
  </si>
  <si>
    <t>GCA_009762535.1</t>
  </si>
  <si>
    <t>chromosome 1:NC_048272.1/CM019771.1; chromosome 2:NC_048273.1/CM019772.1; chromosome 3:NC_048274.1/CM019773.1; chromosome 4:NC_048275.1/CM019774.1; chromosome 5:NC_048276.1/CM019775.1; chromosome 6:NC_048277.1/CM019776.1; chromosome 7:NC_048278.1/CM019777.1; chromosome 8:NC_048279.1/CM019778.1; chromosome 9:NC_048280.1/CM019779.1; chromosome 10:NC_048281.1/CM019780.1; chromosome 11:NC_048282.1/CM019781.1; chromosome 12:NC_048283.1/CM019782.1; chromosome 13:NC_048284.1/CM019783.1; chromosome 14:NC_048285.1/CM019784.1; chromosome 15:NC_048286.1/CM019785.1; chromosome 16:NC_048287.1/CM019786.1; chromosome 17:NC_048288.1/CM019787.1; chromosome 18:NC_048289.1/CM019788.1; chromosome 19:NC_048290.1/CM019789.1; chromosome 20:NC_048291.1/CM019790.1; chromosome 21:NC_048292.1/CM019791.1; chromosome 22:NC_048293.1/CM019792.1; chromosome 23:NC_048294.1/CM019793.1; chromosome 24:NC_048295.1/CM019794.1; mitochondrion MT:CM019797.1</t>
  </si>
  <si>
    <t>WOTL01</t>
  </si>
  <si>
    <t>ftp://ftp.ncbi.nlm.nih.gov/genomes/all/GCA/009/762/535/GCA_009762535.1_fNotCel1.pri</t>
  </si>
  <si>
    <t>ftp://ftp.ncbi.nlm.nih.gov/genomes/all/GCF/009/762/535/GCF_009762535.1_fNotCel1.pri</t>
  </si>
  <si>
    <t>Phenacoccus solenopsis</t>
  </si>
  <si>
    <t>jinhua</t>
  </si>
  <si>
    <t>SAMN12012132</t>
  </si>
  <si>
    <t>PRJNA380754</t>
  </si>
  <si>
    <t>GCA_009761765.1</t>
  </si>
  <si>
    <t>chromosome 1:CM019752.1; chromosome 2:CM019753.1; chromosome 3:CM019754.1; chromosome 4:CM019755.1; chromosome 5:CM019756.1</t>
  </si>
  <si>
    <t>VFXL01</t>
  </si>
  <si>
    <t>ftp://ftp.ncbi.nlm.nih.gov/genomes/all/GCA/009/761/765/GCA_009761765.1_ASM976176v1</t>
  </si>
  <si>
    <t>Cristatella mucedo</t>
  </si>
  <si>
    <t>SPBEP1</t>
  </si>
  <si>
    <t>SAMN13426717</t>
  </si>
  <si>
    <t>PRJNA592440</t>
  </si>
  <si>
    <t>GCA_009760855.2</t>
  </si>
  <si>
    <t>mitochondrion MT:CM019737.2</t>
  </si>
  <si>
    <t>WPIO01</t>
  </si>
  <si>
    <t>ftp://ftp.ncbi.nlm.nih.gov/genomes/all/GCA/009/760/855/GCA_009760855.2_Cmucedo_v1.1</t>
  </si>
  <si>
    <t>Geothlypis trichas</t>
  </si>
  <si>
    <t>bGeoTri1</t>
  </si>
  <si>
    <t>SAMN12631222</t>
  </si>
  <si>
    <t>PRJNA589703</t>
  </si>
  <si>
    <t>GCA_009764595.1</t>
  </si>
  <si>
    <t>chromosome 1:CM019901.1; chromosome 2:CM019902.1; chromosome 3:CM019903.1; chromosome 4:CM019904.1; chromosome 5:CM019905.1; chromosome 6:CM019906.1; chromosome 7:CM019907.1; chromosome 8:CM019908.1; chromosome 9:CM019909.1; chromosome 10:CM019910.1; chromosome 11:CM019911.1; chromosome 12:CM019912.1; chromosome 13:CM019913.1; chromosome 14:CM019914.1; chromosome 15:CM019915.1; chromosome 16:CM019916.1; chromosome 17:CM019917.1; chromosome 18:CM019918.1; chromosome 19:CM019919.1; chromosome 20:CM019920.1; chromosome 21:CM019921.1; chromosome 22:CM019922.1; chromosome 23:CM019923.1; chromosome 24:CM019924.1; chromosome 25:CM019925.1; chromosome 26:CM019926.1; chromosome 27:CM019927.1; chromosome 28:CM019928.1; chromosome 29:CM019929.1; chromosome 30:CM019930.1; chromosome 31:CM019931.1; chromosome 32:CM019932.1; chromosome W:CM019934.1; chromosome Z:CM019933.1</t>
  </si>
  <si>
    <t>WSPJ01</t>
  </si>
  <si>
    <t>ftp://ftp.ncbi.nlm.nih.gov/genomes/all/GCA/009/764/595/GCA_009764595.1_bGeoTri1.pri</t>
  </si>
  <si>
    <t>Sarcomyxa edulis</t>
  </si>
  <si>
    <t>SE1</t>
  </si>
  <si>
    <t>SAMN09748201</t>
  </si>
  <si>
    <t>PRJNA483858</t>
  </si>
  <si>
    <t>GCA_009761415.1</t>
  </si>
  <si>
    <t>QUOL01</t>
  </si>
  <si>
    <t>ftp://ftp.ncbi.nlm.nih.gov/genomes/all/GCA/009/761/415/GCA_009761415.1_ASM976141v1</t>
  </si>
  <si>
    <t>Symbiodinium kawagutii</t>
  </si>
  <si>
    <t>SL-2019</t>
  </si>
  <si>
    <t>SAMN02716926</t>
  </si>
  <si>
    <t>PRJNA556154</t>
  </si>
  <si>
    <t>GCA_009767595.1</t>
  </si>
  <si>
    <t>VSDK01</t>
  </si>
  <si>
    <t>ftp://ftp.ncbi.nlm.nih.gov/genomes/all/GCA/009/767/595/GCA_009767595.1_ASM976759v1</t>
  </si>
  <si>
    <t>Cryptosporidium bovis</t>
  </si>
  <si>
    <t>SAMN11927534</t>
  </si>
  <si>
    <t>PRJNA545579</t>
  </si>
  <si>
    <t>GCA_009768925.1</t>
  </si>
  <si>
    <t>VHIT01</t>
  </si>
  <si>
    <t>ftp://ftp.ncbi.nlm.nih.gov/genomes/all/GCA/009/768/925/GCA_009768925.1_ASM976892v1</t>
  </si>
  <si>
    <t>Cyclopterus lumpus</t>
  </si>
  <si>
    <t>fCycLum1</t>
  </si>
  <si>
    <t>SAMN12629502</t>
  </si>
  <si>
    <t>PRJNA625538</t>
  </si>
  <si>
    <t>GCA_009769545.1</t>
  </si>
  <si>
    <t>chromosome 1:NC_046966.1/CM020114.1; chromosome 2:NC_046967.1/CM020115.1; chromosome 3:NC_046968.1/CM020116.1; chromosome 4:NC_046969.1/CM020117.1; chromosome 5:NC_046970.1/CM020118.1; chromosome 6:NC_046971.1/CM020119.1; chromosome 7:NC_046972.1/CM020120.1; chromosome 8:NC_046973.1/CM020121.1; chromosome 9:NC_046974.1/CM020122.1; chromosome 10:NC_046975.1/CM020123.1; chromosome 11:NC_046976.1/CM020124.1; chromosome 12:NC_046977.1/CM020125.1; chromosome 13:NC_046978.1/CM020126.1; chromosome 14:NC_046979.1/CM020127.1; chromosome 15:NC_046980.1/CM020128.1; chromosome 16:NC_046981.1/CM020129.1; chromosome 17:NC_046982.1/CM020130.1; chromosome 18:NC_046983.1/CM020131.1; chromosome 19:NC_046984.1/CM020132.1; chromosome 20:NC_046985.1/CM020133.1; chromosome 21:NC_046986.1/CM020134.1; chromosome 22:NC_046987.1/CM020135.1; chromosome 23:NC_046988.1/CM020136.1; chromosome 24:NC_046989.1/CM020137.1; chromosome 25:NC_046990.1/CM020138.1; mitochondrion MT:CM020140.1</t>
  </si>
  <si>
    <t>WNNC01</t>
  </si>
  <si>
    <t>ftp://ftp.ncbi.nlm.nih.gov/genomes/all/GCA/009/769/545/GCA_009769545.1_fCycLum1.pri</t>
  </si>
  <si>
    <t>ftp://ftp.ncbi.nlm.nih.gov/genomes/all/GCF/009/769/545/GCF_009769545.1_fCycLum1.pri</t>
  </si>
  <si>
    <t>Bucorvus abyssinicus</t>
  </si>
  <si>
    <t>bBucAby1</t>
  </si>
  <si>
    <t>SAMN12614799</t>
  </si>
  <si>
    <t>PRJNA561887</t>
  </si>
  <si>
    <t>GCA_009769605.1</t>
  </si>
  <si>
    <t>chromosome 1:CM020024.1; chromosome 2:CM020025.1; chromosome 3:CM020026.1; chromosome 4:CM020027.1; chromosome 5:CM020028.1; chromosome 6:CM020029.1; chromosome 7:CM020030.1; chromosome 8:CM020031.1; chromosome 9:CM020032.1; chromosome 10:CM020033.1; chromosome 11:CM020034.1; chromosome 12:CM020035.1; chromosome 13:CM020036.1; chromosome 14:CM020037.1; chromosome 15:CM020038.1; chromosome 16:CM020039.1; chromosome 17:CM020040.1; chromosome 18:CM020041.1; chromosome 19:CM020042.1; chromosome 20:CM020043.1; chromosome 21:CM020044.1; chromosome 22:CM020045.1; chromosome 23:CM020046.1; chromosome 24:CM020047.1; chromosome 25:CM020048.1; chromosome 26:CM020049.1; chromosome 27:CM020050.1; chromosome 28:CM020051.1; chromosome 29:CM020052.1; chromosome 30:CM020053.1; chromosome 31:CM020054.1; chromosome 32:CM020055.1; chromosome 33:CM020056.1; chromosome 34:CM020057.1; chromosome 35:CM020058.1; chromosome 36:CM020059.1; chromosome 37:CM020060.1; chromosome 38:CM020061.1; chromosome 39:CM020062.1; chromosome W:CM020064.1; chromosome Z:CM020063.1</t>
  </si>
  <si>
    <t>WNMG01</t>
  </si>
  <si>
    <t>ftp://ftp.ncbi.nlm.nih.gov/genomes/all/GCA/009/769/605/GCA_009769605.1_bBucAby1.pri</t>
  </si>
  <si>
    <t>Colletotrichum sp. COLG31</t>
  </si>
  <si>
    <t>COLG31</t>
  </si>
  <si>
    <t>SAMN12288446</t>
  </si>
  <si>
    <t>PRJNA554995</t>
  </si>
  <si>
    <t>GCA_009800995.1</t>
  </si>
  <si>
    <t>VNWS01</t>
  </si>
  <si>
    <t>ftp://ftp.ncbi.nlm.nih.gov/genomes/all/GCA/009/800/995/GCA_009800995.1_ASM980099v1</t>
  </si>
  <si>
    <t>Lasiodiplodia sp. COLG20</t>
  </si>
  <si>
    <t>COLG20</t>
  </si>
  <si>
    <t>SAMN12288443</t>
  </si>
  <si>
    <t>GCA_009801085.1</t>
  </si>
  <si>
    <t>VNWV01</t>
  </si>
  <si>
    <t>ftp://ftp.ncbi.nlm.nih.gov/genomes/all/GCA/009/801/085/GCA_009801085.1_ASM980108v1</t>
  </si>
  <si>
    <t>Lasiodiplodia sp. COLG96</t>
  </si>
  <si>
    <t>COLG96</t>
  </si>
  <si>
    <t>SAMN12288444</t>
  </si>
  <si>
    <t>GCA_009801105.1</t>
  </si>
  <si>
    <t>VNWU01</t>
  </si>
  <si>
    <t>ftp://ftp.ncbi.nlm.nih.gov/genomes/all/GCA/009/801/105/GCA_009801105.1_ASM980110v1</t>
  </si>
  <si>
    <t>Colletotrichum sp. COLG25</t>
  </si>
  <si>
    <t>COLG25</t>
  </si>
  <si>
    <t>SAMN12288445</t>
  </si>
  <si>
    <t>GCA_009801095.1</t>
  </si>
  <si>
    <t>VNWT01</t>
  </si>
  <si>
    <t>ftp://ftp.ncbi.nlm.nih.gov/genomes/all/GCA/009/801/095/GCA_009801095.1_ASM980109v1</t>
  </si>
  <si>
    <t>Neurospora sp. CHS-2018c</t>
  </si>
  <si>
    <t>FGSC 26605</t>
  </si>
  <si>
    <t>SAMN09882638</t>
  </si>
  <si>
    <t>GCA_009806235.1</t>
  </si>
  <si>
    <t>RAPC01</t>
  </si>
  <si>
    <t>ftp://ftp.ncbi.nlm.nih.gov/genomes/all/GCA/009/806/235/GCA_009806235.1_ASM980623v1</t>
  </si>
  <si>
    <t>Salvelinus sp. IW2-2015</t>
  </si>
  <si>
    <t>IW2-2015</t>
  </si>
  <si>
    <t>SAMN06561764</t>
  </si>
  <si>
    <t>PRJNA433373</t>
  </si>
  <si>
    <t>GCA_002910315.2</t>
  </si>
  <si>
    <t>linkage group LG1:NC_036838.1/CM009399.1; linkage group LG2:NC_036839.1/CM009410.1; linkage group LG3:NC_036840.1/CM009420.1; linkage group LG5:NC_036844.1/CM009432.1; linkage group LG7:NC_036847.1/CM009435.1; linkage group LG8:NC_036848.1/CM009436.1; linkage group LG9:NC_036849.1/CM009437.1; linkage group LG10:NC_036850.1/CM009400.1; linkage group LG11:NC_036851.1/CM009401.1; linkage group LG12:NC_036852.1/CM009402.1; linkage group LG13:NC_036853.1/CM009403.1; linkage group LG14:NC_036854.1/CM009404.1; linkage group LG15:NC_036855.1/CM009405.1; linkage group LG16:NC_036856.1/CM009406.1; linkage group LG17:NC_036857.1/CM009407.1; linkage group LG18:NC_036858.1/CM009408.1; linkage group LG19:NC_036859.1/CM009409.1; linkage group LG20:NC_036860.1/CM009411.1; linkage group LG21:NC_036861.1/CM009412.1; linkage group LG22:NC_036862.1/CM009413.1; linkage group LG23:NC_036863.1/CM009414.1; linkage group LG24:NC_036864.1/CM009415.1; linkage group LG25:NC_036865.1/CM009416.1; linkage group LG26:NC_036866.1/CM009417.1; linkage group LG27:NC_036867.1/CM009418.1; linkage group LG28:NC_036868.1/CM009419.1; linkage group LG30:NC_036869.1/CM009421.1; linkage group LG31:NC_036870.1/CM009422.1; linkage group LG32:NC_036871.1/CM009423.1; linkage group LG33:NC_036872.1/CM009424.1; linkage group LG34:NC_036873.1/CM009425.1; linkage group LG35:NC_036874.1/CM009426.1; linkage group LG36:NC_036875.1/CM009427.1; linkage group LG37:NC_036876.1/CM009428.1; linkage group LG4p:NC_036841.1/CM009429.1; linkage group LG4q.1:29:NC_036842.1/CM009430.1; linkage group LG4q.2:NC_036843.1/CM009431.1; linkage group LG6.1:NC_036845.1/CM009433.1; linkage group LG6.2:NC_036846.1/CM009434.1; mitochondrion MT:NC_000861.1/</t>
  </si>
  <si>
    <t>PPUY01</t>
  </si>
  <si>
    <t>2018-01-30T00:00:00Z</t>
  </si>
  <si>
    <t>ftp://ftp.ncbi.nlm.nih.gov/genomes/all/GCA/002/910/315/GCA_002910315.2_ASM291031v2</t>
  </si>
  <si>
    <t>ftp://ftp.ncbi.nlm.nih.gov/genomes/all/GCF/002/910/315/GCF_002910315.2_ASM291031v2</t>
  </si>
  <si>
    <t>Cryptosporidium ryanae</t>
  </si>
  <si>
    <t>SAMN11927535</t>
  </si>
  <si>
    <t>PRJNA545588</t>
  </si>
  <si>
    <t>GCA_009792415.1</t>
  </si>
  <si>
    <t>VHLK01</t>
  </si>
  <si>
    <t>ftp://ftp.ncbi.nlm.nih.gov/genomes/all/GCA/009/792/415/GCA_009792415.1_ASM979241v1</t>
  </si>
  <si>
    <t>Eremophila alpestris peregrina</t>
  </si>
  <si>
    <t>EALPPER07</t>
  </si>
  <si>
    <t>SAMN12913182</t>
  </si>
  <si>
    <t>PRJNA575884</t>
  </si>
  <si>
    <t>GCA_009792885.1</t>
  </si>
  <si>
    <t>WMCF01</t>
  </si>
  <si>
    <t>ftp://ftp.ncbi.nlm.nih.gov/genomes/all/GCA/009/792/885/GCA_009792885.1_CLO_EAlp_1.0</t>
  </si>
  <si>
    <t>Neurospora cerealis</t>
  </si>
  <si>
    <t>FGSC 26649</t>
  </si>
  <si>
    <t>SAMN09882651</t>
  </si>
  <si>
    <t>GCA_009806085.1</t>
  </si>
  <si>
    <t>RAOY01</t>
  </si>
  <si>
    <t>ftp://ftp.ncbi.nlm.nih.gov/genomes/all/GCA/009/806/085/GCA_009806085.1_ASM980608v1</t>
  </si>
  <si>
    <t>Neurospora tetraspora</t>
  </si>
  <si>
    <t>FGSC 26668</t>
  </si>
  <si>
    <t>SAMN09882646</t>
  </si>
  <si>
    <t>GCA_009806155.1</t>
  </si>
  <si>
    <t>RAPB01</t>
  </si>
  <si>
    <t>ftp://ftp.ncbi.nlm.nih.gov/genomes/all/GCA/009/806/155/GCA_009806155.1_ASM980615v1</t>
  </si>
  <si>
    <t>Neurospora sp. CHS-2018b</t>
  </si>
  <si>
    <t>FGSC 26585</t>
  </si>
  <si>
    <t>SAMN09882674</t>
  </si>
  <si>
    <t>GCA_009806015.1</t>
  </si>
  <si>
    <t>RAOV01</t>
  </si>
  <si>
    <t>ftp://ftp.ncbi.nlm.nih.gov/genomes/all/GCA/009/806/015/GCA_009806015.1_ASM980601v1</t>
  </si>
  <si>
    <t>Oophaga pumilio</t>
  </si>
  <si>
    <t>SAMN09702071</t>
  </si>
  <si>
    <t>PRJNA550263</t>
  </si>
  <si>
    <t>GCA_009801035.1</t>
  </si>
  <si>
    <t>VIAB01</t>
  </si>
  <si>
    <t>ftp://ftp.ncbi.nlm.nih.gov/genomes/all/GCA/009/801/035/GCA_009801035.1_UCB_Opum_1.0</t>
  </si>
  <si>
    <t>Neurospora sp. FGSC 26638</t>
  </si>
  <si>
    <t>FGSC 26638</t>
  </si>
  <si>
    <t>SAMN09882673</t>
  </si>
  <si>
    <t>GCA_009804825.1</t>
  </si>
  <si>
    <t>RAOB01</t>
  </si>
  <si>
    <t>ftp://ftp.ncbi.nlm.nih.gov/genomes/all/GCA/009/804/825/GCA_009804825.1_ASM980482v1</t>
  </si>
  <si>
    <t>Neurospora sp. FGSC 26637</t>
  </si>
  <si>
    <t>FGSC 26637</t>
  </si>
  <si>
    <t>SAMN09882654</t>
  </si>
  <si>
    <t>GCA_009804845.1</t>
  </si>
  <si>
    <t>RAOC01</t>
  </si>
  <si>
    <t>ftp://ftp.ncbi.nlm.nih.gov/genomes/all/GCA/009/804/845/GCA_009804845.1_ASM980484v1</t>
  </si>
  <si>
    <t>Neurospora sp. FGSC 26632</t>
  </si>
  <si>
    <t>FGSC 26632</t>
  </si>
  <si>
    <t>SAMN09882628</t>
  </si>
  <si>
    <t>GCA_009804965.1</t>
  </si>
  <si>
    <t>RAOH01</t>
  </si>
  <si>
    <t>ftp://ftp.ncbi.nlm.nih.gov/genomes/all/GCA/009/804/965/GCA_009804965.1_ASM980496v1</t>
  </si>
  <si>
    <t>Neurospora sp. FGSC 26633</t>
  </si>
  <si>
    <t>FGSC 26633</t>
  </si>
  <si>
    <t>SAMN09882629</t>
  </si>
  <si>
    <t>GCA_009804945.1</t>
  </si>
  <si>
    <t>RAOG01</t>
  </si>
  <si>
    <t>ftp://ftp.ncbi.nlm.nih.gov/genomes/all/GCA/009/804/945/GCA_009804945.1_ASM980494v1</t>
  </si>
  <si>
    <t>Neurospora sp. FGSC 26636</t>
  </si>
  <si>
    <t>FGSC 26636</t>
  </si>
  <si>
    <t>SAMN09882641</t>
  </si>
  <si>
    <t>GCA_009804955.1</t>
  </si>
  <si>
    <t>RAOD01</t>
  </si>
  <si>
    <t>ftp://ftp.ncbi.nlm.nih.gov/genomes/all/GCA/009/804/955/GCA_009804955.1_ASM980495v1</t>
  </si>
  <si>
    <t>Neurospora sp. FGSC 26634</t>
  </si>
  <si>
    <t>FGSC 26634</t>
  </si>
  <si>
    <t>SAMN09882631</t>
  </si>
  <si>
    <t>GCA_009804985.1</t>
  </si>
  <si>
    <t>RAOF01</t>
  </si>
  <si>
    <t>ftp://ftp.ncbi.nlm.nih.gov/genomes/all/GCA/009/804/985/GCA_009804985.1_ASM980498v1</t>
  </si>
  <si>
    <t>Neurospora sp. FGSC 26635</t>
  </si>
  <si>
    <t>FGSC 26635</t>
  </si>
  <si>
    <t>SAMN09882632</t>
  </si>
  <si>
    <t>GCA_009804975.1</t>
  </si>
  <si>
    <t>RAOE01</t>
  </si>
  <si>
    <t>ftp://ftp.ncbi.nlm.nih.gov/genomes/all/GCA/009/804/975/GCA_009804975.1_ASM980497v1</t>
  </si>
  <si>
    <t>Neurospora sp. FGSC 26630</t>
  </si>
  <si>
    <t>FGSC 26630</t>
  </si>
  <si>
    <t>SAMN09882619</t>
  </si>
  <si>
    <t>GCA_009805085.1</t>
  </si>
  <si>
    <t>RAOJ01</t>
  </si>
  <si>
    <t>ftp://ftp.ncbi.nlm.nih.gov/genomes/all/GCA/009/805/085/GCA_009805085.1_ASM980508v1</t>
  </si>
  <si>
    <t>Neurospora sp. FGSC 26631</t>
  </si>
  <si>
    <t>FGSC 26631</t>
  </si>
  <si>
    <t>SAMN09882621</t>
  </si>
  <si>
    <t>GCA_009805105.1</t>
  </si>
  <si>
    <t>RAOI01</t>
  </si>
  <si>
    <t>ftp://ftp.ncbi.nlm.nih.gov/genomes/all/GCA/009/805/105/GCA_009805105.1_ASM980510v1</t>
  </si>
  <si>
    <t>Neurospora sp. FGSC 26629</t>
  </si>
  <si>
    <t>FGSC 26629</t>
  </si>
  <si>
    <t>SAMN09882606</t>
  </si>
  <si>
    <t>GCA_009805155.1</t>
  </si>
  <si>
    <t>RAOL01</t>
  </si>
  <si>
    <t>ftp://ftp.ncbi.nlm.nih.gov/genomes/all/GCA/009/805/155/GCA_009805155.1_ASM980515v1</t>
  </si>
  <si>
    <t>Neurospora sp. LNF1-2</t>
  </si>
  <si>
    <t>LNF1-2</t>
  </si>
  <si>
    <t>SAMN09882607</t>
  </si>
  <si>
    <t>GCA_009805125.1</t>
  </si>
  <si>
    <t>RAOK01</t>
  </si>
  <si>
    <t>ftp://ftp.ncbi.nlm.nih.gov/genomes/all/GCA/009/805/125/GCA_009805125.1_ASM980512v1</t>
  </si>
  <si>
    <t>Neurospora sp. FGSC 6877</t>
  </si>
  <si>
    <t>FGSC 6877</t>
  </si>
  <si>
    <t>SAMN09910626</t>
  </si>
  <si>
    <t>GCA_009805295.1</t>
  </si>
  <si>
    <t>RAON01</t>
  </si>
  <si>
    <t>ftp://ftp.ncbi.nlm.nih.gov/genomes/all/GCA/009/805/295/GCA_009805295.1_ASM980529v1</t>
  </si>
  <si>
    <t>Neurospora sp. LNF1-1</t>
  </si>
  <si>
    <t>LNF1-1</t>
  </si>
  <si>
    <t>SAMN09882605</t>
  </si>
  <si>
    <t>GCA_009805225.1</t>
  </si>
  <si>
    <t>RAOM01</t>
  </si>
  <si>
    <t>ftp://ftp.ncbi.nlm.nih.gov/genomes/all/GCA/009/805/225/GCA_009805225.1_ASM980522v1</t>
  </si>
  <si>
    <t>Neurospora sp. FGSC 26626</t>
  </si>
  <si>
    <t>FGSC 26626</t>
  </si>
  <si>
    <t>SAMN09882585</t>
  </si>
  <si>
    <t>GCA_009805385.1</t>
  </si>
  <si>
    <t>RAOQ01</t>
  </si>
  <si>
    <t>ftp://ftp.ncbi.nlm.nih.gov/genomes/all/GCA/009/805/385/GCA_009805385.1_ASM980538v1</t>
  </si>
  <si>
    <t>Neurospora sp. FGSC 26627</t>
  </si>
  <si>
    <t>FGSC 26627</t>
  </si>
  <si>
    <t>SAMN09882586</t>
  </si>
  <si>
    <t>GCA_009805365.1</t>
  </si>
  <si>
    <t>RAOP01</t>
  </si>
  <si>
    <t>ftp://ftp.ncbi.nlm.nih.gov/genomes/all/GCA/009/805/365/GCA_009805365.1_ASM980536v1</t>
  </si>
  <si>
    <t>Neurospora sp. FGSC 26628</t>
  </si>
  <si>
    <t>FGSC 26628</t>
  </si>
  <si>
    <t>SAMN09882588</t>
  </si>
  <si>
    <t>GCA_009805345.1</t>
  </si>
  <si>
    <t>RAOO01</t>
  </si>
  <si>
    <t>ftp://ftp.ncbi.nlm.nih.gov/genomes/all/GCA/009/805/345/GCA_009805345.1_ASM980534v1</t>
  </si>
  <si>
    <t>Neurospora sp. FGSC 26625</t>
  </si>
  <si>
    <t>FGSC 26625</t>
  </si>
  <si>
    <t>SAMN09882584</t>
  </si>
  <si>
    <t>GCA_009805435.1</t>
  </si>
  <si>
    <t>RAOR01</t>
  </si>
  <si>
    <t>ftp://ftp.ncbi.nlm.nih.gov/genomes/all/GCA/009/805/435/GCA_009805435.1_ASM980543v1</t>
  </si>
  <si>
    <t>Pezicula neosporulosa</t>
  </si>
  <si>
    <t>M44</t>
  </si>
  <si>
    <t>SAMN10830013</t>
  </si>
  <si>
    <t>PRJNA517416</t>
  </si>
  <si>
    <t>GCA_009805495.1</t>
  </si>
  <si>
    <t>SELE01</t>
  </si>
  <si>
    <t>ftp://ftp.ncbi.nlm.nih.gov/genomes/all/GCA/009/805/495/GCA_009805495.1_ASM980549v1</t>
  </si>
  <si>
    <t>Neurospora sp. FGSC 26624</t>
  </si>
  <si>
    <t>FGSC 26624</t>
  </si>
  <si>
    <t>SAMN09882583</t>
  </si>
  <si>
    <t>GCA_009805485.1</t>
  </si>
  <si>
    <t>RAOS01</t>
  </si>
  <si>
    <t>ftp://ftp.ncbi.nlm.nih.gov/genomes/all/GCA/009/805/485/GCA_009805485.1_ASM980548v1</t>
  </si>
  <si>
    <t>Laburnicola sp. JP-R-44</t>
  </si>
  <si>
    <t>JP-R-44</t>
  </si>
  <si>
    <t>SAMN10836428</t>
  </si>
  <si>
    <t>PRJNA517533</t>
  </si>
  <si>
    <t>GCA_009805535.1</t>
  </si>
  <si>
    <t>SELF01</t>
  </si>
  <si>
    <t>ftp://ftp.ncbi.nlm.nih.gov/genomes/all/GCA/009/805/535/GCA_009805535.1_ASM980553v1</t>
  </si>
  <si>
    <t>Neurospora sp. FGSC 26623</t>
  </si>
  <si>
    <t>FGSC 26623</t>
  </si>
  <si>
    <t>SAMN09882581</t>
  </si>
  <si>
    <t>GCA_009805935.1</t>
  </si>
  <si>
    <t>RAOT01</t>
  </si>
  <si>
    <t>ftp://ftp.ncbi.nlm.nih.gov/genomes/all/GCA/009/805/935/GCA_009805935.1_ASM980593v1</t>
  </si>
  <si>
    <t>Rhodotorula sp. ZM1</t>
  </si>
  <si>
    <t>ZM1</t>
  </si>
  <si>
    <t>SAMN09842432</t>
  </si>
  <si>
    <t>PRJNA486254</t>
  </si>
  <si>
    <t>GCA_009806315.1</t>
  </si>
  <si>
    <t>QYSD01</t>
  </si>
  <si>
    <t>ftp://ftp.ncbi.nlm.nih.gov/genomes/all/GCA/009/806/315/GCA_009806315.1_ASM980631v1</t>
  </si>
  <si>
    <t>Davidsoniella neocaledoniae</t>
  </si>
  <si>
    <t>CMW_26392</t>
  </si>
  <si>
    <t>SAMN10281468</t>
  </si>
  <si>
    <t>PRJNA498089</t>
  </si>
  <si>
    <t>GCA_009806295.1</t>
  </si>
  <si>
    <t>RHDR01</t>
  </si>
  <si>
    <t>ftp://ftp.ncbi.nlm.nih.gov/genomes/all/GCA/009/806/295/GCA_009806295.1_ASM980629v1</t>
  </si>
  <si>
    <t>Davidsoniella australis</t>
  </si>
  <si>
    <t>CMW2333</t>
  </si>
  <si>
    <t>SAMN10281467</t>
  </si>
  <si>
    <t>PRJNA498088</t>
  </si>
  <si>
    <t>GCA_009806335.1</t>
  </si>
  <si>
    <t>RHLR01</t>
  </si>
  <si>
    <t>ftp://ftp.ncbi.nlm.nih.gov/genomes/all/GCA/009/806/335/GCA_009806335.1_ASM980633v1</t>
  </si>
  <si>
    <t>Colletotrichum asianum</t>
  </si>
  <si>
    <t>ICMP 18580</t>
  </si>
  <si>
    <t>SAMN13475008</t>
  </si>
  <si>
    <t>PRJNA504379</t>
  </si>
  <si>
    <t>GCA_009806415.1</t>
  </si>
  <si>
    <t>WOWK01</t>
  </si>
  <si>
    <t>ftp://ftp.ncbi.nlm.nih.gov/genomes/all/GCA/009/806/415/GCA_009806415.1_ASM980641v1</t>
  </si>
  <si>
    <t>Tetrax tetrax</t>
  </si>
  <si>
    <t>T08N04531</t>
  </si>
  <si>
    <t>SAMN11607794</t>
  </si>
  <si>
    <t>GCA_009806455.1</t>
  </si>
  <si>
    <t>WHYT01</t>
  </si>
  <si>
    <t>ftp://ftp.ncbi.nlm.nih.gov/genomes/all/GCA/009/806/455/GCA_009806455.1_REN_Tetrax_1.0</t>
  </si>
  <si>
    <t>Meloidogyne luci</t>
  </si>
  <si>
    <t>SI-Smartno</t>
  </si>
  <si>
    <t>SAMEA5770813</t>
  </si>
  <si>
    <t>PRJEB27977</t>
  </si>
  <si>
    <t>GCA_902706615.1</t>
  </si>
  <si>
    <t>CACSLI01</t>
  </si>
  <si>
    <t>ftp://ftp.ncbi.nlm.nih.gov/genomes/all/GCA/902/706/615/GCA_902706615.1_V13</t>
  </si>
  <si>
    <t>Albugo laibachii</t>
  </si>
  <si>
    <t>Nc14</t>
  </si>
  <si>
    <t>SAMEA783992</t>
  </si>
  <si>
    <t>PRJEB2361</t>
  </si>
  <si>
    <t>GCA_902706625.1</t>
  </si>
  <si>
    <t>CACSLJ01</t>
  </si>
  <si>
    <t>ftp://ftp.ncbi.nlm.nih.gov/genomes/all/GCA/902/706/625/GCA_902706625.1_Albugo_laibachii_Nc14</t>
  </si>
  <si>
    <t>Neurospora sp. CHS-2018a</t>
  </si>
  <si>
    <t>P3-C1-8</t>
  </si>
  <si>
    <t>SAMN09882697</t>
  </si>
  <si>
    <t>GCA_009802275.1</t>
  </si>
  <si>
    <t>RAKG01</t>
  </si>
  <si>
    <t>ftp://ftp.ncbi.nlm.nih.gov/genomes/all/GCA/009/802/275/GCA_009802275.1_ASM980227v1</t>
  </si>
  <si>
    <t>Catharus ustulatus</t>
  </si>
  <si>
    <t>bCatUst1</t>
  </si>
  <si>
    <t>SAMN12618602</t>
  </si>
  <si>
    <t>PRJNA613294</t>
  </si>
  <si>
    <t>GCA_009819885.2</t>
  </si>
  <si>
    <t>chromosome 1:NC_046221.1/CM020336.1; chromosome 2:NC_046222.1/CM020337.1; chromosome 3:NC_046223.1/CM020338.1; chromosome 4:NC_046224.1/CM020339.1; chromosome 5:NC_046225.1/CM020340.1; chromosome 6:NC_046226.1/CM020341.1; chromosome 7:NC_046227.1/CM020342.1; chromosome 8:NC_046228.1/CM020343.1; chromosome 9:NC_046229.1/CM020344.1; chromosome 10:NC_046230.1/CM020345.1; chromosome 11:NC_046231.1/CM020346.1; chromosome 12:NC_046232.1/CM020347.1; chromosome 13:NC_046233.1/CM020348.1; chromosome 14:NC_046234.1/CM020349.1; chromosome 15:NC_046235.1/CM020350.1; chromosome 16:NC_046236.1/CM020351.1; chromosome 17:NC_046237.1/CM020352.1; chromosome 18:NC_046238.1/CM020353.1; chromosome 20:NC_046240.1/CM020355.1; chromosome 21:NC_046241.1/CM020356.1; chromosome 22:NC_046242.1/CM020357.1; chromosome 23:NC_046243.1/CM020358.1; chromosome 24:NC_046244.1/CM020359.1; chromosome 25:NC_046245.1/CM020360.1; chromosome 26:NC_046246.1/CM020361.1; chromosome 27:NC_046247.1/CM020362.1; chromosome 28:NC_046248.1/CM020363.1; chromosome 29:NC_046249.1/CM020364.1; chromosome 30:NC_046250.1/CM020365.1; chromosome 31:NC_046251.1/CM020366.1; chromosome 32:NC_046252.1/CM020367.1; chromosome 33:NC_046253.1/CM020368.1; chromosome 34:NC_046254.1/CM020369.1; chromosome 35:NC_046255.1/CM020370.1; chromosome 36:NC_046256.1/CM020371.1; chromosome 37:NC_046257.1/CM020372.1; chromosome 38:NC_046258.1/CM020373.1; chromosome 39:NC_046259.1/CM020374.1; chromosome 40:NC_046260.1/CM020375.1; chromosome W:NC_046261.2/CM020377.2; chromosome Z:NC_046262.2/CM020376.2; mitochondrion MT:CM020378.1</t>
  </si>
  <si>
    <t>WNMQ02</t>
  </si>
  <si>
    <t>ftp://ftp.ncbi.nlm.nih.gov/genomes/all/GCA/009/819/885/GCA_009819885.2_bCatUst1.pri.v2</t>
  </si>
  <si>
    <t>ftp://ftp.ncbi.nlm.nih.gov/genomes/all/GCF/009/819/885/GCF_009819885.2_bCatUst1.pri.v2</t>
  </si>
  <si>
    <t>Ganaspis brasiliensis</t>
  </si>
  <si>
    <t>Va</t>
  </si>
  <si>
    <t>SAMN10352357</t>
  </si>
  <si>
    <t>PRJNA503097</t>
  </si>
  <si>
    <t>GCA_009823575.1</t>
  </si>
  <si>
    <t>RJVV01</t>
  </si>
  <si>
    <t>ftp://ftp.ncbi.nlm.nih.gov/genomes/all/GCA/009/823/575/GCA_009823575.1_CNRS_Gbra_1.0</t>
  </si>
  <si>
    <t>Thamnaconus septentrionalis</t>
  </si>
  <si>
    <t>SAMN12753623</t>
  </si>
  <si>
    <t>PRJNA565600</t>
  </si>
  <si>
    <t>GCA_009823395.1</t>
  </si>
  <si>
    <t>chromosome 1:CM020501.1; chromosome 2:CM020502.1; chromosome 3:CM020503.1; chromosome 4:CM020504.1; chromosome 5:CM020505.1; chromosome 6:CM020506.1; chromosome 7:CM020507.1; chromosome 8:CM020508.1; chromosome 9:CM020509.1; chromosome 10:CM020510.1; chromosome 11:CM020511.1; chromosome 12:CM020512.1; chromosome 13:CM020513.1; chromosome 14:CM020514.1; chromosome 15:CM020515.1; chromosome 16:CM020516.1; chromosome 17:CM020517.1; chromosome 18:CM020518.1; chromosome 19:CM020519.1; chromosome 20:CM020520.1</t>
  </si>
  <si>
    <t>WFAA01</t>
  </si>
  <si>
    <t>ftp://ftp.ncbi.nlm.nih.gov/genomes/all/GCA/009/823/395/GCA_009823395.1_ASM982339v1</t>
  </si>
  <si>
    <t>Sialia sialis</t>
  </si>
  <si>
    <t>Louisiana</t>
  </si>
  <si>
    <t>SAMN12412825</t>
  </si>
  <si>
    <t>PRJNA557459</t>
  </si>
  <si>
    <t>GCA_009812075.1</t>
  </si>
  <si>
    <t>VRYO01</t>
  </si>
  <si>
    <t>ftp://ftp.ncbi.nlm.nih.gov/genomes/all/GCA/009/812/075/GCA_009812075.1_Ss_LA_1.0</t>
  </si>
  <si>
    <t>Aspergillus tritici</t>
  </si>
  <si>
    <t>UdeA_Ac1</t>
  </si>
  <si>
    <t>SAMN11259650</t>
  </si>
  <si>
    <t>PRJNA529233</t>
  </si>
  <si>
    <t>GCA_009812425.1</t>
  </si>
  <si>
    <t>VTSV01</t>
  </si>
  <si>
    <t>ftp://ftp.ncbi.nlm.nih.gov/genomes/all/GCA/009/812/425/GCA_009812425.1_ASM981242v1</t>
  </si>
  <si>
    <t>Aspergillus amoenus</t>
  </si>
  <si>
    <t>UdeA_Aid1</t>
  </si>
  <si>
    <t>SAMN11259652</t>
  </si>
  <si>
    <t>GCA_009812435.1</t>
  </si>
  <si>
    <t>VTSW01</t>
  </si>
  <si>
    <t>ftp://ftp.ncbi.nlm.nih.gov/genomes/all/GCA/009/812/435/GCA_009812435.1_ASM981243v1</t>
  </si>
  <si>
    <t>Zostera nigricaulis</t>
  </si>
  <si>
    <t>DU_PH1</t>
  </si>
  <si>
    <t>SAMN12644862</t>
  </si>
  <si>
    <t>PRJNA562570</t>
  </si>
  <si>
    <t>GCA_009812395.1</t>
  </si>
  <si>
    <t>VTZB01</t>
  </si>
  <si>
    <t>ftp://ftp.ncbi.nlm.nih.gov/genomes/all/GCA/009/812/395/GCA_009812395.1_DU_Znig_v1</t>
  </si>
  <si>
    <t>Calcarisporium arbuscula</t>
  </si>
  <si>
    <t>NRRL 3705</t>
  </si>
  <si>
    <t>SAMN12868444</t>
  </si>
  <si>
    <t>PRJNA574730</t>
  </si>
  <si>
    <t>GCA_009828645.1</t>
  </si>
  <si>
    <t>WBSA01</t>
  </si>
  <si>
    <t>ftp://ftp.ncbi.nlm.nih.gov/genomes/all/GCA/009/828/645/GCA_009828645.1_ASM982864v1</t>
  </si>
  <si>
    <t>Chiroxiphia lanceolata</t>
  </si>
  <si>
    <t>bChiLan1</t>
  </si>
  <si>
    <t>SAMN12620979</t>
  </si>
  <si>
    <t>PRJNA603801</t>
  </si>
  <si>
    <t>GCA_009829145.1</t>
  </si>
  <si>
    <t>chromosome 1:NC_045637.1/CM020533.1; chromosome 2:NC_045638.1/CM020534.1; chromosome 3:NC_045639.1/CM020535.1; chromosome 4:NC_045640.1/CM020536.1; chromosome 5:NC_045641.1/CM020537.1; chromosome 6:NC_045642.1/CM020538.1; chromosome 7:NC_045643.1/CM020539.1; chromosome 8:NC_045644.1/CM020540.1; chromosome 9:NC_045645.1/CM020541.1; chromosome 10:NC_045646.1/CM020542.1; chromosome 11:NC_045647.1/CM020543.1; chromosome 12:NC_045648.1/CM020544.1; chromosome 13:NC_045649.1/CM020545.1; chromosome 14:NC_045650.1/CM020546.1; chromosome 15:NC_045651.1/CM020547.1; chromosome 16:NC_045652.1/CM020548.1; chromosome 17:NC_045653.1/CM020549.1; chromosome 18:NC_045654.1/CM020550.1; chromosome 19:NC_045655.1/CM020551.1; chromosome 20:NC_045656.1/CM020552.1; chromosome 21:NC_045657.1/CM020553.1; chromosome 22:NC_045658.1/CM020554.1; chromosome 23:NC_045659.1/CM020555.1; chromosome 24:NC_045660.1/CM020556.1; chromosome 25:NC_045661.1/CM020557.1; chromosome 26:NC_045662.1/CM020558.1; chromosome 27:NC_045663.1/CM020559.1; chromosome 28:NC_045664.1/CM020560.1; chromosome 29:NC_045665.1/CM020561.1; chromosome 30:NC_045666.1/CM020562.1; chromosome 31:NC_045667.1/CM020563.1; chromosome 32:NC_045668.1/CM020564.1; chromosome 33:NC_045669.1/CM020565.1; chromosome W:NC_045670.1/CM020567.1; chromosome Z:NC_045671.1/CM020566.1</t>
  </si>
  <si>
    <t>WNMC01</t>
  </si>
  <si>
    <t>ftp://ftp.ncbi.nlm.nih.gov/genomes/all/GCA/009/829/145/GCA_009829145.1_bChiLan1.pri</t>
  </si>
  <si>
    <t>ftp://ftp.ncbi.nlm.nih.gov/genomes/all/GCF/009/829/145/GCF_009829145.1_bChiLan1.pri</t>
  </si>
  <si>
    <t>Neofusicoccum umdonicola</t>
  </si>
  <si>
    <t>CBS 123644</t>
  </si>
  <si>
    <t>SAMN10319573</t>
  </si>
  <si>
    <t>PRJNA497969</t>
  </si>
  <si>
    <t>GCA_009829365.1</t>
  </si>
  <si>
    <t>RHKB01</t>
  </si>
  <si>
    <t>ftp://ftp.ncbi.nlm.nih.gov/genomes/all/GCA/009/829/365/GCA_009829365.1_ASM982936v1</t>
  </si>
  <si>
    <t>Neofusicoccum cordaticola</t>
  </si>
  <si>
    <t>CBS 123638</t>
  </si>
  <si>
    <t>SAMN10319575</t>
  </si>
  <si>
    <t>GCA_009830905.1</t>
  </si>
  <si>
    <t>RHKD01</t>
  </si>
  <si>
    <t>ftp://ftp.ncbi.nlm.nih.gov/genomes/all/GCA/009/830/905/GCA_009830905.1_ASM983090v1</t>
  </si>
  <si>
    <t>CBS 121.26</t>
  </si>
  <si>
    <t>SAMN10319572</t>
  </si>
  <si>
    <t>GCA_009829435.1</t>
  </si>
  <si>
    <t>RHKA01</t>
  </si>
  <si>
    <t>ftp://ftp.ncbi.nlm.nih.gov/genomes/all/GCA/009/829/435/GCA_009829435.1_ASM982943v1</t>
  </si>
  <si>
    <t>Lasiodiplodia gonubiensis</t>
  </si>
  <si>
    <t>CBS 115812</t>
  </si>
  <si>
    <t>SAMN10319580</t>
  </si>
  <si>
    <t>GCA_009829795.1</t>
  </si>
  <si>
    <t>RHKH01</t>
  </si>
  <si>
    <t>ftp://ftp.ncbi.nlm.nih.gov/genomes/all/GCA/009/829/795/GCA_009829795.1_ASM982979v1</t>
  </si>
  <si>
    <t>Lasiodiplodia pseudotheobromae</t>
  </si>
  <si>
    <t>CBS 116459</t>
  </si>
  <si>
    <t>SAMN10319579</t>
  </si>
  <si>
    <t>GCA_009829805.1</t>
  </si>
  <si>
    <t>RHKG01</t>
  </si>
  <si>
    <t>ftp://ftp.ncbi.nlm.nih.gov/genomes/all/GCA/009/829/805/GCA_009829805.1_ASM982980v1</t>
  </si>
  <si>
    <t>Neofusicoccum kwambonambiense</t>
  </si>
  <si>
    <t>CBS 123642</t>
  </si>
  <si>
    <t>SAMN10319577</t>
  </si>
  <si>
    <t>GCA_009829855.1</t>
  </si>
  <si>
    <t>RKSS01</t>
  </si>
  <si>
    <t>ftp://ftp.ncbi.nlm.nih.gov/genomes/all/GCA/009/829/855/GCA_009829855.1_ASM982985v1</t>
  </si>
  <si>
    <t>Apteryx mantelli mantelli</t>
  </si>
  <si>
    <t>SAMEA2560515</t>
  </si>
  <si>
    <t>PRJNA294519</t>
  </si>
  <si>
    <t>GCA_001039765.1</t>
  </si>
  <si>
    <t>2015-06-23T10:10:00Z</t>
  </si>
  <si>
    <t>ftp://ftp.ncbi.nlm.nih.gov/genomes/all/GCA/001/039/765/GCA_001039765.1_AptMant0</t>
  </si>
  <si>
    <t>ftp://ftp.ncbi.nlm.nih.gov/genomes/all/GCF/001/039/765/GCF_001039765.1_AptMant0</t>
  </si>
  <si>
    <t>Taiwanofungus camphoratus</t>
  </si>
  <si>
    <t>monokaryon S27</t>
  </si>
  <si>
    <t>SAMN02730102</t>
  </si>
  <si>
    <t>PRJNA244959</t>
  </si>
  <si>
    <t>GCA_000766995.1</t>
  </si>
  <si>
    <t>JNBV01</t>
  </si>
  <si>
    <t>ftp://ftp.ncbi.nlm.nih.gov/genomes/all/GCA/000/766/995/GCA_000766995.1_ASM76699v1</t>
  </si>
  <si>
    <t>Solanum chaucha</t>
  </si>
  <si>
    <t>SAMN12684891</t>
  </si>
  <si>
    <t>GCA_009849625.1</t>
  </si>
  <si>
    <t>WBIC01</t>
  </si>
  <si>
    <t>ftp://ftp.ncbi.nlm.nih.gov/genomes/all/GCA/009/849/625/GCA_009849625.1_ASM984962v1</t>
  </si>
  <si>
    <t>Solanum x juzepczukii</t>
  </si>
  <si>
    <t>SAMN12684892</t>
  </si>
  <si>
    <t>GCA_009849685.1</t>
  </si>
  <si>
    <t>WBID01</t>
  </si>
  <si>
    <t>ftp://ftp.ncbi.nlm.nih.gov/genomes/all/GCA/009/849/685/GCA_009849685.1_ASM984968v1</t>
  </si>
  <si>
    <t>Solanum x curtilobum</t>
  </si>
  <si>
    <t>SAMN12684896</t>
  </si>
  <si>
    <t>GCA_009849645.1</t>
  </si>
  <si>
    <t>WBIH01</t>
  </si>
  <si>
    <t>ftp://ftp.ncbi.nlm.nih.gov/genomes/all/GCA/009/849/645/GCA_009849645.1_ASM984964v1</t>
  </si>
  <si>
    <t>Solanum ahanhuiri</t>
  </si>
  <si>
    <t>SAMN12684889</t>
  </si>
  <si>
    <t>GCA_009849805.1</t>
  </si>
  <si>
    <t>WBIA01</t>
  </si>
  <si>
    <t>ftp://ftp.ncbi.nlm.nih.gov/genomes/all/GCA/009/849/805/GCA_009849805.1_ASM984980v1</t>
  </si>
  <si>
    <t>Alaus oculatus</t>
  </si>
  <si>
    <t>RI92KLCK1P</t>
  </si>
  <si>
    <t>SAMN13087576</t>
  </si>
  <si>
    <t>PRJNA578932</t>
  </si>
  <si>
    <t>GCA_009852465.1</t>
  </si>
  <si>
    <t>WUUV01</t>
  </si>
  <si>
    <t>ftp://ftp.ncbi.nlm.nih.gov/genomes/all/GCA/009/852/465/GCA_009852465.1_ASM985246v1</t>
  </si>
  <si>
    <t>Rafflesia leonardi</t>
  </si>
  <si>
    <t>Nickrent 5790</t>
  </si>
  <si>
    <t>SAMN12185793</t>
  </si>
  <si>
    <t>PRJNA552268</t>
  </si>
  <si>
    <t>GCA_009866635.1</t>
  </si>
  <si>
    <t>VJXV01</t>
  </si>
  <si>
    <t>ftp://ftp.ncbi.nlm.nih.gov/genomes/all/GCA/009/866/635/GCA_009866635.1_R_leonardi_Masurca_1</t>
  </si>
  <si>
    <t>Limacina bulimoides</t>
  </si>
  <si>
    <t>Genome based capture</t>
  </si>
  <si>
    <t>SAMN11131519</t>
  </si>
  <si>
    <t>PRJNA527191</t>
  </si>
  <si>
    <t>GCA_009866985.1</t>
  </si>
  <si>
    <t>SWLX01</t>
  </si>
  <si>
    <t>ftp://ftp.ncbi.nlm.nih.gov/genomes/all/GCA/009/866/985/GCA_009866985.1_NBC_Lbul_1</t>
  </si>
  <si>
    <t>Neelides sp. FZ-2019</t>
  </si>
  <si>
    <t>LS population</t>
  </si>
  <si>
    <t>SAMN11867657</t>
  </si>
  <si>
    <t>PRJNA542559</t>
  </si>
  <si>
    <t>GCA_009869795.1</t>
  </si>
  <si>
    <t>VJMY01</t>
  </si>
  <si>
    <t>ftp://ftp.ncbi.nlm.nih.gov/genomes/all/GCA/009/869/795/GCA_009869795.1_ASM986979v1</t>
  </si>
  <si>
    <t>Mesaphorura yosii</t>
  </si>
  <si>
    <t>SAMN11935617</t>
  </si>
  <si>
    <t>GCA_009869945.1</t>
  </si>
  <si>
    <t>WIXG01</t>
  </si>
  <si>
    <t>ftp://ftp.ncbi.nlm.nih.gov/genomes/all/GCA/009/869/945/GCA_009869945.1_ASM986994v1</t>
  </si>
  <si>
    <t>Adela reaumurella</t>
  </si>
  <si>
    <t>5BV95E6XVI</t>
  </si>
  <si>
    <t>SAMN08536812</t>
  </si>
  <si>
    <t>PRJNA434125</t>
  </si>
  <si>
    <t>GCA_009867175.1</t>
  </si>
  <si>
    <t>WYDE01</t>
  </si>
  <si>
    <t>ftp://ftp.ncbi.nlm.nih.gov/genomes/all/GCA/009/867/175/GCA_009867175.1_ASM986717v1</t>
  </si>
  <si>
    <t>Aratinga weddellii</t>
  </si>
  <si>
    <t>MP37L3HKH9</t>
  </si>
  <si>
    <t>SAMN09681954</t>
  </si>
  <si>
    <t>PRJNA481535</t>
  </si>
  <si>
    <t>GCA_009867205.1</t>
  </si>
  <si>
    <t>WYDH01</t>
  </si>
  <si>
    <t>ftp://ftp.ncbi.nlm.nih.gov/genomes/all/GCA/009/867/205/GCA_009867205.1_ASM986720v1</t>
  </si>
  <si>
    <t>Adranes taylori</t>
  </si>
  <si>
    <t>VQZ8XHXIT6</t>
  </si>
  <si>
    <t>SAMN07456602</t>
  </si>
  <si>
    <t>PRJNA397423</t>
  </si>
  <si>
    <t>GCA_009867245.1</t>
  </si>
  <si>
    <t>WYDF01</t>
  </si>
  <si>
    <t>ftp://ftp.ncbi.nlm.nih.gov/genomes/all/GCA/009/867/245/GCA_009867245.1_ASM986724v1</t>
  </si>
  <si>
    <t>Toxicodendron radicans</t>
  </si>
  <si>
    <t>YGLDU27GXE</t>
  </si>
  <si>
    <t>SAMN13087382</t>
  </si>
  <si>
    <t>PRJNA578918</t>
  </si>
  <si>
    <t>GCA_009867345.1</t>
  </si>
  <si>
    <t>WYDK01</t>
  </si>
  <si>
    <t>ftp://ftp.ncbi.nlm.nih.gov/genomes/all/GCA/009/867/345/GCA_009867345.1_ASM986734v1</t>
  </si>
  <si>
    <t>Psittacus timneh</t>
  </si>
  <si>
    <t>Z5AY2Y56IY</t>
  </si>
  <si>
    <t>SAMN12165721</t>
  </si>
  <si>
    <t>PRJNA547942</t>
  </si>
  <si>
    <t>GCA_009867315.1</t>
  </si>
  <si>
    <t>WYDJ01</t>
  </si>
  <si>
    <t>ftp://ftp.ncbi.nlm.nih.gov/genomes/all/GCA/009/867/315/GCA_009867315.1_ASM986731v1</t>
  </si>
  <si>
    <t>Oncopodura yosiiana</t>
  </si>
  <si>
    <t>SAMN11657397</t>
  </si>
  <si>
    <t>GCA_009869805.1</t>
  </si>
  <si>
    <t>VCNE01</t>
  </si>
  <si>
    <t>ftp://ftp.ncbi.nlm.nih.gov/genomes/all/GCA/009/869/805/GCA_009869805.1_ASM986980v1</t>
  </si>
  <si>
    <t>Pseudachorutes palmiensis</t>
  </si>
  <si>
    <t>24-066</t>
  </si>
  <si>
    <t>SAMN11866858</t>
  </si>
  <si>
    <t>GCA_009869845.1</t>
  </si>
  <si>
    <t>VNWY01</t>
  </si>
  <si>
    <t>ftp://ftp.ncbi.nlm.nih.gov/genomes/all/GCA/009/869/845/GCA_009869845.1_ASM986984v1</t>
  </si>
  <si>
    <t>Tomocerus qinae</t>
  </si>
  <si>
    <t>NJ</t>
  </si>
  <si>
    <t>SAMN17007177</t>
  </si>
  <si>
    <t>PRJNA682767</t>
  </si>
  <si>
    <t>GCA_020055645.1</t>
  </si>
  <si>
    <t>chromosome 1:CM034546.1; chromosome 2:CM034547.1; chromosome 3:CM034548.1; chromosome 4:CM034549.1; chromosome 5:CM034550.1</t>
  </si>
  <si>
    <t>JAECZT01</t>
  </si>
  <si>
    <t>2021-09-20T00:00:00Z</t>
  </si>
  <si>
    <t>ftp://ftp.ncbi.nlm.nih.gov/genomes/all/GCA/020/055/645/GCA_020055645.1_ASM2005564v1</t>
  </si>
  <si>
    <t>Ceratophysella communis</t>
  </si>
  <si>
    <t>HNZHMD</t>
  </si>
  <si>
    <t>SAMN11866224</t>
  </si>
  <si>
    <t>GCA_009869905.1</t>
  </si>
  <si>
    <t>VNWX01</t>
  </si>
  <si>
    <t>ftp://ftp.ncbi.nlm.nih.gov/genomes/all/GCA/009/869/905/GCA_009869905.1_ASM986990v1</t>
  </si>
  <si>
    <t>Thalassaphorura encarpata</t>
  </si>
  <si>
    <t>SAMN11869062</t>
  </si>
  <si>
    <t>GCA_009869925.1</t>
  </si>
  <si>
    <t>WJEZ01</t>
  </si>
  <si>
    <t>ftp://ftp.ncbi.nlm.nih.gov/genomes/all/GCA/009/869/925/GCA_009869925.1_ASM986992v1</t>
  </si>
  <si>
    <t>Pseudobourletiella spinata</t>
  </si>
  <si>
    <t>SAMN11653521</t>
  </si>
  <si>
    <t>GCA_009870155.1</t>
  </si>
  <si>
    <t>WJFA01</t>
  </si>
  <si>
    <t>ftp://ftp.ncbi.nlm.nih.gov/genomes/all/GCA/009/870/155/GCA_009870155.1_ASM987015v1</t>
  </si>
  <si>
    <t>Pygmarrhopalites habei</t>
  </si>
  <si>
    <t>SAMN11872796</t>
  </si>
  <si>
    <t>GCA_009870185.1</t>
  </si>
  <si>
    <t>WJFB01</t>
  </si>
  <si>
    <t>ftp://ftp.ncbi.nlm.nih.gov/genomes/all/GCA/009/870/185/GCA_009870185.1_ASM987018v1</t>
  </si>
  <si>
    <t>Lipothrix lubbocki</t>
  </si>
  <si>
    <t>43-005</t>
  </si>
  <si>
    <t>SAMN11878159</t>
  </si>
  <si>
    <t>GCA_009872335.1</t>
  </si>
  <si>
    <t>VRMF01</t>
  </si>
  <si>
    <t>ftp://ftp.ncbi.nlm.nih.gov/genomes/all/GCA/009/872/335/GCA_009872335.1_ASM987233v1</t>
  </si>
  <si>
    <t>Sminthurides bifidus</t>
  </si>
  <si>
    <t>SAMN11890479</t>
  </si>
  <si>
    <t>GCA_009872375.1</t>
  </si>
  <si>
    <t>VRMD01</t>
  </si>
  <si>
    <t>ftp://ftp.ncbi.nlm.nih.gov/genomes/all/GCA/009/872/375/GCA_009872375.1_ASM987237v1</t>
  </si>
  <si>
    <t>Colletotrichum destructivum</t>
  </si>
  <si>
    <t>YC1</t>
  </si>
  <si>
    <t>SAMN13703342</t>
  </si>
  <si>
    <t>PRJNA598348</t>
  </si>
  <si>
    <t>GCA_009900065.1</t>
  </si>
  <si>
    <t>WWFS01</t>
  </si>
  <si>
    <t>2020-01-17T00:00:00Z</t>
  </si>
  <si>
    <t>ftp://ftp.ncbi.nlm.nih.gov/genomes/all/GCA/009/900/065/GCA_009900065.1_ASM990006v1</t>
  </si>
  <si>
    <t>Henneguya salminicola</t>
  </si>
  <si>
    <t>Hz1</t>
  </si>
  <si>
    <t>SAMN09809769</t>
  </si>
  <si>
    <t>PRJNA485580</t>
  </si>
  <si>
    <t>GCA_009887335.1</t>
  </si>
  <si>
    <t>SGJC01</t>
  </si>
  <si>
    <t>2020-01-15T00:00:00Z</t>
  </si>
  <si>
    <t>ftp://ftp.ncbi.nlm.nih.gov/genomes/all/GCA/009/887/335/GCA_009887335.1_TAU_Hsal_1</t>
  </si>
  <si>
    <t>Morus alba</t>
  </si>
  <si>
    <t>SAMN13663887</t>
  </si>
  <si>
    <t>PRJNA597121</t>
  </si>
  <si>
    <t>GCA_012066045.3</t>
  </si>
  <si>
    <t>chromosome 1:CP050224.2; chromosome 2:CP050225.2; chromosome 3:CP050226.2; chromosome 4:CP050227.2; chromosome 5:CP050228.2; chromosome 6:CP050229.2; chromosome 7:CP050230.2; chromosome 8:CP050231.2; chromosome 9:CP050232.2; chromosome 10:CP050233.2; chromosome 11:CP050234.2; chromosome 12:CP050235.2; chromosome 13:CP050236.2; chromosome 14:CP050237.2</t>
  </si>
  <si>
    <t>JABXEQ01</t>
  </si>
  <si>
    <t>ftp://ftp.ncbi.nlm.nih.gov/genomes/all/GCA/012/066/045/GCA_012066045.3_ASM1206604v3</t>
  </si>
  <si>
    <t>DZS1</t>
  </si>
  <si>
    <t>SAMN09078388</t>
  </si>
  <si>
    <t>PRJNA464177</t>
  </si>
  <si>
    <t>GCA_009935795.1</t>
  </si>
  <si>
    <t>QEYC01</t>
  </si>
  <si>
    <t>ftp://ftp.ncbi.nlm.nih.gov/genomes/all/GCA/009/935/795/GCA_009935795.1_ASM993579v1</t>
  </si>
  <si>
    <t>Stevia rebaudiana</t>
  </si>
  <si>
    <t>VGN1BUR7E3</t>
  </si>
  <si>
    <t>SAMN08623677</t>
  </si>
  <si>
    <t>PRJNA436363</t>
  </si>
  <si>
    <t>GCA_009936405.1</t>
  </si>
  <si>
    <t>WOUH01</t>
  </si>
  <si>
    <t>ftp://ftp.ncbi.nlm.nih.gov/genomes/all/GCA/009/936/405/GCA_009936405.1_ASM993640v1</t>
  </si>
  <si>
    <t>Anodorhynchus hyacinthinus</t>
  </si>
  <si>
    <t>LEKZKR9XQ3</t>
  </si>
  <si>
    <t>SAMN09689126</t>
  </si>
  <si>
    <t>PRJNA481562</t>
  </si>
  <si>
    <t>GCA_009936445.1</t>
  </si>
  <si>
    <t>WOUG01</t>
  </si>
  <si>
    <t>ftp://ftp.ncbi.nlm.nih.gov/genomes/all/GCA/009/936/445/GCA_009936445.1_ASM993644v1</t>
  </si>
  <si>
    <t>Taenaris catops</t>
  </si>
  <si>
    <t>68OD9X012W</t>
  </si>
  <si>
    <t>SAMN05436683</t>
  </si>
  <si>
    <t>PRJNA338955</t>
  </si>
  <si>
    <t>GCA_009936525.1</t>
  </si>
  <si>
    <t>WURW01</t>
  </si>
  <si>
    <t>ftp://ftp.ncbi.nlm.nih.gov/genomes/all/GCA/009/936/525/GCA_009936525.1_ASM993652v1</t>
  </si>
  <si>
    <t>Cryptococcus floricola</t>
  </si>
  <si>
    <t>DSM 27421</t>
  </si>
  <si>
    <t>SAMN10262220</t>
  </si>
  <si>
    <t>PRJNA496466</t>
  </si>
  <si>
    <t>GCA_006352305.1</t>
  </si>
  <si>
    <t>chromosome 1:CM016930.1; chromosome 2:CM016931.1; chromosome 3:CM016932.1; chromosome 4:CM016933.1; chromosome 5:CM016934.1; chromosome 6:CM016935.1; chromosome 8:CM016936.1; chromosome 9:CM016937.1; chromosome 10:CM016938.1; chromosome 11:CM016939.1; chromosome 12:CM016940.1; chromosome 13:CM016941.1; chromosome 14:CM016942.1; mitochondrion MT:CM016943.1</t>
  </si>
  <si>
    <t>RRZH01</t>
  </si>
  <si>
    <t>ftp://ftp.ncbi.nlm.nih.gov/genomes/all/GCA/006/352/305/GCA_006352305.1_ASM635230v1</t>
  </si>
  <si>
    <t>Anentome helena</t>
  </si>
  <si>
    <t>T41YLWIQPU</t>
  </si>
  <si>
    <t>SAMN11646867</t>
  </si>
  <si>
    <t>PRJNA542942</t>
  </si>
  <si>
    <t>GCA_009936545.1</t>
  </si>
  <si>
    <t>WUUA01</t>
  </si>
  <si>
    <t>ftp://ftp.ncbi.nlm.nih.gov/genomes/all/GCA/009/936/545/GCA_009936545.1_ASM993654v1</t>
  </si>
  <si>
    <t>Chrysaora fuscescens</t>
  </si>
  <si>
    <t>86EERA6G9K</t>
  </si>
  <si>
    <t>SAMN10138028</t>
  </si>
  <si>
    <t>PRJNA493610</t>
  </si>
  <si>
    <t>GCA_009936425.1</t>
  </si>
  <si>
    <t>JAACYV01</t>
  </si>
  <si>
    <t>ftp://ftp.ncbi.nlm.nih.gov/genomes/all/GCA/009/936/425/GCA_009936425.1_ASM993642v1</t>
  </si>
  <si>
    <t>Tomocerus minor</t>
  </si>
  <si>
    <t>H720GQ0FOA</t>
  </si>
  <si>
    <t>SAMN07492107</t>
  </si>
  <si>
    <t>PRJNA397916</t>
  </si>
  <si>
    <t>GCA_009936455.1</t>
  </si>
  <si>
    <t>JAAAYG01</t>
  </si>
  <si>
    <t>ftp://ftp.ncbi.nlm.nih.gov/genomes/all/GCA/009/936/455/GCA_009936455.1_ASM993645v1</t>
  </si>
  <si>
    <t>Rhombomys opimus</t>
  </si>
  <si>
    <t>Great_gerbil_Xinjiang_2013_1</t>
  </si>
  <si>
    <t>SAMN10089360</t>
  </si>
  <si>
    <t>PRJNA491814</t>
  </si>
  <si>
    <t>GCA_010120015.1</t>
  </si>
  <si>
    <t>REGO01</t>
  </si>
  <si>
    <t>ftp://ftp.ncbi.nlm.nih.gov/genomes/all/GCA/010/120/015/GCA_010120015.1_ASM1012001v1</t>
  </si>
  <si>
    <t>Fragaria nilgerrensis</t>
  </si>
  <si>
    <t>YN2017-HM1</t>
  </si>
  <si>
    <t>SAMN13430080</t>
  </si>
  <si>
    <t>PRJNA592576</t>
  </si>
  <si>
    <t>GCA_010134655.1</t>
  </si>
  <si>
    <t>chromosome 1:CM020977.1; chromosome 2:CM020978.1; chromosome 3:CM020979.1; chromosome 4:CM020980.1; chromosome 5:CM020981.1; chromosome 6:CM020982.1; chromosome 7:CM020983.1</t>
  </si>
  <si>
    <t>WPAB01</t>
  </si>
  <si>
    <t>ftp://ftp.ncbi.nlm.nih.gov/genomes/all/GCA/010/134/655/GCA_010134655.1_ASM1013465v1</t>
  </si>
  <si>
    <t>Eremomyces bilateralis CBS 781.70</t>
  </si>
  <si>
    <t>CBS 781.70</t>
  </si>
  <si>
    <t>SAMN02744867</t>
  </si>
  <si>
    <t>PRJNA217190</t>
  </si>
  <si>
    <t>GCA_010015585.1</t>
  </si>
  <si>
    <t>JAADKC01</t>
  </si>
  <si>
    <t>ftp://ftp.ncbi.nlm.nih.gov/genomes/all/GCA/010/015/585/GCA_010015585.1_Erebi1</t>
  </si>
  <si>
    <t>ftp://ftp.ncbi.nlm.nih.gov/genomes/all/GCF/010/015/585/GCF_010015585.1_Erebi1</t>
  </si>
  <si>
    <t>Poeciliopsis retropinna</t>
  </si>
  <si>
    <t>HVK001</t>
  </si>
  <si>
    <t>SAMN12288624</t>
  </si>
  <si>
    <t>PRJNA555005</t>
  </si>
  <si>
    <t>GCA_010277075.1</t>
  </si>
  <si>
    <t>mitochondrion MT:CM021098.1</t>
  </si>
  <si>
    <t>VMRM01</t>
  </si>
  <si>
    <t>ftp://ftp.ncbi.nlm.nih.gov/genomes/all/GCA/010/277/075/GCA_010277075.1_ASM1027707v1</t>
  </si>
  <si>
    <t>Poeciliopsis turrubarensis</t>
  </si>
  <si>
    <t>HVK002</t>
  </si>
  <si>
    <t>SAMN12288626</t>
  </si>
  <si>
    <t>PRJNA555006</t>
  </si>
  <si>
    <t>GCA_010277015.1</t>
  </si>
  <si>
    <t>VMRN01</t>
  </si>
  <si>
    <t>ftp://ftp.ncbi.nlm.nih.gov/genomes/all/GCA/010/277/015/GCA_010277015.1_ASM1027701v1</t>
  </si>
  <si>
    <t>Kewa caespitosa</t>
  </si>
  <si>
    <t>SAMEA104692590</t>
  </si>
  <si>
    <t>PRJEB24909</t>
  </si>
  <si>
    <t>GCA_900322205.1</t>
  </si>
  <si>
    <t>ONZA01</t>
  </si>
  <si>
    <t>ftp://ftp.ncbi.nlm.nih.gov/genomes/all/GCA/900/322/205/GCA_900322205.1_ASM90032220v1</t>
  </si>
  <si>
    <t>Pharnaceum exiguum</t>
  </si>
  <si>
    <t>SAMEA104692676</t>
  </si>
  <si>
    <t>PRJEB24886</t>
  </si>
  <si>
    <t>GCA_900322385.1</t>
  </si>
  <si>
    <t>ONZK01</t>
  </si>
  <si>
    <t>ftp://ftp.ncbi.nlm.nih.gov/genomes/all/GCA/900/322/385/GCA_900322385.1_ASM90032238v1</t>
  </si>
  <si>
    <t>Macarthuria australis</t>
  </si>
  <si>
    <t>SAMEA104692666</t>
  </si>
  <si>
    <t>PRJEB24906</t>
  </si>
  <si>
    <t>GCA_900322265.1</t>
  </si>
  <si>
    <t>ONZE01</t>
  </si>
  <si>
    <t>ftp://ftp.ncbi.nlm.nih.gov/genomes/all/GCA/900/322/265/GCA_900322265.1_ASM90032226v1</t>
  </si>
  <si>
    <t>Corrigiola litoralis</t>
  </si>
  <si>
    <t>SAMEA104692679</t>
  </si>
  <si>
    <t>PRJEB25561</t>
  </si>
  <si>
    <t>GCA_901111285.1</t>
  </si>
  <si>
    <t>CAAKMY01</t>
  </si>
  <si>
    <t>ftp://ftp.ncbi.nlm.nih.gov/genomes/all/GCA/901/111/285/GCA_901111285.1_Corrigiola_litoralis_v1</t>
  </si>
  <si>
    <t>Limeum aethiopicum</t>
  </si>
  <si>
    <t>SAMEA104692665</t>
  </si>
  <si>
    <t>PRJEB24908</t>
  </si>
  <si>
    <t>GCA_901111325.1</t>
  </si>
  <si>
    <t>CAAKNC01</t>
  </si>
  <si>
    <t>ftp://ftp.ncbi.nlm.nih.gov/genomes/all/GCA/901/111/325/GCA_901111325.1_Limeum_aethiopicum_v1</t>
  </si>
  <si>
    <t>Trichogramma evanescens</t>
  </si>
  <si>
    <t>SAMEA6503152</t>
  </si>
  <si>
    <t>PRJEB36429</t>
  </si>
  <si>
    <t>GCA_902732785.1</t>
  </si>
  <si>
    <t>CACVKI01</t>
  </si>
  <si>
    <t>ftp://ftp.ncbi.nlm.nih.gov/genomes/all/GCA/902/732/785/GCA_902732785.1_TRIGEV_GD011_Illumina</t>
  </si>
  <si>
    <t>Delphinella strobiligena</t>
  </si>
  <si>
    <t>CBS 735.71</t>
  </si>
  <si>
    <t>SAMN05446822</t>
  </si>
  <si>
    <t>PRJNA333968</t>
  </si>
  <si>
    <t>GCA_009982845.1</t>
  </si>
  <si>
    <t>JAADKB01</t>
  </si>
  <si>
    <t>ftp://ftp.ncbi.nlm.nih.gov/genomes/all/GCA/009/982/845/GCA_009982845.1_Delst1</t>
  </si>
  <si>
    <t>Lizonia empirigonia</t>
  </si>
  <si>
    <t>CBS 542.76</t>
  </si>
  <si>
    <t>SAMN02744855</t>
  </si>
  <si>
    <t>PRJNA245629</t>
  </si>
  <si>
    <t>GCA_009982855.1</t>
  </si>
  <si>
    <t>JAADKA01</t>
  </si>
  <si>
    <t>ftp://ftp.ncbi.nlm.nih.gov/genomes/all/GCA/009/982/855/GCA_009982855.1_Lizem1</t>
  </si>
  <si>
    <t>Microthlaspi erraticum</t>
  </si>
  <si>
    <t>SAMEA6449025</t>
  </si>
  <si>
    <t>PRJEB35998</t>
  </si>
  <si>
    <t>GCA_902728155.2</t>
  </si>
  <si>
    <t>CACVBM02</t>
  </si>
  <si>
    <t>ftp://ftp.ncbi.nlm.nih.gov/genomes/all/GCA/902/728/155/GCA_902728155.2_Merr_genes</t>
  </si>
  <si>
    <t>Colias croceus</t>
  </si>
  <si>
    <t>SAMEA7523360</t>
  </si>
  <si>
    <t>PRJEB42878</t>
  </si>
  <si>
    <t>GCA_905220415.1</t>
  </si>
  <si>
    <t>chromosome 1:HG991959.1; chromosome 2:HG991960.1; chromosome 3:HG991961.1; chromosome 4:HG991962.1; chromosome 5:HG991963.1; chromosome 6:HG991964.1; chromosome 7:HG991965.1; chromosome 8:HG991966.1; chromosome 9:HG991967.1; chromosome 10:HG991968.1; chromosome 11:HG991969.1; chromosome 12:HG991970.1; chromosome 13:HG991971.1; chromosome 14:HG991972.1; chromosome 15:HG991973.1; chromosome 16:HG991974.1; chromosome 17:HG991975.1; chromosome 18:HG991976.1; chromosome 19:HG991977.1; chromosome 20:HG991978.1; chromosome 21:HG991979.1; chromosome 22:HG991980.1; chromosome 23:HG991981.1; chromosome 24:HG991982.1; chromosome 25:HG991983.1; chromosome 26:HG991984.1; chromosome 27:HG991985.1; chromosome 28:HG991986.1; chromosome 29:HG991987.1; chromosome 30:HG991988.1; chromosome W:HG991989.1; chromosome Z:HG991958.1; mitochondrion MT:HG991990.1</t>
  </si>
  <si>
    <t>ftp://ftp.ncbi.nlm.nih.gov/genomes/all/GCA/905/220/415/GCA_905220415.1_ilColCroc2.1</t>
  </si>
  <si>
    <t>Trichoderma sp. TW21990_1</t>
  </si>
  <si>
    <t>TW21990_1</t>
  </si>
  <si>
    <t>SAMN13698093</t>
  </si>
  <si>
    <t>PRJNA598077</t>
  </si>
  <si>
    <t>GCA_010015515.1</t>
  </si>
  <si>
    <t>WXUD01</t>
  </si>
  <si>
    <t>ftp://ftp.ncbi.nlm.nih.gov/genomes/all/GCA/010/015/515/GCA_010015515.1_ASM1001551v1</t>
  </si>
  <si>
    <t>Lontra canadensis</t>
  </si>
  <si>
    <t>GAN:19392208</t>
  </si>
  <si>
    <t>SAMN13049247</t>
  </si>
  <si>
    <t>PRJNA611578</t>
  </si>
  <si>
    <t>GCA_010015895.1</t>
  </si>
  <si>
    <t>WMAJ01</t>
  </si>
  <si>
    <t>ftp://ftp.ncbi.nlm.nih.gov/genomes/all/GCA/010/015/895/GCA_010015895.1_GSC_riverotter_1.0</t>
  </si>
  <si>
    <t>ftp://ftp.ncbi.nlm.nih.gov/genomes/all/GCF/010/015/895/GCF_010015895.1_GSC_riverotter_1.0</t>
  </si>
  <si>
    <t>Podosphaera xanthii</t>
  </si>
  <si>
    <t>Wanju2017</t>
  </si>
  <si>
    <t>SAMN13316583</t>
  </si>
  <si>
    <t>PRJNA590048</t>
  </si>
  <si>
    <t>GCA_010015925.1</t>
  </si>
  <si>
    <t>JAAAXZ01</t>
  </si>
  <si>
    <t>ftp://ftp.ncbi.nlm.nih.gov/genomes/all/GCA/010/015/925/GCA_010015925.1_POXAN_niab_assembly</t>
  </si>
  <si>
    <t>Hyles vespertilio</t>
  </si>
  <si>
    <t>SAMN12838271</t>
  </si>
  <si>
    <t>PRJNA574010</t>
  </si>
  <si>
    <t>GCA_009982885.1</t>
  </si>
  <si>
    <t>mitochondrion MT:CM020939.1</t>
  </si>
  <si>
    <t>WUWR01</t>
  </si>
  <si>
    <t>ftp://ftp.ncbi.nlm.nih.gov/genomes/all/GCA/009/982/885/GCA_009982885.1_ASM998288v1</t>
  </si>
  <si>
    <t>Aenictocupidus jacobsonorum</t>
  </si>
  <si>
    <t>3IH3JLJVSH</t>
  </si>
  <si>
    <t>SAMN07457118</t>
  </si>
  <si>
    <t>PRJNA397425</t>
  </si>
  <si>
    <t>GCA_010014765.1</t>
  </si>
  <si>
    <t>JAAAKC01</t>
  </si>
  <si>
    <t>ftp://ftp.ncbi.nlm.nih.gov/genomes/all/GCA/010/014/765/GCA_010014765.1_ASM1001476v1</t>
  </si>
  <si>
    <t>Anisolabis maritima</t>
  </si>
  <si>
    <t>W2EQDB614N</t>
  </si>
  <si>
    <t>SAMN10247385</t>
  </si>
  <si>
    <t>PRJNA497080</t>
  </si>
  <si>
    <t>GCA_010014785.1</t>
  </si>
  <si>
    <t>JAAAKE01</t>
  </si>
  <si>
    <t>ftp://ftp.ncbi.nlm.nih.gov/genomes/all/GCA/010/014/785/GCA_010014785.1_ASM1001478v1</t>
  </si>
  <si>
    <t>Danaus melanippus</t>
  </si>
  <si>
    <t>RG_28754</t>
  </si>
  <si>
    <t>SAMN04875654</t>
  </si>
  <si>
    <t>PRJNA319038</t>
  </si>
  <si>
    <t>GCA_010014825.1</t>
  </si>
  <si>
    <t>JAAAKD01</t>
  </si>
  <si>
    <t>ftp://ftp.ncbi.nlm.nih.gov/genomes/all/GCA/010/014/825/GCA_010014825.1_ASM1001482v1</t>
  </si>
  <si>
    <t>Apostichopus leukothele</t>
  </si>
  <si>
    <t>E3ZD6RR75R</t>
  </si>
  <si>
    <t>SAMN11041737</t>
  </si>
  <si>
    <t>PRJNA525091</t>
  </si>
  <si>
    <t>GCA_010014835.1</t>
  </si>
  <si>
    <t>JAAAKB01</t>
  </si>
  <si>
    <t>ftp://ftp.ncbi.nlm.nih.gov/genomes/all/GCA/010/014/835/GCA_010014835.1_ASM1001483v1</t>
  </si>
  <si>
    <t>Pyrrhura frontalis</t>
  </si>
  <si>
    <t>M1J7V1LEPS</t>
  </si>
  <si>
    <t>SAMN09681955</t>
  </si>
  <si>
    <t>PRJNA481541</t>
  </si>
  <si>
    <t>GCA_010014865.1</t>
  </si>
  <si>
    <t>JAAAKN01</t>
  </si>
  <si>
    <t>ftp://ftp.ncbi.nlm.nih.gov/genomes/all/GCA/010/014/865/GCA_010014865.1_ASM1001486v1</t>
  </si>
  <si>
    <t>Syngnathus floridae</t>
  </si>
  <si>
    <t>RB5K3AAIWP</t>
  </si>
  <si>
    <t>SAMN09688109</t>
  </si>
  <si>
    <t>PRJNA481557</t>
  </si>
  <si>
    <t>GCA_010014945.1</t>
  </si>
  <si>
    <t>JAAAKK01</t>
  </si>
  <si>
    <t>ftp://ftp.ncbi.nlm.nih.gov/genomes/all/GCA/010/014/945/GCA_010014945.1_ASM1001494v1</t>
  </si>
  <si>
    <t>Delias pasithoe</t>
  </si>
  <si>
    <t>JT4KIHDRM4</t>
  </si>
  <si>
    <t>SAMN05389648</t>
  </si>
  <si>
    <t>PRJNA328989</t>
  </si>
  <si>
    <t>GCA_010014985.1</t>
  </si>
  <si>
    <t>JAAAKR01</t>
  </si>
  <si>
    <t>ftp://ftp.ncbi.nlm.nih.gov/genomes/all/GCA/010/014/985/GCA_010014985.1_ASM1001498v1</t>
  </si>
  <si>
    <t>Psitteuteles goldiei</t>
  </si>
  <si>
    <t>Piper_X7F3MAPY5K</t>
  </si>
  <si>
    <t>SAMN10247382</t>
  </si>
  <si>
    <t>PRJNA497076</t>
  </si>
  <si>
    <t>GCA_010014875.1</t>
  </si>
  <si>
    <t>JAAAKH01</t>
  </si>
  <si>
    <t>ftp://ftp.ncbi.nlm.nih.gov/genomes/all/GCA/010/014/875/GCA_010014875.1_ASM1001487v1</t>
  </si>
  <si>
    <t>Lorius garrulus</t>
  </si>
  <si>
    <t>Tuckie_XQVJVZF3ZU</t>
  </si>
  <si>
    <t>SAMN09580627</t>
  </si>
  <si>
    <t>PRJNA479580</t>
  </si>
  <si>
    <t>GCA_010014925.1</t>
  </si>
  <si>
    <t>JAAAKI01</t>
  </si>
  <si>
    <t>ftp://ftp.ncbi.nlm.nih.gov/genomes/all/GCA/010/014/925/GCA_010014925.1_ASM1001492v1</t>
  </si>
  <si>
    <t>Bolitophila cinerea</t>
  </si>
  <si>
    <t>ZAWH00E1WX</t>
  </si>
  <si>
    <t>SAMN06229891</t>
  </si>
  <si>
    <t>PRJNA361274</t>
  </si>
  <si>
    <t>GCA_010015015.1</t>
  </si>
  <si>
    <t>JAAAKO01</t>
  </si>
  <si>
    <t>ftp://ftp.ncbi.nlm.nih.gov/genomes/all/GCA/010/015/015/GCA_010015015.1_ASM1001501v1</t>
  </si>
  <si>
    <t>Andricus quercuslanigera</t>
  </si>
  <si>
    <t>PXLVTBVWL6</t>
  </si>
  <si>
    <t>SAMN12095581</t>
  </si>
  <si>
    <t>PRJNA549678</t>
  </si>
  <si>
    <t>GCA_010014905.1</t>
  </si>
  <si>
    <t>JAAAKG01</t>
  </si>
  <si>
    <t>ftp://ftp.ncbi.nlm.nih.gov/genomes/all/GCA/010/014/905/GCA_010014905.1_ASM1001490v1</t>
  </si>
  <si>
    <t>Pyrrhura griseipectus</t>
  </si>
  <si>
    <t>9DNWD0V6IF</t>
  </si>
  <si>
    <t>SAMN13698507</t>
  </si>
  <si>
    <t>PRJNA598107</t>
  </si>
  <si>
    <t>GCA_010014965.1</t>
  </si>
  <si>
    <t>JAAAKS01</t>
  </si>
  <si>
    <t>ftp://ftp.ncbi.nlm.nih.gov/genomes/all/GCA/010/014/965/GCA_010014965.1_ASM1001496v1</t>
  </si>
  <si>
    <t>Lophochroa leadbeateri</t>
  </si>
  <si>
    <t>NFDCT17Z3U</t>
  </si>
  <si>
    <t>SAMN11250505</t>
  </si>
  <si>
    <t>PRJNA528955</t>
  </si>
  <si>
    <t>GCA_010015045.1</t>
  </si>
  <si>
    <t>JAAAKP01</t>
  </si>
  <si>
    <t>ftp://ftp.ncbi.nlm.nih.gov/genomes/all/GCA/010/015/045/GCA_010015045.1_ASM1001504v1</t>
  </si>
  <si>
    <t>Actinopyga echinites</t>
  </si>
  <si>
    <t>5BHN7LBGNF</t>
  </si>
  <si>
    <t>SAMN11041739</t>
  </si>
  <si>
    <t>PRJNA525093</t>
  </si>
  <si>
    <t>GCA_010015985.1</t>
  </si>
  <si>
    <t>JAAAJZ01</t>
  </si>
  <si>
    <t>ftp://ftp.ncbi.nlm.nih.gov/genomes/all/GCA/010/015/985/GCA_010015985.1_ASM1001598v1</t>
  </si>
  <si>
    <t>Alatinidae sp. Z8VKAUB7J3</t>
  </si>
  <si>
    <t>Z8VKAUB7J3</t>
  </si>
  <si>
    <t>SAMN10138046</t>
  </si>
  <si>
    <t>PRJNA493613</t>
  </si>
  <si>
    <t>GCA_010016025.1</t>
  </si>
  <si>
    <t>JAAAKM01</t>
  </si>
  <si>
    <t>ftp://ftp.ncbi.nlm.nih.gov/genomes/all/GCA/010/016/025/GCA_010016025.1_ASM1001602v1</t>
  </si>
  <si>
    <t>Zanna intricata</t>
  </si>
  <si>
    <t>ZP7V8E2CI4</t>
  </si>
  <si>
    <t>SAMN05437318</t>
  </si>
  <si>
    <t>PRJNA338883</t>
  </si>
  <si>
    <t>GCA_010016005.2</t>
  </si>
  <si>
    <t>JAAAKQ02</t>
  </si>
  <si>
    <t>ftp://ftp.ncbi.nlm.nih.gov/genomes/all/GCA/010/016/005/GCA_010016005.2_ASM1001600v2</t>
  </si>
  <si>
    <t>Carybdea marsupialis auct. non (Linnaeus, 1758)</t>
  </si>
  <si>
    <t>8SOK1XWZS6</t>
  </si>
  <si>
    <t>SAMN10138045</t>
  </si>
  <si>
    <t>PRJNA493611</t>
  </si>
  <si>
    <t>GCA_010016065.1</t>
  </si>
  <si>
    <t>JAAAKL01</t>
  </si>
  <si>
    <t>ftp://ftp.ncbi.nlm.nih.gov/genomes/all/GCA/010/016/065/GCA_010016065.1_ASM1001606v1</t>
  </si>
  <si>
    <t>Actias luna</t>
  </si>
  <si>
    <t>RG_08725</t>
  </si>
  <si>
    <t>SAMN04931553</t>
  </si>
  <si>
    <t>PRJNA320272</t>
  </si>
  <si>
    <t>GCA_010014465.1</t>
  </si>
  <si>
    <t>WUCQ01</t>
  </si>
  <si>
    <t>ftp://ftp.ncbi.nlm.nih.gov/genomes/all/GCA/010/014/465/GCA_010014465.1_ASM1001446v1</t>
  </si>
  <si>
    <t>Ara chloropterus</t>
  </si>
  <si>
    <t>8YR9EQLDWU</t>
  </si>
  <si>
    <t>SAMN11250489</t>
  </si>
  <si>
    <t>PRJNA528950</t>
  </si>
  <si>
    <t>GCA_010014725.1</t>
  </si>
  <si>
    <t>WSYR01</t>
  </si>
  <si>
    <t>ftp://ftp.ncbi.nlm.nih.gov/genomes/all/GCA/010/014/725/GCA_010014725.1_ASM1001472v1</t>
  </si>
  <si>
    <t>Stiretrus anchorago</t>
  </si>
  <si>
    <t>SMLB0N8UGS</t>
  </si>
  <si>
    <t>SAMN05580311</t>
  </si>
  <si>
    <t>PRJNA345234</t>
  </si>
  <si>
    <t>GCA_010014745.1</t>
  </si>
  <si>
    <t>WUAS01</t>
  </si>
  <si>
    <t>ftp://ftp.ncbi.nlm.nih.gov/genomes/all/GCA/010/014/745/GCA_010014745.1_ASM1001474v1</t>
  </si>
  <si>
    <t>Eudyptes filholi</t>
  </si>
  <si>
    <t>GS 12</t>
  </si>
  <si>
    <t>SAMN12384873</t>
  </si>
  <si>
    <t>GCA_010085365.1</t>
  </si>
  <si>
    <t>VULK01</t>
  </si>
  <si>
    <t>ftp://ftp.ncbi.nlm.nih.gov/genomes/all/GCA/010/085/365/GCA_010085365.1_BGI_Echrysoc_fil.V1</t>
  </si>
  <si>
    <t>Chrysina resplendens</t>
  </si>
  <si>
    <t>AFHOYGUGMI</t>
  </si>
  <si>
    <t>SAMN06220490</t>
  </si>
  <si>
    <t>PRJNA341359</t>
  </si>
  <si>
    <t>GCA_010091895.1</t>
  </si>
  <si>
    <t>JAADJY01</t>
  </si>
  <si>
    <t>ftp://ftp.ncbi.nlm.nih.gov/genomes/all/GCA/010/091/895/GCA_010091895.1_ASM1009189v1</t>
  </si>
  <si>
    <t>Megadyptes antipodes antipodes</t>
  </si>
  <si>
    <t>OT 2 9/2/18</t>
  </si>
  <si>
    <t>SAMN12384877</t>
  </si>
  <si>
    <t>GCA_010078485.1</t>
  </si>
  <si>
    <t>VULA01</t>
  </si>
  <si>
    <t>ftp://ftp.ncbi.nlm.nih.gov/genomes/all/GCA/010/078/485/GCA_010078485.1_BGI_Mant.V1</t>
  </si>
  <si>
    <t>Eudyptula novaehollandiae</t>
  </si>
  <si>
    <t>10/9/18-1</t>
  </si>
  <si>
    <t>SAMN12384878</t>
  </si>
  <si>
    <t>GCA_010078495.1</t>
  </si>
  <si>
    <t>VULB01</t>
  </si>
  <si>
    <t>ftp://ftp.ncbi.nlm.nih.gov/genomes/all/GCA/010/078/495/GCA_010078495.1_BGI_Enov.V1</t>
  </si>
  <si>
    <t>Eudyptes schlegeli</t>
  </si>
  <si>
    <t>SAMN12384870</t>
  </si>
  <si>
    <t>GCA_010080425.1</t>
  </si>
  <si>
    <t>VULF01</t>
  </si>
  <si>
    <t>ftp://ftp.ncbi.nlm.nih.gov/genomes/all/GCA/010/080/425/GCA_010080425.1_BGI_Esch.V1</t>
  </si>
  <si>
    <t>Eudyptula albosignata</t>
  </si>
  <si>
    <t>Fred</t>
  </si>
  <si>
    <t>SAMN12384880</t>
  </si>
  <si>
    <t>GCA_010080465.1</t>
  </si>
  <si>
    <t>VULD01</t>
  </si>
  <si>
    <t>ftp://ftp.ncbi.nlm.nih.gov/genomes/all/GCA/010/080/465/GCA_010080465.1_BGI_Emin_alb.V1</t>
  </si>
  <si>
    <t>Eudyptes moseleyi</t>
  </si>
  <si>
    <t>NRP 118-1</t>
  </si>
  <si>
    <t>SAMN12384871</t>
  </si>
  <si>
    <t>GCA_010082375.1</t>
  </si>
  <si>
    <t>VULI01</t>
  </si>
  <si>
    <t>ftp://ftp.ncbi.nlm.nih.gov/genomes/all/GCA/010/082/375/GCA_010082375.1_BGI_Emos.V1</t>
  </si>
  <si>
    <t>Eudyptes chrysolophus</t>
  </si>
  <si>
    <t>MP PEI 1</t>
  </si>
  <si>
    <t>SAMN12384869</t>
  </si>
  <si>
    <t>GCA_010084205.1</t>
  </si>
  <si>
    <t>VULJ01</t>
  </si>
  <si>
    <t>ftp://ftp.ncbi.nlm.nih.gov/genomes/all/GCA/010/084/205/GCA_010084205.1_BGI_Echrysol.V1</t>
  </si>
  <si>
    <t>Eudyptes robustus</t>
  </si>
  <si>
    <t>68M 28/09/13</t>
  </si>
  <si>
    <t>SAMN12384876</t>
  </si>
  <si>
    <t>GCA_010085315.1</t>
  </si>
  <si>
    <t>VULG01</t>
  </si>
  <si>
    <t>ftp://ftp.ncbi.nlm.nih.gov/genomes/all/GCA/010/085/315/GCA_010085315.1_BGI_Erob.V1</t>
  </si>
  <si>
    <t>Eudyptes pachyrhynchus</t>
  </si>
  <si>
    <t>MS 9</t>
  </si>
  <si>
    <t>SAMN12384875</t>
  </si>
  <si>
    <t>GCA_010085335.1</t>
  </si>
  <si>
    <t>VULH01</t>
  </si>
  <si>
    <t>ftp://ftp.ncbi.nlm.nih.gov/genomes/all/GCA/010/085/335/GCA_010085335.1_BGI_Epac.V1</t>
  </si>
  <si>
    <t>Eudyptes sclateri</t>
  </si>
  <si>
    <t>Ant 5</t>
  </si>
  <si>
    <t>SAMN12384874</t>
  </si>
  <si>
    <t>GCA_010078445.1</t>
  </si>
  <si>
    <t>VULE01</t>
  </si>
  <si>
    <t>ftp://ftp.ncbi.nlm.nih.gov/genomes/all/GCA/010/078/445/GCA_010078445.1_BGI_Escl.V1</t>
  </si>
  <si>
    <t>Myxobolus squamalis</t>
  </si>
  <si>
    <t>71B08</t>
  </si>
  <si>
    <t>SAMN09809772</t>
  </si>
  <si>
    <t>PRJNA485581</t>
  </si>
  <si>
    <t>GCA_010108815.1</t>
  </si>
  <si>
    <t>QWKW01</t>
  </si>
  <si>
    <t>ftp://ftp.ncbi.nlm.nih.gov/genomes/all/GCA/010/108/815/GCA_010108815.1_TAU_Msqu_1</t>
  </si>
  <si>
    <t>Bos grunniens x Bos taurus</t>
  </si>
  <si>
    <t>Esperanza</t>
  </si>
  <si>
    <t>SAMN12153487</t>
  </si>
  <si>
    <t>PRJNA552915</t>
  </si>
  <si>
    <t>GCA_009493655.1</t>
  </si>
  <si>
    <t>chromosome 1:CM018700.1; chromosome 2:CM018701.1; chromosome 3:CM018702.1; chromosome 4:CM018703.1; chromosome 5:CM018704.1; chromosome 6:CM018705.1; chromosome 7:CM018706.1; chromosome 8:CM018707.1; chromosome 9:CM018708.1; chromosome 10:CM018709.1; chromosome 11:CM018710.1; chromosome 12:CM018711.1; chromosome 13:CM018712.1; chromosome 14:CM018713.1; chromosome 15:CM018714.1; chromosome 16:CM018715.1; chromosome 17:CM018716.1; chromosome 18:CM018717.1; chromosome 19:CM018718.1; chromosome 20:CM018719.1; chromosome 21:CM018720.1; chromosome 22:CM018721.1; chromosome 23:CM018722.1; chromosome 24:CM018723.1; chromosome 25:CM018724.1; chromosome 26:CM018725.1; chromosome 27:CM018726.1; chromosome 28:CM018727.1; chromosome 29:CM018728.1; chromosome X:CM018729.1</t>
  </si>
  <si>
    <t>VLPJ01</t>
  </si>
  <si>
    <t>2019-11-01T00:00:00Z</t>
  </si>
  <si>
    <t>ftp://ftp.ncbi.nlm.nih.gov/genomes/all/GCA/009/493/655/GCA_009493655.1_ARS_UNL_Btau-highland_paternal_1.0_alt</t>
  </si>
  <si>
    <t>Didymella exigua CBS 183.55</t>
  </si>
  <si>
    <t>CBS 183.55</t>
  </si>
  <si>
    <t>SAMN02745736</t>
  </si>
  <si>
    <t>PRJNA207857</t>
  </si>
  <si>
    <t>GCA_010094145.1</t>
  </si>
  <si>
    <t>VOSY01</t>
  </si>
  <si>
    <t>ftp://ftp.ncbi.nlm.nih.gov/genomes/all/GCA/010/094/145/GCA_010094145.1_Didex1</t>
  </si>
  <si>
    <t>ftp://ftp.ncbi.nlm.nih.gov/genomes/all/GCF/010/094/145/GCF_010094145.1_Didex1</t>
  </si>
  <si>
    <t>Clathrospora elynae</t>
  </si>
  <si>
    <t>CBS 161.51</t>
  </si>
  <si>
    <t>SAMN02744849</t>
  </si>
  <si>
    <t>PRJNA245624</t>
  </si>
  <si>
    <t>GCA_010015635.1</t>
  </si>
  <si>
    <t>JAADKG01</t>
  </si>
  <si>
    <t>ftp://ftp.ncbi.nlm.nih.gov/genomes/all/GCA/010/015/635/GCA_010015635.1_Clael1</t>
  </si>
  <si>
    <t>Bacillariophyta sp.</t>
  </si>
  <si>
    <t>CG_2015-15_45_16</t>
  </si>
  <si>
    <t>SAMN13287362</t>
  </si>
  <si>
    <t>PRJNA405969</t>
  </si>
  <si>
    <t>GCA_010367165.1</t>
  </si>
  <si>
    <t>JAACSZ01</t>
  </si>
  <si>
    <t>ftp://ftp.ncbi.nlm.nih.gov/genomes/all/GCA/010/367/165/GCA_010367165.1_ASM1036716v1</t>
  </si>
  <si>
    <t>Polistes metricus</t>
  </si>
  <si>
    <t>SAMN09724721</t>
  </si>
  <si>
    <t>PRJNA482994</t>
  </si>
  <si>
    <t>GCA_010416925.1</t>
  </si>
  <si>
    <t>QUOH01</t>
  </si>
  <si>
    <t>ftp://ftp.ncbi.nlm.nih.gov/genomes/all/GCA/010/416/925/GCA_010416925.1_CU_Pmet_PB</t>
  </si>
  <si>
    <t>Polistes fuscatus</t>
  </si>
  <si>
    <t>SAMN09724720</t>
  </si>
  <si>
    <t>PRJNA761675</t>
  </si>
  <si>
    <t>GCA_010416935.1</t>
  </si>
  <si>
    <t>QUOI01</t>
  </si>
  <si>
    <t>ftp://ftp.ncbi.nlm.nih.gov/genomes/all/GCA/010/416/935/GCA_010416935.1_CU_Pfus_HIC</t>
  </si>
  <si>
    <t>ftp://ftp.ncbi.nlm.nih.gov/genomes/all/GCF/010/416/935/GCF_010416935.1_CU_Pfus_HIC</t>
  </si>
  <si>
    <t>Polistes dorsalis</t>
  </si>
  <si>
    <t>nest 1</t>
  </si>
  <si>
    <t>SAMN09724722</t>
  </si>
  <si>
    <t>GCA_010416905.1</t>
  </si>
  <si>
    <t>QUOG01</t>
  </si>
  <si>
    <t>ftp://ftp.ncbi.nlm.nih.gov/genomes/all/GCA/010/416/905/GCA_010416905.1_CU_Pdor_10</t>
  </si>
  <si>
    <t>Buteo japonicus</t>
  </si>
  <si>
    <t>eb-nibr-220</t>
  </si>
  <si>
    <t>SAMN08398473</t>
  </si>
  <si>
    <t>GCA_010312235.1</t>
  </si>
  <si>
    <t>PYWZ01</t>
  </si>
  <si>
    <t>ftp://ftp.ncbi.nlm.nih.gov/genomes/all/GCA/010/312/235/GCA_010312235.1_ButJap1.0</t>
  </si>
  <si>
    <t>Rhizodiscina lignyota</t>
  </si>
  <si>
    <t>CBS 133067</t>
  </si>
  <si>
    <t>SAMN03097704</t>
  </si>
  <si>
    <t>PRJNA263052</t>
  </si>
  <si>
    <t>GCA_010015805.1</t>
  </si>
  <si>
    <t>JAADKO01</t>
  </si>
  <si>
    <t>ftp://ftp.ncbi.nlm.nih.gov/genomes/all/GCA/010/015/805/GCA_010015805.1_Rhili1</t>
  </si>
  <si>
    <t>Lophiotrema nucula</t>
  </si>
  <si>
    <t>CBS 627.86</t>
  </si>
  <si>
    <t>SAMN05446821</t>
  </si>
  <si>
    <t>PRJNA333967</t>
  </si>
  <si>
    <t>GCA_010015825.1</t>
  </si>
  <si>
    <t>JAADKP01</t>
  </si>
  <si>
    <t>ftp://ftp.ncbi.nlm.nih.gov/genomes/all/GCA/010/015/825/GCA_010015825.1_Lopnu1</t>
  </si>
  <si>
    <t>Dothidotthia symphoricarpi CBS 119687</t>
  </si>
  <si>
    <t>CBS 119687</t>
  </si>
  <si>
    <t>SAMN02745847</t>
  </si>
  <si>
    <t>PRJNA217191</t>
  </si>
  <si>
    <t>GCA_010015815.1</t>
  </si>
  <si>
    <t>JAADKQ01</t>
  </si>
  <si>
    <t>ftp://ftp.ncbi.nlm.nih.gov/genomes/all/GCA/010/015/815/GCA_010015815.1_Dotsy1</t>
  </si>
  <si>
    <t>ftp://ftp.ncbi.nlm.nih.gov/genomes/all/GCF/010/015/815/GCF_010015815.1_Dotsy1</t>
  </si>
  <si>
    <t>Byssothecium circinans</t>
  </si>
  <si>
    <t>CBS 675.92</t>
  </si>
  <si>
    <t>SAMN02744863</t>
  </si>
  <si>
    <t>PRJNA239485</t>
  </si>
  <si>
    <t>GCA_010015675.1</t>
  </si>
  <si>
    <t>JAADKH01</t>
  </si>
  <si>
    <t>ftp://ftp.ncbi.nlm.nih.gov/genomes/all/GCA/010/015/675/GCA_010015675.1_Bysci1</t>
  </si>
  <si>
    <t>Setomelanomma holmii</t>
  </si>
  <si>
    <t>CBS 110217</t>
  </si>
  <si>
    <t>SAMN02744843</t>
  </si>
  <si>
    <t>PRJNA245746</t>
  </si>
  <si>
    <t>GCA_010015745.1</t>
  </si>
  <si>
    <t>JAADKM01</t>
  </si>
  <si>
    <t>ftp://ftp.ncbi.nlm.nih.gov/genomes/all/GCA/010/015/745/GCA_010015745.1_Setho1</t>
  </si>
  <si>
    <t>Amniculicola lignicola CBS 123094</t>
  </si>
  <si>
    <t>CBS 123094</t>
  </si>
  <si>
    <t>SAMN02745971</t>
  </si>
  <si>
    <t>PRJNA217192</t>
  </si>
  <si>
    <t>GCA_010015725.1</t>
  </si>
  <si>
    <t>JAADKK01</t>
  </si>
  <si>
    <t>ftp://ftp.ncbi.nlm.nih.gov/genomes/all/GCA/010/015/725/GCA_010015725.1_Amnli1</t>
  </si>
  <si>
    <t>Aaosphaeria arxii CBS 175.79</t>
  </si>
  <si>
    <t>CBS 175.79</t>
  </si>
  <si>
    <t>SAMN05661102</t>
  </si>
  <si>
    <t>PRJNA625762</t>
  </si>
  <si>
    <t>GCA_010015735.1</t>
  </si>
  <si>
    <t>JAADKL01</t>
  </si>
  <si>
    <t>ftp://ftp.ncbi.nlm.nih.gov/genomes/all/GCA/010/015/735/GCA_010015735.1_Aaoar1</t>
  </si>
  <si>
    <t>ftp://ftp.ncbi.nlm.nih.gov/genomes/all/GCF/010/015/735/GCF_010015735.1_Aaoar1</t>
  </si>
  <si>
    <t>Bimuria novae-zelandiae CBS 107.79</t>
  </si>
  <si>
    <t>CBS 107.79</t>
  </si>
  <si>
    <t>SAMN05660326</t>
  </si>
  <si>
    <t>PRJNA234400</t>
  </si>
  <si>
    <t>GCA_010015655.1</t>
  </si>
  <si>
    <t>JAADKI01</t>
  </si>
  <si>
    <t>ftp://ftp.ncbi.nlm.nih.gov/genomes/all/GCA/010/015/655/GCA_010015655.1_Bimnz1</t>
  </si>
  <si>
    <t>Delitschia confertaspora ATCC 74209</t>
  </si>
  <si>
    <t>ATCC 74209</t>
  </si>
  <si>
    <t>SAMN02841240</t>
  </si>
  <si>
    <t>PRJNA251766</t>
  </si>
  <si>
    <t>GCA_010093945.1</t>
  </si>
  <si>
    <t>JAAEIU01</t>
  </si>
  <si>
    <t>ftp://ftp.ncbi.nlm.nih.gov/genomes/all/GCA/010/093/945/GCA_010093945.1_Delco1</t>
  </si>
  <si>
    <t>Viridothelium virens</t>
  </si>
  <si>
    <t>Tuck. ex Michener</t>
  </si>
  <si>
    <t>SAMN10866075</t>
  </si>
  <si>
    <t>PRJNA519654</t>
  </si>
  <si>
    <t>GCA_010094025.1</t>
  </si>
  <si>
    <t>JAAEIX01</t>
  </si>
  <si>
    <t>ftp://ftp.ncbi.nlm.nih.gov/genomes/all/GCA/010/094/025/GCA_010094025.1_Tryvi1</t>
  </si>
  <si>
    <t>Trematosphaeria pertusa</t>
  </si>
  <si>
    <t>CBS 122368</t>
  </si>
  <si>
    <t>SAMN05660896</t>
  </si>
  <si>
    <t>PRJNA625778</t>
  </si>
  <si>
    <t>GCA_010094035.1</t>
  </si>
  <si>
    <t>JAAEIY01</t>
  </si>
  <si>
    <t>ftp://ftp.ncbi.nlm.nih.gov/genomes/all/GCA/010/094/035/GCA_010094035.1_Trepe1</t>
  </si>
  <si>
    <t>ftp://ftp.ncbi.nlm.nih.gov/genomes/all/GCF/010/094/035/GCF_010094035.1_Trepe1</t>
  </si>
  <si>
    <t>Westerdykella ornata</t>
  </si>
  <si>
    <t>CBS 379.55</t>
  </si>
  <si>
    <t>SAMN02745974</t>
  </si>
  <si>
    <t>PRJNA625779</t>
  </si>
  <si>
    <t>GCA_010094085.1</t>
  </si>
  <si>
    <t>JAAEJA01</t>
  </si>
  <si>
    <t>ftp://ftp.ncbi.nlm.nih.gov/genomes/all/GCA/010/094/085/GCA_010094085.1_Wesor1</t>
  </si>
  <si>
    <t>ftp://ftp.ncbi.nlm.nih.gov/genomes/all/GCF/010/094/085/GCF_010094085.1_Wesor1</t>
  </si>
  <si>
    <t>Didymosphaeria enalia</t>
  </si>
  <si>
    <t>CBS 304.66</t>
  </si>
  <si>
    <t>SAMN02744852</t>
  </si>
  <si>
    <t>PRJNA239483</t>
  </si>
  <si>
    <t>GCA_010094045.1</t>
  </si>
  <si>
    <t>JAAEIZ01</t>
  </si>
  <si>
    <t>ftp://ftp.ncbi.nlm.nih.gov/genomes/all/GCA/010/094/045/GCA_010094045.1_Veren1</t>
  </si>
  <si>
    <t>Decorospora gaudefroyi</t>
  </si>
  <si>
    <t>P77</t>
  </si>
  <si>
    <t>SAMN05446828</t>
  </si>
  <si>
    <t>PRJNA333973</t>
  </si>
  <si>
    <t>GCA_010015605.1</t>
  </si>
  <si>
    <t>JAADKE01</t>
  </si>
  <si>
    <t>ftp://ftp.ncbi.nlm.nih.gov/genomes/all/GCA/010/015/605/GCA_010015605.1_Decga1</t>
  </si>
  <si>
    <t>Strombidium stylifer</t>
  </si>
  <si>
    <t>IEMB</t>
  </si>
  <si>
    <t>SAMN13743074</t>
  </si>
  <si>
    <t>PRJNA599298</t>
  </si>
  <si>
    <t>GCA_010577775.2</t>
  </si>
  <si>
    <t>WWNT02</t>
  </si>
  <si>
    <t>ftp://ftp.ncbi.nlm.nih.gov/genomes/all/GCA/010/577/775/GCA_010577775.2_ASM1057777v2</t>
  </si>
  <si>
    <t>Trichodelitschia bisporula</t>
  </si>
  <si>
    <t>CBS 262.69</t>
  </si>
  <si>
    <t>SAMN02744851</t>
  </si>
  <si>
    <t>PRJNA245628</t>
  </si>
  <si>
    <t>GCA_010356995.1</t>
  </si>
  <si>
    <t>JAAGKV01</t>
  </si>
  <si>
    <t>ftp://ftp.ncbi.nlm.nih.gov/genomes/all/GCA/010/356/995/GCA_010356995.1_Tribi1</t>
  </si>
  <si>
    <t>Odontomachus brunneus</t>
  </si>
  <si>
    <t>Ranch 3 - 2012</t>
  </si>
  <si>
    <t>SAMN08712586</t>
  </si>
  <si>
    <t>PRJNA432980</t>
  </si>
  <si>
    <t>GCA_010583005.1</t>
  </si>
  <si>
    <t>JAAGEC01</t>
  </si>
  <si>
    <t>ftp://ftp.ncbi.nlm.nih.gov/genomes/all/GCA/010/583/005/GCA_010583005.1_Obru_v1</t>
  </si>
  <si>
    <t>ftp://ftp.ncbi.nlm.nih.gov/genomes/all/GCF/010/583/005/GCF_010583005.1_Obru_v1</t>
  </si>
  <si>
    <t>Tothia fuscella</t>
  </si>
  <si>
    <t>CBS 130266</t>
  </si>
  <si>
    <t>SAMN02744688</t>
  </si>
  <si>
    <t>PRJNA245630</t>
  </si>
  <si>
    <t>GCA_010583015.1</t>
  </si>
  <si>
    <t>JAAEJU01</t>
  </si>
  <si>
    <t>ftp://ftp.ncbi.nlm.nih.gov/genomes/all/GCA/010/583/015/GCA_010583015.1_Totfu1</t>
  </si>
  <si>
    <t>Karstenula rhodostoma CBS 690.94</t>
  </si>
  <si>
    <t>CBS 690.94</t>
  </si>
  <si>
    <t>SAMN02744864</t>
  </si>
  <si>
    <t>PRJNA217209</t>
  </si>
  <si>
    <t>GCA_010093485.1</t>
  </si>
  <si>
    <t>JAAEJB01</t>
  </si>
  <si>
    <t>ftp://ftp.ncbi.nlm.nih.gov/genomes/all/GCA/010/093/485/GCA_010093485.1_Karrh1</t>
  </si>
  <si>
    <t>Lindgomyces ingoldianus</t>
  </si>
  <si>
    <t>ATCC 200398</t>
  </si>
  <si>
    <t>SAMN05446602</t>
  </si>
  <si>
    <t>PRJNA625772</t>
  </si>
  <si>
    <t>GCA_010093535.1</t>
  </si>
  <si>
    <t>JAAEJD01</t>
  </si>
  <si>
    <t>ftp://ftp.ncbi.nlm.nih.gov/genomes/all/GCA/010/093/535/GCA_010093535.1_Linin1</t>
  </si>
  <si>
    <t>ftp://ftp.ncbi.nlm.nih.gov/genomes/all/GCF/010/093/535/GCF_010093535.1_Linin1</t>
  </si>
  <si>
    <t>Lineolata rhizophorae</t>
  </si>
  <si>
    <t>ATCC 16933</t>
  </si>
  <si>
    <t>SAMN05446853</t>
  </si>
  <si>
    <t>PRJNA334192</t>
  </si>
  <si>
    <t>GCA_010093515.1</t>
  </si>
  <si>
    <t>JAAEJC01</t>
  </si>
  <si>
    <t>ftp://ftp.ncbi.nlm.nih.gov/genomes/all/GCA/010/093/515/GCA_010093515.1_Linrh1</t>
  </si>
  <si>
    <t>Lophium mytilinum</t>
  </si>
  <si>
    <t>CBS 269.34</t>
  </si>
  <si>
    <t>SAMN05660224</t>
  </si>
  <si>
    <t>PRJNA234407</t>
  </si>
  <si>
    <t>GCA_010093605.1</t>
  </si>
  <si>
    <t>JAAEJF01</t>
  </si>
  <si>
    <t>ftp://ftp.ncbi.nlm.nih.gov/genomes/all/GCA/010/093/605/GCA_010093605.1_Lopmy1</t>
  </si>
  <si>
    <t>Neohortaea acidophila</t>
  </si>
  <si>
    <t>CBS 113389</t>
  </si>
  <si>
    <t>SAMN05446851</t>
  </si>
  <si>
    <t>PRJNA625775</t>
  </si>
  <si>
    <t>GCA_010093505.1</t>
  </si>
  <si>
    <t>JAAEJE01</t>
  </si>
  <si>
    <t>ftp://ftp.ncbi.nlm.nih.gov/genomes/all/GCA/010/093/505/GCA_010093505.1_Horac1</t>
  </si>
  <si>
    <t>ftp://ftp.ncbi.nlm.nih.gov/genomes/all/GCF/010/093/505/GCF_010093505.1_Horac1</t>
  </si>
  <si>
    <t>Antarctomyces pellizariae</t>
  </si>
  <si>
    <t>UFMG-CB-12416</t>
  </si>
  <si>
    <t>SAMN12924235</t>
  </si>
  <si>
    <t>PRJNA576065</t>
  </si>
  <si>
    <t>GCA_010623925.1</t>
  </si>
  <si>
    <t>WCAA01</t>
  </si>
  <si>
    <t>ftp://ftp.ncbi.nlm.nih.gov/genomes/all/GCA/010/623/925/GCA_010623925.1_ASM1062392v1</t>
  </si>
  <si>
    <t>Stegodyphus dumicola</t>
  </si>
  <si>
    <t>AA2019</t>
  </si>
  <si>
    <t>SAMN13619660</t>
  </si>
  <si>
    <t>PRJNA642917</t>
  </si>
  <si>
    <t>GCA_010614865.1</t>
  </si>
  <si>
    <t>JAADJH01</t>
  </si>
  <si>
    <t>ftp://ftp.ncbi.nlm.nih.gov/genomes/all/GCA/010/614/865/GCA_010614865.1_ASM1061486v1</t>
  </si>
  <si>
    <t>ftp://ftp.ncbi.nlm.nih.gov/genomes/all/GCF/010/614/865/GCF_010614865.1_ASM1061486v1</t>
  </si>
  <si>
    <t>Tetragonula carbonaria</t>
  </si>
  <si>
    <t>newcomen_st_2017</t>
  </si>
  <si>
    <t>SAMN13088838</t>
  </si>
  <si>
    <t>PRJNA578948</t>
  </si>
  <si>
    <t>GCA_010645115.1</t>
  </si>
  <si>
    <t>WIUU01</t>
  </si>
  <si>
    <t>ftp://ftp.ncbi.nlm.nih.gov/genomes/all/GCA/010/645/115/GCA_010645115.1_Tetragonula_carbonaria_1.1</t>
  </si>
  <si>
    <t>Tetragonula clypearis</t>
  </si>
  <si>
    <t>M-2018-01</t>
  </si>
  <si>
    <t>SAMN13088836</t>
  </si>
  <si>
    <t>PRJNA578946</t>
  </si>
  <si>
    <t>GCA_010645135.1</t>
  </si>
  <si>
    <t>WIUT01</t>
  </si>
  <si>
    <t>ftp://ftp.ncbi.nlm.nih.gov/genomes/all/GCA/010/645/135/GCA_010645135.1_Tetragonula_clypearis_1.1</t>
  </si>
  <si>
    <t>Tetragonula davenporti</t>
  </si>
  <si>
    <t>gold-coast</t>
  </si>
  <si>
    <t>SAMN13089823</t>
  </si>
  <si>
    <t>PRJNA578998</t>
  </si>
  <si>
    <t>GCA_010645165.1</t>
  </si>
  <si>
    <t>WIUW01</t>
  </si>
  <si>
    <t>ftp://ftp.ncbi.nlm.nih.gov/genomes/all/GCA/010/645/165/GCA_010645165.1_Tetragonula_davenporti_1.1</t>
  </si>
  <si>
    <t>Tetragonula hockingsi</t>
  </si>
  <si>
    <t>SAMN13089661</t>
  </si>
  <si>
    <t>PRJNA578994</t>
  </si>
  <si>
    <t>GCA_010645185.1</t>
  </si>
  <si>
    <t>WIUV01</t>
  </si>
  <si>
    <t>ftp://ftp.ncbi.nlm.nih.gov/genomes/all/GCA/010/645/185/GCA_010645185.1_Tetragonula_hockingsi_1.1</t>
  </si>
  <si>
    <t>Linum bienne</t>
  </si>
  <si>
    <t>SAMN08888090</t>
  </si>
  <si>
    <t>GCA_010665285.1</t>
  </si>
  <si>
    <t>QMEG01</t>
  </si>
  <si>
    <t>ftp://ftp.ncbi.nlm.nih.gov/genomes/all/GCA/010/665/285/GCA_010665285.1_ASM1066528v1</t>
  </si>
  <si>
    <t>Sporidiobolus pararoseus</t>
  </si>
  <si>
    <t>NGR</t>
  </si>
  <si>
    <t>SAMN10440612</t>
  </si>
  <si>
    <t>PRJNA505991</t>
  </si>
  <si>
    <t>GCA_010758995.1</t>
  </si>
  <si>
    <t>RSDY01</t>
  </si>
  <si>
    <t>ftp://ftp.ncbi.nlm.nih.gov/genomes/all/GCA/010/758/995/GCA_010758995.1_ASM1075899v1</t>
  </si>
  <si>
    <t>Exophiala phaeomuriformis</t>
  </si>
  <si>
    <t>CBS 132758</t>
  </si>
  <si>
    <t>SAMN13781147</t>
  </si>
  <si>
    <t>PRJNA600036</t>
  </si>
  <si>
    <t>GCA_010883475.1</t>
  </si>
  <si>
    <t>JAAAJI01</t>
  </si>
  <si>
    <t>ftp://ftp.ncbi.nlm.nih.gov/genomes/all/GCA/010/883/475/GCA_010883475.1_ASM1088347v1</t>
  </si>
  <si>
    <t>Belonocnema treatae</t>
  </si>
  <si>
    <t>2016_QV_RU_SX_M_011</t>
  </si>
  <si>
    <t>SAMN13905343</t>
  </si>
  <si>
    <t>PRJNA623416</t>
  </si>
  <si>
    <t>GCA_010883055.1</t>
  </si>
  <si>
    <t>chromosome 1:NC_046657.1/CM021338.1; chromosome 2:NC_046658.1/CM021339.1; chromosome 3:NC_046659.1/CM021340.1; chromosome 4:NC_046660.1/CM021341.1; chromosome 5:NC_046661.1/CM021342.1; chromosome 6:NC_046662.1/CM021343.1; chromosome 7:NC_046663.1/CM021344.1; chromosome 8:NC_046664.1/CM021345.1; chromosome 9:NC_046665.1/CM021346.1; chromosome 10:NC_046666.1/CM021347.1</t>
  </si>
  <si>
    <t>JAAEHM01</t>
  </si>
  <si>
    <t>ftp://ftp.ncbi.nlm.nih.gov/genomes/all/GCA/010/883/055/GCA_010883055.1_B_treatae_v1</t>
  </si>
  <si>
    <t>ftp://ftp.ncbi.nlm.nih.gov/genomes/all/GCF/010/883/055/GCF_010883055.1_B_treatae_v1</t>
  </si>
  <si>
    <t>Macroventuria anomochaeta</t>
  </si>
  <si>
    <t>CBS 525.71</t>
  </si>
  <si>
    <t>SAMN05660957</t>
  </si>
  <si>
    <t>PRJNA625773</t>
  </si>
  <si>
    <t>GCA_010093625.1</t>
  </si>
  <si>
    <t>JAAEJG01</t>
  </si>
  <si>
    <t>ftp://ftp.ncbi.nlm.nih.gov/genomes/all/GCA/010/093/625/GCA_010093625.1_Macan1</t>
  </si>
  <si>
    <t>ftp://ftp.ncbi.nlm.nih.gov/genomes/all/GCF/010/093/625/GCF_010093625.1_Macan1</t>
  </si>
  <si>
    <t>Massarina eburnea CBS 473.64</t>
  </si>
  <si>
    <t>CBS 473.64</t>
  </si>
  <si>
    <t>SAMN02745852</t>
  </si>
  <si>
    <t>PRJNA217519</t>
  </si>
  <si>
    <t>GCA_010093635.1</t>
  </si>
  <si>
    <t>JAAEJH01</t>
  </si>
  <si>
    <t>ftp://ftp.ncbi.nlm.nih.gov/genomes/all/GCA/010/093/635/GCA_010093635.1_Maseb1</t>
  </si>
  <si>
    <t>Microthyrium microscopicum</t>
  </si>
  <si>
    <t>CBS 115976</t>
  </si>
  <si>
    <t>SAMN05660417</t>
  </si>
  <si>
    <t>PRJNA234668</t>
  </si>
  <si>
    <t>GCA_010405405.1</t>
  </si>
  <si>
    <t>JAAGLD01</t>
  </si>
  <si>
    <t>ftp://ftp.ncbi.nlm.nih.gov/genomes/all/GCA/010/405/405/GCA_010405405.1_Micmi1</t>
  </si>
  <si>
    <t>Sinapis alba</t>
  </si>
  <si>
    <t>S2 GC0560-79</t>
  </si>
  <si>
    <t>SAMN02744833</t>
  </si>
  <si>
    <t>PRJNA214277</t>
  </si>
  <si>
    <t>GCA_012274485.2</t>
  </si>
  <si>
    <t>WIDR02</t>
  </si>
  <si>
    <t>ftp://ftp.ncbi.nlm.nih.gov/genomes/all/GCA/012/274/485/GCA_012274485.2_S.alba_v1</t>
  </si>
  <si>
    <t>Asobara japonica</t>
  </si>
  <si>
    <t>KG-2009</t>
  </si>
  <si>
    <t>SAMN16067637</t>
  </si>
  <si>
    <t>PRJNA661661</t>
  </si>
  <si>
    <t>GCA_017141405.1</t>
  </si>
  <si>
    <t>JADHZF01</t>
  </si>
  <si>
    <t>ftp://ftp.ncbi.nlm.nih.gov/genomes/all/GCA/017/141/405/GCA_017141405.1_ASM1714140v1</t>
  </si>
  <si>
    <t>Saccharomycopsis schoenii</t>
  </si>
  <si>
    <t>CBS 7425</t>
  </si>
  <si>
    <t>SAMN02798506</t>
  </si>
  <si>
    <t>GCA_010994365.1</t>
  </si>
  <si>
    <t>JNFU01</t>
  </si>
  <si>
    <t>ftp://ftp.ncbi.nlm.nih.gov/genomes/all/GCA/010/994/365/GCA_010994365.1_ASM1099436v1</t>
  </si>
  <si>
    <t>Saccharomycopsis crataegensis</t>
  </si>
  <si>
    <t>CBS 6447</t>
  </si>
  <si>
    <t>SAMN02799554</t>
  </si>
  <si>
    <t>GCA_010994405.1</t>
  </si>
  <si>
    <t>JNFX01</t>
  </si>
  <si>
    <t>ftp://ftp.ncbi.nlm.nih.gov/genomes/all/GCA/010/994/405/GCA_010994405.1_ASM1099440v1</t>
  </si>
  <si>
    <t>Pseudovirgaria hyperparasitica</t>
  </si>
  <si>
    <t>CBS 121739</t>
  </si>
  <si>
    <t>SAMN02745604</t>
  </si>
  <si>
    <t>PRJNA625776</t>
  </si>
  <si>
    <t>GCA_010093815.1</t>
  </si>
  <si>
    <t>JAAEJS01</t>
  </si>
  <si>
    <t>ftp://ftp.ncbi.nlm.nih.gov/genomes/all/GCA/010/093/815/GCA_010093815.1_Psehy1</t>
  </si>
  <si>
    <t>ftp://ftp.ncbi.nlm.nih.gov/genomes/all/GCF/010/093/815/GCF_010093815.1_Psehy1</t>
  </si>
  <si>
    <t>Polyplosphaeria fusca</t>
  </si>
  <si>
    <t>CBS 125425</t>
  </si>
  <si>
    <t>SAMN02744848</t>
  </si>
  <si>
    <t>PRJNA245626</t>
  </si>
  <si>
    <t>GCA_010093805.1</t>
  </si>
  <si>
    <t>JAAEJQ01</t>
  </si>
  <si>
    <t>ftp://ftp.ncbi.nlm.nih.gov/genomes/all/GCA/010/093/805/GCA_010093805.1_Polfu1</t>
  </si>
  <si>
    <t>Teratosphaeria nubilosa</t>
  </si>
  <si>
    <t>CBS 116005</t>
  </si>
  <si>
    <t>SAMN02745700</t>
  </si>
  <si>
    <t>PRJNA245625</t>
  </si>
  <si>
    <t>GCA_010093825.1</t>
  </si>
  <si>
    <t>JAAEJT01</t>
  </si>
  <si>
    <t>ftp://ftp.ncbi.nlm.nih.gov/genomes/all/GCA/010/093/825/GCA_010093825.1_Ternu1</t>
  </si>
  <si>
    <t>Mytilinidion resinicola</t>
  </si>
  <si>
    <t>CBS 304.34</t>
  </si>
  <si>
    <t>SAMN05446164</t>
  </si>
  <si>
    <t>PRJNA625774</t>
  </si>
  <si>
    <t>GCA_010093595.1</t>
  </si>
  <si>
    <t>JAAEJJ01</t>
  </si>
  <si>
    <t>ftp://ftp.ncbi.nlm.nih.gov/genomes/all/GCA/010/093/595/GCA_010093595.1_Mytre1</t>
  </si>
  <si>
    <t>ftp://ftp.ncbi.nlm.nih.gov/genomes/all/GCF/010/093/595/GCF_010093595.1_Mytre1</t>
  </si>
  <si>
    <t>Ophiobolus disseminans</t>
  </si>
  <si>
    <t>CBS 113818</t>
  </si>
  <si>
    <t>SAMN02744844</t>
  </si>
  <si>
    <t>PRJNA239491</t>
  </si>
  <si>
    <t>GCA_010093685.1</t>
  </si>
  <si>
    <t>JAAEJK01</t>
  </si>
  <si>
    <t>ftp://ftp.ncbi.nlm.nih.gov/genomes/all/GCA/010/093/685/GCA_010093685.1_Ophdi1</t>
  </si>
  <si>
    <t>Plenodomus tracheiphilus IPT5</t>
  </si>
  <si>
    <t>IPT5</t>
  </si>
  <si>
    <t>SAMN02744642</t>
  </si>
  <si>
    <t>PRJNA223133</t>
  </si>
  <si>
    <t>GCA_010093695.1</t>
  </si>
  <si>
    <t>JAAEJM01</t>
  </si>
  <si>
    <t>ftp://ftp.ncbi.nlm.nih.gov/genomes/all/GCA/010/093/695/GCA_010093695.1_Photr1</t>
  </si>
  <si>
    <t>Ignelater luminosus</t>
  </si>
  <si>
    <t>TRF0915ILg1</t>
  </si>
  <si>
    <t>SAMN08125155</t>
  </si>
  <si>
    <t>PRJNA418169</t>
  </si>
  <si>
    <t>GCA_011009095.1</t>
  </si>
  <si>
    <t>VTPC01</t>
  </si>
  <si>
    <t>2020-02-25T00:00:00Z</t>
  </si>
  <si>
    <t>ftp://ftp.ncbi.nlm.nih.gov/genomes/all/GCA/011/009/095/GCA_011009095.1_Ilumi1.2</t>
  </si>
  <si>
    <t>MU402</t>
  </si>
  <si>
    <t>SAMN11512151</t>
  </si>
  <si>
    <t>PRJNA537675</t>
  </si>
  <si>
    <t>GCA_010203745.1</t>
  </si>
  <si>
    <t>JAAECE01</t>
  </si>
  <si>
    <t>2020-02-05T00:00:00Z</t>
  </si>
  <si>
    <t>ftp://ftp.ncbi.nlm.nih.gov/genomes/all/GCA/010/203/745/GCA_010203745.1_Muccir1_3</t>
  </si>
  <si>
    <t>Massariosphaeria phaeospora</t>
  </si>
  <si>
    <t>CBS 611.86</t>
  </si>
  <si>
    <t>SAMN05446820</t>
  </si>
  <si>
    <t>PRJNA333966</t>
  </si>
  <si>
    <t>GCA_011032825.1</t>
  </si>
  <si>
    <t>JAADJZ01</t>
  </si>
  <si>
    <t>ftp://ftp.ncbi.nlm.nih.gov/genomes/all/GCA/011/032/825/GCA_011032825.1_Masph1</t>
  </si>
  <si>
    <t>Phlebia tremellosa</t>
  </si>
  <si>
    <t>BBEL0901</t>
  </si>
  <si>
    <t>SAMN12753611</t>
  </si>
  <si>
    <t>PRJNA565606</t>
  </si>
  <si>
    <t>GCA_011032875.1</t>
  </si>
  <si>
    <t>JAAIFI01</t>
  </si>
  <si>
    <t>ftp://ftp.ncbi.nlm.nih.gov/genomes/all/GCA/011/032/875/GCA_011032875.1_ASM1103287v1</t>
  </si>
  <si>
    <t>Sporothrix phasma</t>
  </si>
  <si>
    <t>CBS 119588</t>
  </si>
  <si>
    <t>SAMN14972254</t>
  </si>
  <si>
    <t>PRJNA633855</t>
  </si>
  <si>
    <t>GCA_016097075.1</t>
  </si>
  <si>
    <t>JADMNG01</t>
  </si>
  <si>
    <t>ftp://ftp.ncbi.nlm.nih.gov/genomes/all/GCA/016/097/075/GCA_016097075.1_SPHA_v1.0</t>
  </si>
  <si>
    <t>Carya cathayensis</t>
  </si>
  <si>
    <t>SAMN08605387</t>
  </si>
  <si>
    <t>PRJNA435846</t>
  </si>
  <si>
    <t>GCA_011037825.1</t>
  </si>
  <si>
    <t>QGSO01</t>
  </si>
  <si>
    <t>ftp://ftp.ncbi.nlm.nih.gov/genomes/all/GCA/011/037/825/GCA_011037825.1_ASM1103782v1</t>
  </si>
  <si>
    <t>Populus alba x Populus glandulosa</t>
  </si>
  <si>
    <t>Beijing Shi</t>
  </si>
  <si>
    <t>SAMN11094868</t>
  </si>
  <si>
    <t>PRJNA526157</t>
  </si>
  <si>
    <t>GCA_011022345.1</t>
  </si>
  <si>
    <t>SMNX01</t>
  </si>
  <si>
    <t>ftp://ftp.ncbi.nlm.nih.gov/genomes/all/GCA/011/022/345/GCA_011022345.1_ASM1102234v1</t>
  </si>
  <si>
    <t>Limnodynastes dumerilii</t>
  </si>
  <si>
    <t>SAMAR66870</t>
  </si>
  <si>
    <t>SAMN13677064</t>
  </si>
  <si>
    <t>PRJNA597531</t>
  </si>
  <si>
    <t>GCA_011038615.1</t>
  </si>
  <si>
    <t>WWET01</t>
  </si>
  <si>
    <t>ftp://ftp.ncbi.nlm.nih.gov/genomes/all/GCA/011/038/615/GCA_011038615.1_BGI_Ldum_1.0</t>
  </si>
  <si>
    <t>Xylaria multiplex</t>
  </si>
  <si>
    <t>DSM 110363</t>
  </si>
  <si>
    <t>SAMN13613316</t>
  </si>
  <si>
    <t>PRJNA596119</t>
  </si>
  <si>
    <t>GCA_011057905.1</t>
  </si>
  <si>
    <t>WUBL01</t>
  </si>
  <si>
    <t>ftp://ftp.ncbi.nlm.nih.gov/genomes/all/GCA/011/057/905/GCA_011057905.1_ASM1105790v1</t>
  </si>
  <si>
    <t>Drosophila gunungcola</t>
  </si>
  <si>
    <t>Sukarami</t>
  </si>
  <si>
    <t>SAMN13315668</t>
  </si>
  <si>
    <t>PRJNA590037</t>
  </si>
  <si>
    <t>GCA_011057485.1</t>
  </si>
  <si>
    <t>WTSR01</t>
  </si>
  <si>
    <t>ftp://ftp.ncbi.nlm.nih.gov/genomes/all/GCA/011/057/485/GCA_011057485.1_D_gunungcola_WGS_1.0</t>
  </si>
  <si>
    <t>Pterocles orientalis</t>
  </si>
  <si>
    <t>G09M00003</t>
  </si>
  <si>
    <t>SAMN11607795</t>
  </si>
  <si>
    <t>GCA_011057875.1</t>
  </si>
  <si>
    <t>WKFP01</t>
  </si>
  <si>
    <t>ftp://ftp.ncbi.nlm.nih.gov/genomes/all/GCA/011/057/875/GCA_011057875.1_REN_Porient_1.0</t>
  </si>
  <si>
    <t>Melospiza melodia</t>
  </si>
  <si>
    <t>OUT-0008</t>
  </si>
  <si>
    <t>SAMN12253982</t>
  </si>
  <si>
    <t>GCA_013398205.1</t>
  </si>
  <si>
    <t>VZSA01</t>
  </si>
  <si>
    <t>ftp://ftp.ncbi.nlm.nih.gov/genomes/all/GCA/013/398/205/GCA_013398205.1_ASM1339820v1</t>
  </si>
  <si>
    <t>Neopestalotiopsis sp. 37M</t>
  </si>
  <si>
    <t>37M</t>
  </si>
  <si>
    <t>SAMN11403616</t>
  </si>
  <si>
    <t>PRJNA532542</t>
  </si>
  <si>
    <t>GCA_011058875.1</t>
  </si>
  <si>
    <t>SWKT01</t>
  </si>
  <si>
    <t>2020-03-03T00:00:00Z</t>
  </si>
  <si>
    <t>ftp://ftp.ncbi.nlm.nih.gov/genomes/all/GCA/011/058/875/GCA_011058875.1_ASM1105887v1</t>
  </si>
  <si>
    <t>30M1</t>
  </si>
  <si>
    <t>SAMN11403615</t>
  </si>
  <si>
    <t>GCA_011058905.1</t>
  </si>
  <si>
    <t>SWKU01</t>
  </si>
  <si>
    <t>ftp://ftp.ncbi.nlm.nih.gov/genomes/all/GCA/011/058/905/GCA_011058905.1_ASM1105890v1</t>
  </si>
  <si>
    <t>Didymella keratinophila</t>
  </si>
  <si>
    <t>9M1</t>
  </si>
  <si>
    <t>SAMN11403613</t>
  </si>
  <si>
    <t>GCA_011058865.1</t>
  </si>
  <si>
    <t>SWKW01</t>
  </si>
  <si>
    <t>ftp://ftp.ncbi.nlm.nih.gov/genomes/all/GCA/011/058/865/GCA_011058865.1_ASM1105886v1</t>
  </si>
  <si>
    <t>Didymella heteroderae</t>
  </si>
  <si>
    <t>28M1</t>
  </si>
  <si>
    <t>SAMN11403614</t>
  </si>
  <si>
    <t>GCA_011058895.1</t>
  </si>
  <si>
    <t>SWKV01</t>
  </si>
  <si>
    <t>ftp://ftp.ncbi.nlm.nih.gov/genomes/all/GCA/011/058/895/GCA_011058895.1_ASM1105889v1</t>
  </si>
  <si>
    <t>Aspergillus sp. ATCC 12892</t>
  </si>
  <si>
    <t>ATCC 12892</t>
  </si>
  <si>
    <t>SAMN07638907</t>
  </si>
  <si>
    <t>PRJNA407216</t>
  </si>
  <si>
    <t>GCA_002894705.1</t>
  </si>
  <si>
    <t>NVQI01</t>
  </si>
  <si>
    <t>ftp://ftp.ncbi.nlm.nih.gov/genomes/all/GCA/002/894/705/GCA_002894705.1_ASM289470v1</t>
  </si>
  <si>
    <t>Trichoderma lentiforme</t>
  </si>
  <si>
    <t>CFAM-422</t>
  </si>
  <si>
    <t>SAMN09275776</t>
  </si>
  <si>
    <t>PRJNA473534</t>
  </si>
  <si>
    <t>GCA_011066345.1</t>
  </si>
  <si>
    <t>QLNT01</t>
  </si>
  <si>
    <t>ftp://ftp.ncbi.nlm.nih.gov/genomes/all/GCA/011/066/345/GCA_011066345.1_CFAM422_1.0</t>
  </si>
  <si>
    <t>Brettanomyces nanus</t>
  </si>
  <si>
    <t>CBS 1945</t>
  </si>
  <si>
    <t>SAMN12257692</t>
  </si>
  <si>
    <t>GCA_011074865.2</t>
  </si>
  <si>
    <t>chromosome 1:NC_052374.1/CP064812.1; chromosome 2:NC_052375.1/CP064813.1; chromosome 3:NC_052376.1/CP064814.1; chromosome 4:NC_052377.1/CP064815.1; mitochondrion MT:NW_024066106.1/CP064816.1</t>
  </si>
  <si>
    <t>ftp://ftp.ncbi.nlm.nih.gov/genomes/all/GCA/011/074/865/GCA_011074865.2_ASM1107486v2</t>
  </si>
  <si>
    <t>ftp://ftp.ncbi.nlm.nih.gov/genomes/all/GCF/011/074/865/GCF_011074865.1_ASM1107486v2</t>
  </si>
  <si>
    <t>Colletotrichum scovillei</t>
  </si>
  <si>
    <t>TJNH1</t>
  </si>
  <si>
    <t>SAMN14073982</t>
  </si>
  <si>
    <t>PRJNA645151</t>
  </si>
  <si>
    <t>GCA_011075155.1</t>
  </si>
  <si>
    <t>JAAJBS01</t>
  </si>
  <si>
    <t>ftp://ftp.ncbi.nlm.nih.gov/genomes/all/GCA/011/075/155/GCA_011075155.1_ASM1107515v1</t>
  </si>
  <si>
    <t>ftp://ftp.ncbi.nlm.nih.gov/genomes/all/GCF/011/075/155/GCF_011075155.1_ASM1107515v1</t>
  </si>
  <si>
    <t>Dicyema japonicum</t>
  </si>
  <si>
    <t>OIST-MGU-Dja2014</t>
  </si>
  <si>
    <t>SAMN10240170</t>
  </si>
  <si>
    <t>PRJNA496385</t>
  </si>
  <si>
    <t>GCA_011109175.1</t>
  </si>
  <si>
    <t>RDEW01</t>
  </si>
  <si>
    <t>ftp://ftp.ncbi.nlm.nih.gov/genomes/all/GCA/011/109/175/GCA_011109175.1_ASM1110917v1</t>
  </si>
  <si>
    <t>Antigone vipio</t>
  </si>
  <si>
    <t>SAMD00156793</t>
  </si>
  <si>
    <t>PRJDB7810</t>
  </si>
  <si>
    <t>GCA_012488435.1</t>
  </si>
  <si>
    <t>BJEU01</t>
  </si>
  <si>
    <t>ftp://ftp.ncbi.nlm.nih.gov/genomes/all/GCA/012/488/435/GCA_012488435.1_Gvipio_1.0</t>
  </si>
  <si>
    <t>Furcasterigmium furcatum</t>
  </si>
  <si>
    <t>JCM 9210</t>
  </si>
  <si>
    <t>SAMD00028382</t>
  </si>
  <si>
    <t>PRJDB3662</t>
  </si>
  <si>
    <t>GCA_001599815.1</t>
  </si>
  <si>
    <t>BCIA01</t>
  </si>
  <si>
    <t>ftp://ftp.ncbi.nlm.nih.gov/genomes/all/GCA/001/599/815/GCA_001599815.1_JCM_9210_assembly_v001</t>
  </si>
  <si>
    <t>Teleogryllus occipitalis</t>
  </si>
  <si>
    <t>SAMD00199296</t>
  </si>
  <si>
    <t>PRJDB9056</t>
  </si>
  <si>
    <t>GCA_011170035.1</t>
  </si>
  <si>
    <t>mitochondrion MT:LC521855.1</t>
  </si>
  <si>
    <t>BLKR01</t>
  </si>
  <si>
    <t>2020-02-21T23:09:00Z</t>
  </si>
  <si>
    <t>ftp://ftp.ncbi.nlm.nih.gov/genomes/all/GCA/011/170/035/GCA_011170035.1_Tocci_1.0</t>
  </si>
  <si>
    <t>Trichogramma brassicae</t>
  </si>
  <si>
    <t>SAMEA6463268</t>
  </si>
  <si>
    <t>PRJEB35413</t>
  </si>
  <si>
    <t>GCA_902806795.1</t>
  </si>
  <si>
    <t>CADCXV01</t>
  </si>
  <si>
    <t>ftp://ftp.ncbi.nlm.nih.gov/genomes/all/GCA/902/806/795/GCA_902806795.1_TRIGBR_hybrid</t>
  </si>
  <si>
    <t>Oxyura jamaicensis</t>
  </si>
  <si>
    <t>SHBP4307</t>
  </si>
  <si>
    <t>SAMN13257492</t>
  </si>
  <si>
    <t>PRJNA641662</t>
  </si>
  <si>
    <t>GCA_011077185.1</t>
  </si>
  <si>
    <t>chromosome 1:NC_048893.1/CM021799.1; chromosome 2:NC_048894.1/CM021800.1; chromosome 3:NC_048895.1/CM021801.1; chromosome 4:NC_048896.1/CM021802.1; chromosome 5:NC_048897.1/CM021803.1; chromosome 6:NC_048898.1/CM021804.1; chromosome 7:NC_048899.1/CM021805.1; chromosome 8:NC_048900.1/CM021806.1; chromosome 9:NC_048901.1/CM021807.1; chromosome 10:NC_048902.1/CM021808.1; chromosome 11:NC_048903.1/CM021809.1; chromosome 12:NC_048904.1/CM021810.1; chromosome 13:NC_048905.1/CM021811.1; chromosome 14:NC_048906.1/CM021812.1; chromosome 15:NC_048907.1/CM021813.1; chromosome 16:NC_048908.1/CM021814.1; chromosome 17:NC_048909.1/CM021815.1; chromosome 18:NC_048910.1/CM021816.1; chromosome 19:NC_048911.1/CM021817.1; chromosome 20:NC_048912.1/CM021818.1; chromosome 21:NC_048913.1/CM021819.1; chromosome 22:NC_048914.1/CM021820.1; chromosome 23:NC_048915.1/CM021821.1; chromosome 24:NC_048916.1/CM021822.1; chromosome 25:NC_048917.1/CM021823.1; chromosome 26:NC_048918.1/CM021824.1; chromosome 27:NC_048919.1/CM021825.1; chromosome 28:NC_048920.1/CM021826.1; chromosome 30:NC_048921.1/CM021827.1; chromosome 31:NC_048922.1/CM021828.1; chromosome 32:NC_048923.1/CM021829.1; chromosome 33:NC_048924.1/CM021830.1; chromosome W:NC_048925.1/CM021832.1; chromosome Z:NC_048926.1/CM021831.1; mitochondrion MT:CM021834.1</t>
  </si>
  <si>
    <t>JAACYN01</t>
  </si>
  <si>
    <t>ftp://ftp.ncbi.nlm.nih.gov/genomes/all/GCA/011/077/185/GCA_011077185.1_BPBGC_Ojam_1.0</t>
  </si>
  <si>
    <t>ftp://ftp.ncbi.nlm.nih.gov/genomes/all/GCF/011/077/185/GCF_011077185.1_BPBGC_Ojam_1.0</t>
  </si>
  <si>
    <t>Heteronetta atricapilla</t>
  </si>
  <si>
    <t>SAMN13257443</t>
  </si>
  <si>
    <t>PRJNA588796</t>
  </si>
  <si>
    <t>GCA_011075105.1</t>
  </si>
  <si>
    <t>chromosome 1:CM021731.1; chromosome 2:CM021732.1; chromosome 3:CM021733.1; chromosome 4:CM021734.1; chromosome 5:CM021735.1; chromosome 6:CM021736.1; chromosome 7:CM021737.1; chromosome 8:CM021738.1; chromosome 9:CM021739.1; chromosome 10:CM021740.1; chromosome 11:CM021741.1; chromosome 12:CM021742.1; chromosome 13:CM021743.1; chromosome 14:CM021744.1; chromosome 15:CM021745.1; chromosome 16:CM021746.1; chromosome 17:CM021747.1; chromosome 18:CM021748.1; chromosome 19:CM021749.1; chromosome 20:CM021750.1; chromosome 21:CM021751.1; chromosome 22:CM021752.1; chromosome 23:CM021753.1; chromosome 24:CM021754.1; chromosome 25:CM021755.1; chromosome 26:CM021756.1; chromosome 27:CM021757.1; chromosome 28:CM021758.1; chromosome 30:CM021759.1; chromosome 31:CM021760.1; chromosome 32:CM021761.1; chromosome 33:CM021762.1; chromosome W:CM021764.1; chromosome Z:CM021763.1; mitochondrion MT:CM021836.1</t>
  </si>
  <si>
    <t>JAACYQ01</t>
  </si>
  <si>
    <t>ftp://ftp.ncbi.nlm.nih.gov/genomes/all/GCA/011/075/105/GCA_011075105.1_BPBGC_Hatr_1.0</t>
  </si>
  <si>
    <t>Nettapus auritus</t>
  </si>
  <si>
    <t>SHBP007</t>
  </si>
  <si>
    <t>SAMN13257464</t>
  </si>
  <si>
    <t>GCA_011076525.1</t>
  </si>
  <si>
    <t>chromosome 1:CM021765.1; chromosome 2:CM021766.1; chromosome 3:CM021767.1; chromosome 4:CM021768.1; chromosome 5:CM021769.1; chromosome 6:CM021770.1; chromosome 7:CM021771.1; chromosome 8:CM021772.1; chromosome 9:CM021773.1; chromosome 10:CM021774.1; chromosome 11:CM021775.1; chromosome 12:CM021776.1; chromosome 13:CM021777.1; chromosome 14:CM021778.1; chromosome 15:CM021779.1; chromosome 16:CM021780.1; chromosome 17:CM021781.1; chromosome 18:CM021782.1; chromosome 19:CM021783.1; chromosome 20:CM021784.1; chromosome 21:CM021785.1; chromosome 22:CM021786.1; chromosome 23:CM021787.1; chromosome 24:CM021788.1; chromosome 25:CM021789.1; chromosome 26:CM021790.1; chromosome 27:CM021791.1; chromosome 28:CM021792.1; chromosome 30:CM021793.1; chromosome 31:CM021794.1; chromosome 32:CM021795.1; chromosome 33:CM021796.1; chromosome W:CM021798.1; chromosome Z:CM021797.1; mitochondrion MT:CM021833.1</t>
  </si>
  <si>
    <t>JAACYP01</t>
  </si>
  <si>
    <t>ftp://ftp.ncbi.nlm.nih.gov/genomes/all/GCA/011/076/525/GCA_011076525.1_BPBGC_Naur_1.0</t>
  </si>
  <si>
    <t>Stictonetta naevosa</t>
  </si>
  <si>
    <t>SHBPF4130</t>
  </si>
  <si>
    <t>SAMN13257911</t>
  </si>
  <si>
    <t>GCA_011074415.1</t>
  </si>
  <si>
    <t>chromosome 1:CM021697.1; chromosome 2:CM021698.1; chromosome 3:CM021699.1; chromosome 4:CM021700.1; chromosome 5:CM021701.1; chromosome 6:CM021702.1; chromosome 7:CM021703.1; chromosome 8:CM021704.1; chromosome 9:CM021705.1; chromosome 10:CM021706.1; chromosome 11:CM021707.1; chromosome 12:CM021708.1; chromosome 13:CM021709.1; chromosome 14:CM021710.1; chromosome 15:CM021711.1; chromosome 16:CM021712.1; chromosome 17:CM021713.1; chromosome 18:CM021714.1; chromosome 19:CM021715.1; chromosome 20:CM021716.1; chromosome 21:CM021717.1; chromosome 22:CM021718.1; chromosome 23:CM021719.1; chromosome 24:CM021720.1; chromosome 25:CM021721.1; chromosome 26:CM021722.1; chromosome 27:CM021723.1; chromosome 28:CM021724.1; chromosome 30:CM021725.1; chromosome 31:CM021726.1; chromosome 32:CM021727.1; chromosome 33:CM021728.1; chromosome W:CM021730.1; chromosome Z:CM021729.1; mitochondrion MT:CM021835.1</t>
  </si>
  <si>
    <t>JAACYO01</t>
  </si>
  <si>
    <t>ftp://ftp.ncbi.nlm.nih.gov/genomes/all/GCA/011/074/415/GCA_011074415.1_BPBGC_Snae_1.0</t>
  </si>
  <si>
    <t>Tetradesmus acuminatus</t>
  </si>
  <si>
    <t>SAG 38.81</t>
  </si>
  <si>
    <t>SAMEA6056938</t>
  </si>
  <si>
    <t>PRJEB34756</t>
  </si>
  <si>
    <t>GCA_902809745.2</t>
  </si>
  <si>
    <t>CADDIJ02</t>
  </si>
  <si>
    <t>ftp://ftp.ncbi.nlm.nih.gov/genomes/all/GCA/902/809/745/GCA_902809745.2_Scenedesmus-acuminatus-SAG-38.81</t>
  </si>
  <si>
    <t>[Humicola] grisea var. thermoidea</t>
  </si>
  <si>
    <t>UFV</t>
  </si>
  <si>
    <t>SAMN09704571</t>
  </si>
  <si>
    <t>PRJNA482412</t>
  </si>
  <si>
    <t>GCA_011316235.1</t>
  </si>
  <si>
    <t>QQBE01</t>
  </si>
  <si>
    <t>ftp://ftp.ncbi.nlm.nih.gov/genomes/all/GCA/011/316/235/GCA_011316235.1_Humgr2.0</t>
  </si>
  <si>
    <t>Rusavskia elegans</t>
  </si>
  <si>
    <t>YAF01</t>
  </si>
  <si>
    <t>SAMN10622479</t>
  </si>
  <si>
    <t>PRJNA511131</t>
  </si>
  <si>
    <t>GCA_011316305.1</t>
  </si>
  <si>
    <t>SAUG01</t>
  </si>
  <si>
    <t>ftp://ftp.ncbi.nlm.nih.gov/genomes/all/GCA/011/316/305/GCA_011316305.1_ASM1131630v1</t>
  </si>
  <si>
    <t>Coniella vitis</t>
  </si>
  <si>
    <t>QNYT13637</t>
  </si>
  <si>
    <t>SAMN13679937</t>
  </si>
  <si>
    <t>PRJNA597685</t>
  </si>
  <si>
    <t>GCA_011317545.1</t>
  </si>
  <si>
    <t>WUJK01</t>
  </si>
  <si>
    <t>ftp://ftp.ncbi.nlm.nih.gov/genomes/all/GCA/011/317/545/GCA_011317545.1_ASM1131754v1</t>
  </si>
  <si>
    <t>Macrocybe gigantea</t>
  </si>
  <si>
    <t>wHADPI064398-61</t>
  </si>
  <si>
    <t>SAMN10992175</t>
  </si>
  <si>
    <t>PRJNA524025</t>
  </si>
  <si>
    <t>GCA_011319805.1</t>
  </si>
  <si>
    <t>SJRY01</t>
  </si>
  <si>
    <t>ftp://ftp.ncbi.nlm.nih.gov/genomes/all/GCA/011/319/805/GCA_011319805.1_ASM1131980v1</t>
  </si>
  <si>
    <t>Phytophthora betacei</t>
  </si>
  <si>
    <t>P8084</t>
  </si>
  <si>
    <t>SAMN14214885</t>
  </si>
  <si>
    <t>PRJNA608953</t>
  </si>
  <si>
    <t>GCA_011320135.1</t>
  </si>
  <si>
    <t>JAANHX01</t>
  </si>
  <si>
    <t>ftp://ftp.ncbi.nlm.nih.gov/genomes/all/GCA/011/320/135/GCA_011320135.1_UAnd_PBet_P8084</t>
  </si>
  <si>
    <t>Apiotrichum mycotoxinovorans</t>
  </si>
  <si>
    <t>CICC 1454</t>
  </si>
  <si>
    <t>SAMN14970370</t>
  </si>
  <si>
    <t>PRJNA633776</t>
  </si>
  <si>
    <t>GCA_013177335.1</t>
  </si>
  <si>
    <t>chromosome 1:CP053620.1; chromosome 2:CP053621.1; chromosome 3:CP053622.1; chromosome 4:CP053623.1; chromosome 5:CP053624.1; chromosome 6:CP053625.1; chromosome 7:CP053626.1</t>
  </si>
  <si>
    <t>ftp://ftp.ncbi.nlm.nih.gov/genomes/all/GCA/013/177/335/GCA_013177335.1_ASM1317733v1</t>
  </si>
  <si>
    <t>Cynomys gunnisoni</t>
  </si>
  <si>
    <t>LCS2019</t>
  </si>
  <si>
    <t>SAMN12831216</t>
  </si>
  <si>
    <t>PRJNA573923</t>
  </si>
  <si>
    <t>GCA_011316645.1</t>
  </si>
  <si>
    <t>WBRW01</t>
  </si>
  <si>
    <t>ftp://ftp.ncbi.nlm.nih.gov/genomes/all/GCA/011/316/645/GCA_011316645.1_ASM1131664v1</t>
  </si>
  <si>
    <t>Eupsittula pertinax</t>
  </si>
  <si>
    <t>EF1EG5NQXF</t>
  </si>
  <si>
    <t>SAMN13635021</t>
  </si>
  <si>
    <t>PRJNA596746</t>
  </si>
  <si>
    <t>GCA_011317185.1</t>
  </si>
  <si>
    <t>WUQE01</t>
  </si>
  <si>
    <t>ftp://ftp.ncbi.nlm.nih.gov/genomes/all/GCA/011/317/185/GCA_011317185.1_ASM1131718v1</t>
  </si>
  <si>
    <t>Androctonus mauritanicus</t>
  </si>
  <si>
    <t>RNQPSAB7FW</t>
  </si>
  <si>
    <t>SAMN13635111</t>
  </si>
  <si>
    <t>PRJNA596747</t>
  </si>
  <si>
    <t>GCA_011317285.1</t>
  </si>
  <si>
    <t>WUQG01</t>
  </si>
  <si>
    <t>ftp://ftp.ncbi.nlm.nih.gov/genomes/all/GCA/011/317/285/GCA_011317285.1_ASM1131728v1</t>
  </si>
  <si>
    <t>Paelopatides confundens</t>
  </si>
  <si>
    <t>4YGR6EHQ0Y</t>
  </si>
  <si>
    <t>SAMN13635019</t>
  </si>
  <si>
    <t>PRJNA596744</t>
  </si>
  <si>
    <t>GCA_011317855.1</t>
  </si>
  <si>
    <t>WXZC01</t>
  </si>
  <si>
    <t>ftp://ftp.ncbi.nlm.nih.gov/genomes/all/GCA/011/317/855/GCA_011317855.1_ASM1131785v1</t>
  </si>
  <si>
    <t>Carex littledalei</t>
  </si>
  <si>
    <t>C.B.Clarke</t>
  </si>
  <si>
    <t>SAMN11521864</t>
  </si>
  <si>
    <t>PRJNA540106</t>
  </si>
  <si>
    <t>GCA_011114355.1</t>
  </si>
  <si>
    <t>chromosome 1:CM022079.1; chromosome 2:CM022080.1; chromosome 3:CM022081.1; chromosome 4:CM022082.1; chromosome 5:CM022083.1; chromosome 6:CM022084.1; chromosome 7:CM022085.1; chromosome 8:CM022086.1; chromosome 9:CM022087.1; chromosome 10:CM022088.1; chromosome 11:CM022089.1; chromosome 12:CM022090.1; chromosome 13:CM022091.1; chromosome 14:CM022092.1; chromosome 15:CM022093.1; chromosome 16:CM022094.1; chromosome 17:CM022095.1; chromosome 18:CM022096.1; chromosome 19:CM022097.1; chromosome 20:CM022098.1; chromosome 21:CM022099.1; chromosome 22:CM022100.1; chromosome 23:CM022101.1; chromosome 24:CM022102.1; chromosome 25:CM022103.1; chromosome 26:CM022104.1; chromosome 27:CM022105.1; chromosome 28:CM022106.1; chromosome 29:CM022107.1</t>
  </si>
  <si>
    <t>SWLB01</t>
  </si>
  <si>
    <t>ftp://ftp.ncbi.nlm.nih.gov/genomes/all/GCA/011/114/355/GCA_011114355.1_ASM1111435v1</t>
  </si>
  <si>
    <t>Picochlorum costavermella</t>
  </si>
  <si>
    <t>RCC4223</t>
  </si>
  <si>
    <t>SAMN13264383</t>
  </si>
  <si>
    <t>PRJNA389600</t>
  </si>
  <si>
    <t>GCA_011316045.1</t>
  </si>
  <si>
    <t>mitochondrion MT:CM022108.1; chloroplast Pltd:CM022109.1</t>
  </si>
  <si>
    <t>WKLD01</t>
  </si>
  <si>
    <t>ftp://ftp.ncbi.nlm.nih.gov/genomes/all/GCA/011/316/045/GCA_011316045.1_ASM1131604v1</t>
  </si>
  <si>
    <t>Melanerpes aurifrons</t>
  </si>
  <si>
    <t>SAMN13719207</t>
  </si>
  <si>
    <t>PRJNA598863</t>
  </si>
  <si>
    <t>GCA_011125475.1</t>
  </si>
  <si>
    <t>mitochondrion MT:CM022134.1</t>
  </si>
  <si>
    <t>WWNC01</t>
  </si>
  <si>
    <t>ftp://ftp.ncbi.nlm.nih.gov/genomes/all/GCA/011/125/475/GCA_011125475.1_OU_Melaur_1</t>
  </si>
  <si>
    <t>Penicillium rolfsii</t>
  </si>
  <si>
    <t>F1880</t>
  </si>
  <si>
    <t>SAMN09464826</t>
  </si>
  <si>
    <t>PRJNA477323</t>
  </si>
  <si>
    <t>GCA_011392555.1</t>
  </si>
  <si>
    <t>QMFL01</t>
  </si>
  <si>
    <t>ftp://ftp.ncbi.nlm.nih.gov/genomes/all/GCA/011/392/555/GCA_011392555.1_CTC_F1880_1.0</t>
  </si>
  <si>
    <t>Dactylonectria torresensis</t>
  </si>
  <si>
    <t>BV-666</t>
  </si>
  <si>
    <t>SAMN12781488</t>
  </si>
  <si>
    <t>PRJNA566152</t>
  </si>
  <si>
    <t>GCA_011426275.1</t>
  </si>
  <si>
    <t>VYKG01</t>
  </si>
  <si>
    <t>ftp://ftp.ncbi.nlm.nih.gov/genomes/all/GCA/011/426/275/GCA_011426275.1_ASM1142627v1</t>
  </si>
  <si>
    <t>Lysiphlebus fabarum</t>
  </si>
  <si>
    <t>IL-07-64</t>
  </si>
  <si>
    <t>SAMN13190904</t>
  </si>
  <si>
    <t>PRJNA587428</t>
  </si>
  <si>
    <t>GCA_011426435.1</t>
  </si>
  <si>
    <t>WSYQ01</t>
  </si>
  <si>
    <t>ftp://ftp.ncbi.nlm.nih.gov/genomes/all/GCA/011/426/435/GCA_011426435.1_ASM1142643v1</t>
  </si>
  <si>
    <t>Ericerus pela</t>
  </si>
  <si>
    <t>colony RIRI-1</t>
  </si>
  <si>
    <t>SAMN13135046</t>
  </si>
  <si>
    <t>PRJNA579853</t>
  </si>
  <si>
    <t>GCA_011428145.1</t>
  </si>
  <si>
    <t>WOFM01</t>
  </si>
  <si>
    <t>ftp://ftp.ncbi.nlm.nih.gov/genomes/all/GCA/011/428/145/GCA_011428145.1_ASM1142814v1</t>
  </si>
  <si>
    <t>Clarias macrocephalus</t>
  </si>
  <si>
    <t>CM_001</t>
  </si>
  <si>
    <t>SAMN13972449</t>
  </si>
  <si>
    <t>PRJNA604477</t>
  </si>
  <si>
    <t>GCA_011419295.1</t>
  </si>
  <si>
    <t>JAAGKR01</t>
  </si>
  <si>
    <t>ftp://ftp.ncbi.nlm.nih.gov/genomes/all/GCA/011/419/295/GCA_011419295.1_DU_Cmac_1.0</t>
  </si>
  <si>
    <t>Aphidius ervi</t>
  </si>
  <si>
    <t>SA</t>
  </si>
  <si>
    <t>SAMN05892924</t>
  </si>
  <si>
    <t>PRJNA347567</t>
  </si>
  <si>
    <t>GCA_015776835.1</t>
  </si>
  <si>
    <t>MKYW01</t>
  </si>
  <si>
    <t>ftp://ftp.ncbi.nlm.nih.gov/genomes/all/GCA/015/776/835/GCA_015776835.1_Ae_genome_v2</t>
  </si>
  <si>
    <t>Erysimum cheiranthoides</t>
  </si>
  <si>
    <t>SAMN12686737</t>
  </si>
  <si>
    <t>PRJNA563696</t>
  </si>
  <si>
    <t>GCA_011420285.1</t>
  </si>
  <si>
    <t>chromosome 1:CM022176.1; chromosome 2:CM022177.1; chromosome 3:CM022178.1; chromosome 4:CM022179.1; chromosome 5:CM022180.1; chromosome 6:CM022181.1; chromosome 7:CM022182.1; chromosome 8:CM022183.1</t>
  </si>
  <si>
    <t>VWOI01</t>
  </si>
  <si>
    <t>ftp://ftp.ncbi.nlm.nih.gov/genomes/all/GCA/011/420/285/GCA_011420285.1_BTI_Eche1.2</t>
  </si>
  <si>
    <t>Myriosclerotinia sulcatula</t>
  </si>
  <si>
    <t>MySu01</t>
  </si>
  <si>
    <t>SAMEA6601874</t>
  </si>
  <si>
    <t>PRJEB36718</t>
  </si>
  <si>
    <t>GCA_902810775.1</t>
  </si>
  <si>
    <t>CADDYZ01</t>
  </si>
  <si>
    <t>ftp://ftp.ncbi.nlm.nih.gov/genomes/all/GCA/902/810/775/GCA_902810775.1_MySu01_mitochondrial</t>
  </si>
  <si>
    <t>Suillellus subvelutipes</t>
  </si>
  <si>
    <t>MG31</t>
  </si>
  <si>
    <t>SAMN09010642</t>
  </si>
  <si>
    <t>GCA_003316035.1</t>
  </si>
  <si>
    <t>QFEF01</t>
  </si>
  <si>
    <t>ftp://ftp.ncbi.nlm.nih.gov/genomes/all/GCA/003/316/035/GCA_003316035.1_ASM331603v1</t>
  </si>
  <si>
    <t>Mortierella sp. BCC40632</t>
  </si>
  <si>
    <t>BCC40632</t>
  </si>
  <si>
    <t>SAMN12770266</t>
  </si>
  <si>
    <t>PRJNA565861</t>
  </si>
  <si>
    <t>GCA_011634665.1</t>
  </si>
  <si>
    <t>WAEK01</t>
  </si>
  <si>
    <t>ftp://ftp.ncbi.nlm.nih.gov/genomes/all/GCA/011/634/665/GCA_011634665.1_ASM1163466v1</t>
  </si>
  <si>
    <t>Anneissia japonica</t>
  </si>
  <si>
    <t>Jap-2015-1</t>
  </si>
  <si>
    <t>SAMN12241982</t>
  </si>
  <si>
    <t>PRJNA615663</t>
  </si>
  <si>
    <t>GCA_011630105.1</t>
  </si>
  <si>
    <t>VUNX01</t>
  </si>
  <si>
    <t>ftp://ftp.ncbi.nlm.nih.gov/genomes/all/GCA/011/630/105/GCA_011630105.1_ASM1163010v1</t>
  </si>
  <si>
    <t>ftp://ftp.ncbi.nlm.nih.gov/genomes/all/GCF/011/630/105/GCF_011630105.1_ASM1163010v1</t>
  </si>
  <si>
    <t>Catotricha subobsoleta</t>
  </si>
  <si>
    <t>FBL1L1UB45</t>
  </si>
  <si>
    <t>SAMN13041636</t>
  </si>
  <si>
    <t>PRJNA577930</t>
  </si>
  <si>
    <t>GCA_011634745.1</t>
  </si>
  <si>
    <t>JAABKK01</t>
  </si>
  <si>
    <t>ftp://ftp.ncbi.nlm.nih.gov/genomes/all/GCA/011/634/745/GCA_011634745.1_ASM1163474v1</t>
  </si>
  <si>
    <t>Aurelia coerulea</t>
  </si>
  <si>
    <t>EDW9GTL7WV</t>
  </si>
  <si>
    <t>SAMN10133844</t>
  </si>
  <si>
    <t>PRJNA493278</t>
  </si>
  <si>
    <t>GCA_011634815.1</t>
  </si>
  <si>
    <t>JAABKL01</t>
  </si>
  <si>
    <t>ftp://ftp.ncbi.nlm.nih.gov/genomes/all/GCA/011/634/815/GCA_011634815.1_ASM1163481v1</t>
  </si>
  <si>
    <t>Gymnobelideus leadbeateri</t>
  </si>
  <si>
    <t>B50252</t>
  </si>
  <si>
    <t>SAMN13475009</t>
  </si>
  <si>
    <t>PRJNA593327</t>
  </si>
  <si>
    <t>GCA_011680675.1</t>
  </si>
  <si>
    <t>WOXC01</t>
  </si>
  <si>
    <t>ftp://ftp.ncbi.nlm.nih.gov/genomes/all/GCA/011/680/675/GCA_011680675.1_LBP_v1</t>
  </si>
  <si>
    <t>Tetramorium immigrans</t>
  </si>
  <si>
    <t>CASENT0742324</t>
  </si>
  <si>
    <t>SAMN11458712</t>
  </si>
  <si>
    <t>PRJNA533534</t>
  </si>
  <si>
    <t>GCA_011636585.1</t>
  </si>
  <si>
    <t>VBVO01</t>
  </si>
  <si>
    <t>ftp://ftp.ncbi.nlm.nih.gov/genomes/all/GCA/011/636/585/GCA_011636585.1_Timm.v1.0</t>
  </si>
  <si>
    <t>Tetramorium bicarinatum</t>
  </si>
  <si>
    <t>CASENT0742326</t>
  </si>
  <si>
    <t>SAMN11458713</t>
  </si>
  <si>
    <t>PRJNA533535</t>
  </si>
  <si>
    <t>GCA_011636605.1</t>
  </si>
  <si>
    <t>VBVP01</t>
  </si>
  <si>
    <t>ftp://ftp.ncbi.nlm.nih.gov/genomes/all/GCA/011/636/605/GCA_011636605.1_Tbic.v1.0</t>
  </si>
  <si>
    <t>Tetramorium simillimum</t>
  </si>
  <si>
    <t>CASENT0742323</t>
  </si>
  <si>
    <t>SAMN11458714</t>
  </si>
  <si>
    <t>PRJNA533536</t>
  </si>
  <si>
    <t>GCA_011636635.1</t>
  </si>
  <si>
    <t>VBVQ01</t>
  </si>
  <si>
    <t>ftp://ftp.ncbi.nlm.nih.gov/genomes/all/GCA/011/636/635/GCA_011636635.1_Tsim.v1.0</t>
  </si>
  <si>
    <t>Tetramorium parvispinum</t>
  </si>
  <si>
    <t>CASENT0742307</t>
  </si>
  <si>
    <t>SAMN11458715</t>
  </si>
  <si>
    <t>PRJNA533537</t>
  </si>
  <si>
    <t>GCA_011638315.1</t>
  </si>
  <si>
    <t>VBVR01</t>
  </si>
  <si>
    <t>ftp://ftp.ncbi.nlm.nih.gov/genomes/all/GCA/011/638/315/GCA_011638315.1_Tpar.v1.0</t>
  </si>
  <si>
    <t>Alaudala cheleensis</t>
  </si>
  <si>
    <t>B10K-DU-001-15</t>
  </si>
  <si>
    <t>SAMN12253773</t>
  </si>
  <si>
    <t>GCA_013398995.1</t>
  </si>
  <si>
    <t>VWYE01</t>
  </si>
  <si>
    <t>ftp://ftp.ncbi.nlm.nih.gov/genomes/all/GCA/013/398/995/GCA_013398995.1_ASM1339899v1</t>
  </si>
  <si>
    <t>Tetragonula mellipes</t>
  </si>
  <si>
    <t>M-2017-04</t>
  </si>
  <si>
    <t>SAMN13106271</t>
  </si>
  <si>
    <t>PRJNA579203</t>
  </si>
  <si>
    <t>GCA_011634685.1</t>
  </si>
  <si>
    <t>WINE01</t>
  </si>
  <si>
    <t>ftp://ftp.ncbi.nlm.nih.gov/genomes/all/GCA/011/634/685/GCA_011634685.1_Tetragonula_mellipes1_1.1</t>
  </si>
  <si>
    <t>Fusarium cerealis</t>
  </si>
  <si>
    <t>S18/34</t>
  </si>
  <si>
    <t>SAMN19113875</t>
  </si>
  <si>
    <t>GCA_019055205.1</t>
  </si>
  <si>
    <t>JAHKOV01</t>
  </si>
  <si>
    <t>ftp://ftp.ncbi.nlm.nih.gov/genomes/all/GCA/019/055/205/GCA_019055205.1_ASM1905520v1</t>
  </si>
  <si>
    <t>Cladosporium sp. TM138-S3</t>
  </si>
  <si>
    <t>TM138-S3</t>
  </si>
  <si>
    <t>SAMN14329494</t>
  </si>
  <si>
    <t>PRJNA610946</t>
  </si>
  <si>
    <t>GCA_011745625.1</t>
  </si>
  <si>
    <t>JAAQHG01</t>
  </si>
  <si>
    <t>ftp://ftp.ncbi.nlm.nih.gov/genomes/all/GCA/011/745/625/GCA_011745625.1_ASM1174562v1</t>
  </si>
  <si>
    <t>Marronus borbonicus</t>
  </si>
  <si>
    <t>SAMEA6168362</t>
  </si>
  <si>
    <t>GCA_902655005.2</t>
  </si>
  <si>
    <t>CACRWH01</t>
  </si>
  <si>
    <t>ftp://ftp.ncbi.nlm.nih.gov/genomes/all/GCA/902/655/005/GCA_902655005.2_Marronus_mpgtue_10X</t>
  </si>
  <si>
    <t>Penicillium sp. OUCMDZ-019</t>
  </si>
  <si>
    <t>OUCMDZ-019</t>
  </si>
  <si>
    <t>SAMN13567729</t>
  </si>
  <si>
    <t>PRJNA595811</t>
  </si>
  <si>
    <t>GCA_011750695.1</t>
  </si>
  <si>
    <t>WTTZ01</t>
  </si>
  <si>
    <t>ftp://ftp.ncbi.nlm.nih.gov/genomes/all/GCA/011/750/695/GCA_011750695.1_ASM1175069v1</t>
  </si>
  <si>
    <t>Chrysaora chesapeakei</t>
  </si>
  <si>
    <t>F8L8QN5A33</t>
  </si>
  <si>
    <t>SAMN10138027</t>
  </si>
  <si>
    <t>PRJNA484605</t>
  </si>
  <si>
    <t>GCA_011763395.1</t>
  </si>
  <si>
    <t>JAADKT01</t>
  </si>
  <si>
    <t>ftp://ftp.ncbi.nlm.nih.gov/genomes/all/GCA/011/763/395/GCA_011763395.1_ASM1176339v1</t>
  </si>
  <si>
    <t>Heteractis magnifica</t>
  </si>
  <si>
    <t>W9CBD1RZL8</t>
  </si>
  <si>
    <t>SAMN10992683</t>
  </si>
  <si>
    <t>PRJNA523931</t>
  </si>
  <si>
    <t>GCA_011763375.1</t>
  </si>
  <si>
    <t>JAADYU01</t>
  </si>
  <si>
    <t>ftp://ftp.ncbi.nlm.nih.gov/genomes/all/GCA/011/763/375/GCA_011763375.1_ASM1176337v1</t>
  </si>
  <si>
    <t>Mormyrus iriodes</t>
  </si>
  <si>
    <t>AMNH 263510</t>
  </si>
  <si>
    <t>SAMN11649522</t>
  </si>
  <si>
    <t>PRJNA542943</t>
  </si>
  <si>
    <t>GCA_011763525.1</t>
  </si>
  <si>
    <t>JAAGVU01</t>
  </si>
  <si>
    <t>ftp://ftp.ncbi.nlm.nih.gov/genomes/all/GCA/011/763/525/GCA_011763525.1_ASM1176352v1</t>
  </si>
  <si>
    <t>Lythrypnus dalli</t>
  </si>
  <si>
    <t>56N3W33ZQX</t>
  </si>
  <si>
    <t>SAMN06220456</t>
  </si>
  <si>
    <t>PRJNA361115</t>
  </si>
  <si>
    <t>GCA_011763505.1</t>
  </si>
  <si>
    <t>JAADKR01</t>
  </si>
  <si>
    <t>ftp://ftp.ncbi.nlm.nih.gov/genomes/all/GCA/011/763/505/GCA_011763505.1_ASM1176350v1</t>
  </si>
  <si>
    <t>Callirhytis sp. RG_2019_326</t>
  </si>
  <si>
    <t>RG_2019_326</t>
  </si>
  <si>
    <t>SAMN13041666</t>
  </si>
  <si>
    <t>PRJNA562060</t>
  </si>
  <si>
    <t>GCA_011762715.1</t>
  </si>
  <si>
    <t>WSXT01</t>
  </si>
  <si>
    <t>ftp://ftp.ncbi.nlm.nih.gov/genomes/all/GCA/011/762/715/GCA_011762715.1_ASM1176271v1</t>
  </si>
  <si>
    <t>Pionus senilis</t>
  </si>
  <si>
    <t>7NLP3JS58T</t>
  </si>
  <si>
    <t>SAMN09688240</t>
  </si>
  <si>
    <t>PRJNA481561</t>
  </si>
  <si>
    <t>GCA_011762725.1</t>
  </si>
  <si>
    <t>WURU01</t>
  </si>
  <si>
    <t>ftp://ftp.ncbi.nlm.nih.gov/genomes/all/GCA/011/762/725/GCA_011762725.1_ASM1176272v1</t>
  </si>
  <si>
    <t>Pyrrhura molinae</t>
  </si>
  <si>
    <t>RFTQM1ZJYB</t>
  </si>
  <si>
    <t>SAMN09681958</t>
  </si>
  <si>
    <t>PRJNA481548</t>
  </si>
  <si>
    <t>GCA_011763355.1</t>
  </si>
  <si>
    <t>JAADKS01</t>
  </si>
  <si>
    <t>ftp://ftp.ncbi.nlm.nih.gov/genomes/all/GCA/011/763/355/GCA_011763355.1_ASM1176335v1</t>
  </si>
  <si>
    <t>Rhinocypha anisoptera</t>
  </si>
  <si>
    <t>GQFSOMNHEM</t>
  </si>
  <si>
    <t>SAMN13087359</t>
  </si>
  <si>
    <t>PRJNA504960</t>
  </si>
  <si>
    <t>GCA_011762765.1</t>
  </si>
  <si>
    <t>WURS01</t>
  </si>
  <si>
    <t>ftp://ftp.ncbi.nlm.nih.gov/genomes/all/GCA/011/762/765/GCA_011762765.1_ASM1176276v1</t>
  </si>
  <si>
    <t>Pyrrhura perlata</t>
  </si>
  <si>
    <t>RZD33AEKBQ</t>
  </si>
  <si>
    <t>SAMN09683514</t>
  </si>
  <si>
    <t>PRJNA481550</t>
  </si>
  <si>
    <t>GCA_011763455.1</t>
  </si>
  <si>
    <t>JAAGVT01</t>
  </si>
  <si>
    <t>ftp://ftp.ncbi.nlm.nih.gov/genomes/all/GCA/011/763/455/GCA_011763455.1_ASM1176345v1</t>
  </si>
  <si>
    <t>Pd_K2019</t>
  </si>
  <si>
    <t>SAMN12605984</t>
  </si>
  <si>
    <t>GCA_011800735.1</t>
  </si>
  <si>
    <t>WBRY01</t>
  </si>
  <si>
    <t>ftp://ftp.ncbi.nlm.nih.gov/genomes/all/GCA/011/800/735/GCA_011800735.1_RDA_Pdes_1.0</t>
  </si>
  <si>
    <t>Nymphaea thermarum</t>
  </si>
  <si>
    <t>RP0033</t>
  </si>
  <si>
    <t>SAMN10232690</t>
  </si>
  <si>
    <t>PRJNA508901</t>
  </si>
  <si>
    <t>GCA_011799765.1</t>
  </si>
  <si>
    <t>JAANDH01</t>
  </si>
  <si>
    <t>ftp://ftp.ncbi.nlm.nih.gov/genomes/all/GCA/011/799/765/GCA_011799765.1_ASM1179976v1</t>
  </si>
  <si>
    <t>Galium porrigens var. tenue</t>
  </si>
  <si>
    <t>SAMN09761870</t>
  </si>
  <si>
    <t>PRJNA484218</t>
  </si>
  <si>
    <t>GCA_012274505.1</t>
  </si>
  <si>
    <t>JAAGWI01</t>
  </si>
  <si>
    <t>ftp://ftp.ncbi.nlm.nih.gov/genomes/all/GCA/012/274/505/GCA_012274505.1_ASM1227450v1</t>
  </si>
  <si>
    <t>Hepatocystis sp. ex Piliocolobus tephrosceles</t>
  </si>
  <si>
    <t>SAMEA5861419</t>
  </si>
  <si>
    <t>PRJEB32891</t>
  </si>
  <si>
    <t>GCA_902459845.2</t>
  </si>
  <si>
    <t>mitochondrion MIT:LR699572.1; apicoplast API:LR699571.1</t>
  </si>
  <si>
    <t>CABPSV02</t>
  </si>
  <si>
    <t>ftp://ftp.ncbi.nlm.nih.gov/genomes/all/GCA/902/459/845/GCA_902459845.2_HEP1</t>
  </si>
  <si>
    <t>Asparagus setaceus</t>
  </si>
  <si>
    <t>SAMN12753664</t>
  </si>
  <si>
    <t>PRJNA564485</t>
  </si>
  <si>
    <t>GCA_012295165.1</t>
  </si>
  <si>
    <t>chromosome 1:CM022701.1; chromosome 2:CM022702.1; chromosome 3:CM022703.1; chromosome 4:CM022704.1; chromosome 5:CM022705.1; chromosome 6:CM022706.1; chromosome 7:CM022707.1; chromosome 8:CM022708.1; chromosome 9:CM022709.1; chromosome 10:CM022710.1</t>
  </si>
  <si>
    <t>WHSE01</t>
  </si>
  <si>
    <t>ftp://ftp.ncbi.nlm.nih.gov/genomes/all/GCA/012/295/165/GCA_012295165.1_ASM1229516v1</t>
  </si>
  <si>
    <t>Eragrostis nindensis</t>
  </si>
  <si>
    <t>JP_En_410063_0001</t>
  </si>
  <si>
    <t>SAMN14518451</t>
  </si>
  <si>
    <t>PRJNA622516</t>
  </si>
  <si>
    <t>GCA_012490785.1</t>
  </si>
  <si>
    <t>JAAXCT01</t>
  </si>
  <si>
    <t>2020-04-17T00:00:00Z</t>
  </si>
  <si>
    <t>ftp://ftp.ncbi.nlm.nih.gov/genomes/all/GCA/012/490/785/GCA_012490785.1_MSU_Enin_2.1</t>
  </si>
  <si>
    <t>Ganoderma multipileum BCRC 37180</t>
  </si>
  <si>
    <t>BCRC 37180</t>
  </si>
  <si>
    <t>SAMD00036548</t>
  </si>
  <si>
    <t>PRJDA61379</t>
  </si>
  <si>
    <t>GCA_000338015.1</t>
  </si>
  <si>
    <t>BACB01</t>
  </si>
  <si>
    <t>2013-02-01T00:00:00Z</t>
  </si>
  <si>
    <t>ftp://ftp.ncbi.nlm.nih.gov/genomes/all/GCA/000/338/015/GCA_000338015.1_Glu37180_1.0</t>
  </si>
  <si>
    <t>Phalacrocorax pelagicus</t>
  </si>
  <si>
    <t>AR-AK-E1</t>
  </si>
  <si>
    <t>SAMN06832911</t>
  </si>
  <si>
    <t>GCA_002173435.1</t>
  </si>
  <si>
    <t>NFMD01</t>
  </si>
  <si>
    <t>ftp://ftp.ncbi.nlm.nih.gov/genomes/all/GCA/002/173/435/GCA_002173435.1_ASM217343v1</t>
  </si>
  <si>
    <t>Clarireedia sp. CPB17</t>
  </si>
  <si>
    <t>CPB17</t>
  </si>
  <si>
    <t>SAMN03792986</t>
  </si>
  <si>
    <t>PRJNA288032</t>
  </si>
  <si>
    <t>GCA_002242865.1</t>
  </si>
  <si>
    <t>LLKJ01</t>
  </si>
  <si>
    <t>ftp://ftp.ncbi.nlm.nih.gov/genomes/all/GCA/002/242/865/GCA_002242865.1_ASM224286v1</t>
  </si>
  <si>
    <t>Clarireedia jacksonii</t>
  </si>
  <si>
    <t>MB01</t>
  </si>
  <si>
    <t>SAMN03792992</t>
  </si>
  <si>
    <t>PRJNA288040</t>
  </si>
  <si>
    <t>GCA_002242905.1</t>
  </si>
  <si>
    <t>LLKD01</t>
  </si>
  <si>
    <t>ftp://ftp.ncbi.nlm.nih.gov/genomes/all/GCA/002/242/905/GCA_002242905.1_ASM224290v1</t>
  </si>
  <si>
    <t>Marssonina rosae</t>
  </si>
  <si>
    <t>SAMN09355243</t>
  </si>
  <si>
    <t>PRJNA474562</t>
  </si>
  <si>
    <t>GCA_011750715.2</t>
  </si>
  <si>
    <t>WUWU02</t>
  </si>
  <si>
    <t>ftp://ftp.ncbi.nlm.nih.gov/genomes/all/GCA/011/750/715/GCA_011750715.2_ASM1175071v2</t>
  </si>
  <si>
    <t>Aeorestes cinereus</t>
  </si>
  <si>
    <t>Cryan_1219</t>
  </si>
  <si>
    <t>SAMN13850695</t>
  </si>
  <si>
    <t>PRJNA601154</t>
  </si>
  <si>
    <t>GCA_011751065.1</t>
  </si>
  <si>
    <t>JAAGEH01</t>
  </si>
  <si>
    <t>ftp://ftp.ncbi.nlm.nih.gov/genomes/all/GCA/011/751/065/GCA_011751065.1_L.cinereus_Cryan_1219_p1.0</t>
  </si>
  <si>
    <t>Tortispora sangerardonensis</t>
  </si>
  <si>
    <t>UWOPS 00-157.1</t>
  </si>
  <si>
    <t>SAMN13577921</t>
  </si>
  <si>
    <t>PRJNA595958</t>
  </si>
  <si>
    <t>GCA_011751505.1</t>
  </si>
  <si>
    <t>WTLL01</t>
  </si>
  <si>
    <t>ftp://ftp.ncbi.nlm.nih.gov/genomes/all/GCA/011/751/505/GCA_011751505.1_ASM1175150v1</t>
  </si>
  <si>
    <t>Arvicanthis niloticus</t>
  </si>
  <si>
    <t>mArvNil1</t>
  </si>
  <si>
    <t>SAMN12611849</t>
  </si>
  <si>
    <t>PRJNA632612</t>
  </si>
  <si>
    <t>GCA_011762505.1</t>
  </si>
  <si>
    <t>chromosome 1:NC_047658.1/CM022251.1; chromosome 2:NC_047659.1/CM022252.1; chromosome 3:NC_047660.1/CM022253.1; chromosome 4:NC_047661.1/CM022254.1; chromosome 5:NC_047662.1/CM022255.1; chromosome 6:NC_047663.1/CM022256.1; chromosome 7:NC_047664.1/CM022257.1; chromosome 8:NC_047665.1/CM022258.1; chromosome 9:NC_047666.1/CM022259.1; chromosome 10:NC_047667.1/CM022260.1; chromosome 11:NC_047668.1/CM022261.1; chromosome 12:NC_047669.1/CM022262.1; chromosome 13:NC_047670.1/CM022263.1; chromosome 14:NC_047671.1/CM022264.1; chromosome 15:NC_047672.1/CM022265.1; chromosome 16:NC_047673.1/CM022266.1; chromosome 17:NC_047674.1/CM022267.1; chromosome 18:NC_047675.1/CM022268.1; chromosome 19:NC_047676.1/CM022269.1; chromosome 20:NC_047677.1/CM022270.1; chromosome 21:NC_047678.1/CM022271.1; chromosome X:NC_047679.1/CM022272.1; mitochondrion MT:CM022273.1</t>
  </si>
  <si>
    <t>JAAOMG01</t>
  </si>
  <si>
    <t>ftp://ftp.ncbi.nlm.nih.gov/genomes/all/GCA/011/762/505/GCA_011762505.1_mArvNil1.pat.X</t>
  </si>
  <si>
    <t>ftp://ftp.ncbi.nlm.nih.gov/genomes/all/GCF/011/762/505/GCF_011762505.1_mArvNil1.pat.X</t>
  </si>
  <si>
    <t>Sonneratia caseolaris</t>
  </si>
  <si>
    <t>SAMEA3502868</t>
  </si>
  <si>
    <t>PRJEB10300</t>
  </si>
  <si>
    <t>GCA_900006705.1</t>
  </si>
  <si>
    <t>CXYZ01</t>
  </si>
  <si>
    <t>ftp://ftp.ncbi.nlm.nih.gov/genomes/all/GCA/900/006/705/GCA_900006705.1_sca</t>
  </si>
  <si>
    <t>Eperua falcata</t>
  </si>
  <si>
    <t>SAMEA3485154</t>
  </si>
  <si>
    <t>PRJEB9879</t>
  </si>
  <si>
    <t>GCA_900006205.1</t>
  </si>
  <si>
    <t>CWNJ01</t>
  </si>
  <si>
    <t>ftp://ftp.ncbi.nlm.nih.gov/genomes/all/GCA/900/006/205/GCA_900006205.1_EF_Genome</t>
  </si>
  <si>
    <t>Claviceps arundinis</t>
  </si>
  <si>
    <t>CCC 1102</t>
  </si>
  <si>
    <t>SAMN11159893</t>
  </si>
  <si>
    <t>GCA_018360175.1</t>
  </si>
  <si>
    <t>SRPS01</t>
  </si>
  <si>
    <t>ftp://ftp.ncbi.nlm.nih.gov/genomes/all/GCA/018/360/175/GCA_018360175.1_CSU_CCC1102_v1</t>
  </si>
  <si>
    <t>Clarireedia sp. SE16F4</t>
  </si>
  <si>
    <t>SE16F4</t>
  </si>
  <si>
    <t>SAMN03792990</t>
  </si>
  <si>
    <t>PRJNA288038</t>
  </si>
  <si>
    <t>GCA_002242985.1</t>
  </si>
  <si>
    <t>LLKF01</t>
  </si>
  <si>
    <t>ftp://ftp.ncbi.nlm.nih.gov/genomes/all/GCA/002/242/985/GCA_002242985.1_ASM224298v1</t>
  </si>
  <si>
    <t>MRL_BACNE1992</t>
  </si>
  <si>
    <t>SAMN08919243</t>
  </si>
  <si>
    <t>PRJNA450721</t>
  </si>
  <si>
    <t>GCA_003206725.1</t>
  </si>
  <si>
    <t>QGQJ01</t>
  </si>
  <si>
    <t>2018-06-11T00:00:00Z</t>
  </si>
  <si>
    <t>ftp://ftp.ncbi.nlm.nih.gov/genomes/all/GCA/003/206/725/GCA_003206725.1_ASM320672v1</t>
  </si>
  <si>
    <t>Helotiales sp. DMI_Dod_QoI</t>
  </si>
  <si>
    <t>DMI_Dod_QoI</t>
  </si>
  <si>
    <t>SAMN10423486</t>
  </si>
  <si>
    <t>PRJNA504484</t>
  </si>
  <si>
    <t>GCA_009613015.1</t>
  </si>
  <si>
    <t>VXCB01</t>
  </si>
  <si>
    <t>ftp://ftp.ncbi.nlm.nih.gov/genomes/all/GCA/009/613/015/GCA_009613015.1_ASM961301v1</t>
  </si>
  <si>
    <t>Hypomyces rosellus</t>
  </si>
  <si>
    <t>CCMJ2808</t>
  </si>
  <si>
    <t>SAMN13698229</t>
  </si>
  <si>
    <t>PRJNA598086</t>
  </si>
  <si>
    <t>GCA_011799845.1</t>
  </si>
  <si>
    <t>WWCI01</t>
  </si>
  <si>
    <t>ftp://ftp.ncbi.nlm.nih.gov/genomes/all/GCA/011/799/845/GCA_011799845.1_ASM1179984v1</t>
  </si>
  <si>
    <t>Fonsecaea pugnacius</t>
  </si>
  <si>
    <t>CBS 139214</t>
  </si>
  <si>
    <t>SAMN13152001</t>
  </si>
  <si>
    <t>PRJNA580185</t>
  </si>
  <si>
    <t>GCA_011800825.1</t>
  </si>
  <si>
    <t>WJFF01</t>
  </si>
  <si>
    <t>ftp://ftp.ncbi.nlm.nih.gov/genomes/all/GCA/011/800/825/GCA_011800825.1_ASM1180082v1</t>
  </si>
  <si>
    <t>Clarireedia monteithiana</t>
  </si>
  <si>
    <t>RB19</t>
  </si>
  <si>
    <t>SAMN03792989</t>
  </si>
  <si>
    <t>PRJNA288037</t>
  </si>
  <si>
    <t>GCA_002242955.1</t>
  </si>
  <si>
    <t>LLKG01</t>
  </si>
  <si>
    <t>ftp://ftp.ncbi.nlm.nih.gov/genomes/all/GCA/002/242/955/GCA_002242955.1_ASM224295v1</t>
  </si>
  <si>
    <t>Ardeotis arabs</t>
  </si>
  <si>
    <t>R09N00325</t>
  </si>
  <si>
    <t>SAMN11607792</t>
  </si>
  <si>
    <t>GCA_011801015.1</t>
  </si>
  <si>
    <t>JAAGAY01</t>
  </si>
  <si>
    <t>ftp://ftp.ncbi.nlm.nih.gov/genomes/all/GCA/011/801/015/GCA_011801015.1_REN_Aarabs_1.0</t>
  </si>
  <si>
    <t>Phyllachora maydis</t>
  </si>
  <si>
    <t>PM01</t>
  </si>
  <si>
    <t>SAMN14148962</t>
  </si>
  <si>
    <t>PRJNA607807</t>
  </si>
  <si>
    <t>GCA_011801745.1</t>
  </si>
  <si>
    <t>JAALGG01</t>
  </si>
  <si>
    <t>ftp://ftp.ncbi.nlm.nih.gov/genomes/all/GCA/011/801/745/GCA_011801745.1_ASM1180174v1</t>
  </si>
  <si>
    <t>Stichodactyla mertensii</t>
  </si>
  <si>
    <t>JXZJTLBCPJ</t>
  </si>
  <si>
    <t>SAMN10992686</t>
  </si>
  <si>
    <t>PRJNA523934</t>
  </si>
  <si>
    <t>GCA_011800005.1</t>
  </si>
  <si>
    <t>JAAAQI01</t>
  </si>
  <si>
    <t>ftp://ftp.ncbi.nlm.nih.gov/genomes/all/GCA/011/800/005/GCA_011800005.1_ASM1180000v1</t>
  </si>
  <si>
    <t>Solanum clarkiae</t>
  </si>
  <si>
    <t>JEOTBHNURJ</t>
  </si>
  <si>
    <t>SAMN12161631</t>
  </si>
  <si>
    <t>PRJNA551615</t>
  </si>
  <si>
    <t>GCA_011800125.1</t>
  </si>
  <si>
    <t>JAABOM01</t>
  </si>
  <si>
    <t>ftp://ftp.ncbi.nlm.nih.gov/genomes/all/GCA/011/800/125/GCA_011800125.1_ASM1180012v1</t>
  </si>
  <si>
    <t>Hirudo medicinalis</t>
  </si>
  <si>
    <t>SAMN06018827</t>
  </si>
  <si>
    <t>PRJNA257563</t>
  </si>
  <si>
    <t>GCA_011800805.1</t>
  </si>
  <si>
    <t>MPNW01</t>
  </si>
  <si>
    <t>ftp://ftp.ncbi.nlm.nih.gov/genomes/all/GCA/011/800/805/GCA_011800805.1_ASM1180080v1</t>
  </si>
  <si>
    <t>Dissostichus mawsoni</t>
  </si>
  <si>
    <t>DM0001</t>
  </si>
  <si>
    <t>SAMN12869232</t>
  </si>
  <si>
    <t>PRJNA574770</t>
  </si>
  <si>
    <t>GCA_011823955.1</t>
  </si>
  <si>
    <t>JAAKFY01</t>
  </si>
  <si>
    <t>ftp://ftp.ncbi.nlm.nih.gov/genomes/all/GCA/011/823/955/GCA_011823955.1_KU_Dm_1.0</t>
  </si>
  <si>
    <t>Suillus brevipes Sb2</t>
  </si>
  <si>
    <t>Sb2</t>
  </si>
  <si>
    <t>SAMN02745872</t>
  </si>
  <si>
    <t>PRJNA218802</t>
  </si>
  <si>
    <t>GCA_011800875.2</t>
  </si>
  <si>
    <t>JRHT02</t>
  </si>
  <si>
    <t>ftp://ftp.ncbi.nlm.nih.gov/genomes/all/GCA/011/800/875/GCA_011800875.2_Suibr2</t>
  </si>
  <si>
    <t>Pollicipes pollicipes</t>
  </si>
  <si>
    <t>AB1234</t>
  </si>
  <si>
    <t>SAMN14444043</t>
  </si>
  <si>
    <t>PRJNA624368</t>
  </si>
  <si>
    <t>GCA_011947565.2</t>
  </si>
  <si>
    <t>JAAVLY02</t>
  </si>
  <si>
    <t>ftp://ftp.ncbi.nlm.nih.gov/genomes/all/GCA/011/947/565/GCA_011947565.2_Ppol_2</t>
  </si>
  <si>
    <t>ftp://ftp.ncbi.nlm.nih.gov/genomes/all/GCF/011/947/565/GCF_011947565.2_Ppol_2</t>
  </si>
  <si>
    <t>Arabis nemorensis</t>
  </si>
  <si>
    <t>SAMEA5805615</t>
  </si>
  <si>
    <t>PRJEB33482</t>
  </si>
  <si>
    <t>GCA_902206195.3</t>
  </si>
  <si>
    <t>CABITT03</t>
  </si>
  <si>
    <t>2019-08-06T00:00:00Z</t>
  </si>
  <si>
    <t>ftp://ftp.ncbi.nlm.nih.gov/genomes/all/GCA/902/206/195/GCA_902206195.3_Arabis_nemorensis_1.0_pseudo-chromsomes_annotated</t>
  </si>
  <si>
    <t>Bombus bifarius</t>
  </si>
  <si>
    <t>JDL3187</t>
  </si>
  <si>
    <t>SAMN13353518</t>
  </si>
  <si>
    <t>PRJNA623924</t>
  </si>
  <si>
    <t>GCA_011952205.1</t>
  </si>
  <si>
    <t>JAAQOX01</t>
  </si>
  <si>
    <t>ftp://ftp.ncbi.nlm.nih.gov/genomes/all/GCA/011/952/205/GCA_011952205.1_Bbif_JDL3187</t>
  </si>
  <si>
    <t>ftp://ftp.ncbi.nlm.nih.gov/genomes/all/GCF/011/952/205/GCF_011952205.1_Bbif_JDL3187</t>
  </si>
  <si>
    <t>Bombus vancouverensis nearcticus</t>
  </si>
  <si>
    <t>JDL1245</t>
  </si>
  <si>
    <t>SAMN14341632</t>
  </si>
  <si>
    <t>PRJNA623917</t>
  </si>
  <si>
    <t>GCA_011952275.1</t>
  </si>
  <si>
    <t>JAAQRE01</t>
  </si>
  <si>
    <t>ftp://ftp.ncbi.nlm.nih.gov/genomes/all/GCA/011/952/275/GCA_011952275.1_Bvanc_JDL1245</t>
  </si>
  <si>
    <t>ftp://ftp.ncbi.nlm.nih.gov/genomes/all/GCF/011/952/275/GCF_011952275.1_Bvanc_JDL1245</t>
  </si>
  <si>
    <t>Hydrolagus affinis</t>
  </si>
  <si>
    <t>CHA-2020</t>
  </si>
  <si>
    <t>SAMN14087618</t>
  </si>
  <si>
    <t>PRJNA606208</t>
  </si>
  <si>
    <t>GCA_012026655.1</t>
  </si>
  <si>
    <t>JAAILG01</t>
  </si>
  <si>
    <t>ftp://ftp.ncbi.nlm.nih.gov/genomes/all/GCA/012/026/655/GCA_012026655.1_UP_Haf</t>
  </si>
  <si>
    <t>Bombus vosnesenskii</t>
  </si>
  <si>
    <t>JDL3184/JDL3185</t>
  </si>
  <si>
    <t>SAMN14404301</t>
  </si>
  <si>
    <t>PRJNA623919</t>
  </si>
  <si>
    <t>GCA_011952255.1</t>
  </si>
  <si>
    <t>JAAQVK01</t>
  </si>
  <si>
    <t>ftp://ftp.ncbi.nlm.nih.gov/genomes/all/GCA/011/952/255/GCA_011952255.1_Bvos_JDL3184-5_v1.1</t>
  </si>
  <si>
    <t>ftp://ftp.ncbi.nlm.nih.gov/genomes/all/GCF/011/952/255/GCF_011952255.1_Bvos_JDL3184-5_v1.1</t>
  </si>
  <si>
    <t>Phytophthora constricta</t>
  </si>
  <si>
    <t>Ex-type BL 61</t>
  </si>
  <si>
    <t>SAMN14367974</t>
  </si>
  <si>
    <t>PRJNA612532</t>
  </si>
  <si>
    <t>GCA_011947335.1</t>
  </si>
  <si>
    <t>JAAVTI01</t>
  </si>
  <si>
    <t>ftp://ftp.ncbi.nlm.nih.gov/genomes/all/GCA/011/947/335/GCA_011947335.1_USDA_Pcon_61_1.0</t>
  </si>
  <si>
    <t>Colletotrichum karsti</t>
  </si>
  <si>
    <t>CkLH20</t>
  </si>
  <si>
    <t>SAMN14421089</t>
  </si>
  <si>
    <t>PRJNA691333</t>
  </si>
  <si>
    <t>GCA_011947395.2</t>
  </si>
  <si>
    <t>JAATWM02</t>
  </si>
  <si>
    <t>ftp://ftp.ncbi.nlm.nih.gov/genomes/all/GCA/011/947/395/GCA_011947395.2_ASM1194739v2</t>
  </si>
  <si>
    <t>ftp://ftp.ncbi.nlm.nih.gov/genomes/all/GCF/011/947/395/GCF_011947395.1_ASM1194739v2</t>
  </si>
  <si>
    <t>Phytophthora macrochlamydospora</t>
  </si>
  <si>
    <t>Ex-type BL 71</t>
  </si>
  <si>
    <t>SAMN14367975</t>
  </si>
  <si>
    <t>GCA_011947325.1</t>
  </si>
  <si>
    <t>JAAVTH01</t>
  </si>
  <si>
    <t>ftp://ftp.ncbi.nlm.nih.gov/genomes/all/GCA/011/947/325/GCA_011947325.1_USDA_Pmac_71_1.0</t>
  </si>
  <si>
    <t>Phytophthora quininea</t>
  </si>
  <si>
    <t>Ex-type BL 54</t>
  </si>
  <si>
    <t>SAMN14367976</t>
  </si>
  <si>
    <t>GCA_011947345.1</t>
  </si>
  <si>
    <t>JAAVTG01</t>
  </si>
  <si>
    <t>ftp://ftp.ncbi.nlm.nih.gov/genomes/all/GCA/011/947/345/GCA_011947345.1_USDA_Pqui_54_1.0</t>
  </si>
  <si>
    <t>Colletotrichum camelliae</t>
  </si>
  <si>
    <t>LS-19</t>
  </si>
  <si>
    <t>SAMN17126018</t>
  </si>
  <si>
    <t>PRJNA686827</t>
  </si>
  <si>
    <t>GCA_018853505.1</t>
  </si>
  <si>
    <t>JAELVL01</t>
  </si>
  <si>
    <t>ftp://ftp.ncbi.nlm.nih.gov/genomes/all/GCA/018/853/505/GCA_018853505.1_ASM1885350v1</t>
  </si>
  <si>
    <t>Gyrodactylus bullatarudis</t>
  </si>
  <si>
    <t>Rox2016</t>
  </si>
  <si>
    <t>SAMN11397403</t>
  </si>
  <si>
    <t>PRJNA532341</t>
  </si>
  <si>
    <t>GCA_012064415.1</t>
  </si>
  <si>
    <t>SSNU01</t>
  </si>
  <si>
    <t>ftp://ftp.ncbi.nlm.nih.gov/genomes/all/GCA/012/064/415/GCA_012064415.1_ASM1206441v1</t>
  </si>
  <si>
    <t>SE BL79</t>
  </si>
  <si>
    <t>SAMN14367973</t>
  </si>
  <si>
    <t>GCA_011947355.1</t>
  </si>
  <si>
    <t>JAAVTJ01</t>
  </si>
  <si>
    <t>ftp://ftp.ncbi.nlm.nih.gov/genomes/all/GCA/011/947/355/GCA_011947355.1_USDA_Pboe_BL79_1.0</t>
  </si>
  <si>
    <t>Fusarium subglutinans</t>
  </si>
  <si>
    <t>NRRL 66333</t>
  </si>
  <si>
    <t>SAMN13683616</t>
  </si>
  <si>
    <t>GCA_013396075.1</t>
  </si>
  <si>
    <t>JAAOAV01</t>
  </si>
  <si>
    <t>ftp://ftp.ncbi.nlm.nih.gov/genomes/all/GCA/013/396/075/GCA_013396075.1_ASM1339607v1</t>
  </si>
  <si>
    <t>ftp://ftp.ncbi.nlm.nih.gov/genomes/all/GCF/013/396/075/GCF_013396075.1_ASM1339607v1</t>
  </si>
  <si>
    <t>Arthrobotrys entomopaga</t>
  </si>
  <si>
    <t>CBS642.8</t>
  </si>
  <si>
    <t>SAMN03653092</t>
  </si>
  <si>
    <t>PRJNA283584</t>
  </si>
  <si>
    <t>GCA_012184315.1</t>
  </si>
  <si>
    <t>LDDX01</t>
  </si>
  <si>
    <t>ftp://ftp.ncbi.nlm.nih.gov/genomes/all/GCA/012/184/315/GCA_012184315.1_ASM1218431v1</t>
  </si>
  <si>
    <t>Dactylella cylindrospora</t>
  </si>
  <si>
    <t>CBS325.70</t>
  </si>
  <si>
    <t>SAMN03658149</t>
  </si>
  <si>
    <t>PRJNA283946</t>
  </si>
  <si>
    <t>GCA_012184295.1</t>
  </si>
  <si>
    <t>LDUD01</t>
  </si>
  <si>
    <t>ftp://ftp.ncbi.nlm.nih.gov/genomes/all/GCA/012/184/295/GCA_012184295.1_ASM1218429v1</t>
  </si>
  <si>
    <t>Dactylellina cionopaga</t>
  </si>
  <si>
    <t>YMF1.00569</t>
  </si>
  <si>
    <t>SAMN03658144</t>
  </si>
  <si>
    <t>PRJNA283944</t>
  </si>
  <si>
    <t>GCA_012184355.1</t>
  </si>
  <si>
    <t>LDUC01</t>
  </si>
  <si>
    <t>ftp://ftp.ncbi.nlm.nih.gov/genomes/all/GCA/012/184/355/GCA_012184355.1_ASM1218435v1</t>
  </si>
  <si>
    <t>Trichophyton yaoundei</t>
  </si>
  <si>
    <t>SAMEA8907474</t>
  </si>
  <si>
    <t>GCA_910592095.1</t>
  </si>
  <si>
    <t>CAJUYO01</t>
  </si>
  <si>
    <t>ftp://ftp.ncbi.nlm.nih.gov/genomes/all/GCA/910/592/095/GCA_910592095.1_IHEM_13375</t>
  </si>
  <si>
    <t>Xenoacremonium recifei</t>
  </si>
  <si>
    <t>IHEM 4405</t>
  </si>
  <si>
    <t>SAMN12830270</t>
  </si>
  <si>
    <t>PRJNA573891</t>
  </si>
  <si>
    <t>GCA_012184525.1</t>
  </si>
  <si>
    <t>WOFQ01</t>
  </si>
  <si>
    <t>ftp://ftp.ncbi.nlm.nih.gov/genomes/all/GCA/012/184/525/GCA_012184525.1_ASM1218452v1</t>
  </si>
  <si>
    <t>Aspergillus floridensis</t>
  </si>
  <si>
    <t>IHEM 21069</t>
  </si>
  <si>
    <t>SAMN12838280</t>
  </si>
  <si>
    <t>PRJNA574013</t>
  </si>
  <si>
    <t>GCA_012184565.1</t>
  </si>
  <si>
    <t>WOUI01</t>
  </si>
  <si>
    <t>ftp://ftp.ncbi.nlm.nih.gov/genomes/all/GCA/012/184/565/GCA_012184565.1_ASM1218456v1</t>
  </si>
  <si>
    <t>Trichophyton kuryangei</t>
  </si>
  <si>
    <t>SAMEA8907459</t>
  </si>
  <si>
    <t>GCA_910591595.1</t>
  </si>
  <si>
    <t>CAJUXW01</t>
  </si>
  <si>
    <t>ftp://ftp.ncbi.nlm.nih.gov/genomes/all/GCA/910/591/595/GCA_910591595.1_IHEM_4712</t>
  </si>
  <si>
    <t>Simplicillium aogashimaense</t>
  </si>
  <si>
    <t>72-15.1</t>
  </si>
  <si>
    <t>SAMN13741770</t>
  </si>
  <si>
    <t>PRJNA599221</t>
  </si>
  <si>
    <t>GCA_012273805.1</t>
  </si>
  <si>
    <t>JAALXG01</t>
  </si>
  <si>
    <t>ftp://ftp.ncbi.nlm.nih.gov/genomes/all/GCA/012/273/805/GCA_012273805.1_ASM1227380v1</t>
  </si>
  <si>
    <t>Osmia lignaria</t>
  </si>
  <si>
    <t>UT-Olig-1</t>
  </si>
  <si>
    <t>SAMN14365276</t>
  </si>
  <si>
    <t>PRJNA631044</t>
  </si>
  <si>
    <t>GCA_012274295.1</t>
  </si>
  <si>
    <t>JAAOZW01</t>
  </si>
  <si>
    <t>ftp://ftp.ncbi.nlm.nih.gov/genomes/all/GCA/012/274/295/GCA_012274295.1_USDA_OLig_1.0</t>
  </si>
  <si>
    <t>ftp://ftp.ncbi.nlm.nih.gov/genomes/all/GCF/012/274/295/GCF_012274295.1_USDA_OLig_1.0</t>
  </si>
  <si>
    <t>Zerene cesonia</t>
  </si>
  <si>
    <t>SAMN13981747</t>
  </si>
  <si>
    <t>PRJNA687565</t>
  </si>
  <si>
    <t>GCA_012273895.2</t>
  </si>
  <si>
    <t>chromosome 1:NC_052102.1/CM022603.1; chromosome 2:NC_052103.1/CM022604.1; chromosome 3:NC_052104.1/CM022605.1; chromosome 4:NC_052105.1/CM022606.1; chromosome 5:NC_052106.1/CM022607.1; chromosome 6:NC_052107.1/CM022608.1; chromosome 7:NC_052108.1/CM022609.1; chromosome 8:NC_052109.1/CM022610.1; chromosome 9:NC_052110.1/CM022611.1; chromosome 10:NC_052111.1/CM022612.1; chromosome 11:NC_052112.1/CM022613.1; chromosome 12:NC_052113.1/CM022614.1; chromosome 13:NC_052114.1/CM022615.1; chromosome 14:NC_052115.1/CM022616.1; chromosome 15:NC_052116.1/CM022617.1; chromosome 16:NC_052117.1/CM022618.1; chromosome 17:NC_052118.1/CM022619.1; chromosome 18:NC_052119.1/CM022620.1; chromosome 19:NC_052120.1/CM022621.1; chromosome 20:NC_052121.1/CM022622.1; chromosome Z:NC_052122.1/CM022623.1; chromosome 22:NC_052123.1/CM022624.1; chromosome 23:NC_052124.1/CM025914.1; chromosome 24:NC_052125.1/CM022625.1; chromosome 25:NC_052126.1/CM022627.1; chromosome 26:NC_052127.1/CM022628.1; chromosome 27:NC_052128.1/CM022629.1; chromosome 28:NC_052129.1/CM022630.1; chromosome 29:NC_052130.1/CM022626.1; mitochondrion MT:CM022631.1</t>
  </si>
  <si>
    <t>JAAMXH01</t>
  </si>
  <si>
    <t>ftp://ftp.ncbi.nlm.nih.gov/genomes/all/GCA/012/273/895/GCA_012273895.2_Zerene_cesonia_1.1</t>
  </si>
  <si>
    <t>ftp://ftp.ncbi.nlm.nih.gov/genomes/all/GCF/012/273/895/GCF_012273895.1_Zerene_cesonia_1.1</t>
  </si>
  <si>
    <t>Luffa aegyptiaca</t>
  </si>
  <si>
    <t>SAMN13684356</t>
  </si>
  <si>
    <t>PRJNA596077</t>
  </si>
  <si>
    <t>GCA_017139565.1</t>
  </si>
  <si>
    <t>chromosome 1:CM029395.1; chromosome 2:CM029396.1; chromosome 3:CM029397.1; chromosome 4:CM029398.1; chromosome 5:CM029399.1; chromosome 6:CM029400.1; chromosome 7:CM029401.1; chromosome 8:CM029402.1; chromosome 9:CM029403.1; chromosome 10:CM029404.1; chromosome 11:CM029405.1; chromosome 12:CM029406.1; chromosome 13:CM029407.1</t>
  </si>
  <si>
    <t>JAETGN01</t>
  </si>
  <si>
    <t>ftp://ftp.ncbi.nlm.nih.gov/genomes/all/GCA/017/139/565/GCA_017139565.1_ASM1713956v1</t>
  </si>
  <si>
    <t>Chrysomallon squamiferum</t>
  </si>
  <si>
    <t>Csq_Karei_E02B1</t>
  </si>
  <si>
    <t>SAMN10963494</t>
  </si>
  <si>
    <t>PRJNA523081</t>
  </si>
  <si>
    <t>GCA_012295275.1</t>
  </si>
  <si>
    <t>chromosome 1:CM022665.1; chromosome 2:CM022666.1; chromosome 3:CM022667.1; chromosome 4:CM022668.1; chromosome 5:CM022669.1; chromosome 6:CM022670.1; chromosome 7:CM022671.1; chromosome 8:CM022672.1; chromosome 9:CM022673.1; chromosome 10:CM022674.1; chromosome 11:CM022675.1; chromosome 12:CM022676.1; chromosome 13:CM022677.1; chromosome 14:CM022678.1; chromosome 15:CM022679.1</t>
  </si>
  <si>
    <t>SMMR01</t>
  </si>
  <si>
    <t>ftp://ftp.ncbi.nlm.nih.gov/genomes/all/GCA/012/295/275/GCA_012295275.1_Csq_v1.1.fa</t>
  </si>
  <si>
    <t>Ostreococcus mediterraneus</t>
  </si>
  <si>
    <t>BCC125000</t>
  </si>
  <si>
    <t>SAMN13292145</t>
  </si>
  <si>
    <t>PRJNA407277</t>
  </si>
  <si>
    <t>GCA_012295225.1</t>
  </si>
  <si>
    <t>mitochondrion MT:CM022724.1; chloroplast Pltd:CM022725.1</t>
  </si>
  <si>
    <t>WMKK01</t>
  </si>
  <si>
    <t>ftp://ftp.ncbi.nlm.nih.gov/genomes/all/GCA/012/295/225/GCA_012295225.1_ASM1229522v1</t>
  </si>
  <si>
    <t>Luffa acutangula</t>
  </si>
  <si>
    <t>AG-4</t>
  </si>
  <si>
    <t>SAMN14433559</t>
  </si>
  <si>
    <t>PRJNA614596</t>
  </si>
  <si>
    <t>GCA_012295215.1</t>
  </si>
  <si>
    <t>chromosome 1:CM022711.1; chromosome 2:CM022712.1; chromosome 3:CM022713.1; chromosome 4:CM022714.1; chromosome 5:CM022715.1; chromosome 6:CM022716.1; chromosome 7:CM022717.1; chromosome 8:CM022718.1; chromosome 9:CM022719.1; chromosome 10:CM022720.1; chromosome 11:CM022721.1; chromosome 12:CM022722.1; chromosome 13:CM022723.1</t>
  </si>
  <si>
    <t>JAATNF01</t>
  </si>
  <si>
    <t>ftp://ftp.ncbi.nlm.nih.gov/genomes/all/GCA/012/295/215/GCA_012295215.1_ASM1229521v1</t>
  </si>
  <si>
    <t>Phytophthora chlamydospora</t>
  </si>
  <si>
    <t>P17-99</t>
  </si>
  <si>
    <t>SAMN13759513</t>
  </si>
  <si>
    <t>PRJNA599565</t>
  </si>
  <si>
    <t>GCA_012295415.1</t>
  </si>
  <si>
    <t>mitochondrion MT:CM022726.1</t>
  </si>
  <si>
    <t>JAABLK01</t>
  </si>
  <si>
    <t>ftp://ftp.ncbi.nlm.nih.gov/genomes/all/GCA/012/295/415/GCA_012295415.1_MU_Pchl</t>
  </si>
  <si>
    <t>Phytophthora pseudosyringae</t>
  </si>
  <si>
    <t>SCRP734</t>
  </si>
  <si>
    <t>SAMN17922341</t>
  </si>
  <si>
    <t>PRJNA702035</t>
  </si>
  <si>
    <t>GCA_019155715.1</t>
  </si>
  <si>
    <t>JAGDFM01</t>
  </si>
  <si>
    <t>ftp://ftp.ncbi.nlm.nih.gov/genomes/all/GCA/019/155/715/GCA_019155715.1_JHI_pseudo_1.0</t>
  </si>
  <si>
    <t>Phytophthora gonapodyides</t>
  </si>
  <si>
    <t>P17-128</t>
  </si>
  <si>
    <t>SAMN13759514</t>
  </si>
  <si>
    <t>PRJNA599567</t>
  </si>
  <si>
    <t>GCA_012295475.1</t>
  </si>
  <si>
    <t>mitochondrion MT:CM022728.1</t>
  </si>
  <si>
    <t>JAABLL01</t>
  </si>
  <si>
    <t>ftp://ftp.ncbi.nlm.nih.gov/genomes/all/GCA/012/295/475/GCA_012295475.1_MU_Pgon</t>
  </si>
  <si>
    <t>CBS 336.29</t>
  </si>
  <si>
    <t>SAMN06318300</t>
  </si>
  <si>
    <t>PRJNA373892</t>
  </si>
  <si>
    <t>GCA_012365135.1</t>
  </si>
  <si>
    <t>MVBJ01</t>
  </si>
  <si>
    <t>ftp://ftp.ncbi.nlm.nih.gov/genomes/all/GCA/012/365/135/GCA_012365135.1_ASM1236513v1</t>
  </si>
  <si>
    <t>BL41G</t>
  </si>
  <si>
    <t>SAMN14078571</t>
  </si>
  <si>
    <t>PRJNA605765</t>
  </si>
  <si>
    <t>GCA_012656075.1</t>
  </si>
  <si>
    <t>JAAKBF01</t>
  </si>
  <si>
    <t>ftp://ftp.ncbi.nlm.nih.gov/genomes/all/GCA/012/656/075/GCA_012656075.1_USDA_Phib_BL41_1.0</t>
  </si>
  <si>
    <t>Phytophthora syringae</t>
  </si>
  <si>
    <t>BL57G</t>
  </si>
  <si>
    <t>SAMN14078573</t>
  </si>
  <si>
    <t>GCA_012656105.1</t>
  </si>
  <si>
    <t>JAAKBD01</t>
  </si>
  <si>
    <t>ftp://ftp.ncbi.nlm.nih.gov/genomes/all/GCA/012/656/105/GCA_012656105.1_USDA_Psyr_BL57G_1.0</t>
  </si>
  <si>
    <t>Aspergillus fumigatiaffinis</t>
  </si>
  <si>
    <t>CNM-CM6805</t>
  </si>
  <si>
    <t>SAMN13422803</t>
  </si>
  <si>
    <t>PRJNA592352</t>
  </si>
  <si>
    <t>GCA_012656285.1</t>
  </si>
  <si>
    <t>JAAAPX01</t>
  </si>
  <si>
    <t>ftp://ftp.ncbi.nlm.nih.gov/genomes/all/GCA/012/656/285/GCA_012656285.1_ASM1265628v1</t>
  </si>
  <si>
    <t>Molothrus ater</t>
  </si>
  <si>
    <t>BHLD 08-10-18</t>
  </si>
  <si>
    <t>SAMN14074414</t>
  </si>
  <si>
    <t>PRJNA665515</t>
  </si>
  <si>
    <t>GCA_012460135.1</t>
  </si>
  <si>
    <t>chromosome 1:NC_050478.1/CM022840.1; chromosome 2:NC_050479.1/CM022841.1; chromosome 3:NC_050480.1/CM022842.1; chromosome 4:NC_050481.1/CM022843.1; chromosome 5:NC_050482.1/CM022844.1; chromosome 6:NC_050483.1/CM022845.1; chromosome 7:NC_050484.1/CM022846.1; chromosome 8:NC_050485.1/CM022847.1; chromosome 9:NC_050486.1/CM022848.1; chromosome 10:NC_050487.1/CM022849.1; chromosome 11:NC_050488.1/CM022850.1; chromosome 12:NC_050489.1/CM022851.1; chromosome 13:NC_050490.1/CM022852.1; chromosome 14:NC_050491.1/CM022853.1; chromosome 15:NC_050492.1/CM022854.1; chromosome 16:NC_050493.1/CM022855.1; chromosome 17:NC_050494.1/CM022856.1; chromosome 18:NC_050495.1/CM022857.1; chromosome 19:NC_050496.1/CM022858.1; chromosome 20:NC_050497.1/CM022859.1; chromosome 21:NC_050498.1/CM022860.1; chromosome 22:NC_050499.1/CM022861.1; chromosome 23:NC_050500.1/CM022862.1; chromosome 24:NC_050501.1/CM022863.1; chromosome 25:NC_050502.1/CM022864.1; chromosome 26:NC_050503.1/CM022865.1; chromosome 27:NC_050504.1/CM022866.1; chromosome 28:NC_050505.1/CM022867.1; chromosome 29:NC_050506.1/CM022868.1; chromosome 30:NC_050507.1/CM022869.1; chromosome 1A:NC_050508.1/CM022872.1; chromosome 4A:NC_050509.1/CM022873.1; chromosome W:NC_050510.1/CM022870.1; chromosome Z:NC_050511.1/CM022871.1</t>
  </si>
  <si>
    <t>JAAQZI01</t>
  </si>
  <si>
    <t>ftp://ftp.ncbi.nlm.nih.gov/genomes/all/GCA/012/460/135/GCA_012460135.1_BPBGC_Mater_1.0</t>
  </si>
  <si>
    <t>ftp://ftp.ncbi.nlm.nih.gov/genomes/all/GCF/012/460/135/GCF_012460135.1_BPBGC_Mater_1.0</t>
  </si>
  <si>
    <t>Pantherophis obsoletus</t>
  </si>
  <si>
    <t>EOBS11</t>
  </si>
  <si>
    <t>SAMN13195742</t>
  </si>
  <si>
    <t>PRJNA587592</t>
  </si>
  <si>
    <t>GCA_012654085.1</t>
  </si>
  <si>
    <t>WJSR01</t>
  </si>
  <si>
    <t>ftp://ftp.ncbi.nlm.nih.gov/genomes/all/GCA/012/654/085/GCA_012654085.1_UNIGE_PanObs_1.0</t>
  </si>
  <si>
    <t>Arctia plantaginis</t>
  </si>
  <si>
    <t>SAMEA6520866</t>
  </si>
  <si>
    <t>PRJEB36595</t>
  </si>
  <si>
    <t>GCA_902825455.1</t>
  </si>
  <si>
    <t>CADEBD01</t>
  </si>
  <si>
    <t>2020-04-10T00:00:00Z</t>
  </si>
  <si>
    <t>ftp://ftp.ncbi.nlm.nih.gov/genomes/all/GCA/902/825/455/GCA_902825455.1_iArcPla.TrioY.curated.20190705</t>
  </si>
  <si>
    <t>Pteropus giganteus</t>
  </si>
  <si>
    <t>SAMEA5634742</t>
  </si>
  <si>
    <t>PRJEB32728</t>
  </si>
  <si>
    <t>GCA_902729225.1</t>
  </si>
  <si>
    <t>CACVBW01</t>
  </si>
  <si>
    <t>ftp://ftp.ncbi.nlm.nih.gov/genomes/all/GCA/902/729/225/GCA_902729225.1_Ma_sr-lr_union100</t>
  </si>
  <si>
    <t>ftp://ftp.ncbi.nlm.nih.gov/genomes/all/GCF/902/729/225/GCF_902729225.1_Ma_sr-lr_union100</t>
  </si>
  <si>
    <t>Fistularia tabacaria</t>
  </si>
  <si>
    <t>SAMEA5563353</t>
  </si>
  <si>
    <t>GCA_901007705.1</t>
  </si>
  <si>
    <t>CAAKHD01</t>
  </si>
  <si>
    <t>ftp://ftp.ncbi.nlm.nih.gov/genomes/all/GCA/901/007/705/GCA_901007705.1_Fistularia_tabacaria_assembly</t>
  </si>
  <si>
    <t>Dactylopterus volitans</t>
  </si>
  <si>
    <t>SAMEA5563350</t>
  </si>
  <si>
    <t>GCA_901007715.1</t>
  </si>
  <si>
    <t>CAAKHG01</t>
  </si>
  <si>
    <t>ftp://ftp.ncbi.nlm.nih.gov/genomes/all/GCA/901/007/715/GCA_901007715.1_Dactylopterus_volitans_assembly</t>
  </si>
  <si>
    <t>Entelurus aequoreus</t>
  </si>
  <si>
    <t>SAMEA5563352</t>
  </si>
  <si>
    <t>GCA_901007785.1</t>
  </si>
  <si>
    <t>CAAKHJ01</t>
  </si>
  <si>
    <t>ftp://ftp.ncbi.nlm.nih.gov/genomes/all/GCA/901/007/785/GCA_901007785.1_Entelurus_aequoreus_assembly</t>
  </si>
  <si>
    <t>Mullus surmuletus</t>
  </si>
  <si>
    <t>SAMEA6813210</t>
  </si>
  <si>
    <t>PRJEB38135</t>
  </si>
  <si>
    <t>GCA_903171835.1</t>
  </si>
  <si>
    <t>CAESWR01</t>
  </si>
  <si>
    <t>ftp://ftp.ncbi.nlm.nih.gov/genomes/all/GCA/903/171/835/GCA_903171835.1_mullus_surmuletus_genome</t>
  </si>
  <si>
    <t>Hippocampus whitei</t>
  </si>
  <si>
    <t>SAMEA5563354</t>
  </si>
  <si>
    <t>GCA_901007805.1</t>
  </si>
  <si>
    <t>CAAKHE01</t>
  </si>
  <si>
    <t>ftp://ftp.ncbi.nlm.nih.gov/genomes/all/GCA/901/007/805/GCA_901007805.1_Hippocampus_whitei_assembly</t>
  </si>
  <si>
    <t>Syngnathus rostellatus</t>
  </si>
  <si>
    <t>SAMEA5563359</t>
  </si>
  <si>
    <t>GCA_901007895.1</t>
  </si>
  <si>
    <t>CAAKHK01</t>
  </si>
  <si>
    <t>ftp://ftp.ncbi.nlm.nih.gov/genomes/all/GCA/901/007/895/GCA_901007895.1_Syngnathus_rostellatus_assembly</t>
  </si>
  <si>
    <t>Nerophis ophidion</t>
  </si>
  <si>
    <t>SAMEA5563358</t>
  </si>
  <si>
    <t>GCA_901007905.1</t>
  </si>
  <si>
    <t>CAAKHO01</t>
  </si>
  <si>
    <t>ftp://ftp.ncbi.nlm.nih.gov/genomes/all/GCA/901/007/905/GCA_901007905.1_Nerophis_ophidion_assembly</t>
  </si>
  <si>
    <t>Rousettus leschenaultii</t>
  </si>
  <si>
    <t>SAMD00237936</t>
  </si>
  <si>
    <t>PRJDB10312</t>
  </si>
  <si>
    <t>GCA_015472975.1</t>
  </si>
  <si>
    <t>BNJM01</t>
  </si>
  <si>
    <t>2020-10-30T21:52:00Z</t>
  </si>
  <si>
    <t>ftp://ftp.ncbi.nlm.nih.gov/genomes/all/GCA/015/472/975/GCA_015472975.1_rouLes_1.0</t>
  </si>
  <si>
    <t>Hydrophis curtus</t>
  </si>
  <si>
    <t>PK_4</t>
  </si>
  <si>
    <t>SAMN14481518</t>
  </si>
  <si>
    <t>PRJNA616080</t>
  </si>
  <si>
    <t>GCA_019472885.1</t>
  </si>
  <si>
    <t>chromosome 1:CM033602.1; chromosome 2:CM033603.1; chromosome 3:CM033604.1; chromosome 4:CM033605.1; chromosome 6:CM033606.1; chromosome 7:CM033607.1; chromosome 8:CM033608.1; chromosome 9:CM033609.1; chromosome 10:CM033610.1; chromosome 11:CM033611.1; chromosome 12:CM033612.1; chromosome 13:CM033613.1; chromosome 14:CM033614.1; chromosome 15:CM033615.1; chromosome 16:CM033616.1; chromosome 17:CM033617.1; chromosome Z:CM033618.1</t>
  </si>
  <si>
    <t>JABAHG01</t>
  </si>
  <si>
    <t>ftp://ftp.ncbi.nlm.nih.gov/genomes/all/GCA/019/472/885/GCA_019472885.1_HCur_v2</t>
  </si>
  <si>
    <t>Calonectria ilicicola</t>
  </si>
  <si>
    <t>ZJHZ01</t>
  </si>
  <si>
    <t>SAMN15903718</t>
  </si>
  <si>
    <t>PRJNA659380</t>
  </si>
  <si>
    <t>GCA_014622005.1</t>
  </si>
  <si>
    <t>JACVOD01</t>
  </si>
  <si>
    <t>ftp://ftp.ncbi.nlm.nih.gov/genomes/all/GCA/014/622/005/GCA_014622005.1_ASM1462200v1</t>
  </si>
  <si>
    <t>Pseudochaenichthys georgianus</t>
  </si>
  <si>
    <t>SAMEA104132832</t>
  </si>
  <si>
    <t>PRJEB37648</t>
  </si>
  <si>
    <t>GCA_902827115.1</t>
  </si>
  <si>
    <t>chromosome 1:NC_047503.1/LR792546.1; chromosome 2:NC_047504.1/LR792547.1; chromosome 3:NC_047505.1/LR792548.1; chromosome 4:NC_047506.1/LR792549.1; chromosome 5:NC_047507.1/LR792550.1; chromosome 6:NC_047508.1/LR792551.1; chromosome 7:NC_047509.1/LR792552.1; chromosome 8:NC_047510.1/LR792553.1; chromosome 9:NC_047511.1/LR792554.1; chromosome 10:NC_047512.1/LR792555.1; chromosome 11:NC_047513.1/LR792556.1; chromosome 12:NC_047514.1/LR792557.1; chromosome 13:NC_047515.1/LR792558.1; chromosome 14:NC_047516.1/LR792559.1; chromosome 15:NC_047517.1/LR792560.1; chromosome 16:NC_047518.1/LR792561.1; chromosome 17:NC_047519.1/LR792562.1; chromosome 18:NC_047520.1/LR792563.1; chromosome 19:NC_047521.1/LR792564.1; chromosome 20:NC_047522.1/LR792565.1; chromosome 21:NC_047523.1/LR792566.1; chromosome 22:NC_047524.1/LR792567.1; chromosome 23:NC_047525.1/LR792568.1; chromosome 24:NC_047526.1/LR792569.1</t>
  </si>
  <si>
    <t>CADEHP01</t>
  </si>
  <si>
    <t>ftp://ftp.ncbi.nlm.nih.gov/genomes/all/GCA/902/827/115/GCA_902827115.1_fPseGeo1.1</t>
  </si>
  <si>
    <t>ftp://ftp.ncbi.nlm.nih.gov/genomes/all/GCF/902/827/115/GCF_902827115.1_fPseGeo1.1</t>
  </si>
  <si>
    <t>Fraxinus sieboldiana</t>
  </si>
  <si>
    <t>SAMEA6544807</t>
  </si>
  <si>
    <t>GCA_902876705.1</t>
  </si>
  <si>
    <t>CADILQ01</t>
  </si>
  <si>
    <t>ftp://ftp.ncbi.nlm.nih.gov/genomes/all/GCA/902/876/705/GCA_902876705.1_FRAX12-0.1_updated</t>
  </si>
  <si>
    <t>Fraxinus dipetala</t>
  </si>
  <si>
    <t>SAMEA6544792</t>
  </si>
  <si>
    <t>GCA_902829195.1</t>
  </si>
  <si>
    <t>CADEPD01</t>
  </si>
  <si>
    <t>ftp://ftp.ncbi.nlm.nih.gov/genomes/all/GCA/902/829/195/GCA_902829195.1_FRAX04-0.1</t>
  </si>
  <si>
    <t>Fraxinus paxiana</t>
  </si>
  <si>
    <t>SAMEA6544801</t>
  </si>
  <si>
    <t>GCA_902829205.1</t>
  </si>
  <si>
    <t>CADEPE01</t>
  </si>
  <si>
    <t>ftp://ftp.ncbi.nlm.nih.gov/genomes/all/GCA/902/829/205/GCA_902829205.1_FRAX08-0.1</t>
  </si>
  <si>
    <t>Cloeon dipterum</t>
  </si>
  <si>
    <t>SAMEA6624811</t>
  </si>
  <si>
    <t>PRJEB34721</t>
  </si>
  <si>
    <t>GCA_902829235.1</t>
  </si>
  <si>
    <t>CADEPI01</t>
  </si>
  <si>
    <t>ftp://ftp.ncbi.nlm.nih.gov/genomes/all/GCA/902/829/235/GCA_902829235.1_CLODIP2</t>
  </si>
  <si>
    <t>Fraxinus velutina</t>
  </si>
  <si>
    <t>SAMEA6544810</t>
  </si>
  <si>
    <t>GCA_902837555.1</t>
  </si>
  <si>
    <t>CADFUY01</t>
  </si>
  <si>
    <t>2020-04-21T00:00:00Z</t>
  </si>
  <si>
    <t>ftp://ftp.ncbi.nlm.nih.gov/genomes/all/GCA/902/837/555/GCA_902837555.1_FRAX13-0.1</t>
  </si>
  <si>
    <t>Harpagifer antarcticus</t>
  </si>
  <si>
    <t>SAMEA104132831</t>
  </si>
  <si>
    <t>PRJEB37645</t>
  </si>
  <si>
    <t>GCA_902827135.1</t>
  </si>
  <si>
    <t>CADEHL01</t>
  </si>
  <si>
    <t>ftp://ftp.ncbi.nlm.nih.gov/genomes/all/GCA/902/827/135/GCA_902827135.1_fHarAnt1.1</t>
  </si>
  <si>
    <t>Gymnodraco acuticeps</t>
  </si>
  <si>
    <t>SAMEA104242997</t>
  </si>
  <si>
    <t>PRJEB37639</t>
  </si>
  <si>
    <t>GCA_902827175.1</t>
  </si>
  <si>
    <t>CADEHN01</t>
  </si>
  <si>
    <t>ftp://ftp.ncbi.nlm.nih.gov/genomes/all/GCA/902/827/175/GCA_902827175.1_fGymAcu1.1</t>
  </si>
  <si>
    <t>ftp://ftp.ncbi.nlm.nih.gov/genomes/all/GCF/902/827/175/GCF_902827175.1_fGymAcu1.1</t>
  </si>
  <si>
    <t>Thraustochytrium aureum</t>
  </si>
  <si>
    <t>ATCC 34304</t>
  </si>
  <si>
    <t>SAMD00220726</t>
  </si>
  <si>
    <t>PRJDB9722</t>
  </si>
  <si>
    <t>GCA_012862495.1</t>
  </si>
  <si>
    <t>BLSG01</t>
  </si>
  <si>
    <t>2020-04-24T00:00:00Z</t>
  </si>
  <si>
    <t>ftp://ftp.ncbi.nlm.nih.gov/genomes/all/GCA/012/862/495/GCA_012862495.1_Tau_assembly01</t>
  </si>
  <si>
    <t>Parietichytrium sp. I65-24A</t>
  </si>
  <si>
    <t>I65-24A</t>
  </si>
  <si>
    <t>SAMD00220879</t>
  </si>
  <si>
    <t>PRJDB9723</t>
  </si>
  <si>
    <t>GCA_012862575.1</t>
  </si>
  <si>
    <t>BLSF01</t>
  </si>
  <si>
    <t>ftp://ftp.ncbi.nlm.nih.gov/genomes/all/GCA/012/862/575/GCA_012862575.1_Pari_assembly01</t>
  </si>
  <si>
    <t>Trematomus loennbergii</t>
  </si>
  <si>
    <t>Antarctica</t>
  </si>
  <si>
    <t>SAMN14309518</t>
  </si>
  <si>
    <t>PRJNA610666</t>
  </si>
  <si>
    <t>GCA_012861695.1</t>
  </si>
  <si>
    <t>JAAOOA01</t>
  </si>
  <si>
    <t>ftp://ftp.ncbi.nlm.nih.gov/genomes/all/GCA/012/861/695/GCA_012861695.1_KUTl01</t>
  </si>
  <si>
    <t>Heteractis crispa</t>
  </si>
  <si>
    <t>NT7GRQ4B95</t>
  </si>
  <si>
    <t>SAMN10992670</t>
  </si>
  <si>
    <t>PRJNA523929</t>
  </si>
  <si>
    <t>GCA_015164035.1</t>
  </si>
  <si>
    <t>JAABNW01</t>
  </si>
  <si>
    <t>ftp://ftp.ncbi.nlm.nih.gov/genomes/all/GCA/015/164/035/GCA_015164035.1_ASM1516403v1</t>
  </si>
  <si>
    <t>Batillaria attramentaria</t>
  </si>
  <si>
    <t>Wonlab-2016</t>
  </si>
  <si>
    <t>SAMN15338893</t>
  </si>
  <si>
    <t>PRJNA640962</t>
  </si>
  <si>
    <t>GCA_018292915.1</t>
  </si>
  <si>
    <t>JACVVK01</t>
  </si>
  <si>
    <t>ftp://ftp.ncbi.nlm.nih.gov/genomes/all/GCA/018/292/915/GCA_018292915.1_EWHU_Batt_1.0</t>
  </si>
  <si>
    <t>Prunus salicina</t>
  </si>
  <si>
    <t>YHH-2019</t>
  </si>
  <si>
    <t>SAMN12842679</t>
  </si>
  <si>
    <t>PRJNA574159</t>
  </si>
  <si>
    <t>GCA_014863905.1</t>
  </si>
  <si>
    <t>chromosome 1:CM026527.1; chromosome 2:CM026528.1; chromosome 3:CM026529.1; chromosome 4:CM026530.1; chromosome 5:CM026531.1; chromosome 6:CM026532.1; chromosome 7:CM026533.1; chromosome 8:CM026534.1</t>
  </si>
  <si>
    <t>WERZ01</t>
  </si>
  <si>
    <t>2020-10-08T00:00:00Z</t>
  </si>
  <si>
    <t>ftp://ftp.ncbi.nlm.nih.gov/genomes/all/GCA/014/863/905/GCA_014863905.1_SCAU_Psal_1.0</t>
  </si>
  <si>
    <t>IF1SW-F1</t>
  </si>
  <si>
    <t>SAMN14546212</t>
  </si>
  <si>
    <t>GCA_012922715.1</t>
  </si>
  <si>
    <t>JAAZPZ01</t>
  </si>
  <si>
    <t>ftp://ftp.ncbi.nlm.nih.gov/genomes/all/GCA/012/922/715/GCA_012922715.1_ASM1292271v1</t>
  </si>
  <si>
    <t>Fusarium acutatum</t>
  </si>
  <si>
    <t>NRRL 13308</t>
  </si>
  <si>
    <t>SAMN13683610</t>
  </si>
  <si>
    <t>GCA_012932015.1</t>
  </si>
  <si>
    <t>JAADJF01</t>
  </si>
  <si>
    <t>ftp://ftp.ncbi.nlm.nih.gov/genomes/all/GCA/012/932/015/GCA_012932015.1_ASM1293201v1</t>
  </si>
  <si>
    <t>Fusarium albosuccineum</t>
  </si>
  <si>
    <t>NRRL 20459</t>
  </si>
  <si>
    <t>SAMN13683636</t>
  </si>
  <si>
    <t>PRJNA596284</t>
  </si>
  <si>
    <t>GCA_012931995.1</t>
  </si>
  <si>
    <t>JAADYS01</t>
  </si>
  <si>
    <t>ftp://ftp.ncbi.nlm.nih.gov/genomes/all/GCA/012/931/995/GCA_012931995.1_ASM1293199v1</t>
  </si>
  <si>
    <t>Fusarium austroafricanum</t>
  </si>
  <si>
    <t>NRRL 53441</t>
  </si>
  <si>
    <t>SAMN09785228</t>
  </si>
  <si>
    <t>PRJNA485357</t>
  </si>
  <si>
    <t>GCA_012932025.1</t>
  </si>
  <si>
    <t>JAADJG01</t>
  </si>
  <si>
    <t>ftp://ftp.ncbi.nlm.nih.gov/genomes/all/GCA/012/932/025/GCA_012932025.1_ASM1293202v1</t>
  </si>
  <si>
    <t>Conopomorpha cramerella</t>
  </si>
  <si>
    <t>LKM Madai</t>
  </si>
  <si>
    <t>SAMN10993799</t>
  </si>
  <si>
    <t>PRJNA523978</t>
  </si>
  <si>
    <t>GCA_012932125.1</t>
  </si>
  <si>
    <t>SJJU01</t>
  </si>
  <si>
    <t>ftp://ftp.ncbi.nlm.nih.gov/genomes/all/GCA/012/932/125/GCA_012932125.1_ASM1293212v1</t>
  </si>
  <si>
    <t>Amylostereum areolatum</t>
  </si>
  <si>
    <t>HG-01</t>
  </si>
  <si>
    <t>SAMN10716400</t>
  </si>
  <si>
    <t>PRJNA513942</t>
  </si>
  <si>
    <t>GCA_012932865.1</t>
  </si>
  <si>
    <t>SAXG01</t>
  </si>
  <si>
    <t>ftp://ftp.ncbi.nlm.nih.gov/genomes/all/GCA/012/932/865/GCA_012932865.1_ASM1293286v1</t>
  </si>
  <si>
    <t>Daldinia concentrica</t>
  </si>
  <si>
    <t>CBS 113277</t>
  </si>
  <si>
    <t>SAMEA6526710</t>
  </si>
  <si>
    <t>PRJEB36624</t>
  </si>
  <si>
    <t>GCA_902805455.1</t>
  </si>
  <si>
    <t>CADCSW01</t>
  </si>
  <si>
    <t>ftp://ftp.ncbi.nlm.nih.gov/genomes/all/GCA/902/805/455/GCA_902805455.1_DC</t>
  </si>
  <si>
    <t>Entonaema liquescens</t>
  </si>
  <si>
    <t>ATCC 46302</t>
  </si>
  <si>
    <t>SAMEA6526711</t>
  </si>
  <si>
    <t>PRJEB36625</t>
  </si>
  <si>
    <t>GCA_902805475.1</t>
  </si>
  <si>
    <t>CADCSX01</t>
  </si>
  <si>
    <t>ftp://ftp.ncbi.nlm.nih.gov/genomes/all/GCA/902/805/475/GCA_902805475.1_EL</t>
  </si>
  <si>
    <t>Hypomontagnella monticulosa</t>
  </si>
  <si>
    <t>CLL 205</t>
  </si>
  <si>
    <t>SAMEA6635632</t>
  </si>
  <si>
    <t>PRJEB37480</t>
  </si>
  <si>
    <t>GCA_902825475.1</t>
  </si>
  <si>
    <t>CADEBF01</t>
  </si>
  <si>
    <t>ftp://ftp.ncbi.nlm.nih.gov/genomes/all/GCA/902/825/475/GCA_902825475.1_Hm576</t>
  </si>
  <si>
    <t>Hypoxylon lienhwacheense</t>
  </si>
  <si>
    <t>MFLUCC 14-1231</t>
  </si>
  <si>
    <t>SAMEA6529076</t>
  </si>
  <si>
    <t>PRJEB36656</t>
  </si>
  <si>
    <t>GCA_902806505.1</t>
  </si>
  <si>
    <t>CADCWW01</t>
  </si>
  <si>
    <t>ftp://ftp.ncbi.nlm.nih.gov/genomes/all/GCA/902/806/505/GCA_902806505.1_Hl</t>
  </si>
  <si>
    <t>Hypomontagnella submonticulosa</t>
  </si>
  <si>
    <t>SAMEA6529067</t>
  </si>
  <si>
    <t>PRJEB36653</t>
  </si>
  <si>
    <t>GCA_902806495.1</t>
  </si>
  <si>
    <t>CADCWV01</t>
  </si>
  <si>
    <t>ftp://ftp.ncbi.nlm.nih.gov/genomes/all/GCA/902/806/495/GCA_902806495.1_Hsub</t>
  </si>
  <si>
    <t>Hypoxylon fragiforme</t>
  </si>
  <si>
    <t>MUCL 51264</t>
  </si>
  <si>
    <t>SAMEA6529068</t>
  </si>
  <si>
    <t>PRJEB36654</t>
  </si>
  <si>
    <t>GCA_902806515.1</t>
  </si>
  <si>
    <t>CADCWU01</t>
  </si>
  <si>
    <t>ftp://ftp.ncbi.nlm.nih.gov/genomes/all/GCA/902/806/515/GCA_902806515.1_HF</t>
  </si>
  <si>
    <t>Pyrenopolyporus hunteri</t>
  </si>
  <si>
    <t>MUCL 49339</t>
  </si>
  <si>
    <t>SAMEA6531815</t>
  </si>
  <si>
    <t>PRJEB36696</t>
  </si>
  <si>
    <t>GCA_902806595.1</t>
  </si>
  <si>
    <t>CADCXC01</t>
  </si>
  <si>
    <t>ftp://ftp.ncbi.nlm.nih.gov/genomes/all/GCA/902/806/595/GCA_902806595.1_PH</t>
  </si>
  <si>
    <t>Pomphorhynchus laevis</t>
  </si>
  <si>
    <t>GPI110</t>
  </si>
  <si>
    <t>SAMN13259080</t>
  </si>
  <si>
    <t>PRJNA554558</t>
  </si>
  <si>
    <t>GCA_012934845.1</t>
  </si>
  <si>
    <t>WNNJ01</t>
  </si>
  <si>
    <t>ftp://ftp.ncbi.nlm.nih.gov/genomes/all/GCA/012/934/845/GCA_012934845.1_ASM1293484v1</t>
  </si>
  <si>
    <t>Tigriopus kingsejongensis</t>
  </si>
  <si>
    <t>JS-2020</t>
  </si>
  <si>
    <t>SAMN14610042</t>
  </si>
  <si>
    <t>PRJNA625855</t>
  </si>
  <si>
    <t>GCA_012959195.1</t>
  </si>
  <si>
    <t>JABCAI01</t>
  </si>
  <si>
    <t>ftp://ftp.ncbi.nlm.nih.gov/genomes/all/GCA/012/959/195/GCA_012959195.1_ASM1295919v1</t>
  </si>
  <si>
    <t>Golubevia sp. BC0902</t>
  </si>
  <si>
    <t>BC0902</t>
  </si>
  <si>
    <t>SAMN12905586</t>
  </si>
  <si>
    <t>PRJNA575625</t>
  </si>
  <si>
    <t>GCA_012976205.1</t>
  </si>
  <si>
    <t>JAAVVI01</t>
  </si>
  <si>
    <t>ftp://ftp.ncbi.nlm.nih.gov/genomes/all/GCA/012/976/205/GCA_012976205.1_WUR_Gp_BC0902</t>
  </si>
  <si>
    <t>Golubevia sp. BC0850</t>
  </si>
  <si>
    <t>BC0850</t>
  </si>
  <si>
    <t>SAMN12905584</t>
  </si>
  <si>
    <t>GCA_012976225.1</t>
  </si>
  <si>
    <t>JAAVVG01</t>
  </si>
  <si>
    <t>ftp://ftp.ncbi.nlm.nih.gov/genomes/all/GCA/012/976/225/GCA_012976225.1_WUR_Gp_BC0850</t>
  </si>
  <si>
    <t>Golubevia sp. BC0812</t>
  </si>
  <si>
    <t>BC0812</t>
  </si>
  <si>
    <t>SAMN12905585</t>
  </si>
  <si>
    <t>GCA_012976215.1</t>
  </si>
  <si>
    <t>JAAVVH01</t>
  </si>
  <si>
    <t>ftp://ftp.ncbi.nlm.nih.gov/genomes/all/GCA/012/976/215/GCA_012976215.1_WUR_Gp_BC0812</t>
  </si>
  <si>
    <t>NRRL 25385</t>
  </si>
  <si>
    <t>SAMN09785227</t>
  </si>
  <si>
    <t>GCA_012977745.1</t>
  </si>
  <si>
    <t>JAALXK01</t>
  </si>
  <si>
    <t>ftp://ftp.ncbi.nlm.nih.gov/genomes/all/GCA/012/977/745/GCA_012977745.1_ASM1297774v1</t>
  </si>
  <si>
    <t>Fusarium nurragi</t>
  </si>
  <si>
    <t>NRRL 36452</t>
  </si>
  <si>
    <t>SAMN13683594</t>
  </si>
  <si>
    <t>PRJNA596294</t>
  </si>
  <si>
    <t>GCA_012977755.1</t>
  </si>
  <si>
    <t>JAALXI01</t>
  </si>
  <si>
    <t>ftp://ftp.ncbi.nlm.nih.gov/genomes/all/GCA/012/977/755/GCA_012977755.1_ASM1297775v1</t>
  </si>
  <si>
    <t>Fusarium babinda</t>
  </si>
  <si>
    <t>NRRL 25533</t>
  </si>
  <si>
    <t>SAMN13683631</t>
  </si>
  <si>
    <t>GCA_012977765.1</t>
  </si>
  <si>
    <t>JAALXL01</t>
  </si>
  <si>
    <t>ftp://ftp.ncbi.nlm.nih.gov/genomes/all/GCA/012/977/765/GCA_012977765.1_ASM1297776v1</t>
  </si>
  <si>
    <t>Fusarium tanahbumbuense</t>
  </si>
  <si>
    <t>NRRL 66471</t>
  </si>
  <si>
    <t>SAMN13683590</t>
  </si>
  <si>
    <t>GCA_012977735.1</t>
  </si>
  <si>
    <t>JAALXH01</t>
  </si>
  <si>
    <t>ftp://ftp.ncbi.nlm.nih.gov/genomes/all/GCA/012/977/735/GCA_012977735.1_ASM1297773v1</t>
  </si>
  <si>
    <t>Pseudocercospora macadamiae</t>
  </si>
  <si>
    <t>BRIP 55526</t>
  </si>
  <si>
    <t>SAMN13508589</t>
  </si>
  <si>
    <t>PRJNA594214</t>
  </si>
  <si>
    <t>GCA_012978405.1</t>
  </si>
  <si>
    <t>WRNY01</t>
  </si>
  <si>
    <t>ftp://ftp.ncbi.nlm.nih.gov/genomes/all/GCA/012/978/405/GCA_012978405.1_ASM1297840v1</t>
  </si>
  <si>
    <t>Fusarium sp. NRRL 62941</t>
  </si>
  <si>
    <t>NRRL 62941</t>
  </si>
  <si>
    <t>SAMN14069570</t>
  </si>
  <si>
    <t>GCA_012978555.1</t>
  </si>
  <si>
    <t>JAALXN01</t>
  </si>
  <si>
    <t>ftp://ftp.ncbi.nlm.nih.gov/genomes/all/GCA/012/978/555/GCA_012978555.1_ASM1297855v1</t>
  </si>
  <si>
    <t>Dipteryx alata</t>
  </si>
  <si>
    <t>AMAT2019</t>
  </si>
  <si>
    <t>SAMN13336380</t>
  </si>
  <si>
    <t>PRJNA590649</t>
  </si>
  <si>
    <t>GCA_012978445.1</t>
  </si>
  <si>
    <t>WOFL01</t>
  </si>
  <si>
    <t>ftp://ftp.ncbi.nlm.nih.gov/genomes/all/GCA/012/978/445/GCA_012978445.1_ASM1297844v1</t>
  </si>
  <si>
    <t>Fusarium sp. NRRL 62957</t>
  </si>
  <si>
    <t>NRRL 62957</t>
  </si>
  <si>
    <t>SAMN14069572</t>
  </si>
  <si>
    <t>GCA_012978535.1</t>
  </si>
  <si>
    <t>JAALXM01</t>
  </si>
  <si>
    <t>ftp://ftp.ncbi.nlm.nih.gov/genomes/all/GCA/012/978/535/GCA_012978535.1_ASM1297853v1</t>
  </si>
  <si>
    <t>Pleurotus pulmonarius</t>
  </si>
  <si>
    <t>PM_ss5</t>
  </si>
  <si>
    <t>SAMN10975498</t>
  </si>
  <si>
    <t>PRJNA523390</t>
  </si>
  <si>
    <t>GCA_012980535.1</t>
  </si>
  <si>
    <t>SJKF01</t>
  </si>
  <si>
    <t>2020-05-07T00:00:00Z</t>
  </si>
  <si>
    <t>ftp://ftp.ncbi.nlm.nih.gov/genomes/all/GCA/012/980/535/GCA_012980535.1_ASM1298053v1</t>
  </si>
  <si>
    <t>Hypoxylon rubiginosum</t>
  </si>
  <si>
    <t>MUCL52887</t>
  </si>
  <si>
    <t>SAMEA6531814</t>
  </si>
  <si>
    <t>PRJEB36695</t>
  </si>
  <si>
    <t>GCA_902806565.1</t>
  </si>
  <si>
    <t>CADCXA01</t>
  </si>
  <si>
    <t>ftp://ftp.ncbi.nlm.nih.gov/genomes/all/GCA/902/806/565/GCA_902806565.1_Hrubi</t>
  </si>
  <si>
    <t>Willaertia magna</t>
  </si>
  <si>
    <t>c2c maky</t>
  </si>
  <si>
    <t>SAMEA5228750</t>
  </si>
  <si>
    <t>PRJEB30797</t>
  </si>
  <si>
    <t>GCA_902984215.1</t>
  </si>
  <si>
    <t>CADWAF01</t>
  </si>
  <si>
    <t>ftp://ftp.ncbi.nlm.nih.gov/genomes/all/GCA/902/984/215/GCA_902984215.1_PRJEB30797</t>
  </si>
  <si>
    <t>Cudoniella acicularis</t>
  </si>
  <si>
    <t>DSM 108380</t>
  </si>
  <si>
    <t>SAMN14256398</t>
  </si>
  <si>
    <t>PRJNA609597</t>
  </si>
  <si>
    <t>GCA_013054445.1</t>
  </si>
  <si>
    <t>JAAMPI01</t>
  </si>
  <si>
    <t>2020-05-12T00:00:00Z</t>
  </si>
  <si>
    <t>ftp://ftp.ncbi.nlm.nih.gov/genomes/all/GCA/013/054/445/GCA_013054445.1_ASM1305444v1</t>
  </si>
  <si>
    <t>Sanderia malayensis</t>
  </si>
  <si>
    <t>jh0001</t>
  </si>
  <si>
    <t>SAMN10410586</t>
  </si>
  <si>
    <t>GCA_013076295.1</t>
  </si>
  <si>
    <t>RQOL01</t>
  </si>
  <si>
    <t>ftp://ftp.ncbi.nlm.nih.gov/genomes/all/GCA/013/076/295/GCA_013076295.1_ASM1307629v1</t>
  </si>
  <si>
    <t>Akanthomyces lecanii RCEF 1005</t>
  </si>
  <si>
    <t>RCEF 1005</t>
  </si>
  <si>
    <t>SAMN04908331</t>
  </si>
  <si>
    <t>PRJNA72733</t>
  </si>
  <si>
    <t>GCA_001636795.1</t>
  </si>
  <si>
    <t>AZHF01</t>
  </si>
  <si>
    <t>ftp://ftp.ncbi.nlm.nih.gov/genomes/all/GCA/001/636/795/GCA_001636795.1_LEL_1.0</t>
  </si>
  <si>
    <t>Fusarium sp. NRRL 22101</t>
  </si>
  <si>
    <t>NRRL 22101</t>
  </si>
  <si>
    <t>SAMN14069563</t>
  </si>
  <si>
    <t>GCA_013010345.1</t>
  </si>
  <si>
    <t>JABELF01</t>
  </si>
  <si>
    <t>ftp://ftp.ncbi.nlm.nih.gov/genomes/all/GCA/013/010/345/GCA_013010345.1_ASM1301034v1</t>
  </si>
  <si>
    <t>Alternaria burnsii</t>
  </si>
  <si>
    <t>CBS107.38</t>
  </si>
  <si>
    <t>SAMN13783390</t>
  </si>
  <si>
    <t>PRJNA691329</t>
  </si>
  <si>
    <t>GCA_013036055.1</t>
  </si>
  <si>
    <t>JAAABM01</t>
  </si>
  <si>
    <t>ftp://ftp.ncbi.nlm.nih.gov/genomes/all/GCA/013/036/055/GCA_013036055.1_ASM1303605v1</t>
  </si>
  <si>
    <t>ftp://ftp.ncbi.nlm.nih.gov/genomes/all/GCF/013/036/055/GCF_013036055.1_ASM1303605v1</t>
  </si>
  <si>
    <t>Gardenia jasminoides</t>
  </si>
  <si>
    <t>SAMN09469756</t>
  </si>
  <si>
    <t>PRJNA477438</t>
  </si>
  <si>
    <t>GCA_013103745.1</t>
  </si>
  <si>
    <t>chromosome 1:CM023095.1; chromosome 2:CM023096.1; chromosome 3:CM023097.1; chromosome 4:CM023098.1; chromosome 5:CM023099.1; chromosome 6:CM023100.1; chromosome 7:CM023101.1; chromosome 8:CM023102.1; chromosome 9:CM023103.1; chromosome 10:CM023104.1; chromosome 11:CM023105.1; chloroplast Pltd:CM023130.1</t>
  </si>
  <si>
    <t>VZDL01</t>
  </si>
  <si>
    <t>ftp://ftp.ncbi.nlm.nih.gov/genomes/all/GCA/013/103/745/GCA_013103745.1_ASM1310374v1</t>
  </si>
  <si>
    <t>Etheostoma cragini</t>
  </si>
  <si>
    <t>CJK2018</t>
  </si>
  <si>
    <t>SAMN14351042</t>
  </si>
  <si>
    <t>PRJNA635957</t>
  </si>
  <si>
    <t>GCA_013103735.1</t>
  </si>
  <si>
    <t>chromosome 1:NC_048407.1/CM023106.1; chromosome 2:NC_048408.1/CM023107.1; chromosome 3:NC_048409.1/CM023108.1; chromosome 4:NC_048410.1/CM023109.1; chromosome 5:NC_048411.1/CM023110.1; chromosome 6:NC_048412.1/CM023111.1; chromosome 7:NC_048413.1/CM023112.1; chromosome 8:NC_048414.1/CM023113.1; chromosome 9:NC_048415.1/CM023114.1; chromosome 10:NC_048416.1/CM023115.1; chromosome 11:NC_048417.1/CM023116.1; chromosome 12:NC_048418.1/CM023117.1; chromosome 13:NC_048419.1/CM023118.1; chromosome 14:NC_048420.1/CM023119.1; chromosome 15:NC_048421.1/CM023120.1; chromosome 16:NC_048422.1/CM023121.1; chromosome 17:NC_048423.1/CM023122.1; chromosome 18:NC_048424.1/CM023123.1; chromosome 19:NC_048425.1/CM023124.1; chromosome 20:NC_048426.1/CM023125.1; chromosome 21:NC_048427.1/CM023126.1; chromosome 22:NC_048428.1/CM023127.1; chromosome 23:NC_048429.1/CM023128.1; chromosome 24:NC_048430.1/CM023129.1</t>
  </si>
  <si>
    <t>JAAVJE01</t>
  </si>
  <si>
    <t>ftp://ftp.ncbi.nlm.nih.gov/genomes/all/GCA/013/103/735/GCA_013103735.1_CSU_Ecrag_1.0</t>
  </si>
  <si>
    <t>ftp://ftp.ncbi.nlm.nih.gov/genomes/all/GCF/013/103/735/GCF_013103735.1_CSU_Ecrag_1.0</t>
  </si>
  <si>
    <t>Perkinsus olseni</t>
  </si>
  <si>
    <t>00978-12</t>
  </si>
  <si>
    <t>SAMN12288125</t>
  </si>
  <si>
    <t>PRJNA554963</t>
  </si>
  <si>
    <t>GCA_013115135.1</t>
  </si>
  <si>
    <t>JABANP01</t>
  </si>
  <si>
    <t>2020-05-18T00:00:00Z</t>
  </si>
  <si>
    <t>ftp://ftp.ncbi.nlm.nih.gov/genomes/all/GCA/013/115/135/GCA_013115135.1_ASM1311513v1</t>
  </si>
  <si>
    <t>Trifolium occidentale</t>
  </si>
  <si>
    <t>SAMN10962896</t>
  </si>
  <si>
    <t>PRJNA521254</t>
  </si>
  <si>
    <t>GCA_012979555.1</t>
  </si>
  <si>
    <t>chromosome 1:CM022957.1; chromosome 2:CM022958.1; chromosome 3:CM022959.1; chromosome 4:CM022960.1; chromosome 5:CM022961.1; chromosome 6:CM022962.1; chromosome 7:CM022963.1; chromosome 8:CM022964.1</t>
  </si>
  <si>
    <t>VCBF01</t>
  </si>
  <si>
    <t>ftp://ftp.ncbi.nlm.nih.gov/genomes/all/GCA/012/979/555/GCA_012979555.1_Agr_To.v5</t>
  </si>
  <si>
    <t>Ophiocordyceps camponoti-floridani</t>
  </si>
  <si>
    <t>EC05</t>
  </si>
  <si>
    <t>SAMN13721827</t>
  </si>
  <si>
    <t>PRJNA596481</t>
  </si>
  <si>
    <t>GCA_012980515.1</t>
  </si>
  <si>
    <t>mitochondrion MT:CM022976.1</t>
  </si>
  <si>
    <t>JAACLJ01</t>
  </si>
  <si>
    <t>ftp://ftp.ncbi.nlm.nih.gov/genomes/all/GCA/012/980/515/GCA_012980515.1_Ophcf2</t>
  </si>
  <si>
    <t>Agrocybe pediades</t>
  </si>
  <si>
    <t>CBS 102.39</t>
  </si>
  <si>
    <t>SAMN10245923</t>
  </si>
  <si>
    <t>PRJNA496353</t>
  </si>
  <si>
    <t>GCA_013053245.1</t>
  </si>
  <si>
    <t>JAACJL01</t>
  </si>
  <si>
    <t>ftp://ftp.ncbi.nlm.nih.gov/genomes/all/GCA/013/053/245/GCA_013053245.1_LU_AGP_1.0</t>
  </si>
  <si>
    <t>Perkinsus chesapeaki</t>
  </si>
  <si>
    <t>ATCC PRA-425</t>
  </si>
  <si>
    <t>SAMN12289079</t>
  </si>
  <si>
    <t>PRJNA554964</t>
  </si>
  <si>
    <t>GCA_013115145.1</t>
  </si>
  <si>
    <t>JAAPAO01</t>
  </si>
  <si>
    <t>ftp://ftp.ncbi.nlm.nih.gov/genomes/all/GCA/013/115/145/GCA_013115145.1_ASM1311514v1</t>
  </si>
  <si>
    <t>Penicillium sp. str. #12</t>
  </si>
  <si>
    <t>#12</t>
  </si>
  <si>
    <t>SAMN14369290</t>
  </si>
  <si>
    <t>PRJNA612335</t>
  </si>
  <si>
    <t>GCA_013138035.1</t>
  </si>
  <si>
    <t>JAASRZ01</t>
  </si>
  <si>
    <t>2020-05-21T00:00:00Z</t>
  </si>
  <si>
    <t>ftp://ftp.ncbi.nlm.nih.gov/genomes/all/GCA/013/138/035/GCA_013138035.1_ASM1313803v1</t>
  </si>
  <si>
    <t>Venturia oleaginea</t>
  </si>
  <si>
    <t>Yun35</t>
  </si>
  <si>
    <t>SAMN13543302</t>
  </si>
  <si>
    <t>PRJNA595014</t>
  </si>
  <si>
    <t>GCA_013176395.1</t>
  </si>
  <si>
    <t>JABMLP01</t>
  </si>
  <si>
    <t>ftp://ftp.ncbi.nlm.nih.gov/genomes/all/GCA/013/176/395/GCA_013176395.1_ASM1317639v1</t>
  </si>
  <si>
    <t>PuE-3</t>
  </si>
  <si>
    <t>SAMN12637415</t>
  </si>
  <si>
    <t>PRJNA562291</t>
  </si>
  <si>
    <t>GCA_013170925.1</t>
  </si>
  <si>
    <t>JAATOF01</t>
  </si>
  <si>
    <t>ftp://ftp.ncbi.nlm.nih.gov/genomes/all/GCA/013/170/925/GCA_013170925.1_ASM1317092v1</t>
  </si>
  <si>
    <t>Fusarium concolor</t>
  </si>
  <si>
    <t>NRRL 13459</t>
  </si>
  <si>
    <t>SAMN09785230</t>
  </si>
  <si>
    <t>GCA_013184415.1</t>
  </si>
  <si>
    <t>JABCJY01</t>
  </si>
  <si>
    <t>ftp://ftp.ncbi.nlm.nih.gov/genomes/all/GCA/013/184/415/GCA_013184415.1_ASM1318441v1</t>
  </si>
  <si>
    <t>Fusarium aywerte</t>
  </si>
  <si>
    <t>NRRL 25410</t>
  </si>
  <si>
    <t>SAMN13683588</t>
  </si>
  <si>
    <t>PRJNA596283</t>
  </si>
  <si>
    <t>GCA_013186375.1</t>
  </si>
  <si>
    <t>JABCQV01</t>
  </si>
  <si>
    <t>ftp://ftp.ncbi.nlm.nih.gov/genomes/all/GCA/013/186/375/GCA_013186375.1_ASM1318637v1</t>
  </si>
  <si>
    <t>Fusarium sp. NRRL 62610</t>
  </si>
  <si>
    <t>NRRL 62610</t>
  </si>
  <si>
    <t>SAMN14069569</t>
  </si>
  <si>
    <t>GCA_013186425.2</t>
  </si>
  <si>
    <t>JABCKE02</t>
  </si>
  <si>
    <t>ftp://ftp.ncbi.nlm.nih.gov/genomes/all/GCA/013/186/425/GCA_013186425.2_ASM1318642v2</t>
  </si>
  <si>
    <t>Fusarium sp. NRRL 66088</t>
  </si>
  <si>
    <t>NRRL 66088</t>
  </si>
  <si>
    <t>SAMN14069573</t>
  </si>
  <si>
    <t>GCA_013186415.1</t>
  </si>
  <si>
    <t>JABCKD01</t>
  </si>
  <si>
    <t>ftp://ftp.ncbi.nlm.nih.gov/genomes/all/GCA/013/186/415/GCA_013186415.1_ASM1318641v1</t>
  </si>
  <si>
    <t>Fusarium sp. NRRL 62944</t>
  </si>
  <si>
    <t>NRRL 62944</t>
  </si>
  <si>
    <t>SAMN14069571</t>
  </si>
  <si>
    <t>GCA_013186395.1</t>
  </si>
  <si>
    <t>JABCKC01</t>
  </si>
  <si>
    <t>ftp://ftp.ncbi.nlm.nih.gov/genomes/all/GCA/013/186/395/GCA_013186395.1_ASM1318639v1</t>
  </si>
  <si>
    <t>Fusarium newnesense</t>
  </si>
  <si>
    <t>NRRL 66241</t>
  </si>
  <si>
    <t>SAMN13683628</t>
  </si>
  <si>
    <t>GCA_013184375.1</t>
  </si>
  <si>
    <t>JABCJW01</t>
  </si>
  <si>
    <t>ftp://ftp.ncbi.nlm.nih.gov/genomes/all/GCA/013/184/375/GCA_013184375.1_ASM1318437v1</t>
  </si>
  <si>
    <t>Fusarium dlaminii</t>
  </si>
  <si>
    <t>NRRL 13164</t>
  </si>
  <si>
    <t>SAMN13683625</t>
  </si>
  <si>
    <t>GCA_013186775.1</t>
  </si>
  <si>
    <t>JAAOAL01</t>
  </si>
  <si>
    <t>ftp://ftp.ncbi.nlm.nih.gov/genomes/all/GCA/013/186/775/GCA_013186775.1_ASM1318677v1</t>
  </si>
  <si>
    <t>Fusarium begoniae</t>
  </si>
  <si>
    <t>NRRL 25300</t>
  </si>
  <si>
    <t>SAMN13683617</t>
  </si>
  <si>
    <t>GCA_013186755.1</t>
  </si>
  <si>
    <t>JAAOAG01</t>
  </si>
  <si>
    <t>ftp://ftp.ncbi.nlm.nih.gov/genomes/all/GCA/013/186/755/GCA_013186755.1_ASM1318675v1</t>
  </si>
  <si>
    <t>Fusarium guttiforme</t>
  </si>
  <si>
    <t>NRRL 22945</t>
  </si>
  <si>
    <t>SAMN13683618</t>
  </si>
  <si>
    <t>GCA_013186795.1</t>
  </si>
  <si>
    <t>JAAQRL01</t>
  </si>
  <si>
    <t>ftp://ftp.ncbi.nlm.nih.gov/genomes/all/GCA/013/186/795/GCA_013186795.1_ASM1318679v1</t>
  </si>
  <si>
    <t>Fusarium pseudonygamai</t>
  </si>
  <si>
    <t>NRRL 13592</t>
  </si>
  <si>
    <t>SAMN13683601</t>
  </si>
  <si>
    <t>GCA_013186785.1</t>
  </si>
  <si>
    <t>JAAQRH01</t>
  </si>
  <si>
    <t>ftp://ftp.ncbi.nlm.nih.gov/genomes/all/GCA/013/186/785/GCA_013186785.1_ASM1318678v1</t>
  </si>
  <si>
    <t>Fusarium sterilihyphosum</t>
  </si>
  <si>
    <t>NRRL 25623</t>
  </si>
  <si>
    <t>SAMN13683621</t>
  </si>
  <si>
    <t>GCA_013186845.1</t>
  </si>
  <si>
    <t>JAAOAU01</t>
  </si>
  <si>
    <t>ftp://ftp.ncbi.nlm.nih.gov/genomes/all/GCA/013/186/845/GCA_013186845.1_ASM1318684v1</t>
  </si>
  <si>
    <t>Fusarium ramigenum</t>
  </si>
  <si>
    <t>NRRL 25208</t>
  </si>
  <si>
    <t>SAMN13683598</t>
  </si>
  <si>
    <t>GCA_013186855.1</t>
  </si>
  <si>
    <t>JAAOAT01</t>
  </si>
  <si>
    <t>ftp://ftp.ncbi.nlm.nih.gov/genomes/all/GCA/013/186/855/GCA_013186855.1_ASM1318685v1</t>
  </si>
  <si>
    <t>Fusarium succisae</t>
  </si>
  <si>
    <t>NRRL 13298</t>
  </si>
  <si>
    <t>SAMN13683614</t>
  </si>
  <si>
    <t>GCA_013186925.1</t>
  </si>
  <si>
    <t>JAAOAW01</t>
  </si>
  <si>
    <t>ftp://ftp.ncbi.nlm.nih.gov/genomes/all/GCA/013/186/925/GCA_013186925.1_ASM1318692v1</t>
  </si>
  <si>
    <t>Fusarium thapsinum</t>
  </si>
  <si>
    <t>NRRL 22049</t>
  </si>
  <si>
    <t>SAMN13683602</t>
  </si>
  <si>
    <t>GCA_013186935.1</t>
  </si>
  <si>
    <t>JAAOAX01</t>
  </si>
  <si>
    <t>ftp://ftp.ncbi.nlm.nih.gov/genomes/all/GCA/013/186/935/GCA_013186935.1_ASM1318693v1</t>
  </si>
  <si>
    <t>Saccharomyces cerevisiae x Saccharomyces kudriavzevii x Saccharomyces uvarum</t>
  </si>
  <si>
    <t>CBS 2834</t>
  </si>
  <si>
    <t>SAMN02427242</t>
  </si>
  <si>
    <t>GCA_013180725.1</t>
  </si>
  <si>
    <t>DUYB01</t>
  </si>
  <si>
    <t>ftp://ftp.ncbi.nlm.nih.gov/genomes/all/GCA/013/180/725/GCA_013180725.1_ASM1318072v1</t>
  </si>
  <si>
    <t>Fusarium kyushuense</t>
  </si>
  <si>
    <t>NRRL 25348</t>
  </si>
  <si>
    <t>SAMN13683587</t>
  </si>
  <si>
    <t>GCA_013184315.1</t>
  </si>
  <si>
    <t>JABCJU01</t>
  </si>
  <si>
    <t>ftp://ftp.ncbi.nlm.nih.gov/genomes/all/GCA/013/184/315/GCA_013184315.1_ASM1318431v1</t>
  </si>
  <si>
    <t>Fusarium brasilicum</t>
  </si>
  <si>
    <t>CBS 119179</t>
  </si>
  <si>
    <t>SAMN18043304</t>
  </si>
  <si>
    <t>GCA_017656955.1</t>
  </si>
  <si>
    <t>JAGDVC01</t>
  </si>
  <si>
    <t>ftp://ftp.ncbi.nlm.nih.gov/genomes/all/GCA/017/656/955/GCA_017656955.1_ASM1765695v1</t>
  </si>
  <si>
    <t>Fusarium luffae</t>
  </si>
  <si>
    <t>NRRL 66473</t>
  </si>
  <si>
    <t>SAMN13683589</t>
  </si>
  <si>
    <t>GCA_013184325.1</t>
  </si>
  <si>
    <t>JABCJV01</t>
  </si>
  <si>
    <t>ftp://ftp.ncbi.nlm.nih.gov/genomes/all/GCA/013/184/325/GCA_013184325.1_ASM1318432v1</t>
  </si>
  <si>
    <t>Fusarium sp. NRRL 53497</t>
  </si>
  <si>
    <t>NRRL 53497</t>
  </si>
  <si>
    <t>SAMN13683630</t>
  </si>
  <si>
    <t>GCA_013184445.1</t>
  </si>
  <si>
    <t>JABCJZ01</t>
  </si>
  <si>
    <t>ftp://ftp.ncbi.nlm.nih.gov/genomes/all/GCA/013/184/445/GCA_013184445.1_ASM1318444v1</t>
  </si>
  <si>
    <t>Fusarium continuum</t>
  </si>
  <si>
    <t>NRRL 66286</t>
  </si>
  <si>
    <t>SAMN09917921</t>
  </si>
  <si>
    <t>PRJNA488083</t>
  </si>
  <si>
    <t>GCA_013184455.1</t>
  </si>
  <si>
    <t>JABCKB01</t>
  </si>
  <si>
    <t>ftp://ftp.ncbi.nlm.nih.gov/genomes/all/GCA/013/184/455/GCA_013184455.1_ASM1318445v1</t>
  </si>
  <si>
    <t>Fusarium bulbicola</t>
  </si>
  <si>
    <t>NRRL 25176</t>
  </si>
  <si>
    <t>SAMN13683612</t>
  </si>
  <si>
    <t>GCA_013758895.1</t>
  </si>
  <si>
    <t>JAAOAI01</t>
  </si>
  <si>
    <t>ftp://ftp.ncbi.nlm.nih.gov/genomes/all/GCA/013/758/895/GCA_013758895.1_ASM1375889v1</t>
  </si>
  <si>
    <t>Cyclotella cryptica</t>
  </si>
  <si>
    <t>CCMP332</t>
  </si>
  <si>
    <t>SAMN14906635</t>
  </si>
  <si>
    <t>PRJNA628076</t>
  </si>
  <si>
    <t>GCA_013187285.1</t>
  </si>
  <si>
    <t>JABMIG01</t>
  </si>
  <si>
    <t>ftp://ftp.ncbi.nlm.nih.gov/genomes/all/GCA/013/187/285/GCA_013187285.1_ASM1318728v1</t>
  </si>
  <si>
    <t>Naganishia sp. IF7SW-B1</t>
  </si>
  <si>
    <t>IF7SW-B1</t>
  </si>
  <si>
    <t>SAMN14546211</t>
  </si>
  <si>
    <t>GCA_012922685.1</t>
  </si>
  <si>
    <t>JAAZQA01</t>
  </si>
  <si>
    <t>ftp://ftp.ncbi.nlm.nih.gov/genomes/all/GCA/012/922/685/GCA_012922685.1_ASM1292268v1</t>
  </si>
  <si>
    <t>Colletotrichum tropicale</t>
  </si>
  <si>
    <t>CgS9275</t>
  </si>
  <si>
    <t>SAMN09531630</t>
  </si>
  <si>
    <t>GCA_013201785.1</t>
  </si>
  <si>
    <t>QPMP01</t>
  </si>
  <si>
    <t>2020-06-01T00:00:00Z</t>
  </si>
  <si>
    <t>ftp://ftp.ncbi.nlm.nih.gov/genomes/all/GCA/013/201/785/GCA_013201785.1_ASM1320178v1</t>
  </si>
  <si>
    <t>Colletotrichum viniferum</t>
  </si>
  <si>
    <t>CGW01</t>
  </si>
  <si>
    <t>SAMN09531629</t>
  </si>
  <si>
    <t>GCA_013201765.1</t>
  </si>
  <si>
    <t>QPMQ01</t>
  </si>
  <si>
    <t>ftp://ftp.ncbi.nlm.nih.gov/genomes/all/GCA/013/201/765/GCA_013201765.1_ASM1320176v1</t>
  </si>
  <si>
    <t>Fusarium sp. NRRL 66182</t>
  </si>
  <si>
    <t>NRRL 66182</t>
  </si>
  <si>
    <t>SAMN13683634</t>
  </si>
  <si>
    <t>PRJNA596286</t>
  </si>
  <si>
    <t>GCA_013266265.1</t>
  </si>
  <si>
    <t>JABFAK01</t>
  </si>
  <si>
    <t>ftp://ftp.ncbi.nlm.nih.gov/genomes/all/GCA/013/266/265/GCA_013266265.1_ASM1326626v1</t>
  </si>
  <si>
    <t>Fusarium gaditjirri</t>
  </si>
  <si>
    <t>NRRL 45417</t>
  </si>
  <si>
    <t>SAMN13683626</t>
  </si>
  <si>
    <t>PRJNA596290</t>
  </si>
  <si>
    <t>GCA_013266175.1</t>
  </si>
  <si>
    <t>JABFAI01</t>
  </si>
  <si>
    <t>ftp://ftp.ncbi.nlm.nih.gov/genomes/all/GCA/013/266/175/GCA_013266175.1_ASM1326617v1</t>
  </si>
  <si>
    <t>Fusarium zealandicum</t>
  </si>
  <si>
    <t>NRRL 22465</t>
  </si>
  <si>
    <t>SAMN13683635</t>
  </si>
  <si>
    <t>PRJNA596292</t>
  </si>
  <si>
    <t>GCA_013266195.1</t>
  </si>
  <si>
    <t>JABEYC01</t>
  </si>
  <si>
    <t>ftp://ftp.ncbi.nlm.nih.gov/genomes/all/GCA/013/266/195/GCA_013266195.1_ASM1326619v1</t>
  </si>
  <si>
    <t>NRRL 20693</t>
  </si>
  <si>
    <t>SAMN13683593</t>
  </si>
  <si>
    <t>PRJNA596285</t>
  </si>
  <si>
    <t>GCA_013396295.1</t>
  </si>
  <si>
    <t>JAAGWQ01</t>
  </si>
  <si>
    <t>ftp://ftp.ncbi.nlm.nih.gov/genomes/all/GCA/013/396/295/GCA_013396295.1_ASM1339629v1</t>
  </si>
  <si>
    <t>Fusarium decemcellulare</t>
  </si>
  <si>
    <t>NRRL 13412</t>
  </si>
  <si>
    <t>SAMN13683637</t>
  </si>
  <si>
    <t>GCA_013266205.1</t>
  </si>
  <si>
    <t>JAAGWO01</t>
  </si>
  <si>
    <t>ftp://ftp.ncbi.nlm.nih.gov/genomes/all/GCA/013/266/205/GCA_013266205.1_ASM1326620v1</t>
  </si>
  <si>
    <t>Fusarium sarcochroum</t>
  </si>
  <si>
    <t>NRRL 20472</t>
  </si>
  <si>
    <t>SAMN13683633</t>
  </si>
  <si>
    <t>GCA_013266185.1</t>
  </si>
  <si>
    <t>JABEXW01</t>
  </si>
  <si>
    <t>ftp://ftp.ncbi.nlm.nih.gov/genomes/all/GCA/013/266/185/GCA_013266185.1_ASM1326618v1</t>
  </si>
  <si>
    <t>Branchiostoma floridae x Branchiostoma japonicum</t>
  </si>
  <si>
    <t>bjbf</t>
  </si>
  <si>
    <t>SAMN13896449</t>
  </si>
  <si>
    <t>PRJNA602496</t>
  </si>
  <si>
    <t>GCA_013266295.2</t>
  </si>
  <si>
    <t>chromosome 1:CM023823.1; chromosome 2:CM023824.1; chromosome 3:CM023825.1; chromosome 4:CM023826.1; chromosome 5:CM023827.1; chromosome 6:CM023828.1; chromosome 7:CM023829.1; chromosome 8:CM023830.1; chromosome 9:CM023831.1; chromosome 10:CM023832.1; chromosome 11:CM023833.1; chromosome 12:CM023834.1; chromosome 13:CM023835.1; chromosome 14:CM023836.1; chromosome 15:CM023837.1; chromosome 16:CM023838.1; chromosome 17:CM023839.1; chromosome Z:CM023840.1</t>
  </si>
  <si>
    <t>JAAEAE01</t>
  </si>
  <si>
    <t>ftp://ftp.ncbi.nlm.nih.gov/genomes/all/GCA/013/266/295/GCA_013266295.2_bj_hap</t>
  </si>
  <si>
    <t>Passalora sequoiae</t>
  </si>
  <si>
    <t>9LC2</t>
  </si>
  <si>
    <t>SAMN13551745</t>
  </si>
  <si>
    <t>PRJNA595369</t>
  </si>
  <si>
    <t>GCA_013248845.1</t>
  </si>
  <si>
    <t>WSQC01</t>
  </si>
  <si>
    <t>ftp://ftp.ncbi.nlm.nih.gov/genomes/all/GCA/013/248/845/GCA_013248845.1_ASM1324884v1</t>
  </si>
  <si>
    <t>Aspergillus quadrilineatus</t>
  </si>
  <si>
    <t>NRRL 201</t>
  </si>
  <si>
    <t>SAMN14546090</t>
  </si>
  <si>
    <t>PRJNA623402</t>
  </si>
  <si>
    <t>GCA_013305525.1</t>
  </si>
  <si>
    <t>JAAXYA01</t>
  </si>
  <si>
    <t>ftp://ftp.ncbi.nlm.nih.gov/genomes/all/GCA/013/305/525/GCA_013305525.1_ASM1330552v1</t>
  </si>
  <si>
    <t>Galactomyces reessii</t>
  </si>
  <si>
    <t>LMA-1148</t>
  </si>
  <si>
    <t>SAMN09862991</t>
  </si>
  <si>
    <t>PRJNA486749</t>
  </si>
  <si>
    <t>GCA_013305925.1</t>
  </si>
  <si>
    <t>QVTG01</t>
  </si>
  <si>
    <t>ftp://ftp.ncbi.nlm.nih.gov/genomes/all/GCA/013/305/925/GCA_013305925.1_ASM1330592v1</t>
  </si>
  <si>
    <t>Aspergillus latus</t>
  </si>
  <si>
    <t>MM151978</t>
  </si>
  <si>
    <t>SAMN11615378</t>
  </si>
  <si>
    <t>PRJNA542678</t>
  </si>
  <si>
    <t>GCA_013306195.1</t>
  </si>
  <si>
    <t>VCRL01</t>
  </si>
  <si>
    <t>ftp://ftp.ncbi.nlm.nih.gov/genomes/all/GCA/013/306/195/GCA_013306195.1_ASM1330619v1</t>
  </si>
  <si>
    <t>Diplodus sargus</t>
  </si>
  <si>
    <t>SAMEA6813209</t>
  </si>
  <si>
    <t>GCA_903131615.1</t>
  </si>
  <si>
    <t>CAEMYA01</t>
  </si>
  <si>
    <t>ftp://ftp.ncbi.nlm.nih.gov/genomes/all/GCA/903/131/615/GCA_903131615.1_diplodus_sargus_genome</t>
  </si>
  <si>
    <t>Hypoxylon rickii</t>
  </si>
  <si>
    <t>MUCL 53309</t>
  </si>
  <si>
    <t>SAMEA6529084</t>
  </si>
  <si>
    <t>PRJEB36659</t>
  </si>
  <si>
    <t>GCA_902806535.1</t>
  </si>
  <si>
    <t>CADCWY01</t>
  </si>
  <si>
    <t>ftp://ftp.ncbi.nlm.nih.gov/genomes/all/GCA/902/806/535/GCA_902806535.1_HR</t>
  </si>
  <si>
    <t>Dirinaria sp. GBRC AP01</t>
  </si>
  <si>
    <t>GBRC AP01</t>
  </si>
  <si>
    <t>SAMN11464833</t>
  </si>
  <si>
    <t>PRJNA526834</t>
  </si>
  <si>
    <t>GCA_013315955.1</t>
  </si>
  <si>
    <t>SZQE01</t>
  </si>
  <si>
    <t>2020-06-10T00:00:00Z</t>
  </si>
  <si>
    <t>ftp://ftp.ncbi.nlm.nih.gov/genomes/all/GCA/013/315/955/GCA_013315955.1_GBRC_diri_1.0</t>
  </si>
  <si>
    <t>Antennarius maculatus</t>
  </si>
  <si>
    <t>fAntMac1</t>
  </si>
  <si>
    <t>SAMN12623626</t>
  </si>
  <si>
    <t>PRJNA561983</t>
  </si>
  <si>
    <t>GCA_013358685.1</t>
  </si>
  <si>
    <t>chromosome 1:CM023606.1; chromosome 2:CM023607.1; chromosome 3:CM023608.1; chromosome 4:CM023609.1; chromosome 5:CM023610.1; chromosome 6:CM023611.1; chromosome 7:CM023612.1; chromosome 8:CM023613.1; chromosome 9:CM023614.1; chromosome 10:CM023615.1; chromosome 11:CM023616.1; chromosome 12:CM023617.1; chromosome 13:CM023618.1; chromosome 14:CM023619.1; chromosome 15:CM023620.1; chromosome 16:CM023621.1; chromosome 17:CM023622.1; chromosome 18:CM023623.1; chromosome 19:CM023624.1; chromosome 20:CM023625.1; chromosome 21:CM023626.1; chromosome 22:CM023627.1; chromosome 23:CM023628.1; chromosome 24:CM023629.1; mitochondrion MT:CM023630.1</t>
  </si>
  <si>
    <t>JABVMC01</t>
  </si>
  <si>
    <t>ftp://ftp.ncbi.nlm.nih.gov/genomes/all/GCA/013/358/685/GCA_013358685.1_fAntMac1.pri</t>
  </si>
  <si>
    <t>Exaiptasia diaphana</t>
  </si>
  <si>
    <t>CC7</t>
  </si>
  <si>
    <t>SAMN03839803</t>
  </si>
  <si>
    <t>PRJNA386175</t>
  </si>
  <si>
    <t>GCA_001417965.1</t>
  </si>
  <si>
    <t>LJWW01</t>
  </si>
  <si>
    <t>2015-10-28T00:00:00Z</t>
  </si>
  <si>
    <t>ftp://ftp.ncbi.nlm.nih.gov/genomes/all/GCA/001/417/965/GCA_001417965.1_Aiptasia_genome_1.1</t>
  </si>
  <si>
    <t>ftp://ftp.ncbi.nlm.nih.gov/genomes/all/GCF/001/417/965/GCF_001417965.1_Aiptasia_genome_1.1</t>
  </si>
  <si>
    <t>Chelonus insularis</t>
  </si>
  <si>
    <t>UGA/USDA-ARS -01</t>
  </si>
  <si>
    <t>SAMN14571904</t>
  </si>
  <si>
    <t>PRJNA640282</t>
  </si>
  <si>
    <t>GCA_013357705.1</t>
  </si>
  <si>
    <t>JABGOM01</t>
  </si>
  <si>
    <t>ftp://ftp.ncbi.nlm.nih.gov/genomes/all/GCA/013/357/705/GCA_013357705.1_ASM1335770v1</t>
  </si>
  <si>
    <t>ftp://ftp.ncbi.nlm.nih.gov/genomes/all/GCF/013/357/705/GCF_013357705.1_ASM1335770v1</t>
  </si>
  <si>
    <t>Annulohypoxylon truncatum</t>
  </si>
  <si>
    <t>CBS 140778</t>
  </si>
  <si>
    <t>SAMEA6526709</t>
  </si>
  <si>
    <t>PRJEB36622</t>
  </si>
  <si>
    <t>GCA_902805465.1</t>
  </si>
  <si>
    <t>CADCSV01</t>
  </si>
  <si>
    <t>ftp://ftp.ncbi.nlm.nih.gov/genomes/all/GCA/902/805/465/GCA_902805465.1_AT</t>
  </si>
  <si>
    <t>Jackrogersella multiformis</t>
  </si>
  <si>
    <t>CBS 119016</t>
  </si>
  <si>
    <t>SAMEA6531808</t>
  </si>
  <si>
    <t>PRJEB36693</t>
  </si>
  <si>
    <t>GCA_902806575.1</t>
  </si>
  <si>
    <t>CADCXD01</t>
  </si>
  <si>
    <t>ftp://ftp.ncbi.nlm.nih.gov/genomes/all/GCA/902/806/575/GCA_902806575.1_JM</t>
  </si>
  <si>
    <t>Serranus cabrilla</t>
  </si>
  <si>
    <t>SAMEA6813211</t>
  </si>
  <si>
    <t>GCA_903364295.1</t>
  </si>
  <si>
    <t>CAFUXE01</t>
  </si>
  <si>
    <t>ftp://ftp.ncbi.nlm.nih.gov/genomes/all/GCA/903/364/295/GCA_903364295.1_serranus_cabrilla_genome</t>
  </si>
  <si>
    <t>Pleistodontes nigriventris</t>
  </si>
  <si>
    <t>SAMEA6864014</t>
  </si>
  <si>
    <t>PRJEB35527</t>
  </si>
  <si>
    <t>GCA_903653215.1</t>
  </si>
  <si>
    <t>CAHLDJ01</t>
  </si>
  <si>
    <t>ftp://ftp.ncbi.nlm.nih.gov/genomes/all/GCA/903/653/215/GCA_903653215.1_Pleistodontes_nigriventris</t>
  </si>
  <si>
    <t>Hyalomma asiaticum</t>
  </si>
  <si>
    <t>Hyas-2018</t>
  </si>
  <si>
    <t>SAMN14941060</t>
  </si>
  <si>
    <t>GCA_013339685.1</t>
  </si>
  <si>
    <t>chromosome 1:CM023481.1; chromosome 2:CM023482.1; chromosome 3:CM023483.1; chromosome 4:CM023484.1; chromosome 5:CM023485.1; chromosome 6:CM023486.1; chromosome 7:CM023487.1; chromosome 8:CM023488.1; chromosome 9:CM023489.1; chromosome 10:CM023490.1; chromosome 11:CM023491.1; mitochondrion MT:CM023494.1</t>
  </si>
  <si>
    <t>JABSTT01</t>
  </si>
  <si>
    <t>ftp://ftp.ncbi.nlm.nih.gov/genomes/all/GCA/013/339/685/GCA_013339685.1_ASM1333968v1</t>
  </si>
  <si>
    <t>Diaporthe capsici</t>
  </si>
  <si>
    <t>GY-Z16</t>
  </si>
  <si>
    <t>SAMN13269097</t>
  </si>
  <si>
    <t>PRJNA589178</t>
  </si>
  <si>
    <t>GCA_013364905.1</t>
  </si>
  <si>
    <t>WNXA01</t>
  </si>
  <si>
    <t>ftp://ftp.ncbi.nlm.nih.gov/genomes/all/GCA/013/364/905/GCA_013364905.1_ASM1336490v1</t>
  </si>
  <si>
    <t>NRRL 25214</t>
  </si>
  <si>
    <t>SAMN13683615</t>
  </si>
  <si>
    <t>GCA_013364935.1</t>
  </si>
  <si>
    <t>JABEVY01</t>
  </si>
  <si>
    <t>ftp://ftp.ncbi.nlm.nih.gov/genomes/all/GCA/013/364/935/GCA_013364935.1_ASM1336493v1</t>
  </si>
  <si>
    <t>Fusarium tupiense</t>
  </si>
  <si>
    <t>NRRL 53984</t>
  </si>
  <si>
    <t>SAMN13683620</t>
  </si>
  <si>
    <t>GCA_013364945.1</t>
  </si>
  <si>
    <t>JABEEO01</t>
  </si>
  <si>
    <t>ftp://ftp.ncbi.nlm.nih.gov/genomes/all/GCA/013/364/945/GCA_013364945.1_ASM1336494v1</t>
  </si>
  <si>
    <t>Trichoderma erinaceum</t>
  </si>
  <si>
    <t>CRRI-T2N1</t>
  </si>
  <si>
    <t>SAMN14917834</t>
  </si>
  <si>
    <t>PRJNA632694</t>
  </si>
  <si>
    <t>GCA_013365115.1</t>
  </si>
  <si>
    <t>JABSTY01</t>
  </si>
  <si>
    <t>ftp://ftp.ncbi.nlm.nih.gov/genomes/all/GCA/013/365/115/GCA_013365115.1_ASM1336511v1</t>
  </si>
  <si>
    <t>Cercospora citrullina</t>
  </si>
  <si>
    <t>Cerl 37-09</t>
  </si>
  <si>
    <t>SAMN14395396</t>
  </si>
  <si>
    <t>PRJNA613165</t>
  </si>
  <si>
    <t>GCA_013365195.1</t>
  </si>
  <si>
    <t>JAASFF01</t>
  </si>
  <si>
    <t>ftp://ftp.ncbi.nlm.nih.gov/genomes/all/GCA/013/365/195/GCA_013365195.1_ASM1336519v1</t>
  </si>
  <si>
    <t>Cercospora sesami</t>
  </si>
  <si>
    <t>Cers 52-10</t>
  </si>
  <si>
    <t>SAMN14395398</t>
  </si>
  <si>
    <t>GCA_013365235.1</t>
  </si>
  <si>
    <t>JAASLG01</t>
  </si>
  <si>
    <t>ftp://ftp.ncbi.nlm.nih.gov/genomes/all/GCA/013/365/235/GCA_013365235.1_ASM1336523v1</t>
  </si>
  <si>
    <t>Cercospora brassicicola</t>
  </si>
  <si>
    <t>Cer 68-18</t>
  </si>
  <si>
    <t>SAMN14395395</t>
  </si>
  <si>
    <t>GCA_013365245.1</t>
  </si>
  <si>
    <t>JAASLH01</t>
  </si>
  <si>
    <t>ftp://ftp.ncbi.nlm.nih.gov/genomes/all/GCA/013/365/245/GCA_013365245.1_ASM1336524v1</t>
  </si>
  <si>
    <t>Litomosoides brasiliensis</t>
  </si>
  <si>
    <t>37PF</t>
  </si>
  <si>
    <t>SAMN15190311</t>
  </si>
  <si>
    <t>GCA_013365375.1</t>
  </si>
  <si>
    <t>JABVXW01</t>
  </si>
  <si>
    <t>ftp://ftp.ncbi.nlm.nih.gov/genomes/all/GCA/013/365/375/GCA_013365375.1_Lbra_37PF_v1</t>
  </si>
  <si>
    <t>Cruorifilaria tuberocauda</t>
  </si>
  <si>
    <t>55YT</t>
  </si>
  <si>
    <t>SAMN15190313</t>
  </si>
  <si>
    <t>GCA_013365365.1</t>
  </si>
  <si>
    <t>JABVXU01</t>
  </si>
  <si>
    <t>ftp://ftp.ncbi.nlm.nih.gov/genomes/all/GCA/013/365/365/GCA_013365365.1_Ctub_55YT_v1</t>
  </si>
  <si>
    <t>Dipetalonema caudispina</t>
  </si>
  <si>
    <t>362YU</t>
  </si>
  <si>
    <t>SAMN15190312</t>
  </si>
  <si>
    <t>GCA_013365325.1</t>
  </si>
  <si>
    <t>JABVXV01</t>
  </si>
  <si>
    <t>ftp://ftp.ncbi.nlm.nih.gov/genomes/all/GCA/013/365/325/GCA_013365325.1_Dcau_362YU_v1</t>
  </si>
  <si>
    <t>Pseudocercospora cruenta</t>
  </si>
  <si>
    <t>Pscow-1</t>
  </si>
  <si>
    <t>SAMN14395397</t>
  </si>
  <si>
    <t>GCA_013365205.1</t>
  </si>
  <si>
    <t>JAASFE01</t>
  </si>
  <si>
    <t>ftp://ftp.ncbi.nlm.nih.gov/genomes/all/GCA/013/365/205/GCA_013365205.1_ASM1336520v1</t>
  </si>
  <si>
    <t>Madathamugadia hiepei</t>
  </si>
  <si>
    <t>81YU</t>
  </si>
  <si>
    <t>SAMN15190315</t>
  </si>
  <si>
    <t>GCA_013365335.1</t>
  </si>
  <si>
    <t>JABVXS01</t>
  </si>
  <si>
    <t>ftp://ftp.ncbi.nlm.nih.gov/genomes/all/GCA/013/365/335/GCA_013365335.1_Mhie_81YU_v1</t>
  </si>
  <si>
    <t>Psilocybe cf. subviscida</t>
  </si>
  <si>
    <t>CBS 101986</t>
  </si>
  <si>
    <t>SAMN10259992</t>
  </si>
  <si>
    <t>PRJNA496359</t>
  </si>
  <si>
    <t>GCA_013368295.1</t>
  </si>
  <si>
    <t>JAACJJ01</t>
  </si>
  <si>
    <t>ftp://ftp.ncbi.nlm.nih.gov/genomes/all/GCA/013/368/295/GCA_013368295.1_LU_PSS_1.0</t>
  </si>
  <si>
    <t>Coprinellus angulatus</t>
  </si>
  <si>
    <t>CBS 175.51</t>
  </si>
  <si>
    <t>SAMN10240171</t>
  </si>
  <si>
    <t>PRJNA496351</t>
  </si>
  <si>
    <t>GCA_013368325.1</t>
  </si>
  <si>
    <t>JAACJK01</t>
  </si>
  <si>
    <t>ftp://ftp.ncbi.nlm.nih.gov/genomes/all/GCA/013/368/325/GCA_013368325.1_LU_COA_1.0</t>
  </si>
  <si>
    <t>Fusarium brevicatenulatum</t>
  </si>
  <si>
    <t>NRRL 25447</t>
  </si>
  <si>
    <t>SAMN13683599</t>
  </si>
  <si>
    <t>GCA_013363135.1</t>
  </si>
  <si>
    <t>JABEEJ01</t>
  </si>
  <si>
    <t>ftp://ftp.ncbi.nlm.nih.gov/genomes/all/GCA/013/363/135/GCA_013363135.1_ASM1336313v1</t>
  </si>
  <si>
    <t>Fusarium falciforme</t>
  </si>
  <si>
    <t>NRRL 43529</t>
  </si>
  <si>
    <t>SAMN14069558</t>
  </si>
  <si>
    <t>GCA_013363125.1</t>
  </si>
  <si>
    <t>JABEEK01</t>
  </si>
  <si>
    <t>ftp://ftp.ncbi.nlm.nih.gov/genomes/all/GCA/013/363/125/GCA_013363125.1_ASM1336312v1</t>
  </si>
  <si>
    <t>Fusarium tuaranense</t>
  </si>
  <si>
    <t>NRRL 46518</t>
  </si>
  <si>
    <t>SAMN14069562</t>
  </si>
  <si>
    <t>GCA_013363205.1</t>
  </si>
  <si>
    <t>JABEEN01</t>
  </si>
  <si>
    <t>ftp://ftp.ncbi.nlm.nih.gov/genomes/all/GCA/013/363/205/GCA_013363205.1_ASM1336320v1</t>
  </si>
  <si>
    <t>Fusarium secorum</t>
  </si>
  <si>
    <t>NRRL 62593</t>
  </si>
  <si>
    <t>SAMN13683609</t>
  </si>
  <si>
    <t>GCA_013363185.1</t>
  </si>
  <si>
    <t>JABEEM01</t>
  </si>
  <si>
    <t>ftp://ftp.ncbi.nlm.nih.gov/genomes/all/GCA/013/363/185/GCA_013363185.1_ASM1336318v1</t>
  </si>
  <si>
    <t>Menidia beryllina</t>
  </si>
  <si>
    <t>SB-RC-10X-2017</t>
  </si>
  <si>
    <t>SAMN14992539</t>
  </si>
  <si>
    <t>PRJNA634345</t>
  </si>
  <si>
    <t>GCA_013363375.1</t>
  </si>
  <si>
    <t>JABUIW01</t>
  </si>
  <si>
    <t>ftp://ftp.ncbi.nlm.nih.gov/genomes/all/GCA/013/363/375/GCA_013363375.1_ASM1336337v1</t>
  </si>
  <si>
    <t>Talaromyces rugulosus</t>
  </si>
  <si>
    <t>W13939</t>
  </si>
  <si>
    <t>SAMN15229550</t>
  </si>
  <si>
    <t>PRJNA645155</t>
  </si>
  <si>
    <t>GCA_013368755.1</t>
  </si>
  <si>
    <t>chromosome I:NC_049561.1/CP055898.1; chromosome II:NC_049562.1/CP055899.1; chromosome III:NC_049563.1/CP055900.1; chromosome IV:NC_049564.1/CP055901.1; chromosome V:NC_049565.1/CP055902.1; chromosome VI:NC_049566.1/CP055903.1</t>
  </si>
  <si>
    <t>ftp://ftp.ncbi.nlm.nih.gov/genomes/all/GCA/013/368/755/GCA_013368755.1_ASM1336875v1</t>
  </si>
  <si>
    <t>ftp://ftp.ncbi.nlm.nih.gov/genomes/all/GCF/013/368/755/GCF_013368755.1_ASM1336875v1</t>
  </si>
  <si>
    <t>Elsinoe arachidis</t>
  </si>
  <si>
    <t>LNFT-H01</t>
  </si>
  <si>
    <t>SAMN14389035</t>
  </si>
  <si>
    <t>PRJNA612942</t>
  </si>
  <si>
    <t>GCA_013372555.1</t>
  </si>
  <si>
    <t>JAAPAX01</t>
  </si>
  <si>
    <t>ftp://ftp.ncbi.nlm.nih.gov/genomes/all/GCA/013/372/555/GCA_013372555.1_ASM1337255v1</t>
  </si>
  <si>
    <t>Oryzias celebensis</t>
  </si>
  <si>
    <t>Ujung pandang (RS278)</t>
  </si>
  <si>
    <t>SAMD00239084</t>
  </si>
  <si>
    <t>PRJDB10371</t>
  </si>
  <si>
    <t>GCA_014656515.1</t>
  </si>
  <si>
    <t>BNCR01</t>
  </si>
  <si>
    <t>2020-09-12T00:00:00Z</t>
  </si>
  <si>
    <t>ftp://ftp.ncbi.nlm.nih.gov/genomes/all/GCA/014/656/515/GCA_014656515.1_OryCel_1.0</t>
  </si>
  <si>
    <t>Mesua ferrea</t>
  </si>
  <si>
    <t>SAMEA6599218</t>
  </si>
  <si>
    <t>PRJEB36969</t>
  </si>
  <si>
    <t>GCA_904814375.1</t>
  </si>
  <si>
    <t>CAJGUO01</t>
  </si>
  <si>
    <t>ftp://ftp.ncbi.nlm.nih.gov/genomes/all/GCA/904/814/375/GCA_904814375.1_MesFer1</t>
  </si>
  <si>
    <t>Tetrapyrgos nigripes</t>
  </si>
  <si>
    <t>CBS 291.85</t>
  </si>
  <si>
    <t>SAMN10245919</t>
  </si>
  <si>
    <t>PRJNA496464</t>
  </si>
  <si>
    <t>GCA_013368315.1</t>
  </si>
  <si>
    <t>JAACJM01</t>
  </si>
  <si>
    <t>ftp://ftp.ncbi.nlm.nih.gov/genomes/all/GCA/013/368/315/GCA_013368315.1_LU_TEN_1.0</t>
  </si>
  <si>
    <t>Leucoagaricus leucothites</t>
  </si>
  <si>
    <t>CBS 146.42</t>
  </si>
  <si>
    <t>SAMN10245915</t>
  </si>
  <si>
    <t>PRJNA496460</t>
  </si>
  <si>
    <t>GCA_013368445.1</t>
  </si>
  <si>
    <t>JAACJO01</t>
  </si>
  <si>
    <t>ftp://ftp.ncbi.nlm.nih.gov/genomes/all/GCA/013/368/445/GCA_013368445.1_LU_LEL_1.0</t>
  </si>
  <si>
    <t>Gymnopus confluens</t>
  </si>
  <si>
    <t>CBS 406.79</t>
  </si>
  <si>
    <t>SAMN10245929</t>
  </si>
  <si>
    <t>PRJNA496462</t>
  </si>
  <si>
    <t>GCA_013368555.1</t>
  </si>
  <si>
    <t>JAACJN01</t>
  </si>
  <si>
    <t>ftp://ftp.ncbi.nlm.nih.gov/genomes/all/GCA/013/368/555/GCA_013368555.1_LU_GYC_1.0</t>
  </si>
  <si>
    <t>Nyctibius grandis</t>
  </si>
  <si>
    <t>bNycGra1</t>
  </si>
  <si>
    <t>SAMN12622411</t>
  </si>
  <si>
    <t>PRJNA562020</t>
  </si>
  <si>
    <t>GCA_013368605.1</t>
  </si>
  <si>
    <t>chromosome 1:CM023732.1; chromosome 2:CM023733.1; chromosome 3:CM023734.1; chromosome 4:CM023735.1; chromosome 5:CM023736.1; chromosome 6:CM023737.1; chromosome 7:CM023738.1; chromosome 8:CM023739.1; chromosome 9:CM023740.1; chromosome 10:CM023741.1; chromosome 11:CM023742.1; chromosome 12:CM023743.1; chromosome 13:CM023744.1; chromosome 14:CM023745.1; chromosome 15:CM023746.1; chromosome 16:CM023747.1; chromosome 17:CM023748.1; chromosome 18:CM023749.1; chromosome 19:CM023750.1; chromosome 20:CM023751.1; chromosome 21:CM023752.1; chromosome 22:CM023753.1; chromosome 23:CM023754.1; chromosome 24:CM023755.1; chromosome 25:CM023756.1; chromosome 26:CM023757.1; chromosome 27:CM023758.1; chromosome 28:CM023759.1; chromosome 29:CM023760.1; chromosome 30:CM023761.1; chromosome 31:CM023762.1; chromosome 32:CM023763.1; chromosome 33:CM023764.1; chromosome 34:CM023765.1; chromosome 35:CM023766.1; chromosome 36:CM023767.1; chromosome W:CM023768.1; chromosome Z:CM023769.1; mitochondrion MT:CM023771.1</t>
  </si>
  <si>
    <t>JABXNV01</t>
  </si>
  <si>
    <t>ftp://ftp.ncbi.nlm.nih.gov/genomes/all/GCA/013/368/605/GCA_013368605.1_bNycGra1.pri</t>
  </si>
  <si>
    <t>Percina caprodes</t>
  </si>
  <si>
    <t>individual 2</t>
  </si>
  <si>
    <t>SAMN15198648</t>
  </si>
  <si>
    <t>PRJNA638626</t>
  </si>
  <si>
    <t>GCA_013375575.1</t>
  </si>
  <si>
    <t>JABXJD01</t>
  </si>
  <si>
    <t>ftp://ftp.ncbi.nlm.nih.gov/genomes/all/GCA/013/375/575/GCA_013375575.1_MU_Pcap_1.0</t>
  </si>
  <si>
    <t>Dictyostelium rosarium</t>
  </si>
  <si>
    <t>M45</t>
  </si>
  <si>
    <t>SAMN15246244</t>
  </si>
  <si>
    <t>PRJNA639678</t>
  </si>
  <si>
    <t>GCA_013375675.1</t>
  </si>
  <si>
    <t>JABXOD01</t>
  </si>
  <si>
    <t>ftp://ftp.ncbi.nlm.nih.gov/genomes/all/GCA/013/375/675/GCA_013375675.1_ASM1337567v1</t>
  </si>
  <si>
    <t>Dictyostelium brefeldianum</t>
  </si>
  <si>
    <t>TNS-C-115</t>
  </si>
  <si>
    <t>SAMN15046137</t>
  </si>
  <si>
    <t>PRJNA635606</t>
  </si>
  <si>
    <t>GCA_013375695.1</t>
  </si>
  <si>
    <t>JABXES01</t>
  </si>
  <si>
    <t>ftp://ftp.ncbi.nlm.nih.gov/genomes/all/GCA/013/375/695/GCA_013375695.1_ASM1337569v1</t>
  </si>
  <si>
    <t>Microtus richardsoni</t>
  </si>
  <si>
    <t>JQ59JK4JDI</t>
  </si>
  <si>
    <t>SAMN10536510</t>
  </si>
  <si>
    <t>PRJNA509068</t>
  </si>
  <si>
    <t>GCA_019206885.1</t>
  </si>
  <si>
    <t>JAGDQN01</t>
  </si>
  <si>
    <t>ftp://ftp.ncbi.nlm.nih.gov/genomes/all/GCA/019/206/885/GCA_019206885.1_ASM1920688v1</t>
  </si>
  <si>
    <t>Danio choprai</t>
  </si>
  <si>
    <t>SAMEA104026429</t>
  </si>
  <si>
    <t>PRJEB38567</t>
  </si>
  <si>
    <t>GCA_903798125.1</t>
  </si>
  <si>
    <t>CAIGQW01</t>
  </si>
  <si>
    <t>ftp://ftp.ncbi.nlm.nih.gov/genomes/all/GCA/903/798/125/GCA_903798125.1_fDanCho1.1</t>
  </si>
  <si>
    <t>Danio jaintianensis</t>
  </si>
  <si>
    <t>SAMEA104026422</t>
  </si>
  <si>
    <t>PRJEB38569</t>
  </si>
  <si>
    <t>GCA_903798115.1</t>
  </si>
  <si>
    <t>CAIGQV01</t>
  </si>
  <si>
    <t>ftp://ftp.ncbi.nlm.nih.gov/genomes/all/GCA/903/798/115/GCA_903798115.1_fDanJai1.1</t>
  </si>
  <si>
    <t>Danio tinwini</t>
  </si>
  <si>
    <t>SAMEA104026413</t>
  </si>
  <si>
    <t>PRJEB38571</t>
  </si>
  <si>
    <t>GCA_903798205.1</t>
  </si>
  <si>
    <t>CAIGQZ01</t>
  </si>
  <si>
    <t>ftp://ftp.ncbi.nlm.nih.gov/genomes/all/GCA/903/798/205/GCA_903798205.1_fDanTin1.1</t>
  </si>
  <si>
    <t>Danio kyathit</t>
  </si>
  <si>
    <t>SAMEA104130240</t>
  </si>
  <si>
    <t>PRJEB38580</t>
  </si>
  <si>
    <t>GCA_903798195.1</t>
  </si>
  <si>
    <t>chromosome 1:LR812519.1; chromosome 2:LR812520.1; chromosome 3:LR812521.1; chromosome 4:LR812522.1; chromosome 5:LR812523.1; chromosome 6:LR812524.1; chromosome 7:LR812525.1; chromosome 8:LR812526.1; chromosome 9:LR812527.1; chromosome 10:LR812528.1; chromosome 11:LR812529.1; chromosome 12:LR812530.1; chromosome 13:LR812531.1; chromosome 14:LR812532.1; chromosome 15:LR812533.1; chromosome 16:LR812534.1; chromosome 17:LR812535.1; chromosome 18:LR812536.1; chromosome 19:LR812537.1; chromosome 20:LR812538.1; chromosome 21:LR812539.1; chromosome 22:LR812540.1; chromosome 23:LR812541.1; chromosome 24:LR812542.1; chromosome 25:LR812543.1</t>
  </si>
  <si>
    <t>CAIGQS01</t>
  </si>
  <si>
    <t>ftp://ftp.ncbi.nlm.nih.gov/genomes/all/GCA/903/798/195/GCA_903798195.1_fDanKya3.1</t>
  </si>
  <si>
    <t>Danio aesculapii</t>
  </si>
  <si>
    <t>SAMEA104240212</t>
  </si>
  <si>
    <t>PRJEB38583</t>
  </si>
  <si>
    <t>GCA_903798145.1</t>
  </si>
  <si>
    <t>chromosome 1:LR812505.1; chromosome 2:LR812511.1; chromosome 3:LR812517.1; chromosome 4:LR812500.1; chromosome 5:LR812498.1; chromosome 6:LR812515.1; chromosome 7:LR812512.1; chromosome 8:LR812495.1; chromosome 9:LR812510.1; chromosome 10:LR812508.1; chromosome 11:LR812506.1; chromosome 12:LR812518.1; chromosome 13:LR812503.1; chromosome 14:LR812497.1; chromosome 15:LR812516.1; chromosome 16:LR812499.1; chromosome 17:LR812496.1; chromosome 18:LR812514.1; chromosome 19:LR812507.1; chromosome 20:LR812504.1; chromosome 21:LR812501.1; chromosome 22:LR812494.1; chromosome 23:LR812513.1; chromosome 24:LR812509.1; chromosome 25:LR812502.1</t>
  </si>
  <si>
    <t>CAIGQR01</t>
  </si>
  <si>
    <t>ftp://ftp.ncbi.nlm.nih.gov/genomes/all/GCA/903/798/145/GCA_903798145.1_fDanAes4.1</t>
  </si>
  <si>
    <t>Erithacus rubecula</t>
  </si>
  <si>
    <t>SAMEA4760689</t>
  </si>
  <si>
    <t>PRJEB38658</t>
  </si>
  <si>
    <t>GCA_903797595.2</t>
  </si>
  <si>
    <t>chromosome 1:LR812103.1; chromosome 2:LR812104.1; chromosome 3:LR812105.2; chromosome 4:LR812106.1; chromosome 5:LR812107.1; chromosome 6:LR812108.1; chromosome 8:LR812110.1; chromosome 9:LR812111.1; chromosome 10:LR812113.1; chromosome 11:LR812114.1; chromosome 12:LR812115.1; chromosome 13:LR812116.1; chromosome 14:LR812117.1; chromosome 15:LR812118.1; chromosome 16:LR812119.1; chromosome 17:LR812120.1; chromosome 18:LR812121.1; chromosome 19:LR812122.1; chromosome 20:LR812123.1; chromosome 21:LR812124.1; chromosome 22:LR812125.1; chromosome 23:LR812126.1; chromosome 24:LR812127.1; chromosome 25:LR812128.1; chromosome 26:LR812129.1; chromosome 27:LR812131.1; chromosome 28:LR812132.1; chromosome 29:LR812133.1; chromosome 31:LR812135.1; chromosome 33:LR812137.1; chromosome 34:LR812138.1; chromosome W:LR812130.2; chromosome Z:LR812112.1</t>
  </si>
  <si>
    <t>CAIGJR02</t>
  </si>
  <si>
    <t>ftp://ftp.ncbi.nlm.nih.gov/genomes/all/GCA/903/797/595/GCA_903797595.2_bEriRub2.2</t>
  </si>
  <si>
    <t>Dictyopanus pusillus</t>
  </si>
  <si>
    <t>LMB36</t>
  </si>
  <si>
    <t>SAMN09839394</t>
  </si>
  <si>
    <t>PRJNA486175</t>
  </si>
  <si>
    <t>GCA_013387415.1</t>
  </si>
  <si>
    <t>QVIE01</t>
  </si>
  <si>
    <t>ftp://ftp.ncbi.nlm.nih.gov/genomes/all/GCA/013/387/415/GCA_013387415.1_ASM1338741v1</t>
  </si>
  <si>
    <t>Daphnia dubia</t>
  </si>
  <si>
    <t>CWD_21</t>
  </si>
  <si>
    <t>SAMN14480905</t>
  </si>
  <si>
    <t>PRJNA616071</t>
  </si>
  <si>
    <t>GCA_013387435.1</t>
  </si>
  <si>
    <t>JAAVJA01</t>
  </si>
  <si>
    <t>ftp://ftp.ncbi.nlm.nih.gov/genomes/all/GCA/013/387/435/GCA_013387435.1_dubia_v0.01</t>
  </si>
  <si>
    <t>Fusarium odoratissimum NRRL 54006</t>
  </si>
  <si>
    <t>SAMN02981379</t>
  </si>
  <si>
    <t>PRJNA309638</t>
  </si>
  <si>
    <t>GCA_000260195.2</t>
  </si>
  <si>
    <t>AGND01</t>
  </si>
  <si>
    <t>ftp://ftp.ncbi.nlm.nih.gov/genomes/all/GCA/000/260/195/GCA_000260195.2_FO_II5_V1</t>
  </si>
  <si>
    <t>ftp://ftp.ncbi.nlm.nih.gov/genomes/all/GCF/000/260/195/GCF_000260195.1_FO_II5_V1</t>
  </si>
  <si>
    <t>Fusarium pseudocircinatum</t>
  </si>
  <si>
    <t>NRRL 36939</t>
  </si>
  <si>
    <t>SAMN13683604</t>
  </si>
  <si>
    <t>GCA_013396035.1</t>
  </si>
  <si>
    <t>JAAOAS01</t>
  </si>
  <si>
    <t>ftp://ftp.ncbi.nlm.nih.gov/genomes/all/GCA/013/396/035/GCA_013396035.1_ASM1339603v1</t>
  </si>
  <si>
    <t>Fusarium mexicanum</t>
  </si>
  <si>
    <t>NRRL 53147</t>
  </si>
  <si>
    <t>SAMN13683619</t>
  </si>
  <si>
    <t>GCA_013396015.1</t>
  </si>
  <si>
    <t>JAAOAM01</t>
  </si>
  <si>
    <t>ftp://ftp.ncbi.nlm.nih.gov/genomes/all/GCA/013/396/015/GCA_013396015.1_ASM1339601v1</t>
  </si>
  <si>
    <t>Fusarium napiforme</t>
  </si>
  <si>
    <t>NRRL 25196</t>
  </si>
  <si>
    <t>SAMN13683596</t>
  </si>
  <si>
    <t>GCA_013396005.1</t>
  </si>
  <si>
    <t>JAAOAO01</t>
  </si>
  <si>
    <t>ftp://ftp.ncbi.nlm.nih.gov/genomes/all/GCA/013/396/005/GCA_013396005.1_ASM1339600v1</t>
  </si>
  <si>
    <t>NRRL 13617</t>
  </si>
  <si>
    <t>SAMN13683607</t>
  </si>
  <si>
    <t>GCA_013396025.1</t>
  </si>
  <si>
    <t>JAAOAQ01</t>
  </si>
  <si>
    <t>ftp://ftp.ncbi.nlm.nih.gov/genomes/all/GCA/013/396/025/GCA_013396025.1_ASM1339602v1</t>
  </si>
  <si>
    <t>Fusarium sp. NRRL 52700</t>
  </si>
  <si>
    <t>NRRL 52700</t>
  </si>
  <si>
    <t>SAMN13683622</t>
  </si>
  <si>
    <t>GCA_013396095.1</t>
  </si>
  <si>
    <t>JAAQRM01</t>
  </si>
  <si>
    <t>ftp://ftp.ncbi.nlm.nih.gov/genomes/all/GCA/013/396/095/GCA_013396095.1_ASM1339609v1</t>
  </si>
  <si>
    <t>Fusarium pseudoanthophilum</t>
  </si>
  <si>
    <t>NRRL 25211</t>
  </si>
  <si>
    <t>SAMN13683600</t>
  </si>
  <si>
    <t>GCA_013395995.1</t>
  </si>
  <si>
    <t>JAAOAR01</t>
  </si>
  <si>
    <t>ftp://ftp.ncbi.nlm.nih.gov/genomes/all/GCA/013/395/995/GCA_013395995.1_ASM1339599v1</t>
  </si>
  <si>
    <t>Fusarium denticulatum</t>
  </si>
  <si>
    <t>NRRL 25311</t>
  </si>
  <si>
    <t>SAMN13683603</t>
  </si>
  <si>
    <t>GCA_013396175.1</t>
  </si>
  <si>
    <t>JAAOAK01</t>
  </si>
  <si>
    <t>ftp://ftp.ncbi.nlm.nih.gov/genomes/all/GCA/013/396/175/GCA_013396175.1_ASM1339617v1</t>
  </si>
  <si>
    <t>Fusarium tjaetaba</t>
  </si>
  <si>
    <t>NRRL 66243</t>
  </si>
  <si>
    <t>SAMN13683597</t>
  </si>
  <si>
    <t>GCA_013396195.1</t>
  </si>
  <si>
    <t>JAAQRI01</t>
  </si>
  <si>
    <t>ftp://ftp.ncbi.nlm.nih.gov/genomes/all/GCA/013/396/195/GCA_013396195.1_ASM1339619v1</t>
  </si>
  <si>
    <t>ftp://ftp.ncbi.nlm.nih.gov/genomes/all/GCF/013/396/195/GCF_013396195.1_ASM1339619v1</t>
  </si>
  <si>
    <t>Fusarium mundagurra</t>
  </si>
  <si>
    <t>NRRL 66235</t>
  </si>
  <si>
    <t>SAMN13683606</t>
  </si>
  <si>
    <t>GCA_013396205.1</t>
  </si>
  <si>
    <t>JAAOAN01</t>
  </si>
  <si>
    <t>ftp://ftp.ncbi.nlm.nih.gov/genomes/all/GCA/013/396/205/GCA_013396205.1_ASM1339620v1</t>
  </si>
  <si>
    <t>Fusarium globosum</t>
  </si>
  <si>
    <t>NRRL 26131</t>
  </si>
  <si>
    <t>SAMN13683623</t>
  </si>
  <si>
    <t>GCA_013396165.1</t>
  </si>
  <si>
    <t>JAAQPF01</t>
  </si>
  <si>
    <t>ftp://ftp.ncbi.nlm.nih.gov/genomes/all/GCA/013/396/165/GCA_013396165.1_ASM1339616v1</t>
  </si>
  <si>
    <t>Fusarium sp. NRRL 25303</t>
  </si>
  <si>
    <t>NRRL 25303</t>
  </si>
  <si>
    <t>SAMN13683624</t>
  </si>
  <si>
    <t>GCA_013396255.1</t>
  </si>
  <si>
    <t>JAAOAY01</t>
  </si>
  <si>
    <t>ftp://ftp.ncbi.nlm.nih.gov/genomes/all/GCA/013/396/255/GCA_013396255.1_ASM1339625v1</t>
  </si>
  <si>
    <t>Cochlearius cochlearius</t>
  </si>
  <si>
    <t>B10K-CU-031-03</t>
  </si>
  <si>
    <t>SAMN12253750</t>
  </si>
  <si>
    <t>GCA_013396365.1</t>
  </si>
  <si>
    <t>VWPP01</t>
  </si>
  <si>
    <t>ftp://ftp.ncbi.nlm.nih.gov/genomes/all/GCA/013/396/365/GCA_013396365.1_ASM1339636v1</t>
  </si>
  <si>
    <t>Chunga burmeisteri</t>
  </si>
  <si>
    <t>B10K-CU-031-22</t>
  </si>
  <si>
    <t>SAMN12253760</t>
  </si>
  <si>
    <t>GCA_013396505.1</t>
  </si>
  <si>
    <t>VZRC01</t>
  </si>
  <si>
    <t>ftp://ftp.ncbi.nlm.nih.gov/genomes/all/GCA/013/396/505/GCA_013396505.1_ASM1339650v1</t>
  </si>
  <si>
    <t>Lophotis ruficrista</t>
  </si>
  <si>
    <t>B10K-CU-031-23</t>
  </si>
  <si>
    <t>SAMN12253761</t>
  </si>
  <si>
    <t>GCA_013396455.1</t>
  </si>
  <si>
    <t>VWYV01</t>
  </si>
  <si>
    <t>ftp://ftp.ncbi.nlm.nih.gov/genomes/all/GCA/013/396/455/GCA_013396455.1_ASM1339645v1</t>
  </si>
  <si>
    <t>Tachuris rubrigastra</t>
  </si>
  <si>
    <t>B10K-CU-031-13</t>
  </si>
  <si>
    <t>SAMN12253756</t>
  </si>
  <si>
    <t>GCA_013396555.1</t>
  </si>
  <si>
    <t>VZRD01</t>
  </si>
  <si>
    <t>ftp://ftp.ncbi.nlm.nih.gov/genomes/all/GCA/013/396/555/GCA_013396555.1_ASM1339655v1</t>
  </si>
  <si>
    <t>Crotophaga sulcirostris</t>
  </si>
  <si>
    <t>B10K-DU-003-44</t>
  </si>
  <si>
    <t>SAMN12253881</t>
  </si>
  <si>
    <t>GCA_013397455.1</t>
  </si>
  <si>
    <t>VYZB01</t>
  </si>
  <si>
    <t>ftp://ftp.ncbi.nlm.nih.gov/genomes/all/GCA/013/397/455/GCA_013397455.1_ASM1339745v1</t>
  </si>
  <si>
    <t>Mionectes macconnelli</t>
  </si>
  <si>
    <t>B10K-DU-003-16</t>
  </si>
  <si>
    <t>SAMN12253879</t>
  </si>
  <si>
    <t>GCA_013397495.1</t>
  </si>
  <si>
    <t>VYZC01</t>
  </si>
  <si>
    <t>ftp://ftp.ncbi.nlm.nih.gov/genomes/all/GCA/013/397/495/GCA_013397495.1_ASM1339749v1</t>
  </si>
  <si>
    <t>Halcyon senegalensis</t>
  </si>
  <si>
    <t>B10K-DU-024-03</t>
  </si>
  <si>
    <t>SAMN12253930</t>
  </si>
  <si>
    <t>GCA_013397595.1</t>
  </si>
  <si>
    <t>WBNJ01</t>
  </si>
  <si>
    <t>ftp://ftp.ncbi.nlm.nih.gov/genomes/all/GCA/013/397/595/GCA_013397595.1_ASM1339759v1</t>
  </si>
  <si>
    <t>Centropus unirufus</t>
  </si>
  <si>
    <t>B10K-DU-017-25</t>
  </si>
  <si>
    <t>SAMN12253925</t>
  </si>
  <si>
    <t>GCA_013397695.1</t>
  </si>
  <si>
    <t>VYZI01</t>
  </si>
  <si>
    <t>ftp://ftp.ncbi.nlm.nih.gov/genomes/all/GCA/013/397/695/GCA_013397695.1_ASM1339769v1</t>
  </si>
  <si>
    <t>Onychorhynchus coronatus</t>
  </si>
  <si>
    <t>B10K-DU-028-75</t>
  </si>
  <si>
    <t>SAMN12253933</t>
  </si>
  <si>
    <t>GCA_013397825.1</t>
  </si>
  <si>
    <t>VZRK01</t>
  </si>
  <si>
    <t>ftp://ftp.ncbi.nlm.nih.gov/genomes/all/GCA/013/397/825/GCA_013397825.1_ASM1339782v1</t>
  </si>
  <si>
    <t>Nothoprocta ornata</t>
  </si>
  <si>
    <t>B10K-MSB-03</t>
  </si>
  <si>
    <t>SAMN12253974</t>
  </si>
  <si>
    <t>GCA_013398335.1</t>
  </si>
  <si>
    <t>VZSH01</t>
  </si>
  <si>
    <t>ftp://ftp.ncbi.nlm.nih.gov/genomes/all/GCA/013/398/335/GCA_013398335.1_ASM1339833v1</t>
  </si>
  <si>
    <t>Aphelocoma coerulescens</t>
  </si>
  <si>
    <t>OUT-0022</t>
  </si>
  <si>
    <t>SAMN12253992</t>
  </si>
  <si>
    <t>GCA_013398375.1</t>
  </si>
  <si>
    <t>VZSI01</t>
  </si>
  <si>
    <t>ftp://ftp.ncbi.nlm.nih.gov/genomes/all/GCA/013/398/375/GCA_013398375.1_ASM1339837v1</t>
  </si>
  <si>
    <t>Rhegmatorhina hoffmannsi</t>
  </si>
  <si>
    <t>OUT-0010</t>
  </si>
  <si>
    <t>SAMN12253983</t>
  </si>
  <si>
    <t>PRJNA669390</t>
  </si>
  <si>
    <t>GCA_013398505.2</t>
  </si>
  <si>
    <t>chromosome 1:CM031045.1; chromosome 2:CM031046.1; chromosome 3:CM031047.1; chromosome 4:CM031048.1; chromosome 5:CM031049.1; chromosome 6:CM031050.1; chromosome 7:CM031051.1; chromosome 8:CM031052.1; chromosome 9:CM031053.1; chromosome 10:CM031054.1; chromosome 11:CM031055.1; chromosome 12:CM031056.1; chromosome 13:CM031057.1; chromosome 14:CM031058.1; chromosome 15:CM031059.1; chromosome 16:CM031060.1; chromosome 17:CM031061.1; chromosome 18:CM031062.1; chromosome 19:CM031063.1; chromosome 20:CM031064.1; chromosome 21:CM031065.1; chromosome 22:CM031066.1; chromosome 23:CM031067.1; chromosome 24:CM031068.1; chromosome 25:CM031069.1; chromosome 26:CM031070.1; chromosome 27:CM031071.1; chromosome 28:CM031072.1; chromosome 29:CM031073.1; chromosome 30:CM031074.1; chromosome 31:CM031075.1; chromosome 32:CM031076.1; chromosome 33:CM031077.1; chromosome W:CM031078.1; chromosome Z:CM031079.1</t>
  </si>
  <si>
    <t>VZSN02</t>
  </si>
  <si>
    <t>ftp://ftp.ncbi.nlm.nih.gov/genomes/all/GCA/013/398/505/GCA_013398505.2_LSU_RhHo_2.0</t>
  </si>
  <si>
    <t>Brachypodius atriceps</t>
  </si>
  <si>
    <t>OUT-0037</t>
  </si>
  <si>
    <t>SAMN12253996</t>
  </si>
  <si>
    <t>GCA_013398615.1</t>
  </si>
  <si>
    <t>VZSR01</t>
  </si>
  <si>
    <t>ftp://ftp.ncbi.nlm.nih.gov/genomes/all/GCA/013/398/615/GCA_013398615.1_ASM1339861v1</t>
  </si>
  <si>
    <t>Copsychus sechellarum</t>
  </si>
  <si>
    <t>OUT-0061</t>
  </si>
  <si>
    <t>SAMN12254010</t>
  </si>
  <si>
    <t>GCA_013398635.1</t>
  </si>
  <si>
    <t>WBNE01</t>
  </si>
  <si>
    <t>ftp://ftp.ncbi.nlm.nih.gov/genomes/all/GCA/013/398/635/GCA_013398635.1_ASM1339863v1</t>
  </si>
  <si>
    <t>Nothocercus julius</t>
  </si>
  <si>
    <t>B10K-MSB-01</t>
  </si>
  <si>
    <t>SAMN12253972</t>
  </si>
  <si>
    <t>GCA_013398735.1</t>
  </si>
  <si>
    <t>VZSV01</t>
  </si>
  <si>
    <t>ftp://ftp.ncbi.nlm.nih.gov/genomes/all/GCA/013/398/735/GCA_013398735.1_ASM1339873v1</t>
  </si>
  <si>
    <t>Spizaetus tyrannus</t>
  </si>
  <si>
    <t>B10K-DU-007-42</t>
  </si>
  <si>
    <t>SAMN12253891</t>
  </si>
  <si>
    <t>GCA_013399215.1</t>
  </si>
  <si>
    <t>VXAF01</t>
  </si>
  <si>
    <t>ftp://ftp.ncbi.nlm.nih.gov/genomes/all/GCA/013/399/215/GCA_013399215.1_ASM1339921v1</t>
  </si>
  <si>
    <t>Piprites chloris</t>
  </si>
  <si>
    <t>B10K-DU-007-02</t>
  </si>
  <si>
    <t>SAMN12253889</t>
  </si>
  <si>
    <t>GCA_013399295.1</t>
  </si>
  <si>
    <t>VXAH01</t>
  </si>
  <si>
    <t>ftp://ftp.ncbi.nlm.nih.gov/genomes/all/GCA/013/399/295/GCA_013399295.1_ASM1339929v1</t>
  </si>
  <si>
    <t>Rostratula benghalensis</t>
  </si>
  <si>
    <t>B10K-DU-006-20</t>
  </si>
  <si>
    <t>SAMN12253888</t>
  </si>
  <si>
    <t>GCA_013399305.1</t>
  </si>
  <si>
    <t>VXAI01</t>
  </si>
  <si>
    <t>ftp://ftp.ncbi.nlm.nih.gov/genomes/all/GCA/013/399/305/GCA_013399305.1_ASM1339930v1</t>
  </si>
  <si>
    <t>Herpetotheres cachinnans</t>
  </si>
  <si>
    <t>B10K-DU-005-78</t>
  </si>
  <si>
    <t>SAMN12253885</t>
  </si>
  <si>
    <t>GCA_013399355.1</t>
  </si>
  <si>
    <t>VXAJ01</t>
  </si>
  <si>
    <t>ftp://ftp.ncbi.nlm.nih.gov/genomes/all/GCA/013/399/355/GCA_013399355.1_ASM1339935v1</t>
  </si>
  <si>
    <t>Sylvietta virens</t>
  </si>
  <si>
    <t>B10K-DU-009-59</t>
  </si>
  <si>
    <t>SAMN12253897</t>
  </si>
  <si>
    <t>GCA_013399515.1</t>
  </si>
  <si>
    <t>VXAN01</t>
  </si>
  <si>
    <t>ftp://ftp.ncbi.nlm.nih.gov/genomes/all/GCA/013/399/515/GCA_013399515.1_ASM1339951v1</t>
  </si>
  <si>
    <t>Circaetus pectoralis</t>
  </si>
  <si>
    <t>B10K-DU-010-60</t>
  </si>
  <si>
    <t>SAMN12253898</t>
  </si>
  <si>
    <t>GCA_013399555.1</t>
  </si>
  <si>
    <t>VZZV01</t>
  </si>
  <si>
    <t>ftp://ftp.ncbi.nlm.nih.gov/genomes/all/GCA/013/399/555/GCA_013399555.1_ASM1339955v1</t>
  </si>
  <si>
    <t>Glaucidium brasilianum</t>
  </si>
  <si>
    <t>B10K-DU-008-63</t>
  </si>
  <si>
    <t>SAMN12253894</t>
  </si>
  <si>
    <t>GCA_013399595.1</t>
  </si>
  <si>
    <t>VXAP01</t>
  </si>
  <si>
    <t>ftp://ftp.ncbi.nlm.nih.gov/genomes/all/GCA/013/399/595/GCA_013399595.1_ASM1339959v1</t>
  </si>
  <si>
    <t>Cephalopterus ornatus</t>
  </si>
  <si>
    <t>B10K-DU-001-01</t>
  </si>
  <si>
    <t>SAMN12253765</t>
  </si>
  <si>
    <t>GCA_013396775.1</t>
  </si>
  <si>
    <t>VZRE01</t>
  </si>
  <si>
    <t>ftp://ftp.ncbi.nlm.nih.gov/genomes/all/GCA/013/396/775/GCA_013396775.1_ASM1339677v1</t>
  </si>
  <si>
    <t>Vireo altiloquus</t>
  </si>
  <si>
    <t>B10K-DU-001-22</t>
  </si>
  <si>
    <t>SAMN12253780</t>
  </si>
  <si>
    <t>GCA_013396875.1</t>
  </si>
  <si>
    <t>VZRF01</t>
  </si>
  <si>
    <t>ftp://ftp.ncbi.nlm.nih.gov/genomes/all/GCA/013/396/875/GCA_013396875.1_ASM1339687v1</t>
  </si>
  <si>
    <t>Regulus satrapa</t>
  </si>
  <si>
    <t>B10K-DU-001-18</t>
  </si>
  <si>
    <t>SAMN12253776</t>
  </si>
  <si>
    <t>GCA_013396955.1</t>
  </si>
  <si>
    <t>VWZN01</t>
  </si>
  <si>
    <t>ftp://ftp.ncbi.nlm.nih.gov/genomes/all/GCA/013/396/955/GCA_013396955.1_ASM1339695v1</t>
  </si>
  <si>
    <t>Pachyramphus minor</t>
  </si>
  <si>
    <t>B10K-DU-001-72</t>
  </si>
  <si>
    <t>SAMN12253822</t>
  </si>
  <si>
    <t>GCA_013397135.1</t>
  </si>
  <si>
    <t>VYXB01</t>
  </si>
  <si>
    <t>ftp://ftp.ncbi.nlm.nih.gov/genomes/all/GCA/013/397/135/GCA_013397135.1_ASM1339713v1</t>
  </si>
  <si>
    <t>Platysteira castanea</t>
  </si>
  <si>
    <t>B10K-DU-001-71</t>
  </si>
  <si>
    <t>SAMN12253821</t>
  </si>
  <si>
    <t>GCA_013397175.1</t>
  </si>
  <si>
    <t>VYXC01</t>
  </si>
  <si>
    <t>ftp://ftp.ncbi.nlm.nih.gov/genomes/all/GCA/013/397/175/GCA_013397175.1_ASM1339717v1</t>
  </si>
  <si>
    <t>Hylia prasina</t>
  </si>
  <si>
    <t>B10K-DU-001-70</t>
  </si>
  <si>
    <t>SAMN12253820</t>
  </si>
  <si>
    <t>GCA_013397195.1</t>
  </si>
  <si>
    <t>VYXD01</t>
  </si>
  <si>
    <t>ftp://ftp.ncbi.nlm.nih.gov/genomes/all/GCA/013/397/195/GCA_013397195.1_ASM1339719v1</t>
  </si>
  <si>
    <t>Lanius ludovicianus</t>
  </si>
  <si>
    <t>B10K-DU-001-65</t>
  </si>
  <si>
    <t>SAMN12253815</t>
  </si>
  <si>
    <t>GCA_013397235.1</t>
  </si>
  <si>
    <t>VYXG01</t>
  </si>
  <si>
    <t>ftp://ftp.ncbi.nlm.nih.gov/genomes/all/GCA/013/397/235/GCA_013397235.1_ASM1339723v1</t>
  </si>
  <si>
    <t>Burhinus bistriatus</t>
  </si>
  <si>
    <t>B10K-DU-001-64</t>
  </si>
  <si>
    <t>SAMN12253814</t>
  </si>
  <si>
    <t>GCA_013397275.1</t>
  </si>
  <si>
    <t>VYXH01</t>
  </si>
  <si>
    <t>ftp://ftp.ncbi.nlm.nih.gov/genomes/all/GCA/013/397/275/GCA_013397275.1_ASM1339727v1</t>
  </si>
  <si>
    <t>Polioptila caerulea</t>
  </si>
  <si>
    <t>B10K-DU-001-66</t>
  </si>
  <si>
    <t>SAMN12253816</t>
  </si>
  <si>
    <t>GCA_013397295.1</t>
  </si>
  <si>
    <t>VYXF01</t>
  </si>
  <si>
    <t>ftp://ftp.ncbi.nlm.nih.gov/genomes/all/GCA/013/397/295/GCA_013397295.1_ASM1339729v1</t>
  </si>
  <si>
    <t>Toxostoma redivivum</t>
  </si>
  <si>
    <t>B10K-DU-002-15</t>
  </si>
  <si>
    <t>SAMN12253839</t>
  </si>
  <si>
    <t>GCA_013397375.1</t>
  </si>
  <si>
    <t>VXBI01</t>
  </si>
  <si>
    <t>ftp://ftp.ncbi.nlm.nih.gov/genomes/all/GCA/013/397/375/GCA_013397375.1_ASM1339737v1</t>
  </si>
  <si>
    <t>Erythrocercus mccallii</t>
  </si>
  <si>
    <t>B10K-DU-002-60</t>
  </si>
  <si>
    <t>SAMN12253870</t>
  </si>
  <si>
    <t>GCA_013397435.1</t>
  </si>
  <si>
    <t>VZRG01</t>
  </si>
  <si>
    <t>ftp://ftp.ncbi.nlm.nih.gov/genomes/all/GCA/013/397/435/GCA_013397435.1_ASM1339743v1</t>
  </si>
  <si>
    <t>Furnarius figulus</t>
  </si>
  <si>
    <t>B10K-DU-003-06</t>
  </si>
  <si>
    <t>SAMN12253878</t>
  </si>
  <si>
    <t>GCA_013397465.1</t>
  </si>
  <si>
    <t>VYZD01</t>
  </si>
  <si>
    <t>ftp://ftp.ncbi.nlm.nih.gov/genomes/all/GCA/013/397/465/GCA_013397465.1_ASM1339746v1</t>
  </si>
  <si>
    <t>Neopipo cinnamomea</t>
  </si>
  <si>
    <t>B10K-DU-004-15</t>
  </si>
  <si>
    <t>SAMN12253882</t>
  </si>
  <si>
    <t>GCA_013397415.1</t>
  </si>
  <si>
    <t>VYZA01</t>
  </si>
  <si>
    <t>ftp://ftp.ncbi.nlm.nih.gov/genomes/all/GCA/013/397/415/GCA_013397415.1_ASM1339741v1</t>
  </si>
  <si>
    <t>Pterocles burchelli</t>
  </si>
  <si>
    <t>B10K-DU-027-49</t>
  </si>
  <si>
    <t>SAMN12253932</t>
  </si>
  <si>
    <t>GCA_013397535.1</t>
  </si>
  <si>
    <t>VYZE01</t>
  </si>
  <si>
    <t>ftp://ftp.ncbi.nlm.nih.gov/genomes/all/GCA/013/397/535/GCA_013397535.1_ASM1339753v1</t>
  </si>
  <si>
    <t>Urocynchramus pylzowi</t>
  </si>
  <si>
    <t>B10K-DU-012-38</t>
  </si>
  <si>
    <t>SAMN12253909</t>
  </si>
  <si>
    <t>GCA_013397555.1</t>
  </si>
  <si>
    <t>VZRH01</t>
  </si>
  <si>
    <t>ftp://ftp.ncbi.nlm.nih.gov/genomes/all/GCA/013/397/555/GCA_013397555.1_ASM1339755v1</t>
  </si>
  <si>
    <t>Ptilonorhynchus violaceus</t>
  </si>
  <si>
    <t>B10K-DU-012-10</t>
  </si>
  <si>
    <t>SAMN12253905</t>
  </si>
  <si>
    <t>GCA_013397565.1</t>
  </si>
  <si>
    <t>VZRJ01</t>
  </si>
  <si>
    <t>ftp://ftp.ncbi.nlm.nih.gov/genomes/all/GCA/013/397/565/GCA_013397565.1_ASM1339756v1</t>
  </si>
  <si>
    <t>Columbina picui</t>
  </si>
  <si>
    <t>B10K-DU-021-26</t>
  </si>
  <si>
    <t>SAMN12253927</t>
  </si>
  <si>
    <t>GCA_013397635.1</t>
  </si>
  <si>
    <t>VYZG01</t>
  </si>
  <si>
    <t>ftp://ftp.ncbi.nlm.nih.gov/genomes/all/GCA/013/397/635/GCA_013397635.1_ASM1339763v1</t>
  </si>
  <si>
    <t>Chroicocephalus maculipennis</t>
  </si>
  <si>
    <t>B10K-DU-021-33</t>
  </si>
  <si>
    <t>SAMN12253928</t>
  </si>
  <si>
    <t>GCA_013397655.1</t>
  </si>
  <si>
    <t>VYZF01</t>
  </si>
  <si>
    <t>ftp://ftp.ncbi.nlm.nih.gov/genomes/all/GCA/013/397/655/GCA_013397655.1_ASM1339765v1</t>
  </si>
  <si>
    <t>Probosciger aterrimus</t>
  </si>
  <si>
    <t>B10K-DU-017-47</t>
  </si>
  <si>
    <t>SAMN12253926</t>
  </si>
  <si>
    <t>GCA_013397665.1</t>
  </si>
  <si>
    <t>VYZH01</t>
  </si>
  <si>
    <t>ftp://ftp.ncbi.nlm.nih.gov/genomes/all/GCA/013/397/665/GCA_013397665.1_ASM1339766v1</t>
  </si>
  <si>
    <t>Origma solitaria</t>
  </si>
  <si>
    <t>B10K-DU-029-52</t>
  </si>
  <si>
    <t>SAMN12253952</t>
  </si>
  <si>
    <t>GCA_013397895.1</t>
  </si>
  <si>
    <t>VZRL01</t>
  </si>
  <si>
    <t>ftp://ftp.ncbi.nlm.nih.gov/genomes/all/GCA/013/397/895/GCA_013397895.1_ASM1339789v1</t>
  </si>
  <si>
    <t>Daphoenositta chrysoptera</t>
  </si>
  <si>
    <t>B10K-DU-029-47</t>
  </si>
  <si>
    <t>SAMN12253948</t>
  </si>
  <si>
    <t>GCA_013397915.1</t>
  </si>
  <si>
    <t>VZRO01</t>
  </si>
  <si>
    <t>ftp://ftp.ncbi.nlm.nih.gov/genomes/all/GCA/013/397/915/GCA_013397915.1_ASM1339791v1</t>
  </si>
  <si>
    <t>Dasyornis broadbenti</t>
  </si>
  <si>
    <t>B10K-DU-029-49</t>
  </si>
  <si>
    <t>SAMN12253949</t>
  </si>
  <si>
    <t>GCA_013397935.1</t>
  </si>
  <si>
    <t>VZRN01</t>
  </si>
  <si>
    <t>ftp://ftp.ncbi.nlm.nih.gov/genomes/all/GCA/013/397/935/GCA_013397935.1_ASM1339793v1</t>
  </si>
  <si>
    <t>Grantiella picta</t>
  </si>
  <si>
    <t>B10K-DU-029-50</t>
  </si>
  <si>
    <t>SAMN12253950</t>
  </si>
  <si>
    <t>GCA_013397955.1</t>
  </si>
  <si>
    <t>VZRM01</t>
  </si>
  <si>
    <t>ftp://ftp.ncbi.nlm.nih.gov/genomes/all/GCA/013/397/955/GCA_013397955.1_ASM1339795v1</t>
  </si>
  <si>
    <t>Machaerirhynchus nigripectus</t>
  </si>
  <si>
    <t>B10K-DU-029-43</t>
  </si>
  <si>
    <t>SAMN12253945</t>
  </si>
  <si>
    <t>GCA_013397975.1</t>
  </si>
  <si>
    <t>VZRQ01</t>
  </si>
  <si>
    <t>ftp://ftp.ncbi.nlm.nih.gov/genomes/all/GCA/013/397/975/GCA_013397975.1_ASM1339797v1</t>
  </si>
  <si>
    <t>Malurus elegans</t>
  </si>
  <si>
    <t>B10K-DU-029-44</t>
  </si>
  <si>
    <t>SAMN12253946</t>
  </si>
  <si>
    <t>GCA_013397995.1</t>
  </si>
  <si>
    <t>VZRP01</t>
  </si>
  <si>
    <t>ftp://ftp.ncbi.nlm.nih.gov/genomes/all/GCA/013/397/995/GCA_013397995.1_ASM1339799v1</t>
  </si>
  <si>
    <t>Oreocharis arfaki</t>
  </si>
  <si>
    <t>B10K-DU-029-42</t>
  </si>
  <si>
    <t>SAMN12253944</t>
  </si>
  <si>
    <t>GCA_013398015.1</t>
  </si>
  <si>
    <t>VZRR01</t>
  </si>
  <si>
    <t>ftp://ftp.ncbi.nlm.nih.gov/genomes/all/GCA/013/398/015/GCA_013398015.1_ASM1339801v1</t>
  </si>
  <si>
    <t>Panurus biarmicus</t>
  </si>
  <si>
    <t>B10K-DU-030-18</t>
  </si>
  <si>
    <t>SAMN12253962</t>
  </si>
  <si>
    <t>GCA_013398035.1</t>
  </si>
  <si>
    <t>VZRT01</t>
  </si>
  <si>
    <t>ftp://ftp.ncbi.nlm.nih.gov/genomes/all/GCA/013/398/035/GCA_013398035.1_ASM1339803v1</t>
  </si>
  <si>
    <t>Ifrita kowaldi</t>
  </si>
  <si>
    <t>B10K-DU-029-41</t>
  </si>
  <si>
    <t>SAMN12253943</t>
  </si>
  <si>
    <t>GCA_013398055.1</t>
  </si>
  <si>
    <t>VZRS01</t>
  </si>
  <si>
    <t>ftp://ftp.ncbi.nlm.nih.gov/genomes/all/GCA/013/398/055/GCA_013398055.1_ASM1339805v1</t>
  </si>
  <si>
    <t>Falcunculus frontatus</t>
  </si>
  <si>
    <t>B10K-DU-029-77</t>
  </si>
  <si>
    <t>SAMN12253959</t>
  </si>
  <si>
    <t>GCA_013398115.1</t>
  </si>
  <si>
    <t>VZRV01</t>
  </si>
  <si>
    <t>ftp://ftp.ncbi.nlm.nih.gov/genomes/all/GCA/013/398/115/GCA_013398115.1_ASM1339811v1</t>
  </si>
  <si>
    <t>Pedionomus torquatus</t>
  </si>
  <si>
    <t>B10K-DU-029-80</t>
  </si>
  <si>
    <t>SAMN12253960</t>
  </si>
  <si>
    <t>GCA_013398155.1</t>
  </si>
  <si>
    <t>VZRU01</t>
  </si>
  <si>
    <t>ftp://ftp.ncbi.nlm.nih.gov/genomes/all/GCA/013/398/155/GCA_013398155.1_ASM1339815v1</t>
  </si>
  <si>
    <t>Nesospiza acunhae</t>
  </si>
  <si>
    <t>OUT-0053</t>
  </si>
  <si>
    <t>SAMN12254004</t>
  </si>
  <si>
    <t>GCA_013398715.1</t>
  </si>
  <si>
    <t>VZSU01</t>
  </si>
  <si>
    <t>ftp://ftp.ncbi.nlm.nih.gov/genomes/all/GCA/013/398/715/GCA_013398715.1_ASM1339871v1</t>
  </si>
  <si>
    <t>Sapayoa aenigma</t>
  </si>
  <si>
    <t>B10K-DU-030-41</t>
  </si>
  <si>
    <t>SAMN12253965</t>
  </si>
  <si>
    <t>GCA_013398745.1</t>
  </si>
  <si>
    <t>VZSY01</t>
  </si>
  <si>
    <t>ftp://ftp.ncbi.nlm.nih.gov/genomes/all/GCA/013/398/745/GCA_013398745.1_ASM1339874v1</t>
  </si>
  <si>
    <t>Ibidorhyncha struthersii</t>
  </si>
  <si>
    <t>B10K-DU-030-25</t>
  </si>
  <si>
    <t>SAMN12253964</t>
  </si>
  <si>
    <t>GCA_013398815.1</t>
  </si>
  <si>
    <t>VZSZ01</t>
  </si>
  <si>
    <t>ftp://ftp.ncbi.nlm.nih.gov/genomes/all/GCA/013/398/815/GCA_013398815.1_ASM1339881v1</t>
  </si>
  <si>
    <t>Mohoua ochrocephala</t>
  </si>
  <si>
    <t>B10K-DU-030-22</t>
  </si>
  <si>
    <t>SAMN12253963</t>
  </si>
  <si>
    <t>GCA_013398855.1</t>
  </si>
  <si>
    <t>VZTA01</t>
  </si>
  <si>
    <t>ftp://ftp.ncbi.nlm.nih.gov/genomes/all/GCA/013/398/855/GCA_013398855.1_ASM1339885v1</t>
  </si>
  <si>
    <t>Prunella himalayana</t>
  </si>
  <si>
    <t>B10K-DU-013-18</t>
  </si>
  <si>
    <t>SAMN12253920</t>
  </si>
  <si>
    <t>GCA_013398875.1</t>
  </si>
  <si>
    <t>VYZK01</t>
  </si>
  <si>
    <t>ftp://ftp.ncbi.nlm.nih.gov/genomes/all/GCA/013/398/875/GCA_013398875.1_ASM1339887v1</t>
  </si>
  <si>
    <t>Dromas ardeola</t>
  </si>
  <si>
    <t>B10K-DU-012-55</t>
  </si>
  <si>
    <t>SAMN12253915</t>
  </si>
  <si>
    <t>GCA_013398915.1</t>
  </si>
  <si>
    <t>VYZM01</t>
  </si>
  <si>
    <t>ftp://ftp.ncbi.nlm.nih.gov/genomes/all/GCA/013/398/915/GCA_013398915.1_ASM1339891v1</t>
  </si>
  <si>
    <t>Ceuthmochares aereus</t>
  </si>
  <si>
    <t>B10K-CU-031-02</t>
  </si>
  <si>
    <t>SAMN12253749</t>
  </si>
  <si>
    <t>GCA_013398935.1</t>
  </si>
  <si>
    <t>VWPQ01</t>
  </si>
  <si>
    <t>ftp://ftp.ncbi.nlm.nih.gov/genomes/all/GCA/013/398/935/GCA_013398935.1_ASM1339893v1</t>
  </si>
  <si>
    <t>Callaeas wilsoni</t>
  </si>
  <si>
    <t>B10K-OTA-212792</t>
  </si>
  <si>
    <t>SAMN12253743</t>
  </si>
  <si>
    <t>GCA_013398955.1</t>
  </si>
  <si>
    <t>VWPU01</t>
  </si>
  <si>
    <t>ftp://ftp.ncbi.nlm.nih.gov/genomes/all/GCA/013/398/955/GCA_013398955.1_ASM1339895v1</t>
  </si>
  <si>
    <t>Catharus fuscescens</t>
  </si>
  <si>
    <t>B10K-DU-001-17</t>
  </si>
  <si>
    <t>SAMN12253775</t>
  </si>
  <si>
    <t>GCA_013398975.1</t>
  </si>
  <si>
    <t>VWYD01</t>
  </si>
  <si>
    <t>ftp://ftp.ncbi.nlm.nih.gov/genomes/all/GCA/013/398/975/GCA_013398975.1_ASM1339897v1</t>
  </si>
  <si>
    <t>Galbula dea</t>
  </si>
  <si>
    <t>B10K-DU-001-62</t>
  </si>
  <si>
    <t>SAMN12253812</t>
  </si>
  <si>
    <t>GCA_013399015.1</t>
  </si>
  <si>
    <t>VWZX01</t>
  </si>
  <si>
    <t>ftp://ftp.ncbi.nlm.nih.gov/genomes/all/GCA/013/399/015/GCA_013399015.1_ASM1339901v1</t>
  </si>
  <si>
    <t>Quiscalus mexicanus</t>
  </si>
  <si>
    <t>B10K-DU-001-31</t>
  </si>
  <si>
    <t>SAMN12253789</t>
  </si>
  <si>
    <t>GCA_013399035.1</t>
  </si>
  <si>
    <t>VWYF01</t>
  </si>
  <si>
    <t>ftp://ftp.ncbi.nlm.nih.gov/genomes/all/GCA/013/399/035/GCA_013399035.1_ASM1339903v1</t>
  </si>
  <si>
    <t>Ramphastos sulfuratus</t>
  </si>
  <si>
    <t>B10K-DU-001-30</t>
  </si>
  <si>
    <t>SAMN12253788</t>
  </si>
  <si>
    <t>GCA_013399055.1</t>
  </si>
  <si>
    <t>WBNM01</t>
  </si>
  <si>
    <t>ftp://ftp.ncbi.nlm.nih.gov/genomes/all/GCA/013/399/055/GCA_013399055.1_ASM1339905v1</t>
  </si>
  <si>
    <t>Chloroceryle aenea</t>
  </si>
  <si>
    <t>B10K-DU-001-61</t>
  </si>
  <si>
    <t>SAMN12253811</t>
  </si>
  <si>
    <t>GCA_013399075.1</t>
  </si>
  <si>
    <t>VWZY01</t>
  </si>
  <si>
    <t>ftp://ftp.ncbi.nlm.nih.gov/genomes/all/GCA/013/399/075/GCA_013399075.1_ASM1339907v1</t>
  </si>
  <si>
    <t>Psophia crepitans</t>
  </si>
  <si>
    <t>B10K-DU-001-60</t>
  </si>
  <si>
    <t>SAMN12253810</t>
  </si>
  <si>
    <t>GCA_013399095.1</t>
  </si>
  <si>
    <t>VWZZ01</t>
  </si>
  <si>
    <t>ftp://ftp.ncbi.nlm.nih.gov/genomes/all/GCA/013/399/095/GCA_013399095.1_ASM1339909v1</t>
  </si>
  <si>
    <t>Odontophorus gujanensis</t>
  </si>
  <si>
    <t>B10K-DU-001-53</t>
  </si>
  <si>
    <t>SAMN12253806</t>
  </si>
  <si>
    <t>GCA_013399175.1</t>
  </si>
  <si>
    <t>VXAB01</t>
  </si>
  <si>
    <t>ftp://ftp.ncbi.nlm.nih.gov/genomes/all/GCA/013/399/175/GCA_013399175.1_ASM1339917v1</t>
  </si>
  <si>
    <t>Dicrurus megarhynchus</t>
  </si>
  <si>
    <t>B10K-DU-001-48</t>
  </si>
  <si>
    <t>SAMN12253804</t>
  </si>
  <si>
    <t>GCA_013399195.1</t>
  </si>
  <si>
    <t>VXAD01</t>
  </si>
  <si>
    <t>ftp://ftp.ncbi.nlm.nih.gov/genomes/all/GCA/013/399/195/GCA_013399195.1_ASM1339919v1</t>
  </si>
  <si>
    <t>Rhipidura dahli</t>
  </si>
  <si>
    <t>B10K-DU-001-49</t>
  </si>
  <si>
    <t>SAMN12253805</t>
  </si>
  <si>
    <t>GCA_013399225.1</t>
  </si>
  <si>
    <t>VXAC01</t>
  </si>
  <si>
    <t>ftp://ftp.ncbi.nlm.nih.gov/genomes/all/GCA/013/399/225/GCA_013399225.1_ASM1339922v1</t>
  </si>
  <si>
    <t>Fusarium vanettenii 77-13-4</t>
  </si>
  <si>
    <t>77-13-4</t>
  </si>
  <si>
    <t>SAMN02746079</t>
  </si>
  <si>
    <t>PRJNA16586</t>
  </si>
  <si>
    <t>GCA_000151355.1</t>
  </si>
  <si>
    <t>ACJF01</t>
  </si>
  <si>
    <t>2009-08-24T00:00:00Z</t>
  </si>
  <si>
    <t>ftp://ftp.ncbi.nlm.nih.gov/genomes/all/GCA/000/151/355/GCA_000151355.1_v2.0</t>
  </si>
  <si>
    <t>ftp://ftp.ncbi.nlm.nih.gov/genomes/all/GCF/000/151/355/GCF_000151355.1_v2.0</t>
  </si>
  <si>
    <t>Cg56</t>
  </si>
  <si>
    <t>SAMN09531619</t>
  </si>
  <si>
    <t>GCA_013390185.1</t>
  </si>
  <si>
    <t>QPNB01</t>
  </si>
  <si>
    <t>ftp://ftp.ncbi.nlm.nih.gov/genomes/all/GCA/013/390/185/GCA_013390185.1_ASM1339018v1</t>
  </si>
  <si>
    <t>ftp://ftp.ncbi.nlm.nih.gov/genomes/all/GCF/013/390/185/GCF_013390185.1_ASM1339018v1</t>
  </si>
  <si>
    <t>Helicorthomorpha holstii</t>
  </si>
  <si>
    <t>hh20190605</t>
  </si>
  <si>
    <t>SAMN12705546</t>
  </si>
  <si>
    <t>PRJNA564202</t>
  </si>
  <si>
    <t>GCA_013389785.1</t>
  </si>
  <si>
    <t>JAAFCF01</t>
  </si>
  <si>
    <t>ftp://ftp.ncbi.nlm.nih.gov/genomes/all/GCA/013/389/785/GCA_013389785.1_Chicago_HiC</t>
  </si>
  <si>
    <t>Trigoniulus corallinus</t>
  </si>
  <si>
    <t>tc20190418</t>
  </si>
  <si>
    <t>SAMN12704943</t>
  </si>
  <si>
    <t>PRJNA564195</t>
  </si>
  <si>
    <t>GCA_013389805.1</t>
  </si>
  <si>
    <t>JAAFCE01</t>
  </si>
  <si>
    <t>ftp://ftp.ncbi.nlm.nih.gov/genomes/all/GCA/013/389/805/GCA_013389805.1_ASM1338980v1</t>
  </si>
  <si>
    <t>Crypturellus undulatus</t>
  </si>
  <si>
    <t>B10K-MSB-37135</t>
  </si>
  <si>
    <t>SAMN12253746</t>
  </si>
  <si>
    <t>GCA_013389825.1</t>
  </si>
  <si>
    <t>VWPW01</t>
  </si>
  <si>
    <t>ftp://ftp.ncbi.nlm.nih.gov/genomes/all/GCA/013/389/825/GCA_013389825.1_ASM1338982v1</t>
  </si>
  <si>
    <t>Crypturellus soui</t>
  </si>
  <si>
    <t>B10K-MSB-42743</t>
  </si>
  <si>
    <t>SAMN12253745</t>
  </si>
  <si>
    <t>GCA_013389845.1</t>
  </si>
  <si>
    <t>VWPX01</t>
  </si>
  <si>
    <t>ftp://ftp.ncbi.nlm.nih.gov/genomes/all/GCA/013/389/845/GCA_013389845.1_ASM1338984v1</t>
  </si>
  <si>
    <t>Piaya cayana</t>
  </si>
  <si>
    <t>B10K-DU-008-47</t>
  </si>
  <si>
    <t>SAMN12253892</t>
  </si>
  <si>
    <t>GCA_013389865.1</t>
  </si>
  <si>
    <t>WAAB01</t>
  </si>
  <si>
    <t>ftp://ftp.ncbi.nlm.nih.gov/genomes/all/GCA/013/389/865/GCA_013389865.1_ASM1338986v1</t>
  </si>
  <si>
    <t>Sula dactylatra</t>
  </si>
  <si>
    <t>B10K-DU-002-49</t>
  </si>
  <si>
    <t>SAMN12253860</t>
  </si>
  <si>
    <t>GCA_013389905.1</t>
  </si>
  <si>
    <t>WEKW01</t>
  </si>
  <si>
    <t>ftp://ftp.ncbi.nlm.nih.gov/genomes/all/GCA/013/389/905/GCA_013389905.1_ASM1338990v1</t>
  </si>
  <si>
    <t>Aegithalos caudatus</t>
  </si>
  <si>
    <t>B10K-DU-002-10</t>
  </si>
  <si>
    <t>SAMN12253835</t>
  </si>
  <si>
    <t>GCA_013389925.1</t>
  </si>
  <si>
    <t>WEIU01</t>
  </si>
  <si>
    <t>ftp://ftp.ncbi.nlm.nih.gov/genomes/all/GCA/013/389/925/GCA_013389925.1_ASM1338992v1</t>
  </si>
  <si>
    <t>Fregata magnificens</t>
  </si>
  <si>
    <t>B10K-DU-002-48</t>
  </si>
  <si>
    <t>SAMN12253859</t>
  </si>
  <si>
    <t>GCA_013389945.1</t>
  </si>
  <si>
    <t>WAAD01</t>
  </si>
  <si>
    <t>ftp://ftp.ncbi.nlm.nih.gov/genomes/all/GCA/013/389/945/GCA_013389945.1_ASM1338994v1</t>
  </si>
  <si>
    <t>Todus mexicanus</t>
  </si>
  <si>
    <t>B10K-DU-002-69</t>
  </si>
  <si>
    <t>SAMN12253871</t>
  </si>
  <si>
    <t>GCA_013389965.1</t>
  </si>
  <si>
    <t>WEIS01</t>
  </si>
  <si>
    <t>ftp://ftp.ncbi.nlm.nih.gov/genomes/all/GCA/013/389/965/GCA_013389965.1_ASM1338996v1</t>
  </si>
  <si>
    <t>Dryoscopus gambensis</t>
  </si>
  <si>
    <t>B10K-DU-002-56</t>
  </si>
  <si>
    <t>SAMN12253866</t>
  </si>
  <si>
    <t>GCA_013389985.1</t>
  </si>
  <si>
    <t>WEIT01</t>
  </si>
  <si>
    <t>ftp://ftp.ncbi.nlm.nih.gov/genomes/all/GCA/013/389/985/GCA_013389985.1_ASM1338998v1</t>
  </si>
  <si>
    <t>Calyptomena viridis</t>
  </si>
  <si>
    <t>B10K-DU-002-55</t>
  </si>
  <si>
    <t>SAMN12253865</t>
  </si>
  <si>
    <t>GCA_013390005.1</t>
  </si>
  <si>
    <t>WEIV01</t>
  </si>
  <si>
    <t>ftp://ftp.ncbi.nlm.nih.gov/genomes/all/GCA/013/390/005/GCA_013390005.1_ASM1339000v1</t>
  </si>
  <si>
    <t>Pitta sordida</t>
  </si>
  <si>
    <t>B10K-DU-002-53</t>
  </si>
  <si>
    <t>SAMN12253864</t>
  </si>
  <si>
    <t>GCA_013390025.1</t>
  </si>
  <si>
    <t>WEKX01</t>
  </si>
  <si>
    <t>ftp://ftp.ncbi.nlm.nih.gov/genomes/all/GCA/013/390/025/GCA_013390025.1_ASM1339002v1</t>
  </si>
  <si>
    <t>Chloropsis hardwickii</t>
  </si>
  <si>
    <t>B10K-IZ-033-78</t>
  </si>
  <si>
    <t>SAMN12253970</t>
  </si>
  <si>
    <t>GCA_013390065.1</t>
  </si>
  <si>
    <t>WEIW01</t>
  </si>
  <si>
    <t>ftp://ftp.ncbi.nlm.nih.gov/genomes/all/GCA/013/390/065/GCA_013390065.1_ASM1339006v1</t>
  </si>
  <si>
    <t>Picathartes gymnocephalus</t>
  </si>
  <si>
    <t>B10K-DU-012-30</t>
  </si>
  <si>
    <t>SAMN12253907</t>
  </si>
  <si>
    <t>GCA_013390045.1</t>
  </si>
  <si>
    <t>WEKY01</t>
  </si>
  <si>
    <t>ftp://ftp.ncbi.nlm.nih.gov/genomes/all/GCA/013/390/045/GCA_013390045.1_ASM1339004v1</t>
  </si>
  <si>
    <t>Tichodroma muraria</t>
  </si>
  <si>
    <t>B10K-DU-012-47</t>
  </si>
  <si>
    <t>SAMN12253913</t>
  </si>
  <si>
    <t>GCA_013390105.1</t>
  </si>
  <si>
    <t>WAAG01</t>
  </si>
  <si>
    <t>ftp://ftp.ncbi.nlm.nih.gov/genomes/all/GCA/013/390/105/GCA_013390105.1_ASM1339010v1</t>
  </si>
  <si>
    <t>Phaseolus lunatus</t>
  </si>
  <si>
    <t>SAMN13612625</t>
  </si>
  <si>
    <t>PRJNA596114</t>
  </si>
  <si>
    <t>GCA_013389735.1</t>
  </si>
  <si>
    <t>chromosome Pl01:CM023857.1; chromosome Pl02:CM023858.1; chromosome Pl03:CM023859.1; chromosome Pl04:CM023860.1; chromosome Pl05:CM023861.1; chromosome Pl06:CM023862.1; chromosome Pl07:CM023863.1; chromosome Pl08:CM023864.1; chromosome Pl09:CM023865.1; chromosome Pl10:CM023866.1; chromosome Pl11:CM023867.1</t>
  </si>
  <si>
    <t>JAAFYQ01</t>
  </si>
  <si>
    <t>ftp://ftp.ncbi.nlm.nih.gov/genomes/all/GCA/013/389/735/GCA_013389735.1_COL_Plunatus_1.0</t>
  </si>
  <si>
    <t>Rynchops niger</t>
  </si>
  <si>
    <t>B10K-DU-002-16</t>
  </si>
  <si>
    <t>SAMN12253840</t>
  </si>
  <si>
    <t>GCA_013400035.1</t>
  </si>
  <si>
    <t>VXBH01</t>
  </si>
  <si>
    <t>ftp://ftp.ncbi.nlm.nih.gov/genomes/all/GCA/013/400/035/GCA_013400035.1_ASM1340003v1</t>
  </si>
  <si>
    <t>Nycticryphes semicollaris</t>
  </si>
  <si>
    <t>B10K-DU-002-14</t>
  </si>
  <si>
    <t>SAMN12253838</t>
  </si>
  <si>
    <t>GCA_013400055.1</t>
  </si>
  <si>
    <t>VXBJ01</t>
  </si>
  <si>
    <t>ftp://ftp.ncbi.nlm.nih.gov/genomes/all/GCA/013/400/055/GCA_013400055.1_ASM1340005v1</t>
  </si>
  <si>
    <t>Hippolais icterina</t>
  </si>
  <si>
    <t>B10K-DU-002-18</t>
  </si>
  <si>
    <t>SAMN12253841</t>
  </si>
  <si>
    <t>GCA_013400075.1</t>
  </si>
  <si>
    <t>VWYN01</t>
  </si>
  <si>
    <t>ftp://ftp.ncbi.nlm.nih.gov/genomes/all/GCA/013/400/075/GCA_013400075.1_ASM1340007v1</t>
  </si>
  <si>
    <t>Rhinopomastus cyanomelas</t>
  </si>
  <si>
    <t>B10K-DU-002-35</t>
  </si>
  <si>
    <t>SAMN12253851</t>
  </si>
  <si>
    <t>GCA_013400115.1</t>
  </si>
  <si>
    <t>VXBP01</t>
  </si>
  <si>
    <t>ftp://ftp.ncbi.nlm.nih.gov/genomes/all/GCA/013/400/115/GCA_013400115.1_ASM1340011v1</t>
  </si>
  <si>
    <t>Locustella ochotensis</t>
  </si>
  <si>
    <t>B10K-DU-002-09</t>
  </si>
  <si>
    <t>SAMN12253834</t>
  </si>
  <si>
    <t>GCA_013400155.1</t>
  </si>
  <si>
    <t>VXBM01</t>
  </si>
  <si>
    <t>ftp://ftp.ncbi.nlm.nih.gov/genomes/all/GCA/013/400/155/GCA_013400155.1_ASM1340015v1</t>
  </si>
  <si>
    <t>Rhinoptilus africanus</t>
  </si>
  <si>
    <t>B10K-DU-002-36</t>
  </si>
  <si>
    <t>SAMN12253852</t>
  </si>
  <si>
    <t>GCA_013400135.1</t>
  </si>
  <si>
    <t>VXBO01</t>
  </si>
  <si>
    <t>ftp://ftp.ncbi.nlm.nih.gov/genomes/all/GCA/013/400/135/GCA_013400135.1_ASM1340013v1</t>
  </si>
  <si>
    <t>Phainopepla nitens</t>
  </si>
  <si>
    <t>B10K-DU-002-32</t>
  </si>
  <si>
    <t>SAMN12253850</t>
  </si>
  <si>
    <t>GCA_013400175.1</t>
  </si>
  <si>
    <t>VXBQ01</t>
  </si>
  <si>
    <t>ftp://ftp.ncbi.nlm.nih.gov/genomes/all/GCA/013/400/175/GCA_013400175.1_ASM1340017v1</t>
  </si>
  <si>
    <t>Aramus guarauna</t>
  </si>
  <si>
    <t>B10K-DU-002-11</t>
  </si>
  <si>
    <t>SAMN12253836</t>
  </si>
  <si>
    <t>GCA_013400195.1</t>
  </si>
  <si>
    <t>VXBL01</t>
  </si>
  <si>
    <t>ftp://ftp.ncbi.nlm.nih.gov/genomes/all/GCA/013/400/195/GCA_013400195.1_ASM1340019v1</t>
  </si>
  <si>
    <t>Cisticola juncidis</t>
  </si>
  <si>
    <t>B10K-DU-002-30</t>
  </si>
  <si>
    <t>SAMN12253849</t>
  </si>
  <si>
    <t>GCA_013400215.1</t>
  </si>
  <si>
    <t>VXBR01</t>
  </si>
  <si>
    <t>ftp://ftp.ncbi.nlm.nih.gov/genomes/all/GCA/013/400/215/GCA_013400215.1_ASM1340021v1</t>
  </si>
  <si>
    <t>Oriolus oriolus</t>
  </si>
  <si>
    <t>B10K-DU-002-24</t>
  </si>
  <si>
    <t>SAMN12253845</t>
  </si>
  <si>
    <t>GCA_013400235.1</t>
  </si>
  <si>
    <t>VXBT01</t>
  </si>
  <si>
    <t>ftp://ftp.ncbi.nlm.nih.gov/genomes/all/GCA/013/400/235/GCA_013400235.1_ASM1340023v1</t>
  </si>
  <si>
    <t>Sitta europaea</t>
  </si>
  <si>
    <t>B10K-DU-002-25</t>
  </si>
  <si>
    <t>SAMN12253846</t>
  </si>
  <si>
    <t>GCA_013400255.1</t>
  </si>
  <si>
    <t>VXBS01</t>
  </si>
  <si>
    <t>ftp://ftp.ncbi.nlm.nih.gov/genomes/all/GCA/013/400/255/GCA_013400255.1_ASM1340025v1</t>
  </si>
  <si>
    <t>Rhadina sibilatrix</t>
  </si>
  <si>
    <t>B10K-DU-002-26</t>
  </si>
  <si>
    <t>SAMN12253847</t>
  </si>
  <si>
    <t>GCA_013400275.1</t>
  </si>
  <si>
    <t>VWYO01</t>
  </si>
  <si>
    <t>ftp://ftp.ncbi.nlm.nih.gov/genomes/all/GCA/013/400/275/GCA_013400275.1_ASM1340027v1</t>
  </si>
  <si>
    <t>Bombycilla garrulus</t>
  </si>
  <si>
    <t>B10K-DU-002-23</t>
  </si>
  <si>
    <t>SAMN12253844</t>
  </si>
  <si>
    <t>GCA_013400315.1</t>
  </si>
  <si>
    <t>VXBU01</t>
  </si>
  <si>
    <t>ftp://ftp.ncbi.nlm.nih.gov/genomes/all/GCA/013/400/315/GCA_013400315.1_ASM1340031v1</t>
  </si>
  <si>
    <t>Larus smithsonianus</t>
  </si>
  <si>
    <t>B10K-DU-002-28</t>
  </si>
  <si>
    <t>SAMN12253848</t>
  </si>
  <si>
    <t>GCA_013400295.1</t>
  </si>
  <si>
    <t>WAAC01</t>
  </si>
  <si>
    <t>ftp://ftp.ncbi.nlm.nih.gov/genomes/all/GCA/013/400/295/GCA_013400295.1_ASM1340029v1</t>
  </si>
  <si>
    <t>Certhia brachydactyla</t>
  </si>
  <si>
    <t>B10K-DU-002-20</t>
  </si>
  <si>
    <t>SAMN12253843</t>
  </si>
  <si>
    <t>GCA_013400355.1</t>
  </si>
  <si>
    <t>VXBV01</t>
  </si>
  <si>
    <t>ftp://ftp.ncbi.nlm.nih.gov/genomes/all/GCA/013/400/355/GCA_013400355.1_ASM1340035v1</t>
  </si>
  <si>
    <t>Eurystomus gularis</t>
  </si>
  <si>
    <t>B10K-DU-002-51</t>
  </si>
  <si>
    <t>SAMN12253862</t>
  </si>
  <si>
    <t>GCA_013400335.1</t>
  </si>
  <si>
    <t>VZZY01</t>
  </si>
  <si>
    <t>ftp://ftp.ncbi.nlm.nih.gov/genomes/all/GCA/013/400/335/GCA_013400335.1_ASM1340033v1</t>
  </si>
  <si>
    <t>Thinocorus orbignyianus</t>
  </si>
  <si>
    <t>B10K-DU-002-47</t>
  </si>
  <si>
    <t>SAMN12253858</t>
  </si>
  <si>
    <t>GCA_013400375.1</t>
  </si>
  <si>
    <t>VXBW01</t>
  </si>
  <si>
    <t>ftp://ftp.ncbi.nlm.nih.gov/genomes/all/GCA/013/400/375/GCA_013400375.1_ASM1340037v1</t>
  </si>
  <si>
    <t>Vidua macroura</t>
  </si>
  <si>
    <t>B10K-DU-002-50</t>
  </si>
  <si>
    <t>SAMN12253861</t>
  </si>
  <si>
    <t>GCA_013400395.1</t>
  </si>
  <si>
    <t>WBNN01</t>
  </si>
  <si>
    <t>ftp://ftp.ncbi.nlm.nih.gov/genomes/all/GCA/013/400/395/GCA_013400395.1_ASM1340039v1</t>
  </si>
  <si>
    <t>Scytalopus superciliaris</t>
  </si>
  <si>
    <t>B10K-DU-002-46</t>
  </si>
  <si>
    <t>SAMN12253857</t>
  </si>
  <si>
    <t>GCA_013400415.1</t>
  </si>
  <si>
    <t>VXBX01</t>
  </si>
  <si>
    <t>ftp://ftp.ncbi.nlm.nih.gov/genomes/all/GCA/013/400/415/GCA_013400415.1_ASM1340041v1</t>
  </si>
  <si>
    <t>Pycnonotus jocosus</t>
  </si>
  <si>
    <t>B10K-DU-002-42</t>
  </si>
  <si>
    <t>SAMN12253855</t>
  </si>
  <si>
    <t>GCA_013400435.1</t>
  </si>
  <si>
    <t>VWYP01</t>
  </si>
  <si>
    <t>ftp://ftp.ncbi.nlm.nih.gov/genomes/all/GCA/013/400/435/GCA_013400435.1_ASM1340043v1</t>
  </si>
  <si>
    <t>Nicator chloris</t>
  </si>
  <si>
    <t>B10K-DU-002-40</t>
  </si>
  <si>
    <t>SAMN12253854</t>
  </si>
  <si>
    <t>GCA_013400495.1</t>
  </si>
  <si>
    <t>WAAE01</t>
  </si>
  <si>
    <t>ftp://ftp.ncbi.nlm.nih.gov/genomes/all/GCA/013/400/495/GCA_013400495.1_ASM1340049v1</t>
  </si>
  <si>
    <t>Tricholaema leucomelas</t>
  </si>
  <si>
    <t>B10K-DU-002-37</t>
  </si>
  <si>
    <t>SAMN12253853</t>
  </si>
  <si>
    <t>GCA_013400475.1</t>
  </si>
  <si>
    <t>WAAF01</t>
  </si>
  <si>
    <t>ftp://ftp.ncbi.nlm.nih.gov/genomes/all/GCA/013/400/475/GCA_013400475.1_ASM1340047v1</t>
  </si>
  <si>
    <t>Erpornis zantholeuca</t>
  </si>
  <si>
    <t>B10K-DU-002-58</t>
  </si>
  <si>
    <t>SAMN12253868</t>
  </si>
  <si>
    <t>GCA_013400515.1</t>
  </si>
  <si>
    <t>VZTN01</t>
  </si>
  <si>
    <t>ftp://ftp.ncbi.nlm.nih.gov/genomes/all/GCA/013/400/515/GCA_013400515.1_ASM1340051v1</t>
  </si>
  <si>
    <t>Chloropsis cyanopogon</t>
  </si>
  <si>
    <t>B10K-DU-002-57</t>
  </si>
  <si>
    <t>SAMN12253867</t>
  </si>
  <si>
    <t>GCA_013400585.1</t>
  </si>
  <si>
    <t>WEZZ01</t>
  </si>
  <si>
    <t>ftp://ftp.ncbi.nlm.nih.gov/genomes/all/GCA/013/400/585/GCA_013400585.1_ASM1340058v1</t>
  </si>
  <si>
    <t>Scopus umbretta</t>
  </si>
  <si>
    <t>B10K-DU-002-70</t>
  </si>
  <si>
    <t>SAMN12253872</t>
  </si>
  <si>
    <t>GCA_013400535.1</t>
  </si>
  <si>
    <t>VZTL01</t>
  </si>
  <si>
    <t>ftp://ftp.ncbi.nlm.nih.gov/genomes/all/GCA/013/400/535/GCA_013400535.1_ASM1340053v1</t>
  </si>
  <si>
    <t>Peucedramus taeniatus</t>
  </si>
  <si>
    <t>B10K-DU-002-52</t>
  </si>
  <si>
    <t>SAMN12253863</t>
  </si>
  <si>
    <t>GCA_013400575.1</t>
  </si>
  <si>
    <t>WBNO01</t>
  </si>
  <si>
    <t>ftp://ftp.ncbi.nlm.nih.gov/genomes/all/GCA/013/400/575/GCA_013400575.1_ASM1340057v1</t>
  </si>
  <si>
    <t>Hypocryptadius cinnamomeus</t>
  </si>
  <si>
    <t>B10K-DU-002-83</t>
  </si>
  <si>
    <t>SAMN12253877</t>
  </si>
  <si>
    <t>GCA_013400635.1</t>
  </si>
  <si>
    <t>VYZP01</t>
  </si>
  <si>
    <t>ftp://ftp.ncbi.nlm.nih.gov/genomes/all/GCA/013/400/635/GCA_013400635.1_ASM1340063v1</t>
  </si>
  <si>
    <t>Syrrhaptes paradoxus</t>
  </si>
  <si>
    <t>B10K-DU-003-42</t>
  </si>
  <si>
    <t>SAMN12253880</t>
  </si>
  <si>
    <t>GCA_013400615.1</t>
  </si>
  <si>
    <t>VZTO01</t>
  </si>
  <si>
    <t>ftp://ftp.ncbi.nlm.nih.gov/genomes/all/GCA/013/400/615/GCA_013400615.1_ASM1340061v1</t>
  </si>
  <si>
    <t>Mystacornis crossleyi</t>
  </si>
  <si>
    <t>B10K-DU-002-82</t>
  </si>
  <si>
    <t>SAMN12253876</t>
  </si>
  <si>
    <t>GCA_013400655.1</t>
  </si>
  <si>
    <t>VYZQ01</t>
  </si>
  <si>
    <t>ftp://ftp.ncbi.nlm.nih.gov/genomes/all/GCA/013/400/655/GCA_013400655.1_ASM1340065v1</t>
  </si>
  <si>
    <t>Neodrepanis coruscans</t>
  </si>
  <si>
    <t>B10K-DU-002-79</t>
  </si>
  <si>
    <t>SAMN12253874</t>
  </si>
  <si>
    <t>GCA_013400695.1</t>
  </si>
  <si>
    <t>VYZS01</t>
  </si>
  <si>
    <t>ftp://ftp.ncbi.nlm.nih.gov/genomes/all/GCA/013/400/695/GCA_013400695.1_ASM1340069v1</t>
  </si>
  <si>
    <t>Oxylabes madagascariensis</t>
  </si>
  <si>
    <t>B10K-DU-002-81</t>
  </si>
  <si>
    <t>SAMN12253875</t>
  </si>
  <si>
    <t>GCA_013400675.1</t>
  </si>
  <si>
    <t>VYZR01</t>
  </si>
  <si>
    <t>ftp://ftp.ncbi.nlm.nih.gov/genomes/all/GCA/013/400/675/GCA_013400675.1_ASM1340067v1</t>
  </si>
  <si>
    <t>Pomatostomus ruficeps</t>
  </si>
  <si>
    <t>B10K-DU-002-71</t>
  </si>
  <si>
    <t>SAMN12253873</t>
  </si>
  <si>
    <t>GCA_013400735.1</t>
  </si>
  <si>
    <t>VYZT01</t>
  </si>
  <si>
    <t>ftp://ftp.ncbi.nlm.nih.gov/genomes/all/GCA/013/400/735/GCA_013400735.1_ASM1340073v1</t>
  </si>
  <si>
    <t>Pelecanoides urinatrix</t>
  </si>
  <si>
    <t>B10K-DU-012-45</t>
  </si>
  <si>
    <t>SAMN12253911</t>
  </si>
  <si>
    <t>GCA_013400755.1</t>
  </si>
  <si>
    <t>VZTQ01</t>
  </si>
  <si>
    <t>ftp://ftp.ncbi.nlm.nih.gov/genomes/all/GCA/013/400/755/GCA_013400755.1_ASM1340075v1</t>
  </si>
  <si>
    <t>Chaetops frenatus</t>
  </si>
  <si>
    <t>B10K-DU-012-41</t>
  </si>
  <si>
    <t>SAMN12253910</t>
  </si>
  <si>
    <t>GCA_013400775.1</t>
  </si>
  <si>
    <t>VZTR01</t>
  </si>
  <si>
    <t>ftp://ftp.ncbi.nlm.nih.gov/genomes/all/GCA/013/400/775/GCA_013400775.1_ASM1340077v1</t>
  </si>
  <si>
    <t>Centropus bengalensis</t>
  </si>
  <si>
    <t>B10K-DU-017-21</t>
  </si>
  <si>
    <t>SAMN12253924</t>
  </si>
  <si>
    <t>GCA_013400815.1</t>
  </si>
  <si>
    <t>WBNK01</t>
  </si>
  <si>
    <t>ftp://ftp.ncbi.nlm.nih.gov/genomes/all/GCA/013/400/815/GCA_013400815.1_ASM1340081v1</t>
  </si>
  <si>
    <t>Pluvianellus socialis</t>
  </si>
  <si>
    <t>B10K-DU-012-14</t>
  </si>
  <si>
    <t>SAMN12253906</t>
  </si>
  <si>
    <t>GCA_013400795.1</t>
  </si>
  <si>
    <t>VZTS01</t>
  </si>
  <si>
    <t>ftp://ftp.ncbi.nlm.nih.gov/genomes/all/GCA/013/400/795/GCA_013400795.1_ASM1340079v1</t>
  </si>
  <si>
    <t>Zapornia atra</t>
  </si>
  <si>
    <t>B10K-DU-011-47</t>
  </si>
  <si>
    <t>SAMN12253903</t>
  </si>
  <si>
    <t>GCA_013400835.1</t>
  </si>
  <si>
    <t>VZTU01</t>
  </si>
  <si>
    <t>ftp://ftp.ncbi.nlm.nih.gov/genomes/all/GCA/013/400/835/GCA_013400835.1_ASM1340083v1</t>
  </si>
  <si>
    <t>Buphagus erythrorhynchus</t>
  </si>
  <si>
    <t>B10K-DU-012-02</t>
  </si>
  <si>
    <t>SAMN12253904</t>
  </si>
  <si>
    <t>GCA_013400855.1</t>
  </si>
  <si>
    <t>VZTT01</t>
  </si>
  <si>
    <t>ftp://ftp.ncbi.nlm.nih.gov/genomes/all/GCA/013/400/855/GCA_013400855.1_ASM1340085v1</t>
  </si>
  <si>
    <t>Thalassarche chlororhynchos</t>
  </si>
  <si>
    <t>B10K-DU-029-24</t>
  </si>
  <si>
    <t>SAMN12253934</t>
  </si>
  <si>
    <t>GCA_013400895.1</t>
  </si>
  <si>
    <t>VZTW01</t>
  </si>
  <si>
    <t>ftp://ftp.ncbi.nlm.nih.gov/genomes/all/GCA/013/400/895/GCA_013400895.1_ASM1340089v1</t>
  </si>
  <si>
    <t>Pardalotus punctatus</t>
  </si>
  <si>
    <t>B10K-DU-029-51</t>
  </si>
  <si>
    <t>SAMN12253951</t>
  </si>
  <si>
    <t>GCA_013400915.1</t>
  </si>
  <si>
    <t>VZTX01</t>
  </si>
  <si>
    <t>ftp://ftp.ncbi.nlm.nih.gov/genomes/all/GCA/013/400/915/GCA_013400915.1_ASM1340091v1</t>
  </si>
  <si>
    <t>Turnix velox</t>
  </si>
  <si>
    <t>B10K-DU-029-46</t>
  </si>
  <si>
    <t>SAMN12253947</t>
  </si>
  <si>
    <t>GCA_013400935.1</t>
  </si>
  <si>
    <t>VZTY01</t>
  </si>
  <si>
    <t>ftp://ftp.ncbi.nlm.nih.gov/genomes/all/GCA/013/400/935/GCA_013400935.1_ASM1340093v1</t>
  </si>
  <si>
    <t>Drymodes brunneopygia</t>
  </si>
  <si>
    <t>B10K-DU-030-03</t>
  </si>
  <si>
    <t>SAMN12253961</t>
  </si>
  <si>
    <t>GCA_013400955.1</t>
  </si>
  <si>
    <t>VZTZ01</t>
  </si>
  <si>
    <t>ftp://ftp.ncbi.nlm.nih.gov/genomes/all/GCA/013/400/955/GCA_013400955.1_ASM1340095v1</t>
  </si>
  <si>
    <t>Atrichornis clamosus</t>
  </si>
  <si>
    <t>B10K-DU-029-61</t>
  </si>
  <si>
    <t>SAMN12253955</t>
  </si>
  <si>
    <t>GCA_013400975.1</t>
  </si>
  <si>
    <t>WBMZ01</t>
  </si>
  <si>
    <t>ftp://ftp.ncbi.nlm.nih.gov/genomes/all/GCA/013/400/975/GCA_013400975.1_ASM1340097v1</t>
  </si>
  <si>
    <t>Rissa tridactyla</t>
  </si>
  <si>
    <t>OUT-0021</t>
  </si>
  <si>
    <t>SAMN12253991</t>
  </si>
  <si>
    <t>GCA_013401015.1</t>
  </si>
  <si>
    <t>VZUC01</t>
  </si>
  <si>
    <t>ftp://ftp.ncbi.nlm.nih.gov/genomes/all/GCA/013/401/015/GCA_013401015.1_ASM1340101v1</t>
  </si>
  <si>
    <t>Uria aalge</t>
  </si>
  <si>
    <t>OUT-0019</t>
  </si>
  <si>
    <t>SAMN12253989</t>
  </si>
  <si>
    <t>GCA_013401055.1</t>
  </si>
  <si>
    <t>VZUE01</t>
  </si>
  <si>
    <t>ftp://ftp.ncbi.nlm.nih.gov/genomes/all/GCA/013/401/055/GCA_013401055.1_ASM1340105v1</t>
  </si>
  <si>
    <t>Horornis vulcanius</t>
  </si>
  <si>
    <t>B10K-DU-029-69</t>
  </si>
  <si>
    <t>SAMN12253956</t>
  </si>
  <si>
    <t>GCA_013401035.1</t>
  </si>
  <si>
    <t>VZUA01</t>
  </si>
  <si>
    <t>ftp://ftp.ncbi.nlm.nih.gov/genomes/all/GCA/013/401/035/GCA_013401035.1_ASM1340103v1</t>
  </si>
  <si>
    <t>Cepphus grylle</t>
  </si>
  <si>
    <t>OUT-0020</t>
  </si>
  <si>
    <t>SAMN12253990</t>
  </si>
  <si>
    <t>GCA_013401065.1</t>
  </si>
  <si>
    <t>VZUD01</t>
  </si>
  <si>
    <t>ftp://ftp.ncbi.nlm.nih.gov/genomes/all/GCA/013/401/065/GCA_013401065.1_ASM1340106v1</t>
  </si>
  <si>
    <t>Passerina amoena</t>
  </si>
  <si>
    <t>OUT-0017</t>
  </si>
  <si>
    <t>SAMN12253987</t>
  </si>
  <si>
    <t>GCA_013401095.1</t>
  </si>
  <si>
    <t>WBNP01</t>
  </si>
  <si>
    <t>ftp://ftp.ncbi.nlm.nih.gov/genomes/all/GCA/013/401/095/GCA_013401095.1_ASM1340109v1</t>
  </si>
  <si>
    <t>Calonectris borealis</t>
  </si>
  <si>
    <t>OUT-0025</t>
  </si>
  <si>
    <t>SAMN12253995</t>
  </si>
  <si>
    <t>GCA_013401115.1</t>
  </si>
  <si>
    <t>VZUG01</t>
  </si>
  <si>
    <t>ftp://ftp.ncbi.nlm.nih.gov/genomes/all/GCA/013/401/115/GCA_013401115.1_ASM1340111v1</t>
  </si>
  <si>
    <t>Cettia cetti</t>
  </si>
  <si>
    <t>OUT-0056</t>
  </si>
  <si>
    <t>SAMN12254007</t>
  </si>
  <si>
    <t>GCA_013401135.1</t>
  </si>
  <si>
    <t>VZUI01</t>
  </si>
  <si>
    <t>ftp://ftp.ncbi.nlm.nih.gov/genomes/all/GCA/013/401/135/GCA_013401135.1_ASM1340113v1</t>
  </si>
  <si>
    <t>Xiphorhynchus elegans</t>
  </si>
  <si>
    <t>OUT-0059</t>
  </si>
  <si>
    <t>SAMN12254008</t>
  </si>
  <si>
    <t>GCA_013401175.1</t>
  </si>
  <si>
    <t>VZUH01</t>
  </si>
  <si>
    <t>ftp://ftp.ncbi.nlm.nih.gov/genomes/all/GCA/013/401/175/GCA_013401175.1_ASM1340117v1</t>
  </si>
  <si>
    <t>Pteruthius melanotis</t>
  </si>
  <si>
    <t>B10K-IZ-033-77</t>
  </si>
  <si>
    <t>SAMN12253969</t>
  </si>
  <si>
    <t>GCA_013401235.1</t>
  </si>
  <si>
    <t>WEIY01</t>
  </si>
  <si>
    <t>ftp://ftp.ncbi.nlm.nih.gov/genomes/all/GCA/013/401/235/GCA_013401235.1_ASM1340123v1</t>
  </si>
  <si>
    <t>Urocolius indicus</t>
  </si>
  <si>
    <t>B10K-DU-030-59</t>
  </si>
  <si>
    <t>SAMN12253966</t>
  </si>
  <si>
    <t>GCA_013401255.1</t>
  </si>
  <si>
    <t>WBNH01</t>
  </si>
  <si>
    <t>ftp://ftp.ncbi.nlm.nih.gov/genomes/all/GCA/013/401/255/GCA_013401255.1_ASM1340125v1</t>
  </si>
  <si>
    <t>Brachypteracias leptosomus</t>
  </si>
  <si>
    <t>B10K-DU-012-52</t>
  </si>
  <si>
    <t>SAMN12253914</t>
  </si>
  <si>
    <t>GCA_013401335.1</t>
  </si>
  <si>
    <t>VYZX01</t>
  </si>
  <si>
    <t>ftp://ftp.ncbi.nlm.nih.gov/genomes/all/GCA/013/401/335/GCA_013401335.1_ASM1340133v1</t>
  </si>
  <si>
    <t>Glareola pratincola</t>
  </si>
  <si>
    <t>B10K-CU-031-08</t>
  </si>
  <si>
    <t>SAMN12253752</t>
  </si>
  <si>
    <t>GCA_013401295.1</t>
  </si>
  <si>
    <t>VWPO01</t>
  </si>
  <si>
    <t>ftp://ftp.ncbi.nlm.nih.gov/genomes/all/GCA/013/401/295/GCA_013401295.1_ASM1340129v1</t>
  </si>
  <si>
    <t>Balaeniceps rex</t>
  </si>
  <si>
    <t>B10K-DU-012-56</t>
  </si>
  <si>
    <t>SAMN12253916</t>
  </si>
  <si>
    <t>GCA_013401315.1</t>
  </si>
  <si>
    <t>VYZW01</t>
  </si>
  <si>
    <t>ftp://ftp.ncbi.nlm.nih.gov/genomes/all/GCA/013/401/315/GCA_013401315.1_ASM1340131v1</t>
  </si>
  <si>
    <t>Ceyx cyanopectus</t>
  </si>
  <si>
    <t>B10K-DU-013-51</t>
  </si>
  <si>
    <t>SAMN12253921</t>
  </si>
  <si>
    <t>GCA_013401355.1</t>
  </si>
  <si>
    <t>VYZU01</t>
  </si>
  <si>
    <t>ftp://ftp.ncbi.nlm.nih.gov/genomes/all/GCA/013/401/355/GCA_013401355.1_ASM1340135v1</t>
  </si>
  <si>
    <t>Spizella passerina</t>
  </si>
  <si>
    <t>B10K-DU-023-52</t>
  </si>
  <si>
    <t>SAMN12253929</t>
  </si>
  <si>
    <t>GCA_013401375.1</t>
  </si>
  <si>
    <t>WBNQ01</t>
  </si>
  <si>
    <t>ftp://ftp.ncbi.nlm.nih.gov/genomes/all/GCA/013/401/375/GCA_013401375.1_ASM1340137v1</t>
  </si>
  <si>
    <t>Ardeotis kori</t>
  </si>
  <si>
    <t>B10K-CU-031-01</t>
  </si>
  <si>
    <t>SAMN12253748</t>
  </si>
  <si>
    <t>GCA_013396375.1</t>
  </si>
  <si>
    <t>VWPR01</t>
  </si>
  <si>
    <t>ftp://ftp.ncbi.nlm.nih.gov/genomes/all/GCA/013/396/375/GCA_013396375.1_ASM1339637v1</t>
  </si>
  <si>
    <t>Anhinga anhinga</t>
  </si>
  <si>
    <t>B10K-CU-031-38</t>
  </si>
  <si>
    <t>SAMN12253762</t>
  </si>
  <si>
    <t>GCA_013396435.1</t>
  </si>
  <si>
    <t>WBMU01</t>
  </si>
  <si>
    <t>ftp://ftp.ncbi.nlm.nih.gov/genomes/all/GCA/013/396/435/GCA_013396435.1_ASM1339643v1</t>
  </si>
  <si>
    <t>Smithornis capensis</t>
  </si>
  <si>
    <t>B10K-CU-031-20</t>
  </si>
  <si>
    <t>SAMN12253759</t>
  </si>
  <si>
    <t>GCA_013396465.1</t>
  </si>
  <si>
    <t>VWYW01</t>
  </si>
  <si>
    <t>ftp://ftp.ncbi.nlm.nih.gov/genomes/all/GCA/013/396/465/GCA_013396465.1_ASM1339646v1</t>
  </si>
  <si>
    <t>Chaetorhynchus papuensis</t>
  </si>
  <si>
    <t>B10K-CU-031-19</t>
  </si>
  <si>
    <t>SAMN12253758</t>
  </si>
  <si>
    <t>GCA_013396525.1</t>
  </si>
  <si>
    <t>VWYX01</t>
  </si>
  <si>
    <t>ftp://ftp.ncbi.nlm.nih.gov/genomes/all/GCA/013/396/525/GCA_013396525.1_ASM1339652v1</t>
  </si>
  <si>
    <t>Ptilorrhoa leucosticta</t>
  </si>
  <si>
    <t>B10K-CU-031-17</t>
  </si>
  <si>
    <t>SAMN12253757</t>
  </si>
  <si>
    <t>GCA_013396485.1</t>
  </si>
  <si>
    <t>VWYY01</t>
  </si>
  <si>
    <t>ftp://ftp.ncbi.nlm.nih.gov/genomes/all/GCA/013/396/485/GCA_013396485.1_ASM1339648v1</t>
  </si>
  <si>
    <t>Rhodinocichla rosea</t>
  </si>
  <si>
    <t>B10K-CU-031-12</t>
  </si>
  <si>
    <t>SAMN12253755</t>
  </si>
  <si>
    <t>GCA_013396575.1</t>
  </si>
  <si>
    <t>VWYZ01</t>
  </si>
  <si>
    <t>ftp://ftp.ncbi.nlm.nih.gov/genomes/all/GCA/013/396/575/GCA_013396575.1_ASM1339657v1</t>
  </si>
  <si>
    <t>Nyctibius bracteatus</t>
  </si>
  <si>
    <t>B10K-CU-031-10</t>
  </si>
  <si>
    <t>SAMN12253753</t>
  </si>
  <si>
    <t>GCA_013396595.1</t>
  </si>
  <si>
    <t>VWZB01</t>
  </si>
  <si>
    <t>ftp://ftp.ncbi.nlm.nih.gov/genomes/all/GCA/013/396/595/GCA_013396595.1_ASM1339659v1</t>
  </si>
  <si>
    <t>Oceanites oceanicus</t>
  </si>
  <si>
    <t>B10K-CU-031-11</t>
  </si>
  <si>
    <t>SAMN12253754</t>
  </si>
  <si>
    <t>GCA_013396615.1</t>
  </si>
  <si>
    <t>VWZA01</t>
  </si>
  <si>
    <t>ftp://ftp.ncbi.nlm.nih.gov/genomes/all/GCA/013/396/615/GCA_013396615.1_ASM1339661v1</t>
  </si>
  <si>
    <t>Penelope pileata</t>
  </si>
  <si>
    <t>B10K-DU-001-08</t>
  </si>
  <si>
    <t>SAMN12253771</t>
  </si>
  <si>
    <t>GCA_013396635.1</t>
  </si>
  <si>
    <t>WBMW01</t>
  </si>
  <si>
    <t>ftp://ftp.ncbi.nlm.nih.gov/genomes/all/GCA/013/396/635/GCA_013396635.1_ASM1339663v1</t>
  </si>
  <si>
    <t>Campylorhamphus procurvoides</t>
  </si>
  <si>
    <t>B10K-DU-001-09</t>
  </si>
  <si>
    <t>SAMN12253772</t>
  </si>
  <si>
    <t>GCA_013396655.1</t>
  </si>
  <si>
    <t>WBMV01</t>
  </si>
  <si>
    <t>ftp://ftp.ncbi.nlm.nih.gov/genomes/all/GCA/013/396/655/GCA_013396655.1_ASM1339665v1</t>
  </si>
  <si>
    <t>Eubucco bourcierii</t>
  </si>
  <si>
    <t>B10K-DU-001-04</t>
  </si>
  <si>
    <t>SAMN12253768</t>
  </si>
  <si>
    <t>GCA_013396675.1</t>
  </si>
  <si>
    <t>VWZE01</t>
  </si>
  <si>
    <t>ftp://ftp.ncbi.nlm.nih.gov/genomes/all/GCA/013/396/675/GCA_013396675.1_ASM1339667v1</t>
  </si>
  <si>
    <t>Sakesphorus luctuosus</t>
  </si>
  <si>
    <t>B10K-DU-001-06</t>
  </si>
  <si>
    <t>SAMN12253769</t>
  </si>
  <si>
    <t>GCA_013396695.1</t>
  </si>
  <si>
    <t>VWZD01</t>
  </si>
  <si>
    <t>ftp://ftp.ncbi.nlm.nih.gov/genomes/all/GCA/013/396/695/GCA_013396695.1_ASM1339669v1</t>
  </si>
  <si>
    <t>Grallaria varia</t>
  </si>
  <si>
    <t>B10K-DU-001-02</t>
  </si>
  <si>
    <t>SAMN12253766</t>
  </si>
  <si>
    <t>GCA_013396735.1</t>
  </si>
  <si>
    <t>VWZG01</t>
  </si>
  <si>
    <t>ftp://ftp.ncbi.nlm.nih.gov/genomes/all/GCA/013/396/735/GCA_013396735.1_ASM1339673v1</t>
  </si>
  <si>
    <t>Sclerurus mexicanus</t>
  </si>
  <si>
    <t>B10K-DU-001-03</t>
  </si>
  <si>
    <t>SAMN12253767</t>
  </si>
  <si>
    <t>GCA_013396755.1</t>
  </si>
  <si>
    <t>VWZF01</t>
  </si>
  <si>
    <t>ftp://ftp.ncbi.nlm.nih.gov/genomes/all/GCA/013/396/755/GCA_013396755.1_ASM1339675v1</t>
  </si>
  <si>
    <t>Ciccaba nigrolineata</t>
  </si>
  <si>
    <t>B10K-DU-001-07</t>
  </si>
  <si>
    <t>SAMN12253770</t>
  </si>
  <si>
    <t>GCA_013396715.1</t>
  </si>
  <si>
    <t>VWZC01</t>
  </si>
  <si>
    <t>ftp://ftp.ncbi.nlm.nih.gov/genomes/all/GCA/013/396/715/GCA_013396715.1_ASM1339671v1</t>
  </si>
  <si>
    <t>Corythaeola cristata</t>
  </si>
  <si>
    <t>B10K-CU-031-40</t>
  </si>
  <si>
    <t>SAMN12253763</t>
  </si>
  <si>
    <t>GCA_013396815.1</t>
  </si>
  <si>
    <t>WBMX01</t>
  </si>
  <si>
    <t>ftp://ftp.ncbi.nlm.nih.gov/genomes/all/GCA/013/396/815/GCA_013396815.1_ASM1339681v1</t>
  </si>
  <si>
    <t>Psilopogon haemacephalus</t>
  </si>
  <si>
    <t>B10K-DU-001-24</t>
  </si>
  <si>
    <t>SAMN12253782</t>
  </si>
  <si>
    <t>GCA_013396835.1</t>
  </si>
  <si>
    <t>VWZI01</t>
  </si>
  <si>
    <t>ftp://ftp.ncbi.nlm.nih.gov/genomes/all/GCA/013/396/835/GCA_013396835.1_ASM1339683v1</t>
  </si>
  <si>
    <t>Hemiprocne comata</t>
  </si>
  <si>
    <t>B10K-DU-001-23</t>
  </si>
  <si>
    <t>SAMN12253781</t>
  </si>
  <si>
    <t>GCA_013396855.1</t>
  </si>
  <si>
    <t>VWZJ01</t>
  </si>
  <si>
    <t>ftp://ftp.ncbi.nlm.nih.gov/genomes/all/GCA/013/396/855/GCA_013396855.1_ASM1339685v1</t>
  </si>
  <si>
    <t>Loxia leucoptera</t>
  </si>
  <si>
    <t>B10K-DU-001-19</t>
  </si>
  <si>
    <t>SAMN12253777</t>
  </si>
  <si>
    <t>GCA_013396895.1</t>
  </si>
  <si>
    <t>VWZM01</t>
  </si>
  <si>
    <t>ftp://ftp.ncbi.nlm.nih.gov/genomes/all/GCA/013/396/895/GCA_013396895.1_ASM1339689v1</t>
  </si>
  <si>
    <t>Stercorarius parasiticus</t>
  </si>
  <si>
    <t>B10K-DU-001-20</t>
  </si>
  <si>
    <t>SAMN12253778</t>
  </si>
  <si>
    <t>GCA_013396915.1</t>
  </si>
  <si>
    <t>VWZL01</t>
  </si>
  <si>
    <t>ftp://ftp.ncbi.nlm.nih.gov/genomes/all/GCA/013/396/915/GCA_013396915.1_ASM1339691v1</t>
  </si>
  <si>
    <t>Bucco capensis</t>
  </si>
  <si>
    <t>B10K-DU-001-16</t>
  </si>
  <si>
    <t>SAMN12253774</t>
  </si>
  <si>
    <t>GCA_013396975.1</t>
  </si>
  <si>
    <t>VWZO01</t>
  </si>
  <si>
    <t>ftp://ftp.ncbi.nlm.nih.gov/genomes/all/GCA/013/396/975/GCA_013396975.1_ASM1339697v1</t>
  </si>
  <si>
    <t>Baryphthengus martii</t>
  </si>
  <si>
    <t>B10K-DU-001-21</t>
  </si>
  <si>
    <t>SAMN12253779</t>
  </si>
  <si>
    <t>GCA_013396935.1</t>
  </si>
  <si>
    <t>VWZK01</t>
  </si>
  <si>
    <t>ftp://ftp.ncbi.nlm.nih.gov/genomes/all/GCA/013/396/935/GCA_013396935.1_ASM1339693v1</t>
  </si>
  <si>
    <t>Dicaeum eximium</t>
  </si>
  <si>
    <t>B10K-DU-001-34</t>
  </si>
  <si>
    <t>SAMN12253792</t>
  </si>
  <si>
    <t>GCA_013396995.1</t>
  </si>
  <si>
    <t>VWZP01</t>
  </si>
  <si>
    <t>ftp://ftp.ncbi.nlm.nih.gov/genomes/all/GCA/013/396/995/GCA_013396995.1_ASM1339699v1</t>
  </si>
  <si>
    <t>Myiagra hebetior</t>
  </si>
  <si>
    <t>B10K-DU-001-33</t>
  </si>
  <si>
    <t>SAMN12253791</t>
  </si>
  <si>
    <t>GCA_013397015.1</t>
  </si>
  <si>
    <t>VWZQ01</t>
  </si>
  <si>
    <t>ftp://ftp.ncbi.nlm.nih.gov/genomes/all/GCA/013/397/015/GCA_013397015.1_ASM1339701v1</t>
  </si>
  <si>
    <t>Oceanodroma tethys</t>
  </si>
  <si>
    <t>B10K-DU-001-32</t>
  </si>
  <si>
    <t>SAMN12253790</t>
  </si>
  <si>
    <t>GCA_013397025.1</t>
  </si>
  <si>
    <t>VWZR01</t>
  </si>
  <si>
    <t>ftp://ftp.ncbi.nlm.nih.gov/genomes/all/GCA/013/397/025/GCA_013397025.1_ASM1339702v1</t>
  </si>
  <si>
    <t>Pachycephala philippinensis</t>
  </si>
  <si>
    <t>B10K-DU-001-28</t>
  </si>
  <si>
    <t>SAMN12253786</t>
  </si>
  <si>
    <t>GCA_013397055.1</t>
  </si>
  <si>
    <t>VWZT01</t>
  </si>
  <si>
    <t>ftp://ftp.ncbi.nlm.nih.gov/genomes/all/GCA/013/397/055/GCA_013397055.1_ASM1339705v1</t>
  </si>
  <si>
    <t>Rhabdornis inornatus</t>
  </si>
  <si>
    <t>B10K-DU-001-29</t>
  </si>
  <si>
    <t>SAMN12253787</t>
  </si>
  <si>
    <t>GCA_013397075.1</t>
  </si>
  <si>
    <t>VWZS01</t>
  </si>
  <si>
    <t>ftp://ftp.ncbi.nlm.nih.gov/genomes/all/GCA/013/397/075/GCA_013397075.1_ASM1339707v1</t>
  </si>
  <si>
    <t>Sterrhoptilus dennistouni</t>
  </si>
  <si>
    <t>B10K-DU-001-27</t>
  </si>
  <si>
    <t>SAMN12253785</t>
  </si>
  <si>
    <t>GCA_013397095.1</t>
  </si>
  <si>
    <t>VWZU01</t>
  </si>
  <si>
    <t>ftp://ftp.ncbi.nlm.nih.gov/genomes/all/GCA/013/397/095/GCA_013397095.1_ASM1339709v1</t>
  </si>
  <si>
    <t>Edolisoma coerulescens</t>
  </si>
  <si>
    <t>B10K-DU-001-25</t>
  </si>
  <si>
    <t>SAMN12253783</t>
  </si>
  <si>
    <t>GCA_013397115.1</t>
  </si>
  <si>
    <t>VWZW01</t>
  </si>
  <si>
    <t>ftp://ftp.ncbi.nlm.nih.gov/genomes/all/GCA/013/397/115/GCA_013397115.1_ASM1339711v1</t>
  </si>
  <si>
    <t>Irena cyanogastra</t>
  </si>
  <si>
    <t>B10K-DU-001-26</t>
  </si>
  <si>
    <t>SAMN12253784</t>
  </si>
  <si>
    <t>GCA_013397155.1</t>
  </si>
  <si>
    <t>VWZV01</t>
  </si>
  <si>
    <t>ftp://ftp.ncbi.nlm.nih.gov/genomes/all/GCA/013/397/155/GCA_013397155.1_ASM1339715v1</t>
  </si>
  <si>
    <t>Thryothorus ludovicianus</t>
  </si>
  <si>
    <t>B10K-DU-001-68</t>
  </si>
  <si>
    <t>SAMN12253818</t>
  </si>
  <si>
    <t>GCA_013397245.1</t>
  </si>
  <si>
    <t>VZTB01</t>
  </si>
  <si>
    <t>ftp://ftp.ncbi.nlm.nih.gov/genomes/all/GCA/013/397/245/GCA_013397245.1_ASM1339724v1</t>
  </si>
  <si>
    <t>Trogon melanurus</t>
  </si>
  <si>
    <t>B10K-DU-007-40</t>
  </si>
  <si>
    <t>SAMN12253890</t>
  </si>
  <si>
    <t>GCA_013399275.1</t>
  </si>
  <si>
    <t>VXAG01</t>
  </si>
  <si>
    <t>ftp://ftp.ncbi.nlm.nih.gov/genomes/all/GCA/013/399/275/GCA_013399275.1_ASM1339927v1</t>
  </si>
  <si>
    <t>Fregetta grallaria</t>
  </si>
  <si>
    <t>B10K-DU-006-09</t>
  </si>
  <si>
    <t>SAMN12253887</t>
  </si>
  <si>
    <t>GCA_013399335.1</t>
  </si>
  <si>
    <t>VZZT01</t>
  </si>
  <si>
    <t>ftp://ftp.ncbi.nlm.nih.gov/genomes/all/GCA/013/399/335/GCA_013399335.1_ASM1339933v1</t>
  </si>
  <si>
    <t>Alopecoenas beccarii</t>
  </si>
  <si>
    <t>B10K-DU-006-06</t>
  </si>
  <si>
    <t>SAMN12253886</t>
  </si>
  <si>
    <t>GCA_013399365.1</t>
  </si>
  <si>
    <t>VWYH01</t>
  </si>
  <si>
    <t>ftp://ftp.ncbi.nlm.nih.gov/genomes/all/GCA/013/399/365/GCA_013399365.1_ASM1339936v1</t>
  </si>
  <si>
    <t>Nyctiprogne leucopyga</t>
  </si>
  <si>
    <t>B10K-DU-005-01</t>
  </si>
  <si>
    <t>SAMN12253883</t>
  </si>
  <si>
    <t>GCA_013399395.1</t>
  </si>
  <si>
    <t>VZZU01</t>
  </si>
  <si>
    <t>ftp://ftp.ncbi.nlm.nih.gov/genomes/all/GCA/013/399/395/GCA_013399395.1_ASM1339939v1</t>
  </si>
  <si>
    <t>Anthoscopus minutus</t>
  </si>
  <si>
    <t>B10K-DU-011-42</t>
  </si>
  <si>
    <t>SAMN12253902</t>
  </si>
  <si>
    <t>GCA_013399455.1</t>
  </si>
  <si>
    <t>VWYI01</t>
  </si>
  <si>
    <t>ftp://ftp.ncbi.nlm.nih.gov/genomes/all/GCA/013/399/455/GCA_013399455.1_ASM1339945v1</t>
  </si>
  <si>
    <t>Chauna torquata</t>
  </si>
  <si>
    <t>B10K-DU-011-36</t>
  </si>
  <si>
    <t>SAMN12253900</t>
  </si>
  <si>
    <t>GCA_013399475.1</t>
  </si>
  <si>
    <t>VXAL01</t>
  </si>
  <si>
    <t>ftp://ftp.ncbi.nlm.nih.gov/genomes/all/GCA/013/399/475/GCA_013399475.1_ASM1339947v1</t>
  </si>
  <si>
    <t>Corythaixoides concolor</t>
  </si>
  <si>
    <t>B10K-DU-011-20</t>
  </si>
  <si>
    <t>SAMN12253899</t>
  </si>
  <si>
    <t>GCA_013399495.1</t>
  </si>
  <si>
    <t>VXAM01</t>
  </si>
  <si>
    <t>ftp://ftp.ncbi.nlm.nih.gov/genomes/all/GCA/013/399/495/GCA_013399495.1_ASM1339949v1</t>
  </si>
  <si>
    <t>Phaetusa simplex</t>
  </si>
  <si>
    <t>B10K-DU-009-16</t>
  </si>
  <si>
    <t>SAMN12253896</t>
  </si>
  <si>
    <t>GCA_013399535.1</t>
  </si>
  <si>
    <t>VZZW01</t>
  </si>
  <si>
    <t>ftp://ftp.ncbi.nlm.nih.gov/genomes/all/GCA/013/399/535/GCA_013399535.1_ASM1339953v1</t>
  </si>
  <si>
    <t>Podilymbus podiceps</t>
  </si>
  <si>
    <t>B10K-DU-009-04</t>
  </si>
  <si>
    <t>SAMN12253895</t>
  </si>
  <si>
    <t>GCA_013399565.1</t>
  </si>
  <si>
    <t>VXAO01</t>
  </si>
  <si>
    <t>ftp://ftp.ncbi.nlm.nih.gov/genomes/all/GCA/013/399/565/GCA_013399565.1_ASM1339956v1</t>
  </si>
  <si>
    <t>Amazona guildingii</t>
  </si>
  <si>
    <t>B10K-DU-001-46</t>
  </si>
  <si>
    <t>SAMN12253802</t>
  </si>
  <si>
    <t>GCA_013399615.1</t>
  </si>
  <si>
    <t>VXAR01</t>
  </si>
  <si>
    <t>ftp://ftp.ncbi.nlm.nih.gov/genomes/all/GCA/013/399/615/GCA_013399615.1_ASM1339961v1</t>
  </si>
  <si>
    <t>Chordeiles acutipennis</t>
  </si>
  <si>
    <t>B10K-DU-008-62</t>
  </si>
  <si>
    <t>SAMN12253893</t>
  </si>
  <si>
    <t>GCA_013399635.1</t>
  </si>
  <si>
    <t>VXAQ01</t>
  </si>
  <si>
    <t>ftp://ftp.ncbi.nlm.nih.gov/genomes/all/GCA/013/399/635/GCA_013399635.1_ASM1339963v1</t>
  </si>
  <si>
    <t>Setophaga kirtlandii</t>
  </si>
  <si>
    <t>B10K-DU-001-45</t>
  </si>
  <si>
    <t>SAMN12253801</t>
  </si>
  <si>
    <t>GCA_013399655.1</t>
  </si>
  <si>
    <t>VXAS01</t>
  </si>
  <si>
    <t>ftp://ftp.ncbi.nlm.nih.gov/genomes/all/GCA/013/399/655/GCA_013399655.1_ASM1339965v1</t>
  </si>
  <si>
    <t>Formicarius rufipectus</t>
  </si>
  <si>
    <t>B10K-DU-001-43</t>
  </si>
  <si>
    <t>SAMN12253799</t>
  </si>
  <si>
    <t>GCA_013399695.1</t>
  </si>
  <si>
    <t>VXAU01</t>
  </si>
  <si>
    <t>ftp://ftp.ncbi.nlm.nih.gov/genomes/all/GCA/013/399/695/GCA_013399695.1_ASM1339969v1</t>
  </si>
  <si>
    <t>Mesembrinibis cayennensis</t>
  </si>
  <si>
    <t>B10K-DU-001-44</t>
  </si>
  <si>
    <t>SAMN12253800</t>
  </si>
  <si>
    <t>GCA_013399675.1</t>
  </si>
  <si>
    <t>VXAT01</t>
  </si>
  <si>
    <t>ftp://ftp.ncbi.nlm.nih.gov/genomes/all/GCA/013/399/675/GCA_013399675.1_ASM1339967v1</t>
  </si>
  <si>
    <t>Tyrannus savana</t>
  </si>
  <si>
    <t>B10K-DU-001-37</t>
  </si>
  <si>
    <t>SAMN12253795</t>
  </si>
  <si>
    <t>GCA_013399735.1</t>
  </si>
  <si>
    <t>VXAW01</t>
  </si>
  <si>
    <t>ftp://ftp.ncbi.nlm.nih.gov/genomes/all/GCA/013/399/735/GCA_013399735.1_ASM1339973v1</t>
  </si>
  <si>
    <t>Podargus strigoides</t>
  </si>
  <si>
    <t>B10K-DU-001-40</t>
  </si>
  <si>
    <t>SAMN12253797</t>
  </si>
  <si>
    <t>GCA_013399755.1</t>
  </si>
  <si>
    <t>VZTK01</t>
  </si>
  <si>
    <t>ftp://ftp.ncbi.nlm.nih.gov/genomes/all/GCA/013/399/755/GCA_013399755.1_ASM1339975v1</t>
  </si>
  <si>
    <t>Zosterops hypoxanthus</t>
  </si>
  <si>
    <t>B10K-DU-001-36</t>
  </si>
  <si>
    <t>SAMN12253794</t>
  </si>
  <si>
    <t>GCA_013399795.1</t>
  </si>
  <si>
    <t>VWYL01</t>
  </si>
  <si>
    <t>ftp://ftp.ncbi.nlm.nih.gov/genomes/all/GCA/013/399/795/GCA_013399795.1_ASM1339979v1</t>
  </si>
  <si>
    <t>Leptocoma aspasia</t>
  </si>
  <si>
    <t>B10K-DU-001-35</t>
  </si>
  <si>
    <t>SAMN12253793</t>
  </si>
  <si>
    <t>GCA_013399835.1</t>
  </si>
  <si>
    <t>VXAX01</t>
  </si>
  <si>
    <t>ftp://ftp.ncbi.nlm.nih.gov/genomes/all/GCA/013/399/835/GCA_013399835.1_ASM1339983v1</t>
  </si>
  <si>
    <t>Semnornis frantzii</t>
  </si>
  <si>
    <t>B10K-DU-001-42</t>
  </si>
  <si>
    <t>SAMN12253798</t>
  </si>
  <si>
    <t>GCA_013399775.1</t>
  </si>
  <si>
    <t>VWYK01</t>
  </si>
  <si>
    <t>ftp://ftp.ncbi.nlm.nih.gov/genomes/all/GCA/013/399/775/GCA_013399775.1_ASM1339977v1</t>
  </si>
  <si>
    <t>Gymnorhina tibicen</t>
  </si>
  <si>
    <t>B10K-DU-002-05</t>
  </si>
  <si>
    <t>SAMN12253831</t>
  </si>
  <si>
    <t>GCA_013399875.1</t>
  </si>
  <si>
    <t>VXAZ01</t>
  </si>
  <si>
    <t>ftp://ftp.ncbi.nlm.nih.gov/genomes/all/GCA/013/399/875/GCA_013399875.1_ASM1339987v1</t>
  </si>
  <si>
    <t>Oxyruncus cristatus</t>
  </si>
  <si>
    <t>B10K-DU-002-07</t>
  </si>
  <si>
    <t>SAMN12253832</t>
  </si>
  <si>
    <t>GCA_013399855.1</t>
  </si>
  <si>
    <t>VXAY01</t>
  </si>
  <si>
    <t>ftp://ftp.ncbi.nlm.nih.gov/genomes/all/GCA/013/399/855/GCA_013399855.1_ASM1339985v1</t>
  </si>
  <si>
    <t>Serilophus lunatus</t>
  </si>
  <si>
    <t>B10K-DU-002-03</t>
  </si>
  <si>
    <t>SAMN12253830</t>
  </si>
  <si>
    <t>GCA_013399895.1</t>
  </si>
  <si>
    <t>VXBA01</t>
  </si>
  <si>
    <t>ftp://ftp.ncbi.nlm.nih.gov/genomes/all/GCA/013/399/895/GCA_013399895.1_ASM1339989v1</t>
  </si>
  <si>
    <t>Illadopsis cleaveri</t>
  </si>
  <si>
    <t>B10K-DU-002-01</t>
  </si>
  <si>
    <t>SAMN12253828</t>
  </si>
  <si>
    <t>GCA_013399915.1</t>
  </si>
  <si>
    <t>VXBB01</t>
  </si>
  <si>
    <t>ftp://ftp.ncbi.nlm.nih.gov/genomes/all/GCA/013/399/915/GCA_013399915.1_ASM1339991v1</t>
  </si>
  <si>
    <t>Cinclus mexicanus</t>
  </si>
  <si>
    <t>B10K-DU-001-77</t>
  </si>
  <si>
    <t>SAMN12253825</t>
  </si>
  <si>
    <t>GCA_013399935.1</t>
  </si>
  <si>
    <t>VWYM01</t>
  </si>
  <si>
    <t>ftp://ftp.ncbi.nlm.nih.gov/genomes/all/GCA/013/399/935/GCA_013399935.1_ASM1339993v1</t>
  </si>
  <si>
    <t>Ploceus nigricollis</t>
  </si>
  <si>
    <t>B10K-DU-001-79</t>
  </si>
  <si>
    <t>SAMN12253827</t>
  </si>
  <si>
    <t>GCA_013399945.1</t>
  </si>
  <si>
    <t>VXBC01</t>
  </si>
  <si>
    <t>ftp://ftp.ncbi.nlm.nih.gov/genomes/all/GCA/013/399/945/GCA_013399945.1_ASM1339994v1</t>
  </si>
  <si>
    <t>Oenanthe oenanthe</t>
  </si>
  <si>
    <t>B10K-DU-001-74</t>
  </si>
  <si>
    <t>SAMN12253823</t>
  </si>
  <si>
    <t>GCA_013399995.1</t>
  </si>
  <si>
    <t>VXBF01</t>
  </si>
  <si>
    <t>ftp://ftp.ncbi.nlm.nih.gov/genomes/all/GCA/013/399/995/GCA_013399995.1_ASM1339999v1</t>
  </si>
  <si>
    <t>Leucopsar rothschildi</t>
  </si>
  <si>
    <t>SAMD00237439</t>
  </si>
  <si>
    <t>PRJDB10196</t>
  </si>
  <si>
    <t>GCA_014363365.1</t>
  </si>
  <si>
    <t>BMBG01</t>
  </si>
  <si>
    <t>ftp://ftp.ncbi.nlm.nih.gov/genomes/all/GCA/014/363/365/GCA_014363365.1_L_rothschildi_scaffold_01</t>
  </si>
  <si>
    <t>Donacobius atricapilla</t>
  </si>
  <si>
    <t>B10K-DU-001-63</t>
  </si>
  <si>
    <t>SAMN12253813</t>
  </si>
  <si>
    <t>GCA_013397315.1</t>
  </si>
  <si>
    <t>WBMY01</t>
  </si>
  <si>
    <t>ftp://ftp.ncbi.nlm.nih.gov/genomes/all/GCA/013/397/315/GCA_013397315.1_ASM1339731v1</t>
  </si>
  <si>
    <t>Calcarius ornatus</t>
  </si>
  <si>
    <t>B10K-DU-015-28</t>
  </si>
  <si>
    <t>SAMN12253923</t>
  </si>
  <si>
    <t>GCA_013397715.1</t>
  </si>
  <si>
    <t>WBNL01</t>
  </si>
  <si>
    <t>ftp://ftp.ncbi.nlm.nih.gov/genomes/all/GCA/013/397/715/GCA_013397715.1_ASM1339771v1</t>
  </si>
  <si>
    <t>Cnemophilus loriae</t>
  </si>
  <si>
    <t>B10K-DU-029-38</t>
  </si>
  <si>
    <t>SAMN12253940</t>
  </si>
  <si>
    <t>GCA_013397755.1</t>
  </si>
  <si>
    <t>VZTF01</t>
  </si>
  <si>
    <t>ftp://ftp.ncbi.nlm.nih.gov/genomes/all/GCA/013/397/755/GCA_013397755.1_ASM1339775v1</t>
  </si>
  <si>
    <t>Eulacestoma nigropectus</t>
  </si>
  <si>
    <t>B10K-DU-029-39</t>
  </si>
  <si>
    <t>SAMN12253941</t>
  </si>
  <si>
    <t>GCA_013397775.1</t>
  </si>
  <si>
    <t>VZTE01</t>
  </si>
  <si>
    <t>ftp://ftp.ncbi.nlm.nih.gov/genomes/all/GCA/013/397/775/GCA_013397775.1_ASM1339777v1</t>
  </si>
  <si>
    <t>Orthonyx spaldingii</t>
  </si>
  <si>
    <t>B10K-DU-029-32</t>
  </si>
  <si>
    <t>SAMN12253936</t>
  </si>
  <si>
    <t>GCA_013397795.1</t>
  </si>
  <si>
    <t>VZTJ01</t>
  </si>
  <si>
    <t>ftp://ftp.ncbi.nlm.nih.gov/genomes/all/GCA/013/397/795/GCA_013397795.1_ASM1339779v1</t>
  </si>
  <si>
    <t>Aleadryas rufinucha</t>
  </si>
  <si>
    <t>B10K-DU-029-36</t>
  </si>
  <si>
    <t>SAMN12253938</t>
  </si>
  <si>
    <t>GCA_013397815.1</t>
  </si>
  <si>
    <t>VZTH01</t>
  </si>
  <si>
    <t>ftp://ftp.ncbi.nlm.nih.gov/genomes/all/GCA/013/397/815/GCA_013397815.1_ASM1339781v1</t>
  </si>
  <si>
    <t>Melanocharis versteri</t>
  </si>
  <si>
    <t>B10K-DU-029-37</t>
  </si>
  <si>
    <t>SAMN12253939</t>
  </si>
  <si>
    <t>GCA_013397845.1</t>
  </si>
  <si>
    <t>VZTG01</t>
  </si>
  <si>
    <t>ftp://ftp.ncbi.nlm.nih.gov/genomes/all/GCA/013/397/845/GCA_013397845.1_ASM1339784v1</t>
  </si>
  <si>
    <t>Struthidea cinerea</t>
  </si>
  <si>
    <t>B10K-DU-029-33</t>
  </si>
  <si>
    <t>SAMN12253937</t>
  </si>
  <si>
    <t>GCA_013397865.1</t>
  </si>
  <si>
    <t>VZTI01</t>
  </si>
  <si>
    <t>ftp://ftp.ncbi.nlm.nih.gov/genomes/all/GCA/013/397/865/GCA_013397865.1_ASM1339786v1</t>
  </si>
  <si>
    <t>Aegotheles bennettii</t>
  </si>
  <si>
    <t>B10K-DU-029-76</t>
  </si>
  <si>
    <t>SAMN12253958</t>
  </si>
  <si>
    <t>GCA_013398125.1</t>
  </si>
  <si>
    <t>VZRW01</t>
  </si>
  <si>
    <t>ftp://ftp.ncbi.nlm.nih.gov/genomes/all/GCA/013/398/125/GCA_013398125.1_ASM1339812v1</t>
  </si>
  <si>
    <t>Climacteris rufus</t>
  </si>
  <si>
    <t>B10K-DU-029-53</t>
  </si>
  <si>
    <t>SAMN12253953</t>
  </si>
  <si>
    <t>GCA_013398175.1</t>
  </si>
  <si>
    <t>VZRZ01</t>
  </si>
  <si>
    <t>ftp://ftp.ncbi.nlm.nih.gov/genomes/all/GCA/013/398/175/GCA_013398175.1_ASM1339817v1</t>
  </si>
  <si>
    <t>Steatornis caripensis</t>
  </si>
  <si>
    <t>OUT-0004</t>
  </si>
  <si>
    <t>SAMN12253980</t>
  </si>
  <si>
    <t>GCA_013398225.1</t>
  </si>
  <si>
    <t>VZSC01</t>
  </si>
  <si>
    <t>ftp://ftp.ncbi.nlm.nih.gov/genomes/all/GCA/013/398/225/GCA_013398225.1_ASM1339822v1</t>
  </si>
  <si>
    <t>Promerops cafer</t>
  </si>
  <si>
    <t>B10K-UC-030-53</t>
  </si>
  <si>
    <t>SAMN12253977</t>
  </si>
  <si>
    <t>GCA_013398275.1</t>
  </si>
  <si>
    <t>VZSE01</t>
  </si>
  <si>
    <t>ftp://ftp.ncbi.nlm.nih.gov/genomes/all/GCA/013/398/275/GCA_013398275.1_ASM1339827v1</t>
  </si>
  <si>
    <t>Chionis minor</t>
  </si>
  <si>
    <t>B10K-UC-030-51</t>
  </si>
  <si>
    <t>SAMN12253976</t>
  </si>
  <si>
    <t>GCA_013398295.1</t>
  </si>
  <si>
    <t>VZSF01</t>
  </si>
  <si>
    <t>ftp://ftp.ncbi.nlm.nih.gov/genomes/all/GCA/013/398/295/GCA_013398295.1_ASM1339829v1</t>
  </si>
  <si>
    <t>Nothoprocta pentlandii</t>
  </si>
  <si>
    <t>B10K-MSB-04</t>
  </si>
  <si>
    <t>SAMN12253975</t>
  </si>
  <si>
    <t>GCA_013398315.1</t>
  </si>
  <si>
    <t>VZSG01</t>
  </si>
  <si>
    <t>ftp://ftp.ncbi.nlm.nih.gov/genomes/all/GCA/013/398/315/GCA_013398315.1_ASM1339831v1</t>
  </si>
  <si>
    <t>Nothocercus nigrocapillus</t>
  </si>
  <si>
    <t>B10K-MSB-02</t>
  </si>
  <si>
    <t>SAMN12253973</t>
  </si>
  <si>
    <t>GCA_013398345.1</t>
  </si>
  <si>
    <t>WBNA01</t>
  </si>
  <si>
    <t>ftp://ftp.ncbi.nlm.nih.gov/genomes/all/GCA/013/398/345/GCA_013398345.1_ASM1339834v1</t>
  </si>
  <si>
    <t>Pheucticus melanocephalus</t>
  </si>
  <si>
    <t>OUT-0018</t>
  </si>
  <si>
    <t>SAMN12253988</t>
  </si>
  <si>
    <t>GCA_013398405.1</t>
  </si>
  <si>
    <t>VZSJ01</t>
  </si>
  <si>
    <t>ftp://ftp.ncbi.nlm.nih.gov/genomes/all/GCA/013/398/405/GCA_013398405.1_ASM1339840v1</t>
  </si>
  <si>
    <t>Asarcornis scutulata</t>
  </si>
  <si>
    <t>OUT-0051</t>
  </si>
  <si>
    <t>SAMN12254003</t>
  </si>
  <si>
    <t>GCA_013398475.1</t>
  </si>
  <si>
    <t>VZSO01</t>
  </si>
  <si>
    <t>ftp://ftp.ncbi.nlm.nih.gov/genomes/all/GCA/013/398/475/GCA_013398475.1_ASM1339847v1</t>
  </si>
  <si>
    <t>Certhia familiaris</t>
  </si>
  <si>
    <t>OUT-0039</t>
  </si>
  <si>
    <t>SAMN12253998</t>
  </si>
  <si>
    <t>GCA_013398575.1</t>
  </si>
  <si>
    <t>WBNC01</t>
  </si>
  <si>
    <t>ftp://ftp.ncbi.nlm.nih.gov/genomes/all/GCA/013/398/575/GCA_013398575.1_ASM1339857v1</t>
  </si>
  <si>
    <t>Cercotrichas coryphoeus</t>
  </si>
  <si>
    <t>OUT-0024</t>
  </si>
  <si>
    <t>SAMN12253994</t>
  </si>
  <si>
    <t>GCA_013398595.1</t>
  </si>
  <si>
    <t>WBND01</t>
  </si>
  <si>
    <t>ftp://ftp.ncbi.nlm.nih.gov/genomes/all/GCA/013/398/595/GCA_013398595.1_ASM1339859v1</t>
  </si>
  <si>
    <t>Acrocephalus arundinaceus</t>
  </si>
  <si>
    <t>OUT-0054</t>
  </si>
  <si>
    <t>SAMN12254005</t>
  </si>
  <si>
    <t>GCA_013398685.1</t>
  </si>
  <si>
    <t>VZST01</t>
  </si>
  <si>
    <t>ftp://ftp.ncbi.nlm.nih.gov/genomes/all/GCA/013/398/685/GCA_013398685.1_ASM1339868v1</t>
  </si>
  <si>
    <t>Elachura formosa</t>
  </si>
  <si>
    <t>B10K-IZCAS-20218</t>
  </si>
  <si>
    <t>SAMN12253967</t>
  </si>
  <si>
    <t>GCA_013398795.1</t>
  </si>
  <si>
    <t>WBNG01</t>
  </si>
  <si>
    <t>ftp://ftp.ncbi.nlm.nih.gov/genomes/all/GCA/013/398/795/GCA_013398795.1_ASM1339879v1</t>
  </si>
  <si>
    <t>Ciconia maguari</t>
  </si>
  <si>
    <t>bCicMag1</t>
  </si>
  <si>
    <t>SAMN18353822</t>
  </si>
  <si>
    <t>PRJNA715733</t>
  </si>
  <si>
    <t>GCA_017639555.1</t>
  </si>
  <si>
    <t>chromosome 1:CM030193.1; chromosome 2:CM030194.1; chromosome 3:CM030195.1; chromosome 4:CM030196.1; chromosome 5:CM030197.1; chromosome 6:CM030198.1; chromosome 7:CM030199.1; chromosome 8:CM030200.1; chromosome 9:CM030201.1; chromosome 10:CM030202.1; chromosome 11:CM030203.1; chromosome 12:CM030204.1; chromosome 13:CM030205.1; chromosome 14:CM030206.1; chromosome 15:CM030207.1; chromosome 16:CM030208.1; chromosome 17:CM030209.1; chromosome 18:CM030210.1; chromosome 19:CM030211.1; chromosome 20:CM030212.1; chromosome 21:CM030213.1; chromosome 22:CM030214.1; chromosome 23:CM030215.1; chromosome 24:CM030216.1; chromosome 25:CM030217.1; chromosome 26:CM030218.1; chromosome 27:CM030219.1; chromosome 28:CM030220.1; chromosome 29:CM030221.1; chromosome W:CM030222.1; chromosome Z:CM030223.1; mitochondrion MT:CM030224.1</t>
  </si>
  <si>
    <t>JAGFVN01</t>
  </si>
  <si>
    <t>ftp://ftp.ncbi.nlm.nih.gov/genomes/all/GCA/017/639/555/GCA_017639555.1_bCicMag1.pri</t>
  </si>
  <si>
    <t>Sylvia borin</t>
  </si>
  <si>
    <t>bSylBor1</t>
  </si>
  <si>
    <t>SAMN12618613</t>
  </si>
  <si>
    <t>PRJNA561945</t>
  </si>
  <si>
    <t>GCA_014839755.1</t>
  </si>
  <si>
    <t>chromosome 1:CM025957.1; chromosome 2:CM025958.1; chromosome 3:CM025959.1; chromosome 4:CM025960.1; chromosome 5:CM025961.1; chromosome 6:CM025962.1; chromosome 7:CM025963.1; chromosome 8:CM025964.1; chromosome 9:CM025965.1; chromosome 10:CM025966.1; chromosome 11:CM025967.1; chromosome 12:CM025968.1; chromosome 13:CM025969.1; chromosome 14:CM025970.1; chromosome 15:CM025971.1; chromosome 16:CM025972.1; chromosome 17:CM025973.1; chromosome 18:CM025974.1; chromosome 19:CM025975.1; chromosome 20:CM025976.1; chromosome 21:CM025977.1; chromosome 22:CM025978.1; chromosome 23:CM025979.1; chromosome 24:CM025980.1; chromosome 25:CM025981.1; chromosome 26:CM025982.1; chromosome 27:CM025983.1; chromosome 28:CM025984.1; chromosome 29:CM025985.1; chromosome 30:CM025986.1; chromosome 31:CM025987.1; chromosome 32:CM025988.1; chromosome 33:CM025989.1; chromosome 34:CM025990.1; chromosome 35:CM025991.1; chromosome 36:CM025992.1; chromosome Z:CM025993.1</t>
  </si>
  <si>
    <t>JACEWE01</t>
  </si>
  <si>
    <t>ftp://ftp.ncbi.nlm.nih.gov/genomes/all/GCA/014/839/755/GCA_014839755.1_bSylBor1.pri</t>
  </si>
  <si>
    <t>Fusarium protoensiforme</t>
  </si>
  <si>
    <t>NRRL 22178</t>
  </si>
  <si>
    <t>SAMN14069564</t>
  </si>
  <si>
    <t>GCA_011320165.1</t>
  </si>
  <si>
    <t>JAANQP01</t>
  </si>
  <si>
    <t>ftp://ftp.ncbi.nlm.nih.gov/genomes/all/GCA/011/320/165/GCA_011320165.1_ASM1132016v1</t>
  </si>
  <si>
    <t>Australostichopus mollis</t>
  </si>
  <si>
    <t>SAMEA3522229</t>
  </si>
  <si>
    <t>PRJEB10682</t>
  </si>
  <si>
    <t>GCA_900067635.1</t>
  </si>
  <si>
    <t>CZPJ01</t>
  </si>
  <si>
    <t>2015-10-30T00:00:00Z</t>
  </si>
  <si>
    <t>ftp://ftp.ncbi.nlm.nih.gov/genomes/all/GCA/900/067/635/GCA_900067635.1_Australostichopus_mollis_genome_assembly_1.0</t>
  </si>
  <si>
    <t>Heliconius nattereri</t>
  </si>
  <si>
    <t>HN_ID87</t>
  </si>
  <si>
    <t>SAMN13635098</t>
  </si>
  <si>
    <t>PRJNA596794</t>
  </si>
  <si>
    <t>GCA_013403645.1</t>
  </si>
  <si>
    <t>JAAIXI01</t>
  </si>
  <si>
    <t>ftp://ftp.ncbi.nlm.nih.gov/genomes/all/GCA/013/403/645/GCA_013403645.1_ASM1340364v1</t>
  </si>
  <si>
    <t>Teratosphaeria pseudoeucalypti</t>
  </si>
  <si>
    <t>CMW51515</t>
  </si>
  <si>
    <t>SAMN14594939</t>
  </si>
  <si>
    <t>PRJNA625190</t>
  </si>
  <si>
    <t>GCA_013403795.1</t>
  </si>
  <si>
    <t>JABBMZ01</t>
  </si>
  <si>
    <t>ftp://ftp.ncbi.nlm.nih.gov/genomes/all/GCA/013/403/795/GCA_013403795.1_ASM1340379v1</t>
  </si>
  <si>
    <t>Calonectria pseudoturangicola</t>
  </si>
  <si>
    <t>CMW 47496</t>
  </si>
  <si>
    <t>SAMN12647422</t>
  </si>
  <si>
    <t>PRJNA562676</t>
  </si>
  <si>
    <t>GCA_013403825.1</t>
  </si>
  <si>
    <t>VTGA01</t>
  </si>
  <si>
    <t>ftp://ftp.ncbi.nlm.nih.gov/genomes/all/GCA/013/403/825/GCA_013403825.1_ASM1340382v1</t>
  </si>
  <si>
    <t>Heliconius hermathena</t>
  </si>
  <si>
    <t>HHFA19</t>
  </si>
  <si>
    <t>SAMN13635073</t>
  </si>
  <si>
    <t>PRJNA596796</t>
  </si>
  <si>
    <t>GCA_013403705.1</t>
  </si>
  <si>
    <t>JAAIXJ01</t>
  </si>
  <si>
    <t>ftp://ftp.ncbi.nlm.nih.gov/genomes/all/GCA/013/403/705/GCA_013403705.1_ASM1340370v1</t>
  </si>
  <si>
    <t>Calonectria honghensis</t>
  </si>
  <si>
    <t>CMW 47669</t>
  </si>
  <si>
    <t>SAMN12647421</t>
  </si>
  <si>
    <t>GCA_013403855.1</t>
  </si>
  <si>
    <t>VTGB01</t>
  </si>
  <si>
    <t>ftp://ftp.ncbi.nlm.nih.gov/genomes/all/GCA/013/403/855/GCA_013403855.1_ASM1340385v1</t>
  </si>
  <si>
    <t>Calonectria fujianensis</t>
  </si>
  <si>
    <t>CMW 27257</t>
  </si>
  <si>
    <t>SAMN12647420</t>
  </si>
  <si>
    <t>GCA_013406965.1</t>
  </si>
  <si>
    <t>VTGC01</t>
  </si>
  <si>
    <t>ftp://ftp.ncbi.nlm.nih.gov/genomes/all/GCA/013/406/965/GCA_013406965.1_ASM1340696v1</t>
  </si>
  <si>
    <t>Calonectria aciculata</t>
  </si>
  <si>
    <t>CMW 47645</t>
  </si>
  <si>
    <t>SAMN12647418</t>
  </si>
  <si>
    <t>GCA_013406995.1</t>
  </si>
  <si>
    <t>VTGE01</t>
  </si>
  <si>
    <t>ftp://ftp.ncbi.nlm.nih.gov/genomes/all/GCA/013/406/995/GCA_013406995.1_ASM1340699v1</t>
  </si>
  <si>
    <t>Calonectria crousiana</t>
  </si>
  <si>
    <t>CMW 27249</t>
  </si>
  <si>
    <t>SAMN12647419</t>
  </si>
  <si>
    <t>GCA_013406985.1</t>
  </si>
  <si>
    <t>VTGD01</t>
  </si>
  <si>
    <t>ftp://ftp.ncbi.nlm.nih.gov/genomes/all/GCA/013/406/985/GCA_013406985.1_ASM1340698v1</t>
  </si>
  <si>
    <t>Coloeus monedula</t>
  </si>
  <si>
    <t>S_Up_J01</t>
  </si>
  <si>
    <t>SAMN14646012</t>
  </si>
  <si>
    <t>PRJNA626609</t>
  </si>
  <si>
    <t>GCA_013407035.1</t>
  </si>
  <si>
    <t>chromosome 1:CM023912.1; chromosome 2:CM023913.1; chromosome 3:CM023914.1; chromosome 4:CM023915.1; chromosome 5:CM023916.1; chromosome 6:CM023917.1; chromosome 7:CM023918.1; chromosome 8:CM023919.1; chromosome 9:CM023920.1; chromosome 10:CM023921.1; chromosome 11:CM023922.1; chromosome 12:CM023923.1; chromosome 13:CM023924.1; chromosome 14:CM023925.1; chromosome 15:CM023926.1; chromosome 17:CM023927.1; chromosome 18:CM023928.1; chromosome 19:CM023929.1; chromosome 20:CM023930.1; chromosome 21:CM023931.1; chromosome 22:CM023932.1; chromosome 23:CM023933.1; chromosome 24:CM023934.1; chromosome 26:CM023935.1; chromosome 27:CM023936.1; chromosome 28:CM023937.1; chromosome Z:CM023938.1; chromosome 1A:CM023939.1; chromosome 4A:CM023940.1</t>
  </si>
  <si>
    <t>JABDSK01</t>
  </si>
  <si>
    <t>ftp://ftp.ncbi.nlm.nih.gov/genomes/all/GCA/013/407/035/GCA_013407035.1_ASM1340703v1</t>
  </si>
  <si>
    <t>Atriophallophorus winterbourni</t>
  </si>
  <si>
    <t>NZ2018</t>
  </si>
  <si>
    <t>SAMN15082119</t>
  </si>
  <si>
    <t>PRJNA636673</t>
  </si>
  <si>
    <t>GCA_013407085.1</t>
  </si>
  <si>
    <t>JACCGJ01</t>
  </si>
  <si>
    <t>ftp://ftp.ncbi.nlm.nih.gov/genomes/all/GCA/013/407/085/GCA_013407085.1_ASM1340708v1</t>
  </si>
  <si>
    <t>Fraxinus albicans</t>
  </si>
  <si>
    <t>SAMEA6544784</t>
  </si>
  <si>
    <t>GCA_903798335.1</t>
  </si>
  <si>
    <t>CAIGRM01</t>
  </si>
  <si>
    <t>ftp://ftp.ncbi.nlm.nih.gov/genomes/all/GCA/903/798/335/GCA_903798335.1_FRAX26-0.1</t>
  </si>
  <si>
    <t>Fraxinus anomala</t>
  </si>
  <si>
    <t>SAMEA6544789</t>
  </si>
  <si>
    <t>GCA_903798345.1</t>
  </si>
  <si>
    <t>CAIGRN01</t>
  </si>
  <si>
    <t>ftp://ftp.ncbi.nlm.nih.gov/genomes/all/GCA/903/798/345/GCA_903798345.1_FRAX27-0.1</t>
  </si>
  <si>
    <t>Fraxinus baroniana</t>
  </si>
  <si>
    <t>SAMEA6544790</t>
  </si>
  <si>
    <t>GCA_903798355.1</t>
  </si>
  <si>
    <t>CAIGRO01</t>
  </si>
  <si>
    <t>ftp://ftp.ncbi.nlm.nih.gov/genomes/all/GCA/903/798/355/GCA_903798355.1_FRAX28-0.1</t>
  </si>
  <si>
    <t>Fraxinus cuspidata</t>
  </si>
  <si>
    <t>SAMEA6544791</t>
  </si>
  <si>
    <t>GCA_903798385.1</t>
  </si>
  <si>
    <t>CAIGRP01</t>
  </si>
  <si>
    <t>ftp://ftp.ncbi.nlm.nih.gov/genomes/all/GCA/903/798/385/GCA_903798385.1_FRAX31-0.1</t>
  </si>
  <si>
    <t>Fraxinus floribunda</t>
  </si>
  <si>
    <t>SAMEA6544793</t>
  </si>
  <si>
    <t>GCA_903798395.1</t>
  </si>
  <si>
    <t>CAIGRS01</t>
  </si>
  <si>
    <t>ftp://ftp.ncbi.nlm.nih.gov/genomes/all/GCA/903/798/395/GCA_903798395.1_FRAX32-0.1</t>
  </si>
  <si>
    <t>Fraxinus gooddingii</t>
  </si>
  <si>
    <t>SAMEA6544794</t>
  </si>
  <si>
    <t>GCA_903798285.1</t>
  </si>
  <si>
    <t>CAIGRI01</t>
  </si>
  <si>
    <t>ftp://ftp.ncbi.nlm.nih.gov/genomes/all/GCA/903/798/285/GCA_903798285.1_FRAX19-0.1</t>
  </si>
  <si>
    <t>Fraxinus greggii</t>
  </si>
  <si>
    <t>SAMEA6544795</t>
  </si>
  <si>
    <t>GCA_903798315.1</t>
  </si>
  <si>
    <t>CAIGRK01</t>
  </si>
  <si>
    <t>ftp://ftp.ncbi.nlm.nih.gov/genomes/all/GCA/903/798/315/GCA_903798315.1_FRAX20-0.1</t>
  </si>
  <si>
    <t>Fraxinus griffithii</t>
  </si>
  <si>
    <t>SAMEA6544796</t>
  </si>
  <si>
    <t>GCA_903798305.1</t>
  </si>
  <si>
    <t>CAIGRJ01</t>
  </si>
  <si>
    <t>ftp://ftp.ncbi.nlm.nih.gov/genomes/all/GCA/903/798/305/GCA_903798305.1_FRAX21-0.1</t>
  </si>
  <si>
    <t>Fraxinus nigra</t>
  </si>
  <si>
    <t>SAMEA6544799</t>
  </si>
  <si>
    <t>GCA_903798295.1</t>
  </si>
  <si>
    <t>CAIGRH01</t>
  </si>
  <si>
    <t>ftp://ftp.ncbi.nlm.nih.gov/genomes/all/GCA/903/798/295/GCA_903798295.1_FRAX23-0.1</t>
  </si>
  <si>
    <t>Fraxinus ornus</t>
  </si>
  <si>
    <t>SAMEA6544800</t>
  </si>
  <si>
    <t>GCA_903798235.1</t>
  </si>
  <si>
    <t>CAIGRF01</t>
  </si>
  <si>
    <t>ftp://ftp.ncbi.nlm.nih.gov/genomes/all/GCA/903/798/235/GCA_903798235.1_FRAX07-0.1</t>
  </si>
  <si>
    <t>Fraxinus platypoda</t>
  </si>
  <si>
    <t>SAMEA6544805</t>
  </si>
  <si>
    <t>GCA_903798405.1</t>
  </si>
  <si>
    <t>CAIGRT01</t>
  </si>
  <si>
    <t>ftp://ftp.ncbi.nlm.nih.gov/genomes/all/GCA/903/798/405/GCA_903798405.1_FRAX33-0.1</t>
  </si>
  <si>
    <t>Morchella sp. a71</t>
  </si>
  <si>
    <t>a71</t>
  </si>
  <si>
    <t>SAMN13381573</t>
  </si>
  <si>
    <t>PRJNA591407</t>
  </si>
  <si>
    <t>GCA_013407065.1</t>
  </si>
  <si>
    <t>WSNQ01</t>
  </si>
  <si>
    <t>ftp://ftp.ncbi.nlm.nih.gov/genomes/all/GCA/013/407/065/GCA_013407065.1_ASM1340706v1</t>
  </si>
  <si>
    <t>Infundibulicybe gibba</t>
  </si>
  <si>
    <t>IJFM A808</t>
  </si>
  <si>
    <t>SAMN05444693</t>
  </si>
  <si>
    <t>PRJNA335151</t>
  </si>
  <si>
    <t>GCA_015501065.1</t>
  </si>
  <si>
    <t>JADNYI01</t>
  </si>
  <si>
    <t>ftp://ftp.ncbi.nlm.nih.gov/genomes/all/GCA/015/501/065/GCA_015501065.1_Cligib1</t>
  </si>
  <si>
    <t>Megacollybia platyphylla</t>
  </si>
  <si>
    <t>SAMEA3267762</t>
  </si>
  <si>
    <t>GCA_900068915.1</t>
  </si>
  <si>
    <t>CEMS01</t>
  </si>
  <si>
    <t>ftp://ftp.ncbi.nlm.nih.gov/genomes/all/GCA/900/068/915/GCA_900068915.1_Megacollybia_platyphylla-8</t>
  </si>
  <si>
    <t>Clitocybe nebularis</t>
  </si>
  <si>
    <t>SAMEA3267768</t>
  </si>
  <si>
    <t>GCA_900068955.1</t>
  </si>
  <si>
    <t>CEMJ01</t>
  </si>
  <si>
    <t>ftp://ftp.ncbi.nlm.nih.gov/genomes/all/GCA/900/068/955/GCA_900068955.1_Clitocybe_nebularis-8</t>
  </si>
  <si>
    <t>AH 44721</t>
  </si>
  <si>
    <t>SAMN07687479</t>
  </si>
  <si>
    <t>PRJNA410305</t>
  </si>
  <si>
    <t>GCA_015501075.1</t>
  </si>
  <si>
    <t>JADNYJ01</t>
  </si>
  <si>
    <t>ftp://ftp.ncbi.nlm.nih.gov/genomes/all/GCA/015/501/075/GCA_015501075.1_Gymjun1</t>
  </si>
  <si>
    <t>Entoloma clypeatum</t>
  </si>
  <si>
    <t>SAMEA3267767</t>
  </si>
  <si>
    <t>GCA_900068945.1</t>
  </si>
  <si>
    <t>CEMV01</t>
  </si>
  <si>
    <t>ftp://ftp.ncbi.nlm.nih.gov/genomes/all/GCA/900/068/945/GCA_900068945.1_Entoloma_clypeatum-8</t>
  </si>
  <si>
    <t>Hygrocybe conica</t>
  </si>
  <si>
    <t>SAMEA3267770</t>
  </si>
  <si>
    <t>GCA_900068975.1</t>
  </si>
  <si>
    <t>CEMM01</t>
  </si>
  <si>
    <t>ftp://ftp.ncbi.nlm.nih.gov/genomes/all/GCA/900/068/975/GCA_900068975.1_Hygrocybe_1_8</t>
  </si>
  <si>
    <t>Calocybe gambosa</t>
  </si>
  <si>
    <t>SAMEA3267769</t>
  </si>
  <si>
    <t>GCA_900068965.1</t>
  </si>
  <si>
    <t>CEMU01</t>
  </si>
  <si>
    <t>ftp://ftp.ncbi.nlm.nih.gov/genomes/all/GCA/900/068/965/GCA_900068965.1_C_gambosa-8</t>
  </si>
  <si>
    <t>Pterula multifida</t>
  </si>
  <si>
    <t>SAMEA3267771</t>
  </si>
  <si>
    <t>GCA_900068985.1</t>
  </si>
  <si>
    <t>CEMT01</t>
  </si>
  <si>
    <t>ftp://ftp.ncbi.nlm.nih.gov/genomes/all/GCA/900/068/985/GCA_900068985.1_Pterula_subulata-8</t>
  </si>
  <si>
    <t>Tubaria furfuracea</t>
  </si>
  <si>
    <t>SAMEA3267773</t>
  </si>
  <si>
    <t>GCA_900069095.1</t>
  </si>
  <si>
    <t>CVRC01</t>
  </si>
  <si>
    <t>ftp://ftp.ncbi.nlm.nih.gov/genomes/all/GCA/900/069/095/GCA_900069095.1_Tubaria_l100.fa</t>
  </si>
  <si>
    <t>Fusarium sp. QHM</t>
  </si>
  <si>
    <t>QHM</t>
  </si>
  <si>
    <t>SAMN11470550</t>
  </si>
  <si>
    <t>PRJNA533880</t>
  </si>
  <si>
    <t>GCA_013416755.1</t>
  </si>
  <si>
    <t>SWCP01</t>
  </si>
  <si>
    <t>2020-07-16T00:00:00Z</t>
  </si>
  <si>
    <t>ftp://ftp.ncbi.nlm.nih.gov/genomes/all/GCA/013/416/755/GCA_013416755.1_ASM1341675v1</t>
  </si>
  <si>
    <t>Prasinococcaceae sp. CCMP 1430</t>
  </si>
  <si>
    <t>CCMP 1430</t>
  </si>
  <si>
    <t>SAMN10394679</t>
  </si>
  <si>
    <t>GCA_013416795.1</t>
  </si>
  <si>
    <t>RQSC01</t>
  </si>
  <si>
    <t>ftp://ftp.ncbi.nlm.nih.gov/genomes/all/GCA/013/416/795/GCA_013416795.1_ASM1341679v1</t>
  </si>
  <si>
    <t>Leucocalocybe mongolica</t>
  </si>
  <si>
    <t>X42</t>
  </si>
  <si>
    <t>SAMN14548410</t>
  </si>
  <si>
    <t>PRJNA623488</t>
  </si>
  <si>
    <t>GCA_013420905.1</t>
  </si>
  <si>
    <t>JAAXNY01</t>
  </si>
  <si>
    <t>ftp://ftp.ncbi.nlm.nih.gov/genomes/all/GCA/013/420/905/GCA_013420905.1_ASM1342090v1</t>
  </si>
  <si>
    <t>Pseudokeronopsis flava</t>
  </si>
  <si>
    <t>QDPF01</t>
  </si>
  <si>
    <t>SAMN11475838</t>
  </si>
  <si>
    <t>PRJNA534036</t>
  </si>
  <si>
    <t>GCA_013420745.1</t>
  </si>
  <si>
    <t>SWAP01</t>
  </si>
  <si>
    <t>ftp://ftp.ncbi.nlm.nih.gov/genomes/all/GCA/013/420/745/GCA_013420745.1_ASM1342074v1</t>
  </si>
  <si>
    <t>Thelonectria rubi</t>
  </si>
  <si>
    <t>CBS 177.27</t>
  </si>
  <si>
    <t>SAMN13338979</t>
  </si>
  <si>
    <t>PRJNA590790</t>
  </si>
  <si>
    <t>GCA_013420875.1</t>
  </si>
  <si>
    <t>WMHX01</t>
  </si>
  <si>
    <t>ftp://ftp.ncbi.nlm.nih.gov/genomes/all/GCA/013/420/875/GCA_013420875.1_ASM1342087v1</t>
  </si>
  <si>
    <t>Heliconius erato x Heliconius himera</t>
  </si>
  <si>
    <t>SAMN11398294</t>
  </si>
  <si>
    <t>PRJNA532398</t>
  </si>
  <si>
    <t>GCA_013421005.1</t>
  </si>
  <si>
    <t>JAATLQ01</t>
  </si>
  <si>
    <t>ftp://ftp.ncbi.nlm.nih.gov/genomes/all/GCA/013/421/005/GCA_013421005.1_ASM1342100v1</t>
  </si>
  <si>
    <t>Heliconius himera</t>
  </si>
  <si>
    <t>SAMN11398305</t>
  </si>
  <si>
    <t>GCA_013421065.1</t>
  </si>
  <si>
    <t>JAATLT01</t>
  </si>
  <si>
    <t>ftp://ftp.ncbi.nlm.nih.gov/genomes/all/GCA/013/421/065/GCA_013421065.1_ASM1342106v1</t>
  </si>
  <si>
    <t>Aspergillus burnettii</t>
  </si>
  <si>
    <t>FRR 5400</t>
  </si>
  <si>
    <t>SAMN10782537</t>
  </si>
  <si>
    <t>PRJNA516074</t>
  </si>
  <si>
    <t>GCA_013421405.2</t>
  </si>
  <si>
    <t>SPNV01</t>
  </si>
  <si>
    <t>2020-07-17T00:00:00Z</t>
  </si>
  <si>
    <t>ftp://ftp.ncbi.nlm.nih.gov/genomes/all/GCA/013/421/405/GCA_013421405.2_ASM1342140v2</t>
  </si>
  <si>
    <t>Usnea hakonensis</t>
  </si>
  <si>
    <t>SAMD00191533</t>
  </si>
  <si>
    <t>GCA_013423325.1</t>
  </si>
  <si>
    <t>BLJB01</t>
  </si>
  <si>
    <t>2020-07-13T21:11:00Z</t>
  </si>
  <si>
    <t>ftp://ftp.ncbi.nlm.nih.gov/genomes/all/GCA/013/423/325/GCA_013423325.1_Uhk_1.0</t>
  </si>
  <si>
    <t>N6</t>
  </si>
  <si>
    <t>SAMD00235376</t>
  </si>
  <si>
    <t>PRJDB10172</t>
  </si>
  <si>
    <t>GCA_013423385.1</t>
  </si>
  <si>
    <t>BLZA01</t>
  </si>
  <si>
    <t>2020-07-08T21:06:00Z</t>
  </si>
  <si>
    <t>ftp://ftp.ncbi.nlm.nih.gov/genomes/all/GCA/013/423/385/GCA_013423385.1_N_liquefaciens_N6_1.0</t>
  </si>
  <si>
    <t>Zygosaccharomyces siamensis</t>
  </si>
  <si>
    <t>MinabeTanabe</t>
  </si>
  <si>
    <t>SAMD00213803</t>
  </si>
  <si>
    <t>PRJDB9520</t>
  </si>
  <si>
    <t>GCA_013423405.1</t>
  </si>
  <si>
    <t>BLZB01</t>
  </si>
  <si>
    <t>2020-07-10T21:09:00Z</t>
  </si>
  <si>
    <t>ftp://ftp.ncbi.nlm.nih.gov/genomes/all/GCA/013/423/405/GCA_013423405.1_Zsiamensis_assembly01</t>
  </si>
  <si>
    <t>Fusarium xyrophilum</t>
  </si>
  <si>
    <t>NRRL 62721</t>
  </si>
  <si>
    <t>SAMN12766986</t>
  </si>
  <si>
    <t>GCA_008711595.1</t>
  </si>
  <si>
    <t>VYWZ01</t>
  </si>
  <si>
    <t>ftp://ftp.ncbi.nlm.nih.gov/genomes/all/GCA/008/711/595/GCA_008711595.1_ASM871159v1</t>
  </si>
  <si>
    <t>Diaporthe sp. HANT25</t>
  </si>
  <si>
    <t>HANT25</t>
  </si>
  <si>
    <t>SAMN15375391</t>
  </si>
  <si>
    <t>PRJNA642004</t>
  </si>
  <si>
    <t>GCA_013435955.1</t>
  </si>
  <si>
    <t>JACBFG01</t>
  </si>
  <si>
    <t>ftp://ftp.ncbi.nlm.nih.gov/genomes/all/GCA/013/435/955/GCA_013435955.1_MUSC_Dhan_1</t>
  </si>
  <si>
    <t>Steinernema diaprepesi</t>
  </si>
  <si>
    <t>SdBartow-2019</t>
  </si>
  <si>
    <t>SAMN14073714</t>
  </si>
  <si>
    <t>PRJNA605202</t>
  </si>
  <si>
    <t>GCA_013436035.1</t>
  </si>
  <si>
    <t>JAANPW01</t>
  </si>
  <si>
    <t>ftp://ftp.ncbi.nlm.nih.gov/genomes/all/GCA/013/436/035/GCA_013436035.1_ASM1343603v1</t>
  </si>
  <si>
    <t>Halocynthia aurantium</t>
  </si>
  <si>
    <t>SAMN09668082</t>
  </si>
  <si>
    <t>PRJNA483527</t>
  </si>
  <si>
    <t>GCA_013436065.1</t>
  </si>
  <si>
    <t>QXVX01</t>
  </si>
  <si>
    <t>ftp://ftp.ncbi.nlm.nih.gov/genomes/all/GCA/013/436/065/GCA_013436065.1_Haaura_MTP2014</t>
  </si>
  <si>
    <t>Rhipicephalus annulatus</t>
  </si>
  <si>
    <t>Klein Grass</t>
  </si>
  <si>
    <t>SAMN12497614</t>
  </si>
  <si>
    <t>PRJNA593711</t>
  </si>
  <si>
    <t>GCA_013436015.1</t>
  </si>
  <si>
    <t>WOVY01</t>
  </si>
  <si>
    <t>ftp://ftp.ncbi.nlm.nih.gov/genomes/all/GCA/013/436/015/GCA_013436015.1_TxGen_Rann</t>
  </si>
  <si>
    <t>BVB16</t>
  </si>
  <si>
    <t>SAMN14689424</t>
  </si>
  <si>
    <t>PRJNA670755</t>
  </si>
  <si>
    <t>GCA_013461495.1</t>
  </si>
  <si>
    <t>JABFCT01</t>
  </si>
  <si>
    <t>ftp://ftp.ncbi.nlm.nih.gov/genomes/all/GCA/013/461/495/GCA_013461495.1_Bfra_R1V1</t>
  </si>
  <si>
    <t>ftp://ftp.ncbi.nlm.nih.gov/genomes/all/GCF/013/461/495/GCF_013461495.1_Bfra_R1V1</t>
  </si>
  <si>
    <t>Naganishia randhawae</t>
  </si>
  <si>
    <t>eABCC1</t>
  </si>
  <si>
    <t>SAMN15005042</t>
  </si>
  <si>
    <t>PRJNA634687</t>
  </si>
  <si>
    <t>GCA_013461525.1</t>
  </si>
  <si>
    <t>JABRPJ01</t>
  </si>
  <si>
    <t>ftp://ftp.ncbi.nlm.nih.gov/genomes/all/GCA/013/461/525/GCA_013461525.1_ASM1346152v1</t>
  </si>
  <si>
    <t>Syncephalastrum contaminatum</t>
  </si>
  <si>
    <t>UoMD18-1</t>
  </si>
  <si>
    <t>SAMN11603257</t>
  </si>
  <si>
    <t>PRJNA541789</t>
  </si>
  <si>
    <t>GCA_013461545.1</t>
  </si>
  <si>
    <t>VAFG01</t>
  </si>
  <si>
    <t>ftp://ftp.ncbi.nlm.nih.gov/genomes/all/GCA/013/461/545/GCA_013461545.1_ASM1346154v1</t>
  </si>
  <si>
    <t>Propylea japonica</t>
  </si>
  <si>
    <t>SAMN10336832</t>
  </si>
  <si>
    <t>PRJNA498898</t>
  </si>
  <si>
    <t>GCA_013421045.1</t>
  </si>
  <si>
    <t>linkage group LG1:CM024239.1; linkage group LG2:CM024240.1; linkage group LG3:CM024241.1; linkage group LG4:CM024242.1; linkage group LG5:CM024243.1; linkage group LG6:CM024244.1; linkage group LG7:CM024245.1; linkage group LG8:CM024246.1; linkage group LG9:CM024247.1; linkage group LG10:CM024248.1</t>
  </si>
  <si>
    <t>JACDNR01</t>
  </si>
  <si>
    <t>ftp://ftp.ncbi.nlm.nih.gov/genomes/all/GCA/013/421/045/GCA_013421045.1_ASM1342104v1</t>
  </si>
  <si>
    <t>Elaeidobius kamerunicus</t>
  </si>
  <si>
    <t>PL Ekam 1</t>
  </si>
  <si>
    <t>SAMN15158884</t>
  </si>
  <si>
    <t>PRJNA637822</t>
  </si>
  <si>
    <t>GCA_014849505.1</t>
  </si>
  <si>
    <t>JACGEL01</t>
  </si>
  <si>
    <t>ftp://ftp.ncbi.nlm.nih.gov/genomes/all/GCA/014/849/505/GCA_014849505.1_AAL_Ekam_1.0</t>
  </si>
  <si>
    <t>Fusarium domesticum</t>
  </si>
  <si>
    <t>NRRL 29976</t>
  </si>
  <si>
    <t>SAMN14842271</t>
  </si>
  <si>
    <t>GCA_013618395.1</t>
  </si>
  <si>
    <t>JABFEV01</t>
  </si>
  <si>
    <t>ftp://ftp.ncbi.nlm.nih.gov/genomes/all/GCA/013/618/395/GCA_013618395.1_ASM1361839v1</t>
  </si>
  <si>
    <t>Fusarium hainanense</t>
  </si>
  <si>
    <t>NRRL 66475</t>
  </si>
  <si>
    <t>SAMN14842289</t>
  </si>
  <si>
    <t>GCA_013618405.1</t>
  </si>
  <si>
    <t>JABFEW01</t>
  </si>
  <si>
    <t>ftp://ftp.ncbi.nlm.nih.gov/genomes/all/GCA/013/618/405/GCA_013618405.1_ASM1361840v1</t>
  </si>
  <si>
    <t>Clavariopsis aquatica</t>
  </si>
  <si>
    <t>WD(A)-00-1</t>
  </si>
  <si>
    <t>SAMN14290161</t>
  </si>
  <si>
    <t>PRJNA610219</t>
  </si>
  <si>
    <t>GCA_013620735.1</t>
  </si>
  <si>
    <t>JAAZQE01</t>
  </si>
  <si>
    <t>ftp://ftp.ncbi.nlm.nih.gov/genomes/all/GCA/013/620/735/GCA_013620735.1_ASM1362073v1</t>
  </si>
  <si>
    <t>Fusarium albidum</t>
  </si>
  <si>
    <t>NRRL_22152</t>
  </si>
  <si>
    <t>SAMN14841531</t>
  </si>
  <si>
    <t>GCA_013618265.1</t>
  </si>
  <si>
    <t>JABFEP01</t>
  </si>
  <si>
    <t>ftp://ftp.ncbi.nlm.nih.gov/genomes/all/GCA/013/618/265/GCA_013618265.1_ASM1361826v1</t>
  </si>
  <si>
    <t>Fusarium armeniacum</t>
  </si>
  <si>
    <t>NRRL 25141</t>
  </si>
  <si>
    <t>SAMN14841690</t>
  </si>
  <si>
    <t>GCA_013618295.1</t>
  </si>
  <si>
    <t>JABFER01</t>
  </si>
  <si>
    <t>ftp://ftp.ncbi.nlm.nih.gov/genomes/all/GCA/013/618/295/GCA_013618295.1_ASM1361829v1</t>
  </si>
  <si>
    <t>Fusarium musae</t>
  </si>
  <si>
    <t>F31</t>
  </si>
  <si>
    <t>SAMN18537367</t>
  </si>
  <si>
    <t>PRJNA718489</t>
  </si>
  <si>
    <t>GCA_019915245.1</t>
  </si>
  <si>
    <t>chromosome 1:CM034114.1; chromosome 2:CM034115.1; chromosome 3:CM034116.1; chromosome 4:CM034117.1; chromosome 5:CM034118.1; chromosome 6:CM034119.1; chromosome 7:CM034120.1; chromosome 8:CM034121.1; chromosome 9:CM034122.1; chromosome 10:CM034123.1; chromosome 11:CM034124.1; chromosome 12:CM034125.1</t>
  </si>
  <si>
    <t>JAHBCI01</t>
  </si>
  <si>
    <t>ftp://ftp.ncbi.nlm.nih.gov/genomes/all/GCA/019/915/245/GCA_019915245.1_ASM1991524v1</t>
  </si>
  <si>
    <t>Fusarium bactridioides</t>
  </si>
  <si>
    <t>NRRL 66639</t>
  </si>
  <si>
    <t>SAMN15508572</t>
  </si>
  <si>
    <t>GCA_013623355.1</t>
  </si>
  <si>
    <t>JACCKW01</t>
  </si>
  <si>
    <t>ftp://ftp.ncbi.nlm.nih.gov/genomes/all/GCA/013/623/355/GCA_013623355.1_ASM1362335v1</t>
  </si>
  <si>
    <t>Fusarium illudens</t>
  </si>
  <si>
    <t>NRRL 22090</t>
  </si>
  <si>
    <t>SAMN14842333</t>
  </si>
  <si>
    <t>GCA_013623515.1</t>
  </si>
  <si>
    <t>JABFEX01</t>
  </si>
  <si>
    <t>ftp://ftp.ncbi.nlm.nih.gov/genomes/all/GCA/013/623/515/GCA_013623515.1_ASM1362351v1</t>
  </si>
  <si>
    <t>Fusarium penzigii</t>
  </si>
  <si>
    <t>NRRL 20711</t>
  </si>
  <si>
    <t>SAMN14842519</t>
  </si>
  <si>
    <t>GCA_013623535.1</t>
  </si>
  <si>
    <t>JABFFC01</t>
  </si>
  <si>
    <t>ftp://ftp.ncbi.nlm.nih.gov/genomes/all/GCA/013/623/535/GCA_013623535.1_ASM1362353v1</t>
  </si>
  <si>
    <t>Fusarium dimerum</t>
  </si>
  <si>
    <t>NRRL 20691</t>
  </si>
  <si>
    <t>SAMN14842255</t>
  </si>
  <si>
    <t>GCA_013623525.1</t>
  </si>
  <si>
    <t>JABGLY01</t>
  </si>
  <si>
    <t>ftp://ftp.ncbi.nlm.nih.gov/genomes/all/GCA/013/623/525/GCA_013623525.1_ASM1362352v1</t>
  </si>
  <si>
    <t>Fusarium nematophilum</t>
  </si>
  <si>
    <t>NRRL 54600</t>
  </si>
  <si>
    <t>SAMN14842700</t>
  </si>
  <si>
    <t>GCA_013623595.1</t>
  </si>
  <si>
    <t>JABFFA01</t>
  </si>
  <si>
    <t>ftp://ftp.ncbi.nlm.nih.gov/genomes/all/GCA/013/623/595/GCA_013623595.1_ASM1362359v1</t>
  </si>
  <si>
    <t>Fusarium nisikadoi</t>
  </si>
  <si>
    <t>NRRL 25179</t>
  </si>
  <si>
    <t>SAMN14842515</t>
  </si>
  <si>
    <t>GCA_013623555.1</t>
  </si>
  <si>
    <t>JABFFB01</t>
  </si>
  <si>
    <t>ftp://ftp.ncbi.nlm.nih.gov/genomes/all/GCA/013/623/555/GCA_013623555.1_ASM1362355v1</t>
  </si>
  <si>
    <t>Fusarium setosum</t>
  </si>
  <si>
    <t>NRRL 36526</t>
  </si>
  <si>
    <t>SAMN14842565</t>
  </si>
  <si>
    <t>GCA_013623625.1</t>
  </si>
  <si>
    <t>JABFFE01</t>
  </si>
  <si>
    <t>ftp://ftp.ncbi.nlm.nih.gov/genomes/all/GCA/013/623/625/GCA_013623625.1_ASM1362362v1</t>
  </si>
  <si>
    <t>Fusarium transvaalense</t>
  </si>
  <si>
    <t>NRRL 31008</t>
  </si>
  <si>
    <t>SAMN14842572</t>
  </si>
  <si>
    <t>GCA_013623685.1</t>
  </si>
  <si>
    <t>JABFFG01</t>
  </si>
  <si>
    <t>ftp://ftp.ncbi.nlm.nih.gov/genomes/all/GCA/013/623/685/GCA_013623685.1_ASM1362368v1</t>
  </si>
  <si>
    <t>Fusarium sublunatum</t>
  </si>
  <si>
    <t>NRRL 13384</t>
  </si>
  <si>
    <t>SAMN14842571</t>
  </si>
  <si>
    <t>GCA_013623665.1</t>
  </si>
  <si>
    <t>JABFFF01</t>
  </si>
  <si>
    <t>ftp://ftp.ncbi.nlm.nih.gov/genomes/all/GCA/013/623/665/GCA_013623665.1_ASM1362366v1</t>
  </si>
  <si>
    <t>Fusarium verrucosum</t>
  </si>
  <si>
    <t>NRRL 22566</t>
  </si>
  <si>
    <t>SAMN14842699</t>
  </si>
  <si>
    <t>GCA_013623715.1</t>
  </si>
  <si>
    <t>JABFFJ01</t>
  </si>
  <si>
    <t>ftp://ftp.ncbi.nlm.nih.gov/genomes/all/GCA/013/623/715/GCA_013623715.1_ASM1362371v1</t>
  </si>
  <si>
    <t>NRRL 25729</t>
  </si>
  <si>
    <t>SAMN14842579</t>
  </si>
  <si>
    <t>GCA_013623725.1</t>
  </si>
  <si>
    <t>JABFFI01</t>
  </si>
  <si>
    <t>ftp://ftp.ncbi.nlm.nih.gov/genomes/all/GCA/013/623/725/GCA_013623725.1_ASM1362372v1</t>
  </si>
  <si>
    <t>Fusarium zanthoxyli</t>
  </si>
  <si>
    <t>NRRL 66285</t>
  </si>
  <si>
    <t>SAMN14842702</t>
  </si>
  <si>
    <t>GCA_013623745.1</t>
  </si>
  <si>
    <t>JABFFL01</t>
  </si>
  <si>
    <t>ftp://ftp.ncbi.nlm.nih.gov/genomes/all/GCA/013/623/745/GCA_013623745.1_ASM1362374v1</t>
  </si>
  <si>
    <t>Fusarium foetens</t>
  </si>
  <si>
    <t>NRRL 38302</t>
  </si>
  <si>
    <t>SAMN14884613</t>
  </si>
  <si>
    <t>PRJNA596293</t>
  </si>
  <si>
    <t>GCA_013623845.1</t>
  </si>
  <si>
    <t>JABFMM01</t>
  </si>
  <si>
    <t>ftp://ftp.ncbi.nlm.nih.gov/genomes/all/GCA/013/623/845/GCA_013623845.1_ASM1362384v1</t>
  </si>
  <si>
    <t>Fusarium caatingaense</t>
  </si>
  <si>
    <t>NRRL 66470</t>
  </si>
  <si>
    <t>SAMN14898937</t>
  </si>
  <si>
    <t>GCA_013624355.1</t>
  </si>
  <si>
    <t>JABKKP01</t>
  </si>
  <si>
    <t>ftp://ftp.ncbi.nlm.nih.gov/genomes/all/GCA/013/624/355/GCA_013624355.1_ASM1362435v1</t>
  </si>
  <si>
    <t>Fusarium sp. KOD 1611</t>
  </si>
  <si>
    <t>KOD 1611</t>
  </si>
  <si>
    <t>SAMN14899099</t>
  </si>
  <si>
    <t>GCA_013624395.1</t>
  </si>
  <si>
    <t>JABKKQ01</t>
  </si>
  <si>
    <t>ftp://ftp.ncbi.nlm.nih.gov/genomes/all/GCA/013/624/395/GCA_013624395.1_ASM1362439v1</t>
  </si>
  <si>
    <t>Petunia axillaris subsp. parodii</t>
  </si>
  <si>
    <t>SAMN15300427</t>
  </si>
  <si>
    <t>PRJNA533335</t>
  </si>
  <si>
    <t>GCA_013625405.1</t>
  </si>
  <si>
    <t>JACAFL01</t>
  </si>
  <si>
    <t>ftp://ftp.ncbi.nlm.nih.gov/genomes/all/GCA/013/625/405/GCA_013625405.1_IPS_Ppar_1.0</t>
  </si>
  <si>
    <t>Clarias magur</t>
  </si>
  <si>
    <t>CIFAMagur01</t>
  </si>
  <si>
    <t>SAMN08826798</t>
  </si>
  <si>
    <t>PRJNA448280</t>
  </si>
  <si>
    <t>GCA_013621035.1</t>
  </si>
  <si>
    <t>QNUK01</t>
  </si>
  <si>
    <t>ftp://ftp.ncbi.nlm.nih.gov/genomes/all/GCA/013/621/035/GCA_013621035.1_C_magur1.0</t>
  </si>
  <si>
    <t>Fusarium torulosum</t>
  </si>
  <si>
    <t>NRRL 22747</t>
  </si>
  <si>
    <t>SAMN14884610</t>
  </si>
  <si>
    <t>GCA_013623875.1</t>
  </si>
  <si>
    <t>JABFMN01</t>
  </si>
  <si>
    <t>ftp://ftp.ncbi.nlm.nih.gov/genomes/all/GCA/013/623/875/GCA_013623875.1_ASM1362387v1</t>
  </si>
  <si>
    <t>Fusarium sp. NRRL 25184</t>
  </si>
  <si>
    <t>NRRL 25184</t>
  </si>
  <si>
    <t>SAMN14069565</t>
  </si>
  <si>
    <t>GCA_013755755.1</t>
  </si>
  <si>
    <t>JABSSZ01</t>
  </si>
  <si>
    <t>ftp://ftp.ncbi.nlm.nih.gov/genomes/all/GCA/013/755/755/GCA_013755755.1_ASM1375575v1</t>
  </si>
  <si>
    <t>Cylindrocarpon cylindroides</t>
  </si>
  <si>
    <t>NRRL 22505</t>
  </si>
  <si>
    <t>SAMN14899117</t>
  </si>
  <si>
    <t>PRJNA630438</t>
  </si>
  <si>
    <t>GCA_013756995.1</t>
  </si>
  <si>
    <t>JABSTB01</t>
  </si>
  <si>
    <t>ftp://ftp.ncbi.nlm.nih.gov/genomes/all/GCA/013/756/995/GCA_013756995.1_ASM1375699v1</t>
  </si>
  <si>
    <t>Fusarium sacchari</t>
  </si>
  <si>
    <t>FS66</t>
  </si>
  <si>
    <t>SAMN16378129</t>
  </si>
  <si>
    <t>PRJNA667564</t>
  </si>
  <si>
    <t>GCA_017165645.1</t>
  </si>
  <si>
    <t>mitochondrion MT:CM029408.1</t>
  </si>
  <si>
    <t>JADANP01</t>
  </si>
  <si>
    <t>ftp://ftp.ncbi.nlm.nih.gov/genomes/all/GCA/017/165/645/GCA_017165645.1_ASM1716564v1</t>
  </si>
  <si>
    <t>Neonectria galligena</t>
  </si>
  <si>
    <t>NRRL 20487</t>
  </si>
  <si>
    <t>SAMN14899158</t>
  </si>
  <si>
    <t>GCA_013759035.1</t>
  </si>
  <si>
    <t>JABSTD01</t>
  </si>
  <si>
    <t>ftp://ftp.ncbi.nlm.nih.gov/genomes/all/GCA/013/759/035/GCA_013759035.1_ASM1375903v1</t>
  </si>
  <si>
    <t>Fusarium sp. NRRL 29148</t>
  </si>
  <si>
    <t>NRRL 29148</t>
  </si>
  <si>
    <t>SAMN14069566</t>
  </si>
  <si>
    <t>GCA_013759095.1</t>
  </si>
  <si>
    <t>JABSTL01</t>
  </si>
  <si>
    <t>ftp://ftp.ncbi.nlm.nih.gov/genomes/all/GCA/013/759/095/GCA_013759095.1_ASM1375909v1</t>
  </si>
  <si>
    <t>Fusarium sp. NRRL 53293</t>
  </si>
  <si>
    <t>NRRL 53293</t>
  </si>
  <si>
    <t>SAMN14069568</t>
  </si>
  <si>
    <t>GCA_013759125.1</t>
  </si>
  <si>
    <t>JABSTN01</t>
  </si>
  <si>
    <t>ftp://ftp.ncbi.nlm.nih.gov/genomes/all/GCA/013/759/125/GCA_013759125.1_ASM1375912v1</t>
  </si>
  <si>
    <t>Fusarium sp. NRRL 47473</t>
  </si>
  <si>
    <t>NRRL 47473</t>
  </si>
  <si>
    <t>SAMN14069567</t>
  </si>
  <si>
    <t>GCA_013759115.1</t>
  </si>
  <si>
    <t>JABSTM01</t>
  </si>
  <si>
    <t>ftp://ftp.ncbi.nlm.nih.gov/genomes/all/GCA/013/759/115/GCA_013759115.1_ASM1375911v1</t>
  </si>
  <si>
    <t>Neonectria coccinea</t>
  </si>
  <si>
    <t>CBS 119158</t>
  </si>
  <si>
    <t>SAMN13483919</t>
  </si>
  <si>
    <t>GCA_019137265.1</t>
  </si>
  <si>
    <t>WPDF01</t>
  </si>
  <si>
    <t>ftp://ftp.ncbi.nlm.nih.gov/genomes/all/GCA/019/137/265/GCA_019137265.1_ASM1913726v1</t>
  </si>
  <si>
    <t>Campoletis sonorensis</t>
  </si>
  <si>
    <t>BS1</t>
  </si>
  <si>
    <t>SAMN13344166</t>
  </si>
  <si>
    <t>PRJNA590982</t>
  </si>
  <si>
    <t>GCA_013761285.1</t>
  </si>
  <si>
    <t>JACEOJ01</t>
  </si>
  <si>
    <t>ftp://ftp.ncbi.nlm.nih.gov/genomes/all/GCA/013/761/285/GCA_013761285.1_ASM1376128v1</t>
  </si>
  <si>
    <t>Fusarium coicis</t>
  </si>
  <si>
    <t>NRRL 66233</t>
  </si>
  <si>
    <t>SAMN13683595</t>
  </si>
  <si>
    <t>GCA_013781345.1</t>
  </si>
  <si>
    <t>JAAOAJ01</t>
  </si>
  <si>
    <t>ftp://ftp.ncbi.nlm.nih.gov/genomes/all/GCA/013/781/345/GCA_013781345.1_ASM1378134v1</t>
  </si>
  <si>
    <t>Diaporthe sp. NJD1</t>
  </si>
  <si>
    <t>NJD1</t>
  </si>
  <si>
    <t>SAMN15232972</t>
  </si>
  <si>
    <t>PRJNA639325</t>
  </si>
  <si>
    <t>GCA_013842865.1</t>
  </si>
  <si>
    <t>JACDXY01</t>
  </si>
  <si>
    <t>ftp://ftp.ncbi.nlm.nih.gov/genomes/all/GCA/013/842/865/GCA_013842865.1_AHAU-kiwi-Diaporthe</t>
  </si>
  <si>
    <t>Aeschynomene evenia</t>
  </si>
  <si>
    <t>CIAT22838</t>
  </si>
  <si>
    <t>SAMN08866577</t>
  </si>
  <si>
    <t>PRJNA448804</t>
  </si>
  <si>
    <t>GCA_013621005.1</t>
  </si>
  <si>
    <t>chromosome 1:CM024263.1; chromosome 2:CM024264.1; chromosome 3:CM024265.1; chromosome 4:CM024266.1; chromosome 5:CM024267.1; chromosome 6:CM024268.1; chromosome 7:CM024269.1; chromosome 8:CM024270.1; chromosome 9:CM024271.1; chromosome 10:CM024272.1; chloroplast Pltd:CM024273.1</t>
  </si>
  <si>
    <t>RYYW01</t>
  </si>
  <si>
    <t>ftp://ftp.ncbi.nlm.nih.gov/genomes/all/GCA/013/621/005/GCA_013621005.1_IRD_Aeve_1.1</t>
  </si>
  <si>
    <t>Cyanidiococcus yangmingshanensis</t>
  </si>
  <si>
    <t>THAL066</t>
  </si>
  <si>
    <t>SAMN12719222</t>
  </si>
  <si>
    <t>PRJNA564651</t>
  </si>
  <si>
    <t>GCA_013995675.1</t>
  </si>
  <si>
    <t>VWRR01</t>
  </si>
  <si>
    <t>2020-07-31T00:00:00Z</t>
  </si>
  <si>
    <t>ftp://ftp.ncbi.nlm.nih.gov/genomes/all/GCA/013/995/675/GCA_013995675.1_ASM1399567v1</t>
  </si>
  <si>
    <t>Fusarium flagelliforme</t>
  </si>
  <si>
    <t>NRRL 66336 (ITEM 11294)</t>
  </si>
  <si>
    <t>SAMN08631417</t>
  </si>
  <si>
    <t>GCA_004367175.1</t>
  </si>
  <si>
    <t>QHHI01</t>
  </si>
  <si>
    <t>ftp://ftp.ncbi.nlm.nih.gov/genomes/all/GCA/004/367/175/GCA_004367175.1_FIESC_12_NRRL_66336_ITEM_11294</t>
  </si>
  <si>
    <t>Talaromyces stollii</t>
  </si>
  <si>
    <t>CLY-6</t>
  </si>
  <si>
    <t>SAMN15488440</t>
  </si>
  <si>
    <t>PRJNA645014</t>
  </si>
  <si>
    <t>GCA_014065225.1</t>
  </si>
  <si>
    <t>JACCLC01</t>
  </si>
  <si>
    <t>ftp://ftp.ncbi.nlm.nih.gov/genomes/all/GCA/014/065/225/GCA_014065225.1_ASM1406522v1</t>
  </si>
  <si>
    <t>140227-1</t>
  </si>
  <si>
    <t>SAMN14931190</t>
  </si>
  <si>
    <t>PRJNA633036</t>
  </si>
  <si>
    <t>GCA_014065205.1</t>
  </si>
  <si>
    <t>JACCEG01</t>
  </si>
  <si>
    <t>ftp://ftp.ncbi.nlm.nih.gov/genomes/all/GCA/014/065/205/GCA_014065205.1_ASM1406520v1</t>
  </si>
  <si>
    <t>Letharia columbiana</t>
  </si>
  <si>
    <t>WasteWater2</t>
  </si>
  <si>
    <t>SAMN14934069</t>
  </si>
  <si>
    <t>PRJNA670756</t>
  </si>
  <si>
    <t>GCA_014066305.1</t>
  </si>
  <si>
    <t>JACCJC01</t>
  </si>
  <si>
    <t>ftp://ftp.ncbi.nlm.nih.gov/genomes/all/GCA/014/066/305/GCA_014066305.1_Lecol_v1.0</t>
  </si>
  <si>
    <t>ftp://ftp.ncbi.nlm.nih.gov/genomes/all/GCF/014/066/305/GCF_014066305.1_Lecol_v1.0</t>
  </si>
  <si>
    <t>Letharia lupina</t>
  </si>
  <si>
    <t>WasteWater1</t>
  </si>
  <si>
    <t>SAMN14933604</t>
  </si>
  <si>
    <t>PRJNA670757</t>
  </si>
  <si>
    <t>GCA_014066315.1</t>
  </si>
  <si>
    <t>mitochondrion MT:NW_023502969.1/CM024274.1</t>
  </si>
  <si>
    <t>JACCJB01</t>
  </si>
  <si>
    <t>ftp://ftp.ncbi.nlm.nih.gov/genomes/all/GCA/014/066/315/GCA_014066315.1_Lelup_v1.1</t>
  </si>
  <si>
    <t>ftp://ftp.ncbi.nlm.nih.gov/genomes/all/GCF/014/066/315/GCF_014066315.1_Lelup_v1.1</t>
  </si>
  <si>
    <t>Orius insidiosus</t>
  </si>
  <si>
    <t>QHMPB2020</t>
  </si>
  <si>
    <t>SAMN14968925</t>
  </si>
  <si>
    <t>PRJNA633727</t>
  </si>
  <si>
    <t>GCA_014119065.1</t>
  </si>
  <si>
    <t>JACGAQ01</t>
  </si>
  <si>
    <t>ftp://ftp.ncbi.nlm.nih.gov/genomes/all/GCA/014/119/065/GCA_014119065.1_ASM1411906v1</t>
  </si>
  <si>
    <t>Gasterosteus nipponicus</t>
  </si>
  <si>
    <t>SAMD00226355</t>
  </si>
  <si>
    <t>PRJDB9841</t>
  </si>
  <si>
    <t>GCA_014132575.1</t>
  </si>
  <si>
    <t>BMAF01</t>
  </si>
  <si>
    <t>2020-07-29T00:00:00Z</t>
  </si>
  <si>
    <t>ftp://ftp.ncbi.nlm.nih.gov/genomes/all/GCA/014/132/575/GCA_014132575.1_Gnip_1.0</t>
  </si>
  <si>
    <t>Graphium doson</t>
  </si>
  <si>
    <t>LXECX27RQZ</t>
  </si>
  <si>
    <t>SAMN05712511</t>
  </si>
  <si>
    <t>PRJNA345476</t>
  </si>
  <si>
    <t>GCA_014048405.1</t>
  </si>
  <si>
    <t>WUAN01</t>
  </si>
  <si>
    <t>ftp://ftp.ncbi.nlm.nih.gov/genomes/all/GCA/014/048/405/GCA_014048405.1_ASM1404840v1</t>
  </si>
  <si>
    <t>Arvicola amphibius</t>
  </si>
  <si>
    <t>SAMEA994740</t>
  </si>
  <si>
    <t>PRJEB39550</t>
  </si>
  <si>
    <t>GCA_903992535.2</t>
  </si>
  <si>
    <t>chromosome 1:NC_052047.1/LR862380.1; chromosome 2:NC_052048.2/LR862381.2; chromosome 3:NC_052049.1/LR862382.1; chromosome 4:NC_052050.1/LR862383.1; chromosome 5:NC_052051.1/LR862384.1; chromosome 6:NC_052052.2/LR862385.2; chromosome 7:NC_052053.1/LR862386.1; chromosome 8:NC_052054.1/LR862388.1; chromosome 9:NC_052055.2/LR862389.2; chromosome 10:NC_052056.1/LR862390.1; chromosome 11:NC_052057.2/LR862391.2; chromosome 12:NC_052058.2/LR862392.2; chromosome 13:NC_052059.1/LR862393.1; chromosome 14:NC_052060.1/LR862394.1; chromosome 15:NC_052061.1/LR862395.1; chromosome 17:NC_052063.2/LR862397.2; chromosome 18:NC_052064.1/LR862398.1; chromosome X:NC_052065.1/LR862387.1</t>
  </si>
  <si>
    <t>CAJEUG02</t>
  </si>
  <si>
    <t>ftp://ftp.ncbi.nlm.nih.gov/genomes/all/GCA/903/992/535/GCA_903992535.2_mArvAmp1.2</t>
  </si>
  <si>
    <t>ftp://ftp.ncbi.nlm.nih.gov/genomes/all/GCF/903/992/535/GCF_903992535.2_mArvAmp1.2</t>
  </si>
  <si>
    <t>Listronotus bonariensis</t>
  </si>
  <si>
    <t>ASW47</t>
  </si>
  <si>
    <t>SAMN15324643</t>
  </si>
  <si>
    <t>PRJNA640511</t>
  </si>
  <si>
    <t>GCA_014170235.1</t>
  </si>
  <si>
    <t>JACEGR01</t>
  </si>
  <si>
    <t>ftp://ftp.ncbi.nlm.nih.gov/genomes/all/GCA/014/170/235/GCA_014170235.1_ASM1417023v1</t>
  </si>
  <si>
    <t>Tachypleus gigas</t>
  </si>
  <si>
    <t>IMCB_SINCHF_001</t>
  </si>
  <si>
    <t>SAMN14178302</t>
  </si>
  <si>
    <t>PRJNA608602</t>
  </si>
  <si>
    <t>GCA_014155125.1</t>
  </si>
  <si>
    <t>chromosome 1:CM024338.1; chromosome 2:CM024339.1; chromosome 3:CM024340.1; chromosome 4:CM024341.1; chromosome 5:CM024342.1; chromosome 6:CM024343.1; chromosome 7:CM024344.1; chromosome 8:CM024345.1; chromosome 9:CM024346.1; chromosome 10:CM024347.1; chromosome 11:CM024348.1; chromosome 12:CM024349.1; chromosome 13:CM024350.1; chromosome 14:CM024351.1</t>
  </si>
  <si>
    <t>JAALXS01</t>
  </si>
  <si>
    <t>ftp://ftp.ncbi.nlm.nih.gov/genomes/all/GCA/014/155/125/GCA_014155125.1_IMCB_Tgig_1.0</t>
  </si>
  <si>
    <t>Pipistrellus kuhlii</t>
  </si>
  <si>
    <t>mPipKuh1</t>
  </si>
  <si>
    <t>SAMN14734388</t>
  </si>
  <si>
    <t>PRJNA666119</t>
  </si>
  <si>
    <t>GCA_014108245.1</t>
  </si>
  <si>
    <t>mitochondrion MT:CM024384.1</t>
  </si>
  <si>
    <t>JACAGB01</t>
  </si>
  <si>
    <t>ftp://ftp.ncbi.nlm.nih.gov/genomes/all/GCA/014/108/245/GCA_014108245.1_mPipKuh1.p</t>
  </si>
  <si>
    <t>ftp://ftp.ncbi.nlm.nih.gov/genomes/all/GCF/014/108/245/GCF_014108245.1_mPipKuh1.p</t>
  </si>
  <si>
    <t>Molossus molossus</t>
  </si>
  <si>
    <t>mMolMol1</t>
  </si>
  <si>
    <t>SAMN14734448</t>
  </si>
  <si>
    <t>PRJNA665629</t>
  </si>
  <si>
    <t>GCA_014108415.1</t>
  </si>
  <si>
    <t>mitochondrion MT:CM024385.1</t>
  </si>
  <si>
    <t>JACASF01</t>
  </si>
  <si>
    <t>ftp://ftp.ncbi.nlm.nih.gov/genomes/all/GCA/014/108/415/GCA_014108415.1_mMolMol1.p</t>
  </si>
  <si>
    <t>ftp://ftp.ncbi.nlm.nih.gov/genomes/all/GCF/014/108/415/GCF_014108415.1_mMolMol1.p</t>
  </si>
  <si>
    <t>Marchantia paleacea</t>
  </si>
  <si>
    <t>Mexico</t>
  </si>
  <si>
    <t>SAMN06251632</t>
  </si>
  <si>
    <t>PRJNA362997</t>
  </si>
  <si>
    <t>GCA_014180765.2</t>
  </si>
  <si>
    <t>MUAA02</t>
  </si>
  <si>
    <t>ftp://ftp.ncbi.nlm.nih.gov/genomes/all/GCA/014/180/765/GCA_014180765.2_ASM1418076v2</t>
  </si>
  <si>
    <t>Raffaelea aguacate</t>
  </si>
  <si>
    <t>PL1004</t>
  </si>
  <si>
    <t>SAMN15249238</t>
  </si>
  <si>
    <t>GCA_014183095.1</t>
  </si>
  <si>
    <t>JACCPH01</t>
  </si>
  <si>
    <t>ftp://ftp.ncbi.nlm.nih.gov/genomes/all/GCA/014/183/095/GCA_014183095.1_ASM1418309v1</t>
  </si>
  <si>
    <t>Eucalyptus caleyi</t>
  </si>
  <si>
    <t>sf004</t>
  </si>
  <si>
    <t>SAMN14929764</t>
  </si>
  <si>
    <t>GCA_014182885.2</t>
  </si>
  <si>
    <t>chromosome 1:CM024466.2; chromosome 2:CM024467.2; chromosome 3:CM024468.2; chromosome 4:CM024469.2; chromosome 5:CM024470.2; chromosome 6:CM024471.2; chromosome 7:CM024472.2; chromosome 8:CM024473.2; chromosome 9:CM024474.2; chromosome 10:CM024475.2; chromosome 11:CM024476.2; chloroplast Pltd:CM024488.2</t>
  </si>
  <si>
    <t>JABUKJ02</t>
  </si>
  <si>
    <t>ftp://ftp.ncbi.nlm.nih.gov/genomes/all/GCA/014/182/885/GCA_014182885.2_ASM1418288v2</t>
  </si>
  <si>
    <t>Eucalyptus virginea</t>
  </si>
  <si>
    <t>CCA4170</t>
  </si>
  <si>
    <t>SAMN13016254</t>
  </si>
  <si>
    <t>GCA_014182375.1</t>
  </si>
  <si>
    <t>chromosome 1:CM024514.1; chromosome 2:CM024515.1; chromosome 3:CM024516.1; chromosome 4:CM024517.1; chromosome 5:CM024518.1; chromosome 6:CM024519.1; chromosome 7:CM024520.1; chromosome 8:CM024521.1; chromosome 9:CM024522.1; chromosome 10:CM024523.1; chromosome 11:CM024524.1; chloroplast Pltd:CM024525.1</t>
  </si>
  <si>
    <t>JABKBC01</t>
  </si>
  <si>
    <t>ftp://ftp.ncbi.nlm.nih.gov/genomes/all/GCA/014/182/375/GCA_014182375.1_ASM1418237v1</t>
  </si>
  <si>
    <t>Eucalyptus viminalis</t>
  </si>
  <si>
    <t>sf001</t>
  </si>
  <si>
    <t>SAMN12996704</t>
  </si>
  <si>
    <t>GCA_014182385.1</t>
  </si>
  <si>
    <t>chromosome 1:CM024526.1; chromosome 2:CM024527.1; chromosome 3:CM024528.1; chromosome 4:CM024529.1; chromosome 5:CM024530.1; chromosome 6:CM024531.1; chromosome 7:CM024532.1; chromosome 8:CM024533.1; chromosome 9:CM024534.1; chromosome 10:CM024535.1; chromosome 11:CM024536.1; chloroplast Pltd:CM024559.1</t>
  </si>
  <si>
    <t>JABKBD01</t>
  </si>
  <si>
    <t>ftp://ftp.ncbi.nlm.nih.gov/genomes/all/GCA/014/182/385/GCA_014182385.1_ASM1418238v1</t>
  </si>
  <si>
    <t>Eucalyptus tenuipes</t>
  </si>
  <si>
    <t>ANBG9807792.330</t>
  </si>
  <si>
    <t>SAMN12996703</t>
  </si>
  <si>
    <t>GCA_014182365.1</t>
  </si>
  <si>
    <t>chromosome 1:CM024537.1; chromosome 2:CM024538.1; chromosome 3:CM024539.1; chromosome 4:CM024540.1; chromosome 5:CM024541.1; chromosome 6:CM024542.1; chromosome 7:CM024543.1; chromosome 8:CM024544.1; chromosome 9:CM024545.1; chromosome 10:CM024546.1; chromosome 11:CM024547.1; chloroplast Pltd:CM024560.1</t>
  </si>
  <si>
    <t>JABKBE01</t>
  </si>
  <si>
    <t>ftp://ftp.ncbi.nlm.nih.gov/genomes/all/GCA/014/182/365/GCA_014182365.1_ASM1418236v1</t>
  </si>
  <si>
    <t>Eucalyptus sideroxylon</t>
  </si>
  <si>
    <t>ANBG750609.225</t>
  </si>
  <si>
    <t>SAMN10587505</t>
  </si>
  <si>
    <t>GCA_014182405.1</t>
  </si>
  <si>
    <t>chromosome 1:CM024548.1; chromosome 2:CM024549.1; chromosome 3:CM024550.1; chromosome 4:CM024551.1; chromosome 5:CM024552.1; chromosome 6:CM024553.1; chromosome 7:CM024554.1; chromosome 8:CM024555.1; chromosome 9:CM024556.1; chromosome 10:CM024557.1; chromosome 11:CM024558.1; chloroplast Pltd:CM024561.1</t>
  </si>
  <si>
    <t>JABKBF01</t>
  </si>
  <si>
    <t>ftp://ftp.ncbi.nlm.nih.gov/genomes/all/GCA/014/182/405/GCA_014182405.1_ASM1418240v1</t>
  </si>
  <si>
    <t>Eucalyptus salubris</t>
  </si>
  <si>
    <t>ANBG9806169</t>
  </si>
  <si>
    <t>SAMN13016252</t>
  </si>
  <si>
    <t>GCA_014182395.1</t>
  </si>
  <si>
    <t>chromosome 1:CM024573.1; chromosome 2:CM024574.1; chromosome 3:CM024575.1; chromosome 4:CM024576.1; chromosome 5:CM024577.1; chromosome 6:CM024578.1; chromosome 7:CM024579.1; chromosome 8:CM024580.1; chromosome 9:CM024581.1; chromosome 10:CM024582.1; chromosome 11:CM024583.1; chloroplast Pltd:CM024584.1</t>
  </si>
  <si>
    <t>JABKBG01</t>
  </si>
  <si>
    <t>ftp://ftp.ncbi.nlm.nih.gov/genomes/all/GCA/014/182/395/GCA_014182395.1_ASM1418239v1</t>
  </si>
  <si>
    <t>Eucalyptus decipiens</t>
  </si>
  <si>
    <t>CCA4570</t>
  </si>
  <si>
    <t>SAMN13016250</t>
  </si>
  <si>
    <t>GCA_014182575.1</t>
  </si>
  <si>
    <t>chromosome 1:CM024609.1; chromosome 2:CM024610.1; chromosome 3:CM024611.1; chromosome 4:CM024612.1; chromosome 5:CM024613.1; chromosome 6:CM024614.1; chromosome 7:CM024615.1; chromosome 8:CM024616.1; chromosome 9:CM024617.1; chromosome 10:CM024618.1; chromosome 11:CM024619.1; chloroplast Pltd:CM024632.1</t>
  </si>
  <si>
    <t>JABKBM01</t>
  </si>
  <si>
    <t>ftp://ftp.ncbi.nlm.nih.gov/genomes/all/GCA/014/182/575/GCA_014182575.1_ASM1418257v1</t>
  </si>
  <si>
    <t>Eucalyptus coolabah</t>
  </si>
  <si>
    <t>ANBG9404868.100</t>
  </si>
  <si>
    <t>SAMN13016255</t>
  </si>
  <si>
    <t>GCA_014182585.1</t>
  </si>
  <si>
    <t>chromosome 1:CM024620.1; chromosome 2:CM024621.1; chromosome 3:CM024622.1; chromosome 4:CM024623.1; chromosome 5:CM024624.1; chromosome 6:CM024625.1; chromosome 7:CM024626.1; chromosome 8:CM024627.1; chromosome 9:CM024628.1; chromosome 10:CM024629.1; chromosome 11:CM024630.1; chloroplast Pltd:CM024633.1</t>
  </si>
  <si>
    <t>JABKBN01</t>
  </si>
  <si>
    <t>ftp://ftp.ncbi.nlm.nih.gov/genomes/all/GCA/014/182/585/GCA_014182585.1_ASM1418258v1</t>
  </si>
  <si>
    <t>Eucalyptus albens</t>
  </si>
  <si>
    <t>ANBG9404812.304</t>
  </si>
  <si>
    <t>SAMN10587504</t>
  </si>
  <si>
    <t>GCA_014182695.1</t>
  </si>
  <si>
    <t>chromosome 1:CM024646.1; chromosome 2:CM024647.1; chromosome 3:CM024648.1; chromosome 4:CM024649.1; chromosome 5:CM024650.1; chromosome 6:CM024651.1; chromosome 7:CM024652.1; chromosome 8:CM024653.1; chromosome 9:CM024654.1; chromosome 10:CM024655.1; chromosome 11:CM024656.1; chloroplast Pltd:CM024679.1</t>
  </si>
  <si>
    <t>JABKBR01</t>
  </si>
  <si>
    <t>ftp://ftp.ncbi.nlm.nih.gov/genomes/all/GCA/014/182/695/GCA_014182695.1_ASM1418269v1</t>
  </si>
  <si>
    <t>Eucalyptus brandiana</t>
  </si>
  <si>
    <t>CCA5702</t>
  </si>
  <si>
    <t>SAMN13016248</t>
  </si>
  <si>
    <t>GCA_014182725.1</t>
  </si>
  <si>
    <t>chromosome 1:CM024668.1; chromosome 2:CM024669.1; chromosome 3:CM024670.1; chromosome 4:CM024671.1; chromosome 5:CM024672.1; chromosome 6:CM024673.1; chromosome 7:CM024674.1; chromosome 8:CM024675.1; chromosome 9:CM024676.1; chromosome 10:CM024677.1; chromosome 11:CM024678.1; chloroplast Pltd:CM024680.1</t>
  </si>
  <si>
    <t>JABKBQ01</t>
  </si>
  <si>
    <t>ftp://ftp.ncbi.nlm.nih.gov/genomes/all/GCA/014/182/725/GCA_014182725.1_ASM1418272v1</t>
  </si>
  <si>
    <t>Corymbia calophylla</t>
  </si>
  <si>
    <t>ANBG752993.2</t>
  </si>
  <si>
    <t>SAMN12996706</t>
  </si>
  <si>
    <t>GCA_014182845.1</t>
  </si>
  <si>
    <t>chromosome 1:CM024693.1; chromosome 2:CM024694.1; chromosome 3:CM024695.1; chromosome 4:CM024696.1; chromosome 5:CM024697.1; chromosome 6:CM024698.1; chromosome 7:CM024699.1; chromosome 8:CM024700.1; chromosome 9:CM024701.1; chromosome 10:CM024702.1; chromosome 11:CM024703.1</t>
  </si>
  <si>
    <t>JABKBT01</t>
  </si>
  <si>
    <t>ftp://ftp.ncbi.nlm.nih.gov/genomes/all/GCA/014/182/845/GCA_014182845.1_ASM1418284v1</t>
  </si>
  <si>
    <t>Rhododendron griersonianum</t>
  </si>
  <si>
    <t>WSP0</t>
  </si>
  <si>
    <t>SAMN15930083</t>
  </si>
  <si>
    <t>PRJNA659608</t>
  </si>
  <si>
    <t>GCA_018127125.1</t>
  </si>
  <si>
    <t>chromosome 1:CM030788.1; chromosome 2:CM030789.1; chromosome 3:CM030790.1; chromosome 4:CM030791.1; chromosome 5:CM030792.1; chromosome 6:CM030793.1; chromosome 7:CM030794.1; chromosome 8:CM030795.1; chromosome 9:CM030796.1; chromosome 10:CM030797.1; chromosome 11:CM030798.1; chromosome 12:CM030799.1; chromosome 13:CM030800.1; chloroplast Pltd:CM030801.1</t>
  </si>
  <si>
    <t>JACTNZ01</t>
  </si>
  <si>
    <t>ftp://ftp.ncbi.nlm.nih.gov/genomes/all/GCA/018/127/125/GCA_018127125.1_RGv1.1</t>
  </si>
  <si>
    <t>Paragonimus kellicotti</t>
  </si>
  <si>
    <t>Missouri</t>
  </si>
  <si>
    <t>SAMN03863379</t>
  </si>
  <si>
    <t>PRJNA179523</t>
  </si>
  <si>
    <t>GCA_014220965.1</t>
  </si>
  <si>
    <t>LOND01</t>
  </si>
  <si>
    <t>ftp://ftp.ncbi.nlm.nih.gov/genomes/all/GCA/014/220/965/GCA_014220965.1_P_kellicotti_1.0.allpaths.nc.pg.lrna</t>
  </si>
  <si>
    <t>Colletotrichum sojae</t>
  </si>
  <si>
    <t>LFN0009</t>
  </si>
  <si>
    <t>SAMN13025178</t>
  </si>
  <si>
    <t>PRJNA577398</t>
  </si>
  <si>
    <t>GCA_014235955.1</t>
  </si>
  <si>
    <t>WIGN01</t>
  </si>
  <si>
    <t>ftp://ftp.ncbi.nlm.nih.gov/genomes/all/GCA/014/235/955/GCA_014235955.1_CSOJ01</t>
  </si>
  <si>
    <t>Colletotrichum plurivorum</t>
  </si>
  <si>
    <t>LFN00145</t>
  </si>
  <si>
    <t>SAMN13025176</t>
  </si>
  <si>
    <t>PRJNA577396</t>
  </si>
  <si>
    <t>GCA_014235945.1</t>
  </si>
  <si>
    <t>WIGO01</t>
  </si>
  <si>
    <t>ftp://ftp.ncbi.nlm.nih.gov/genomes/all/GCA/014/235/945/GCA_014235945.1_CPLU01</t>
  </si>
  <si>
    <t>Colletotrichum musicola</t>
  </si>
  <si>
    <t>LFN0074</t>
  </si>
  <si>
    <t>SAMN13025166</t>
  </si>
  <si>
    <t>PRJNA577394</t>
  </si>
  <si>
    <t>GCA_014235935.1</t>
  </si>
  <si>
    <t>WIGM01</t>
  </si>
  <si>
    <t>ftp://ftp.ncbi.nlm.nih.gov/genomes/all/GCA/014/235/935/GCA_014235935.1_CMUS01</t>
  </si>
  <si>
    <t>Aspergillus oerlinghausenensis</t>
  </si>
  <si>
    <t>CBS 139183</t>
  </si>
  <si>
    <t>SAMN13030901</t>
  </si>
  <si>
    <t>PRJNA577646</t>
  </si>
  <si>
    <t>GCA_014250555.1</t>
  </si>
  <si>
    <t>JAAKEQ01</t>
  </si>
  <si>
    <t>ftp://ftp.ncbi.nlm.nih.gov/genomes/all/GCA/014/250/555/GCA_014250555.1_ASM1425055v1</t>
  </si>
  <si>
    <t>Ascochyta koolunga</t>
  </si>
  <si>
    <t>PIN-15-415</t>
  </si>
  <si>
    <t>SAMN10465104</t>
  </si>
  <si>
    <t>GCA_004151165.1</t>
  </si>
  <si>
    <t>RWYX01</t>
  </si>
  <si>
    <t>ftp://ftp.ncbi.nlm.nih.gov/genomes/all/GCA/004/151/165/GCA_004151165.1_ASM415116v1</t>
  </si>
  <si>
    <t>Sclerotiophoma versabilis</t>
  </si>
  <si>
    <t>KC1</t>
  </si>
  <si>
    <t>SAMN14419883</t>
  </si>
  <si>
    <t>PRJNA613783</t>
  </si>
  <si>
    <t>GCA_012274445.1</t>
  </si>
  <si>
    <t>JAAROD01</t>
  </si>
  <si>
    <t>ftp://ftp.ncbi.nlm.nih.gov/genomes/all/GCA/012/274/445/GCA_012274445.1_FAFU_KC1_1.0</t>
  </si>
  <si>
    <t>Laburnicola sp. R22_1</t>
  </si>
  <si>
    <t>R22_1</t>
  </si>
  <si>
    <t>SAMN10908954</t>
  </si>
  <si>
    <t>GCA_014281115.1</t>
  </si>
  <si>
    <t>JACONQ01</t>
  </si>
  <si>
    <t>ftp://ftp.ncbi.nlm.nih.gov/genomes/all/GCA/014/281/115/GCA_014281115.1_ASM1428111v1</t>
  </si>
  <si>
    <t>Rhododendron simsii</t>
  </si>
  <si>
    <t>adult_tree_wgs_1</t>
  </si>
  <si>
    <t>SAMN13241185</t>
  </si>
  <si>
    <t>PRJNA588298</t>
  </si>
  <si>
    <t>GCA_014282245.1</t>
  </si>
  <si>
    <t>chromosome 1:CM024953.1; chromosome 2:CM024954.1; chromosome 3:CM024955.1; chromosome 4:CM024956.1; chromosome 5:CM024957.1; chromosome 6:CM024958.1; chromosome 7:CM024959.1; chromosome 8:CM024960.1; chromosome 9:CM024961.1; chromosome 10:CM024962.1; chromosome 11:CM024963.1; chromosome 12:CM024964.1; chromosome 13:CM024965.1; mitochondrion MT:CM024966.1; chloroplast Pltd:CM024967.1</t>
  </si>
  <si>
    <t>WJXA01</t>
  </si>
  <si>
    <t>ftp://ftp.ncbi.nlm.nih.gov/genomes/all/GCA/014/282/245/GCA_014282245.1_ASM1428224v1</t>
  </si>
  <si>
    <t>Neospermospora avenae</t>
  </si>
  <si>
    <t>VPRI 42798</t>
  </si>
  <si>
    <t>SAMN15331269</t>
  </si>
  <si>
    <t>PRJNA640726</t>
  </si>
  <si>
    <t>GCA_014282315.1</t>
  </si>
  <si>
    <t>JACBAH01</t>
  </si>
  <si>
    <t>ftp://ftp.ncbi.nlm.nih.gov/genomes/all/GCA/014/282/315/GCA_014282315.1_ASM1428231v1</t>
  </si>
  <si>
    <t>Aspidoscelis marmoratus</t>
  </si>
  <si>
    <t>SIMRID8450</t>
  </si>
  <si>
    <t>SAMN06204250</t>
  </si>
  <si>
    <t>PRJNA360150</t>
  </si>
  <si>
    <t>GCA_014337955.1</t>
  </si>
  <si>
    <t>MTQE01</t>
  </si>
  <si>
    <t>ftp://ftp.ncbi.nlm.nih.gov/genomes/all/GCA/014/337/955/GCA_014337955.1_AspMar1.0</t>
  </si>
  <si>
    <t>Paragonimus skrjabini miyazakii</t>
  </si>
  <si>
    <t>Japan</t>
  </si>
  <si>
    <t>SAMN03154469</t>
  </si>
  <si>
    <t>PRJNA245325</t>
  </si>
  <si>
    <t>GCA_014338405.1</t>
  </si>
  <si>
    <t>JTDE01</t>
  </si>
  <si>
    <t>ftp://ftp.ncbi.nlm.nih.gov/genomes/all/GCA/014/338/405/GCA_014338405.1_P_miyazaki_1.0.pg.lrna</t>
  </si>
  <si>
    <t>Pseudocercospora fuligena</t>
  </si>
  <si>
    <t>PF001</t>
  </si>
  <si>
    <t>SAMN14675867</t>
  </si>
  <si>
    <t>PRJNA627565</t>
  </si>
  <si>
    <t>GCA_014298035.1</t>
  </si>
  <si>
    <t>JABCIY01</t>
  </si>
  <si>
    <t>2020-08-26T00:00:00Z</t>
  </si>
  <si>
    <t>ftp://ftp.ncbi.nlm.nih.gov/genomes/all/GCA/014/298/035/GCA_014298035.1_ASM1429803v1</t>
  </si>
  <si>
    <t>Acomys russatus</t>
  </si>
  <si>
    <t>SAMEA104026431</t>
  </si>
  <si>
    <t>PRJEB39768</t>
  </si>
  <si>
    <t>GCA_903995435.1</t>
  </si>
  <si>
    <t>chromosome 1:LR877212.1; chromosome 2:LR877213.1; chromosome 3:LR877214.1; chromosome 4:LR877215.1; chromosome 5:LR877216.1; chromosome 6:LR877217.1; chromosome 7:LR877218.1; chromosome 8:LR877219.1; chromosome 9:LR877220.1; chromosome 10:LR877221.1; chromosome 11:LR877222.1; chromosome 12:LR877223.1; chromosome 13:LR877224.1; chromosome 14:LR877225.1; chromosome 15:LR877226.1; chromosome 16:LR877227.1; chromosome 17:LR877228.1; chromosome 18:LR877229.1; chromosome 19:LR877230.1; chromosome 20:LR877231.1; chromosome 21:LR877232.1; chromosome 22:LR877233.1; chromosome 23:LR877234.1; chromosome 24:LR877235.1; chromosome 25:LR877236.1; chromosome 26:LR877237.1; chromosome 27:LR877238.1; chromosome 28:LR877239.1; chromosome 29:LR877240.1; chromosome 30:LR877241.1; chromosome 31:LR877242.1; chromosome 32:LR877243.1; chromosome X:LR877244.1</t>
  </si>
  <si>
    <t>CAJFAB01</t>
  </si>
  <si>
    <t>ftp://ftp.ncbi.nlm.nih.gov/genomes/all/GCA/903/995/435/GCA_903995435.1_mAcoRus1.1</t>
  </si>
  <si>
    <t>Dimorphilus gyrociliatus</t>
  </si>
  <si>
    <t>SAMEA7202578</t>
  </si>
  <si>
    <t>PRJEB37657</t>
  </si>
  <si>
    <t>GCA_904063045.1</t>
  </si>
  <si>
    <t>CAJFCJ01</t>
  </si>
  <si>
    <t>2020-08-25T00:00:00Z</t>
  </si>
  <si>
    <t>ftp://ftp.ncbi.nlm.nih.gov/genomes/all/GCA/904/063/045/GCA_904063045.1_Dgyrociliatus_assembly</t>
  </si>
  <si>
    <t>Antheraea mylitta</t>
  </si>
  <si>
    <t>AMDABA2020</t>
  </si>
  <si>
    <t>SAMN14409518</t>
  </si>
  <si>
    <t>PRJNA613579</t>
  </si>
  <si>
    <t>GCA_014332785.1</t>
  </si>
  <si>
    <t>JACEII01</t>
  </si>
  <si>
    <t>ftp://ftp.ncbi.nlm.nih.gov/genomes/all/GCA/014/332/785/GCA_014332785.1_AM_v1.0</t>
  </si>
  <si>
    <t>Allodiplogaster sudhausi</t>
  </si>
  <si>
    <t>SB413</t>
  </si>
  <si>
    <t>SAMN15760646</t>
  </si>
  <si>
    <t>GCA_014805415.1</t>
  </si>
  <si>
    <t>JACMIH01</t>
  </si>
  <si>
    <t>ftp://ftp.ncbi.nlm.nih.gov/genomes/all/GCA/014/805/415/GCA_014805415.1_ASM1480541v1</t>
  </si>
  <si>
    <t>FM324</t>
  </si>
  <si>
    <t>SAMN17132962</t>
  </si>
  <si>
    <t>PRJNA687106</t>
  </si>
  <si>
    <t>GCA_016413765.1</t>
  </si>
  <si>
    <t>chromosome 1:CP066503.1; chromosome 2:CP066504.1; chromosome 3:CP066505.1; chromosome 4:CP066506.1; chromosome 5:CP066507.1; chromosome 6:CP066508.1; chromosome 7:CP066509.1; chromosome 8:CP066510.1</t>
  </si>
  <si>
    <t>2020-12-28T00:00:00Z</t>
  </si>
  <si>
    <t>ftp://ftp.ncbi.nlm.nih.gov/genomes/all/GCA/016/413/765/GCA_016413765.1_ASM1641376v1</t>
  </si>
  <si>
    <t>Aspergillus hiratsukae</t>
  </si>
  <si>
    <t>CNM-CM5793</t>
  </si>
  <si>
    <t>SAMN14933834</t>
  </si>
  <si>
    <t>PRJNA633131</t>
  </si>
  <si>
    <t>GCA_014281905.1</t>
  </si>
  <si>
    <t>JACBAD01</t>
  </si>
  <si>
    <t>ftp://ftp.ncbi.nlm.nih.gov/genomes/all/GCA/014/281/905/GCA_014281905.1_ASM1428190v1</t>
  </si>
  <si>
    <t>Columba janthina nitens</t>
  </si>
  <si>
    <t>SAMD00237431</t>
  </si>
  <si>
    <t>PRJDB10189</t>
  </si>
  <si>
    <t>GCA_014362705.1</t>
  </si>
  <si>
    <t>BMBC01</t>
  </si>
  <si>
    <t>ftp://ftp.ncbi.nlm.nih.gov/genomes/all/GCA/014/362/705/GCA_014362705.1_C_janthina_scaffold_01</t>
  </si>
  <si>
    <t>Fratercula cirrhata</t>
  </si>
  <si>
    <t>SAMD00237436</t>
  </si>
  <si>
    <t>PRJDB10194</t>
  </si>
  <si>
    <t>GCA_014363165.1</t>
  </si>
  <si>
    <t>BMBE01</t>
  </si>
  <si>
    <t>ftp://ftp.ncbi.nlm.nih.gov/genomes/all/GCA/014/363/165/GCA_014363165.1_F_cirrhata_scaffold_01</t>
  </si>
  <si>
    <t>Haliaeetus pelagicus</t>
  </si>
  <si>
    <t>SAMD00237430</t>
  </si>
  <si>
    <t>PRJDB10191</t>
  </si>
  <si>
    <t>GCA_014363185.1</t>
  </si>
  <si>
    <t>BMBF01</t>
  </si>
  <si>
    <t>ftp://ftp.ncbi.nlm.nih.gov/genomes/all/GCA/014/363/185/GCA_014363185.1_H_pelagicus_scaffold_01</t>
  </si>
  <si>
    <t>Pteropus pselaphon</t>
  </si>
  <si>
    <t>SAMD00237435</t>
  </si>
  <si>
    <t>PRJDB10275</t>
  </si>
  <si>
    <t>GCA_014363405.1</t>
  </si>
  <si>
    <t>BMBI01</t>
  </si>
  <si>
    <t>ftp://ftp.ncbi.nlm.nih.gov/genomes/all/GCA/014/363/405/GCA_014363405.1_P_pselaphon_scaffold_01</t>
  </si>
  <si>
    <t>Mycena indigotica</t>
  </si>
  <si>
    <t>171206Taipei</t>
  </si>
  <si>
    <t>SAMN14825421</t>
  </si>
  <si>
    <t>PRJNA670760</t>
  </si>
  <si>
    <t>GCA_014461135.1</t>
  </si>
  <si>
    <t>JACAZF01</t>
  </si>
  <si>
    <t>ftp://ftp.ncbi.nlm.nih.gov/genomes/all/GCA/014/461/135/GCA_014461135.1_ASM1446113v1</t>
  </si>
  <si>
    <t>ftp://ftp.ncbi.nlm.nih.gov/genomes/all/GCF/014/461/135/GCF_014461135.1_ASM1446113v1</t>
  </si>
  <si>
    <t>Mycena kentingensis (nom. inval.)</t>
  </si>
  <si>
    <t>111111Pingtung</t>
  </si>
  <si>
    <t>SAMN14825422</t>
  </si>
  <si>
    <t>GCA_014461125.1</t>
  </si>
  <si>
    <t>JACAZG01</t>
  </si>
  <si>
    <t>ftp://ftp.ncbi.nlm.nih.gov/genomes/all/GCA/014/461/125/GCA_014461125.1_ASM1446112v1</t>
  </si>
  <si>
    <t>Mycena venus</t>
  </si>
  <si>
    <t>CCC161011</t>
  </si>
  <si>
    <t>SAMN14825424</t>
  </si>
  <si>
    <t>GCA_014462655.1</t>
  </si>
  <si>
    <t>JACAZI01</t>
  </si>
  <si>
    <t>ftp://ftp.ncbi.nlm.nih.gov/genomes/all/GCA/014/462/655/GCA_014462655.1_ASM1446265v1</t>
  </si>
  <si>
    <t>Mycena sanguinolenta</t>
  </si>
  <si>
    <t>160909Yilan</t>
  </si>
  <si>
    <t>SAMN14825423</t>
  </si>
  <si>
    <t>GCA_014462675.1</t>
  </si>
  <si>
    <t>JACAZH01</t>
  </si>
  <si>
    <t>ftp://ftp.ncbi.nlm.nih.gov/genomes/all/GCA/014/462/675/GCA_014462675.1_ASM1446267v1</t>
  </si>
  <si>
    <t>Synergus gifuensis</t>
  </si>
  <si>
    <t>SAMEA6675078</t>
  </si>
  <si>
    <t>PRJEB37749</t>
  </si>
  <si>
    <t>GCA_904066015.1</t>
  </si>
  <si>
    <t>CAJFCO01</t>
  </si>
  <si>
    <t>ftp://ftp.ncbi.nlm.nih.gov/genomes/all/GCA/904/066/015/GCA_904066015.1_P7705_102_v2</t>
  </si>
  <si>
    <t>Synergus itoensis</t>
  </si>
  <si>
    <t>SAMEA6674985</t>
  </si>
  <si>
    <t>GCA_904066005.1</t>
  </si>
  <si>
    <t>CAJFCP01</t>
  </si>
  <si>
    <t>ftp://ftp.ncbi.nlm.nih.gov/genomes/all/GCA/904/066/005/GCA_904066005.1_P7705_101_v2</t>
  </si>
  <si>
    <t>Bursaphelenchus okinawaensis</t>
  </si>
  <si>
    <t>SH1</t>
  </si>
  <si>
    <t>SAMEA7232844</t>
  </si>
  <si>
    <t>PRJEB40023</t>
  </si>
  <si>
    <t>GCA_904066225.2</t>
  </si>
  <si>
    <t>CAJFCW02</t>
  </si>
  <si>
    <t>ftp://ftp.ncbi.nlm.nih.gov/genomes/all/GCA/904/066/225/GCA_904066225.2_BOKJv2</t>
  </si>
  <si>
    <t>Trichoderma lixii</t>
  </si>
  <si>
    <t>MUT 3171</t>
  </si>
  <si>
    <t>SAMN10723660</t>
  </si>
  <si>
    <t>PRJNA514353</t>
  </si>
  <si>
    <t>GCA_014468695.1</t>
  </si>
  <si>
    <t>SESN01</t>
  </si>
  <si>
    <t>ftp://ftp.ncbi.nlm.nih.gov/genomes/all/GCA/014/468/695/GCA_014468695.1_ASM1446869v1</t>
  </si>
  <si>
    <t>Gossypium laxum</t>
  </si>
  <si>
    <t>SAMN10346767</t>
  </si>
  <si>
    <t>GCA_013511315.1</t>
  </si>
  <si>
    <t>chromosome 1:CM025258.1; chromosome 2:CM025259.1; chromosome 3:CM025260.1; chromosome 4:CM025261.1; chromosome 5:CM025262.1; chromosome 6:CM025263.1; chromosome 7:CM025264.1; chromosome 8:CM025265.1; chromosome 9:CM025266.1; chromosome 10:CM025267.1; chromosome 11:CM025268.1; chromosome 12:CM025269.1; chromosome 13:CM025270.1</t>
  </si>
  <si>
    <t>JABEZV01</t>
  </si>
  <si>
    <t>ftp://ftp.ncbi.nlm.nih.gov/genomes/all/GCA/013/511/315/GCA_013511315.1_ASM1351131v1</t>
  </si>
  <si>
    <t>Hystrix brachyura</t>
  </si>
  <si>
    <t>POm2014</t>
  </si>
  <si>
    <t>SAMN10059123</t>
  </si>
  <si>
    <t>PRJNA490787</t>
  </si>
  <si>
    <t>GCA_016801275.1</t>
  </si>
  <si>
    <t>QZML01</t>
  </si>
  <si>
    <t>ftp://ftp.ncbi.nlm.nih.gov/genomes/all/GCA/016/801/275/GCA_016801275.1_DSBC_Hbra_1.0</t>
  </si>
  <si>
    <t>Cryptosporidium felis</t>
  </si>
  <si>
    <t>SAMN15338458</t>
  </si>
  <si>
    <t>PRJNA640950</t>
  </si>
  <si>
    <t>GCA_014529505.1</t>
  </si>
  <si>
    <t>JABXOJ01</t>
  </si>
  <si>
    <t>ftp://ftp.ncbi.nlm.nih.gov/genomes/all/GCA/014/529/505/GCA_014529505.1_ASM1452950v1</t>
  </si>
  <si>
    <t>Schmidingerella arcuata</t>
  </si>
  <si>
    <t>SAS-2020</t>
  </si>
  <si>
    <t>SAMN14615117</t>
  </si>
  <si>
    <t>PRJNA626068</t>
  </si>
  <si>
    <t>GCA_014524975.1</t>
  </si>
  <si>
    <t>JABUIQ01</t>
  </si>
  <si>
    <t>ftp://ftp.ncbi.nlm.nih.gov/genomes/all/GCA/014/524/975/GCA_014524975.1_UCONN_ScArc_1.0</t>
  </si>
  <si>
    <t>Pocillopora verrucosa</t>
  </si>
  <si>
    <t>AF25</t>
  </si>
  <si>
    <t>SAMN12147516</t>
  </si>
  <si>
    <t>PRJNA551401</t>
  </si>
  <si>
    <t>GCA_014529365.1</t>
  </si>
  <si>
    <t>JAAVTL01</t>
  </si>
  <si>
    <t>ftp://ftp.ncbi.nlm.nih.gov/genomes/all/GCA/014/529/365/GCA_014529365.1_Pver_genome_assembly_v1.0</t>
  </si>
  <si>
    <t>Neoneuromus ignobilis</t>
  </si>
  <si>
    <t>GD20170621-1</t>
  </si>
  <si>
    <t>SAMN11414455</t>
  </si>
  <si>
    <t>PRJNA532764</t>
  </si>
  <si>
    <t>GCA_014529405.1</t>
  </si>
  <si>
    <t>VBTX01</t>
  </si>
  <si>
    <t>ftp://ftp.ncbi.nlm.nih.gov/genomes/all/GCA/014/529/405/GCA_014529405.1_ASM1452940v1</t>
  </si>
  <si>
    <t>Bradysia coprophila</t>
  </si>
  <si>
    <t>Holo2</t>
  </si>
  <si>
    <t>SAMN12533751</t>
  </si>
  <si>
    <t>PRJNA672144</t>
  </si>
  <si>
    <t>GCA_014529535.1</t>
  </si>
  <si>
    <t>chromosome II:NC_050735.1/CM025453.1; chromosome III:NC_050736.1/CM025454.1; chromosome X:NC_050737.1/CM025456.1; chromosome IV:NC_050738.1/CM025455.1</t>
  </si>
  <si>
    <t>VSDI01</t>
  </si>
  <si>
    <t>ftp://ftp.ncbi.nlm.nih.gov/genomes/all/GCA/014/529/535/GCA_014529535.1_BU_Bcop_v1</t>
  </si>
  <si>
    <t>ftp://ftp.ncbi.nlm.nih.gov/genomes/all/GCF/014/529/535/GCF_014529535.1_BU_Bcop_v1</t>
  </si>
  <si>
    <t>Vespula pensylvanica</t>
  </si>
  <si>
    <t>Volc-1</t>
  </si>
  <si>
    <t>SAMN15507680</t>
  </si>
  <si>
    <t>PRJNA761702</t>
  </si>
  <si>
    <t>GCA_014466175.1</t>
  </si>
  <si>
    <t>chromosome 1:NC_057685.1/CM025336.1; chromosome 2:NC_057686.1/CM025337.1; chromosome 3:NC_057687.1/CM025338.1; chromosome 4:NC_057688.1/CM025339.1; chromosome 5:NC_057689.1/CM025340.1; chromosome 6:NC_057690.1/CM025341.1; chromosome 7:NC_057691.1/CM025342.1; chromosome 8:NC_057692.1/CM025343.1; chromosome 9:NC_057693.1/CM025344.1; chromosome 10:NC_057694.1/CM025345.1; chromosome 11:NC_057695.1/CM025346.1; chromosome 12:NC_057696.1/CM025347.1; chromosome 13:NC_057697.1/CM025348.1; chromosome 14:NC_057698.1/CM025349.1; chromosome 15:NC_057699.1/CM025350.1; chromosome 16:NC_057700.1/CM025351.1; chromosome 17:NC_057701.1/CM025352.1; chromosome 18:NC_057702.1/CM025353.1; chromosome 19:NC_057703.1/CM025354.1; chromosome 20:NC_057704.1/CM025355.1; chromosome 21:NC_057705.1/CM025356.1; chromosome 22:NC_057706.1/CM025357.1; chromosome 23:NC_057707.1/CM025358.1; chromosome 24:NC_057708.1/CM025359.1; chromosome 25:NC_057709.1/CM025360.1</t>
  </si>
  <si>
    <t>JACSDY01</t>
  </si>
  <si>
    <t>ftp://ftp.ncbi.nlm.nih.gov/genomes/all/GCA/014/466/175/GCA_014466175.1_ASM1446617v1</t>
  </si>
  <si>
    <t>ftp://ftp.ncbi.nlm.nih.gov/genomes/all/GCF/014/466/175/GCF_014466175.1_ASM1446617v1</t>
  </si>
  <si>
    <t>Vespula germanica</t>
  </si>
  <si>
    <t>SAMEA7520501</t>
  </si>
  <si>
    <t>PRJEB43724</t>
  </si>
  <si>
    <t>GCA_905340365.1</t>
  </si>
  <si>
    <t>chromosome 1:HG996528.1; chromosome 2:HG996529.1; chromosome 3:HG996530.1; chromosome 4:HG996531.1; chromosome 5:HG996532.1; chromosome 6:HG996533.1; chromosome 7:HG996534.1; chromosome 8:HG996535.1; chromosome 9:HG996536.1; chromosome 10:HG996537.1; chromosome 11:HG996538.1; chromosome 12:HG996539.1; chromosome 13:HG996540.1; chromosome 14:HG996541.1; chromosome 15:HG996542.1; chromosome 16:HG996543.1; chromosome 17:HG996544.1; chromosome 18:HG996545.1; chromosome 19:HG996546.1; chromosome 20:HG996547.1; chromosome 21:HG996548.1; chromosome 22:HG996549.1; chromosome 23:HG996550.1; chromosome 24:HG996551.1; chromosome 25:HG996552.1; mitochondrion MT:HG996553.1</t>
  </si>
  <si>
    <t>CAJPHY01</t>
  </si>
  <si>
    <t>ftp://ftp.ncbi.nlm.nih.gov/genomes/all/GCA/905/340/365/GCA_905340365.1_iyVesGerm1.1</t>
  </si>
  <si>
    <t>Spilosoma lubricipeda</t>
  </si>
  <si>
    <t>SAMEA7520525</t>
  </si>
  <si>
    <t>PRJEB42894</t>
  </si>
  <si>
    <t>GCA_905220595.1</t>
  </si>
  <si>
    <t>chromosome 1:HG992275.1; chromosome 2:HG992276.1; chromosome 3:HG992277.1; chromosome 4:HG992278.1; chromosome 5:HG992279.1; chromosome 6:HG992280.1; chromosome 7:HG992281.1; chromosome 8:HG992282.1; chromosome 9:HG992283.1; chromosome 10:HG992284.1; chromosome 11:HG992285.1; chromosome 12:HG992286.1; chromosome 13:HG992287.1; chromosome 14:HG992288.1; chromosome 15:HG992289.1; chromosome 16:HG992290.1; chromosome 17:HG992291.1; chromosome 18:HG992292.1; chromosome 19:HG992293.1; chromosome 20:HG992294.1; chromosome 21:HG992295.1; chromosome 22:HG992296.1; chromosome 23:HG992297.1; chromosome 24:HG992298.1; chromosome 25:HG992299.1; chromosome 26:HG992300.1; chromosome 27:HG992301.1; chromosome 28:HG992302.1; chromosome 29:HG992303.1; chromosome Z:HG992274.1; mitochondrion MT:HG992304.1</t>
  </si>
  <si>
    <t>CAJNAK01</t>
  </si>
  <si>
    <t>ftp://ftp.ncbi.nlm.nih.gov/genomes/all/GCA/905/220/595/GCA_905220595.1_ilSpiLubr1.1</t>
  </si>
  <si>
    <t>NFHF-8-4</t>
  </si>
  <si>
    <t>SAMN15772025</t>
  </si>
  <si>
    <t>PRJNA660204</t>
  </si>
  <si>
    <t>GCA_014595645.1</t>
  </si>
  <si>
    <t>JACTAD01</t>
  </si>
  <si>
    <t>ftp://ftp.ncbi.nlm.nih.gov/genomes/all/GCA/014/595/645/GCA_014595645.1_ASM1459564v1</t>
  </si>
  <si>
    <t>ftp://ftp.ncbi.nlm.nih.gov/genomes/all/GCF/014/595/645/GCF_014595645.1_ASM1459564v1</t>
  </si>
  <si>
    <t>Vespula vulgaris</t>
  </si>
  <si>
    <t>SAMEA7520502</t>
  </si>
  <si>
    <t>PRJEB44008</t>
  </si>
  <si>
    <t>GCA_905475345.1</t>
  </si>
  <si>
    <t>chromosome 1:FR997668.1; chromosome 2:FR997669.1; chromosome 3:FR997670.1; chromosome 4:FR997671.1; chromosome 5:FR997672.1; chromosome 6:FR997673.1; chromosome 7:FR997674.1; chromosome 8:FR997675.1; chromosome 9:FR997676.1; chromosome 10:FR997677.1; chromosome 11:FR997678.1; chromosome 12:FR997679.1; chromosome 13:FR997680.1; chromosome 14:FR997681.1; chromosome 15:FR997682.1; chromosome 16:FR997683.1; chromosome 17:FR997684.1; chromosome 18:FR997685.1; chromosome 19:FR997686.1; chromosome 20:FR997687.1; chromosome 21:FR997688.1; chromosome 22:FR997689.1; chromosome 23:FR997690.1; chromosome 24:FR997691.1; chromosome 25:FR997692.1; mitochondrion MT:FR997693.1</t>
  </si>
  <si>
    <t>CAJQFS01</t>
  </si>
  <si>
    <t>2021-04-07T00:00:00Z</t>
  </si>
  <si>
    <t>ftp://ftp.ncbi.nlm.nih.gov/genomes/all/GCA/905/475/345/GCA_905475345.1_iyVesVulg1.1</t>
  </si>
  <si>
    <t>Epargyreus clarus clarus</t>
  </si>
  <si>
    <t>DC-2017</t>
  </si>
  <si>
    <t>SAMN15949811</t>
  </si>
  <si>
    <t>PRJNA660444</t>
  </si>
  <si>
    <t>GCA_014595695.2</t>
  </si>
  <si>
    <t>JACTTY02</t>
  </si>
  <si>
    <t>ftp://ftp.ncbi.nlm.nih.gov/genomes/all/GCA/014/595/695/GCA_014595695.2_GWU_Ecla_1.1</t>
  </si>
  <si>
    <t>Penicillium crustosum</t>
  </si>
  <si>
    <t>G10</t>
  </si>
  <si>
    <t>SAMN14096568</t>
  </si>
  <si>
    <t>PRJNA606544</t>
  </si>
  <si>
    <t>GCA_014621375.1</t>
  </si>
  <si>
    <t>JAAOZQ01</t>
  </si>
  <si>
    <t>ftp://ftp.ncbi.nlm.nih.gov/genomes/all/GCA/014/621/375/GCA_014621375.1_ASM1462137v1</t>
  </si>
  <si>
    <t>Neopestalotiopsis clavispora</t>
  </si>
  <si>
    <t>IHI 201606</t>
  </si>
  <si>
    <t>SAMN14260619</t>
  </si>
  <si>
    <t>PRJNA609840</t>
  </si>
  <si>
    <t>GCA_014621435.1</t>
  </si>
  <si>
    <t>JAANBA01</t>
  </si>
  <si>
    <t>ftp://ftp.ncbi.nlm.nih.gov/genomes/all/GCA/014/621/435/GCA_014621435.1_ASM1462143v1</t>
  </si>
  <si>
    <t>Cylindrodendrum hubeiense</t>
  </si>
  <si>
    <t>IHI 201604</t>
  </si>
  <si>
    <t>SAMN14258020</t>
  </si>
  <si>
    <t>PRJNA609684</t>
  </si>
  <si>
    <t>GCA_014621425.1</t>
  </si>
  <si>
    <t>JAANBB01</t>
  </si>
  <si>
    <t>ftp://ftp.ncbi.nlm.nih.gov/genomes/all/GCA/014/621/425/GCA_014621425.1_ASM1462142v1</t>
  </si>
  <si>
    <t>Stylonectria norvegica</t>
  </si>
  <si>
    <t>IHI 201603</t>
  </si>
  <si>
    <t>SAMN14260592</t>
  </si>
  <si>
    <t>PRJNA609831</t>
  </si>
  <si>
    <t>GCA_014621405.1</t>
  </si>
  <si>
    <t>JAANBC01</t>
  </si>
  <si>
    <t>ftp://ftp.ncbi.nlm.nih.gov/genomes/all/GCA/014/621/405/GCA_014621405.1_ASM1462140v1</t>
  </si>
  <si>
    <t>Polypedilum pembai</t>
  </si>
  <si>
    <t>OK-2020</t>
  </si>
  <si>
    <t>SAMN16072875</t>
  </si>
  <si>
    <t>PRJNA662005</t>
  </si>
  <si>
    <t>GCA_014622435.1</t>
  </si>
  <si>
    <t>JACWBX01</t>
  </si>
  <si>
    <t>ftp://ftp.ncbi.nlm.nih.gov/genomes/all/GCA/014/622/435/GCA_014622435.1_KFU_Ppem_1.0</t>
  </si>
  <si>
    <t>Acropora acuminata</t>
  </si>
  <si>
    <t>SAMD00186157</t>
  </si>
  <si>
    <t>GCA_014633975.1</t>
  </si>
  <si>
    <t>BLEZ01</t>
  </si>
  <si>
    <t>ftp://ftp.ncbi.nlm.nih.gov/genomes/all/GCA/014/633/975/GCA_014633975.1_Aacu_1.0</t>
  </si>
  <si>
    <t>Acropora awi</t>
  </si>
  <si>
    <t>SAMD00186156</t>
  </si>
  <si>
    <t>GCA_014634005.1</t>
  </si>
  <si>
    <t>BLFA01</t>
  </si>
  <si>
    <t>ftp://ftp.ncbi.nlm.nih.gov/genomes/all/GCA/014/634/005/GCA_014634005.1_Aawi_1.0</t>
  </si>
  <si>
    <t>Acropora cytherea</t>
  </si>
  <si>
    <t>SAMD00186155</t>
  </si>
  <si>
    <t>GCA_014634045.1</t>
  </si>
  <si>
    <t>BLFB01</t>
  </si>
  <si>
    <t>ftp://ftp.ncbi.nlm.nih.gov/genomes/all/GCA/014/634/045/GCA_014634045.1_Acyt_1.0</t>
  </si>
  <si>
    <t>Acropora echinata</t>
  </si>
  <si>
    <t>SAMD00186154</t>
  </si>
  <si>
    <t>GCA_014634105.1</t>
  </si>
  <si>
    <t>BLFD01</t>
  </si>
  <si>
    <t>ftp://ftp.ncbi.nlm.nih.gov/genomes/all/GCA/014/634/105/GCA_014634105.1_Aech_1.0</t>
  </si>
  <si>
    <t>Acropora gemmifera</t>
  </si>
  <si>
    <t>SAMD00186152</t>
  </si>
  <si>
    <t>GCA_014634125.1</t>
  </si>
  <si>
    <t>BLFF01</t>
  </si>
  <si>
    <t>ftp://ftp.ncbi.nlm.nih.gov/genomes/all/GCA/014/634/125/GCA_014634125.1_Agem_1.0</t>
  </si>
  <si>
    <t>Acropora microphthalma</t>
  </si>
  <si>
    <t>SAMD00186149</t>
  </si>
  <si>
    <t>GCA_014634165.1</t>
  </si>
  <si>
    <t>BLFI01</t>
  </si>
  <si>
    <t>ftp://ftp.ncbi.nlm.nih.gov/genomes/all/GCA/014/634/165/GCA_014634165.1_Amic_1.0</t>
  </si>
  <si>
    <t>Acropora selago</t>
  </si>
  <si>
    <t>SAMD00186146</t>
  </si>
  <si>
    <t>GCA_014634525.1</t>
  </si>
  <si>
    <t>BLFM01</t>
  </si>
  <si>
    <t>ftp://ftp.ncbi.nlm.nih.gov/genomes/all/GCA/014/634/525/GCA_014634525.1_Asel_1.0</t>
  </si>
  <si>
    <t>Acropora intermedia</t>
  </si>
  <si>
    <t>SAMD00186150</t>
  </si>
  <si>
    <t>GCA_014634585.1</t>
  </si>
  <si>
    <t>BLFH01</t>
  </si>
  <si>
    <t>ftp://ftp.ncbi.nlm.nih.gov/genomes/all/GCA/014/634/585/GCA_014634585.1_Aint_1.0</t>
  </si>
  <si>
    <t>Plectosphaerella sp. P0831</t>
  </si>
  <si>
    <t>P0831</t>
  </si>
  <si>
    <t>SAMN14235337</t>
  </si>
  <si>
    <t>PRJNA609142</t>
  </si>
  <si>
    <t>GCA_014635975.1</t>
  </si>
  <si>
    <t>JACAFV01</t>
  </si>
  <si>
    <t>ftp://ftp.ncbi.nlm.nih.gov/genomes/all/GCA/014/635/975/GCA_014635975.1_ASM1463597v1</t>
  </si>
  <si>
    <t>Plectosphaerella cucumerina</t>
  </si>
  <si>
    <t>PcBMM</t>
  </si>
  <si>
    <t>SAMN14233534</t>
  </si>
  <si>
    <t>GCA_014636675.1</t>
  </si>
  <si>
    <t>JACAFX01</t>
  </si>
  <si>
    <t>ftp://ftp.ncbi.nlm.nih.gov/genomes/all/GCA/014/636/675/GCA_014636675.1_PcBMM</t>
  </si>
  <si>
    <t>Colletotrichum theobromicola</t>
  </si>
  <si>
    <t>CF75</t>
  </si>
  <si>
    <t>SAMN14604534</t>
  </si>
  <si>
    <t>GCA_014705045.1</t>
  </si>
  <si>
    <t>JABGLZ01</t>
  </si>
  <si>
    <t>ftp://ftp.ncbi.nlm.nih.gov/genomes/all/GCA/014/705/045/GCA_014705045.1_ASM1470504v1</t>
  </si>
  <si>
    <t>Phytophthora quercina</t>
  </si>
  <si>
    <t>ST_20190808</t>
  </si>
  <si>
    <t>SAMN15299829</t>
  </si>
  <si>
    <t>GCA_014706105.1</t>
  </si>
  <si>
    <t>JACBOW01</t>
  </si>
  <si>
    <t>ftp://ftp.ncbi.nlm.nih.gov/genomes/all/GCA/014/706/105/GCA_014706105.1_ASM1470610v1</t>
  </si>
  <si>
    <t>Phytophthora castanetorum</t>
  </si>
  <si>
    <t>ST_20191112</t>
  </si>
  <si>
    <t>SAMN15299697</t>
  </si>
  <si>
    <t>GCA_014706115.1</t>
  </si>
  <si>
    <t>JACBOV01</t>
  </si>
  <si>
    <t>ftp://ftp.ncbi.nlm.nih.gov/genomes/all/GCA/014/706/115/GCA_014706115.1_ASM1470611v1</t>
  </si>
  <si>
    <t>Phytophthora ohioensis (nom. inval.)</t>
  </si>
  <si>
    <t>ST_20191016</t>
  </si>
  <si>
    <t>SAMN15299825</t>
  </si>
  <si>
    <t>GCA_014706125.1</t>
  </si>
  <si>
    <t>JACBOX01</t>
  </si>
  <si>
    <t>ftp://ftp.ncbi.nlm.nih.gov/genomes/all/GCA/014/706/125/GCA_014706125.1_ASM1470612v1</t>
  </si>
  <si>
    <t>Phytophthora tubulina</t>
  </si>
  <si>
    <t>ST_20191127</t>
  </si>
  <si>
    <t>SAMN15299832</t>
  </si>
  <si>
    <t>GCA_014706135.1</t>
  </si>
  <si>
    <t>JACBOY01</t>
  </si>
  <si>
    <t>ftp://ftp.ncbi.nlm.nih.gov/genomes/all/GCA/014/706/135/GCA_014706135.1_ASM1470613v1</t>
  </si>
  <si>
    <t>Phytophthora versiformis</t>
  </si>
  <si>
    <t>ST_20190930</t>
  </si>
  <si>
    <t>SAMN15299845</t>
  </si>
  <si>
    <t>GCA_014706215.1</t>
  </si>
  <si>
    <t>JACBOZ01</t>
  </si>
  <si>
    <t>ftp://ftp.ncbi.nlm.nih.gov/genomes/all/GCA/014/706/215/GCA_014706215.1_ASM1470621v1</t>
  </si>
  <si>
    <t>Colletotrichum australisinense (nom. inval.)</t>
  </si>
  <si>
    <t>GX1655</t>
  </si>
  <si>
    <t>SAMN13693772</t>
  </si>
  <si>
    <t>PRJNA597926</t>
  </si>
  <si>
    <t>GCA_014706365.1</t>
  </si>
  <si>
    <t>JABKAN01</t>
  </si>
  <si>
    <t>ftp://ftp.ncbi.nlm.nih.gov/genomes/all/GCA/014/706/365/GCA_014706365.1_ASM1470636v1</t>
  </si>
  <si>
    <t>Lycocorax pyrrhopterus obiensis</t>
  </si>
  <si>
    <t>lycPyr6</t>
  </si>
  <si>
    <t>SAMN15881065</t>
  </si>
  <si>
    <t>PRJNA604967</t>
  </si>
  <si>
    <t>GCA_014706295.1</t>
  </si>
  <si>
    <t>JACSVZ01</t>
  </si>
  <si>
    <t>ftp://ftp.ncbi.nlm.nih.gov/genomes/all/GCA/014/706/295/GCA_014706295.1_ASM1470629v1</t>
  </si>
  <si>
    <t>Bombus superbus</t>
  </si>
  <si>
    <t>SC7730</t>
  </si>
  <si>
    <t>SAMN15897730</t>
  </si>
  <si>
    <t>GCA_014737385.1</t>
  </si>
  <si>
    <t>JACXIK01</t>
  </si>
  <si>
    <t>ftp://ftp.ncbi.nlm.nih.gov/genomes/all/GCA/014/737/385/GCA_014737385.1_ASM1473738v1</t>
  </si>
  <si>
    <t>Bombus skorikovi</t>
  </si>
  <si>
    <t>SC7739</t>
  </si>
  <si>
    <t>SAMN15897739</t>
  </si>
  <si>
    <t>GCA_014737355.1</t>
  </si>
  <si>
    <t>JACXIH01</t>
  </si>
  <si>
    <t>ftp://ftp.ncbi.nlm.nih.gov/genomes/all/GCA/014/737/355/GCA_014737355.1_ASM1473735v1</t>
  </si>
  <si>
    <t>Bombus opulentus</t>
  </si>
  <si>
    <t>SC7738</t>
  </si>
  <si>
    <t>SAMN15897738</t>
  </si>
  <si>
    <t>GCA_014737405.1</t>
  </si>
  <si>
    <t>JACXIQ01</t>
  </si>
  <si>
    <t>ftp://ftp.ncbi.nlm.nih.gov/genomes/all/GCA/014/737/405/GCA_014737405.1_ASM1473740v1</t>
  </si>
  <si>
    <t>Bombus confusus</t>
  </si>
  <si>
    <t>SC7735</t>
  </si>
  <si>
    <t>SAMN15897735</t>
  </si>
  <si>
    <t>GCA_014737475.1</t>
  </si>
  <si>
    <t>JACXIV01</t>
  </si>
  <si>
    <t>ftp://ftp.ncbi.nlm.nih.gov/genomes/all/GCA/014/737/475/GCA_014737475.1_ASM1473747v1</t>
  </si>
  <si>
    <t>Bombus difficillimus</t>
  </si>
  <si>
    <t>SC7740</t>
  </si>
  <si>
    <t>SAMN15897740</t>
  </si>
  <si>
    <t>GCA_014737525.1</t>
  </si>
  <si>
    <t>JACXIT01</t>
  </si>
  <si>
    <t>ftp://ftp.ncbi.nlm.nih.gov/genomes/all/GCA/014/737/525/GCA_014737525.1_ASM1473752v1</t>
  </si>
  <si>
    <t>Bombus polaris</t>
  </si>
  <si>
    <t>SC7733</t>
  </si>
  <si>
    <t>SAMN15897733</t>
  </si>
  <si>
    <t>GCA_014737335.1</t>
  </si>
  <si>
    <t>JACXIO01</t>
  </si>
  <si>
    <t>ftp://ftp.ncbi.nlm.nih.gov/genomes/all/GCA/014/737/335/GCA_014737335.1_ASM1473733v1</t>
  </si>
  <si>
    <t>Bombus soroeensis</t>
  </si>
  <si>
    <t>SC7731</t>
  </si>
  <si>
    <t>SAMN15897731</t>
  </si>
  <si>
    <t>GCA_014737365.1</t>
  </si>
  <si>
    <t>JACXIL01</t>
  </si>
  <si>
    <t>ftp://ftp.ncbi.nlm.nih.gov/genomes/all/GCA/014/737/365/GCA_014737365.1_ASM1473736v1</t>
  </si>
  <si>
    <t>Bombus consobrinus</t>
  </si>
  <si>
    <t>SC7737</t>
  </si>
  <si>
    <t>SAMN15897737</t>
  </si>
  <si>
    <t>GCA_014737455.1</t>
  </si>
  <si>
    <t>JACXIU01</t>
  </si>
  <si>
    <t>ftp://ftp.ncbi.nlm.nih.gov/genomes/all/GCA/014/737/455/GCA_014737455.1_ASM1473745v1</t>
  </si>
  <si>
    <t>Bombus picipes</t>
  </si>
  <si>
    <t>SC7726</t>
  </si>
  <si>
    <t>SAMN15897726</t>
  </si>
  <si>
    <t>GCA_014737485.1</t>
  </si>
  <si>
    <t>JACXIP01</t>
  </si>
  <si>
    <t>ftp://ftp.ncbi.nlm.nih.gov/genomes/all/GCA/014/737/485/GCA_014737485.1_ASM1473748v1</t>
  </si>
  <si>
    <t>Bombus sibiricus</t>
  </si>
  <si>
    <t>SC7736</t>
  </si>
  <si>
    <t>SAMN15897736</t>
  </si>
  <si>
    <t>GCA_014737505.1</t>
  </si>
  <si>
    <t>JACXIM01</t>
  </si>
  <si>
    <t>ftp://ftp.ncbi.nlm.nih.gov/genomes/all/GCA/014/737/505/GCA_014737505.1_ASM1473750v1</t>
  </si>
  <si>
    <t>Bombus cullumanus</t>
  </si>
  <si>
    <t>SC7732</t>
  </si>
  <si>
    <t>SAMN15897732</t>
  </si>
  <si>
    <t>GCA_014737535.1</t>
  </si>
  <si>
    <t>JACXIX01</t>
  </si>
  <si>
    <t>ftp://ftp.ncbi.nlm.nih.gov/genomes/all/GCA/014/737/535/GCA_014737535.1_ASM1473753v1</t>
  </si>
  <si>
    <t>Colletotrichum sp. HC278</t>
  </si>
  <si>
    <t>HC278</t>
  </si>
  <si>
    <t>SAMN14604508</t>
  </si>
  <si>
    <t>GCA_014705495.1</t>
  </si>
  <si>
    <t>JABSTW01</t>
  </si>
  <si>
    <t>ftp://ftp.ncbi.nlm.nih.gov/genomes/all/GCA/014/705/495/GCA_014705495.1_ASM1470549v1</t>
  </si>
  <si>
    <t>Fusarium sp. DS 682</t>
  </si>
  <si>
    <t>DS 682</t>
  </si>
  <si>
    <t>SAMN16214050</t>
  </si>
  <si>
    <t>PRJNA664411</t>
  </si>
  <si>
    <t>GCA_014764975.1</t>
  </si>
  <si>
    <t>JACYFE01</t>
  </si>
  <si>
    <t>ftp://ftp.ncbi.nlm.nih.gov/genomes/all/GCA/014/764/975/GCA_014764975.1_SF-1-001</t>
  </si>
  <si>
    <t>Lucifuga dentata</t>
  </si>
  <si>
    <t>DC2019</t>
  </si>
  <si>
    <t>SAMN12634698</t>
  </si>
  <si>
    <t>PRJNA562121</t>
  </si>
  <si>
    <t>GCA_014773175.1</t>
  </si>
  <si>
    <t>VXCM01</t>
  </si>
  <si>
    <t>ftp://ftp.ncbi.nlm.nih.gov/genomes/all/GCA/014/773/175/GCA_014773175.1_Ldentata1.0</t>
  </si>
  <si>
    <t>Medioppia subpectinata</t>
  </si>
  <si>
    <t>SAMEA7198733</t>
  </si>
  <si>
    <t>PRJEB39968</t>
  </si>
  <si>
    <t>GCA_904067535.1</t>
  </si>
  <si>
    <t>CAJFDT01</t>
  </si>
  <si>
    <t>ftp://ftp.ncbi.nlm.nih.gov/genomes/all/GCA/904/067/535/GCA_904067535.1_1_Os_b1v03</t>
  </si>
  <si>
    <t>Oppiella nova</t>
  </si>
  <si>
    <t>SAMEA7198734</t>
  </si>
  <si>
    <t>GCA_904067525.1</t>
  </si>
  <si>
    <t>CAJFDS01</t>
  </si>
  <si>
    <t>ftp://ftp.ncbi.nlm.nih.gov/genomes/all/GCA/904/067/525/GCA_904067525.1_1_On_b1v03</t>
  </si>
  <si>
    <t>Thelohania contejeani</t>
  </si>
  <si>
    <t>T1</t>
  </si>
  <si>
    <t>SAMN10523195</t>
  </si>
  <si>
    <t>PRJNA513270</t>
  </si>
  <si>
    <t>GCA_014805555.1</t>
  </si>
  <si>
    <t>SBIQ01</t>
  </si>
  <si>
    <t>ftp://ftp.ncbi.nlm.nih.gov/genomes/all/GCA/014/805/555/GCA_014805555.1_ASM1480555v1</t>
  </si>
  <si>
    <t>Spiromastix sp. SCSIO F190</t>
  </si>
  <si>
    <t>SCSIO F190</t>
  </si>
  <si>
    <t>SAMN13741838</t>
  </si>
  <si>
    <t>PRJNA598808</t>
  </si>
  <si>
    <t>GCA_014805645.1</t>
  </si>
  <si>
    <t>WXTY01</t>
  </si>
  <si>
    <t>ftp://ftp.ncbi.nlm.nih.gov/genomes/all/GCA/014/805/645/GCA_014805645.1_ASM1480564v1</t>
  </si>
  <si>
    <t>Fusarium acaciae-mearnsii</t>
  </si>
  <si>
    <t>CBS 110255</t>
  </si>
  <si>
    <t>SAMN18043295</t>
  </si>
  <si>
    <t>GCA_017657105.1</t>
  </si>
  <si>
    <t>JAGDVL01</t>
  </si>
  <si>
    <t>ftp://ftp.ncbi.nlm.nih.gov/genomes/all/GCA/017/657/105/GCA_017657105.1_ASM1765710v1</t>
  </si>
  <si>
    <t>Anthracocystis panici-leucophaei</t>
  </si>
  <si>
    <t>SPL10</t>
  </si>
  <si>
    <t>SAMN15629615</t>
  </si>
  <si>
    <t>PRJNA648134</t>
  </si>
  <si>
    <t>GCA_014826065.1</t>
  </si>
  <si>
    <t>chromosome 1:CP060299.1; chromosome 2:CP060300.1; chromosome 3:CP060301.1; chromosome 4:CP060302.1; chromosome 5:CP060303.1; chromosome 6:CP060304.1; chromosome 7:CP060305.1; chromosome 8:CP060306.1; chromosome 9:CP060307.1; chromosome 10:CP060308.1; chromosome 11:CP060309.1; chromosome 12:CP060310.1; chromosome 13:CP060311.1; chromosome 14:CP060312.1; chromosome 15:CP060313.1; chromosome 16:CP060314.1; chromosome 17:CP060315.1; chromosome 18:CP060316.1; chromosome 19:CP060317.1; chromosome 20:CP060318.1; chromosome 21:CP060319.1; chromosome 22:CP060320.1; mitochondrion MT:CP060321.1</t>
  </si>
  <si>
    <t>ftp://ftp.ncbi.nlm.nih.gov/genomes/all/GCA/014/826/065/GCA_014826065.1_ASM1482606v1</t>
  </si>
  <si>
    <t>Pseudomyrmex cubaensis</t>
  </si>
  <si>
    <t>CSM2149</t>
  </si>
  <si>
    <t>SAMN09813582</t>
  </si>
  <si>
    <t>PRJNA268384</t>
  </si>
  <si>
    <t>GCA_014825685.1</t>
  </si>
  <si>
    <t>QVOA01</t>
  </si>
  <si>
    <t>ftp://ftp.ncbi.nlm.nih.gov/genomes/all/GCA/014/825/685/GCA_014825685.1_ASM1482568v1</t>
  </si>
  <si>
    <t>Diplotaxis tenuifolia</t>
  </si>
  <si>
    <t>DT550</t>
  </si>
  <si>
    <t>SAMN14589541</t>
  </si>
  <si>
    <t>PRJNA624903</t>
  </si>
  <si>
    <t>GCA_014822095.1</t>
  </si>
  <si>
    <t>JABAYD01</t>
  </si>
  <si>
    <t>ftp://ftp.ncbi.nlm.nih.gov/genomes/all/GCA/014/822/095/GCA_014822095.1_UALgDiploT.01</t>
  </si>
  <si>
    <t>Sturnira hondurensis</t>
  </si>
  <si>
    <t>20B</t>
  </si>
  <si>
    <t>SAMN12282880</t>
  </si>
  <si>
    <t>PRJNA673222</t>
  </si>
  <si>
    <t>GCA_014824575.2</t>
  </si>
  <si>
    <t>VSFL01</t>
  </si>
  <si>
    <t>ftp://ftp.ncbi.nlm.nih.gov/genomes/all/GCA/014/824/575/GCA_014824575.2_WHU_Shon_v2.1</t>
  </si>
  <si>
    <t>ftp://ftp.ncbi.nlm.nih.gov/genomes/all/GCF/014/824/575/GCF_014824575.2_WHU_Shon_v2.1</t>
  </si>
  <si>
    <t>Pseudomyrmex pallidus</t>
  </si>
  <si>
    <t>SAMN03275517</t>
  </si>
  <si>
    <t>GCA_014825455.1</t>
  </si>
  <si>
    <t>QVNV01</t>
  </si>
  <si>
    <t>ftp://ftp.ncbi.nlm.nih.gov/genomes/all/GCA/014/825/455/GCA_014825455.1_ASM1482545v1</t>
  </si>
  <si>
    <t>Pseudomyrmex flavicornis</t>
  </si>
  <si>
    <t>SAMN03275519</t>
  </si>
  <si>
    <t>GCA_014825475.1</t>
  </si>
  <si>
    <t>QVNW01</t>
  </si>
  <si>
    <t>ftp://ftp.ncbi.nlm.nih.gov/genomes/all/GCA/014/825/475/GCA_014825475.1_ASM1482547v1</t>
  </si>
  <si>
    <t>Pseudomyrmex elongatus</t>
  </si>
  <si>
    <t>SAMN03275518</t>
  </si>
  <si>
    <t>GCA_014825605.1</t>
  </si>
  <si>
    <t>QVNY01</t>
  </si>
  <si>
    <t>ftp://ftp.ncbi.nlm.nih.gov/genomes/all/GCA/014/825/605/GCA_014825605.1_ASM1482560v1</t>
  </si>
  <si>
    <t>Pseudomyrmex dendroicus</t>
  </si>
  <si>
    <t>SAMN03275515</t>
  </si>
  <si>
    <t>GCA_014825645.1</t>
  </si>
  <si>
    <t>QVNZ01</t>
  </si>
  <si>
    <t>ftp://ftp.ncbi.nlm.nih.gov/genomes/all/GCA/014/825/645/GCA_014825645.1_ASM1482564v1</t>
  </si>
  <si>
    <t>Odontesthes bonariensis</t>
  </si>
  <si>
    <t>GSChascomus1</t>
  </si>
  <si>
    <t>SAMN09607192</t>
  </si>
  <si>
    <t>PRJNA327688</t>
  </si>
  <si>
    <t>GCA_014825785.1</t>
  </si>
  <si>
    <t>QUZI01</t>
  </si>
  <si>
    <t>ftp://ftp.ncbi.nlm.nih.gov/genomes/all/GCA/014/825/785/GCA_014825785.1_GWU_Obon_1.1</t>
  </si>
  <si>
    <t>Pseudomyrmex concolor</t>
  </si>
  <si>
    <t>SAMN03275516</t>
  </si>
  <si>
    <t>GCA_014839585.1</t>
  </si>
  <si>
    <t>QVOB01</t>
  </si>
  <si>
    <t>ftp://ftp.ncbi.nlm.nih.gov/genomes/all/GCA/014/839/585/GCA_014839585.1_ASM1483958v1</t>
  </si>
  <si>
    <t>Xenentodon cancila</t>
  </si>
  <si>
    <t>fXenCan1</t>
  </si>
  <si>
    <t>SAMN12623622</t>
  </si>
  <si>
    <t>PRJNA561973</t>
  </si>
  <si>
    <t>GCA_014839995.1</t>
  </si>
  <si>
    <t>chromosome 1:CM026197.1; chromosome 2:CM026198.1; chromosome 3:CM026199.1; chromosome 4:CM026200.1; chromosome 5:CM026201.1; chromosome 6:CM026202.1; chromosome 7:CM026203.1; chromosome 8:CM026204.1; chromosome 9:CM026205.1; chromosome 10:CM026206.1; chromosome 11:CM026207.1; chromosome 12:CM026208.1; chromosome 13:CM026209.1; chromosome 14:CM026210.1; chromosome 15:CM026211.1; chromosome 16:CM026212.1; chromosome 17:CM026213.1; chromosome 18:CM026214.1; chromosome 19:CM026215.1; chromosome 20:CM026216.1; chromosome 21:CM026217.1; chromosome 22:CM026218.1; chromosome 23:CM026219.1; chromosome 24:CM026220.1; mitochondrion MT:CM026221.1</t>
  </si>
  <si>
    <t>JABWDQ01</t>
  </si>
  <si>
    <t>ftp://ftp.ncbi.nlm.nih.gov/genomes/all/GCA/014/839/995/GCA_014839995.1_fXenCan1.pri</t>
  </si>
  <si>
    <t>Fusarium stilboides</t>
  </si>
  <si>
    <t>NRRL 20429</t>
  </si>
  <si>
    <t>SAMN14404798</t>
  </si>
  <si>
    <t>GCA_014822085.1</t>
  </si>
  <si>
    <t>JAASAY01</t>
  </si>
  <si>
    <t>ftp://ftp.ncbi.nlm.nih.gov/genomes/all/GCA/014/822/085/GCA_014822085.1_ASM1482208v1</t>
  </si>
  <si>
    <t>Fusarium buharicum</t>
  </si>
  <si>
    <t>NRRL 13371</t>
  </si>
  <si>
    <t>SAMN14416171</t>
  </si>
  <si>
    <t>PRJNA596282</t>
  </si>
  <si>
    <t>GCA_014822075.1</t>
  </si>
  <si>
    <t>JAATHB01</t>
  </si>
  <si>
    <t>ftp://ftp.ncbi.nlm.nih.gov/genomes/all/GCA/014/822/075/GCA_014822075.1_ASM1482207v1</t>
  </si>
  <si>
    <t>Levipalatum texanum</t>
  </si>
  <si>
    <t>TMG5</t>
  </si>
  <si>
    <t>SAMN15760645</t>
  </si>
  <si>
    <t>GCA_014805385.1</t>
  </si>
  <si>
    <t>JACMIG01</t>
  </si>
  <si>
    <t>ftp://ftp.ncbi.nlm.nih.gov/genomes/all/GCA/014/805/385/GCA_014805385.1_ASM1480538v1</t>
  </si>
  <si>
    <t>Koerneria luziae</t>
  </si>
  <si>
    <t>NKZ323</t>
  </si>
  <si>
    <t>SAMN15760648</t>
  </si>
  <si>
    <t>GCA_014805365.1</t>
  </si>
  <si>
    <t>JACMIJ01</t>
  </si>
  <si>
    <t>ftp://ftp.ncbi.nlm.nih.gov/genomes/all/GCA/014/805/365/GCA_014805365.1_ASM1480536v1</t>
  </si>
  <si>
    <t>Diplogasteroides magnus</t>
  </si>
  <si>
    <t>TMG144</t>
  </si>
  <si>
    <t>SAMN15760644</t>
  </si>
  <si>
    <t>GCA_014805445.1</t>
  </si>
  <si>
    <t>JACMIF01</t>
  </si>
  <si>
    <t>ftp://ftp.ncbi.nlm.nih.gov/genomes/all/GCA/014/805/445/GCA_014805445.1_ASM1480544v1</t>
  </si>
  <si>
    <t>Fusarium concentricum</t>
  </si>
  <si>
    <t>NRRL 25181</t>
  </si>
  <si>
    <t>SAMN14069557</t>
  </si>
  <si>
    <t>GCA_014824425.1</t>
  </si>
  <si>
    <t>JABEES01</t>
  </si>
  <si>
    <t>ftp://ftp.ncbi.nlm.nih.gov/genomes/all/GCA/014/824/425/GCA_014824425.1_ASM1482442v1</t>
  </si>
  <si>
    <t>Fusarium cyanostomum</t>
  </si>
  <si>
    <t>NRRL 53998</t>
  </si>
  <si>
    <t>SAMN14428258</t>
  </si>
  <si>
    <t>PRJNA614465</t>
  </si>
  <si>
    <t>GCA_014824385.1</t>
  </si>
  <si>
    <t>JABCKW01</t>
  </si>
  <si>
    <t>ftp://ftp.ncbi.nlm.nih.gov/genomes/all/GCA/014/824/385/GCA_014824385.1_ASM1482438v1</t>
  </si>
  <si>
    <t>Fusarium torreyae</t>
  </si>
  <si>
    <t>NRRL 54149</t>
  </si>
  <si>
    <t>SAMN14069561</t>
  </si>
  <si>
    <t>GCA_014824505.1</t>
  </si>
  <si>
    <t>JABEET01</t>
  </si>
  <si>
    <t>ftp://ftp.ncbi.nlm.nih.gov/genomes/all/GCA/014/824/505/GCA_014824505.1_ASM1482450v1</t>
  </si>
  <si>
    <t>Fusarium sp. NRRL 66894</t>
  </si>
  <si>
    <t>NRRL 66894</t>
  </si>
  <si>
    <t>SAMN14669700</t>
  </si>
  <si>
    <t>GCA_014824365.1</t>
  </si>
  <si>
    <t>JABEEQ01</t>
  </si>
  <si>
    <t>ftp://ftp.ncbi.nlm.nih.gov/genomes/all/GCA/014/824/365/GCA_014824365.1_ASM1482436v1</t>
  </si>
  <si>
    <t>Cucumispora dikerogammari</t>
  </si>
  <si>
    <t>Dv6</t>
  </si>
  <si>
    <t>SAMN10502658</t>
  </si>
  <si>
    <t>PRJNA513273</t>
  </si>
  <si>
    <t>GCA_014805705.1</t>
  </si>
  <si>
    <t>SBJP01</t>
  </si>
  <si>
    <t>ftp://ftp.ncbi.nlm.nih.gov/genomes/all/GCA/014/805/705/GCA_014805705.1_ASM1480570v1</t>
  </si>
  <si>
    <t>Fusarium sp. NRRL 66896</t>
  </si>
  <si>
    <t>NRRL 66896</t>
  </si>
  <si>
    <t>SAMN14669763</t>
  </si>
  <si>
    <t>GCA_014824405.1</t>
  </si>
  <si>
    <t>JABEER01</t>
  </si>
  <si>
    <t>ftp://ftp.ncbi.nlm.nih.gov/genomes/all/GCA/014/824/405/GCA_014824405.1_ASM1482440v1</t>
  </si>
  <si>
    <t>Phaffia tasmanica</t>
  </si>
  <si>
    <t>CBS 14096</t>
  </si>
  <si>
    <t>SAMN06311537</t>
  </si>
  <si>
    <t>PRJNA371754</t>
  </si>
  <si>
    <t>GCA_014825565.1</t>
  </si>
  <si>
    <t>MVAI01</t>
  </si>
  <si>
    <t>ftp://ftp.ncbi.nlm.nih.gov/genomes/all/GCA/014/825/565/GCA_014825565.1_ASM1482556v1</t>
  </si>
  <si>
    <t>Cystofilobasidium bisporidii</t>
  </si>
  <si>
    <t>PYCC 5604</t>
  </si>
  <si>
    <t>SAMN06311887</t>
  </si>
  <si>
    <t>PRJNA371778</t>
  </si>
  <si>
    <t>GCA_014825535.1</t>
  </si>
  <si>
    <t>MVAK01</t>
  </si>
  <si>
    <t>ftp://ftp.ncbi.nlm.nih.gov/genomes/all/GCA/014/825/535/GCA_014825535.1_ASM1482553v1</t>
  </si>
  <si>
    <t>Cystofilobasidium capitatum</t>
  </si>
  <si>
    <t>CBS 7420</t>
  </si>
  <si>
    <t>SAMN06311613</t>
  </si>
  <si>
    <t>PRJNA371774</t>
  </si>
  <si>
    <t>GCA_014825545.1</t>
  </si>
  <si>
    <t>MVAJ01</t>
  </si>
  <si>
    <t>ftp://ftp.ncbi.nlm.nih.gov/genomes/all/GCA/014/825/545/GCA_014825545.1_ASM1482554v1</t>
  </si>
  <si>
    <t>Cystofilobasidium ferigula</t>
  </si>
  <si>
    <t>PYCC 4410</t>
  </si>
  <si>
    <t>SAMN06312012</t>
  </si>
  <si>
    <t>PRJNA371786</t>
  </si>
  <si>
    <t>GCA_014825675.1</t>
  </si>
  <si>
    <t>MVAM01</t>
  </si>
  <si>
    <t>ftp://ftp.ncbi.nlm.nih.gov/genomes/all/GCA/014/825/675/GCA_014825675.1_ASM1482567v1</t>
  </si>
  <si>
    <t>Krasilnikovozyma curviuscula</t>
  </si>
  <si>
    <t>PYCC 5836</t>
  </si>
  <si>
    <t>SAMN06312385</t>
  </si>
  <si>
    <t>PRJNA371818</t>
  </si>
  <si>
    <t>GCA_014825775.1</t>
  </si>
  <si>
    <t>MVAQ01</t>
  </si>
  <si>
    <t>ftp://ftp.ncbi.nlm.nih.gov/genomes/all/GCA/014/825/775/GCA_014825775.1_ASM1482577v1</t>
  </si>
  <si>
    <t>Cystofilobasidium macerans</t>
  </si>
  <si>
    <t>CBS 2425</t>
  </si>
  <si>
    <t>SAMN06312384</t>
  </si>
  <si>
    <t>PRJNA371814</t>
  </si>
  <si>
    <t>GCA_014825765.1</t>
  </si>
  <si>
    <t>MVAP01</t>
  </si>
  <si>
    <t>ftp://ftp.ncbi.nlm.nih.gov/genomes/all/GCA/014/825/765/GCA_014825765.1_ASM1482576v1</t>
  </si>
  <si>
    <t>Anableps anableps</t>
  </si>
  <si>
    <t>fAnaAna1</t>
  </si>
  <si>
    <t>SAMN12623628</t>
  </si>
  <si>
    <t>PRJNA561985</t>
  </si>
  <si>
    <t>GCA_014839685.1</t>
  </si>
  <si>
    <t>chromosome 1:CM026065.1; chromosome 2:CM026066.1; chromosome 3:CM026067.1; chromosome 4:CM026068.1; chromosome 5:CM026069.1; chromosome 6:CM026070.1; chromosome 7:CM026071.1; chromosome 8:CM026072.1; chromosome 9:CM026073.1; chromosome 10:CM026074.1; chromosome 11:CM026075.1; chromosome 12:CM026076.1; chromosome 13:CM026077.1; chromosome 14:CM026078.1; chromosome 15:CM026079.1; chromosome 16:CM026080.1; chromosome 17:CM026081.1; chromosome 18:CM026082.1; chromosome 19:CM026083.1; chromosome 20:CM026084.1; chromosome 21:CM026085.1; chromosome 22:CM026086.1; chromosome 23:CM026087.1; chromosome 24:CM026088.1; mitochondrion MT:CM026089.1</t>
  </si>
  <si>
    <t>JABWDS01</t>
  </si>
  <si>
    <t>ftp://ftp.ncbi.nlm.nih.gov/genomes/all/GCA/014/839/685/GCA_014839685.1_fAnaAna1.pri</t>
  </si>
  <si>
    <t>Drosophila subpulchrella</t>
  </si>
  <si>
    <t>33 F10 #4</t>
  </si>
  <si>
    <t>SAMN15820779</t>
  </si>
  <si>
    <t>PRJNA668122</t>
  </si>
  <si>
    <t>GCA_014743375.2</t>
  </si>
  <si>
    <t>chromosome 4:NC_050608.1/CM025932.1; chromosome 3R:NC_050609.1/CM025937.1; chromosome 2L:NC_050610.1/CM025934.1; chromosome 2R:NC_050611.1/CM025935.1; chromosome 3L:NC_050612.1/CM025936.1; chromosome X:NC_050613.1/CM025933.1</t>
  </si>
  <si>
    <t>JACOEE01</t>
  </si>
  <si>
    <t>ftp://ftp.ncbi.nlm.nih.gov/genomes/all/GCA/014/743/375/GCA_014743375.2_RU_Dsub_v1.1</t>
  </si>
  <si>
    <t>ftp://ftp.ncbi.nlm.nih.gov/genomes/all/GCF/014/743/375/GCF_014743375.2_RU_Dsub_v1.1</t>
  </si>
  <si>
    <t>NRRL A-21654</t>
  </si>
  <si>
    <t>SAMN10361476</t>
  </si>
  <si>
    <t>PRJNA499679</t>
  </si>
  <si>
    <t>GCA_014839865.1</t>
  </si>
  <si>
    <t>JABAYA01</t>
  </si>
  <si>
    <t>ftp://ftp.ncbi.nlm.nih.gov/genomes/all/GCA/014/839/865/GCA_014839865.1_ASM1483986v1</t>
  </si>
  <si>
    <t>Chrysosporium tropicum</t>
  </si>
  <si>
    <t>IHEM 4434</t>
  </si>
  <si>
    <t>SAMN15800566</t>
  </si>
  <si>
    <t>PRJNA656725</t>
  </si>
  <si>
    <t>GCA_014839905.1</t>
  </si>
  <si>
    <t>JACRYM01</t>
  </si>
  <si>
    <t>ftp://ftp.ncbi.nlm.nih.gov/genomes/all/GCA/014/839/905/GCA_014839905.1_ASM1483990v1</t>
  </si>
  <si>
    <t>Trichophyton simii</t>
  </si>
  <si>
    <t>IHEM 4420</t>
  </si>
  <si>
    <t>SAMN15796702</t>
  </si>
  <si>
    <t>PRJNA656715</t>
  </si>
  <si>
    <t>GCA_014839955.1</t>
  </si>
  <si>
    <t>JACOIL01</t>
  </si>
  <si>
    <t>ftp://ftp.ncbi.nlm.nih.gov/genomes/all/GCA/014/839/955/GCA_014839955.1_ASM1483995v1</t>
  </si>
  <si>
    <t>Bombus turneri</t>
  </si>
  <si>
    <t>SC7729</t>
  </si>
  <si>
    <t>SAMN15897729</t>
  </si>
  <si>
    <t>GCA_014825825.1</t>
  </si>
  <si>
    <t>linkage group LG1:CM026100.1; linkage group LG2:CM026101.1; linkage group LG3:CM026102.1; linkage group LG4:CM026103.1; linkage group LG5:CM026104.1; linkage group LG6:CM026105.1; linkage group LG7:CM026106.1; linkage group LG8:CM026107.1; linkage group LG9:CM026108.1; linkage group LG10:CM026109.1; linkage group LG11:CM026110.1; linkage group LG12:CM026111.1; linkage group LG13:CM026112.1; linkage group LG14:CM026113.1; linkage group LG15:CM026114.1; linkage group LG16:CM026115.1; linkage group LG17:CM026116.1; linkage group LG18:CM026117.1; linkage group LG19:CM026118.1; linkage group LG20:CM026119.1; linkage group LG21:CM026120.1; linkage group LG22:CM026121.1; linkage group LG23:CM026122.1; linkage group LG24:CM026123.1; linkage group LG25:CM026124.1</t>
  </si>
  <si>
    <t>JACXIJ01</t>
  </si>
  <si>
    <t>ftp://ftp.ncbi.nlm.nih.gov/genomes/all/GCA/014/825/825/GCA_014825825.1_ASM1482582v1</t>
  </si>
  <si>
    <t>Bombus pyrosoma</t>
  </si>
  <si>
    <t>SC7728</t>
  </si>
  <si>
    <t>SAMN15897728</t>
  </si>
  <si>
    <t>PRJNA759419</t>
  </si>
  <si>
    <t>GCA_014825855.1</t>
  </si>
  <si>
    <t>linkage group LG1:NC_057770.1/CM026125.1; linkage group LG2:NC_057771.1/CM026126.1; linkage group LG3:NC_057772.1/CM026127.1; linkage group LG4:NC_057773.1/CM026128.1; linkage group LG5:NC_057774.1/CM026129.1; linkage group LG6:NC_057775.1/CM026130.1; linkage group LG7:NC_057776.1/CM026131.1; linkage group LG8:NC_057777.1/CM026132.1; linkage group LG9:NC_057778.1/CM026133.1; linkage group LG10:NC_057779.1/CM026134.1; linkage group LG11:NC_057780.1/CM026135.1; linkage group LG12:NC_057781.1/CM026136.1; linkage group LG13:NC_057782.1/CM026137.1; linkage group LG14:NC_057783.1/CM026138.1; linkage group LG15:NC_057784.1/CM026139.1; linkage group LG16:NC_057785.1/CM026140.1; linkage group LG17:NC_057786.1/CM026141.1; linkage group LG18:NC_057787.1/CM026142.1</t>
  </si>
  <si>
    <t>JACXIN01</t>
  </si>
  <si>
    <t>ftp://ftp.ncbi.nlm.nih.gov/genomes/all/GCA/014/825/855/GCA_014825855.1_ASM1482585v1</t>
  </si>
  <si>
    <t>ftp://ftp.ncbi.nlm.nih.gov/genomes/all/GCF/014/825/855/GCF_014825855.1_ASM1482585v1</t>
  </si>
  <si>
    <t>Bombus breviceps</t>
  </si>
  <si>
    <t>SC7748</t>
  </si>
  <si>
    <t>SAMN15897748</t>
  </si>
  <si>
    <t>GCA_014825925.1</t>
  </si>
  <si>
    <t>linkage group LG1:CM026179.1; linkage group LG2:CM026180.1; linkage group LG3:CM026181.1; linkage group LG4:CM026182.1; linkage group LG5:CM026183.1; linkage group LG6:CM026184.1; linkage group LG7:CM026185.1; linkage group LG8:CM026186.1; linkage group LG9:CM026187.1; linkage group LG10:CM026188.1; linkage group LG11:CM026189.1; linkage group LG12:CM026190.1; linkage group LG13:CM026191.1; linkage group LG14:CM026192.1; linkage group LG15:CM026193.1; linkage group LG16:CM026194.1; linkage group LG17:CM026195.1; linkage group LG18:CM026196.1</t>
  </si>
  <si>
    <t>JACXIW01</t>
  </si>
  <si>
    <t>ftp://ftp.ncbi.nlm.nih.gov/genomes/all/GCA/014/825/925/GCA_014825925.1_ASM1482592v1</t>
  </si>
  <si>
    <t>Bombus haemorrhoidalis</t>
  </si>
  <si>
    <t>SC7734</t>
  </si>
  <si>
    <t>SAMN15897734</t>
  </si>
  <si>
    <t>GCA_014825975.1</t>
  </si>
  <si>
    <t>linkage group LG1:CM026161.1; linkage group LG2:CM026162.1; linkage group LG3:CM026163.1; linkage group LG4:CM026164.1; linkage group LG5:CM026165.1; linkage group LG6:CM026166.1; linkage group LG7:CM026167.1; linkage group LG8:CM026168.1; linkage group LG9:CM026169.1; linkage group LG10:CM026170.1; linkage group LG11:CM026171.1; linkage group LG12:CM026172.1; linkage group LG13:CM026173.1; linkage group LG14:CM026174.1; linkage group LG15:CM026175.1; linkage group LG16:CM026176.1; linkage group LG17:CM026177.1; linkage group LG18:CM026178.1</t>
  </si>
  <si>
    <t>JACXIS01</t>
  </si>
  <si>
    <t>ftp://ftp.ncbi.nlm.nih.gov/genomes/all/GCA/014/825/975/GCA_014825975.1_ASM1482597v1</t>
  </si>
  <si>
    <t>Cryphonectria naterciae</t>
  </si>
  <si>
    <t>M3664</t>
  </si>
  <si>
    <t>SAMN15481987</t>
  </si>
  <si>
    <t>GCA_014850475.1</t>
  </si>
  <si>
    <t>JACWST01</t>
  </si>
  <si>
    <t>ftp://ftp.ncbi.nlm.nih.gov/genomes/all/GCA/014/850/475/GCA_014850475.1_ASM1485047v1</t>
  </si>
  <si>
    <t>Pentalonia nigronervosa</t>
  </si>
  <si>
    <t>sample_4</t>
  </si>
  <si>
    <t>SAMN14694489</t>
  </si>
  <si>
    <t>PRJNA628023</t>
  </si>
  <si>
    <t>GCA_014851325.1</t>
  </si>
  <si>
    <t>JACXSJ01</t>
  </si>
  <si>
    <t>ftp://ftp.ncbi.nlm.nih.gov/genomes/all/GCA/014/851/325/GCA_014851325.1_Penig_v1</t>
  </si>
  <si>
    <t>Amphicarpaea edgeworthii</t>
  </si>
  <si>
    <t>AE-2020</t>
  </si>
  <si>
    <t>SAMN15470660</t>
  </si>
  <si>
    <t>PRJNA644665</t>
  </si>
  <si>
    <t>GCA_014843725.1</t>
  </si>
  <si>
    <t>chromosome 1:CM026319.1; chromosome 2:CM026320.1; chromosome 3:CM026321.1; chromosome 4:CM026322.1; chromosome 5:CM026323.1; chromosome 6:CM026324.1; chromosome 7:CM026325.1; chromosome 8:CM026326.1; chromosome 9:CM026327.1; chromosome 10:CM026328.1; chromosome 11:CM026329.1</t>
  </si>
  <si>
    <t>JACEGY01</t>
  </si>
  <si>
    <t>ftp://ftp.ncbi.nlm.nih.gov/genomes/all/GCA/014/843/725/GCA_014843725.1_ASM1484372v1</t>
  </si>
  <si>
    <t>Acheta domesticus</t>
  </si>
  <si>
    <t>YG1991</t>
  </si>
  <si>
    <t>SAMN14377430</t>
  </si>
  <si>
    <t>PRJNA612585</t>
  </si>
  <si>
    <t>GCA_014858955.1</t>
  </si>
  <si>
    <t>JAAVVF01</t>
  </si>
  <si>
    <t>ftp://ftp.ncbi.nlm.nih.gov/genomes/all/GCA/014/858/955/GCA_014858955.1_NU_Adom_1.1</t>
  </si>
  <si>
    <t>Euphrasia arctica</t>
  </si>
  <si>
    <t>E028</t>
  </si>
  <si>
    <t>SAMN15832665</t>
  </si>
  <si>
    <t>PRJNA624746</t>
  </si>
  <si>
    <t>GCA_014843705.1</t>
  </si>
  <si>
    <t>JACOMQ01</t>
  </si>
  <si>
    <t>ftp://ftp.ncbi.nlm.nih.gov/genomes/all/GCA/014/843/705/GCA_014843705.1_ASM1484370v1</t>
  </si>
  <si>
    <t>Cercopithecus mona</t>
  </si>
  <si>
    <t>YP180528-039</t>
  </si>
  <si>
    <t>SAMN13555793</t>
  </si>
  <si>
    <t>PRJNA595456</t>
  </si>
  <si>
    <t>GCA_014849445.1</t>
  </si>
  <si>
    <t>JABBCR01</t>
  </si>
  <si>
    <t>ftp://ftp.ncbi.nlm.nih.gov/genomes/all/GCA/014/849/445/GCA_014849445.1_KIZ_CMon_1.0</t>
  </si>
  <si>
    <t>Cryphonectria japonica</t>
  </si>
  <si>
    <t>M9249</t>
  </si>
  <si>
    <t>SAMN15482007</t>
  </si>
  <si>
    <t>GCA_014851275.1</t>
  </si>
  <si>
    <t>JACWTT01</t>
  </si>
  <si>
    <t>ftp://ftp.ncbi.nlm.nih.gov/genomes/all/GCA/014/851/275/GCA_014851275.1_ASM1485127v1</t>
  </si>
  <si>
    <t>Diaporthe citrichinensis</t>
  </si>
  <si>
    <t>ZJUD34</t>
  </si>
  <si>
    <t>SAMN15944718</t>
  </si>
  <si>
    <t>PRJNA660209</t>
  </si>
  <si>
    <t>GCA_014872995.1</t>
  </si>
  <si>
    <t>JADAZR01</t>
  </si>
  <si>
    <t>2020-10-09T00:00:00Z</t>
  </si>
  <si>
    <t>ftp://ftp.ncbi.nlm.nih.gov/genomes/all/GCA/014/872/995/GCA_014872995.1_ASM1487299v1</t>
  </si>
  <si>
    <t>Colletotrichum sp. HC292</t>
  </si>
  <si>
    <t>HC292</t>
  </si>
  <si>
    <t>SAMN14604509</t>
  </si>
  <si>
    <t>GCA_014705525.1</t>
  </si>
  <si>
    <t>JABGMY01</t>
  </si>
  <si>
    <t>ftp://ftp.ncbi.nlm.nih.gov/genomes/all/GCA/014/705/525/GCA_014705525.1_ASM1470552v1</t>
  </si>
  <si>
    <t>Jacaranda copaia</t>
  </si>
  <si>
    <t>P BRU 00008453</t>
  </si>
  <si>
    <t>SAMN14439378</t>
  </si>
  <si>
    <t>PRJNA614908</t>
  </si>
  <si>
    <t>GCA_014898725.1</t>
  </si>
  <si>
    <t>JACGDI01</t>
  </si>
  <si>
    <t>ftp://ftp.ncbi.nlm.nih.gov/genomes/all/GCA/014/898/725/GCA_014898725.1_JACO_1.0</t>
  </si>
  <si>
    <t>Orchestia grillus</t>
  </si>
  <si>
    <t>DR04-Leg-1-Zymo_S33</t>
  </si>
  <si>
    <t>SAMN12405510</t>
  </si>
  <si>
    <t>PRJNA557538</t>
  </si>
  <si>
    <t>GCA_014899125.1</t>
  </si>
  <si>
    <t>VOMN01</t>
  </si>
  <si>
    <t>ftp://ftp.ncbi.nlm.nih.gov/genomes/all/GCA/014/899/125/GCA_014899125.1_Ogril_1</t>
  </si>
  <si>
    <t>Botrytis aclada</t>
  </si>
  <si>
    <t>SAMN10219759</t>
  </si>
  <si>
    <t>GCA_014898285.1</t>
  </si>
  <si>
    <t>RCSV01</t>
  </si>
  <si>
    <t>ftp://ftp.ncbi.nlm.nih.gov/genomes/all/GCA/014/898/285/GCA_014898285.1_ASM1489828v1</t>
  </si>
  <si>
    <t>Botrytis byssoidea</t>
  </si>
  <si>
    <t>MUCL 94</t>
  </si>
  <si>
    <t>SAMN10219760</t>
  </si>
  <si>
    <t>GCA_014898295.1</t>
  </si>
  <si>
    <t>RCSW01</t>
  </si>
  <si>
    <t>ftp://ftp.ncbi.nlm.nih.gov/genomes/all/GCA/014/898/295/GCA_014898295.1_ASM1489829v1</t>
  </si>
  <si>
    <t>ftp://ftp.ncbi.nlm.nih.gov/genomes/all/GCF/014/898/295/GCF_014898295.1_ASM1489829v1</t>
  </si>
  <si>
    <t>Botryotinia globosa</t>
  </si>
  <si>
    <t>MUCL 444</t>
  </si>
  <si>
    <t>SAMN10219763</t>
  </si>
  <si>
    <t>GCA_014898425.1</t>
  </si>
  <si>
    <t>RCSZ01</t>
  </si>
  <si>
    <t>ftp://ftp.ncbi.nlm.nih.gov/genomes/all/GCA/014/898/425/GCA_014898425.1_ASM1489842v1</t>
  </si>
  <si>
    <t>Botrytis sinoallii</t>
  </si>
  <si>
    <t>Bc 23</t>
  </si>
  <si>
    <t>SAMN10219765</t>
  </si>
  <si>
    <t>GCA_014898435.1</t>
  </si>
  <si>
    <t>RCTB01</t>
  </si>
  <si>
    <t>ftp://ftp.ncbi.nlm.nih.gov/genomes/all/GCA/014/898/435/GCA_014898435.1_ASM1489843v1</t>
  </si>
  <si>
    <t>ftp://ftp.ncbi.nlm.nih.gov/genomes/all/GCF/014/898/435/GCF_014898435.1_ASM1489843v1</t>
  </si>
  <si>
    <t>Botryotinia squamosa</t>
  </si>
  <si>
    <t>MUCL 31421</t>
  </si>
  <si>
    <t>SAMN10219766</t>
  </si>
  <si>
    <t>GCA_014898485.1</t>
  </si>
  <si>
    <t>RCTC01</t>
  </si>
  <si>
    <t>ftp://ftp.ncbi.nlm.nih.gov/genomes/all/GCA/014/898/485/GCA_014898485.1_ASM1489848v1</t>
  </si>
  <si>
    <t>Botrytis deweyae</t>
  </si>
  <si>
    <t>B1</t>
  </si>
  <si>
    <t>SAMN10219761</t>
  </si>
  <si>
    <t>GCA_014898535.1</t>
  </si>
  <si>
    <t>RCSX01</t>
  </si>
  <si>
    <t>ftp://ftp.ncbi.nlm.nih.gov/genomes/all/GCA/014/898/535/GCA_014898535.1_ASM1489853v1</t>
  </si>
  <si>
    <t>ftp://ftp.ncbi.nlm.nih.gov/genomes/all/GCF/014/898/535/GCF_014898535.1_ASM1489853v1</t>
  </si>
  <si>
    <t>Athelia sp. TMB</t>
  </si>
  <si>
    <t>TMB</t>
  </si>
  <si>
    <t>SAMN15352002</t>
  </si>
  <si>
    <t>PRJNA641386</t>
  </si>
  <si>
    <t>GCA_014898675.1</t>
  </si>
  <si>
    <t>JACXVL01</t>
  </si>
  <si>
    <t>ftp://ftp.ncbi.nlm.nih.gov/genomes/all/GCA/014/898/675/GCA_014898675.1_191101_athtb5_1.0</t>
  </si>
  <si>
    <t>Fusarium miscanthi</t>
  </si>
  <si>
    <t>NRRL 26231</t>
  </si>
  <si>
    <t>SAMN14425011</t>
  </si>
  <si>
    <t>GCA_014898875.1</t>
  </si>
  <si>
    <t>JAAVUA01</t>
  </si>
  <si>
    <t>ftp://ftp.ncbi.nlm.nih.gov/genomes/all/GCA/014/898/875/GCA_014898875.1_ASM1489887v1</t>
  </si>
  <si>
    <t>NRRL 13622</t>
  </si>
  <si>
    <t>SAMN14425274</t>
  </si>
  <si>
    <t>GCA_014898835.1</t>
  </si>
  <si>
    <t>JAAVTZ01</t>
  </si>
  <si>
    <t>ftp://ftp.ncbi.nlm.nih.gov/genomes/all/GCA/014/898/835/GCA_014898835.1_ASM1489883v1</t>
  </si>
  <si>
    <t>NRRL 13444</t>
  </si>
  <si>
    <t>SAMN14424782</t>
  </si>
  <si>
    <t>GCA_014898915.1</t>
  </si>
  <si>
    <t>JAAVUD01</t>
  </si>
  <si>
    <t>ftp://ftp.ncbi.nlm.nih.gov/genomes/all/GCA/014/898/915/GCA_014898915.1_ASM1489891v1</t>
  </si>
  <si>
    <t>Fusarium lyarnte (nom. inval.)</t>
  </si>
  <si>
    <t>NRRL 54252</t>
  </si>
  <si>
    <t>SAMN14424976</t>
  </si>
  <si>
    <t>GCA_014898885.1</t>
  </si>
  <si>
    <t>JAAVUB01</t>
  </si>
  <si>
    <t>ftp://ftp.ncbi.nlm.nih.gov/genomes/all/GCA/014/898/885/GCA_014898885.1_ASM1489888v1</t>
  </si>
  <si>
    <t>Fusarium nodosum</t>
  </si>
  <si>
    <t>NRRL 36351</t>
  </si>
  <si>
    <t>SAMN14424671</t>
  </si>
  <si>
    <t>GCA_014898975.1</t>
  </si>
  <si>
    <t>JAAVUE01</t>
  </si>
  <si>
    <t>ftp://ftp.ncbi.nlm.nih.gov/genomes/all/GCA/014/898/975/GCA_014898975.1_ASM1489897v1</t>
  </si>
  <si>
    <t>Fusarium nelsonii</t>
  </si>
  <si>
    <t>NRRL 13338</t>
  </si>
  <si>
    <t>SAMN14424824</t>
  </si>
  <si>
    <t>GCA_014898925.1</t>
  </si>
  <si>
    <t>JAAVUC01</t>
  </si>
  <si>
    <t>ftp://ftp.ncbi.nlm.nih.gov/genomes/all/GCA/014/898/925/GCA_014898925.1_ASM1489892v1</t>
  </si>
  <si>
    <t>Fusarium palustre</t>
  </si>
  <si>
    <t>NRRL 54050</t>
  </si>
  <si>
    <t>SAMN14424409</t>
  </si>
  <si>
    <t>GCA_014899045.1</t>
  </si>
  <si>
    <t>JAAVUH01</t>
  </si>
  <si>
    <t>ftp://ftp.ncbi.nlm.nih.gov/genomes/all/GCA/014/899/045/GCA_014899045.1_ASM1489904v1</t>
  </si>
  <si>
    <t>Handroanthus guayacan</t>
  </si>
  <si>
    <t>HBG# 8421</t>
  </si>
  <si>
    <t>SAMN14439379</t>
  </si>
  <si>
    <t>GCA_014898755.1</t>
  </si>
  <si>
    <t>JACFYI01</t>
  </si>
  <si>
    <t>ftp://ftp.ncbi.nlm.nih.gov/genomes/all/GCA/014/898/755/GCA_014898755.1_HAGU_1.0</t>
  </si>
  <si>
    <t>Fusarium goolgardi</t>
  </si>
  <si>
    <t>NRRL 66250</t>
  </si>
  <si>
    <t>SAMN14424356</t>
  </si>
  <si>
    <t>GCA_014899075.1</t>
  </si>
  <si>
    <t>JAAVUI01</t>
  </si>
  <si>
    <t>ftp://ftp.ncbi.nlm.nih.gov/genomes/all/GCA/014/899/075/GCA_014899075.1_ASM1489907v1</t>
  </si>
  <si>
    <t>Fusarium sibiricum</t>
  </si>
  <si>
    <t>NRRL 53430</t>
  </si>
  <si>
    <t>SAMN14424578</t>
  </si>
  <si>
    <t>GCA_014898995.1</t>
  </si>
  <si>
    <t>JAAVUF01</t>
  </si>
  <si>
    <t>ftp://ftp.ncbi.nlm.nih.gov/genomes/all/GCA/014/898/995/GCA_014898995.1_ASM1489899v1</t>
  </si>
  <si>
    <t>Fusarium buxicola</t>
  </si>
  <si>
    <t>NRRL 36148</t>
  </si>
  <si>
    <t>SAMN14428257</t>
  </si>
  <si>
    <t>GCA_014899095.1</t>
  </si>
  <si>
    <t>JAAVUK01</t>
  </si>
  <si>
    <t>ftp://ftp.ncbi.nlm.nih.gov/genomes/all/GCA/014/899/095/GCA_014899095.1_ASM1489909v1</t>
  </si>
  <si>
    <t>Miscanthus lutarioriparius</t>
  </si>
  <si>
    <t>SAMEA7340635</t>
  </si>
  <si>
    <t>PRJEB40463</t>
  </si>
  <si>
    <t>GCA_904845875.1</t>
  </si>
  <si>
    <t>CAJGYO01</t>
  </si>
  <si>
    <t>ftp://ftp.ncbi.nlm.nih.gov/genomes/all/GCA/904/845/875/GCA_904845875.1_Mlu_assembly</t>
  </si>
  <si>
    <t>Fusarium sp. 190-020-2</t>
  </si>
  <si>
    <t>190-020-2</t>
  </si>
  <si>
    <t>SAMN15889768</t>
  </si>
  <si>
    <t>PRJNA658816</t>
  </si>
  <si>
    <t>GCA_014884825.1</t>
  </si>
  <si>
    <t>JACTAS01</t>
  </si>
  <si>
    <t>ftp://ftp.ncbi.nlm.nih.gov/genomes/all/GCA/014/884/825/GCA_014884825.1_ASM1488482v1</t>
  </si>
  <si>
    <t>Fusarium sp. 'flavolapis'</t>
  </si>
  <si>
    <t>MK7</t>
  </si>
  <si>
    <t>SAMN16246927</t>
  </si>
  <si>
    <t>PRJNA665233</t>
  </si>
  <si>
    <t>GCA_014885045.1</t>
  </si>
  <si>
    <t>JADAQZ01</t>
  </si>
  <si>
    <t>ftp://ftp.ncbi.nlm.nih.gov/genomes/all/GCA/014/885/045/GCA_014885045.1_ASM1488504v1</t>
  </si>
  <si>
    <t>Aphidius gifuensis</t>
  </si>
  <si>
    <t>YNYX2018</t>
  </si>
  <si>
    <t>SAMN14446980</t>
  </si>
  <si>
    <t>PRJNA615161</t>
  </si>
  <si>
    <t>GCA_014905175.1</t>
  </si>
  <si>
    <t>linkage group LG1:CM026521.1; linkage group LG2:CM026522.1; linkage group LG3:CM026523.1; linkage group LG4:CM026524.1; linkage group LG5:CM026525.1; linkage group LG6:CM026526.1</t>
  </si>
  <si>
    <t>JACMRX01</t>
  </si>
  <si>
    <t>ftp://ftp.ncbi.nlm.nih.gov/genomes/all/GCA/014/905/175/GCA_014905175.1_ASM1490517v1</t>
  </si>
  <si>
    <t>Racodium therryanum</t>
  </si>
  <si>
    <t>Rac09Pj11-1</t>
  </si>
  <si>
    <t>SAMD00233088</t>
  </si>
  <si>
    <t>PRJDB10036</t>
  </si>
  <si>
    <t>GCA_014905255.1</t>
  </si>
  <si>
    <t>BLYF01</t>
  </si>
  <si>
    <t>2020-10-02T21:25:00Z</t>
  </si>
  <si>
    <t>ftp://ftp.ncbi.nlm.nih.gov/genomes/all/GCA/014/905/255/GCA_014905255.1_Rac_1.0</t>
  </si>
  <si>
    <t>Corymbia citriodora subsp. variegata</t>
  </si>
  <si>
    <t>CV2-018</t>
  </si>
  <si>
    <t>SAMN02786967</t>
  </si>
  <si>
    <t>PRJNA234431</t>
  </si>
  <si>
    <t>GCA_014858505.1</t>
  </si>
  <si>
    <t>chromosome 1:CM026410.1; chromosome 2:CM026411.1; chromosome 3:CM026412.1; chromosome 4:CM026413.1; chromosome 5:CM026414.1; chromosome 6:CM026415.1; chromosome 7:CM026416.1; chromosome 8:CM026417.1; chromosome 9:CM026418.1; chromosome 10:CM026419.1; chromosome 11:CM026420.1</t>
  </si>
  <si>
    <t>JABURB01</t>
  </si>
  <si>
    <t>ftp://ftp.ncbi.nlm.nih.gov/genomes/all/GCA/014/858/505/GCA_014858505.1_Ccitriodora_v2_1</t>
  </si>
  <si>
    <t>KIOM G15050</t>
  </si>
  <si>
    <t>SAMN14558164</t>
  </si>
  <si>
    <t>PRJNA623702</t>
  </si>
  <si>
    <t>GCA_014905795.1</t>
  </si>
  <si>
    <t>JACBPP01</t>
  </si>
  <si>
    <t>ftp://ftp.ncbi.nlm.nih.gov/genomes/all/GCA/014/905/795/GCA_014905795.1_ASM1490579v1</t>
  </si>
  <si>
    <t>Lyophyllum atratum</t>
  </si>
  <si>
    <t>CBS 144462</t>
  </si>
  <si>
    <t>SAMN15434292</t>
  </si>
  <si>
    <t>PRJNA556458</t>
  </si>
  <si>
    <t>GCA_014905825.1</t>
  </si>
  <si>
    <t>JACGCN01</t>
  </si>
  <si>
    <t>ftp://ftp.ncbi.nlm.nih.gov/genomes/all/GCA/014/905/825/GCA_014905825.1_Lyoat1</t>
  </si>
  <si>
    <t>Nematolebias whitei</t>
  </si>
  <si>
    <t>Nwh7</t>
  </si>
  <si>
    <t>SAMN12588121</t>
  </si>
  <si>
    <t>PRJNA678356</t>
  </si>
  <si>
    <t>GCA_014905685.2</t>
  </si>
  <si>
    <t>chromosome 1:NC_056498.1/CM029733.1; chromosome 2:NC_056499.1/CM029734.1; chromosome 3:NC_056500.1/CM029735.1; chromosome 4:NC_056501.1/CM029736.1; chromosome 5:NC_056502.1/CM029737.1; chromosome 6:NC_056503.1/CM029738.1; chromosome 7:NC_056504.1/CM029739.1; chromosome 8:NC_056505.1/CM029740.1; chromosome 9:NC_056506.1/CM029741.1; chromosome 10:NC_056507.1/CM029742.1; chromosome 11:NC_056508.1/CM029743.1; chromosome 12:NC_056509.1/CM029744.1; chromosome 13:NC_056510.1/CM029745.1; chromosome 14:NC_056511.1/CM029746.1; chromosome 15:NC_056512.1/CM029747.1; chromosome 16:NC_056513.1/CM029748.1; chromosome 17:NC_056514.1/CM029749.1; chromosome 18:NC_056515.1/CM029750.1; chromosome 19:NC_056516.1/CM029751.1; chromosome 20:NC_056517.1/CM029752.1; chromosome 21:NC_056518.1/CM029753.1; chromosome 22:NC_056519.1/CM029754.1; chromosome 23:NC_056520.1/CM029755.1; chromosome 24:NC_056521.1/CM029756.1</t>
  </si>
  <si>
    <t>JAAMPK01</t>
  </si>
  <si>
    <t>ftp://ftp.ncbi.nlm.nih.gov/genomes/all/GCA/014/905/685/GCA_014905685.2_NemWhi1</t>
  </si>
  <si>
    <t>ftp://ftp.ncbi.nlm.nih.gov/genomes/all/GCF/014/905/685/GCF_014905685.2_NemWhi1</t>
  </si>
  <si>
    <t>Pholiota molesta</t>
  </si>
  <si>
    <t>CBS 144467</t>
  </si>
  <si>
    <t>SAMN05877770</t>
  </si>
  <si>
    <t>PRJNA347042</t>
  </si>
  <si>
    <t>GCA_014925825.1</t>
  </si>
  <si>
    <t>JACGCK01</t>
  </si>
  <si>
    <t>ftp://ftp.ncbi.nlm.nih.gov/genomes/all/GCA/014/925/825/GCA_014925825.1_Phohig1</t>
  </si>
  <si>
    <t>Crassisporium funariophilum</t>
  </si>
  <si>
    <t>CBS 144457</t>
  </si>
  <si>
    <t>SAMN06310748</t>
  </si>
  <si>
    <t>PRJNA370017</t>
  </si>
  <si>
    <t>GCA_014925845.1</t>
  </si>
  <si>
    <t>JACGCL01</t>
  </si>
  <si>
    <t>ftp://ftp.ncbi.nlm.nih.gov/genomes/all/GCA/014/925/845/GCA_014925845.1_Crafun1</t>
  </si>
  <si>
    <t>Phtheirospermum japonicum</t>
  </si>
  <si>
    <t>okayama</t>
  </si>
  <si>
    <t>SAMD00029051</t>
  </si>
  <si>
    <t>PRJDB3858</t>
  </si>
  <si>
    <t>GCA_014905375.1</t>
  </si>
  <si>
    <t>BMAC01</t>
  </si>
  <si>
    <t>2020-10-01T21:47:00Z</t>
  </si>
  <si>
    <t>ftp://ftp.ncbi.nlm.nih.gov/genomes/all/GCA/014/905/375/GCA_014905375.1_Pjver1</t>
  </si>
  <si>
    <t>Trypoxylus dichotomus</t>
  </si>
  <si>
    <t>SAMD00244835</t>
  </si>
  <si>
    <t>PRJDB10500</t>
  </si>
  <si>
    <t>GCA_014905495.1</t>
  </si>
  <si>
    <t>BNES01</t>
  </si>
  <si>
    <t>2020-10-07T21:24:00Z</t>
  </si>
  <si>
    <t>ftp://ftp.ncbi.nlm.nih.gov/genomes/all/GCA/014/905/495/GCA_014905495.1_ASM1490549v1</t>
  </si>
  <si>
    <t>Apostasia ramifera</t>
  </si>
  <si>
    <t>MyAr1</t>
  </si>
  <si>
    <t>SAMN15349797</t>
  </si>
  <si>
    <t>PRJNA635894</t>
  </si>
  <si>
    <t>GCA_019297695.1</t>
  </si>
  <si>
    <t>JAEMOT01</t>
  </si>
  <si>
    <t>ftp://ftp.ncbi.nlm.nih.gov/genomes/all/GCA/019/297/695/GCA_019297695.1_ASM1929769v1</t>
  </si>
  <si>
    <t>YP04</t>
  </si>
  <si>
    <t>SAMN17312464</t>
  </si>
  <si>
    <t>PRJNA692049</t>
  </si>
  <si>
    <t>GCA_017562085.1</t>
  </si>
  <si>
    <t>mitochondrion MT:CM029818.1</t>
  </si>
  <si>
    <t>JAFFJM01</t>
  </si>
  <si>
    <t>ftp://ftp.ncbi.nlm.nih.gov/genomes/all/GCA/017/562/085/GCA_017562085.1_Fr_YP04</t>
  </si>
  <si>
    <t>Mortierella antarctica</t>
  </si>
  <si>
    <t>KOD1229</t>
  </si>
  <si>
    <t>SAMN05720774</t>
  </si>
  <si>
    <t>PRJNA340822</t>
  </si>
  <si>
    <t>GCA_015849325.1</t>
  </si>
  <si>
    <t>JAAAIB01</t>
  </si>
  <si>
    <t>ftp://ftp.ncbi.nlm.nih.gov/genomes/all/GCA/015/849/325/GCA_015849325.1_UCR_MspKOD1229_1.0</t>
  </si>
  <si>
    <t>Lactarius quietus</t>
  </si>
  <si>
    <t>S23C</t>
  </si>
  <si>
    <t>SAMN02744097</t>
  </si>
  <si>
    <t>PRJNA245616</t>
  </si>
  <si>
    <t>GCA_015025155.1</t>
  </si>
  <si>
    <t>WITN01</t>
  </si>
  <si>
    <t>ftp://ftp.ncbi.nlm.nih.gov/genomes/all/GCA/015/025/155/GCA_015025155.1_Lacqui1</t>
  </si>
  <si>
    <t>Clavulina sp. PMI_390</t>
  </si>
  <si>
    <t>PMI_390</t>
  </si>
  <si>
    <t>SAMN02744644</t>
  </si>
  <si>
    <t>PRJNA243946</t>
  </si>
  <si>
    <t>GCA_015039315.1</t>
  </si>
  <si>
    <t>WIDE01</t>
  </si>
  <si>
    <t>2020-10-28T00:00:00Z</t>
  </si>
  <si>
    <t>ftp://ftp.ncbi.nlm.nih.gov/genomes/all/GCA/015/039/315/GCA_015039315.1_ClaPMI390</t>
  </si>
  <si>
    <t>Prilba</t>
  </si>
  <si>
    <t>SAMN12811777</t>
  </si>
  <si>
    <t>PRJNA572471</t>
  </si>
  <si>
    <t>GCA_015039365.1</t>
  </si>
  <si>
    <t>WION01</t>
  </si>
  <si>
    <t>ftp://ftp.ncbi.nlm.nih.gov/genomes/all/GCA/015/039/365/GCA_015039365.1_Amarub1</t>
  </si>
  <si>
    <t>Cantharellus anzutake</t>
  </si>
  <si>
    <t>C23</t>
  </si>
  <si>
    <t>SAMN02745813</t>
  </si>
  <si>
    <t>PRJNA691513</t>
  </si>
  <si>
    <t>GCA_015039405.1</t>
  </si>
  <si>
    <t>WJDU01</t>
  </si>
  <si>
    <t>ftp://ftp.ncbi.nlm.nih.gov/genomes/all/GCA/015/039/405/GCA_015039405.1_Cananz1</t>
  </si>
  <si>
    <t>ftp://ftp.ncbi.nlm.nih.gov/genomes/all/GCF/015/039/405/GCF_015039405.1_Cananz1</t>
  </si>
  <si>
    <t>Nannizziopsis barbatae</t>
  </si>
  <si>
    <t>USC001</t>
  </si>
  <si>
    <t>SAMN16091849</t>
  </si>
  <si>
    <t>PRJNA662660</t>
  </si>
  <si>
    <t>GCA_014964245.1</t>
  </si>
  <si>
    <t>mitochondrion MT:CM026550.1</t>
  </si>
  <si>
    <t>JACVYH01</t>
  </si>
  <si>
    <t>ftp://ftp.ncbi.nlm.nih.gov/genomes/all/GCA/014/964/245/GCA_014964245.1_Nbarb_1.0</t>
  </si>
  <si>
    <t>Oreochromis tanganicae</t>
  </si>
  <si>
    <t>JAB6</t>
  </si>
  <si>
    <t>SAMN12123811</t>
  </si>
  <si>
    <t>GCA_015052225.1</t>
  </si>
  <si>
    <t>VNLF01</t>
  </si>
  <si>
    <t>ftp://ftp.ncbi.nlm.nih.gov/genomes/all/GCA/015/052/225/GCA_015052225.1_JAB6.scf</t>
  </si>
  <si>
    <t>Cyprichromis pavo</t>
  </si>
  <si>
    <t>JEB2</t>
  </si>
  <si>
    <t>SAMN12123846</t>
  </si>
  <si>
    <t>GCA_015052265.1</t>
  </si>
  <si>
    <t>VNLH01</t>
  </si>
  <si>
    <t>ftp://ftp.ncbi.nlm.nih.gov/genomes/all/GCA/015/052/265/GCA_015052265.1_JEB2.scf</t>
  </si>
  <si>
    <t>Hemibates koningsi</t>
  </si>
  <si>
    <t>IZA5</t>
  </si>
  <si>
    <t>SAMN12123797</t>
  </si>
  <si>
    <t>GCA_015052305.1</t>
  </si>
  <si>
    <t>VNLE01</t>
  </si>
  <si>
    <t>ftp://ftp.ncbi.nlm.nih.gov/genomes/all/GCA/015/052/305/GCA_015052305.1_IZA5.scf</t>
  </si>
  <si>
    <t>Lamprologus callipterus</t>
  </si>
  <si>
    <t>IPH2</t>
  </si>
  <si>
    <t>SAMN12123702</t>
  </si>
  <si>
    <t>GCA_015052345.1</t>
  </si>
  <si>
    <t>VNKZ01</t>
  </si>
  <si>
    <t>ftp://ftp.ncbi.nlm.nih.gov/genomes/all/GCA/015/052/345/GCA_015052345.1_IPH2.scf</t>
  </si>
  <si>
    <t>Neolamprologus prochilus</t>
  </si>
  <si>
    <t>IVH1</t>
  </si>
  <si>
    <t>SAMN12123768</t>
  </si>
  <si>
    <t>GCA_015106535.1</t>
  </si>
  <si>
    <t>VVFO01</t>
  </si>
  <si>
    <t>ftp://ftp.ncbi.nlm.nih.gov/genomes/all/GCA/015/106/535/GCA_015106535.1_IVH1.scf</t>
  </si>
  <si>
    <t>Gnathochromis permaxillaris</t>
  </si>
  <si>
    <t>ITA4</t>
  </si>
  <si>
    <t>SAMN12123742</t>
  </si>
  <si>
    <t>GCA_015104535.1</t>
  </si>
  <si>
    <t>VVER01</t>
  </si>
  <si>
    <t>ftp://ftp.ncbi.nlm.nih.gov/genomes/all/GCA/015/104/535/GCA_015104535.1_ITA4.scf</t>
  </si>
  <si>
    <t>Limnochromis abeelei</t>
  </si>
  <si>
    <t>ITB4</t>
  </si>
  <si>
    <t>SAMN12123746</t>
  </si>
  <si>
    <t>GCA_015052385.1</t>
  </si>
  <si>
    <t>VNLA01</t>
  </si>
  <si>
    <t>ftp://ftp.ncbi.nlm.nih.gov/genomes/all/GCA/015/052/385/GCA_015052385.1_ITB4.scf</t>
  </si>
  <si>
    <t>Altolamprologus calvus</t>
  </si>
  <si>
    <t>IOE3</t>
  </si>
  <si>
    <t>SAMN12123691</t>
  </si>
  <si>
    <t>GCA_015052405.1</t>
  </si>
  <si>
    <t>VNKY01</t>
  </si>
  <si>
    <t>ftp://ftp.ncbi.nlm.nih.gov/genomes/all/GCA/015/052/405/GCA_015052405.1_IOE3.scf</t>
  </si>
  <si>
    <t>Pseudosimochromis curvifrons</t>
  </si>
  <si>
    <t>AYC7</t>
  </si>
  <si>
    <t>SAMN12123616</t>
  </si>
  <si>
    <t>GCA_015052425.1</t>
  </si>
  <si>
    <t>VNKU01</t>
  </si>
  <si>
    <t>ftp://ftp.ncbi.nlm.nih.gov/genomes/all/GCA/015/052/425/GCA_015052425.1_AYC7.scf</t>
  </si>
  <si>
    <t>Cyprichromis zonatus</t>
  </si>
  <si>
    <t>GPC9</t>
  </si>
  <si>
    <t>SAMN12123638</t>
  </si>
  <si>
    <t>GCA_015052445.1</t>
  </si>
  <si>
    <t>VNKV01</t>
  </si>
  <si>
    <t>ftp://ftp.ncbi.nlm.nih.gov/genomes/all/GCA/015/052/445/GCA_015052445.1_GPC9.scf</t>
  </si>
  <si>
    <t>Lamprologus ocellatus</t>
  </si>
  <si>
    <t>ILD3</t>
  </si>
  <si>
    <t>SAMN12123656</t>
  </si>
  <si>
    <t>GCA_015052485.1</t>
  </si>
  <si>
    <t>VNKX01</t>
  </si>
  <si>
    <t>ftp://ftp.ncbi.nlm.nih.gov/genomes/all/GCA/015/052/485/GCA_015052485.1_ILD3.scf</t>
  </si>
  <si>
    <t>Gnathochromis pfefferi</t>
  </si>
  <si>
    <t>AWB7</t>
  </si>
  <si>
    <t>SAMN12123602</t>
  </si>
  <si>
    <t>GCA_015052505.1</t>
  </si>
  <si>
    <t>VNKT01</t>
  </si>
  <si>
    <t>ftp://ftp.ncbi.nlm.nih.gov/genomes/all/GCA/015/052/505/GCA_015052505.1_AWB7.scf</t>
  </si>
  <si>
    <t>Neolamprologus devosi</t>
  </si>
  <si>
    <t>LEH2</t>
  </si>
  <si>
    <t>SAMN12124066</t>
  </si>
  <si>
    <t>GCA_015052545.1</t>
  </si>
  <si>
    <t>VOQO01</t>
  </si>
  <si>
    <t>ftp://ftp.ncbi.nlm.nih.gov/genomes/all/GCA/015/052/545/GCA_015052545.1_LEH2.scf</t>
  </si>
  <si>
    <t>Pseudosimochromis marginatus</t>
  </si>
  <si>
    <t>KCE7</t>
  </si>
  <si>
    <t>SAMN12123978</t>
  </si>
  <si>
    <t>GCA_015052565.1</t>
  </si>
  <si>
    <t>VOQM01</t>
  </si>
  <si>
    <t>ftp://ftp.ncbi.nlm.nih.gov/genomes/all/GCA/015/052/565/GCA_015052565.1_KCE7.scf</t>
  </si>
  <si>
    <t>Benitochromis conjunctus</t>
  </si>
  <si>
    <t>JWE4</t>
  </si>
  <si>
    <t>SAMN12123899</t>
  </si>
  <si>
    <t>GCA_015052645.1</t>
  </si>
  <si>
    <t>VOQK01</t>
  </si>
  <si>
    <t>ftp://ftp.ncbi.nlm.nih.gov/genomes/all/GCA/015/052/645/GCA_015052645.1_JWE4.scf</t>
  </si>
  <si>
    <t>Neolamprologus pleuromaculatus</t>
  </si>
  <si>
    <t>JZF2</t>
  </si>
  <si>
    <t>SAMN12123963</t>
  </si>
  <si>
    <t>GCA_015109975.1</t>
  </si>
  <si>
    <t>VUSU01</t>
  </si>
  <si>
    <t>ftp://ftp.ncbi.nlm.nih.gov/genomes/all/GCA/015/109/975/GCA_015109975.1_JZF2.scf</t>
  </si>
  <si>
    <t>Apistogramma diplotaenia</t>
  </si>
  <si>
    <t>JWD9</t>
  </si>
  <si>
    <t>SAMN12123895</t>
  </si>
  <si>
    <t>GCA_015052665.1</t>
  </si>
  <si>
    <t>VOQJ01</t>
  </si>
  <si>
    <t>ftp://ftp.ncbi.nlm.nih.gov/genomes/all/GCA/015/052/665/GCA_015052665.1_JWD9.scf</t>
  </si>
  <si>
    <t>Spathodus erythrodon</t>
  </si>
  <si>
    <t>JUB6</t>
  </si>
  <si>
    <t>SAMN12123860</t>
  </si>
  <si>
    <t>GCA_015108895.1</t>
  </si>
  <si>
    <t>VUPF01</t>
  </si>
  <si>
    <t>ftp://ftp.ncbi.nlm.nih.gov/genomes/all/GCA/015/108/895/GCA_015108895.1_JUB6.scf</t>
  </si>
  <si>
    <t>Cebus imitator</t>
  </si>
  <si>
    <t>Cc_AM_T3</t>
  </si>
  <si>
    <t>SAMN04522148</t>
  </si>
  <si>
    <t>PRJNA328123</t>
  </si>
  <si>
    <t>GCA_001604975.1</t>
  </si>
  <si>
    <t>LVWQ01</t>
  </si>
  <si>
    <t>ftp://ftp.ncbi.nlm.nih.gov/genomes/all/GCA/001/604/975/GCA_001604975.1_Cebus_imitator-1.0</t>
  </si>
  <si>
    <t>ftp://ftp.ncbi.nlm.nih.gov/genomes/all/GCF/001/604/975/GCF_001604975.1_Cebus_imitator-1.0</t>
  </si>
  <si>
    <t>Chaenogobius annularis</t>
  </si>
  <si>
    <t>Asamushi_draft_2</t>
  </si>
  <si>
    <t>SAMD00131633</t>
  </si>
  <si>
    <t>PRJDB7125</t>
  </si>
  <si>
    <t>GCA_015082035.1</t>
  </si>
  <si>
    <t>BJKM01</t>
  </si>
  <si>
    <t>2020-10-21T21:26:00Z</t>
  </si>
  <si>
    <t>ftp://ftp.ncbi.nlm.nih.gov/genomes/all/GCA/015/082/035/GCA_015082035.1_agohaze_1</t>
  </si>
  <si>
    <t>Chalinochromis brichardi</t>
  </si>
  <si>
    <t>AVA9</t>
  </si>
  <si>
    <t>SAMN12123596</t>
  </si>
  <si>
    <t>GCA_015102055.1</t>
  </si>
  <si>
    <t>VUZJ01</t>
  </si>
  <si>
    <t>ftp://ftp.ncbi.nlm.nih.gov/genomes/all/GCA/015/102/055/GCA_015102055.1_AVA9.scf</t>
  </si>
  <si>
    <t>Xenotilapia sima</t>
  </si>
  <si>
    <t>IUF7</t>
  </si>
  <si>
    <t>SAMN12123755</t>
  </si>
  <si>
    <t>GCA_015102085.1</t>
  </si>
  <si>
    <t>WVVX01</t>
  </si>
  <si>
    <t>ftp://ftp.ncbi.nlm.nih.gov/genomes/all/GCA/015/102/085/GCA_015102085.1_IUF7.scf</t>
  </si>
  <si>
    <t>Lepidiolamprologus elongatus</t>
  </si>
  <si>
    <t>SAMN12123594</t>
  </si>
  <si>
    <t>GCA_015102115.1</t>
  </si>
  <si>
    <t>VUZH01</t>
  </si>
  <si>
    <t>ftp://ftp.ncbi.nlm.nih.gov/genomes/all/GCA/015/102/115/GCA_015102115.1_AUG8.scf</t>
  </si>
  <si>
    <t>Ctenochromis horei</t>
  </si>
  <si>
    <t>AXA7</t>
  </si>
  <si>
    <t>SAMN12123609</t>
  </si>
  <si>
    <t>GCA_015103775.1</t>
  </si>
  <si>
    <t>VUZV01</t>
  </si>
  <si>
    <t>ftp://ftp.ncbi.nlm.nih.gov/genomes/all/GCA/015/103/775/GCA_015103775.1_AXA7.scf</t>
  </si>
  <si>
    <t>Neolamprologus fasciatus</t>
  </si>
  <si>
    <t>AUE7</t>
  </si>
  <si>
    <t>SAMN12123593</t>
  </si>
  <si>
    <t>GCA_015102195.1</t>
  </si>
  <si>
    <t>VUZG01</t>
  </si>
  <si>
    <t>ftp://ftp.ncbi.nlm.nih.gov/genomes/all/GCA/015/102/195/GCA_015102195.1_AUE7.scf</t>
  </si>
  <si>
    <t>Variabilichromis moorii</t>
  </si>
  <si>
    <t>AUC3</t>
  </si>
  <si>
    <t>SAMN12123588</t>
  </si>
  <si>
    <t>GCA_015102225.1</t>
  </si>
  <si>
    <t>VUZC01</t>
  </si>
  <si>
    <t>ftp://ftp.ncbi.nlm.nih.gov/genomes/all/GCA/015/102/225/GCA_015102225.1_AUC3.scf</t>
  </si>
  <si>
    <t>Pseudosimochromis babaulti</t>
  </si>
  <si>
    <t>JUA4</t>
  </si>
  <si>
    <t>SAMN12123859</t>
  </si>
  <si>
    <t>GCA_015107015.1</t>
  </si>
  <si>
    <t>VUPE01</t>
  </si>
  <si>
    <t>ftp://ftp.ncbi.nlm.nih.gov/genomes/all/GCA/015/107/015/GCA_015107015.1_JUA4.scf</t>
  </si>
  <si>
    <t>Xenotilapia papilio</t>
  </si>
  <si>
    <t>IVF4</t>
  </si>
  <si>
    <t>SAMN12123766</t>
  </si>
  <si>
    <t>GCA_015106585.1</t>
  </si>
  <si>
    <t>VVFM01</t>
  </si>
  <si>
    <t>ftp://ftp.ncbi.nlm.nih.gov/genomes/all/GCA/015/106/585/GCA_015106585.1_IVF4.scf</t>
  </si>
  <si>
    <t>Aulonocranus dewindti</t>
  </si>
  <si>
    <t>AUA9</t>
  </si>
  <si>
    <t>SAMN12123586</t>
  </si>
  <si>
    <t>GCA_015102295.1</t>
  </si>
  <si>
    <t>VUZA01</t>
  </si>
  <si>
    <t>ftp://ftp.ncbi.nlm.nih.gov/genomes/all/GCA/015/102/295/GCA_015102295.1_AUA9.scf</t>
  </si>
  <si>
    <t>Neolamprologus nigriventris</t>
  </si>
  <si>
    <t>A108</t>
  </si>
  <si>
    <t>SAMN12123581</t>
  </si>
  <si>
    <t>GCA_015102355.1</t>
  </si>
  <si>
    <t>VUYW01</t>
  </si>
  <si>
    <t>ftp://ftp.ncbi.nlm.nih.gov/genomes/all/GCA/015/102/355/GCA_015102355.1_A108.scf</t>
  </si>
  <si>
    <t>Neolamprologus hecqui</t>
  </si>
  <si>
    <t>A142</t>
  </si>
  <si>
    <t>SAMN12123582</t>
  </si>
  <si>
    <t>GCA_015102335.1</t>
  </si>
  <si>
    <t>VUYX01</t>
  </si>
  <si>
    <t>ftp://ftp.ncbi.nlm.nih.gov/genomes/all/GCA/015/102/335/GCA_015102335.1_A142.scf</t>
  </si>
  <si>
    <t>Benthochromis tricoti</t>
  </si>
  <si>
    <t>LDA7</t>
  </si>
  <si>
    <t>SAMN12124044</t>
  </si>
  <si>
    <t>GCA_015111415.1</t>
  </si>
  <si>
    <t>VUVV01</t>
  </si>
  <si>
    <t>ftp://ftp.ncbi.nlm.nih.gov/genomes/all/GCA/015/111/415/GCA_015111415.1_LDA7.scf</t>
  </si>
  <si>
    <t>Tilapia brevimanus</t>
  </si>
  <si>
    <t>JWF9</t>
  </si>
  <si>
    <t>SAMN12123913</t>
  </si>
  <si>
    <t>GCA_015102415.1</t>
  </si>
  <si>
    <t>VXCN01</t>
  </si>
  <si>
    <t>ftp://ftp.ncbi.nlm.nih.gov/genomes/all/GCA/015/102/415/GCA_015102415.1_JWF9.scf</t>
  </si>
  <si>
    <t>Neolamprologus calliurus</t>
  </si>
  <si>
    <t>ILA7</t>
  </si>
  <si>
    <t>SAMN12123651</t>
  </si>
  <si>
    <t>GCA_015103035.1</t>
  </si>
  <si>
    <t>VVBI01</t>
  </si>
  <si>
    <t>ftp://ftp.ncbi.nlm.nih.gov/genomes/all/GCA/015/103/035/GCA_015103035.1_ILA7.scf</t>
  </si>
  <si>
    <t>Neolamprologus sexfasciatus</t>
  </si>
  <si>
    <t>IND7</t>
  </si>
  <si>
    <t>SAMN12123677</t>
  </si>
  <si>
    <t>GCA_015102515.1</t>
  </si>
  <si>
    <t>VVCH01</t>
  </si>
  <si>
    <t>ftp://ftp.ncbi.nlm.nih.gov/genomes/all/GCA/015/102/515/GCA_015102515.1_IND7.scf</t>
  </si>
  <si>
    <t>Xenotilapia nasus</t>
  </si>
  <si>
    <t>IMF8</t>
  </si>
  <si>
    <t>SAMN12123672</t>
  </si>
  <si>
    <t>GCA_015102635.1</t>
  </si>
  <si>
    <t>VVCC01</t>
  </si>
  <si>
    <t>ftp://ftp.ncbi.nlm.nih.gov/genomes/all/GCA/015/102/635/GCA_015102635.1_IMF8.scf</t>
  </si>
  <si>
    <t>Neolamprologus modestus</t>
  </si>
  <si>
    <t>IMH3</t>
  </si>
  <si>
    <t>SAMN12123674</t>
  </si>
  <si>
    <t>GCA_015102555.1</t>
  </si>
  <si>
    <t>VVCE01</t>
  </si>
  <si>
    <t>ftp://ftp.ncbi.nlm.nih.gov/genomes/all/GCA/015/102/555/GCA_015102555.1_IMH3.scf</t>
  </si>
  <si>
    <t>Telmatochromis temporalis</t>
  </si>
  <si>
    <t>IMB4</t>
  </si>
  <si>
    <t>SAMN12123668</t>
  </si>
  <si>
    <t>GCA_015102735.1</t>
  </si>
  <si>
    <t>VVBY01</t>
  </si>
  <si>
    <t>ftp://ftp.ncbi.nlm.nih.gov/genomes/all/GCA/015/102/735/GCA_015102735.1_IMB4.scf</t>
  </si>
  <si>
    <t>Neolamprologus obscurus</t>
  </si>
  <si>
    <t>IMA2</t>
  </si>
  <si>
    <t>SAMN12123666</t>
  </si>
  <si>
    <t>GCA_015102675.1</t>
  </si>
  <si>
    <t>VVBW01</t>
  </si>
  <si>
    <t>ftp://ftp.ncbi.nlm.nih.gov/genomes/all/GCA/015/102/675/GCA_015102675.1_IMA2.scf</t>
  </si>
  <si>
    <t>Lepidiolamprologus kendalli</t>
  </si>
  <si>
    <t>IMD1</t>
  </si>
  <si>
    <t>SAMN12123669</t>
  </si>
  <si>
    <t>GCA_015102695.1</t>
  </si>
  <si>
    <t>VVBZ01</t>
  </si>
  <si>
    <t>ftp://ftp.ncbi.nlm.nih.gov/genomes/all/GCA/015/102/695/GCA_015102695.1_IMD1.scf</t>
  </si>
  <si>
    <t>Benthochromis melanoides</t>
  </si>
  <si>
    <t>ILG3</t>
  </si>
  <si>
    <t>SAMN12123662</t>
  </si>
  <si>
    <t>GCA_015102775.1</t>
  </si>
  <si>
    <t>VVBS01</t>
  </si>
  <si>
    <t>ftp://ftp.ncbi.nlm.nih.gov/genomes/all/GCA/015/102/775/GCA_015102775.1_ILG3.scf</t>
  </si>
  <si>
    <t>Benthochromis horii</t>
  </si>
  <si>
    <t>ILF8</t>
  </si>
  <si>
    <t>SAMN12123661</t>
  </si>
  <si>
    <t>GCA_015102815.1</t>
  </si>
  <si>
    <t>VVBR01</t>
  </si>
  <si>
    <t>ftp://ftp.ncbi.nlm.nih.gov/genomes/all/GCA/015/102/815/GCA_015102815.1_ILF8.scf</t>
  </si>
  <si>
    <t>Bathybates graueri</t>
  </si>
  <si>
    <t>ILG7</t>
  </si>
  <si>
    <t>SAMN12123663</t>
  </si>
  <si>
    <t>GCA_015102795.1</t>
  </si>
  <si>
    <t>VVBT01</t>
  </si>
  <si>
    <t>ftp://ftp.ncbi.nlm.nih.gov/genomes/all/GCA/015/102/795/GCA_015102795.1_ILG7.scf</t>
  </si>
  <si>
    <t>Neolamprologus mustax</t>
  </si>
  <si>
    <t>ILB4</t>
  </si>
  <si>
    <t>SAMN12123652</t>
  </si>
  <si>
    <t>GCA_015102955.1</t>
  </si>
  <si>
    <t>VVBJ01</t>
  </si>
  <si>
    <t>ftp://ftp.ncbi.nlm.nih.gov/genomes/all/GCA/015/102/955/GCA_015102955.1_ILB4.scf</t>
  </si>
  <si>
    <t>Bathybates leo</t>
  </si>
  <si>
    <t>ILF7</t>
  </si>
  <si>
    <t>SAMN12123660</t>
  </si>
  <si>
    <t>GCA_015102875.1</t>
  </si>
  <si>
    <t>VVBQ01</t>
  </si>
  <si>
    <t>ftp://ftp.ncbi.nlm.nih.gov/genomes/all/GCA/015/102/875/GCA_015102875.1_ILF7.scf</t>
  </si>
  <si>
    <t>Neolamprologus brevis</t>
  </si>
  <si>
    <t>ILB6</t>
  </si>
  <si>
    <t>SAMN12123653</t>
  </si>
  <si>
    <t>GCA_015103015.1</t>
  </si>
  <si>
    <t>VVBK01</t>
  </si>
  <si>
    <t>ftp://ftp.ncbi.nlm.nih.gov/genomes/all/GCA/015/103/015/GCA_015103015.1_ILB6.scf</t>
  </si>
  <si>
    <t>Orthochromis indermauri</t>
  </si>
  <si>
    <t>HXC6</t>
  </si>
  <si>
    <t>SAMN12123648</t>
  </si>
  <si>
    <t>GCA_015103075.1</t>
  </si>
  <si>
    <t>VVBF01</t>
  </si>
  <si>
    <t>ftp://ftp.ncbi.nlm.nih.gov/genomes/all/GCA/015/103/075/GCA_015103075.1_HXC6.scf</t>
  </si>
  <si>
    <t>Julidochromis transcriptus</t>
  </si>
  <si>
    <t>HFG1287</t>
  </si>
  <si>
    <t>SAMN12123645</t>
  </si>
  <si>
    <t>GCA_015103115.1</t>
  </si>
  <si>
    <t>VVBC01</t>
  </si>
  <si>
    <t>ftp://ftp.ncbi.nlm.nih.gov/genomes/all/GCA/015/103/115/GCA_015103115.1_HFG1287.scf</t>
  </si>
  <si>
    <t>Petrochromis fasciolatus</t>
  </si>
  <si>
    <t>GPH7</t>
  </si>
  <si>
    <t>SAMN12123644</t>
  </si>
  <si>
    <t>GCA_015103155.1</t>
  </si>
  <si>
    <t>VVBB01</t>
  </si>
  <si>
    <t>ftp://ftp.ncbi.nlm.nih.gov/genomes/all/GCA/015/103/155/GCA_015103155.1_GPH7.scf</t>
  </si>
  <si>
    <t>Neolamprologus cylindricus</t>
  </si>
  <si>
    <t>GPH2</t>
  </si>
  <si>
    <t>SAMN12123643</t>
  </si>
  <si>
    <t>GCA_015103235.1</t>
  </si>
  <si>
    <t>VVBA01</t>
  </si>
  <si>
    <t>ftp://ftp.ncbi.nlm.nih.gov/genomes/all/GCA/015/103/235/GCA_015103235.1_GPH2.scf</t>
  </si>
  <si>
    <t>Paracyprichromis nigripinnis</t>
  </si>
  <si>
    <t>GPC4</t>
  </si>
  <si>
    <t>SAMN12123636</t>
  </si>
  <si>
    <t>GCA_015103275.1</t>
  </si>
  <si>
    <t>VVAV01</t>
  </si>
  <si>
    <t>ftp://ftp.ncbi.nlm.nih.gov/genomes/all/GCA/015/103/275/GCA_015103275.1_GPC4.scf</t>
  </si>
  <si>
    <t>Trematocara nigrifrons</t>
  </si>
  <si>
    <t>IUE5</t>
  </si>
  <si>
    <t>SAMN12123753</t>
  </si>
  <si>
    <t>GCA_015104335.1</t>
  </si>
  <si>
    <t>VVFB01</t>
  </si>
  <si>
    <t>ftp://ftp.ncbi.nlm.nih.gov/genomes/all/GCA/015/104/335/GCA_015104335.1_IUE5.scf</t>
  </si>
  <si>
    <t>Bathybates fasciatus</t>
  </si>
  <si>
    <t>ITH3</t>
  </si>
  <si>
    <t>SAMN12123750</t>
  </si>
  <si>
    <t>GCA_015104405.1</t>
  </si>
  <si>
    <t>VVEY01</t>
  </si>
  <si>
    <t>ftp://ftp.ncbi.nlm.nih.gov/genomes/all/GCA/015/104/405/GCA_015104405.1_ITH3.scf</t>
  </si>
  <si>
    <t>Trematochromis benthicola</t>
  </si>
  <si>
    <t>DMD1</t>
  </si>
  <si>
    <t>SAMN12123632</t>
  </si>
  <si>
    <t>GCA_015103355.1</t>
  </si>
  <si>
    <t>VVAR01</t>
  </si>
  <si>
    <t>ftp://ftp.ncbi.nlm.nih.gov/genomes/all/GCA/015/103/355/GCA_015103355.1_DMD1.scf</t>
  </si>
  <si>
    <t>Ptychochromis oligocanthus</t>
  </si>
  <si>
    <t>FPO1</t>
  </si>
  <si>
    <t>SAMN12123633</t>
  </si>
  <si>
    <t>GCA_015103295.1</t>
  </si>
  <si>
    <t>VVAS01</t>
  </si>
  <si>
    <t>ftp://ftp.ncbi.nlm.nih.gov/genomes/all/GCA/015/103/295/GCA_015103295.1_FPO1.scf</t>
  </si>
  <si>
    <t>Callochromis macrops</t>
  </si>
  <si>
    <t>BND5</t>
  </si>
  <si>
    <t>SAMN12123631</t>
  </si>
  <si>
    <t>GCA_015103395.1</t>
  </si>
  <si>
    <t>VVAQ01</t>
  </si>
  <si>
    <t>ftp://ftp.ncbi.nlm.nih.gov/genomes/all/GCA/015/103/395/GCA_015103395.1_BND5.scf</t>
  </si>
  <si>
    <t>Xenotilapia tenuidentata</t>
  </si>
  <si>
    <t>LHG6</t>
  </si>
  <si>
    <t>SAMN12124107</t>
  </si>
  <si>
    <t>GCA_015118035.1</t>
  </si>
  <si>
    <t>VUYD01</t>
  </si>
  <si>
    <t>ftp://ftp.ncbi.nlm.nih.gov/genomes/all/GCA/015/118/035/GCA_015118035.1_LHG6.scf</t>
  </si>
  <si>
    <t>Enantiopus melanogenys</t>
  </si>
  <si>
    <t>BNC5</t>
  </si>
  <si>
    <t>SAMN12123629</t>
  </si>
  <si>
    <t>GCA_015103415.1</t>
  </si>
  <si>
    <t>VVAO01</t>
  </si>
  <si>
    <t>ftp://ftp.ncbi.nlm.nih.gov/genomes/all/GCA/015/103/415/GCA_015103415.1_BNC5.scf</t>
  </si>
  <si>
    <t>Trematocara variabile</t>
  </si>
  <si>
    <t>Bel33</t>
  </si>
  <si>
    <t>SAMN12123628</t>
  </si>
  <si>
    <t>GCA_015103455.1</t>
  </si>
  <si>
    <t>VVAN01</t>
  </si>
  <si>
    <t>ftp://ftp.ncbi.nlm.nih.gov/genomes/all/GCA/015/103/455/GCA_015103455.1_Bel33.scf</t>
  </si>
  <si>
    <t>Ophthalmotilapia heterodonta</t>
  </si>
  <si>
    <t>Bel12</t>
  </si>
  <si>
    <t>SAMN12123623</t>
  </si>
  <si>
    <t>GCA_015103535.1</t>
  </si>
  <si>
    <t>VVAI01</t>
  </si>
  <si>
    <t>ftp://ftp.ncbi.nlm.nih.gov/genomes/all/GCA/015/103/535/GCA_015103535.1_Bel12.scf</t>
  </si>
  <si>
    <t>Chalinochromis popelini</t>
  </si>
  <si>
    <t>Bel09</t>
  </si>
  <si>
    <t>SAMN12123622</t>
  </si>
  <si>
    <t>GCA_015103555.1</t>
  </si>
  <si>
    <t>VVAH01</t>
  </si>
  <si>
    <t>ftp://ftp.ncbi.nlm.nih.gov/genomes/all/GCA/015/103/555/GCA_015103555.1_Bel09.scf</t>
  </si>
  <si>
    <t>Ophthalmotilapia nasuta</t>
  </si>
  <si>
    <t>AXH8</t>
  </si>
  <si>
    <t>SAMN12123615</t>
  </si>
  <si>
    <t>GCA_015103715.1</t>
  </si>
  <si>
    <t>VVAB01</t>
  </si>
  <si>
    <t>ftp://ftp.ncbi.nlm.nih.gov/genomes/all/GCA/015/103/715/GCA_015103715.1_AXH8.scf</t>
  </si>
  <si>
    <t>Cyathopharynx furcifer</t>
  </si>
  <si>
    <t>AYE5</t>
  </si>
  <si>
    <t>SAMN12123617</t>
  </si>
  <si>
    <t>GCA_015103655.1</t>
  </si>
  <si>
    <t>VVAC01</t>
  </si>
  <si>
    <t>ftp://ftp.ncbi.nlm.nih.gov/genomes/all/GCA/015/103/655/GCA_015103655.1_AYE5.scf</t>
  </si>
  <si>
    <t>Xenotilapia spiloptera</t>
  </si>
  <si>
    <t>AXB5</t>
  </si>
  <si>
    <t>SAMN12123610</t>
  </si>
  <si>
    <t>GCA_015103795.1</t>
  </si>
  <si>
    <t>VUZW01</t>
  </si>
  <si>
    <t>ftp://ftp.ncbi.nlm.nih.gov/genomes/all/GCA/015/103/795/GCA_015103795.1_AXB5.scf</t>
  </si>
  <si>
    <t>Limnotilapia dardennii</t>
  </si>
  <si>
    <t>AWI5</t>
  </si>
  <si>
    <t>SAMN12123607</t>
  </si>
  <si>
    <t>GCA_015103815.1</t>
  </si>
  <si>
    <t>VUZT01</t>
  </si>
  <si>
    <t>ftp://ftp.ncbi.nlm.nih.gov/genomes/all/GCA/015/103/815/GCA_015103815.1_AWI5.scf</t>
  </si>
  <si>
    <t>Petrochromis polyodon</t>
  </si>
  <si>
    <t>AWB9</t>
  </si>
  <si>
    <t>SAMN12123603</t>
  </si>
  <si>
    <t>GCA_015103915.1</t>
  </si>
  <si>
    <t>VUZP01</t>
  </si>
  <si>
    <t>ftp://ftp.ncbi.nlm.nih.gov/genomes/all/GCA/015/103/915/GCA_015103915.1_AWB9.scf</t>
  </si>
  <si>
    <t>Lepidiolamprologus attenuatus</t>
  </si>
  <si>
    <t>AVG5</t>
  </si>
  <si>
    <t>SAMN12123600</t>
  </si>
  <si>
    <t>GCA_015103955.1</t>
  </si>
  <si>
    <t>VUZN01</t>
  </si>
  <si>
    <t>ftp://ftp.ncbi.nlm.nih.gov/genomes/all/GCA/015/103/955/GCA_015103955.1_AVG5.scf</t>
  </si>
  <si>
    <t>Neolamprologus crassus</t>
  </si>
  <si>
    <t>IVF1</t>
  </si>
  <si>
    <t>SAMN12123765</t>
  </si>
  <si>
    <t>GCA_015104075.1</t>
  </si>
  <si>
    <t>VVFL01</t>
  </si>
  <si>
    <t>ftp://ftp.ncbi.nlm.nih.gov/genomes/all/GCA/015/104/075/GCA_015104075.1_IVF1.scf</t>
  </si>
  <si>
    <t>Xenochromis hecqui</t>
  </si>
  <si>
    <t>JAH7</t>
  </si>
  <si>
    <t>SAMN12123822</t>
  </si>
  <si>
    <t>GCA_015107655.1</t>
  </si>
  <si>
    <t>VVHL01</t>
  </si>
  <si>
    <t>ftp://ftp.ncbi.nlm.nih.gov/genomes/all/GCA/015/107/655/GCA_015107655.1_JAH7.scf</t>
  </si>
  <si>
    <t>Reganochromis calliurus</t>
  </si>
  <si>
    <t>IUI4</t>
  </si>
  <si>
    <t>SAMN12123758</t>
  </si>
  <si>
    <t>GCA_015104255.1</t>
  </si>
  <si>
    <t>VVFF01</t>
  </si>
  <si>
    <t>ftp://ftp.ncbi.nlm.nih.gov/genomes/all/GCA/015/104/255/GCA_015104255.1_IUI4.scf</t>
  </si>
  <si>
    <t>Trematocara stigmaticum</t>
  </si>
  <si>
    <t>IZE1</t>
  </si>
  <si>
    <t>SAMN12123803</t>
  </si>
  <si>
    <t>GCA_015107995.1</t>
  </si>
  <si>
    <t>VVGT01</t>
  </si>
  <si>
    <t>ftp://ftp.ncbi.nlm.nih.gov/genomes/all/GCA/015/107/995/GCA_015107995.1_IZE1.scf</t>
  </si>
  <si>
    <t>Trematocara macrostoma</t>
  </si>
  <si>
    <t>IUD9</t>
  </si>
  <si>
    <t>SAMN12123752</t>
  </si>
  <si>
    <t>GCA_015104355.1</t>
  </si>
  <si>
    <t>VVFA01</t>
  </si>
  <si>
    <t>ftp://ftp.ncbi.nlm.nih.gov/genomes/all/GCA/015/104/355/GCA_015104355.1_IUD9.scf</t>
  </si>
  <si>
    <t>Limnochromis staneri</t>
  </si>
  <si>
    <t>ITA6</t>
  </si>
  <si>
    <t>SAMN12123743</t>
  </si>
  <si>
    <t>GCA_015104515.1</t>
  </si>
  <si>
    <t>VVES01</t>
  </si>
  <si>
    <t>ftp://ftp.ncbi.nlm.nih.gov/genomes/all/GCA/015/104/515/GCA_015104515.1_ITA6.scf</t>
  </si>
  <si>
    <t>Bathybates vittatus</t>
  </si>
  <si>
    <t>JDE6</t>
  </si>
  <si>
    <t>SAMN12123837</t>
  </si>
  <si>
    <t>GCA_015107455.1</t>
  </si>
  <si>
    <t>VVHZ01</t>
  </si>
  <si>
    <t>ftp://ftp.ncbi.nlm.nih.gov/genomes/all/GCA/015/107/455/GCA_015107455.1_JDE6.scf</t>
  </si>
  <si>
    <t>Neolamprologus christyi</t>
  </si>
  <si>
    <t>ITG2</t>
  </si>
  <si>
    <t>SAMN12123749</t>
  </si>
  <si>
    <t>GCA_015104465.1</t>
  </si>
  <si>
    <t>VVEX01</t>
  </si>
  <si>
    <t>ftp://ftp.ncbi.nlm.nih.gov/genomes/all/GCA/015/104/465/GCA_015104465.1_ITG2.scf</t>
  </si>
  <si>
    <t>Limnochromis auritus</t>
  </si>
  <si>
    <t>ITB1</t>
  </si>
  <si>
    <t>SAMN12123744</t>
  </si>
  <si>
    <t>GCA_015104565.1</t>
  </si>
  <si>
    <t>VVET01</t>
  </si>
  <si>
    <t>ftp://ftp.ncbi.nlm.nih.gov/genomes/all/GCA/015/104/565/GCA_015104565.1_ITB1.scf</t>
  </si>
  <si>
    <t>Cyprichromis leptosoma</t>
  </si>
  <si>
    <t>ISI2</t>
  </si>
  <si>
    <t>SAMN12123740</t>
  </si>
  <si>
    <t>GCA_015104635.1</t>
  </si>
  <si>
    <t>VVEP01</t>
  </si>
  <si>
    <t>ftp://ftp.ncbi.nlm.nih.gov/genomes/all/GCA/015/104/635/GCA_015104635.1_ISI2.scf</t>
  </si>
  <si>
    <t>Julidochromis ornatus</t>
  </si>
  <si>
    <t>ISC1</t>
  </si>
  <si>
    <t>SAMN12123736</t>
  </si>
  <si>
    <t>GCA_015104675.1</t>
  </si>
  <si>
    <t>VVEL01</t>
  </si>
  <si>
    <t>ftp://ftp.ncbi.nlm.nih.gov/genomes/all/GCA/015/104/675/GCA_015104675.1_ISC1.scf</t>
  </si>
  <si>
    <t>Lobochilotes labiatus</t>
  </si>
  <si>
    <t>ISD8</t>
  </si>
  <si>
    <t>SAMN12123738</t>
  </si>
  <si>
    <t>GCA_015104595.1</t>
  </si>
  <si>
    <t>VVEN01</t>
  </si>
  <si>
    <t>ftp://ftp.ncbi.nlm.nih.gov/genomes/all/GCA/015/104/595/GCA_015104595.1_ISD8.scf</t>
  </si>
  <si>
    <t>Altolamprologus compressiceps</t>
  </si>
  <si>
    <t>ISC9</t>
  </si>
  <si>
    <t>SAMN12123737</t>
  </si>
  <si>
    <t>GCA_015104655.1</t>
  </si>
  <si>
    <t>VVEM01</t>
  </si>
  <si>
    <t>ftp://ftp.ncbi.nlm.nih.gov/genomes/all/GCA/015/104/655/GCA_015104655.1_ISC9.scf</t>
  </si>
  <si>
    <t>Neolamprologus pulcher</t>
  </si>
  <si>
    <t>ISB3</t>
  </si>
  <si>
    <t>SAMN12123734</t>
  </si>
  <si>
    <t>GCA_015104715.1</t>
  </si>
  <si>
    <t>VVEJ01</t>
  </si>
  <si>
    <t>ftp://ftp.ncbi.nlm.nih.gov/genomes/all/GCA/015/104/715/GCA_015104715.1_ISB3.scf</t>
  </si>
  <si>
    <t>Neolamprologus savoryi</t>
  </si>
  <si>
    <t>ISA8</t>
  </si>
  <si>
    <t>SAMN12123732</t>
  </si>
  <si>
    <t>GCA_015104745.1</t>
  </si>
  <si>
    <t>VVEH01</t>
  </si>
  <si>
    <t>ftp://ftp.ncbi.nlm.nih.gov/genomes/all/GCA/015/104/745/GCA_015104745.1_ISA8.scf</t>
  </si>
  <si>
    <t>Trematocara marginatum</t>
  </si>
  <si>
    <t>ISA3</t>
  </si>
  <si>
    <t>SAMN12123730</t>
  </si>
  <si>
    <t>GCA_015104795.1</t>
  </si>
  <si>
    <t>VVEF01</t>
  </si>
  <si>
    <t>ftp://ftp.ncbi.nlm.nih.gov/genomes/all/GCA/015/104/795/GCA_015104795.1_ISA3.scf</t>
  </si>
  <si>
    <t>Neolamprologus multifasciatus</t>
  </si>
  <si>
    <t>IRF8</t>
  </si>
  <si>
    <t>SAMN12123724</t>
  </si>
  <si>
    <t>GCA_015104955.1</t>
  </si>
  <si>
    <t>VVDZ01</t>
  </si>
  <si>
    <t>ftp://ftp.ncbi.nlm.nih.gov/genomes/all/GCA/015/104/955/GCA_015104955.1_IRF8.scf</t>
  </si>
  <si>
    <t>Ectodus descampsii</t>
  </si>
  <si>
    <t>IRD7</t>
  </si>
  <si>
    <t>SAMN12123719</t>
  </si>
  <si>
    <t>GCA_015104995.1</t>
  </si>
  <si>
    <t>VVDV01</t>
  </si>
  <si>
    <t>ftp://ftp.ncbi.nlm.nih.gov/genomes/all/GCA/015/104/995/GCA_015104995.1_IRD7.scf</t>
  </si>
  <si>
    <t>Xenotilapia singularis</t>
  </si>
  <si>
    <t>IRD9</t>
  </si>
  <si>
    <t>SAMN12123721</t>
  </si>
  <si>
    <t>GCA_015104975.1</t>
  </si>
  <si>
    <t>VVDX01</t>
  </si>
  <si>
    <t>ftp://ftp.ncbi.nlm.nih.gov/genomes/all/GCA/015/104/975/GCA_015104975.1_IRD9.scf</t>
  </si>
  <si>
    <t>Julidochromis dickfeldi</t>
  </si>
  <si>
    <t>IRC4</t>
  </si>
  <si>
    <t>SAMN12123717</t>
  </si>
  <si>
    <t>GCA_015105015.1</t>
  </si>
  <si>
    <t>VVDT01</t>
  </si>
  <si>
    <t>ftp://ftp.ncbi.nlm.nih.gov/genomes/all/GCA/015/105/015/GCA_015105015.1_IRC4.scf</t>
  </si>
  <si>
    <t>Lestradea perspicax</t>
  </si>
  <si>
    <t>IRA2</t>
  </si>
  <si>
    <t>SAMN12123714</t>
  </si>
  <si>
    <t>GCA_015105095.1</t>
  </si>
  <si>
    <t>VVDQ01</t>
  </si>
  <si>
    <t>ftp://ftp.ncbi.nlm.nih.gov/genomes/all/GCA/015/105/095/GCA_015105095.1_IRA2.scf</t>
  </si>
  <si>
    <t>Perissodus microlepis</t>
  </si>
  <si>
    <t>IQC4</t>
  </si>
  <si>
    <t>SAMN12123709</t>
  </si>
  <si>
    <t>GCA_015105195.1</t>
  </si>
  <si>
    <t>VVDL01</t>
  </si>
  <si>
    <t>ftp://ftp.ncbi.nlm.nih.gov/genomes/all/GCA/015/105/195/GCA_015105195.1_IQC4.scf</t>
  </si>
  <si>
    <t>Haplotaxodon trifasciatus</t>
  </si>
  <si>
    <t>IQB6</t>
  </si>
  <si>
    <t>SAMN12123705</t>
  </si>
  <si>
    <t>GCA_015105275.1</t>
  </si>
  <si>
    <t>VVDH01</t>
  </si>
  <si>
    <t>ftp://ftp.ncbi.nlm.nih.gov/genomes/all/GCA/015/105/275/GCA_015105275.1_IQB6.scf</t>
  </si>
  <si>
    <t>Haplotaxodon microlepis</t>
  </si>
  <si>
    <t>IQB8</t>
  </si>
  <si>
    <t>SAMN12123706</t>
  </si>
  <si>
    <t>GCA_015105255.1</t>
  </si>
  <si>
    <t>VVDI01</t>
  </si>
  <si>
    <t>ftp://ftp.ncbi.nlm.nih.gov/genomes/all/GCA/015/105/255/GCA_015105255.1_IQB8.scf</t>
  </si>
  <si>
    <t>Neolamprologus tetracanthus</t>
  </si>
  <si>
    <t>IPG3</t>
  </si>
  <si>
    <t>SAMN12123701</t>
  </si>
  <si>
    <t>GCA_015105335.1</t>
  </si>
  <si>
    <t>VVDE01</t>
  </si>
  <si>
    <t>ftp://ftp.ncbi.nlm.nih.gov/genomes/all/GCA/015/105/335/GCA_015105335.1_IPG3.scf</t>
  </si>
  <si>
    <t>Neolamprologus caudopunctatus</t>
  </si>
  <si>
    <t>IQA3</t>
  </si>
  <si>
    <t>SAMN12123703</t>
  </si>
  <si>
    <t>GCA_015105295.1</t>
  </si>
  <si>
    <t>VVDF01</t>
  </si>
  <si>
    <t>ftp://ftp.ncbi.nlm.nih.gov/genomes/all/GCA/015/105/295/GCA_015105295.1_IQA3.scf</t>
  </si>
  <si>
    <t>Interochromis loocki</t>
  </si>
  <si>
    <t>IPB6</t>
  </si>
  <si>
    <t>SAMN12123694</t>
  </si>
  <si>
    <t>GCA_015105475.1</t>
  </si>
  <si>
    <t>VVCX01</t>
  </si>
  <si>
    <t>ftp://ftp.ncbi.nlm.nih.gov/genomes/all/GCA/015/105/475/GCA_015105475.1_IPB6.scf</t>
  </si>
  <si>
    <t>Xenotilapia boulengeri</t>
  </si>
  <si>
    <t>IPE7</t>
  </si>
  <si>
    <t>SAMN12123698</t>
  </si>
  <si>
    <t>GCA_015105375.1</t>
  </si>
  <si>
    <t>VVDB01</t>
  </si>
  <si>
    <t>ftp://ftp.ncbi.nlm.nih.gov/genomes/all/GCA/015/105/375/GCA_015105375.1_IPE7.scf</t>
  </si>
  <si>
    <t>Lamprologus lemairii</t>
  </si>
  <si>
    <t>IZI7</t>
  </si>
  <si>
    <t>SAMN12123808</t>
  </si>
  <si>
    <t>GCA_015107875.1</t>
  </si>
  <si>
    <t>VVGY01</t>
  </si>
  <si>
    <t>ftp://ftp.ncbi.nlm.nih.gov/genomes/all/GCA/015/107/875/GCA_015107875.1_IZI7.scf</t>
  </si>
  <si>
    <t>Lepidiolamprologus cunningtoni</t>
  </si>
  <si>
    <t>IOH5</t>
  </si>
  <si>
    <t>SAMN12123693</t>
  </si>
  <si>
    <t>GCA_015105495.1</t>
  </si>
  <si>
    <t>VVCW01</t>
  </si>
  <si>
    <t>ftp://ftp.ncbi.nlm.nih.gov/genomes/all/GCA/015/105/495/GCA_015105495.1_IOH5.scf</t>
  </si>
  <si>
    <t>Cyathopharynx foae</t>
  </si>
  <si>
    <t>IOD4</t>
  </si>
  <si>
    <t>SAMN12123686</t>
  </si>
  <si>
    <t>GCA_015105635.1</t>
  </si>
  <si>
    <t>VVCQ01</t>
  </si>
  <si>
    <t>ftp://ftp.ncbi.nlm.nih.gov/genomes/all/GCA/015/105/635/GCA_015105635.1_IOD4.scf</t>
  </si>
  <si>
    <t>Cyphotilapia gibberosa</t>
  </si>
  <si>
    <t>INH7</t>
  </si>
  <si>
    <t>SAMN12123684</t>
  </si>
  <si>
    <t>GCA_015105655.1</t>
  </si>
  <si>
    <t>VVCO01</t>
  </si>
  <si>
    <t>ftp://ftp.ncbi.nlm.nih.gov/genomes/all/GCA/015/105/655/GCA_015105655.1_INH7.scf</t>
  </si>
  <si>
    <t>Xenotilapia leptura</t>
  </si>
  <si>
    <t>INF1</t>
  </si>
  <si>
    <t>SAMN12123681</t>
  </si>
  <si>
    <t>GCA_015105755.1</t>
  </si>
  <si>
    <t>VVCL01</t>
  </si>
  <si>
    <t>ftp://ftp.ncbi.nlm.nih.gov/genomes/all/GCA/015/105/755/GCA_015105755.1_INF1.scf</t>
  </si>
  <si>
    <t>Plecodus straeleni</t>
  </si>
  <si>
    <t>INE8</t>
  </si>
  <si>
    <t>SAMN12123679</t>
  </si>
  <si>
    <t>GCA_015105735.1</t>
  </si>
  <si>
    <t>VVCJ01</t>
  </si>
  <si>
    <t>ftp://ftp.ncbi.nlm.nih.gov/genomes/all/GCA/015/105/735/GCA_015105735.1_INE8.scf</t>
  </si>
  <si>
    <t>Telmatochromis brachygnathus</t>
  </si>
  <si>
    <t>JBE9</t>
  </si>
  <si>
    <t>SAMN12123828</t>
  </si>
  <si>
    <t>GCA_015107635.1</t>
  </si>
  <si>
    <t>VVHR01</t>
  </si>
  <si>
    <t>ftp://ftp.ncbi.nlm.nih.gov/genomes/all/GCA/015/107/635/GCA_015107635.1_JBE9.scf</t>
  </si>
  <si>
    <t>Xenotilapia rotundiventralis</t>
  </si>
  <si>
    <t>JBE7</t>
  </si>
  <si>
    <t>SAMN12123826</t>
  </si>
  <si>
    <t>GCA_015105935.1</t>
  </si>
  <si>
    <t>VVHP01</t>
  </si>
  <si>
    <t>ftp://ftp.ncbi.nlm.nih.gov/genomes/all/GCA/015/105/935/GCA_015105935.1_JBE7.scf</t>
  </si>
  <si>
    <t>Telmatochromis vittatus</t>
  </si>
  <si>
    <t>JBD6</t>
  </si>
  <si>
    <t>SAMN12123824</t>
  </si>
  <si>
    <t>GCA_015107575.1</t>
  </si>
  <si>
    <t>VVHN01</t>
  </si>
  <si>
    <t>ftp://ftp.ncbi.nlm.nih.gov/genomes/all/GCA/015/107/575/GCA_015107575.1_JBD6.scf</t>
  </si>
  <si>
    <t>Xenotilapia flavipinnis</t>
  </si>
  <si>
    <t>JAF7</t>
  </si>
  <si>
    <t>SAMN12123818</t>
  </si>
  <si>
    <t>GCA_015105975.1</t>
  </si>
  <si>
    <t>VVHH01</t>
  </si>
  <si>
    <t>ftp://ftp.ncbi.nlm.nih.gov/genomes/all/GCA/015/105/975/GCA_015105975.1_JAF7.scf</t>
  </si>
  <si>
    <t>Xenotilapia nigrolabiata</t>
  </si>
  <si>
    <t>IXF4</t>
  </si>
  <si>
    <t>SAMN12123789</t>
  </si>
  <si>
    <t>GCA_015106095.1</t>
  </si>
  <si>
    <t>VVGH01</t>
  </si>
  <si>
    <t>ftp://ftp.ncbi.nlm.nih.gov/genomes/all/GCA/015/106/095/GCA_015106095.1_IXF4.scf</t>
  </si>
  <si>
    <t>Baileychromis centropomoides</t>
  </si>
  <si>
    <t>JAE9</t>
  </si>
  <si>
    <t>SAMN12123816</t>
  </si>
  <si>
    <t>GCA_015107735.1</t>
  </si>
  <si>
    <t>VVHF01</t>
  </si>
  <si>
    <t>ftp://ftp.ncbi.nlm.nih.gov/genomes/all/GCA/015/107/735/GCA_015107735.1_JAE9.scf</t>
  </si>
  <si>
    <t>Perissodus multidentatus</t>
  </si>
  <si>
    <t>IZA8</t>
  </si>
  <si>
    <t>SAMN12123798</t>
  </si>
  <si>
    <t>GCA_015106075.1</t>
  </si>
  <si>
    <t>VVGP01</t>
  </si>
  <si>
    <t>ftp://ftp.ncbi.nlm.nih.gov/genomes/all/GCA/015/106/075/GCA_015106075.1_IZA8.scf</t>
  </si>
  <si>
    <t>Petrochromis famula</t>
  </si>
  <si>
    <t>IYA7</t>
  </si>
  <si>
    <t>SAMN12123793</t>
  </si>
  <si>
    <t>GCA_015108095.1</t>
  </si>
  <si>
    <t>VVGL01</t>
  </si>
  <si>
    <t>ftp://ftp.ncbi.nlm.nih.gov/genomes/all/GCA/015/108/095/GCA_015108095.1_IYA7.scf</t>
  </si>
  <si>
    <t>Hemibates stenosoma</t>
  </si>
  <si>
    <t>IXC2</t>
  </si>
  <si>
    <t>SAMN12123787</t>
  </si>
  <si>
    <t>GCA_015106175.1</t>
  </si>
  <si>
    <t>VVGF01</t>
  </si>
  <si>
    <t>ftp://ftp.ncbi.nlm.nih.gov/genomes/all/GCA/015/106/175/GCA_015106175.1_IXC2.scf</t>
  </si>
  <si>
    <t>Xenotilapia caudafasciata</t>
  </si>
  <si>
    <t>IXC1</t>
  </si>
  <si>
    <t>SAMN12123786</t>
  </si>
  <si>
    <t>GCA_015106215.1</t>
  </si>
  <si>
    <t>VVGE01</t>
  </si>
  <si>
    <t>ftp://ftp.ncbi.nlm.nih.gov/genomes/all/GCA/015/106/215/GCA_015106215.1_IXC1.scf</t>
  </si>
  <si>
    <t>Greenwoodochromis bellcrossi</t>
  </si>
  <si>
    <t>IXB5</t>
  </si>
  <si>
    <t>SAMN12123782</t>
  </si>
  <si>
    <t>GCA_015106255.1</t>
  </si>
  <si>
    <t>VVGA01</t>
  </si>
  <si>
    <t>ftp://ftp.ncbi.nlm.nih.gov/genomes/all/GCA/015/106/255/GCA_015106255.1_IXB5.scf</t>
  </si>
  <si>
    <t>Trematocara unimaculatum</t>
  </si>
  <si>
    <t>IXA6</t>
  </si>
  <si>
    <t>SAMN12123781</t>
  </si>
  <si>
    <t>GCA_015106295.1</t>
  </si>
  <si>
    <t>VVFZ01</t>
  </si>
  <si>
    <t>ftp://ftp.ncbi.nlm.nih.gov/genomes/all/GCA/015/106/295/GCA_015106295.1_IXA6.scf</t>
  </si>
  <si>
    <t>Perissodus eccentricus</t>
  </si>
  <si>
    <t>IZB2</t>
  </si>
  <si>
    <t>SAMN12123800</t>
  </si>
  <si>
    <t>GCA_015107955.1</t>
  </si>
  <si>
    <t>VVGR01</t>
  </si>
  <si>
    <t>ftp://ftp.ncbi.nlm.nih.gov/genomes/all/GCA/015/107/955/GCA_015107955.1_IZB2.scf</t>
  </si>
  <si>
    <t>Bathybates minor</t>
  </si>
  <si>
    <t>JBG3</t>
  </si>
  <si>
    <t>SAMN12123829</t>
  </si>
  <si>
    <t>GCA_015107595.1</t>
  </si>
  <si>
    <t>VVHS01</t>
  </si>
  <si>
    <t>ftp://ftp.ncbi.nlm.nih.gov/genomes/all/GCA/015/107/595/GCA_015107595.1_JBG3.scf</t>
  </si>
  <si>
    <t>Cunningtonia longiventralis</t>
  </si>
  <si>
    <t>IWD8</t>
  </si>
  <si>
    <t>SAMN12123777</t>
  </si>
  <si>
    <t>GCA_015106375.1</t>
  </si>
  <si>
    <t>VVFV01</t>
  </si>
  <si>
    <t>ftp://ftp.ncbi.nlm.nih.gov/genomes/all/GCA/015/106/375/GCA_015106375.1_IWD8.scf</t>
  </si>
  <si>
    <t>Lamprologus signatus</t>
  </si>
  <si>
    <t>IWD6</t>
  </si>
  <si>
    <t>SAMN12123775</t>
  </si>
  <si>
    <t>GCA_015106455.1</t>
  </si>
  <si>
    <t>VVFT01</t>
  </si>
  <si>
    <t>ftp://ftp.ncbi.nlm.nih.gov/genomes/all/GCA/015/106/455/GCA_015106455.1_IWD6.scf</t>
  </si>
  <si>
    <t>Sargochromis carlottae</t>
  </si>
  <si>
    <t>JWF4</t>
  </si>
  <si>
    <t>SAMN12123908</t>
  </si>
  <si>
    <t>GCA_015106635.1</t>
  </si>
  <si>
    <t>VUQV01</t>
  </si>
  <si>
    <t>ftp://ftp.ncbi.nlm.nih.gov/genomes/all/GCA/015/106/635/GCA_015106635.1_JWF4.scf</t>
  </si>
  <si>
    <t>Thoracochromis brauschi</t>
  </si>
  <si>
    <t>JWF8</t>
  </si>
  <si>
    <t>SAMN12123912</t>
  </si>
  <si>
    <t>GCA_015106615.1</t>
  </si>
  <si>
    <t>VUQZ01</t>
  </si>
  <si>
    <t>ftp://ftp.ncbi.nlm.nih.gov/genomes/all/GCA/015/106/615/GCA_015106615.1_JWF8.scf</t>
  </si>
  <si>
    <t>Coptodon bakossiorum</t>
  </si>
  <si>
    <t>JWE5</t>
  </si>
  <si>
    <t>SAMN12123900</t>
  </si>
  <si>
    <t>GCA_015106655.1</t>
  </si>
  <si>
    <t>VUQO01</t>
  </si>
  <si>
    <t>ftp://ftp.ncbi.nlm.nih.gov/genomes/all/GCA/015/106/655/GCA_015106655.1_JWE5.scf</t>
  </si>
  <si>
    <t>Serranochromis macrocephalus</t>
  </si>
  <si>
    <t>JWF5</t>
  </si>
  <si>
    <t>SAMN12123909</t>
  </si>
  <si>
    <t>GCA_015106695.1</t>
  </si>
  <si>
    <t>VUQW01</t>
  </si>
  <si>
    <t>ftp://ftp.ncbi.nlm.nih.gov/genomes/all/GCA/015/106/695/GCA_015106695.1_JWF5.scf</t>
  </si>
  <si>
    <t>Pelmatolapia mariae</t>
  </si>
  <si>
    <t>JWF2</t>
  </si>
  <si>
    <t>SAMN12123906</t>
  </si>
  <si>
    <t>GCA_015106675.1</t>
  </si>
  <si>
    <t>VUQT01</t>
  </si>
  <si>
    <t>ftp://ftp.ncbi.nlm.nih.gov/genomes/all/GCA/015/106/675/GCA_015106675.1_JWF2.scf</t>
  </si>
  <si>
    <t>Bujurquina vittata</t>
  </si>
  <si>
    <t>JWD8</t>
  </si>
  <si>
    <t>SAMN12123894</t>
  </si>
  <si>
    <t>GCA_015106715.1</t>
  </si>
  <si>
    <t>VUQK01</t>
  </si>
  <si>
    <t>ftp://ftp.ncbi.nlm.nih.gov/genomes/all/GCA/015/106/715/GCA_015106715.1_JWD8.scf</t>
  </si>
  <si>
    <t>Etia nguti</t>
  </si>
  <si>
    <t>JWD3</t>
  </si>
  <si>
    <t>SAMN12123890</t>
  </si>
  <si>
    <t>GCA_015106755.1</t>
  </si>
  <si>
    <t>VUQG01</t>
  </si>
  <si>
    <t>ftp://ftp.ncbi.nlm.nih.gov/genomes/all/GCA/015/106/755/GCA_015106755.1_JWD3.scf</t>
  </si>
  <si>
    <t>Lamprologus meleagris</t>
  </si>
  <si>
    <t>JWA9</t>
  </si>
  <si>
    <t>SAMN12123885</t>
  </si>
  <si>
    <t>GCA_015108715.1</t>
  </si>
  <si>
    <t>VUQB01</t>
  </si>
  <si>
    <t>ftp://ftp.ncbi.nlm.nih.gov/genomes/all/GCA/015/108/715/GCA_015108715.1_JWA9.scf</t>
  </si>
  <si>
    <t>Petrochromis horii</t>
  </si>
  <si>
    <t>IWB6</t>
  </si>
  <si>
    <t>SAMN12123771</t>
  </si>
  <si>
    <t>GCA_015106495.1</t>
  </si>
  <si>
    <t>VVFQ01</t>
  </si>
  <si>
    <t>ftp://ftp.ncbi.nlm.nih.gov/genomes/all/GCA/015/106/495/GCA_015106495.1_IWB6.scf</t>
  </si>
  <si>
    <t>Haplochromis vanheusdeni</t>
  </si>
  <si>
    <t>JWG3</t>
  </si>
  <si>
    <t>SAMN12123916</t>
  </si>
  <si>
    <t>GCA_015106555.1</t>
  </si>
  <si>
    <t>VURA01</t>
  </si>
  <si>
    <t>ftp://ftp.ncbi.nlm.nih.gov/genomes/all/GCA/015/106/555/GCA_015106555.1_JWG3.scf</t>
  </si>
  <si>
    <t>Tropheus annectens</t>
  </si>
  <si>
    <t>JWG4</t>
  </si>
  <si>
    <t>SAMN12123917</t>
  </si>
  <si>
    <t>GCA_015106575.1</t>
  </si>
  <si>
    <t>VURB01</t>
  </si>
  <si>
    <t>ftp://ftp.ncbi.nlm.nih.gov/genomes/all/GCA/015/106/575/GCA_015106575.1_JWG4.scf</t>
  </si>
  <si>
    <t>Xenotilapia ochrogenys</t>
  </si>
  <si>
    <t>JVH4</t>
  </si>
  <si>
    <t>SAMN12123874</t>
  </si>
  <si>
    <t>GCA_015106855.1</t>
  </si>
  <si>
    <t>VUPR01</t>
  </si>
  <si>
    <t>ftp://ftp.ncbi.nlm.nih.gov/genomes/all/GCA/015/106/855/GCA_015106855.1_JVH4.scf</t>
  </si>
  <si>
    <t>Lestradea stappersii</t>
  </si>
  <si>
    <t>JVH2</t>
  </si>
  <si>
    <t>SAMN12123872</t>
  </si>
  <si>
    <t>GCA_015106895.1</t>
  </si>
  <si>
    <t>VUPP01</t>
  </si>
  <si>
    <t>ftp://ftp.ncbi.nlm.nih.gov/genomes/all/GCA/015/106/895/GCA_015106895.1_JVH2.scf</t>
  </si>
  <si>
    <t>Etroplus canarensis</t>
  </si>
  <si>
    <t>JWD4</t>
  </si>
  <si>
    <t>SAMN12123891</t>
  </si>
  <si>
    <t>GCA_015106775.1</t>
  </si>
  <si>
    <t>VUQH01</t>
  </si>
  <si>
    <t>ftp://ftp.ncbi.nlm.nih.gov/genomes/all/GCA/015/106/775/GCA_015106775.1_JWD4.scf</t>
  </si>
  <si>
    <t>Cyprichromis microlepidotus</t>
  </si>
  <si>
    <t>JVF2</t>
  </si>
  <si>
    <t>SAMN12123871</t>
  </si>
  <si>
    <t>GCA_015106915.1</t>
  </si>
  <si>
    <t>VUPO01</t>
  </si>
  <si>
    <t>ftp://ftp.ncbi.nlm.nih.gov/genomes/all/GCA/015/106/915/GCA_015106915.1_JVF2.scf</t>
  </si>
  <si>
    <t>Neolamprologus mondabu</t>
  </si>
  <si>
    <t>JVB4</t>
  </si>
  <si>
    <t>SAMN12123866</t>
  </si>
  <si>
    <t>GCA_015106975.1</t>
  </si>
  <si>
    <t>VUPK01</t>
  </si>
  <si>
    <t>ftp://ftp.ncbi.nlm.nih.gov/genomes/all/GCA/015/106/975/GCA_015106975.1_JVB4.scf</t>
  </si>
  <si>
    <t>Neolamprologus furcifer</t>
  </si>
  <si>
    <t>JEI6</t>
  </si>
  <si>
    <t>SAMN12123856</t>
  </si>
  <si>
    <t>GCA_015108955.1</t>
  </si>
  <si>
    <t>VUPB01</t>
  </si>
  <si>
    <t>ftp://ftp.ncbi.nlm.nih.gov/genomes/all/GCA/015/108/955/GCA_015108955.1_JEI6.scf</t>
  </si>
  <si>
    <t>Neolamprologus buescheri</t>
  </si>
  <si>
    <t>JEI5</t>
  </si>
  <si>
    <t>SAMN12123855</t>
  </si>
  <si>
    <t>GCA_015107095.1</t>
  </si>
  <si>
    <t>VUPA01</t>
  </si>
  <si>
    <t>ftp://ftp.ncbi.nlm.nih.gov/genomes/all/GCA/015/107/095/GCA_015107095.1_JEI5.scf</t>
  </si>
  <si>
    <t>Triglachromis otostigma</t>
  </si>
  <si>
    <t>JEG5</t>
  </si>
  <si>
    <t>SAMN12123852</t>
  </si>
  <si>
    <t>GCA_015107115.1</t>
  </si>
  <si>
    <t>VUOX01</t>
  </si>
  <si>
    <t>ftp://ftp.ncbi.nlm.nih.gov/genomes/all/GCA/015/107/115/GCA_015107115.1_JEG5.scf</t>
  </si>
  <si>
    <t>Cyprichromis coloratus</t>
  </si>
  <si>
    <t>JEC7</t>
  </si>
  <si>
    <t>SAMN12123848</t>
  </si>
  <si>
    <t>GCA_015107215.1</t>
  </si>
  <si>
    <t>VVIJ01</t>
  </si>
  <si>
    <t>ftp://ftp.ncbi.nlm.nih.gov/genomes/all/GCA/015/107/215/GCA_015107215.1_JEC7.scf</t>
  </si>
  <si>
    <t>Plecodus paradoxus</t>
  </si>
  <si>
    <t>JDI4</t>
  </si>
  <si>
    <t>SAMN12123845</t>
  </si>
  <si>
    <t>GCA_015107295.1</t>
  </si>
  <si>
    <t>VVIH01</t>
  </si>
  <si>
    <t>ftp://ftp.ncbi.nlm.nih.gov/genomes/all/GCA/015/107/295/GCA_015107295.1_JDI4.scf</t>
  </si>
  <si>
    <t>Lamprologus laparogramma</t>
  </si>
  <si>
    <t>JDI2</t>
  </si>
  <si>
    <t>SAMN12123844</t>
  </si>
  <si>
    <t>GCA_015107315.1</t>
  </si>
  <si>
    <t>VVIG01</t>
  </si>
  <si>
    <t>ftp://ftp.ncbi.nlm.nih.gov/genomes/all/GCA/015/107/315/GCA_015107315.1_JDI2.scf</t>
  </si>
  <si>
    <t>Neolamprologus meeli</t>
  </si>
  <si>
    <t>JDF4</t>
  </si>
  <si>
    <t>SAMN12123840</t>
  </si>
  <si>
    <t>GCA_015107355.1</t>
  </si>
  <si>
    <t>VVIC01</t>
  </si>
  <si>
    <t>ftp://ftp.ncbi.nlm.nih.gov/genomes/all/GCA/015/107/355/GCA_015107355.1_JDF4.scf</t>
  </si>
  <si>
    <t>Bathybates hornii</t>
  </si>
  <si>
    <t>JDE4</t>
  </si>
  <si>
    <t>SAMN12123836</t>
  </si>
  <si>
    <t>GCA_015107495.1</t>
  </si>
  <si>
    <t>VVHY01</t>
  </si>
  <si>
    <t>ftp://ftp.ncbi.nlm.nih.gov/genomes/all/GCA/015/107/495/GCA_015107495.1_JDE4.scf</t>
  </si>
  <si>
    <t>Boulengerochromis microlepis</t>
  </si>
  <si>
    <t>JCF2</t>
  </si>
  <si>
    <t>SAMN12123832</t>
  </si>
  <si>
    <t>GCA_015107555.1</t>
  </si>
  <si>
    <t>VVHU01</t>
  </si>
  <si>
    <t>ftp://ftp.ncbi.nlm.nih.gov/genomes/all/GCA/015/107/555/GCA_015107555.1_JCF2.scf</t>
  </si>
  <si>
    <t>Grammatotria lemairii</t>
  </si>
  <si>
    <t>JDD7</t>
  </si>
  <si>
    <t>SAMN12123833</t>
  </si>
  <si>
    <t>GCA_015107505.1</t>
  </si>
  <si>
    <t>VVHV01</t>
  </si>
  <si>
    <t>ftp://ftp.ncbi.nlm.nih.gov/genomes/all/GCA/015/107/505/GCA_015107505.1_JDD7.scf</t>
  </si>
  <si>
    <t>Eretmodus cyanostictus</t>
  </si>
  <si>
    <t>IZH7</t>
  </si>
  <si>
    <t>SAMN12123806</t>
  </si>
  <si>
    <t>GCA_015107895.1</t>
  </si>
  <si>
    <t>VVGW01</t>
  </si>
  <si>
    <t>ftp://ftp.ncbi.nlm.nih.gov/genomes/all/GCA/015/107/895/GCA_015107895.1_IZH7.scf</t>
  </si>
  <si>
    <t>Greenwoodochromis christyi</t>
  </si>
  <si>
    <t>IZE4</t>
  </si>
  <si>
    <t>SAMN12123804</t>
  </si>
  <si>
    <t>GCA_015107935.1</t>
  </si>
  <si>
    <t>VVGU01</t>
  </si>
  <si>
    <t>ftp://ftp.ncbi.nlm.nih.gov/genomes/all/GCA/015/107/935/GCA_015107935.1_IZE4.scf</t>
  </si>
  <si>
    <t>Julidochromis marlieri</t>
  </si>
  <si>
    <t>JXB5</t>
  </si>
  <si>
    <t>SAMN12123934</t>
  </si>
  <si>
    <t>GCA_015108065.1</t>
  </si>
  <si>
    <t>VURS01</t>
  </si>
  <si>
    <t>ftp://ftp.ncbi.nlm.nih.gov/genomes/all/GCA/015/108/065/GCA_015108065.1_JXB5.scf</t>
  </si>
  <si>
    <t>Neolamprologus pectoralis</t>
  </si>
  <si>
    <t>JWA7</t>
  </si>
  <si>
    <t>SAMN12123883</t>
  </si>
  <si>
    <t>GCA_015108755.1</t>
  </si>
  <si>
    <t>VUPZ01</t>
  </si>
  <si>
    <t>ftp://ftp.ncbi.nlm.nih.gov/genomes/all/GCA/015/108/755/GCA_015108755.1_JWA7.scf</t>
  </si>
  <si>
    <t>Pelvicachromis taeniatus</t>
  </si>
  <si>
    <t>JWI4</t>
  </si>
  <si>
    <t>SAMN12123930</t>
  </si>
  <si>
    <t>GCA_015108175.1</t>
  </si>
  <si>
    <t>VURO01</t>
  </si>
  <si>
    <t>ftp://ftp.ncbi.nlm.nih.gov/genomes/all/GCA/015/108/175/GCA_015108175.1_JWI4.scf</t>
  </si>
  <si>
    <t>Telmatochromis brichardi</t>
  </si>
  <si>
    <t>JVI9</t>
  </si>
  <si>
    <t>SAMN12123876</t>
  </si>
  <si>
    <t>GCA_015108855.1</t>
  </si>
  <si>
    <t>VUPT01</t>
  </si>
  <si>
    <t>ftp://ftp.ncbi.nlm.nih.gov/genomes/all/GCA/015/108/855/GCA_015108855.1_JVI9.scf</t>
  </si>
  <si>
    <t>Neolamprologus longicaudatus</t>
  </si>
  <si>
    <t>JWI3</t>
  </si>
  <si>
    <t>SAMN12123929</t>
  </si>
  <si>
    <t>GCA_015108155.1</t>
  </si>
  <si>
    <t>VURN01</t>
  </si>
  <si>
    <t>ftp://ftp.ncbi.nlm.nih.gov/genomes/all/GCA/015/108/155/GCA_015108155.1_JWI3.scf</t>
  </si>
  <si>
    <t>Neolamprologus leleupi</t>
  </si>
  <si>
    <t>JWH9</t>
  </si>
  <si>
    <t>SAMN12123927</t>
  </si>
  <si>
    <t>GCA_015108215.1</t>
  </si>
  <si>
    <t>VURL01</t>
  </si>
  <si>
    <t>ftp://ftp.ncbi.nlm.nih.gov/genomes/all/GCA/015/108/215/GCA_015108215.1_JWH9.scf</t>
  </si>
  <si>
    <t>Neolamprologus gracilis</t>
  </si>
  <si>
    <t>JWH2</t>
  </si>
  <si>
    <t>SAMN12123922</t>
  </si>
  <si>
    <t>GCA_015108275.1</t>
  </si>
  <si>
    <t>VURG01</t>
  </si>
  <si>
    <t>ftp://ftp.ncbi.nlm.nih.gov/genomes/all/GCA/015/108/275/GCA_015108275.1_JWH2.scf</t>
  </si>
  <si>
    <t>Hemichromis elongatus</t>
  </si>
  <si>
    <t>JWE9</t>
  </si>
  <si>
    <t>SAMN12123904</t>
  </si>
  <si>
    <t>GCA_015108515.1</t>
  </si>
  <si>
    <t>VUQR01</t>
  </si>
  <si>
    <t>ftp://ftp.ncbi.nlm.nih.gov/genomes/all/GCA/015/108/515/GCA_015108515.1_JWE9.scf</t>
  </si>
  <si>
    <t>Pharyngochromis acuticeps</t>
  </si>
  <si>
    <t>JWF3</t>
  </si>
  <si>
    <t>SAMN12123907</t>
  </si>
  <si>
    <t>GCA_015108475.1</t>
  </si>
  <si>
    <t>VUQU01</t>
  </si>
  <si>
    <t>ftp://ftp.ncbi.nlm.nih.gov/genomes/all/GCA/015/108/475/GCA_015108475.1_JWF3.scf</t>
  </si>
  <si>
    <t>Tilapia sparmanii</t>
  </si>
  <si>
    <t>JWF7</t>
  </si>
  <si>
    <t>SAMN12123911</t>
  </si>
  <si>
    <t>GCA_015108415.1</t>
  </si>
  <si>
    <t>VUQY01</t>
  </si>
  <si>
    <t>ftp://ftp.ncbi.nlm.nih.gov/genomes/all/GCA/015/108/415/GCA_015108415.1_JWF7.scf</t>
  </si>
  <si>
    <t>Lamprologus tigripictilis</t>
  </si>
  <si>
    <t>JWF6</t>
  </si>
  <si>
    <t>SAMN12123910</t>
  </si>
  <si>
    <t>GCA_015108455.1</t>
  </si>
  <si>
    <t>VUQX01</t>
  </si>
  <si>
    <t>ftp://ftp.ncbi.nlm.nih.gov/genomes/all/GCA/015/108/455/GCA_015108455.1_JWF6.scf</t>
  </si>
  <si>
    <t>Coptodon rendalli</t>
  </si>
  <si>
    <t>JWE6</t>
  </si>
  <si>
    <t>SAMN12123901</t>
  </si>
  <si>
    <t>GCA_015108555.1</t>
  </si>
  <si>
    <t>VUQP01</t>
  </si>
  <si>
    <t>ftp://ftp.ncbi.nlm.nih.gov/genomes/all/GCA/015/108/555/GCA_015108555.1_JWE6.scf</t>
  </si>
  <si>
    <t>Heterochromis multidens</t>
  </si>
  <si>
    <t>JWF1</t>
  </si>
  <si>
    <t>SAMN12123905</t>
  </si>
  <si>
    <t>GCA_015108495.1</t>
  </si>
  <si>
    <t>VUQS01</t>
  </si>
  <si>
    <t>ftp://ftp.ncbi.nlm.nih.gov/genomes/all/GCA/015/108/495/GCA_015108495.1_JWF1.scf</t>
  </si>
  <si>
    <t>Andinoacara biseriatus</t>
  </si>
  <si>
    <t>JWD7</t>
  </si>
  <si>
    <t>SAMN12123893</t>
  </si>
  <si>
    <t>GCA_015108635.1</t>
  </si>
  <si>
    <t>VUQJ01</t>
  </si>
  <si>
    <t>ftp://ftp.ncbi.nlm.nih.gov/genomes/all/GCA/015/108/635/GCA_015108635.1_JWD7.scf</t>
  </si>
  <si>
    <t>Neolamprologus variostigma</t>
  </si>
  <si>
    <t>JWA6</t>
  </si>
  <si>
    <t>SAMN12123882</t>
  </si>
  <si>
    <t>GCA_015108695.1</t>
  </si>
  <si>
    <t>VUPY01</t>
  </si>
  <si>
    <t>ftp://ftp.ncbi.nlm.nih.gov/genomes/all/GCA/015/108/695/GCA_015108695.1_JWA6.scf</t>
  </si>
  <si>
    <t>Neolamprologus olivaceous</t>
  </si>
  <si>
    <t>JWH6</t>
  </si>
  <si>
    <t>SAMN12123926</t>
  </si>
  <si>
    <t>GCA_015108255.1</t>
  </si>
  <si>
    <t>VURK01</t>
  </si>
  <si>
    <t>ftp://ftp.ncbi.nlm.nih.gov/genomes/all/GCA/015/108/255/GCA_015108255.1_JWH6.scf</t>
  </si>
  <si>
    <t>Neolamprologus helianthus</t>
  </si>
  <si>
    <t>JWG9</t>
  </si>
  <si>
    <t>SAMN12123920</t>
  </si>
  <si>
    <t>GCA_015108395.1</t>
  </si>
  <si>
    <t>VURE01</t>
  </si>
  <si>
    <t>ftp://ftp.ncbi.nlm.nih.gov/genomes/all/GCA/015/108/395/GCA_015108395.1_JWG9.scf</t>
  </si>
  <si>
    <t>Heterotilapia buettikoferi</t>
  </si>
  <si>
    <t>JWE3</t>
  </si>
  <si>
    <t>SAMN12123898</t>
  </si>
  <si>
    <t>GCA_015108575.1</t>
  </si>
  <si>
    <t>VUQN01</t>
  </si>
  <si>
    <t>ftp://ftp.ncbi.nlm.nih.gov/genomes/all/GCA/015/108/575/GCA_015108575.1_JWE3.scf</t>
  </si>
  <si>
    <t>Australoheros scitulus</t>
  </si>
  <si>
    <t>JWE2</t>
  </si>
  <si>
    <t>SAMN12123897</t>
  </si>
  <si>
    <t>GCA_015108615.1</t>
  </si>
  <si>
    <t>VUQM01</t>
  </si>
  <si>
    <t>ftp://ftp.ncbi.nlm.nih.gov/genomes/all/GCA/015/108/615/GCA_015108615.1_JWE2.scf</t>
  </si>
  <si>
    <t>Amphilophus zaliosus</t>
  </si>
  <si>
    <t>JWE1</t>
  </si>
  <si>
    <t>SAMN12123896</t>
  </si>
  <si>
    <t>GCA_015108585.1</t>
  </si>
  <si>
    <t>VUQL01</t>
  </si>
  <si>
    <t>ftp://ftp.ncbi.nlm.nih.gov/genomes/all/GCA/015/108/585/GCA_015108585.1_JWE1.scf</t>
  </si>
  <si>
    <t>Neolamprologus chitamwebwai</t>
  </si>
  <si>
    <t>KHA7</t>
  </si>
  <si>
    <t>SAMN12124009</t>
  </si>
  <si>
    <t>GCA_015109035.1</t>
  </si>
  <si>
    <t>VUUM01</t>
  </si>
  <si>
    <t>ftp://ftp.ncbi.nlm.nih.gov/genomes/all/GCA/015/109/035/GCA_015109035.1_KHA7.scf</t>
  </si>
  <si>
    <t>Neolamprologus marunguensis</t>
  </si>
  <si>
    <t>JWH4</t>
  </si>
  <si>
    <t>SAMN12123924</t>
  </si>
  <si>
    <t>GCA_015108335.1</t>
  </si>
  <si>
    <t>VURI01</t>
  </si>
  <si>
    <t>ftp://ftp.ncbi.nlm.nih.gov/genomes/all/GCA/015/108/335/GCA_015108335.1_JWH4.scf</t>
  </si>
  <si>
    <t>Neolamprologus tretocephalus</t>
  </si>
  <si>
    <t>KFH5</t>
  </si>
  <si>
    <t>SAMN12124006</t>
  </si>
  <si>
    <t>GCA_015109125.1</t>
  </si>
  <si>
    <t>VUUJ01</t>
  </si>
  <si>
    <t>ftp://ftp.ncbi.nlm.nih.gov/genomes/all/GCA/015/109/125/GCA_015109125.1_KFH5.scf</t>
  </si>
  <si>
    <t>Julidochromis regani</t>
  </si>
  <si>
    <t>KFF4</t>
  </si>
  <si>
    <t>SAMN12124004</t>
  </si>
  <si>
    <t>GCA_015109195.1</t>
  </si>
  <si>
    <t>VUUH01</t>
  </si>
  <si>
    <t>ftp://ftp.ncbi.nlm.nih.gov/genomes/all/GCA/015/109/195/GCA_015109195.1_KFF4.scf</t>
  </si>
  <si>
    <t>Neolamprologus walteri</t>
  </si>
  <si>
    <t>KFD4</t>
  </si>
  <si>
    <t>SAMN12124001</t>
  </si>
  <si>
    <t>GCA_015109215.1</t>
  </si>
  <si>
    <t>VUUE01</t>
  </si>
  <si>
    <t>ftp://ftp.ncbi.nlm.nih.gov/genomes/all/GCA/015/109/215/GCA_015109215.1_KFD4.scf</t>
  </si>
  <si>
    <t>Neolamprologus longior</t>
  </si>
  <si>
    <t>KEH3</t>
  </si>
  <si>
    <t>SAMN12123997</t>
  </si>
  <si>
    <t>GCA_015109375.1</t>
  </si>
  <si>
    <t>VUUA01</t>
  </si>
  <si>
    <t>ftp://ftp.ncbi.nlm.nih.gov/genomes/all/GCA/015/109/375/GCA_015109375.1_KEH3.scf</t>
  </si>
  <si>
    <t>Lepidiolamprologus profundicola</t>
  </si>
  <si>
    <t>KAD2</t>
  </si>
  <si>
    <t>SAMN12123966</t>
  </si>
  <si>
    <t>GCA_015109915.1</t>
  </si>
  <si>
    <t>VUSX01</t>
  </si>
  <si>
    <t>ftp://ftp.ncbi.nlm.nih.gov/genomes/all/GCA/015/109/915/GCA_015109915.1_KAD2.scf</t>
  </si>
  <si>
    <t>Neolamprologus similis</t>
  </si>
  <si>
    <t>KEC1</t>
  </si>
  <si>
    <t>SAMN12123989</t>
  </si>
  <si>
    <t>GCA_015109475.1</t>
  </si>
  <si>
    <t>VUTT01</t>
  </si>
  <si>
    <t>ftp://ftp.ncbi.nlm.nih.gov/genomes/all/GCA/015/109/475/GCA_015109475.1_KEC1.scf</t>
  </si>
  <si>
    <t>Orthochromis mazimeroensis</t>
  </si>
  <si>
    <t>KDC6</t>
  </si>
  <si>
    <t>SAMN12123984</t>
  </si>
  <si>
    <t>GCA_015109575.1</t>
  </si>
  <si>
    <t>VUTO01</t>
  </si>
  <si>
    <t>ftp://ftp.ncbi.nlm.nih.gov/genomes/all/GCA/015/109/575/GCA_015109575.1_KDC6.scf</t>
  </si>
  <si>
    <t>Lamprologus speciosus</t>
  </si>
  <si>
    <t>KCG2</t>
  </si>
  <si>
    <t>SAMN12123980</t>
  </si>
  <si>
    <t>GCA_015109675.1</t>
  </si>
  <si>
    <t>VUTK01</t>
  </si>
  <si>
    <t>ftp://ftp.ncbi.nlm.nih.gov/genomes/all/GCA/015/109/675/GCA_015109675.1_KCG2.scf</t>
  </si>
  <si>
    <t>Neolamprologus boulengeri</t>
  </si>
  <si>
    <t>KCE5</t>
  </si>
  <si>
    <t>SAMN12123977</t>
  </si>
  <si>
    <t>GCA_015109695.1</t>
  </si>
  <si>
    <t>VUTI01</t>
  </si>
  <si>
    <t>ftp://ftp.ncbi.nlm.nih.gov/genomes/all/GCA/015/109/695/GCA_015109695.1_KCE5.scf</t>
  </si>
  <si>
    <t>Neolamprologus ventralis</t>
  </si>
  <si>
    <t>KAG8</t>
  </si>
  <si>
    <t>SAMN12123976</t>
  </si>
  <si>
    <t>GCA_015109735.1</t>
  </si>
  <si>
    <t>VUTH01</t>
  </si>
  <si>
    <t>ftp://ftp.ncbi.nlm.nih.gov/genomes/all/GCA/015/109/735/GCA_015109735.1_KAG8.scf</t>
  </si>
  <si>
    <t>Xenotilapia longispinis</t>
  </si>
  <si>
    <t>KAF6</t>
  </si>
  <si>
    <t>SAMN12123973</t>
  </si>
  <si>
    <t>GCA_015109775.1</t>
  </si>
  <si>
    <t>VUTE01</t>
  </si>
  <si>
    <t>ftp://ftp.ncbi.nlm.nih.gov/genomes/all/GCA/015/109/775/GCA_015109775.1_KAF6.scf</t>
  </si>
  <si>
    <t>Callochromis melanostigma</t>
  </si>
  <si>
    <t>KAF3</t>
  </si>
  <si>
    <t>SAMN12123970</t>
  </si>
  <si>
    <t>GCA_015109845.1</t>
  </si>
  <si>
    <t>VUTB01</t>
  </si>
  <si>
    <t>ftp://ftp.ncbi.nlm.nih.gov/genomes/all/GCA/015/109/845/GCA_015109845.1_KAF3.scf</t>
  </si>
  <si>
    <t>Cardiopharynx schoutedeni</t>
  </si>
  <si>
    <t>KAF2</t>
  </si>
  <si>
    <t>SAMN12123969</t>
  </si>
  <si>
    <t>GCA_015109795.1</t>
  </si>
  <si>
    <t>VUTA01</t>
  </si>
  <si>
    <t>ftp://ftp.ncbi.nlm.nih.gov/genomes/all/GCA/015/109/795/GCA_015109795.1_KAF2.scf</t>
  </si>
  <si>
    <t>Astatoreochromis straeleni</t>
  </si>
  <si>
    <t>KAE8</t>
  </si>
  <si>
    <t>SAMN12123967</t>
  </si>
  <si>
    <t>GCA_015109875.1</t>
  </si>
  <si>
    <t>VUSY01</t>
  </si>
  <si>
    <t>ftp://ftp.ncbi.nlm.nih.gov/genomes/all/GCA/015/109/875/GCA_015109875.1_KAE8.scf</t>
  </si>
  <si>
    <t>Lamprologus ornatipinnis</t>
  </si>
  <si>
    <t>JZF3</t>
  </si>
  <si>
    <t>SAMN12123964</t>
  </si>
  <si>
    <t>GCA_015109935.1</t>
  </si>
  <si>
    <t>VUSV01</t>
  </si>
  <si>
    <t>ftp://ftp.ncbi.nlm.nih.gov/genomes/all/GCA/015/109/935/GCA_015109935.1_JZF3.scf</t>
  </si>
  <si>
    <t>Xenotilapia ornatipinnis</t>
  </si>
  <si>
    <t>JZE6</t>
  </si>
  <si>
    <t>SAMN12123960</t>
  </si>
  <si>
    <t>GCA_015110015.1</t>
  </si>
  <si>
    <t>VUSS01</t>
  </si>
  <si>
    <t>ftp://ftp.ncbi.nlm.nih.gov/genomes/all/GCA/015/110/015/GCA_015110015.1_JZE6.scf</t>
  </si>
  <si>
    <t>Callochromis pleurospilus</t>
  </si>
  <si>
    <t>JZE4</t>
  </si>
  <si>
    <t>SAMN12123959</t>
  </si>
  <si>
    <t>GCA_015110035.1</t>
  </si>
  <si>
    <t>VUSR01</t>
  </si>
  <si>
    <t>ftp://ftp.ncbi.nlm.nih.gov/genomes/all/GCA/015/110/035/GCA_015110035.1_JZE4.scf</t>
  </si>
  <si>
    <t>Neolamprologus toae</t>
  </si>
  <si>
    <t>JZD6</t>
  </si>
  <si>
    <t>SAMN12123957</t>
  </si>
  <si>
    <t>GCA_015110075.1</t>
  </si>
  <si>
    <t>VUSP01</t>
  </si>
  <si>
    <t>ftp://ftp.ncbi.nlm.nih.gov/genomes/all/GCA/015/110/075/GCA_015110075.1_JZD6.scf</t>
  </si>
  <si>
    <t>Spathodus marlieri</t>
  </si>
  <si>
    <t>JZD3</t>
  </si>
  <si>
    <t>SAMN12123955</t>
  </si>
  <si>
    <t>GCA_015110135.1</t>
  </si>
  <si>
    <t>VUSN01</t>
  </si>
  <si>
    <t>ftp://ftp.ncbi.nlm.nih.gov/genomes/all/GCA/015/110/135/GCA_015110135.1_JZD3.scf</t>
  </si>
  <si>
    <t>Tropheus brichardi</t>
  </si>
  <si>
    <t>JYI8</t>
  </si>
  <si>
    <t>SAMN12123952</t>
  </si>
  <si>
    <t>GCA_015110215.1</t>
  </si>
  <si>
    <t>VUSK01</t>
  </si>
  <si>
    <t>ftp://ftp.ncbi.nlm.nih.gov/genomes/all/GCA/015/110/215/GCA_015110215.1_JYI8.scf</t>
  </si>
  <si>
    <t>Tanganicodus irsacae</t>
  </si>
  <si>
    <t>JYH3</t>
  </si>
  <si>
    <t>SAMN12123950</t>
  </si>
  <si>
    <t>GCA_015110155.1</t>
  </si>
  <si>
    <t>VUSI01</t>
  </si>
  <si>
    <t>ftp://ftp.ncbi.nlm.nih.gov/genomes/all/GCA/015/110/155/GCA_015110155.1_JYH3.scf</t>
  </si>
  <si>
    <t>Astatotilapia stappersii</t>
  </si>
  <si>
    <t>JYD3</t>
  </si>
  <si>
    <t>SAMN12123946</t>
  </si>
  <si>
    <t>GCA_015110235.1</t>
  </si>
  <si>
    <t>VUSE01</t>
  </si>
  <si>
    <t>ftp://ftp.ncbi.nlm.nih.gov/genomes/all/GCA/015/110/235/GCA_015110235.1_JYD3.scf</t>
  </si>
  <si>
    <t>Paracyprichromis brieni</t>
  </si>
  <si>
    <t>JXI2</t>
  </si>
  <si>
    <t>SAMN12123944</t>
  </si>
  <si>
    <t>GCA_015110335.1</t>
  </si>
  <si>
    <t>VUSC01</t>
  </si>
  <si>
    <t>ftp://ftp.ncbi.nlm.nih.gov/genomes/all/GCA/015/110/335/GCA_015110335.1_JXI2.scf</t>
  </si>
  <si>
    <t>Petrochromis orthognathus</t>
  </si>
  <si>
    <t>JXH5</t>
  </si>
  <si>
    <t>SAMN12123943</t>
  </si>
  <si>
    <t>GCA_015110415.1</t>
  </si>
  <si>
    <t>VUSB01</t>
  </si>
  <si>
    <t>ftp://ftp.ncbi.nlm.nih.gov/genomes/all/GCA/015/110/415/GCA_015110415.1_JXH5.scf</t>
  </si>
  <si>
    <t>Lamprologus kungweensis</t>
  </si>
  <si>
    <t>JXG8</t>
  </si>
  <si>
    <t>SAMN12123940</t>
  </si>
  <si>
    <t>GCA_015110375.1</t>
  </si>
  <si>
    <t>VURY01</t>
  </si>
  <si>
    <t>ftp://ftp.ncbi.nlm.nih.gov/genomes/all/GCA/015/110/375/GCA_015110375.1_JXG8.scf</t>
  </si>
  <si>
    <t>Eretmodus marksmithi</t>
  </si>
  <si>
    <t>JXE9</t>
  </si>
  <si>
    <t>SAMN12123938</t>
  </si>
  <si>
    <t>GCA_015110455.1</t>
  </si>
  <si>
    <t>VURW01</t>
  </si>
  <si>
    <t>ftp://ftp.ncbi.nlm.nih.gov/genomes/all/GCA/015/110/455/GCA_015110455.1_JXE9.scf</t>
  </si>
  <si>
    <t>Neolamprologus falcicula</t>
  </si>
  <si>
    <t>JXD4</t>
  </si>
  <si>
    <t>SAMN12123936</t>
  </si>
  <si>
    <t>GCA_015110515.1</t>
  </si>
  <si>
    <t>VURU01</t>
  </si>
  <si>
    <t>ftp://ftp.ncbi.nlm.nih.gov/genomes/all/GCA/015/110/515/GCA_015110515.1_JXD4.scf</t>
  </si>
  <si>
    <t>Ophthalmotilapia boops</t>
  </si>
  <si>
    <t>LFI4</t>
  </si>
  <si>
    <t>SAMN12124081</t>
  </si>
  <si>
    <t>GCA_015110735.1</t>
  </si>
  <si>
    <t>VUXD01</t>
  </si>
  <si>
    <t>ftp://ftp.ncbi.nlm.nih.gov/genomes/all/GCA/015/110/735/GCA_015110735.1_LFI4.scf</t>
  </si>
  <si>
    <t>Julidochromis marksmithi</t>
  </si>
  <si>
    <t>LFH1</t>
  </si>
  <si>
    <t>SAMN12124080</t>
  </si>
  <si>
    <t>GCA_015110755.1</t>
  </si>
  <si>
    <t>VUXC01</t>
  </si>
  <si>
    <t>ftp://ftp.ncbi.nlm.nih.gov/genomes/all/GCA/015/110/755/GCA_015110755.1_LFH1.scf</t>
  </si>
  <si>
    <t>Trematocara zebra</t>
  </si>
  <si>
    <t>LFE4</t>
  </si>
  <si>
    <t>SAMN12124076</t>
  </si>
  <si>
    <t>GCA_015110815.1</t>
  </si>
  <si>
    <t>VUWY01</t>
  </si>
  <si>
    <t>ftp://ftp.ncbi.nlm.nih.gov/genomes/all/GCA/015/110/815/GCA_015110815.1_LFE4.scf</t>
  </si>
  <si>
    <t>Lepidiolamprologus kamambae</t>
  </si>
  <si>
    <t>LFF8</t>
  </si>
  <si>
    <t>SAMN12124078</t>
  </si>
  <si>
    <t>GCA_015110795.1</t>
  </si>
  <si>
    <t>VUXA01</t>
  </si>
  <si>
    <t>ftp://ftp.ncbi.nlm.nih.gov/genomes/all/GCA/015/110/795/GCA_015110795.1_LFF8.scf</t>
  </si>
  <si>
    <t>Cyphotilapia frontosa</t>
  </si>
  <si>
    <t>LEI6</t>
  </si>
  <si>
    <t>SAMN12124067</t>
  </si>
  <si>
    <t>GCA_015110975.1</t>
  </si>
  <si>
    <t>VUWQ01</t>
  </si>
  <si>
    <t>ftp://ftp.ncbi.nlm.nih.gov/genomes/all/GCA/015/110/975/GCA_015110975.1_LEI6.scf</t>
  </si>
  <si>
    <t>Tropheus polli</t>
  </si>
  <si>
    <t>LEF8</t>
  </si>
  <si>
    <t>SAMN12124064</t>
  </si>
  <si>
    <t>GCA_015111015.1</t>
  </si>
  <si>
    <t>VUWO01</t>
  </si>
  <si>
    <t>ftp://ftp.ncbi.nlm.nih.gov/genomes/all/GCA/015/111/015/GCA_015111015.1_LEF8.scf</t>
  </si>
  <si>
    <t>Lepidiolamprologus mimicus</t>
  </si>
  <si>
    <t>LDD6</t>
  </si>
  <si>
    <t>SAMN12124048</t>
  </si>
  <si>
    <t>GCA_015111395.1</t>
  </si>
  <si>
    <t>VUVY01</t>
  </si>
  <si>
    <t>ftp://ftp.ncbi.nlm.nih.gov/genomes/all/GCA/015/111/395/GCA_015111395.1_LDD6.scf</t>
  </si>
  <si>
    <t>Petrochromis macrognathus</t>
  </si>
  <si>
    <t>LDA4</t>
  </si>
  <si>
    <t>SAMN12124043</t>
  </si>
  <si>
    <t>GCA_015111435.1</t>
  </si>
  <si>
    <t>VUVU01</t>
  </si>
  <si>
    <t>ftp://ftp.ncbi.nlm.nih.gov/genomes/all/GCA/015/111/435/GCA_015111435.1_LDA4.scf</t>
  </si>
  <si>
    <t>Bathybates ferox</t>
  </si>
  <si>
    <t>LCD6</t>
  </si>
  <si>
    <t>SAMN12124037</t>
  </si>
  <si>
    <t>GCA_015111595.1</t>
  </si>
  <si>
    <t>VUVO01</t>
  </si>
  <si>
    <t>ftp://ftp.ncbi.nlm.nih.gov/genomes/all/GCA/015/111/595/GCA_015111595.1_LCD6.scf</t>
  </si>
  <si>
    <t>Neolamprologus leloupi</t>
  </si>
  <si>
    <t>LCA2</t>
  </si>
  <si>
    <t>SAMN12124030</t>
  </si>
  <si>
    <t>GCA_015111655.1</t>
  </si>
  <si>
    <t>VUVH01</t>
  </si>
  <si>
    <t>ftp://ftp.ncbi.nlm.nih.gov/genomes/all/GCA/015/111/655/GCA_015111655.1_LCA2.scf</t>
  </si>
  <si>
    <t>Telmatochromis dhonti</t>
  </si>
  <si>
    <t>LBF7</t>
  </si>
  <si>
    <t>SAMN12124027</t>
  </si>
  <si>
    <t>GCA_015111745.1</t>
  </si>
  <si>
    <t>VUVE01</t>
  </si>
  <si>
    <t>ftp://ftp.ncbi.nlm.nih.gov/genomes/all/GCA/015/111/745/GCA_015111745.1_LBF7.scf</t>
  </si>
  <si>
    <t>Haplochromis paludinosus</t>
  </si>
  <si>
    <t>KYG1</t>
  </si>
  <si>
    <t>SAMN12124021</t>
  </si>
  <si>
    <t>GCA_015111855.1</t>
  </si>
  <si>
    <t>VUUY01</t>
  </si>
  <si>
    <t>ftp://ftp.ncbi.nlm.nih.gov/genomes/all/GCA/015/111/855/GCA_015111855.1_KYG1.scf</t>
  </si>
  <si>
    <t>Oreochromis malagarasi</t>
  </si>
  <si>
    <t>KYH4</t>
  </si>
  <si>
    <t>SAMN12124022</t>
  </si>
  <si>
    <t>GCA_015111835.1</t>
  </si>
  <si>
    <t>VUUZ01</t>
  </si>
  <si>
    <t>ftp://ftp.ncbi.nlm.nih.gov/genomes/all/GCA/015/111/835/GCA_015111835.1_KYH4.scf</t>
  </si>
  <si>
    <t>Orthochromis uvinzae</t>
  </si>
  <si>
    <t>KYE7</t>
  </si>
  <si>
    <t>SAMN12124020</t>
  </si>
  <si>
    <t>GCA_015111895.1</t>
  </si>
  <si>
    <t>VUUX01</t>
  </si>
  <si>
    <t>ftp://ftp.ncbi.nlm.nih.gov/genomes/all/GCA/015/111/895/GCA_015111895.1_KYE7.scf</t>
  </si>
  <si>
    <t>Neolamprologus niger</t>
  </si>
  <si>
    <t>KYA5</t>
  </si>
  <si>
    <t>SAMN12124015</t>
  </si>
  <si>
    <t>GCA_015111955.1</t>
  </si>
  <si>
    <t>VUUS01</t>
  </si>
  <si>
    <t>ftp://ftp.ncbi.nlm.nih.gov/genomes/all/GCA/015/111/955/GCA_015111955.1_KYA5.scf</t>
  </si>
  <si>
    <t>Telmatochromis bifrenatus</t>
  </si>
  <si>
    <t>KYB8</t>
  </si>
  <si>
    <t>SAMN12124017</t>
  </si>
  <si>
    <t>GCA_015111975.1</t>
  </si>
  <si>
    <t>VUUU01</t>
  </si>
  <si>
    <t>ftp://ftp.ncbi.nlm.nih.gov/genomes/all/GCA/015/111/975/GCA_015111975.1_KYB8.scf</t>
  </si>
  <si>
    <t>Orthochromis malagaraziensis</t>
  </si>
  <si>
    <t>KYE2</t>
  </si>
  <si>
    <t>SAMN12124019</t>
  </si>
  <si>
    <t>GCA_015111915.1</t>
  </si>
  <si>
    <t>VUUW01</t>
  </si>
  <si>
    <t>ftp://ftp.ncbi.nlm.nih.gov/genomes/all/GCA/015/111/915/GCA_015111915.1_KYE2.scf</t>
  </si>
  <si>
    <t>Neolamprologus cancellatus</t>
  </si>
  <si>
    <t>LJC9</t>
  </si>
  <si>
    <t>SAMN12124117</t>
  </si>
  <si>
    <t>GCA_015113075.1</t>
  </si>
  <si>
    <t>VUYN01</t>
  </si>
  <si>
    <t>ftp://ftp.ncbi.nlm.nih.gov/genomes/all/GCA/015/113/075/GCA_015113075.1_LJC9.scf</t>
  </si>
  <si>
    <t>Dinobryon sp. LO226KS</t>
  </si>
  <si>
    <t>LO226KS</t>
  </si>
  <si>
    <t>SAMEA3936187</t>
  </si>
  <si>
    <t>GCA_015143705.1</t>
  </si>
  <si>
    <t>VKHD01</t>
  </si>
  <si>
    <t>ftp://ftp.ncbi.nlm.nih.gov/genomes/all/GCA/015/143/705/GCA_015143705.1_ASM1514370v1</t>
  </si>
  <si>
    <t>Synura sp. LO234KE</t>
  </si>
  <si>
    <t>LO234KE</t>
  </si>
  <si>
    <t>SAMEA3936188</t>
  </si>
  <si>
    <t>GCA_015143735.1</t>
  </si>
  <si>
    <t>VKHC01</t>
  </si>
  <si>
    <t>ftp://ftp.ncbi.nlm.nih.gov/genomes/all/GCA/015/143/735/GCA_015143735.1_ASM1514373v1</t>
  </si>
  <si>
    <t>Epipyxis sp. PR26KG</t>
  </si>
  <si>
    <t>PR26KG</t>
  </si>
  <si>
    <t>SAMEA3936189</t>
  </si>
  <si>
    <t>GCA_015144975.1</t>
  </si>
  <si>
    <t>VKHH01</t>
  </si>
  <si>
    <t>ftp://ftp.ncbi.nlm.nih.gov/genomes/all/GCA/015/144/975/GCA_015144975.1_ASM1514497v1</t>
  </si>
  <si>
    <t>Mallomonas annulata</t>
  </si>
  <si>
    <t>WA18K-M</t>
  </si>
  <si>
    <t>SAMN11878046</t>
  </si>
  <si>
    <t>GCA_015143345.1</t>
  </si>
  <si>
    <t>VKHB01</t>
  </si>
  <si>
    <t>ftp://ftp.ncbi.nlm.nih.gov/genomes/all/GCA/015/143/345/GCA_015143345.1_ASM1514334v1</t>
  </si>
  <si>
    <t>Spumella vulgaris</t>
  </si>
  <si>
    <t>199hm</t>
  </si>
  <si>
    <t>SAMEA3936184</t>
  </si>
  <si>
    <t>GCA_015148565.1</t>
  </si>
  <si>
    <t>VKHM01</t>
  </si>
  <si>
    <t>ftp://ftp.ncbi.nlm.nih.gov/genomes/all/GCA/015/148/565/GCA_015148565.1_ASM1514856v1</t>
  </si>
  <si>
    <t>Chromulinospumella sphaerica</t>
  </si>
  <si>
    <t>JBC27</t>
  </si>
  <si>
    <t>SAMN11906411</t>
  </si>
  <si>
    <t>GCA_015144965.1</t>
  </si>
  <si>
    <t>VKHF01</t>
  </si>
  <si>
    <t>ftp://ftp.ncbi.nlm.nih.gov/genomes/all/GCA/015/144/965/GCA_015144965.1_ASM1514496v1</t>
  </si>
  <si>
    <t>Poterioochromonas sp. DS</t>
  </si>
  <si>
    <t>DS</t>
  </si>
  <si>
    <t>SAMEA3936180</t>
  </si>
  <si>
    <t>GCA_015145745.1</t>
  </si>
  <si>
    <t>VKHI01</t>
  </si>
  <si>
    <t>ftp://ftp.ncbi.nlm.nih.gov/genomes/all/GCA/015/145/745/GCA_015145745.1_ASM1514574v1</t>
  </si>
  <si>
    <t>Dinobryon divergens</t>
  </si>
  <si>
    <t>FU18 K-A</t>
  </si>
  <si>
    <t>SAMN11878047</t>
  </si>
  <si>
    <t>GCA_015146095.1</t>
  </si>
  <si>
    <t>VKHG01</t>
  </si>
  <si>
    <t>ftp://ftp.ncbi.nlm.nih.gov/genomes/all/GCA/015/146/095/GCA_015146095.1_ASM1514609v1</t>
  </si>
  <si>
    <t>Spumella sp. AR4D6</t>
  </si>
  <si>
    <t>AR4D6</t>
  </si>
  <si>
    <t>SAMEA3936181</t>
  </si>
  <si>
    <t>GCA_015146115.1</t>
  </si>
  <si>
    <t>VKHK01</t>
  </si>
  <si>
    <t>ftp://ftp.ncbi.nlm.nih.gov/genomes/all/GCA/015/146/115/GCA_015146115.1_ASM1514611v1</t>
  </si>
  <si>
    <t>Chromulina nebulosa</t>
  </si>
  <si>
    <t>CCAC 4401 B</t>
  </si>
  <si>
    <t>SAMN11878048</t>
  </si>
  <si>
    <t>GCA_015148605.1</t>
  </si>
  <si>
    <t>VKHJ01</t>
  </si>
  <si>
    <t>ftp://ftp.ncbi.nlm.nih.gov/genomes/all/GCA/015/148/605/GCA_015148605.1_ASM1514860v1</t>
  </si>
  <si>
    <t>Stichodactyla helianthus</t>
  </si>
  <si>
    <t>G8LN15B2N6</t>
  </si>
  <si>
    <t>SAMN10992685</t>
  </si>
  <si>
    <t>PRJNA523933</t>
  </si>
  <si>
    <t>GCA_015163945.1</t>
  </si>
  <si>
    <t>WUAP01</t>
  </si>
  <si>
    <t>ftp://ftp.ncbi.nlm.nih.gov/genomes/all/GCA/015/163/945/GCA_015163945.1_ASM1516394v1</t>
  </si>
  <si>
    <t>Mormyrus lacerda</t>
  </si>
  <si>
    <t>K0N9B8NC6I</t>
  </si>
  <si>
    <t>SAMN11976054</t>
  </si>
  <si>
    <t>PRJNA547786</t>
  </si>
  <si>
    <t>GCA_015163995.1</t>
  </si>
  <si>
    <t>JAABNX01</t>
  </si>
  <si>
    <t>ftp://ftp.ncbi.nlm.nih.gov/genomes/all/GCA/015/163/995/GCA_015163995.1_ASM1516399v1</t>
  </si>
  <si>
    <t>Pyrrhura lepida</t>
  </si>
  <si>
    <t>JXJJFZ24I5</t>
  </si>
  <si>
    <t>SAMN09681978</t>
  </si>
  <si>
    <t>PRJNA481549</t>
  </si>
  <si>
    <t>GCA_015163975.1</t>
  </si>
  <si>
    <t>JAABNU01</t>
  </si>
  <si>
    <t>ftp://ftp.ncbi.nlm.nih.gov/genomes/all/GCA/015/163/975/GCA_015163975.1_ASM1516397v1</t>
  </si>
  <si>
    <t>Chrysaora achlyos</t>
  </si>
  <si>
    <t>B3DMF6IZ4F</t>
  </si>
  <si>
    <t>SAMN10133888</t>
  </si>
  <si>
    <t>PRJNA493291</t>
  </si>
  <si>
    <t>GCA_015164055.1</t>
  </si>
  <si>
    <t>WUAR01</t>
  </si>
  <si>
    <t>ftp://ftp.ncbi.nlm.nih.gov/genomes/all/GCA/015/164/055/GCA_015164055.1_ASM1516405v1</t>
  </si>
  <si>
    <t>SAMN12811778</t>
  </si>
  <si>
    <t>PRJNA572472</t>
  </si>
  <si>
    <t>GCA_015178925.1</t>
  </si>
  <si>
    <t>WHVC01</t>
  </si>
  <si>
    <t>ftp://ftp.ncbi.nlm.nih.gov/genomes/all/GCA/015/178/925/GCA_015178925.1_Ruseme1</t>
  </si>
  <si>
    <t>Russula ochroleuca</t>
  </si>
  <si>
    <t>SAMN09070658</t>
  </si>
  <si>
    <t>PRJNA460404</t>
  </si>
  <si>
    <t>GCA_015178965.1</t>
  </si>
  <si>
    <t>WHVB01</t>
  </si>
  <si>
    <t>ftp://ftp.ncbi.nlm.nih.gov/genomes/all/GCA/015/178/965/GCA_015178965.1_Rusoch1</t>
  </si>
  <si>
    <t>Hysterangium stoloniferum</t>
  </si>
  <si>
    <t>HS.BST</t>
  </si>
  <si>
    <t>SAMN05660837</t>
  </si>
  <si>
    <t>PRJNA234406</t>
  </si>
  <si>
    <t>GCA_015178975.1</t>
  </si>
  <si>
    <t>WHVD01</t>
  </si>
  <si>
    <t>ftp://ftp.ncbi.nlm.nih.gov/genomes/all/GCA/015/178/975/GCA_015178975.1_Hyssto1</t>
  </si>
  <si>
    <t>Tirmania nivea</t>
  </si>
  <si>
    <t>SAMN10865787</t>
  </si>
  <si>
    <t>PRJNA519903</t>
  </si>
  <si>
    <t>GCA_015179035.1</t>
  </si>
  <si>
    <t>WHUY01</t>
  </si>
  <si>
    <t>ftp://ftp.ncbi.nlm.nih.gov/genomes/all/GCA/015/179/035/GCA_015179035.1_Tirniv1</t>
  </si>
  <si>
    <t>Kalaharituber pfeilii</t>
  </si>
  <si>
    <t>F3</t>
  </si>
  <si>
    <t>SAMN05446220</t>
  </si>
  <si>
    <t>PRJNA334362</t>
  </si>
  <si>
    <t>GCA_015179045.1</t>
  </si>
  <si>
    <t>WHUZ01</t>
  </si>
  <si>
    <t>ftp://ftp.ncbi.nlm.nih.gov/genomes/all/GCA/015/179/045/GCA_015179045.1_Kalpfe1</t>
  </si>
  <si>
    <t>Terfezia claveryi</t>
  </si>
  <si>
    <t>T7</t>
  </si>
  <si>
    <t>SAMN05720595</t>
  </si>
  <si>
    <t>PRJNA340578</t>
  </si>
  <si>
    <t>GCA_015179025.1</t>
  </si>
  <si>
    <t>WHUX01</t>
  </si>
  <si>
    <t>ftp://ftp.ncbi.nlm.nih.gov/genomes/all/GCA/015/179/025/GCA_015179025.1_Tercla1</t>
  </si>
  <si>
    <t>Trichophaea hybrida</t>
  </si>
  <si>
    <t>UTF0779</t>
  </si>
  <si>
    <t>SAMN05518955</t>
  </si>
  <si>
    <t>PRJNA332041</t>
  </si>
  <si>
    <t>GCA_015178995.1</t>
  </si>
  <si>
    <t>WHVE01</t>
  </si>
  <si>
    <t>ftp://ftp.ncbi.nlm.nih.gov/genomes/all/GCA/015/178/995/GCA_015178995.1_Trihyb1</t>
  </si>
  <si>
    <t>Gautieria morchelliformis</t>
  </si>
  <si>
    <t>GMNE.BST</t>
  </si>
  <si>
    <t>SAMN02946264</t>
  </si>
  <si>
    <t>PRJNA256705</t>
  </si>
  <si>
    <t>GCA_015179125.1</t>
  </si>
  <si>
    <t>WHVA01</t>
  </si>
  <si>
    <t>ftp://ftp.ncbi.nlm.nih.gov/genomes/all/GCA/015/179/125/GCA_015179125.1_Gaumor1_1</t>
  </si>
  <si>
    <t>Trematocara caparti</t>
  </si>
  <si>
    <t>LJC8</t>
  </si>
  <si>
    <t>SAMN12124116</t>
  </si>
  <si>
    <t>GCA_015112415.1</t>
  </si>
  <si>
    <t>VUYM01</t>
  </si>
  <si>
    <t>ftp://ftp.ncbi.nlm.nih.gov/genomes/all/GCA/015/112/415/GCA_015112415.1_LJC8.scf</t>
  </si>
  <si>
    <t>Neolamprologus petricola</t>
  </si>
  <si>
    <t>LGI1</t>
  </si>
  <si>
    <t>SAMN12124094</t>
  </si>
  <si>
    <t>GCA_015112555.1</t>
  </si>
  <si>
    <t>VUXQ01</t>
  </si>
  <si>
    <t>ftp://ftp.ncbi.nlm.nih.gov/genomes/all/GCA/015/112/555/GCA_015112555.1_LGI1.scf</t>
  </si>
  <si>
    <t>Chalinochromis cyanophleps</t>
  </si>
  <si>
    <t>LGG6</t>
  </si>
  <si>
    <t>SAMN12124089</t>
  </si>
  <si>
    <t>GCA_015112635.1</t>
  </si>
  <si>
    <t>VUXL01</t>
  </si>
  <si>
    <t>ftp://ftp.ncbi.nlm.nih.gov/genomes/all/GCA/015/112/635/GCA_015112635.1_LGG6.scf</t>
  </si>
  <si>
    <t>Neolamprologus timidus</t>
  </si>
  <si>
    <t>LGE2</t>
  </si>
  <si>
    <t>SAMN12124087</t>
  </si>
  <si>
    <t>GCA_015112655.1</t>
  </si>
  <si>
    <t>VUXJ01</t>
  </si>
  <si>
    <t>ftp://ftp.ncbi.nlm.nih.gov/genomes/all/GCA/015/112/655/GCA_015112655.1_LGE2.scf</t>
  </si>
  <si>
    <t>Astatotilapia flaviijosephi</t>
  </si>
  <si>
    <t>LJD2</t>
  </si>
  <si>
    <t>SAMN12124119</t>
  </si>
  <si>
    <t>GCA_015112995.1</t>
  </si>
  <si>
    <t>VUYP01</t>
  </si>
  <si>
    <t>ftp://ftp.ncbi.nlm.nih.gov/genomes/all/GCA/015/112/995/GCA_015112995.1_LJD2.scf</t>
  </si>
  <si>
    <t>Tangachromis dhanisi</t>
  </si>
  <si>
    <t>LJA8</t>
  </si>
  <si>
    <t>SAMN12124111</t>
  </si>
  <si>
    <t>GCA_015113095.1</t>
  </si>
  <si>
    <t>VUYH01</t>
  </si>
  <si>
    <t>ftp://ftp.ncbi.nlm.nih.gov/genomes/all/GCA/015/113/095/GCA_015113095.1_LJA8.scf</t>
  </si>
  <si>
    <t>Plecodus elaviae</t>
  </si>
  <si>
    <t>LHI6</t>
  </si>
  <si>
    <t>SAMN12124109</t>
  </si>
  <si>
    <t>GCA_015113155.1</t>
  </si>
  <si>
    <t>VUYF01</t>
  </si>
  <si>
    <t>ftp://ftp.ncbi.nlm.nih.gov/genomes/all/GCA/015/113/155/GCA_015113155.1_LHI6.scf</t>
  </si>
  <si>
    <t>Neolamprologus bifasciatus</t>
  </si>
  <si>
    <t>LHF7</t>
  </si>
  <si>
    <t>SAMN12124105</t>
  </si>
  <si>
    <t>GCA_015113255.1</t>
  </si>
  <si>
    <t>VUYB01</t>
  </si>
  <si>
    <t>ftp://ftp.ncbi.nlm.nih.gov/genomes/all/GCA/015/113/255/GCA_015113255.1_LHF7.scf</t>
  </si>
  <si>
    <t>Pedospumella encystans</t>
  </si>
  <si>
    <t>JBM/S11</t>
  </si>
  <si>
    <t>SAMEA3936183</t>
  </si>
  <si>
    <t>GCA_015143685.1</t>
  </si>
  <si>
    <t>VKHE01</t>
  </si>
  <si>
    <t>ftp://ftp.ncbi.nlm.nih.gov/genomes/all/GCA/015/143/685/GCA_015143685.1_ASM1514368v1</t>
  </si>
  <si>
    <t>Sebastes umbrosus</t>
  </si>
  <si>
    <t>fSebUmb1</t>
  </si>
  <si>
    <t>SAMN12629503</t>
  </si>
  <si>
    <t>PRJNA675852</t>
  </si>
  <si>
    <t>GCA_015220745.1</t>
  </si>
  <si>
    <t>chromosome 1:NC_051269.1/CM026752.1; chromosome 2:NC_051270.1/CM026753.1; chromosome 3:NC_051271.1/CM026754.1; chromosome 4:NC_051272.1/CM026755.1; chromosome 5:NC_051273.1/CM026756.1; chromosome 6:NC_051274.1/CM026757.1; chromosome 7:NC_051275.1/CM026758.1; chromosome 8:NC_051276.1/CM026759.1; chromosome 9:NC_051277.1/CM026760.1; chromosome 10:NC_051278.1/CM026761.1; chromosome 11:NC_051279.1/CM026762.1; chromosome 12:NC_051280.1/CM026763.1; chromosome 13:NC_051281.1/CM026764.1; chromosome 14:NC_051282.1/CM026765.1; chromosome 15:NC_051283.1/CM026766.1; chromosome 16:NC_051284.1/CM026767.1; chromosome 17:NC_051285.1/CM026768.1; chromosome 18:NC_051286.1/CM026769.1; chromosome 19:NC_051287.1/CM026770.1; chromosome 20:NC_051288.1/CM026771.1; chromosome 21:NC_051289.1/CM026772.1; chromosome 22:NC_051290.1/CM026773.1; chromosome 23:NC_051291.1/CM026774.1; chromosome 24:NC_051292.1/CM026775.1; mitochondrion MT:CM026822.1</t>
  </si>
  <si>
    <t>JADCQQ01</t>
  </si>
  <si>
    <t>ftp://ftp.ncbi.nlm.nih.gov/genomes/all/GCA/015/220/745/GCA_015220745.1_fSebUmb1.pri</t>
  </si>
  <si>
    <t>ftp://ftp.ncbi.nlm.nih.gov/genomes/all/GCF/015/220/745/GCF_015220745.1_fSebUmb1.pri</t>
  </si>
  <si>
    <t>Colaptes auratus</t>
  </si>
  <si>
    <t>SAMN14482758</t>
  </si>
  <si>
    <t>PRJNA616131</t>
  </si>
  <si>
    <t>GCA_015227895.1</t>
  </si>
  <si>
    <t>chromosome 6:CM026886.1; chromosome 7:CM026887.1; chromosome 8:CM026888.1; chromosome 9:CM026889.1; chromosome 10:CM026890.1; chromosome 11:CM026891.1; chromosome 12:CM026892.1; chromosome 13:CM026893.1; chromosome 14:CM026894.1; chromosome 18:CM026895.1; chromosome 20:CM026896.1; chromosome Z:CM026897.1</t>
  </si>
  <si>
    <t>JAAWVA01</t>
  </si>
  <si>
    <t>ftp://ftp.ncbi.nlm.nih.gov/genomes/all/GCA/015/227/895/GCA_015227895.1_Caur_TTU_1.0</t>
  </si>
  <si>
    <t>Labyrinthula sp. Ha</t>
  </si>
  <si>
    <t>Ha</t>
  </si>
  <si>
    <t>SAMN14131006</t>
  </si>
  <si>
    <t>PRJNA607370</t>
  </si>
  <si>
    <t>GCA_015227615.1</t>
  </si>
  <si>
    <t>JAALGZ01</t>
  </si>
  <si>
    <t>ftp://ftp.ncbi.nlm.nih.gov/genomes/all/GCA/015/227/615/GCA_015227615.1_ASM1522761v1</t>
  </si>
  <si>
    <t>Dictyostelium capitatum</t>
  </si>
  <si>
    <t>91HO50</t>
  </si>
  <si>
    <t>SAMN15214049</t>
  </si>
  <si>
    <t>PRJNA638827</t>
  </si>
  <si>
    <t>GCA_015252635.1</t>
  </si>
  <si>
    <t>JACAFY01</t>
  </si>
  <si>
    <t>ftp://ftp.ncbi.nlm.nih.gov/genomes/all/GCA/015/252/635/GCA_015252635.1_ASM1525263v1</t>
  </si>
  <si>
    <t>Dictyostelium gargantuum</t>
  </si>
  <si>
    <t>MYA-3825</t>
  </si>
  <si>
    <t>SAMN15236370</t>
  </si>
  <si>
    <t>PRJNA639417</t>
  </si>
  <si>
    <t>GCA_015252675.1</t>
  </si>
  <si>
    <t>JACAFZ01</t>
  </si>
  <si>
    <t>ftp://ftp.ncbi.nlm.nih.gov/genomes/all/GCA/015/252/675/GCA_015252675.1_ASM1525267v1</t>
  </si>
  <si>
    <t>Epicoccum latusicollum</t>
  </si>
  <si>
    <t>T41</t>
  </si>
  <si>
    <t>SAMN15501750</t>
  </si>
  <si>
    <t>PRJNA645278</t>
  </si>
  <si>
    <t>GCA_015266435.1</t>
  </si>
  <si>
    <t>JACCMO01</t>
  </si>
  <si>
    <t>ftp://ftp.ncbi.nlm.nih.gov/genomes/all/GCA/015/266/435/GCA_015266435.1_ASM1526643v1</t>
  </si>
  <si>
    <t>Trichoderma oligosporum</t>
  </si>
  <si>
    <t>CGMCC 3.17527</t>
  </si>
  <si>
    <t>SAMN15460985</t>
  </si>
  <si>
    <t>PRJNA644467</t>
  </si>
  <si>
    <t>GCA_015266385.1</t>
  </si>
  <si>
    <t>JACBYL01</t>
  </si>
  <si>
    <t>ftp://ftp.ncbi.nlm.nih.gov/genomes/all/GCA/015/266/385/GCA_015266385.1_ASM1526638v1</t>
  </si>
  <si>
    <t>Phaffia australis</t>
  </si>
  <si>
    <t>CBS 14095</t>
  </si>
  <si>
    <t>SAMN06311466</t>
  </si>
  <si>
    <t>PRJNA371751</t>
  </si>
  <si>
    <t>GCA_014825575.1</t>
  </si>
  <si>
    <t>MVAH01</t>
  </si>
  <si>
    <t>ftp://ftp.ncbi.nlm.nih.gov/genomes/all/GCA/014/825/575/GCA_014825575.1_ASM1482557v1</t>
  </si>
  <si>
    <t>Exophiala sp. BO6</t>
  </si>
  <si>
    <t>BO6</t>
  </si>
  <si>
    <t>SAMN15776674</t>
  </si>
  <si>
    <t>PRJNA656291</t>
  </si>
  <si>
    <t>GCA_015295625.1</t>
  </si>
  <si>
    <t>JADCRL01</t>
  </si>
  <si>
    <t>2020-11-09T00:00:00Z</t>
  </si>
  <si>
    <t>ftp://ftp.ncbi.nlm.nih.gov/genomes/all/GCA/015/295/625/GCA_015295625.1_ASM1529562v1</t>
  </si>
  <si>
    <t>Ramaria rubella</t>
  </si>
  <si>
    <t>UT-36052-T</t>
  </si>
  <si>
    <t>SAMN02745027</t>
  </si>
  <si>
    <t>PRJNA196021</t>
  </si>
  <si>
    <t>GCA_015039355.1</t>
  </si>
  <si>
    <t>WIQE01</t>
  </si>
  <si>
    <t>ftp://ftp.ncbi.nlm.nih.gov/genomes/all/GCA/015/039/355/GCA_015039355.1_Ramac1</t>
  </si>
  <si>
    <t>Ceratobasidium sp. AG-I</t>
  </si>
  <si>
    <t>anastomosis group I; DN8442</t>
  </si>
  <si>
    <t>SAMN12251685</t>
  </si>
  <si>
    <t>PRJNA333964</t>
  </si>
  <si>
    <t>GCA_015039395.1</t>
  </si>
  <si>
    <t>WITF01</t>
  </si>
  <si>
    <t>ftp://ftp.ncbi.nlm.nih.gov/genomes/all/GCA/015/039/395/GCA_015039395.1_CerAGI</t>
  </si>
  <si>
    <t>Flammulina filiformis</t>
  </si>
  <si>
    <t>Liu 355</t>
  </si>
  <si>
    <t>SAMN16176945</t>
  </si>
  <si>
    <t>PRJNA531555</t>
  </si>
  <si>
    <t>GCA_015342475.1</t>
  </si>
  <si>
    <t>JACYFH01</t>
  </si>
  <si>
    <t>ftp://ftp.ncbi.nlm.nih.gov/genomes/all/GCA/015/342/475/GCA_015342475.1_ASM1534247v1</t>
  </si>
  <si>
    <t>Aotearoamyces nothofagi</t>
  </si>
  <si>
    <t>ICMP 21868</t>
  </si>
  <si>
    <t>SAMN16338394</t>
  </si>
  <si>
    <t>PRJNA666936</t>
  </si>
  <si>
    <t>GCA_015345905.1</t>
  </si>
  <si>
    <t>JADDTR01</t>
  </si>
  <si>
    <t>ftp://ftp.ncbi.nlm.nih.gov/genomes/all/GCA/015/345/905/GCA_015345905.1_ASM1534590v1</t>
  </si>
  <si>
    <t>Tribolium madens</t>
  </si>
  <si>
    <t>multiple individuals</t>
  </si>
  <si>
    <t>SAMN16398860</t>
  </si>
  <si>
    <t>PRJNA668153</t>
  </si>
  <si>
    <t>GCA_015345945.1</t>
  </si>
  <si>
    <t>JADDYM01</t>
  </si>
  <si>
    <t>ftp://ftp.ncbi.nlm.nih.gov/genomes/all/GCA/015/345/945/GCA_015345945.1_Tmad_KSU_1.1</t>
  </si>
  <si>
    <t>Leptinotarsa tumamoca</t>
  </si>
  <si>
    <t>CPBWGS_09</t>
  </si>
  <si>
    <t>SAMN13161654</t>
  </si>
  <si>
    <t>PRJNA580490</t>
  </si>
  <si>
    <t>GCA_015342025.1</t>
  </si>
  <si>
    <t>WOGQ01</t>
  </si>
  <si>
    <t>ftp://ftp.ncbi.nlm.nih.gov/genomes/all/GCA/015/342/025/GCA_015342025.1_ASM1534202v1</t>
  </si>
  <si>
    <t>Leptinotarsa lineolata</t>
  </si>
  <si>
    <t>CPBWGS_10</t>
  </si>
  <si>
    <t>SAMN13161655</t>
  </si>
  <si>
    <t>GCA_015342045.1</t>
  </si>
  <si>
    <t>WOGR01</t>
  </si>
  <si>
    <t>ftp://ftp.ncbi.nlm.nih.gov/genomes/all/GCA/015/342/045/GCA_015342045.1_ASM1534204v1</t>
  </si>
  <si>
    <t>Leptinotarsa undecemlineata</t>
  </si>
  <si>
    <t>CPBWGS_08</t>
  </si>
  <si>
    <t>SAMN13161653</t>
  </si>
  <si>
    <t>GCA_015342065.1</t>
  </si>
  <si>
    <t>WOGP01</t>
  </si>
  <si>
    <t>ftp://ftp.ncbi.nlm.nih.gov/genomes/all/GCA/015/342/065/GCA_015342065.1_ASM1534206v1</t>
  </si>
  <si>
    <t>Leptinotarsa defecta</t>
  </si>
  <si>
    <t>CPBWGS_07</t>
  </si>
  <si>
    <t>SAMN13161652</t>
  </si>
  <si>
    <t>GCA_015342085.1</t>
  </si>
  <si>
    <t>WOGO01</t>
  </si>
  <si>
    <t>ftp://ftp.ncbi.nlm.nih.gov/genomes/all/GCA/015/342/085/GCA_015342085.1_ASM1534208v1</t>
  </si>
  <si>
    <t>Leptinotarsa texana</t>
  </si>
  <si>
    <t>CPBWGS_06</t>
  </si>
  <si>
    <t>SAMN13161651</t>
  </si>
  <si>
    <t>GCA_015342105.1</t>
  </si>
  <si>
    <t>WOGN01</t>
  </si>
  <si>
    <t>ftp://ftp.ncbi.nlm.nih.gov/genomes/all/GCA/015/342/105/GCA_015342105.1_ASM1534210v1</t>
  </si>
  <si>
    <t>Leptinotarsa haldemani</t>
  </si>
  <si>
    <t>CPBWGS_05</t>
  </si>
  <si>
    <t>SAMN13161650</t>
  </si>
  <si>
    <t>GCA_015342125.1</t>
  </si>
  <si>
    <t>WOGM01</t>
  </si>
  <si>
    <t>ftp://ftp.ncbi.nlm.nih.gov/genomes/all/GCA/015/342/125/GCA_015342125.1_ASM1534212v1</t>
  </si>
  <si>
    <t>Leptinotarsa rubiginosa</t>
  </si>
  <si>
    <t>CPBWGS_04</t>
  </si>
  <si>
    <t>SAMN13161649</t>
  </si>
  <si>
    <t>GCA_015342145.1</t>
  </si>
  <si>
    <t>WOGL01</t>
  </si>
  <si>
    <t>ftp://ftp.ncbi.nlm.nih.gov/genomes/all/GCA/015/342/145/GCA_015342145.1_ASM1534214v1</t>
  </si>
  <si>
    <t>Leptinotarsa juncta</t>
  </si>
  <si>
    <t>CPBWGS_02</t>
  </si>
  <si>
    <t>SAMN13161647</t>
  </si>
  <si>
    <t>GCA_015342185.1</t>
  </si>
  <si>
    <t>WOGJ01</t>
  </si>
  <si>
    <t>ftp://ftp.ncbi.nlm.nih.gov/genomes/all/GCA/015/342/185/GCA_015342185.1_ASM1534218v1</t>
  </si>
  <si>
    <t>Leptinotarsa peninsularis</t>
  </si>
  <si>
    <t>CPBWGS_01</t>
  </si>
  <si>
    <t>SAMN13161646</t>
  </si>
  <si>
    <t>GCA_015342205.1</t>
  </si>
  <si>
    <t>WOGI01</t>
  </si>
  <si>
    <t>ftp://ftp.ncbi.nlm.nih.gov/genomes/all/GCA/015/342/205/GCA_015342205.1_ASM1534220v1</t>
  </si>
  <si>
    <t>Aculops lycopersici</t>
  </si>
  <si>
    <t>SAMN13242328</t>
  </si>
  <si>
    <t>PRJNA588358</t>
  </si>
  <si>
    <t>GCA_015350385.1</t>
  </si>
  <si>
    <t>WNKI01</t>
  </si>
  <si>
    <t>ftp://ftp.ncbi.nlm.nih.gov/genomes/all/GCA/015/350/385/GCA_015350385.1_ASM1535038v1</t>
  </si>
  <si>
    <t>Cortinarius glaucopus</t>
  </si>
  <si>
    <t>AT 2004 276</t>
  </si>
  <si>
    <t>SAMN06266946</t>
  </si>
  <si>
    <t>PRJNA366621</t>
  </si>
  <si>
    <t>GCA_015039465.1</t>
  </si>
  <si>
    <t>WIDD01</t>
  </si>
  <si>
    <t>ftp://ftp.ncbi.nlm.nih.gov/genomes/all/GCA/015/039/465/GCA_015039465.1_Corgl3</t>
  </si>
  <si>
    <t>Crambe hispanica</t>
  </si>
  <si>
    <t>SAMN14858942</t>
  </si>
  <si>
    <t>PRJNA631330</t>
  </si>
  <si>
    <t>GCA_015476445.1</t>
  </si>
  <si>
    <t>JABFOD01</t>
  </si>
  <si>
    <t>ftp://ftp.ncbi.nlm.nih.gov/genomes/all/GCA/015/476/445/GCA_015476445.1_Crambe_hispanica_v1.1</t>
  </si>
  <si>
    <t>Pogoniulus pusillus</t>
  </si>
  <si>
    <t>bPogPus1</t>
  </si>
  <si>
    <t>SAMN15098508</t>
  </si>
  <si>
    <t>PRJNA637953</t>
  </si>
  <si>
    <t>GCA_015220805.1</t>
  </si>
  <si>
    <t>chromosome 1:CM026776.1; chromosome 2:CM026777.1; chromosome 3:CM026778.1; chromosome 4:CM026779.1; chromosome 5:CM026780.1; chromosome 6:CM026781.1; chromosome 7:CM026782.1; chromosome 8:CM026783.1; chromosome 9:CM026784.1; chromosome 10:CM026785.1; chromosome 11:CM026786.1; chromosome 12:CM026787.1; chromosome 13:CM026788.1; chromosome 14:CM026789.1; chromosome 15:CM026790.1; chromosome 16:CM026791.1; chromosome 17:CM026792.1; chromosome 18:CM026793.1; chromosome 19:CM026794.1; chromosome 20:CM026795.1; chromosome 21:CM026796.1; chromosome 22:CM026797.1; chromosome 23:CM026798.1; chromosome 24:CM026799.1; chromosome 25:CM026800.1; chromosome 26:CM026801.1; chromosome 27:CM026802.1; chromosome 28:CM026803.1; chromosome 29:CM026804.1; chromosome 30:CM026805.1; chromosome 31:CM026806.1; chromosome 32:CM026807.1; chromosome 33:CM026808.1; chromosome 34:CM026809.1; chromosome 35:CM026810.1; chromosome 36:CM026811.1; chromosome 37:CM026812.1; chromosome 38:CM026813.1; chromosome 39:CM026814.1; chromosome 40:CM026815.1; chromosome 41:CM026816.1; chromosome 42:CM026817.1; chromosome 43:CM026818.1; chromosome 44:CM026819.1; chromosome W:CM026820.1; chromosome Z:CM026821.1; mitochondrion MT:CM026823.1</t>
  </si>
  <si>
    <t>JADCQK01</t>
  </si>
  <si>
    <t>ftp://ftp.ncbi.nlm.nih.gov/genomes/all/GCA/015/220/805/GCA_015220805.1_bPogPus1.pri</t>
  </si>
  <si>
    <t>Trachelipus rathkii</t>
  </si>
  <si>
    <t>GF6</t>
  </si>
  <si>
    <t>SAMN14999057</t>
  </si>
  <si>
    <t>PRJNA633105</t>
  </si>
  <si>
    <t>GCA_015478945.1</t>
  </si>
  <si>
    <t>JABUQX01</t>
  </si>
  <si>
    <t>ftp://ftp.ncbi.nlm.nih.gov/genomes/all/GCA/015/478/945/GCA_015478945.1_Osw_Trath_1.0</t>
  </si>
  <si>
    <t>Cardiosporidium cionae</t>
  </si>
  <si>
    <t>ESH_2018</t>
  </si>
  <si>
    <t>SAMN16226513</t>
  </si>
  <si>
    <t>PRJNA664590</t>
  </si>
  <si>
    <t>GCA_015476325.1</t>
  </si>
  <si>
    <t>apicoplast Pltd:CM027049.1</t>
  </si>
  <si>
    <t>JADAQX01</t>
  </si>
  <si>
    <t>ftp://ftp.ncbi.nlm.nih.gov/genomes/all/GCA/015/476/325/GCA_015476325.1_ASM1547632v1</t>
  </si>
  <si>
    <t>Acephala macrosclerotiorum</t>
  </si>
  <si>
    <t>EW76-UTF0540</t>
  </si>
  <si>
    <t>SAMN05446088</t>
  </si>
  <si>
    <t>PRJNA334316</t>
  </si>
  <si>
    <t>GCA_014904845.1</t>
  </si>
  <si>
    <t>WHVH01</t>
  </si>
  <si>
    <t>ftp://ftp.ncbi.nlm.nih.gov/genomes/all/GCA/014/904/845/GCA_014904845.1_Acema1</t>
  </si>
  <si>
    <t>Flammula alnicola</t>
  </si>
  <si>
    <t>AH 47727</t>
  </si>
  <si>
    <t>SAMN05446236</t>
  </si>
  <si>
    <t>PRJNA334369</t>
  </si>
  <si>
    <t>GCA_015499995.1</t>
  </si>
  <si>
    <t>JADNRV01</t>
  </si>
  <si>
    <t>ftp://ftp.ncbi.nlm.nih.gov/genomes/all/GCA/015/499/995/GCA_015499995.1_Phoaln1</t>
  </si>
  <si>
    <t>Haplosporangium gracile</t>
  </si>
  <si>
    <t>Z 33</t>
  </si>
  <si>
    <t>SAMN05727885</t>
  </si>
  <si>
    <t>PRJNA340794</t>
  </si>
  <si>
    <t>GCA_015499985.1</t>
  </si>
  <si>
    <t>JAAAUF01</t>
  </si>
  <si>
    <t>ftp://ftp.ncbi.nlm.nih.gov/genomes/all/GCA/015/499/985/GCA_015499985.1_UCR_McamNRRL2610_1.0</t>
  </si>
  <si>
    <t>Entomortierella lignicola</t>
  </si>
  <si>
    <t>Z 36</t>
  </si>
  <si>
    <t>SAMN05720451</t>
  </si>
  <si>
    <t>PRJNA340793</t>
  </si>
  <si>
    <t>GCA_015500005.1</t>
  </si>
  <si>
    <t>JAAAUG01</t>
  </si>
  <si>
    <t>ftp://ftp.ncbi.nlm.nih.gov/genomes/all/GCA/015/500/005/GCA_015500005.1_UCR_HligNRRL2525_1.0</t>
  </si>
  <si>
    <t>Dissophora ornata</t>
  </si>
  <si>
    <t>Z 71</t>
  </si>
  <si>
    <t>SAMN05720457</t>
  </si>
  <si>
    <t>PRJNA340805</t>
  </si>
  <si>
    <t>GCA_015499975.1</t>
  </si>
  <si>
    <t>JAAAUD01</t>
  </si>
  <si>
    <t>ftp://ftp.ncbi.nlm.nih.gov/genomes/all/GCA/015/499/975/GCA_015499975.1_UCR_DornN22417_1.0</t>
  </si>
  <si>
    <t>Mucidula mucida</t>
  </si>
  <si>
    <t>CBS 558.79</t>
  </si>
  <si>
    <t>SAMN07687491</t>
  </si>
  <si>
    <t>PRJNA410308</t>
  </si>
  <si>
    <t>GCA_015501055.1</t>
  </si>
  <si>
    <t>JADNYV01</t>
  </si>
  <si>
    <t>ftp://ftp.ncbi.nlm.nih.gov/genomes/all/GCA/015/501/055/GCA_015501055.1_Oudmuc1</t>
  </si>
  <si>
    <t>Panaeolus papilionaceus</t>
  </si>
  <si>
    <t>CIRM-BRFM 715</t>
  </si>
  <si>
    <t>SAMN05920496</t>
  </si>
  <si>
    <t>PRJNA346295</t>
  </si>
  <si>
    <t>GCA_015501605.1</t>
  </si>
  <si>
    <t>JADNRZ01</t>
  </si>
  <si>
    <t>ftp://ftp.ncbi.nlm.nih.gov/genomes/all/GCA/015/501/605/GCA_015501605.1_Panpap1</t>
  </si>
  <si>
    <t>Cyathus striatus</t>
  </si>
  <si>
    <t>AH 40144</t>
  </si>
  <si>
    <t>SAMN05446308</t>
  </si>
  <si>
    <t>PRJNA333390</t>
  </si>
  <si>
    <t>GCA_015501535.1</t>
  </si>
  <si>
    <t>JADNRW01</t>
  </si>
  <si>
    <t>ftp://ftp.ncbi.nlm.nih.gov/genomes/all/GCA/015/501/535/GCA_015501535.1_Cyastr2</t>
  </si>
  <si>
    <t>Rhodocollybia butyracea</t>
  </si>
  <si>
    <t>AH 40177</t>
  </si>
  <si>
    <t>SAMN05446295</t>
  </si>
  <si>
    <t>PRJNA333300</t>
  </si>
  <si>
    <t>GCA_015501585.1</t>
  </si>
  <si>
    <t>JADNRY01</t>
  </si>
  <si>
    <t>ftp://ftp.ncbi.nlm.nih.gov/genomes/all/GCA/015/501/585/GCA_015501585.1_Rhobut1_1</t>
  </si>
  <si>
    <t>Paxillus ammoniavirescens</t>
  </si>
  <si>
    <t>Pou09.2</t>
  </si>
  <si>
    <t>SAMN05445971</t>
  </si>
  <si>
    <t>PRJNA333096</t>
  </si>
  <si>
    <t>GCA_014904835.1</t>
  </si>
  <si>
    <t>WHVF01</t>
  </si>
  <si>
    <t>ftp://ftp.ncbi.nlm.nih.gov/genomes/all/GCA/014/904/835/GCA_014904835.1_Paxam1</t>
  </si>
  <si>
    <t>Mortierella sp. GBA35</t>
  </si>
  <si>
    <t>GBA35</t>
  </si>
  <si>
    <t>SAMN05720449</t>
  </si>
  <si>
    <t>PRJNA340569</t>
  </si>
  <si>
    <t>GCA_015502445.1</t>
  </si>
  <si>
    <t>JAAAUN01</t>
  </si>
  <si>
    <t>ftp://ftp.ncbi.nlm.nih.gov/genomes/all/GCA/015/502/445/GCA_015502445.1_UCR_MspGBA35_1.0</t>
  </si>
  <si>
    <t>Mortierella sp. 14UC</t>
  </si>
  <si>
    <t>14UC</t>
  </si>
  <si>
    <t>SAMN05720455</t>
  </si>
  <si>
    <t>PRJNA340477</t>
  </si>
  <si>
    <t>GCA_015502465.1</t>
  </si>
  <si>
    <t>JAAAUP01</t>
  </si>
  <si>
    <t>ftp://ftp.ncbi.nlm.nih.gov/genomes/all/GCA/015/502/465/GCA_015502465.1_UCR_Msp14UC_1.0</t>
  </si>
  <si>
    <t>Mortierella sp. AD031</t>
  </si>
  <si>
    <t>AD031</t>
  </si>
  <si>
    <t>SAMN05720799</t>
  </si>
  <si>
    <t>PRJNA340563</t>
  </si>
  <si>
    <t>GCA_015502475.1</t>
  </si>
  <si>
    <t>JAAAUL01</t>
  </si>
  <si>
    <t>ftp://ftp.ncbi.nlm.nih.gov/genomes/all/GCA/015/502/475/GCA_015502475.1_UCR_MspAD031_1.0</t>
  </si>
  <si>
    <t>Mortierella sp. AM989</t>
  </si>
  <si>
    <t>AM989</t>
  </si>
  <si>
    <t>SAMN05720439</t>
  </si>
  <si>
    <t>PRJNA340567</t>
  </si>
  <si>
    <t>GCA_015502455.1</t>
  </si>
  <si>
    <t>JAAAUM01</t>
  </si>
  <si>
    <t>ftp://ftp.ncbi.nlm.nih.gov/genomes/all/GCA/015/502/455/GCA_015502455.1_UCR_MspAM989</t>
  </si>
  <si>
    <t>Mortierella sp. GBA39</t>
  </si>
  <si>
    <t>GBA39</t>
  </si>
  <si>
    <t>SAMN05720493</t>
  </si>
  <si>
    <t>PRJNA340570</t>
  </si>
  <si>
    <t>GCA_015502485.1</t>
  </si>
  <si>
    <t>JAAAUO01</t>
  </si>
  <si>
    <t>ftp://ftp.ncbi.nlm.nih.gov/genomes/all/GCA/015/502/485/GCA_015502485.1_UCR_MspGBA39_1.0</t>
  </si>
  <si>
    <t>Linnemannia schmuckeri</t>
  </si>
  <si>
    <t>NRRL 6426</t>
  </si>
  <si>
    <t>SAMN05720483</t>
  </si>
  <si>
    <t>PRJNA340863</t>
  </si>
  <si>
    <t>GCA_015502505.1</t>
  </si>
  <si>
    <t>JAAAUQ01</t>
  </si>
  <si>
    <t>ftp://ftp.ncbi.nlm.nih.gov/genomes/all/GCA/015/502/505/GCA_015502505.1_UCR_MschNRRL6426_1.0</t>
  </si>
  <si>
    <t>Actinomortierella ambigua</t>
  </si>
  <si>
    <t>BC1065</t>
  </si>
  <si>
    <t>SAMN09074672</t>
  </si>
  <si>
    <t>PRJNA463334</t>
  </si>
  <si>
    <t>GCA_016098155.1</t>
  </si>
  <si>
    <t>JAAAJB01</t>
  </si>
  <si>
    <t>ftp://ftp.ncbi.nlm.nih.gov/genomes/all/GCA/016/098/155/GCA_016098155.1_UCR_MambBC1055_1.0</t>
  </si>
  <si>
    <t>Mortierella sp. AD010</t>
  </si>
  <si>
    <t>AD010</t>
  </si>
  <si>
    <t>SAMN05720791</t>
  </si>
  <si>
    <t>PRJNA340560</t>
  </si>
  <si>
    <t>GCA_015502575.1</t>
  </si>
  <si>
    <t>JAAAUR01</t>
  </si>
  <si>
    <t>ftp://ftp.ncbi.nlm.nih.gov/genomes/all/GCA/015/502/575/GCA_015502575.1_UCR_MspAD010_1.0</t>
  </si>
  <si>
    <t>Haplosporangium bisporale</t>
  </si>
  <si>
    <t>Z 9</t>
  </si>
  <si>
    <t>SAMN05727890</t>
  </si>
  <si>
    <t>PRJNA340799</t>
  </si>
  <si>
    <t>GCA_015500155.1</t>
  </si>
  <si>
    <t>JAAAUE01</t>
  </si>
  <si>
    <t>ftp://ftp.ncbi.nlm.nih.gov/genomes/all/GCA/015/500/155/GCA_015500155.1_UCR_MorNRRLA12553_1.0</t>
  </si>
  <si>
    <t>Haplosporangium sp. Z 767</t>
  </si>
  <si>
    <t>Z 767</t>
  </si>
  <si>
    <t>SAMN05727887</t>
  </si>
  <si>
    <t>PRJNA340798</t>
  </si>
  <si>
    <t>GCA_015529515.1</t>
  </si>
  <si>
    <t>JAAAUJ01</t>
  </si>
  <si>
    <t>ftp://ftp.ncbi.nlm.nih.gov/genomes/all/GCA/015/529/515/GCA_015529515.1_UCR_MspNRRLA10996_1.0</t>
  </si>
  <si>
    <t>Haplosporangium sp. Z 11</t>
  </si>
  <si>
    <t>Z 11</t>
  </si>
  <si>
    <t>SAMN05727889</t>
  </si>
  <si>
    <t>PRJNA340797</t>
  </si>
  <si>
    <t>GCA_015529505.1</t>
  </si>
  <si>
    <t>JAAAUI01</t>
  </si>
  <si>
    <t>ftp://ftp.ncbi.nlm.nih.gov/genomes/all/GCA/015/529/505/GCA_015529505.1_UCR_HspNRRLA10739_1.0</t>
  </si>
  <si>
    <t>Haplosporangium sp. Z 27</t>
  </si>
  <si>
    <t>Z 27</t>
  </si>
  <si>
    <t>SAMN05727888</t>
  </si>
  <si>
    <t>PRJNA340796</t>
  </si>
  <si>
    <t>GCA_015529795.1</t>
  </si>
  <si>
    <t>JAAAUH01</t>
  </si>
  <si>
    <t>ftp://ftp.ncbi.nlm.nih.gov/genomes/all/GCA/015/529/795/GCA_015529795.1_UCR_MspNRRL3175_1.0</t>
  </si>
  <si>
    <t>Gyrodon lividus</t>
  </si>
  <si>
    <t>BX</t>
  </si>
  <si>
    <t>SAMN05660406</t>
  </si>
  <si>
    <t>PRJNA234843</t>
  </si>
  <si>
    <t>GCA_014904945.1</t>
  </si>
  <si>
    <t>WIOO01</t>
  </si>
  <si>
    <t>ftp://ftp.ncbi.nlm.nih.gov/genomes/all/GCA/014/904/945/GCA_014904945.1_Gyrli1</t>
  </si>
  <si>
    <t>Penicillium dipodomyicola</t>
  </si>
  <si>
    <t>IIF7SW-F2</t>
  </si>
  <si>
    <t>SAMN15915653</t>
  </si>
  <si>
    <t>PRJNA659567</t>
  </si>
  <si>
    <t>GCA_015585785.1</t>
  </si>
  <si>
    <t>JACSOR01</t>
  </si>
  <si>
    <t>ftp://ftp.ncbi.nlm.nih.gov/genomes/all/GCA/015/585/785/GCA_015585785.1_ASM1558578v1</t>
  </si>
  <si>
    <t>Penicillium griseoroseum</t>
  </si>
  <si>
    <t>IF3SW-F1</t>
  </si>
  <si>
    <t>SAMN15915641</t>
  </si>
  <si>
    <t>GCA_015586035.1</t>
  </si>
  <si>
    <t>JACSPC01</t>
  </si>
  <si>
    <t>ftp://ftp.ncbi.nlm.nih.gov/genomes/all/GCA/015/586/035/GCA_015586035.1_ASM1558603v1</t>
  </si>
  <si>
    <t>Mus minutoides</t>
  </si>
  <si>
    <t>SAMEA6377509</t>
  </si>
  <si>
    <t>PRJEB35625</t>
  </si>
  <si>
    <t>GCA_902729485.2</t>
  </si>
  <si>
    <t>CACVCL01</t>
  </si>
  <si>
    <t>ftp://ftp.ncbi.nlm.nih.gov/genomes/all/GCA/902/729/485/GCA_902729485.2_Mus_minutoides_I2396_v1</t>
  </si>
  <si>
    <t>Pieris napi</t>
  </si>
  <si>
    <t>SAMEA7523140</t>
  </si>
  <si>
    <t>PRJEB43012</t>
  </si>
  <si>
    <t>GCA_905231885.1</t>
  </si>
  <si>
    <t>chromosome 1:HG993162.1; chromosome 2:HG993163.1; chromosome 3:HG993166.1; chromosome 4:HG993169.1; chromosome 5:HG993170.1; chromosome 6:HG993167.1; chromosome 7:HG993164.1; chromosome 8:HG993172.1; chromosome 9:HG993171.1; chromosome 10:HG993168.1; chromosome 11:HG993174.1; chromosome 12:HG993176.1; chromosome 13:HG993177.1; chromosome 14:HG993173.1; chromosome 15:HG993178.1; chromosome 16:HG993179.1; chromosome 17:HG993181.1; chromosome 18:HG993175.1; chromosome 19:HG993180.1; chromosome 20:HG993183.1; chromosome 21:HG993182.1; chromosome 22:HG993184.1; chromosome 23:HG993185.1; chromosome 24:HG993186.1; chromosome Z:HG993165.1; mitochondrion MT:HG993187.1</t>
  </si>
  <si>
    <t>CAJNIX01</t>
  </si>
  <si>
    <t>ftp://ftp.ncbi.nlm.nih.gov/genomes/all/GCA/905/231/885/GCA_905231885.1_ilPieNapi4.1</t>
  </si>
  <si>
    <t>Scopulariopsis brevicaulis</t>
  </si>
  <si>
    <t>MRI360</t>
  </si>
  <si>
    <t>SAMN12229526</t>
  </si>
  <si>
    <t>PRJNA553117</t>
  </si>
  <si>
    <t>GCA_017657125.1</t>
  </si>
  <si>
    <t>JAGFNX01</t>
  </si>
  <si>
    <t>ftp://ftp.ncbi.nlm.nih.gov/genomes/all/GCA/017/657/125/GCA_017657125.1_ASM1765712v1</t>
  </si>
  <si>
    <t>Chrysoporthe sp. MAF-2017a</t>
  </si>
  <si>
    <t>CMW54409</t>
  </si>
  <si>
    <t>SAMN16712071</t>
  </si>
  <si>
    <t>PRJNA675712</t>
  </si>
  <si>
    <t>GCA_015678955.1</t>
  </si>
  <si>
    <t>chromosome 1:CP064896.1; chromosome 2:CP064903.1; chromosome 3:CP064906.1; chromosome 4:CP064897.1; chromosome 5:CP064904.1; chromosome 6:CP064895.1; chromosome 7:CP064898.1; chromosome 8:CP064907.1; chromosome 9:CP064899.1; chromosome 10:CP064905.1; chromosome 12:CP064900.1; chromosome 13:CP064902.1; chromosome 14:CP064894.1; mitochondrion MT:CP064901.1</t>
  </si>
  <si>
    <t>ftp://ftp.ncbi.nlm.nih.gov/genomes/all/GCA/015/678/955/GCA_015678955.1_ASM1567895v1</t>
  </si>
  <si>
    <t>Podila horticola</t>
  </si>
  <si>
    <t>CK413</t>
  </si>
  <si>
    <t>SAMN05720445</t>
  </si>
  <si>
    <t>PRJNA340850</t>
  </si>
  <si>
    <t>GCA_015679535.1</t>
  </si>
  <si>
    <t>JAAAUX01</t>
  </si>
  <si>
    <t>ftp://ftp.ncbi.nlm.nih.gov/genomes/all/GCA/015/679/535/GCA_015679535.1_UCR_MhortCK413_1.0</t>
  </si>
  <si>
    <t>Podila minutissima</t>
  </si>
  <si>
    <t>AD069</t>
  </si>
  <si>
    <t>SAMN05720476</t>
  </si>
  <si>
    <t>PRJNA340852</t>
  </si>
  <si>
    <t>GCA_016098005.1</t>
  </si>
  <si>
    <t>JAAAIS01</t>
  </si>
  <si>
    <t>ftp://ftp.ncbi.nlm.nih.gov/genomes/all/GCA/016/098/005/GCA_016098005.1_UCR_MminAD069_1.0</t>
  </si>
  <si>
    <t>Podila epigama</t>
  </si>
  <si>
    <t>NRRL 5512</t>
  </si>
  <si>
    <t>SAMN05720443</t>
  </si>
  <si>
    <t>PRJNA340841</t>
  </si>
  <si>
    <t>GCA_015679605.1</t>
  </si>
  <si>
    <t>JAAAVE01</t>
  </si>
  <si>
    <t>ftp://ftp.ncbi.nlm.nih.gov/genomes/all/GCA/015/679/605/GCA_015679605.1_UCR_MepigNRRL5512_1.0</t>
  </si>
  <si>
    <t>Entomortierella beljakovae</t>
  </si>
  <si>
    <t>KOD1040</t>
  </si>
  <si>
    <t>SAMN05720775</t>
  </si>
  <si>
    <t>PRJNA340823</t>
  </si>
  <si>
    <t>GCA_015679585.1</t>
  </si>
  <si>
    <t>JAAAVF01</t>
  </si>
  <si>
    <t>ftp://ftp.ncbi.nlm.nih.gov/genomes/all/GCA/015/679/585/GCA_015679585.1_UCR_MbelKOD1040_1.0</t>
  </si>
  <si>
    <t>Mortierella sp. AD011</t>
  </si>
  <si>
    <t>AD011</t>
  </si>
  <si>
    <t>SAMN05720798</t>
  </si>
  <si>
    <t>PRJNA340561</t>
  </si>
  <si>
    <t>GCA_015679695.1</t>
  </si>
  <si>
    <t>JAAAVD01</t>
  </si>
  <si>
    <t>ftp://ftp.ncbi.nlm.nih.gov/genomes/all/GCA/015/679/695/GCA_015679695.1_UCR_MspAD011_1.0</t>
  </si>
  <si>
    <t>Mortierella sp. NVP85</t>
  </si>
  <si>
    <t>NVP85</t>
  </si>
  <si>
    <t>SAMN05720496</t>
  </si>
  <si>
    <t>PRJNA340574</t>
  </si>
  <si>
    <t>GCA_015679515.1</t>
  </si>
  <si>
    <t>JAAAVA01</t>
  </si>
  <si>
    <t>ftp://ftp.ncbi.nlm.nih.gov/genomes/all/GCA/015/679/515/GCA_015679515.1_UCR_MspNVP85_1.0</t>
  </si>
  <si>
    <t>Mortierella sp. AD094</t>
  </si>
  <si>
    <t>AD094</t>
  </si>
  <si>
    <t>SAMN05720438</t>
  </si>
  <si>
    <t>PRJNA340566</t>
  </si>
  <si>
    <t>GCA_015679545.1</t>
  </si>
  <si>
    <t>JAAAUZ01</t>
  </si>
  <si>
    <t>ftp://ftp.ncbi.nlm.nih.gov/genomes/all/GCA/015/679/545/GCA_015679545.1_UCR_MspAD094_1.0</t>
  </si>
  <si>
    <t>Lepista nuda</t>
  </si>
  <si>
    <t>CBS 247.69</t>
  </si>
  <si>
    <t>SAMN05446316</t>
  </si>
  <si>
    <t>PRJNA334366</t>
  </si>
  <si>
    <t>GCA_015584075.1</t>
  </si>
  <si>
    <t>JADNYU01</t>
  </si>
  <si>
    <t>ftp://ftp.ncbi.nlm.nih.gov/genomes/all/GCA/015/584/075/GCA_015584075.1_Lepnud1</t>
  </si>
  <si>
    <t>Crepidotus variabilis</t>
  </si>
  <si>
    <t>CBS 506.95</t>
  </si>
  <si>
    <t>SAMN07687481</t>
  </si>
  <si>
    <t>PRJNA410303</t>
  </si>
  <si>
    <t>GCA_015657495.1</t>
  </si>
  <si>
    <t>JADNRE01</t>
  </si>
  <si>
    <t>ftp://ftp.ncbi.nlm.nih.gov/genomes/all/GCA/015/657/495/GCA_015657495.1_Crevar1</t>
  </si>
  <si>
    <t>Pholiota conissans</t>
  </si>
  <si>
    <t>CIRM-BRFM 674</t>
  </si>
  <si>
    <t>SAMN05446341</t>
  </si>
  <si>
    <t>PRJNA333099</t>
  </si>
  <si>
    <t>GCA_015484465.1</t>
  </si>
  <si>
    <t>JADNRG01</t>
  </si>
  <si>
    <t>ftp://ftp.ncbi.nlm.nih.gov/genomes/all/GCA/015/484/465/GCA_015484465.1_Phocon1</t>
  </si>
  <si>
    <t>Hydnum rufescens UP504</t>
  </si>
  <si>
    <t>UP504</t>
  </si>
  <si>
    <t>SAMN05660910</t>
  </si>
  <si>
    <t>PRJNA234814</t>
  </si>
  <si>
    <t>GCA_014904985.1</t>
  </si>
  <si>
    <t>WIOR01</t>
  </si>
  <si>
    <t>ftp://ftp.ncbi.nlm.nih.gov/genomes/all/GCA/014/904/985/GCA_014904985.1_Hydru2</t>
  </si>
  <si>
    <t>Kodamaea anthophila</t>
  </si>
  <si>
    <t>UWOPS95-602.1</t>
  </si>
  <si>
    <t>SAMN15654336</t>
  </si>
  <si>
    <t>PRJNA648971</t>
  </si>
  <si>
    <t>GCA_015708815.1</t>
  </si>
  <si>
    <t>JACFYR01</t>
  </si>
  <si>
    <t>ftp://ftp.ncbi.nlm.nih.gov/genomes/all/GCA/015/708/815/GCA_015708815.1_ASM1570881v1</t>
  </si>
  <si>
    <t>Thelephora ganbajun</t>
  </si>
  <si>
    <t>P2</t>
  </si>
  <si>
    <t>SAMN05445929</t>
  </si>
  <si>
    <t>PRJNA332932</t>
  </si>
  <si>
    <t>GCA_014904855.1</t>
  </si>
  <si>
    <t>WHVG01</t>
  </si>
  <si>
    <t>ftp://ftp.ncbi.nlm.nih.gov/genomes/all/GCA/014/904/855/GCA_014904855.1_Thega1</t>
  </si>
  <si>
    <t>Sarotherodon caroli</t>
  </si>
  <si>
    <t>Z17</t>
  </si>
  <si>
    <t>SAMN13929963</t>
  </si>
  <si>
    <t>GCA_015708515.1</t>
  </si>
  <si>
    <t>JAAECK01</t>
  </si>
  <si>
    <t>ftp://ftp.ncbi.nlm.nih.gov/genomes/all/GCA/015/708/515/GCA_015708515.1_Z17.scf</t>
  </si>
  <si>
    <t>Sarotherodon steinbachi</t>
  </si>
  <si>
    <t>Z07</t>
  </si>
  <si>
    <t>SAMN13929961</t>
  </si>
  <si>
    <t>GCA_015708585.1</t>
  </si>
  <si>
    <t>JAAECI01</t>
  </si>
  <si>
    <t>ftp://ftp.ncbi.nlm.nih.gov/genomes/all/GCA/015/708/585/GCA_015708585.1_Z07.scf</t>
  </si>
  <si>
    <t>Potos flavus</t>
  </si>
  <si>
    <t>SDZ_MTNT-JEM001</t>
  </si>
  <si>
    <t>SAMN13795725</t>
  </si>
  <si>
    <t>GCA_015708855.1</t>
  </si>
  <si>
    <t>mitochondrion MT:CM027365.1</t>
  </si>
  <si>
    <t>JAABKN01</t>
  </si>
  <si>
    <t>ftp://ftp.ncbi.nlm.nih.gov/genomes/all/GCA/015/708/855/GCA_015708855.1_Pflavus_platanus500</t>
  </si>
  <si>
    <t>Diacronema lutheri</t>
  </si>
  <si>
    <t>NIVA-4/92</t>
  </si>
  <si>
    <t>SAMN18879650</t>
  </si>
  <si>
    <t>PRJNA725470</t>
  </si>
  <si>
    <t>GCA_019448385.1</t>
  </si>
  <si>
    <t>JAGTXO01</t>
  </si>
  <si>
    <t>ftp://ftp.ncbi.nlm.nih.gov/genomes/all/GCA/019/448/385/GCA_019448385.1_MSCA_Paluth_1.1</t>
  </si>
  <si>
    <t>Mortierella hygrophila</t>
  </si>
  <si>
    <t>NRRL 2591</t>
  </si>
  <si>
    <t>SAMN10361082</t>
  </si>
  <si>
    <t>PRJNA499664</t>
  </si>
  <si>
    <t>GCA_015680625.1</t>
  </si>
  <si>
    <t>JAAAXW01</t>
  </si>
  <si>
    <t>ftp://ftp.ncbi.nlm.nih.gov/genomes/all/GCA/015/680/625/GCA_015680625.1_UCR_MhylaNRRL2591_1.0</t>
  </si>
  <si>
    <t>Torulaspora sp. CBS 2947</t>
  </si>
  <si>
    <t>CBS2947</t>
  </si>
  <si>
    <t>SAMN14605352</t>
  </si>
  <si>
    <t>PRJNA625705</t>
  </si>
  <si>
    <t>GCA_013694445.1</t>
  </si>
  <si>
    <t>chromosome 1:CP059267.1; chromosome 2:CP059268.1; chromosome 3:CP059269.1; chromosome 4:CP059270.1; chromosome 5:CP059271.1; chromosome 6:CP059272.1; chromosome 7:CP059273.1; chromosome 8:CP059274.1</t>
  </si>
  <si>
    <t>2020-07-26T00:00:00Z</t>
  </si>
  <si>
    <t>ftp://ftp.ncbi.nlm.nih.gov/genomes/all/GCA/013/694/445/GCA_013694445.1_ASM1369444v1</t>
  </si>
  <si>
    <t>Clitopilus hobsonii</t>
  </si>
  <si>
    <t>QYL-10</t>
  </si>
  <si>
    <t>SAMN16692392</t>
  </si>
  <si>
    <t>PRJNA675211</t>
  </si>
  <si>
    <t>GCA_015708445.2</t>
  </si>
  <si>
    <t>chromosome 1:CP067997.1; chromosome 2:CP067998.1; chromosome 3:CP067999.1; chromosome 4:CP068000.1; chromosome 5:CP068001.1; chromosome 6:CP068002.1; chromosome 7:CP068003.1; chromosome 8:CP068004.1; chromosome 9:CP068005.1; chromosome 10:CP068006.1; chromosome 11:CP068007.1; chromosome 12:CP068008.1; chromosome 13:CP068009.1</t>
  </si>
  <si>
    <t>ftp://ftp.ncbi.nlm.nih.gov/genomes/all/GCA/015/708/445/GCA_015708445.2_ASM1570844v2</t>
  </si>
  <si>
    <t>[Candida] mesenterica</t>
  </si>
  <si>
    <t>UWOPS91-121.2</t>
  </si>
  <si>
    <t>SAMN15654340</t>
  </si>
  <si>
    <t>GCA_015708695.1</t>
  </si>
  <si>
    <t>JACFYN01</t>
  </si>
  <si>
    <t>ftp://ftp.ncbi.nlm.nih.gov/genomes/all/GCA/015/708/695/GCA_015708695.1_ASM1570869v1</t>
  </si>
  <si>
    <t>Sylvilagus bachmani</t>
  </si>
  <si>
    <t>Sample2420</t>
  </si>
  <si>
    <t>SAMN15801470</t>
  </si>
  <si>
    <t>PRJNA512907</t>
  </si>
  <si>
    <t>GCA_015711505.1</t>
  </si>
  <si>
    <t>chromosome 1:CM027386.1; chromosome 2:CM027387.1; chromosome 3:CM027388.1; chromosome 4:CM027389.1; chromosome 5:CM027390.1; chromosome 6:CM027391.1; chromosome 7:CM027392.1; chromosome 8:CM027393.1; chromosome 9:CM027394.1; chromosome 10:CM027395.1; chromosome 11:CM027396.1; chromosome 12:CM027397.1; chromosome 13:CM027398.1; chromosome 14:CM027399.1; chromosome 15:CM027400.1; chromosome 16:CM027401.1; chromosome 17:CM027402.1; chromosome 18:CM027403.1; chromosome 19:CM027404.1; chromosome 20:CM027405.1; chromosome 21:CM027406.1; chromosome 22:CM027407.1; chromosome 23:CM027408.1; chromosome 24:CM027409.1</t>
  </si>
  <si>
    <t>JADBBT01</t>
  </si>
  <si>
    <t>ftp://ftp.ncbi.nlm.nih.gov/genomes/all/GCA/015/711/505/GCA_015711505.1_Sylvilagus_bachmani_HiC</t>
  </si>
  <si>
    <t>Modicella reniformis</t>
  </si>
  <si>
    <t>MES-2147</t>
  </si>
  <si>
    <t>SAMN05720516</t>
  </si>
  <si>
    <t>PRJNA340812</t>
  </si>
  <si>
    <t>GCA_015849295.1</t>
  </si>
  <si>
    <t>JAAAHW01</t>
  </si>
  <si>
    <t>ftp://ftp.ncbi.nlm.nih.gov/genomes/all/GCA/015/849/295/GCA_015849295.1_UCR_MrenMES-2147_1.0</t>
  </si>
  <si>
    <t>CYF27</t>
  </si>
  <si>
    <t>SAMN16115041</t>
  </si>
  <si>
    <t>PRJNA663031</t>
  </si>
  <si>
    <t>GCA_015881745.1</t>
  </si>
  <si>
    <t>JACWGD01</t>
  </si>
  <si>
    <t>ftp://ftp.ncbi.nlm.nih.gov/genomes/all/GCA/015/881/745/GCA_015881745.1_ASM1588174v1</t>
  </si>
  <si>
    <t>Lamprotornis superbus</t>
  </si>
  <si>
    <t>SS15</t>
  </si>
  <si>
    <t>SAMN16294059</t>
  </si>
  <si>
    <t>PRJNA666448</t>
  </si>
  <si>
    <t>GCA_015883425.1</t>
  </si>
  <si>
    <t>JADDUC01</t>
  </si>
  <si>
    <t>ftp://ftp.ncbi.nlm.nih.gov/genomes/all/GCA/015/883/425/GCA_015883425.1_CU_Lasu_v1</t>
  </si>
  <si>
    <t>Vickermania ingenoplastis</t>
  </si>
  <si>
    <t>COLPROT021</t>
  </si>
  <si>
    <t>SAMN12076760</t>
  </si>
  <si>
    <t>PRJNA549176</t>
  </si>
  <si>
    <t>GCA_010157825.1</t>
  </si>
  <si>
    <t>VFSE01</t>
  </si>
  <si>
    <t>ftp://ftp.ncbi.nlm.nih.gov/genomes/all/GCA/010/157/825/GCA_010157825.1_ASM1015782v1</t>
  </si>
  <si>
    <t>Nosema granulosis</t>
  </si>
  <si>
    <t>Ou3-Ou53</t>
  </si>
  <si>
    <t>SAMN10502582</t>
  </si>
  <si>
    <t>PRJNA513271</t>
  </si>
  <si>
    <t>GCA_015832245.1</t>
  </si>
  <si>
    <t>SBJO01</t>
  </si>
  <si>
    <t>ftp://ftp.ncbi.nlm.nih.gov/genomes/all/GCA/015/832/245/GCA_015832245.1_ASM1583224v1</t>
  </si>
  <si>
    <t>A2</t>
  </si>
  <si>
    <t>SAMN16434550</t>
  </si>
  <si>
    <t>PRJNA669110</t>
  </si>
  <si>
    <t>GCA_015832465.1</t>
  </si>
  <si>
    <t>JADCKO01</t>
  </si>
  <si>
    <t>ftp://ftp.ncbi.nlm.nih.gov/genomes/all/GCA/015/832/465/GCA_015832465.1_ASM1583246v1</t>
  </si>
  <si>
    <t>Boechera retrofracta</t>
  </si>
  <si>
    <t>PC18</t>
  </si>
  <si>
    <t>SAMN08026719</t>
  </si>
  <si>
    <t>PRJNA418376</t>
  </si>
  <si>
    <t>GCA_015832515.1</t>
  </si>
  <si>
    <t>JACCIV01</t>
  </si>
  <si>
    <t>ftp://ftp.ncbi.nlm.nih.gov/genomes/all/GCA/015/832/515/GCA_015832515.1_SPBU_Bret_1.0</t>
  </si>
  <si>
    <t>Aspergillus nanangensis</t>
  </si>
  <si>
    <t>MST-FP2251</t>
  </si>
  <si>
    <t>SAMN11665376</t>
  </si>
  <si>
    <t>PRJNA543384</t>
  </si>
  <si>
    <t>GCA_015844325.1</t>
  </si>
  <si>
    <t>VCAU01</t>
  </si>
  <si>
    <t>ftp://ftp.ncbi.nlm.nih.gov/genomes/all/GCA/015/844/325/GCA_015844325.1_ASM1584432v1</t>
  </si>
  <si>
    <t>Linnemannia zychae</t>
  </si>
  <si>
    <t>NRRL 2592</t>
  </si>
  <si>
    <t>SAMN10361244</t>
  </si>
  <si>
    <t>PRJNA499697</t>
  </si>
  <si>
    <t>GCA_015847235.1</t>
  </si>
  <si>
    <t>JAAAHU01</t>
  </si>
  <si>
    <t>ftp://ftp.ncbi.nlm.nih.gov/genomes/all/GCA/015/847/235/GCA_015847235.1_UCR_MzychaeNRRL2592_1.0</t>
  </si>
  <si>
    <t>Entomortierella chlamydospora</t>
  </si>
  <si>
    <t>AD033</t>
  </si>
  <si>
    <t>SAMN05720793</t>
  </si>
  <si>
    <t>PRJNA340826</t>
  </si>
  <si>
    <t>GCA_015849335.1</t>
  </si>
  <si>
    <t>JAAAIC01</t>
  </si>
  <si>
    <t>ftp://ftp.ncbi.nlm.nih.gov/genomes/all/GCA/015/849/335/GCA_015849335.1_UCR_MchalAD033_1.0</t>
  </si>
  <si>
    <t>Podila clonocystis</t>
  </si>
  <si>
    <t>AM1000</t>
  </si>
  <si>
    <t>SAMN05720794</t>
  </si>
  <si>
    <t>PRJNA340828</t>
  </si>
  <si>
    <t>GCA_015852385.1</t>
  </si>
  <si>
    <t>JAAAIE01</t>
  </si>
  <si>
    <t>ftp://ftp.ncbi.nlm.nih.gov/genomes/all/GCA/015/852/385/GCA_015852385.1_UCR_MclonAM1000_1.0</t>
  </si>
  <si>
    <t>Gryganskiella cystojenkinii</t>
  </si>
  <si>
    <t>SAMN05720522</t>
  </si>
  <si>
    <t>PRJNA340830</t>
  </si>
  <si>
    <t>GCA_015852425.1</t>
  </si>
  <si>
    <t>JAAAIG01</t>
  </si>
  <si>
    <t>ftp://ftp.ncbi.nlm.nih.gov/genomes/all/GCA/015/852/425/GCA_015852425.1_UCR_Mcyst1230_1.0</t>
  </si>
  <si>
    <t>Podila epicladia</t>
  </si>
  <si>
    <t>KOD1059</t>
  </si>
  <si>
    <t>SAMN05720442</t>
  </si>
  <si>
    <t>PRJNA340840</t>
  </si>
  <si>
    <t>GCA_015852495.1</t>
  </si>
  <si>
    <t>JAAAIK01</t>
  </si>
  <si>
    <t>ftp://ftp.ncbi.nlm.nih.gov/genomes/all/GCA/015/852/495/GCA_015852495.1_UCR_MepiKOD1059_1.0</t>
  </si>
  <si>
    <t>Salix dunnii</t>
  </si>
  <si>
    <t>FAFU-HL-1</t>
  </si>
  <si>
    <t>SAMN16547678</t>
  </si>
  <si>
    <t>PRJNA670558</t>
  </si>
  <si>
    <t>GCA_015731905.1</t>
  </si>
  <si>
    <t>chromosome 1:CM027659.1; chromosome 2:CM027660.1; chromosome 3:CM027661.1; chromosome 4:CM027662.1; chromosome 5:CM027663.1; chromosome 6:CM027664.1; chromosome 7:CM027665.1; chromosome 8:CM027666.1; chromosome 9:CM027667.1; chromosome 10:CM027668.1; chromosome 11:CM027669.1; chromosome 12:CM027670.1; chromosome 13:CM027671.1; chromosome 14:CM027672.1; chromosome 15:CM027673.1; chromosome 16:CM027674.1; chromosome 17:CM027675.1; chromosome 18:CM027676.1; chromosome 19:CM027677.1; mitochondrion MT:CM027678.1; chloroplast Pltd:CM027679.1</t>
  </si>
  <si>
    <t>JADGMS01</t>
  </si>
  <si>
    <t>ftp://ftp.ncbi.nlm.nih.gov/genomes/all/GCA/015/731/905/GCA_015731905.1_SDv1.1</t>
  </si>
  <si>
    <t>UH-Tt-Lm1</t>
  </si>
  <si>
    <t>SAMN05920947</t>
  </si>
  <si>
    <t>PRJNA346452</t>
  </si>
  <si>
    <t>GCA_015956445.1</t>
  </si>
  <si>
    <t>WIUZ02</t>
  </si>
  <si>
    <t>ftp://ftp.ncbi.nlm.nih.gov/genomes/all/GCA/015/956/445/GCA_015956445.1_Theter1</t>
  </si>
  <si>
    <t>Dione vanillae vanillae</t>
  </si>
  <si>
    <t>agraulis</t>
  </si>
  <si>
    <t>SAMN11398298</t>
  </si>
  <si>
    <t>GCA_013421085.1</t>
  </si>
  <si>
    <t>JAATLS01</t>
  </si>
  <si>
    <t>ftp://ftp.ncbi.nlm.nih.gov/genomes/all/GCA/013/421/085/GCA_013421085.1_ASM1342108v1</t>
  </si>
  <si>
    <t>Hyaloscypha hepaticicola</t>
  </si>
  <si>
    <t>UAMH 7357</t>
  </si>
  <si>
    <t>SAMN03097691</t>
  </si>
  <si>
    <t>PRJNA263050</t>
  </si>
  <si>
    <t>GCA_002865625.1</t>
  </si>
  <si>
    <t>LYBP01</t>
  </si>
  <si>
    <t>ftp://ftp.ncbi.nlm.nih.gov/genomes/all/GCA/002/865/625/GCA_002865625.1_Rhier1</t>
  </si>
  <si>
    <t>Megathymus violae</t>
  </si>
  <si>
    <t>SAMN07767772</t>
  </si>
  <si>
    <t>PRJNA413820</t>
  </si>
  <si>
    <t>GCA_003671415.1</t>
  </si>
  <si>
    <t>PDGT01</t>
  </si>
  <si>
    <t>ftp://ftp.ncbi.nlm.nih.gov/genomes/all/GCA/003/671/415/GCA_003671415.1_mvi_v1</t>
  </si>
  <si>
    <t>Maniola hyperantus</t>
  </si>
  <si>
    <t>SAMEA994723</t>
  </si>
  <si>
    <t>PRJEB36756</t>
  </si>
  <si>
    <t>GCA_902806685.1</t>
  </si>
  <si>
    <t>chromosome 1:NC_048536.1/LR761647.1; chromosome 2:NC_048537.1/LR761648.1; chromosome 3:NC_048538.1/LR761649.1; chromosome 4:NC_048539.1/LR761651.1; chromosome 5:NC_048540.1/LR761652.1; chromosome 6:NC_048541.1/LR761653.1; chromosome 7:NC_048542.1/LR761654.1; chromosome 8:NC_048543.1/LR761655.1; chromosome 9:NC_048544.1/LR761656.1; chromosome 10:NC_048545.1/LR761657.1; chromosome 11:NC_048546.1/LR761658.1; chromosome 12:NC_048547.1/LR761659.1; chromosome 13:NC_048548.1/LR761660.1; chromosome 14:NC_048549.1/LR761661.1; chromosome 15:NC_048550.1/LR761662.1; chromosome 16:NC_048551.1/LR761663.1; chromosome 17:NC_048552.1/LR761664.1; chromosome 18:NC_048553.1/LR761665.1; chromosome 19:NC_048554.1/LR761666.1; chromosome 20:NC_048555.1/LR761667.1; chromosome 21:NC_048556.1/LR761668.1; chromosome 22:NC_048557.1/LR761669.1; chromosome 23:NC_048558.1/LR761670.1; chromosome 24:NC_048559.1/LR761671.1; chromosome 25:NC_048560.1/LR761672.1; chromosome 26:NC_048561.1/LR761673.1; chromosome 27:NC_048562.1/LR761674.1; chromosome 28:NC_048563.1/LR761675.1; chromosome Z:NC_048564.1/LR761650.1</t>
  </si>
  <si>
    <t>CADCXM01</t>
  </si>
  <si>
    <t>2020-02-16T00:00:00Z</t>
  </si>
  <si>
    <t>ftp://ftp.ncbi.nlm.nih.gov/genomes/all/GCA/902/806/685/GCA_902806685.1_iAphHyp1.1</t>
  </si>
  <si>
    <t>ftp://ftp.ncbi.nlm.nih.gov/genomes/all/GCF/902/806/685/GCF_902806685.1_iAphHyp1.1</t>
  </si>
  <si>
    <t>Anthopleura sola</t>
  </si>
  <si>
    <t>LAJ1</t>
  </si>
  <si>
    <t>SAMN14927844</t>
  </si>
  <si>
    <t>PRJNA632874</t>
  </si>
  <si>
    <t>GCA_016068315.1</t>
  </si>
  <si>
    <t>JABJWW01</t>
  </si>
  <si>
    <t>ftp://ftp.ncbi.nlm.nih.gov/genomes/all/GCA/016/068/315/GCA_016068315.1_UCD_Asol</t>
  </si>
  <si>
    <t>Drepana arcuata</t>
  </si>
  <si>
    <t>BCY-2018</t>
  </si>
  <si>
    <t>SAMN15470784</t>
  </si>
  <si>
    <t>PRJNA644671</t>
  </si>
  <si>
    <t>GCA_016069955.1</t>
  </si>
  <si>
    <t>JACCPG01</t>
  </si>
  <si>
    <t>ftp://ftp.ncbi.nlm.nih.gov/genomes/all/GCA/016/069/955/GCA_016069955.1_CAR_DARC_1.0</t>
  </si>
  <si>
    <t>Sporothrix protearum</t>
  </si>
  <si>
    <t>CBS 116654</t>
  </si>
  <si>
    <t>SAMN14972255</t>
  </si>
  <si>
    <t>GCA_016097115.1</t>
  </si>
  <si>
    <t>JADMNH01</t>
  </si>
  <si>
    <t>ftp://ftp.ncbi.nlm.nih.gov/genomes/all/GCA/016/097/115/GCA_016097115.1_SPRO_v1.0</t>
  </si>
  <si>
    <t>CBS 121960</t>
  </si>
  <si>
    <t>SAMN14972256</t>
  </si>
  <si>
    <t>GCA_016097105.1</t>
  </si>
  <si>
    <t>JADMNI01</t>
  </si>
  <si>
    <t>ftp://ftp.ncbi.nlm.nih.gov/genomes/all/GCA/016/097/105/GCA_016097105.1_SVAR_v1.0</t>
  </si>
  <si>
    <t>Sporothrix curviconia</t>
  </si>
  <si>
    <t>CBS 959.73</t>
  </si>
  <si>
    <t>SAMN14972253</t>
  </si>
  <si>
    <t>GCA_016097085.1</t>
  </si>
  <si>
    <t>JADMNF01</t>
  </si>
  <si>
    <t>ftp://ftp.ncbi.nlm.nih.gov/genomes/all/GCA/016/097/085/GCA_016097085.1_SCUR_v1.0</t>
  </si>
  <si>
    <t>IMI 345568</t>
  </si>
  <si>
    <t>SAMN16825489</t>
  </si>
  <si>
    <t>PRJNA679179</t>
  </si>
  <si>
    <t>GCA_016097275.1</t>
  </si>
  <si>
    <t>JADWDI01</t>
  </si>
  <si>
    <t>ftp://ftp.ncbi.nlm.nih.gov/genomes/all/GCA/016/097/275/GCA_016097275.1_ASM1609727v1</t>
  </si>
  <si>
    <t>Aspergillus melleus</t>
  </si>
  <si>
    <t>CBS 546.65</t>
  </si>
  <si>
    <t>SAMN16825490</t>
  </si>
  <si>
    <t>GCA_016097325.1</t>
  </si>
  <si>
    <t>JADPPX01</t>
  </si>
  <si>
    <t>ftp://ftp.ncbi.nlm.nih.gov/genomes/all/GCA/016/097/325/GCA_016097325.1_ASM1609732v1</t>
  </si>
  <si>
    <t>Apophysomyces sp. BC1021</t>
  </si>
  <si>
    <t>BC1021</t>
  </si>
  <si>
    <t>SAMN09083213</t>
  </si>
  <si>
    <t>PRJNA463336</t>
  </si>
  <si>
    <t>GCA_016097735.1</t>
  </si>
  <si>
    <t>JAAZWV01</t>
  </si>
  <si>
    <t>ftp://ftp.ncbi.nlm.nih.gov/genomes/all/GCA/016/097/735/GCA_016097735.1_ASM1609773v1</t>
  </si>
  <si>
    <t>Apophysomyces sp. BC1015</t>
  </si>
  <si>
    <t>BC1015</t>
  </si>
  <si>
    <t>SAMN09083227</t>
  </si>
  <si>
    <t>PRJNA463337</t>
  </si>
  <si>
    <t>GCA_016097715.1</t>
  </si>
  <si>
    <t>JAAZWU01</t>
  </si>
  <si>
    <t>ftp://ftp.ncbi.nlm.nih.gov/genomes/all/GCA/016/097/715/GCA_016097715.1_ASM1609771v1</t>
  </si>
  <si>
    <t>Apophysomyces sp. BC1034</t>
  </si>
  <si>
    <t>BC1034</t>
  </si>
  <si>
    <t>SAMN09083216</t>
  </si>
  <si>
    <t>PRJNA463335</t>
  </si>
  <si>
    <t>GCA_016097755.1</t>
  </si>
  <si>
    <t>JAAZWW01</t>
  </si>
  <si>
    <t>ftp://ftp.ncbi.nlm.nih.gov/genomes/all/GCA/016/097/755/GCA_016097755.1_ASM1609775v1</t>
  </si>
  <si>
    <t>Dissophora globulifera</t>
  </si>
  <si>
    <t>REB-010B</t>
  </si>
  <si>
    <t>SAMN05720531</t>
  </si>
  <si>
    <t>PRJNA340846</t>
  </si>
  <si>
    <t>GCA_016097935.1</t>
  </si>
  <si>
    <t>JAAAIP01</t>
  </si>
  <si>
    <t>ftp://ftp.ncbi.nlm.nih.gov/genomes/all/GCA/016/097/935/GCA_016097935.1_UCR_MglobuREB-010B_1.0</t>
  </si>
  <si>
    <t>Podila humilis</t>
  </si>
  <si>
    <t>KOD1050</t>
  </si>
  <si>
    <t>SAMN05720536</t>
  </si>
  <si>
    <t>PRJNA340851</t>
  </si>
  <si>
    <t>GCA_016097945.1</t>
  </si>
  <si>
    <t>JAAAIR01</t>
  </si>
  <si>
    <t>ftp://ftp.ncbi.nlm.nih.gov/genomes/all/GCA/016/097/945/GCA_016097945.1_UCR_MhumKOD1050_1.0</t>
  </si>
  <si>
    <t>Linnemannia gamsii</t>
  </si>
  <si>
    <t>AD045</t>
  </si>
  <si>
    <t>SAMN05720529</t>
  </si>
  <si>
    <t>PRJNA340843</t>
  </si>
  <si>
    <t>GCA_016097855.1</t>
  </si>
  <si>
    <t>JAAAIM01</t>
  </si>
  <si>
    <t>ftp://ftp.ncbi.nlm.nih.gov/genomes/all/GCA/016/097/855/GCA_016097855.1_UCR_MgamAD045_1.0</t>
  </si>
  <si>
    <t>Mortierella sp. GBA30</t>
  </si>
  <si>
    <t>GBA30</t>
  </si>
  <si>
    <t>SAMN05720448</t>
  </si>
  <si>
    <t>PRJNA340568</t>
  </si>
  <si>
    <t>GCA_016098035.1</t>
  </si>
  <si>
    <t>JAAAIV01</t>
  </si>
  <si>
    <t>ftp://ftp.ncbi.nlm.nih.gov/genomes/all/GCA/016/098/035/GCA_016098035.1_UCR_MspGBA30_1.0</t>
  </si>
  <si>
    <t>Actinomortierella wolfii</t>
  </si>
  <si>
    <t>NRRL 6351</t>
  </si>
  <si>
    <t>SAMN05720777</t>
  </si>
  <si>
    <t>PRJNA340479</t>
  </si>
  <si>
    <t>GCA_016098105.1</t>
  </si>
  <si>
    <t>JAAAIY01</t>
  </si>
  <si>
    <t>ftp://ftp.ncbi.nlm.nih.gov/genomes/all/GCA/016/098/105/GCA_016098105.1_UCR_MwolfiiNRRL6351_1.0</t>
  </si>
  <si>
    <t>Gamsiella multidivaricata</t>
  </si>
  <si>
    <t>NRRL 6456</t>
  </si>
  <si>
    <t>SAMN05720499</t>
  </si>
  <si>
    <t>PRJNA340801</t>
  </si>
  <si>
    <t>GCA_016098015.1</t>
  </si>
  <si>
    <t>JAAAIT01</t>
  </si>
  <si>
    <t>ftp://ftp.ncbi.nlm.nih.gov/genomes/all/GCA/016/098/015/GCA_016098015.1_UCR_MmultNRRL6456_1.0</t>
  </si>
  <si>
    <t>Mortierella sp. NVP41</t>
  </si>
  <si>
    <t>NVP41</t>
  </si>
  <si>
    <t>SAMN05720450</t>
  </si>
  <si>
    <t>PRJNA340573</t>
  </si>
  <si>
    <t>GCA_016098085.1</t>
  </si>
  <si>
    <t>JAAAIX01</t>
  </si>
  <si>
    <t>ftp://ftp.ncbi.nlm.nih.gov/genomes/all/GCA/016/098/085/GCA_016098085.1_UCR_MspNVP41_1.0</t>
  </si>
  <si>
    <t>Mortierella sp. AD032</t>
  </si>
  <si>
    <t>AD032</t>
  </si>
  <si>
    <t>SAMN05720491</t>
  </si>
  <si>
    <t>PRJNA340564</t>
  </si>
  <si>
    <t>GCA_016098025.1</t>
  </si>
  <si>
    <t>JAAAIU01</t>
  </si>
  <si>
    <t>ftp://ftp.ncbi.nlm.nih.gov/genomes/all/GCA/016/098/025/GCA_016098025.1_UCR_MspAD032_1.0</t>
  </si>
  <si>
    <t>Mortierella sp. GBA43</t>
  </si>
  <si>
    <t>GBA43</t>
  </si>
  <si>
    <t>SAMN05720494</t>
  </si>
  <si>
    <t>PRJNA340571</t>
  </si>
  <si>
    <t>GCA_016098045.1</t>
  </si>
  <si>
    <t>JAAAIW01</t>
  </si>
  <si>
    <t>ftp://ftp.ncbi.nlm.nih.gov/genomes/all/GCA/016/098/045/GCA_016098045.1_UCR_MspGBA43_1.0</t>
  </si>
  <si>
    <t>Mortierella polycephala</t>
  </si>
  <si>
    <t>KOD948</t>
  </si>
  <si>
    <t>SAMN05720452</t>
  </si>
  <si>
    <t>PRJNA340858</t>
  </si>
  <si>
    <t>GCA_016098165.1</t>
  </si>
  <si>
    <t>JAAAJA01</t>
  </si>
  <si>
    <t>ftp://ftp.ncbi.nlm.nih.gov/genomes/all/GCA/016/098/165/GCA_016098165.1_UCR_MpolyKOD948_1.0</t>
  </si>
  <si>
    <t>Linnemannia exigua</t>
  </si>
  <si>
    <t>NRRL 28262</t>
  </si>
  <si>
    <t>SAMN05720535</t>
  </si>
  <si>
    <t>PRJNA340842</t>
  </si>
  <si>
    <t>GCA_016097895.1</t>
  </si>
  <si>
    <t>JAAAIL01</t>
  </si>
  <si>
    <t>ftp://ftp.ncbi.nlm.nih.gov/genomes/all/GCA/016/097/895/GCA_016097895.1_UCR_MexiNRRL28262_1.0</t>
  </si>
  <si>
    <t>Gigantopelta aegis</t>
  </si>
  <si>
    <t>Gae_Host</t>
  </si>
  <si>
    <t>SAMN16968444</t>
  </si>
  <si>
    <t>PRJNA727593</t>
  </si>
  <si>
    <t>GCA_016097555.1</t>
  </si>
  <si>
    <t>chromosome 1:NC_054699.1/CM027790.1; chromosome 2:NC_054700.1/CM027791.1; chromosome 3:NC_054701.1/CM027792.1; chromosome 4:NC_054702.1/CM027793.1; chromosome 5:NC_054703.1/CM027794.1; chromosome 6:NC_054704.1/CM027795.1; chromosome 7:NC_054705.1/CM027796.1; chromosome 8:NC_054706.1/CM027797.1; chromosome 9:NC_054707.1/CM027798.1; chromosome 10:NC_054708.1/CM027799.1; chromosome 11:NC_054709.1/CM027800.1; chromosome 12:NC_054710.1/CM027801.1; chromosome 13:NC_054711.1/CM027802.1; chromosome 14:NC_054712.1/CM027803.1; chromosome 15:NC_054713.1/CM027804.1</t>
  </si>
  <si>
    <t>JAEHGF01</t>
  </si>
  <si>
    <t>ftp://ftp.ncbi.nlm.nih.gov/genomes/all/GCA/016/097/555/GCA_016097555.1_Gae_host_genome</t>
  </si>
  <si>
    <t>ftp://ftp.ncbi.nlm.nih.gov/genomes/all/GCF/016/097/555/GCF_016097555.1_Gae_host_genome</t>
  </si>
  <si>
    <t>Eucalyptus sideroxylon x Eucalyptus melliodora</t>
  </si>
  <si>
    <t>CCA1506</t>
  </si>
  <si>
    <t>SAMN16414709</t>
  </si>
  <si>
    <t>GCA_016097485.1</t>
  </si>
  <si>
    <t>chromosome 1:CM027824.1; chromosome 2:CM027825.1; chromosome 3:CM027826.1; chromosome 4:CM027827.1; chromosome 5:CM027828.1; chromosome 6:CM027829.1; chromosome 7:CM027830.1; chromosome 8:CM027831.1; chromosome 9:CM027832.1; chromosome 10:CM027833.1; chromosome 11:CM027834.1; chloroplast Pltd:CM027857.1</t>
  </si>
  <si>
    <t>JADPVR01</t>
  </si>
  <si>
    <t>ftp://ftp.ncbi.nlm.nih.gov/genomes/all/GCA/016/097/485/GCA_016097485.1_ASM1609748v1</t>
  </si>
  <si>
    <t>Eucalyptus pumila</t>
  </si>
  <si>
    <t>CCA0845</t>
  </si>
  <si>
    <t>SAMN16414706</t>
  </si>
  <si>
    <t>GCA_016097595.1</t>
  </si>
  <si>
    <t>chromosome 1:CM027846.1; chromosome 2:CM027847.1; chromosome 3:CM027848.1; chromosome 4:CM027849.1; chromosome 5:CM027850.1; chromosome 6:CM027851.1; chromosome 7:CM027852.1; chromosome 8:CM027853.1; chromosome 9:CM027854.1; chromosome 10:CM027855.1; chromosome 11:CM027856.1; chloroplast Pltd:CM027858.1</t>
  </si>
  <si>
    <t>JADPVT01</t>
  </si>
  <si>
    <t>ftp://ftp.ncbi.nlm.nih.gov/genomes/all/GCA/016/097/595/GCA_016097595.1_ASM1609759v1</t>
  </si>
  <si>
    <t>Eucalyptus victrix</t>
  </si>
  <si>
    <t>CCA1033</t>
  </si>
  <si>
    <t>SAMN16414708</t>
  </si>
  <si>
    <t>GCA_016097545.1</t>
  </si>
  <si>
    <t>chromosome 1:CM027835.1; chromosome 2:CM027836.1; chromosome 3:CM027837.1; chromosome 4:CM027838.1; chromosome 5:CM027839.1; chromosome 6:CM027840.1; chromosome 7:CM027841.1; chromosome 8:CM027842.1; chromosome 9:CM027843.1; chromosome 10:CM027844.1; chromosome 11:CM027845.1; chloroplast Pltd:CM027859.1</t>
  </si>
  <si>
    <t>JADPVS01</t>
  </si>
  <si>
    <t>ftp://ftp.ncbi.nlm.nih.gov/genomes/all/GCA/016/097/545/GCA_016097545.1_ASM1609754v1</t>
  </si>
  <si>
    <t>Eucalyptus dawsonii</t>
  </si>
  <si>
    <t>CCA0689</t>
  </si>
  <si>
    <t>SAMN16414699</t>
  </si>
  <si>
    <t>GCA_016097615.1</t>
  </si>
  <si>
    <t>chromosome 1:CM027871.1; chromosome 2:CM027872.1; chromosome 3:CM027873.1; chromosome 4:CM027874.1; chromosome 5:CM027875.1; chromosome 6:CM027876.1; chromosome 7:CM027877.1; chromosome 8:CM027878.1; chromosome 9:CM027879.1; chromosome 10:CM027880.1; chromosome 11:CM027881.1; chloroplast Pltd:CM027883.1</t>
  </si>
  <si>
    <t>JADPVV01</t>
  </si>
  <si>
    <t>ftp://ftp.ncbi.nlm.nih.gov/genomes/all/GCA/016/097/615/GCA_016097615.1_ASM1609761v1</t>
  </si>
  <si>
    <t>Phialophora macrospora</t>
  </si>
  <si>
    <t>BMU 00149</t>
  </si>
  <si>
    <t>SAMN16679411</t>
  </si>
  <si>
    <t>PRJNA674881</t>
  </si>
  <si>
    <t>GCA_016109925.1</t>
  </si>
  <si>
    <t>JADWPN01</t>
  </si>
  <si>
    <t>2020-12-17T00:00:00Z</t>
  </si>
  <si>
    <t>ftp://ftp.ncbi.nlm.nih.gov/genomes/all/GCA/016/109/925/GCA_016109925.1_ASM1610992v1</t>
  </si>
  <si>
    <t>Phialophora expanda</t>
  </si>
  <si>
    <t>BMU 02323</t>
  </si>
  <si>
    <t>SAMN16679407</t>
  </si>
  <si>
    <t>GCA_016109585.1</t>
  </si>
  <si>
    <t>JADWPR01</t>
  </si>
  <si>
    <t>ftp://ftp.ncbi.nlm.nih.gov/genomes/all/GCA/016/109/585/GCA_016109585.1_ASM1610958v1</t>
  </si>
  <si>
    <t>Dracogyra subfuscus</t>
  </si>
  <si>
    <t>Dsu01</t>
  </si>
  <si>
    <t>SAMN16905146</t>
  </si>
  <si>
    <t>PRJNA680542</t>
  </si>
  <si>
    <t>GCA_016106625.1</t>
  </si>
  <si>
    <t>JAECMU01</t>
  </si>
  <si>
    <t>ftp://ftp.ncbi.nlm.nih.gov/genomes/all/GCA/016/106/625/GCA_016106625.1_ASM1610662v1</t>
  </si>
  <si>
    <t>Phialophora chinensis</t>
  </si>
  <si>
    <t>BMU 07630</t>
  </si>
  <si>
    <t>SAMN16679404</t>
  </si>
  <si>
    <t>GCA_016109575.1</t>
  </si>
  <si>
    <t>JADWPU01</t>
  </si>
  <si>
    <t>ftp://ftp.ncbi.nlm.nih.gov/genomes/all/GCA/016/109/575/GCA_016109575.1_ASM1610957v1</t>
  </si>
  <si>
    <t>Phialophora tarda</t>
  </si>
  <si>
    <t>CBS 111589</t>
  </si>
  <si>
    <t>SAMN16679413</t>
  </si>
  <si>
    <t>GCA_016109495.1</t>
  </si>
  <si>
    <t>JADWPL01</t>
  </si>
  <si>
    <t>ftp://ftp.ncbi.nlm.nih.gov/genomes/all/GCA/016/109/495/GCA_016109495.1_ASM1610949v1</t>
  </si>
  <si>
    <t>Syntrichia caninervis</t>
  </si>
  <si>
    <t>Stark NV-107</t>
  </si>
  <si>
    <t>SAMN14847761</t>
  </si>
  <si>
    <t>PRJNA630883</t>
  </si>
  <si>
    <t>GCA_016097705.1</t>
  </si>
  <si>
    <t>chromosome 1:CM027758.1; chromosome 2:CM027759.1; chromosome 3:CM027760.1; chromosome 4:CM027761.1; chromosome 5:CM027762.1; chromosome 6:CM027763.1; chromosome 7:CM027764.1; chromosome 8:CM027765.1; chromosome 9:CM027766.1; chromosome 10:CM027767.1; chromosome 11:CM027768.1; chromosome 12:CM027769.1; chromosome 13:CM027770.1</t>
  </si>
  <si>
    <t>JADDRJ01</t>
  </si>
  <si>
    <t>ftp://ftp.ncbi.nlm.nih.gov/genomes/all/GCA/016/097/705/GCA_016097705.1_UMC_Scan_2.0</t>
  </si>
  <si>
    <t>Blastobotrys adeninivorans</t>
  </si>
  <si>
    <t>TMCC 70007</t>
  </si>
  <si>
    <t>SAMN15397908</t>
  </si>
  <si>
    <t>PRJNA642720</t>
  </si>
  <si>
    <t>GCA_016162255.1</t>
  </si>
  <si>
    <t>JACADK01</t>
  </si>
  <si>
    <t>ftp://ftp.ncbi.nlm.nih.gov/genomes/all/GCA/016/162/255/GCA_016162255.1_ASM1616225v1</t>
  </si>
  <si>
    <t>Aspergillus sp. A31</t>
  </si>
  <si>
    <t>A31</t>
  </si>
  <si>
    <t>SAMN15373983</t>
  </si>
  <si>
    <t>GCA_016162245.1</t>
  </si>
  <si>
    <t>JACBKQ01</t>
  </si>
  <si>
    <t>ftp://ftp.ncbi.nlm.nih.gov/genomes/all/GCA/016/162/245/GCA_016162245.1_ASM1616224v1</t>
  </si>
  <si>
    <t>Pseudocercospora ulei</t>
  </si>
  <si>
    <t>GCL012</t>
  </si>
  <si>
    <t>SAMN16071448</t>
  </si>
  <si>
    <t>PRJNA661960</t>
  </si>
  <si>
    <t>GCA_016165855.1</t>
  </si>
  <si>
    <t>JACWNB01</t>
  </si>
  <si>
    <t>ftp://ftp.ncbi.nlm.nih.gov/genomes/all/GCA/016/165/855/GCA_016165855.1_IBUN_P_ulei_V1</t>
  </si>
  <si>
    <t>Acanthopleura granulata</t>
  </si>
  <si>
    <t>KK701</t>
  </si>
  <si>
    <t>SAMN13050533</t>
  </si>
  <si>
    <t>PRJNA578131</t>
  </si>
  <si>
    <t>GCA_016165875.1</t>
  </si>
  <si>
    <t>JABBOT01</t>
  </si>
  <si>
    <t>ftp://ftp.ncbi.nlm.nih.gov/genomes/all/GCA/016/165/875/GCA_016165875.1_ASM1616587v1</t>
  </si>
  <si>
    <t>Phytophthora vignae f. sp. vignae</t>
  </si>
  <si>
    <t>PcV2</t>
  </si>
  <si>
    <t>SAMN14648089</t>
  </si>
  <si>
    <t>PRJNA626502</t>
  </si>
  <si>
    <t>GCA_016169955.1</t>
  </si>
  <si>
    <t>JABJUM01</t>
  </si>
  <si>
    <t>ftp://ftp.ncbi.nlm.nih.gov/genomes/all/GCA/016/169/955/GCA_016169955.1_ASM1616995v1</t>
  </si>
  <si>
    <t>Magallana hongkongensis</t>
  </si>
  <si>
    <t>MH-2019</t>
  </si>
  <si>
    <t>SAMN13012326</t>
  </si>
  <si>
    <t>PRJNA576886</t>
  </si>
  <si>
    <t>GCA_016163765.1</t>
  </si>
  <si>
    <t>WFKH01</t>
  </si>
  <si>
    <t>ftp://ftp.ncbi.nlm.nih.gov/genomes/all/GCA/016/163/765/GCA_016163765.1_CUHK_oyster_2.0</t>
  </si>
  <si>
    <t>Daphnia obtusa</t>
  </si>
  <si>
    <t>FS6</t>
  </si>
  <si>
    <t>SAMN13712705</t>
  </si>
  <si>
    <t>PRJNA598691</t>
  </si>
  <si>
    <t>GCA_016170125.1</t>
  </si>
  <si>
    <t>mitochondrion MT:CM028013.1</t>
  </si>
  <si>
    <t>JAACYE01</t>
  </si>
  <si>
    <t>ftp://ftp.ncbi.nlm.nih.gov/genomes/all/GCA/016/170/125/GCA_016170125.1_FS6_v1.0</t>
  </si>
  <si>
    <t>Pinna nobilis</t>
  </si>
  <si>
    <t>P.n. lagune 2.2</t>
  </si>
  <si>
    <t>SAMN12856410</t>
  </si>
  <si>
    <t>PRJNA645305</t>
  </si>
  <si>
    <t>GCA_016161895.1</t>
  </si>
  <si>
    <t>mitochondrion MT:CM028038.1</t>
  </si>
  <si>
    <t>JACSZP01</t>
  </si>
  <si>
    <t>ftp://ftp.ncbi.nlm.nih.gov/genomes/all/GCA/016/161/895/GCA_016161895.1_ASM1616189v1</t>
  </si>
  <si>
    <t>Anopheles cf. funestus SBV-2013</t>
  </si>
  <si>
    <t>SAMN11380177</t>
  </si>
  <si>
    <t>GCA_016170035.1</t>
  </si>
  <si>
    <t>chromosome X:CM028107.1; chromosome 2L:CM028108.1; chromosome 2R:CM028109.1; chromosome 3L:CM028110.1; chromosome 3R:CM028111.1; mitochondrion MT:CM028119.1</t>
  </si>
  <si>
    <t>STHE01</t>
  </si>
  <si>
    <t>ftp://ftp.ncbi.nlm.nih.gov/genomes/all/GCA/016/170/035/GCA_016170035.1_AlikF1</t>
  </si>
  <si>
    <t>Anopheles longipalpis</t>
  </si>
  <si>
    <t>SAMN11360903</t>
  </si>
  <si>
    <t>GCA_016170015.1</t>
  </si>
  <si>
    <t>chromosome X:CM028102.1; chromosome 2L:CM028103.1; chromosome 2R:CM028104.1; chromosome 3L:CM028105.1; chromosome 3R:CM028106.1; mitochondrion MT:CM028120.1</t>
  </si>
  <si>
    <t>STHD01</t>
  </si>
  <si>
    <t>ftp://ftp.ncbi.nlm.nih.gov/genomes/all/GCA/016/170/015/GCA_016170015.1_AlonF1</t>
  </si>
  <si>
    <t>Anopheles vaneedeni</t>
  </si>
  <si>
    <t>F659</t>
  </si>
  <si>
    <t>SAMN11380181</t>
  </si>
  <si>
    <t>GCA_016170025.1</t>
  </si>
  <si>
    <t>chromosome X:CM028117.1; chromosome 3L:CM028118.1; mitochondrion MT:CM028122.1</t>
  </si>
  <si>
    <t>STHA01</t>
  </si>
  <si>
    <t>ftp://ftp.ncbi.nlm.nih.gov/genomes/all/GCA/016/170/025/GCA_016170025.1_Avan.F1</t>
  </si>
  <si>
    <t>Anopheles parensis</t>
  </si>
  <si>
    <t>F777</t>
  </si>
  <si>
    <t>SAMN11380178</t>
  </si>
  <si>
    <t>GCA_016254315.1</t>
  </si>
  <si>
    <t>chromosome X:CM028123.1; chromosome 2L:CM028124.1; chromosome 2R:CM028125.1; chromosome 3L:CM028126.1; chromosome 3R:CM028127.1; mitochondrion MT:CM028128.1</t>
  </si>
  <si>
    <t>STHC01</t>
  </si>
  <si>
    <t>ftp://ftp.ncbi.nlm.nih.gov/genomes/all/GCA/016/254/315/GCA_016254315.1_AparF1</t>
  </si>
  <si>
    <t>Dictyocoela roeselum</t>
  </si>
  <si>
    <t>SAMN10502655</t>
  </si>
  <si>
    <t>GCA_016255985.1</t>
  </si>
  <si>
    <t>SDVW01</t>
  </si>
  <si>
    <t>ftp://ftp.ncbi.nlm.nih.gov/genomes/all/GCA/016/255/985/GCA_016255985.1_ASM1625598v1</t>
  </si>
  <si>
    <t>NRRL 20692</t>
  </si>
  <si>
    <t>SAMN13683592</t>
  </si>
  <si>
    <t>GCA_013266165.1</t>
  </si>
  <si>
    <t>JAAGWP01</t>
  </si>
  <si>
    <t>ftp://ftp.ncbi.nlm.nih.gov/genomes/all/GCA/013/266/165/GCA_013266165.1_ASM1326616v1</t>
  </si>
  <si>
    <t>Dictyocoela muelleri</t>
  </si>
  <si>
    <t>Ou54</t>
  </si>
  <si>
    <t>SAMN10502583</t>
  </si>
  <si>
    <t>PRJNA513274</t>
  </si>
  <si>
    <t>GCA_016256075.1</t>
  </si>
  <si>
    <t>SDVU01</t>
  </si>
  <si>
    <t>ftp://ftp.ncbi.nlm.nih.gov/genomes/all/GCA/016/256/075/GCA_016256075.1_ASM1625607v1</t>
  </si>
  <si>
    <t>Papilio aristodemus</t>
  </si>
  <si>
    <t>JZZY7UMRXG</t>
  </si>
  <si>
    <t>SAMN08536813</t>
  </si>
  <si>
    <t>PRJNA434126</t>
  </si>
  <si>
    <t>GCA_016277805.1</t>
  </si>
  <si>
    <t>JAABKM01</t>
  </si>
  <si>
    <t>ftp://ftp.ncbi.nlm.nih.gov/genomes/all/GCA/016/277/805/GCA_016277805.1_ASM1627780v1</t>
  </si>
  <si>
    <t>Diaporthe citriasiana</t>
  </si>
  <si>
    <t>ZJUD30</t>
  </si>
  <si>
    <t>SAMN15944717</t>
  </si>
  <si>
    <t>GCA_014872975.1</t>
  </si>
  <si>
    <t>JADAZS01</t>
  </si>
  <si>
    <t>ftp://ftp.ncbi.nlm.nih.gov/genomes/all/GCA/014/872/975/GCA_014872975.1_ASM1487297v1</t>
  </si>
  <si>
    <t>Hoplolaimus galeatus</t>
  </si>
  <si>
    <t>G21</t>
  </si>
  <si>
    <t>SAMN15902603</t>
  </si>
  <si>
    <t>PRJNA659265</t>
  </si>
  <si>
    <t>GCA_016432905.1</t>
  </si>
  <si>
    <t>JAEHOL01</t>
  </si>
  <si>
    <t>ftp://ftp.ncbi.nlm.nih.gov/genomes/all/GCA/016/432/905/GCA_016432905.1_ASM1643290v1</t>
  </si>
  <si>
    <t>Hoplolaimus columbus</t>
  </si>
  <si>
    <t>C31</t>
  </si>
  <si>
    <t>SAMN15902582</t>
  </si>
  <si>
    <t>PRJNA659263</t>
  </si>
  <si>
    <t>GCA_016433075.1</t>
  </si>
  <si>
    <t>JAEHOM01</t>
  </si>
  <si>
    <t>ftp://ftp.ncbi.nlm.nih.gov/genomes/all/GCA/016/433/075/GCA_016433075.1_ASM1643307v1</t>
  </si>
  <si>
    <t>Beauveria felina</t>
  </si>
  <si>
    <t>SYSU-MS7908</t>
  </si>
  <si>
    <t>SAMN17136414</t>
  </si>
  <si>
    <t>PRJNA687156</t>
  </si>
  <si>
    <t>GCA_016490725.1</t>
  </si>
  <si>
    <t>JAEMHR01</t>
  </si>
  <si>
    <t>2021-01-05T00:00:00Z</t>
  </si>
  <si>
    <t>ftp://ftp.ncbi.nlm.nih.gov/genomes/all/GCA/016/490/725/GCA_016490725.1_ASM1649072v1</t>
  </si>
  <si>
    <t>Trichoderma afroharzianum</t>
  </si>
  <si>
    <t>SAMN17013923</t>
  </si>
  <si>
    <t>PRJNA682927</t>
  </si>
  <si>
    <t>GCA_016490745.1</t>
  </si>
  <si>
    <t>JAEKOX01</t>
  </si>
  <si>
    <t>ftp://ftp.ncbi.nlm.nih.gov/genomes/all/GCA/016/490/745/GCA_016490745.1_ASM1649074v1</t>
  </si>
  <si>
    <t>Pachyseris speciosa</t>
  </si>
  <si>
    <t>CAN04-2015</t>
  </si>
  <si>
    <t>SAMN17108255</t>
  </si>
  <si>
    <t>PRJNA686157</t>
  </si>
  <si>
    <t>GCA_016490735.1</t>
  </si>
  <si>
    <t>JAEMWC01</t>
  </si>
  <si>
    <t>ftp://ftp.ncbi.nlm.nih.gov/genomes/all/GCA/016/490/735/GCA_016490735.1_ASM1649073v1</t>
  </si>
  <si>
    <t>Cytospora piceae</t>
  </si>
  <si>
    <t>CFCC52841</t>
  </si>
  <si>
    <t>SAMN16704286</t>
  </si>
  <si>
    <t>PRJNA675330</t>
  </si>
  <si>
    <t>GCA_016508685.1</t>
  </si>
  <si>
    <t>JADMLE01</t>
  </si>
  <si>
    <t>ftp://ftp.ncbi.nlm.nih.gov/genomes/all/GCA/016/508/685/GCA_016508685.1_ASM1650868v1</t>
  </si>
  <si>
    <t>Hyphodiscus hymeniophilus</t>
  </si>
  <si>
    <t>ATCC 34498</t>
  </si>
  <si>
    <t>SAMN09863599</t>
  </si>
  <si>
    <t>PRJNA486772</t>
  </si>
  <si>
    <t>GCA_016508695.1</t>
  </si>
  <si>
    <t>VNKQ01</t>
  </si>
  <si>
    <t>ftp://ftp.ncbi.nlm.nih.gov/genomes/all/GCA/016/508/695/GCA_016508695.1_ASM1650869v1</t>
  </si>
  <si>
    <t>Benedenia humboldti</t>
  </si>
  <si>
    <t>SAMN17035732</t>
  </si>
  <si>
    <t>PRJNA683713</t>
  </si>
  <si>
    <t>GCA_016432935.1</t>
  </si>
  <si>
    <t>mitochondrion MT:CM028216.1</t>
  </si>
  <si>
    <t>JAEDOY01</t>
  </si>
  <si>
    <t>ftp://ftp.ncbi.nlm.nih.gov/genomes/all/GCA/016/432/935/GCA_016432935.1_ASM1643293v1</t>
  </si>
  <si>
    <t>Antechinus flavipes</t>
  </si>
  <si>
    <t>AdamAnt</t>
  </si>
  <si>
    <t>SAMN16807749</t>
  </si>
  <si>
    <t>PRJNA565840</t>
  </si>
  <si>
    <t>GCA_016432865.1</t>
  </si>
  <si>
    <t>chromosome 1:CM028217.1; chromosome 2:CM028218.1; chromosome 3:CM028219.1; chromosome 4:CM028220.1; chromosome 5:CM028221.1; chromosome 6:CM028222.1; chromosome X:CM028223.1</t>
  </si>
  <si>
    <t>JADWMD01</t>
  </si>
  <si>
    <t>ftp://ftp.ncbi.nlm.nih.gov/genomes/all/GCA/016/432/865/GCA_016432865.1_AdamAnt</t>
  </si>
  <si>
    <t>Crotalus tigris</t>
  </si>
  <si>
    <t>CLP2741</t>
  </si>
  <si>
    <t>SAMN12497667</t>
  </si>
  <si>
    <t>PRJNA699292</t>
  </si>
  <si>
    <t>GCA_016545835.1</t>
  </si>
  <si>
    <t>VORL01</t>
  </si>
  <si>
    <t>ftp://ftp.ncbi.nlm.nih.gov/genomes/all/GCA/016/545/835/GCA_016545835.1_ASM1654583v1</t>
  </si>
  <si>
    <t>ftp://ftp.ncbi.nlm.nih.gov/genomes/all/GCF/016/545/835/GCF_016545835.1_ASM1654583v1</t>
  </si>
  <si>
    <t>Gracilinanus agilis</t>
  </si>
  <si>
    <t>LMUSP501</t>
  </si>
  <si>
    <t>SAMN16807781</t>
  </si>
  <si>
    <t>GCA_016433145.1</t>
  </si>
  <si>
    <t>chromosome 1:CM028235.1; chromosome 2:CM028236.1; chromosome 3:CM028237.1; chromosome 4:CM028238.1; chromosome 5:CM028239.1; chromosome 6:CM028240.1; chromosome X:CM028241.1</t>
  </si>
  <si>
    <t>JADWME01</t>
  </si>
  <si>
    <t>ftp://ftp.ncbi.nlm.nih.gov/genomes/all/GCA/016/433/145/GCA_016433145.1_AgileGrace</t>
  </si>
  <si>
    <t>Pyrrhura cruentata</t>
  </si>
  <si>
    <t>YUI5UZIPG5</t>
  </si>
  <si>
    <t>SAMN09683515</t>
  </si>
  <si>
    <t>PRJNA481551</t>
  </si>
  <si>
    <t>GCA_016545565.1</t>
  </si>
  <si>
    <t>WUAO01</t>
  </si>
  <si>
    <t>ftp://ftp.ncbi.nlm.nih.gov/genomes/all/GCA/016/545/565/GCA_016545565.1_ASM1654556v1</t>
  </si>
  <si>
    <t>Fusarium cf. solani</t>
  </si>
  <si>
    <t>EtdFoc-155</t>
  </si>
  <si>
    <t>SAMN07711010</t>
  </si>
  <si>
    <t>PRJNA412392</t>
  </si>
  <si>
    <t>GCA_011033385.1</t>
  </si>
  <si>
    <t>WESN01</t>
  </si>
  <si>
    <t>ftp://ftp.ncbi.nlm.nih.gov/genomes/all/GCA/011/033/385/GCA_011033385.1_ASM1103338v1</t>
  </si>
  <si>
    <t>Fusarium cf. falciforme</t>
  </si>
  <si>
    <t>EtdFoc-186</t>
  </si>
  <si>
    <t>SAMN07711029</t>
  </si>
  <si>
    <t>GCA_011033785.1</t>
  </si>
  <si>
    <t>WESZ01</t>
  </si>
  <si>
    <t>ftp://ftp.ncbi.nlm.nih.gov/genomes/all/GCA/011/033/785/GCA_011033785.1_ASM1103378v1</t>
  </si>
  <si>
    <t>Fusarium cf. aywerte</t>
  </si>
  <si>
    <t>EtdFoc-240</t>
  </si>
  <si>
    <t>SAMN07711068</t>
  </si>
  <si>
    <t>GCA_011034095.1</t>
  </si>
  <si>
    <t>WETZ01</t>
  </si>
  <si>
    <t>ftp://ftp.ncbi.nlm.nih.gov/genomes/all/GCA/011/034/095/GCA_011034095.1_ASM1103409v1</t>
  </si>
  <si>
    <t>Fusarium cf. hostae</t>
  </si>
  <si>
    <t>EthFoc-23</t>
  </si>
  <si>
    <t>SAMN07710904</t>
  </si>
  <si>
    <t>GCA_011035825.1</t>
  </si>
  <si>
    <t>WEXE01</t>
  </si>
  <si>
    <t>ftp://ftp.ncbi.nlm.nih.gov/genomes/all/GCA/011/035/825/GCA_011035825.1_ASM1103582v1</t>
  </si>
  <si>
    <t>Fusarium cf. verticillioides</t>
  </si>
  <si>
    <t>EthFoc-133</t>
  </si>
  <si>
    <t>SAMN07710871</t>
  </si>
  <si>
    <t>GCA_011035275.1</t>
  </si>
  <si>
    <t>WEWL01</t>
  </si>
  <si>
    <t>ftp://ftp.ncbi.nlm.nih.gov/genomes/all/GCA/011/035/275/GCA_011035275.1_ASM1103527v1</t>
  </si>
  <si>
    <t>Fusarium cf. nygamai</t>
  </si>
  <si>
    <t>EthFoc-DSP1</t>
  </si>
  <si>
    <t>SAMN07710953</t>
  </si>
  <si>
    <t>GCA_011036685.1</t>
  </si>
  <si>
    <t>WEYU01</t>
  </si>
  <si>
    <t>ftp://ftp.ncbi.nlm.nih.gov/genomes/all/GCA/011/036/685/GCA_011036685.1_ASM1103668v1</t>
  </si>
  <si>
    <t>[Candida] californica</t>
  </si>
  <si>
    <t>Olga-2</t>
  </si>
  <si>
    <t>SAMN08581127</t>
  </si>
  <si>
    <t>GCA_016584195.1</t>
  </si>
  <si>
    <t>PUHU01</t>
  </si>
  <si>
    <t>ftp://ftp.ncbi.nlm.nih.gov/genomes/all/GCA/016/584/195/GCA_016584195.1_ASM1658419v1</t>
  </si>
  <si>
    <t>Suillus ampliporus</t>
  </si>
  <si>
    <t>FC55</t>
  </si>
  <si>
    <t>SAMN09070701</t>
  </si>
  <si>
    <t>PRJNA460339</t>
  </si>
  <si>
    <t>GCA_016584345.1</t>
  </si>
  <si>
    <t>JABCPV01</t>
  </si>
  <si>
    <t>ftp://ftp.ncbi.nlm.nih.gov/genomes/all/GCA/016/584/345/GCA_016584345.1_Suiamp1</t>
  </si>
  <si>
    <t>Celoporthe dispersa</t>
  </si>
  <si>
    <t>CMW9976</t>
  </si>
  <si>
    <t>SAMN12860070</t>
  </si>
  <si>
    <t>PRJNA574566</t>
  </si>
  <si>
    <t>GCA_016584495.1</t>
  </si>
  <si>
    <t>WAID01</t>
  </si>
  <si>
    <t>ftp://ftp.ncbi.nlm.nih.gov/genomes/all/GCA/016/584/495/GCA_016584495.1_CeDisp_v1</t>
  </si>
  <si>
    <t>Nitzschia putrida</t>
  </si>
  <si>
    <t>NIES-4239</t>
  </si>
  <si>
    <t>SAMD00232021</t>
  </si>
  <si>
    <t>PRJDB10047</t>
  </si>
  <si>
    <t>GCA_016586335.1</t>
  </si>
  <si>
    <t>BLYE01</t>
  </si>
  <si>
    <t>ftp://ftp.ncbi.nlm.nih.gov/genomes/all/GCA/016/586/335/GCA_016586335.1_Nputr_1.0</t>
  </si>
  <si>
    <t>Ophiorrhiza pumila</t>
  </si>
  <si>
    <t>SAMD00177989</t>
  </si>
  <si>
    <t>PRJDB8685</t>
  </si>
  <si>
    <t>GCA_016586305.1</t>
  </si>
  <si>
    <t>BLIW01</t>
  </si>
  <si>
    <t>ftp://ftp.ncbi.nlm.nih.gov/genomes/all/GCA/016/586/305/GCA_016586305.1_Opu_r1.4</t>
  </si>
  <si>
    <t>Chionoecetes opilio</t>
  </si>
  <si>
    <t>MADBK_172401_WGS</t>
  </si>
  <si>
    <t>SAMN13893315</t>
  </si>
  <si>
    <t>PRJNA602365</t>
  </si>
  <si>
    <t>GCA_016584305.1</t>
  </si>
  <si>
    <t>JACEEZ01</t>
  </si>
  <si>
    <t>ftp://ftp.ncbi.nlm.nih.gov/genomes/all/GCA/016/584/305/GCA_016584305.1_ASM1658430v1</t>
  </si>
  <si>
    <t>Colletotrichum echinochloae</t>
  </si>
  <si>
    <t>B-48</t>
  </si>
  <si>
    <t>SAMN16551125</t>
  </si>
  <si>
    <t>PRJNA672254</t>
  </si>
  <si>
    <t>GCA_016618095.1</t>
  </si>
  <si>
    <t>JADEZT01</t>
  </si>
  <si>
    <t>ftp://ftp.ncbi.nlm.nih.gov/genomes/all/GCA/016/618/095/GCA_016618095.1_ASM1661809v1</t>
  </si>
  <si>
    <t>Nymphon striatum</t>
  </si>
  <si>
    <t>MADBK_800301_WGS</t>
  </si>
  <si>
    <t>SAMN13567730</t>
  </si>
  <si>
    <t>PRJNA595812</t>
  </si>
  <si>
    <t>GCA_016618385.1</t>
  </si>
  <si>
    <t>JABFOP01</t>
  </si>
  <si>
    <t>ftp://ftp.ncbi.nlm.nih.gov/genomes/all/GCA/016/618/385/GCA_016618385.1_SNU_Nstr_1.0</t>
  </si>
  <si>
    <t>Platyplectrum ornatum</t>
  </si>
  <si>
    <t>SVE-2020</t>
  </si>
  <si>
    <t>SAMN15105358</t>
  </si>
  <si>
    <t>PRJNA637083</t>
  </si>
  <si>
    <t>GCA_016617825.1</t>
  </si>
  <si>
    <t>JABWIB01</t>
  </si>
  <si>
    <t>ftp://ftp.ncbi.nlm.nih.gov/genomes/all/GCA/016/617/825/GCA_016617825.1_ASM1661782v1</t>
  </si>
  <si>
    <t>Macrosiphum rosae</t>
  </si>
  <si>
    <t>ROC1</t>
  </si>
  <si>
    <t>SAMN13016521</t>
  </si>
  <si>
    <t>PRJNA576965</t>
  </si>
  <si>
    <t>GCA_016617965.1</t>
  </si>
  <si>
    <t>WHPZ01</t>
  </si>
  <si>
    <t>ftp://ftp.ncbi.nlm.nih.gov/genomes/all/GCA/016/617/965/GCA_016617965.1_ASM1661796v1</t>
  </si>
  <si>
    <t>Megalonaias nervosa</t>
  </si>
  <si>
    <t>JGPickwick2017.3</t>
  </si>
  <si>
    <t>SAMN15565826</t>
  </si>
  <si>
    <t>PRJNA681519</t>
  </si>
  <si>
    <t>GCA_016617855.1</t>
  </si>
  <si>
    <t>JAECUM01</t>
  </si>
  <si>
    <t>ftp://ftp.ncbi.nlm.nih.gov/genomes/all/GCA/016/617/855/GCA_016617855.1_ASM1661785v1</t>
  </si>
  <si>
    <t>Sanghuangporus lonicericola</t>
  </si>
  <si>
    <t>SCIM 3001</t>
  </si>
  <si>
    <t>SAMN13189427</t>
  </si>
  <si>
    <t>PRJNA587366</t>
  </si>
  <si>
    <t>GCA_016618145.1</t>
  </si>
  <si>
    <t>WJSG01</t>
  </si>
  <si>
    <t>ftp://ftp.ncbi.nlm.nih.gov/genomes/all/GCA/016/618/145/GCA_016618145.1_ASM1661814v1</t>
  </si>
  <si>
    <t>Astraeus odoratus</t>
  </si>
  <si>
    <t>MTA1-3</t>
  </si>
  <si>
    <t>SAMN16189912</t>
  </si>
  <si>
    <t>PRJNA663954</t>
  </si>
  <si>
    <t>GCA_016618355.2</t>
  </si>
  <si>
    <t>JADGIP01</t>
  </si>
  <si>
    <t>ftp://ftp.ncbi.nlm.nih.gov/genomes/all/GCA/016/618/355/GCA_016618355.2_ASM1661835v2</t>
  </si>
  <si>
    <t>Suillus paluster</t>
  </si>
  <si>
    <t>FC165</t>
  </si>
  <si>
    <t>SAMN10362844</t>
  </si>
  <si>
    <t>PRJNA727282</t>
  </si>
  <si>
    <t>GCA_016628075.1</t>
  </si>
  <si>
    <t>JABBWC01</t>
  </si>
  <si>
    <t>ftp://ftp.ncbi.nlm.nih.gov/genomes/all/GCA/016/628/075/GCA_016628075.1_Suipal1</t>
  </si>
  <si>
    <t>ftp://ftp.ncbi.nlm.nih.gov/genomes/all/GCF/016/628/075/GCF_016628075.1_Suipal1</t>
  </si>
  <si>
    <t>Suillus lakei</t>
  </si>
  <si>
    <t>FC43</t>
  </si>
  <si>
    <t>SAMN10362048</t>
  </si>
  <si>
    <t>PRJNA499949</t>
  </si>
  <si>
    <t>GCA_016628065.1</t>
  </si>
  <si>
    <t>JABBWA01</t>
  </si>
  <si>
    <t>ftp://ftp.ncbi.nlm.nih.gov/genomes/all/GCA/016/628/065/GCA_016628065.1_Suilak1</t>
  </si>
  <si>
    <t>Suillus occidentalis</t>
  </si>
  <si>
    <t>FC124</t>
  </si>
  <si>
    <t>SAMN10363193</t>
  </si>
  <si>
    <t>PRJNA500540</t>
  </si>
  <si>
    <t>GCA_016628085.1</t>
  </si>
  <si>
    <t>JABBWB01</t>
  </si>
  <si>
    <t>ftp://ftp.ncbi.nlm.nih.gov/genomes/all/GCA/016/628/085/GCA_016628085.1_Suiocc1</t>
  </si>
  <si>
    <t>Didymella arachidicola</t>
  </si>
  <si>
    <t>YY187</t>
  </si>
  <si>
    <t>SAMN12638752</t>
  </si>
  <si>
    <t>PRJNA562378</t>
  </si>
  <si>
    <t>GCA_016630955.1</t>
  </si>
  <si>
    <t>WOCF01</t>
  </si>
  <si>
    <t>ftp://ftp.ncbi.nlm.nih.gov/genomes/all/GCA/016/630/955/GCA_016630955.1_ASM1663095v1</t>
  </si>
  <si>
    <t>Callionymus lyra</t>
  </si>
  <si>
    <t>C_lyra_F025</t>
  </si>
  <si>
    <t>SAMN15526017</t>
  </si>
  <si>
    <t>PRJNA634838</t>
  </si>
  <si>
    <t>GCA_016630915.1</t>
  </si>
  <si>
    <t>JACEEU01</t>
  </si>
  <si>
    <t>ftp://ftp.ncbi.nlm.nih.gov/genomes/all/GCA/016/630/915/GCA_016630915.1_ASM1663091v1</t>
  </si>
  <si>
    <t>Suillus subaureus</t>
  </si>
  <si>
    <t>MN1</t>
  </si>
  <si>
    <t>SAMN05920861</t>
  </si>
  <si>
    <t>PRJNA727286</t>
  </si>
  <si>
    <t>GCA_016647635.1</t>
  </si>
  <si>
    <t>JABBWG01</t>
  </si>
  <si>
    <t>ftp://ftp.ncbi.nlm.nih.gov/genomes/all/GCA/016/647/635/GCA_016647635.1_Suisub1</t>
  </si>
  <si>
    <t>ftp://ftp.ncbi.nlm.nih.gov/genomes/all/GCF/016/647/635/GCF_016647635.1_Suisub1</t>
  </si>
  <si>
    <t>Suillus variegatus</t>
  </si>
  <si>
    <t>UH-Sva-Z1</t>
  </si>
  <si>
    <t>SAMN10865531</t>
  </si>
  <si>
    <t>PRJNA519865</t>
  </si>
  <si>
    <t>GCA_016647645.1</t>
  </si>
  <si>
    <t>JABBWF01</t>
  </si>
  <si>
    <t>ftp://ftp.ncbi.nlm.nih.gov/genomes/all/GCA/016/647/645/GCA_016647645.1_Suivar1</t>
  </si>
  <si>
    <t>Suillus subalutaceus</t>
  </si>
  <si>
    <t>FC151</t>
  </si>
  <si>
    <t>SAMN09070715</t>
  </si>
  <si>
    <t>PRJNA727283</t>
  </si>
  <si>
    <t>GCA_016647625.1</t>
  </si>
  <si>
    <t>JABBWH01</t>
  </si>
  <si>
    <t>ftp://ftp.ncbi.nlm.nih.gov/genomes/all/GCA/016/647/625/GCA_016647625.1_Suisu1</t>
  </si>
  <si>
    <t>ftp://ftp.ncbi.nlm.nih.gov/genomes/all/GCF/016/647/625/GCF_016647625.1_Suisu1</t>
  </si>
  <si>
    <t>Suillus tomentosus</t>
  </si>
  <si>
    <t>FC115</t>
  </si>
  <si>
    <t>SAMN08778541</t>
  </si>
  <si>
    <t>PRJNA444101</t>
  </si>
  <si>
    <t>GCA_016647685.1</t>
  </si>
  <si>
    <t>JABBWJ01</t>
  </si>
  <si>
    <t>ftp://ftp.ncbi.nlm.nih.gov/genomes/all/GCA/016/647/685/GCA_016647685.1_Suitom1</t>
  </si>
  <si>
    <t>Suillus plorans</t>
  </si>
  <si>
    <t>S12</t>
  </si>
  <si>
    <t>SAMN14510212</t>
  </si>
  <si>
    <t>PRJNA727287</t>
  </si>
  <si>
    <t>GCA_016647745.1</t>
  </si>
  <si>
    <t>JABBWE01</t>
  </si>
  <si>
    <t>ftp://ftp.ncbi.nlm.nih.gov/genomes/all/GCA/016/647/745/GCA_016647745.1_Suiplo1</t>
  </si>
  <si>
    <t>ftp://ftp.ncbi.nlm.nih.gov/genomes/all/GCF/016/647/745/GCF_016647745.1_Suiplo1</t>
  </si>
  <si>
    <t>Suillus subluteus</t>
  </si>
  <si>
    <t>FC464</t>
  </si>
  <si>
    <t>SAMN12793125</t>
  </si>
  <si>
    <t>PRJNA566866</t>
  </si>
  <si>
    <t>GCA_016647755.1</t>
  </si>
  <si>
    <t>JABBWI01</t>
  </si>
  <si>
    <t>ftp://ftp.ncbi.nlm.nih.gov/genomes/all/GCA/016/647/755/GCA_016647755.1_Suisubl1</t>
  </si>
  <si>
    <t>Suillus fuscotomentosus</t>
  </si>
  <si>
    <t>FC203</t>
  </si>
  <si>
    <t>SAMN12811781</t>
  </si>
  <si>
    <t>PRJNA727288</t>
  </si>
  <si>
    <t>GCA_016647785.1</t>
  </si>
  <si>
    <t>JABBWK01</t>
  </si>
  <si>
    <t>ftp://ftp.ncbi.nlm.nih.gov/genomes/all/GCA/016/647/785/GCA_016647785.1_Suifus1</t>
  </si>
  <si>
    <t>ftp://ftp.ncbi.nlm.nih.gov/genomes/all/GCF/016/647/785/GCF_016647785.1_Suifus1</t>
  </si>
  <si>
    <t>Steinernema khuongi</t>
  </si>
  <si>
    <t>webber</t>
  </si>
  <si>
    <t>SAMN16516735</t>
  </si>
  <si>
    <t>PRJNA670677</t>
  </si>
  <si>
    <t>GCA_016648015.1</t>
  </si>
  <si>
    <t>JADLIF01</t>
  </si>
  <si>
    <t>ftp://ftp.ncbi.nlm.nih.gov/genomes/all/GCA/016/648/015/GCA_016648015.1_ASM1664801v1</t>
  </si>
  <si>
    <t>Hesperophylax magnus</t>
  </si>
  <si>
    <t>Hmagnus_saltlakecounty</t>
  </si>
  <si>
    <t>SAMN16399083</t>
  </si>
  <si>
    <t>PRJNA668166</t>
  </si>
  <si>
    <t>GCA_016648045.1</t>
  </si>
  <si>
    <t>JADDOG01</t>
  </si>
  <si>
    <t>ftp://ftp.ncbi.nlm.nih.gov/genomes/all/GCA/016/648/045/GCA_016648045.1_BYU_hespero_1.0</t>
  </si>
  <si>
    <t>Agrypnia vestita</t>
  </si>
  <si>
    <t>Avestita_ramseycounty</t>
  </si>
  <si>
    <t>SAMN16399168</t>
  </si>
  <si>
    <t>GCA_016648135.1</t>
  </si>
  <si>
    <t>JADDOH01</t>
  </si>
  <si>
    <t>ftp://ftp.ncbi.nlm.nih.gov/genomes/all/GCA/016/648/135/GCA_016648135.1_BYU_agryp_1.0</t>
  </si>
  <si>
    <t>Antechinus stuartii</t>
  </si>
  <si>
    <t>AWGG2019M</t>
  </si>
  <si>
    <t>SAMN16204884</t>
  </si>
  <si>
    <t>PRJNA664282</t>
  </si>
  <si>
    <t>GCA_016696395.1</t>
  </si>
  <si>
    <t>JACYGW01</t>
  </si>
  <si>
    <t>ftp://ftp.ncbi.nlm.nih.gov/genomes/all/GCA/016/696/395/GCA_016696395.1_USYD_AStu_M</t>
  </si>
  <si>
    <t>Potamilus streckersoni</t>
  </si>
  <si>
    <t>CHS0354</t>
  </si>
  <si>
    <t>SAMN16131590</t>
  </si>
  <si>
    <t>PRJNA681676</t>
  </si>
  <si>
    <t>GCA_016746295.1</t>
  </si>
  <si>
    <t>JAEAOA01</t>
  </si>
  <si>
    <t>ftp://ftp.ncbi.nlm.nih.gov/genomes/all/GCA/016/746/295/GCA_016746295.1_UT_Pstr_1.0</t>
  </si>
  <si>
    <t>Drosophila teissieri</t>
  </si>
  <si>
    <t>GT53w</t>
  </si>
  <si>
    <t>SAMN15594708</t>
  </si>
  <si>
    <t>PRJNA702484</t>
  </si>
  <si>
    <t>GCA_016746235.2</t>
  </si>
  <si>
    <t>chromosome 2L:NC_053029.1/CM028594.2; chromosome 2R:NC_053030.1/CM028595.2; chromosome 3L:NC_053031.1/CM028596.2; chromosome 3R:NC_053032.1/CM028597.2; chromosome 4:NC_053033.1/CM028592.2; chromosome X:NC_053034.1/CM028593.2; mitochondrion MT:CM028610.2</t>
  </si>
  <si>
    <t>JAEDAA02</t>
  </si>
  <si>
    <t>ftp://ftp.ncbi.nlm.nih.gov/genomes/all/GCA/016/746/235/GCA_016746235.2_Prin_Dtei_1.1</t>
  </si>
  <si>
    <t>ftp://ftp.ncbi.nlm.nih.gov/genomes/all/GCF/016/746/235/GCF_016746235.2_Prin_Dtei_1.1</t>
  </si>
  <si>
    <t>Geosiphon pyriformis</t>
  </si>
  <si>
    <t>uo1</t>
  </si>
  <si>
    <t>SAMN14307302</t>
  </si>
  <si>
    <t>PRJNA610605</t>
  </si>
  <si>
    <t>GCA_016748015.1</t>
  </si>
  <si>
    <t>JAAOMT01</t>
  </si>
  <si>
    <t>ftp://ftp.ncbi.nlm.nih.gov/genomes/all/GCA/016/748/015/GCA_016748015.1_ASM1674801v1</t>
  </si>
  <si>
    <t>FC179</t>
  </si>
  <si>
    <t>SAMN09062943</t>
  </si>
  <si>
    <t>PRJNA727290</t>
  </si>
  <si>
    <t>GCA_016758775.1</t>
  </si>
  <si>
    <t>JABBWN01</t>
  </si>
  <si>
    <t>ftp://ftp.ncbi.nlm.nih.gov/genomes/all/GCA/016/758/775/GCA_016758775.1_Suicli1</t>
  </si>
  <si>
    <t>ftp://ftp.ncbi.nlm.nih.gov/genomes/all/GCF/016/758/775/GCF_016758775.1_Suicli1</t>
  </si>
  <si>
    <t>Suillus cothurnatus</t>
  </si>
  <si>
    <t>VC 1858</t>
  </si>
  <si>
    <t>SAMN05444124</t>
  </si>
  <si>
    <t>PRJNA335141</t>
  </si>
  <si>
    <t>GCA_016758765.1</t>
  </si>
  <si>
    <t>JABBWL01</t>
  </si>
  <si>
    <t>ftp://ftp.ncbi.nlm.nih.gov/genomes/all/GCA/016/758/765/GCA_016758765.1_ASM1675876v1</t>
  </si>
  <si>
    <t>Suillus bovinus</t>
  </si>
  <si>
    <t>UH-Sbo-P2</t>
  </si>
  <si>
    <t>SAMN10362845</t>
  </si>
  <si>
    <t>PRJNA727291</t>
  </si>
  <si>
    <t>GCA_016758785.1</t>
  </si>
  <si>
    <t>JABBWO01</t>
  </si>
  <si>
    <t>ftp://ftp.ncbi.nlm.nih.gov/genomes/all/GCA/016/758/785/GCA_016758785.1_Suibov1</t>
  </si>
  <si>
    <t>ftp://ftp.ncbi.nlm.nih.gov/genomes/all/GCF/016/758/785/GCF_016758785.1_Suibov1</t>
  </si>
  <si>
    <t>Suillus discolor</t>
  </si>
  <si>
    <t>FC423</t>
  </si>
  <si>
    <t>SAMN12812516</t>
  </si>
  <si>
    <t>PRJNA727289</t>
  </si>
  <si>
    <t>GCA_016758755.1</t>
  </si>
  <si>
    <t>JABBWM01</t>
  </si>
  <si>
    <t>ftp://ftp.ncbi.nlm.nih.gov/genomes/all/GCA/016/758/755/GCA_016758755.1_Suidis1</t>
  </si>
  <si>
    <t>ftp://ftp.ncbi.nlm.nih.gov/genomes/all/GCF/016/758/755/GCF_016758755.1_Suidis1</t>
  </si>
  <si>
    <t>GZL1</t>
  </si>
  <si>
    <t>SAMN16669333</t>
  </si>
  <si>
    <t>PRJNA674684</t>
  </si>
  <si>
    <t>GCA_016758845.1</t>
  </si>
  <si>
    <t>JADKYO01</t>
  </si>
  <si>
    <t>ftp://ftp.ncbi.nlm.nih.gov/genomes/all/GCA/016/758/845/GCA_016758845.1_ASM1675884v1</t>
  </si>
  <si>
    <t>Umbelopsis vinacea</t>
  </si>
  <si>
    <t>WA0000051536</t>
  </si>
  <si>
    <t>SAMN16393840</t>
  </si>
  <si>
    <t>GCA_016758895.1</t>
  </si>
  <si>
    <t>JAEPRA01</t>
  </si>
  <si>
    <t>ftp://ftp.ncbi.nlm.nih.gov/genomes/all/GCA/016/758/895/GCA_016758895.1_ASM1675889v1</t>
  </si>
  <si>
    <t>Suillus americanus</t>
  </si>
  <si>
    <t>EM31</t>
  </si>
  <si>
    <t>SAMN05446963</t>
  </si>
  <si>
    <t>PRJNA333476</t>
  </si>
  <si>
    <t>GCA_016695465.1</t>
  </si>
  <si>
    <t>JABBWP01</t>
  </si>
  <si>
    <t>ftp://ftp.ncbi.nlm.nih.gov/genomes/all/GCA/016/695/465/GCA_016695465.1_Suiame1</t>
  </si>
  <si>
    <t>Suillus hirtellus</t>
  </si>
  <si>
    <t>EM16</t>
  </si>
  <si>
    <t>SAMN05446965</t>
  </si>
  <si>
    <t>PRJNA333479</t>
  </si>
  <si>
    <t>GCA_016695485.1</t>
  </si>
  <si>
    <t>JABBWQ01</t>
  </si>
  <si>
    <t>ftp://ftp.ncbi.nlm.nih.gov/genomes/all/GCA/016/695/485/GCA_016695485.1_Suihi1</t>
  </si>
  <si>
    <t>Suillus decipiens</t>
  </si>
  <si>
    <t>EM49</t>
  </si>
  <si>
    <t>SAMN05446964</t>
  </si>
  <si>
    <t>PRJNA333477</t>
  </si>
  <si>
    <t>GCA_016695475.1</t>
  </si>
  <si>
    <t>JABBWR01</t>
  </si>
  <si>
    <t>ftp://ftp.ncbi.nlm.nih.gov/genomes/all/GCA/016/695/475/GCA_016695475.1_Suidec1</t>
  </si>
  <si>
    <t>Paramecium bursaria</t>
  </si>
  <si>
    <t>Dd1</t>
  </si>
  <si>
    <t>SAMN12325316</t>
  </si>
  <si>
    <t>PRJNA556774</t>
  </si>
  <si>
    <t>GCA_016759055.1</t>
  </si>
  <si>
    <t>VMTU01</t>
  </si>
  <si>
    <t>ftp://ftp.ncbi.nlm.nih.gov/genomes/all/GCA/016/759/055/GCA_016759055.1_ASM1675905v1</t>
  </si>
  <si>
    <t>WA0000018081</t>
  </si>
  <si>
    <t>SAMN16393844</t>
  </si>
  <si>
    <t>GCA_016758935.1</t>
  </si>
  <si>
    <t>JAEPRE01</t>
  </si>
  <si>
    <t>ftp://ftp.ncbi.nlm.nih.gov/genomes/all/GCA/016/758/935/GCA_016758935.1_ASM1675893v1</t>
  </si>
  <si>
    <t>Scaeva pyrastri</t>
  </si>
  <si>
    <t>SAMEA7520160</t>
  </si>
  <si>
    <t>PRJEB41880</t>
  </si>
  <si>
    <t>GCA_905146935.1</t>
  </si>
  <si>
    <t>chromosome 1:LR989927.1; chromosome 2:LR989928.1; chromosome 3:LR989929.1; chromosome X:LR989930.1; mitochondrion MT:LR989931.1</t>
  </si>
  <si>
    <t>ftp://ftp.ncbi.nlm.nih.gov/genomes/all/GCA/905/146/935/GCA_905146935.1_idScaPyra1.1</t>
  </si>
  <si>
    <t>Craniophora ligustri</t>
  </si>
  <si>
    <t>SAMEA7519852</t>
  </si>
  <si>
    <t>PRJEB42029</t>
  </si>
  <si>
    <t>GCA_905163465.1</t>
  </si>
  <si>
    <t>chromosome 1:LR990955.1; chromosome 2:LR990956.1; chromosome 3:LR990957.1; chromosome 4:LR990958.1; chromosome 5:LR990959.1; chromosome 6:LR990960.1; chromosome 7:LR990961.1; chromosome 8:LR990962.1; chromosome 9:LR990963.1; chromosome 10:LR990964.1; chromosome 11:LR990965.1; chromosome 12:LR990966.1; chromosome 13:LR990967.1; chromosome 14:LR990968.1; chromosome 15:LR990969.1; chromosome 16:LR990970.1; chromosome 17:LR990971.1; chromosome 18:LR990972.1; chromosome 19:LR990973.1; chromosome 20:LR990974.1; chromosome 21:LR990975.1; chromosome 22:LR990977.1; chromosome 23:LR990978.1; chromosome 24:LR990979.1; chromosome 25:LR990980.1; chromosome 26:LR990981.1; chromosome 27:LR990982.1; chromosome 28:LR990983.1; chromosome 29:LR990984.1; chromosome 30:LR990985.1; chromosome W:LR990976.1; chromosome Z:LR990954.1; mitochondrion MT:LR990986.1</t>
  </si>
  <si>
    <t>ftp://ftp.ncbi.nlm.nih.gov/genomes/all/GCA/905/163/465/GCA_905163465.1_ilCraLigu1.1</t>
  </si>
  <si>
    <t>CBS 226.32</t>
  </si>
  <si>
    <t>SAMN16393842</t>
  </si>
  <si>
    <t>GCA_016758945.1</t>
  </si>
  <si>
    <t>JAEPRC01</t>
  </si>
  <si>
    <t>ftp://ftp.ncbi.nlm.nih.gov/genomes/all/GCA/016/758/945/GCA_016758945.1_ASM1675894v1</t>
  </si>
  <si>
    <t>Mucor circinatus</t>
  </si>
  <si>
    <t>CBS 142.35</t>
  </si>
  <si>
    <t>SAMN16393841</t>
  </si>
  <si>
    <t>GCA_016758965.1</t>
  </si>
  <si>
    <t>JAEPRB01</t>
  </si>
  <si>
    <t>ftp://ftp.ncbi.nlm.nih.gov/genomes/all/GCA/016/758/965/GCA_016758965.1_ASM1675896v1</t>
  </si>
  <si>
    <t>Mucor saturninus</t>
  </si>
  <si>
    <t>WA0000017839</t>
  </si>
  <si>
    <t>SAMN16393843</t>
  </si>
  <si>
    <t>GCA_016758985.1</t>
  </si>
  <si>
    <t>JAEPRD01</t>
  </si>
  <si>
    <t>ftp://ftp.ncbi.nlm.nih.gov/genomes/all/GCA/016/758/985/GCA_016758985.1_ASM1675898v1</t>
  </si>
  <si>
    <t>Stagonosporopsis sp. YZ-2020a</t>
  </si>
  <si>
    <t>XDPOP-RS-16W</t>
  </si>
  <si>
    <t>SAMN17277446</t>
  </si>
  <si>
    <t>PRJNA684691</t>
  </si>
  <si>
    <t>GCA_016767195.1</t>
  </si>
  <si>
    <t>chromosome 1:CP068498.1; chromosome 2:CP068502.1; chromosome 3:CP068505.1; chromosome 4:CP068499.1; chromosome 5:CP068497.1; chromosome 6:CP068501.1; chromosome 7:CP068494.1; chromosome 8:CP068491.1; chromosome 9:CP068504.1; chromosome 10:CP068508.1; chromosome 11:CP068492.1; chromosome 12:CP068503.1; chromosome 13:CP068496.1; chromosome 14:CP068506.1; chromosome 15:CP068500.1; chromosome 16:CP068493.1; chromosome 17:CP068507.1; chromosome 18:CP068509.1; chromosome 19:CP068495.1</t>
  </si>
  <si>
    <t>ftp://ftp.ncbi.nlm.nih.gov/genomes/all/GCA/016/767/195/GCA_016767195.1_ASM1676719v1</t>
  </si>
  <si>
    <t>Autographa gamma</t>
  </si>
  <si>
    <t>SAMEA7519848</t>
  </si>
  <si>
    <t>PRJEB41840</t>
  </si>
  <si>
    <t>GCA_905146925.1</t>
  </si>
  <si>
    <t>chromosome 1:LR989850.1; chromosome 2:LR989851.1; chromosome 3:LR989852.1; chromosome 4:LR989853.1; chromosome 5:LR989854.1; chromosome 6:LR989855.1; chromosome 7:LR989856.1; chromosome 8:LR989857.1; chromosome 9:LR989858.1; chromosome 10:LR989859.1; chromosome 11:LR989860.1; chromosome 12:LR989861.1; chromosome 13:LR989862.1; chromosome 14:LR989863.1; chromosome 15:LR989864.1; chromosome 16:LR989865.1; chromosome 17:LR989866.1; chromosome 18:LR989867.1; chromosome 19:LR989868.1; chromosome 20:LR989869.1; chromosome 21:LR989870.1; chromosome 22:LR989871.1; chromosome 23:LR989872.1; chromosome 24:LR989873.1; chromosome 25:LR989874.1; chromosome 26:LR989875.1; chromosome 27:LR989876.1; chromosome 28:LR989877.1; chromosome 29:LR989878.1; chromosome 30:LR989879.1; chromosome W:LR989880.1; chromosome Z:LR989849.1; mitochondrion MT:LR989881.1</t>
  </si>
  <si>
    <t>CAJHUD01</t>
  </si>
  <si>
    <t>ftp://ftp.ncbi.nlm.nih.gov/genomes/all/GCA/905/146/925/GCA_905146925.1_ilAutGamm1.1</t>
  </si>
  <si>
    <t>Pieris brassicae</t>
  </si>
  <si>
    <t>SAMEA7532735</t>
  </si>
  <si>
    <t>PRJEB41887</t>
  </si>
  <si>
    <t>GCA_905147105.1</t>
  </si>
  <si>
    <t>chromosome 1:LR989932.1; chromosome 2:LR989933.1; chromosome 3:LR989934.1; chromosome 4:LR989935.1; chromosome 5:LR989936.1; chromosome 6:LR989937.1; chromosome 7:LR989938.1; chromosome 8:LR989939.1; chromosome 9:LR989940.1; chromosome 10:LR989941.1; chromosome 11:LR989942.1; chromosome 12:LR989944.1; chromosome 13:LR989945.1; chromosome 14:LR989946.1; chromosome W:LR989947.1; chromosome Z:LR989943.1; mitochondrion MT:LR989948.1</t>
  </si>
  <si>
    <t>CAJHUI01</t>
  </si>
  <si>
    <t>ftp://ftp.ncbi.nlm.nih.gov/genomes/all/GCA/905/147/105/GCA_905147105.1_ilPieBrab1.1</t>
  </si>
  <si>
    <t>Nymphalis urticae</t>
  </si>
  <si>
    <t>SAMEA7523286</t>
  </si>
  <si>
    <t>PRJEB41896</t>
  </si>
  <si>
    <t>GCA_905147175.1</t>
  </si>
  <si>
    <t>chromosome 1:LR989983.1; chromosome 2:LR989984.1; chromosome 3:LR989985.1; chromosome 4:LR989986.1; chromosome 5:LR989987.1; chromosome 6:LR989988.1; chromosome 7:LR989989.1; chromosome 8:LR989990.1; chromosome 9:LR989991.1; chromosome 10:LR989992.1; chromosome 11:LR989993.1; chromosome 12:LR989994.1; chromosome 13:LR989995.1; chromosome 14:LR989997.1; chromosome 15:LR989998.1; chromosome 16:LR989999.1; chromosome 17:LR990000.1; chromosome 18:LR990001.1; chromosome 19:LR990002.1; chromosome 20:LR990003.1; chromosome 21:LR990004.1; chromosome 22:LR990005.1; chromosome 23:LR990006.1; chromosome 24:LR990007.1; chromosome 25:LR990008.1; chromosome 26:LR990009.1; chromosome 27:LR990010.1; chromosome 28:LR990011.1; chromosome 29:LR990012.1; chromosome 30:LR990013.1; chromosome W:LR989996.1; chromosome Z:LR989982.1; mitochondrion MT:LR990014.1</t>
  </si>
  <si>
    <t>CAJHUP01</t>
  </si>
  <si>
    <t>ftp://ftp.ncbi.nlm.nih.gov/genomes/all/GCA/905/147/175/GCA_905147175.1_ilAglUrti1.1</t>
  </si>
  <si>
    <t>Laspeyria flexula</t>
  </si>
  <si>
    <t>SAMEA7519836</t>
  </si>
  <si>
    <t>PRJEB41886</t>
  </si>
  <si>
    <t>GCA_905147015.1</t>
  </si>
  <si>
    <t>chromosome 1:LR989950.1; chromosome 2:LR989951.1; chromosome 3:LR989952.1; chromosome 4:LR989953.1; chromosome 5:LR989954.1; chromosome 6:LR989955.1; chromosome 7:LR989956.1; chromosome 8:LR989957.1; chromosome 9:LR989958.1; chromosome 10:LR989959.1; chromosome 11:LR989960.1; chromosome 12:LR989961.1; chromosome 13:LR989962.1; chromosome 14:LR989963.1; chromosome 15:LR989964.1; chromosome 16:LR989965.1; chromosome 17:LR989966.1; chromosome 18:LR989967.1; chromosome 19:LR989968.1; chromosome 20:LR989969.1; chromosome 21:LR989970.1; chromosome 22:LR989971.1; chromosome 23:LR989972.1; chromosome 24:LR989973.1; chromosome 25:LR989974.1; chromosome 26:LR989975.1; chromosome 27:LR989976.1; chromosome 28:LR989977.1; chromosome 29:LR989978.1; chromosome 30:LR989979.1; chromosome Z:LR989949.1; mitochondrion MT:LR989980.1</t>
  </si>
  <si>
    <t>CAJHUK01</t>
  </si>
  <si>
    <t>ftp://ftp.ncbi.nlm.nih.gov/genomes/all/GCA/905/147/015/GCA_905147015.1_ilLasFlex1.1</t>
  </si>
  <si>
    <t>Syritta pipiens</t>
  </si>
  <si>
    <t>SAMEA7520166</t>
  </si>
  <si>
    <t>PRJEB41892</t>
  </si>
  <si>
    <t>GCA_905187475.1</t>
  </si>
  <si>
    <t>chromosome 1:LR994571.1; chromosome 2:LR994572.1; chromosome 3:LR994573.1; chromosome 4:LR994574.1; chromosome X:LR994575.1; mitochondrion MT:LR994576.1</t>
  </si>
  <si>
    <t>CAJJIO01</t>
  </si>
  <si>
    <t>ftp://ftp.ncbi.nlm.nih.gov/genomes/all/GCA/905/187/475/GCA_905187475.1_idSyrPipi1.1</t>
  </si>
  <si>
    <t>Nymphalis io</t>
  </si>
  <si>
    <t>SAMEA7523149</t>
  </si>
  <si>
    <t>PRJEB41894</t>
  </si>
  <si>
    <t>GCA_905147045.1</t>
  </si>
  <si>
    <t>chromosome 1:LR989896.1; chromosome 2:LR989897.1; chromosome 3:LR989898.1; chromosome 4:LR989899.1; chromosome 5:LR989900.1; chromosome 6:LR989901.1; chromosome 7:LR989902.1; chromosome 8:LR989903.1; chromosome 9:LR989904.1; chromosome 10:LR989905.1; chromosome 11:LR989906.1; chromosome 12:LR989907.1; chromosome 13:LR989908.1; chromosome 14:LR989909.1; chromosome 15:LR989910.1; chromosome 16:LR989911.1; chromosome 17:LR989912.1; chromosome 18:LR989913.1; chromosome 19:LR989914.1; chromosome 20:LR989915.1; chromosome 21:LR989916.1; chromosome 22:LR989917.1; chromosome 23:LR989918.1; chromosome 24:LR989919.1; chromosome 25:LR989920.1; chromosome 26:LR989921.1; chromosome 27:LR989922.1; chromosome 28:LR989923.1; chromosome 29:LR989924.1; chromosome 30:LR989925.1; chromosome Z:LR989895.1; mitochondrion MT:LR989926.1</t>
  </si>
  <si>
    <t>CAJHUF01</t>
  </si>
  <si>
    <t>ftp://ftp.ncbi.nlm.nih.gov/genomes/all/GCA/905/147/045/GCA_905147045.1_ilAglIoxx1.1</t>
  </si>
  <si>
    <t>Aricia agestis</t>
  </si>
  <si>
    <t>SAMEA7523300</t>
  </si>
  <si>
    <t>PRJEB41901</t>
  </si>
  <si>
    <t>GCA_905147365.1</t>
  </si>
  <si>
    <t>chromosome 1:NC_056406.1/LR990257.1; chromosome 2:NC_056407.1/LR990258.1; chromosome 3:NC_056408.1/LR990259.1; chromosome 4:NC_056409.1/LR990260.1; chromosome 5:NC_056410.1/LR990261.1; chromosome 6:NC_056411.1/LR990262.1; chromosome 7:NC_056412.1/LR990263.1; chromosome 8:NC_056413.1/LR990264.1; chromosome 9:NC_056414.1/LR990265.1; chromosome 10:NC_056415.1/LR990266.1; chromosome 11:NC_056416.1/LR990267.1; chromosome 12:NC_056417.1/LR990268.1; chromosome 13:NC_056418.1/LR990269.1; chromosome 14:NC_056419.1/LR990270.1; chromosome 15:NC_056420.1/LR990271.1; chromosome 16:NC_056421.1/LR990272.1; chromosome 17:NC_056422.1/LR990273.1; chromosome 18:NC_056423.1/LR990274.1; chromosome 19:NC_056424.1/LR990275.1; chromosome 20:NC_056425.1/LR990276.1; chromosome 21:NC_056426.1/LR990277.1; chromosome 22:NC_056427.1/LR990278.1; chromosome Z:NC_056428.1/LR990256.1; mitochondrion MT:LR990279.1</t>
  </si>
  <si>
    <t>CAJHVJ01</t>
  </si>
  <si>
    <t>ftp://ftp.ncbi.nlm.nih.gov/genomes/all/GCA/905/147/365/GCA_905147365.1_ilAriAges1.1</t>
  </si>
  <si>
    <t>ftp://ftp.ncbi.nlm.nih.gov/genomes/all/GCF/905/147/365/GCF_905147365.1_ilAriAges1.1</t>
  </si>
  <si>
    <t>Cyaniris semiargus</t>
  </si>
  <si>
    <t>SAMEA7523311</t>
  </si>
  <si>
    <t>PRJEB41908</t>
  </si>
  <si>
    <t>GCA_905187585.1</t>
  </si>
  <si>
    <t>chromosome 1:LR994546.1; chromosome 2:LR994548.1; chromosome 3:LR994549.1; chromosome 4:LR994550.1; chromosome 5:LR994551.1; chromosome 6:LR994552.1; chromosome 7:LR994553.1; chromosome 8:LR994554.1; chromosome 9:LR994555.1; chromosome 10:LR994556.1; chromosome 11:LR994557.1; chromosome 12:LR994558.1; chromosome 13:LR994559.1; chromosome 14:LR994560.1; chromosome 15:LR994561.1; chromosome 16:LR994562.1; chromosome 17:LR994563.1; chromosome 18:LR994564.1; chromosome 19:LR994565.1; chromosome 20:LR994566.1; chromosome 21:LR994567.1; chromosome 22:LR994568.1; chromosome 23:LR994569.1; chromosome Z:LR994547.1; mitochondrion MT:LR994570.1</t>
  </si>
  <si>
    <t>CAJJIN01</t>
  </si>
  <si>
    <t>ftp://ftp.ncbi.nlm.nih.gov/genomes/all/GCA/905/187/585/GCA_905187585.1_ilCyaSemi1.1</t>
  </si>
  <si>
    <t>Erynnis tages</t>
  </si>
  <si>
    <t>SAMEA7523299</t>
  </si>
  <si>
    <t>PRJEB41912</t>
  </si>
  <si>
    <t>GCA_905147235.1</t>
  </si>
  <si>
    <t>chromosome 1:LR990072.1; chromosome 2:LR990073.1; chromosome 3:LR990074.1; chromosome 4:LR990075.1; chromosome 5:LR990076.1; chromosome 6:LR990077.1; chromosome 7:LR990078.1; chromosome 8:LR990079.1; chromosome 9:LR990080.1; chromosome 10:LR990081.1; chromosome 11:LR990082.1; chromosome 12:LR990083.1; chromosome 13:LR990084.1; chromosome 14:LR990085.1; chromosome 15:LR990086.1; chromosome 16:LR990087.1; chromosome 17:LR990088.1; chromosome 18:LR990089.1; chromosome 19:LR990090.1; chromosome 20:LR990091.1; chromosome 21:LR990092.1; chromosome 22:LR990093.1; chromosome 23:LR990094.1; chromosome 24:LR990095.1; chromosome 25:LR990096.1; chromosome 26:LR990097.1; chromosome 27:LR990098.1; chromosome 28:LR990099.1; chromosome 29:LR990100.1; chromosome 30:LR990101.1; chromosome Z:LR990071.1; mitochondrion MT:LR990102.1</t>
  </si>
  <si>
    <t>CAJHUV01</t>
  </si>
  <si>
    <t>ftp://ftp.ncbi.nlm.nih.gov/genomes/all/GCA/905/147/235/GCA_905147235.1_ilEryTage1.1</t>
  </si>
  <si>
    <t>Hylaea fasciaria</t>
  </si>
  <si>
    <t>SAMEA7520684</t>
  </si>
  <si>
    <t>PRJEB41918</t>
  </si>
  <si>
    <t>GCA_905147375.1</t>
  </si>
  <si>
    <t>chromosome 1:LR990193.1; chromosome 2:LR990194.1; chromosome 3:LR990195.1; chromosome 4:LR990196.1; chromosome 5:LR990197.1; chromosome 6:LR990198.1; chromosome 7:LR990199.1; chromosome 8:LR990200.1; chromosome 9:LR990201.1; chromosome 10:LR990202.1; chromosome 11:LR990203.1; chromosome 12:LR990204.1; chromosome 13:LR990205.1; chromosome 14:LR990206.1; chromosome 15:LR990207.1; chromosome 16:LR990208.1; chromosome 17:LR990209.1; chromosome 18:LR990210.1; chromosome 19:LR990211.1; chromosome 20:LR990212.1; chromosome 21:LR990213.1; chromosome 22:LR990214.1; chromosome 23:LR990215.1; chromosome 24:LR990216.1; chromosome 25:LR990217.1; chromosome 26:LR990218.1; chromosome 27:LR990219.1; chromosome 28:LR990220.1; chromosome 29:LR990221.1; chromosome 30:LR990222.1; chromosome Z:LR990192.1; mitochondrion MT:LR990223.1</t>
  </si>
  <si>
    <t>CAJHVH01</t>
  </si>
  <si>
    <t>ftp://ftp.ncbi.nlm.nih.gov/genomes/all/GCA/905/147/375/GCA_905147375.1_ilHylFasc1.1</t>
  </si>
  <si>
    <t>Vanessa atalanta</t>
  </si>
  <si>
    <t>SAMEA7523145</t>
  </si>
  <si>
    <t>PRJEB41956</t>
  </si>
  <si>
    <t>GCA_905147765.1</t>
  </si>
  <si>
    <t>chromosome 1:LR990550.1; chromosome 2:LR990551.1; chromosome 3:LR990552.1; chromosome 4:LR990553.1; chromosome 5:LR990554.1; chromosome 6:LR990555.1; chromosome 7:LR990556.1; chromosome 8:LR990557.1; chromosome 9:LR990558.1; chromosome 10:LR990559.1; chromosome 11:LR990560.1; chromosome 12:LR990561.1; chromosome 13:LR990562.1; chromosome 14:LR990563.1; chromosome 15:LR990564.1; chromosome 16:LR990565.1; chromosome 17:LR990566.1; chromosome 18:LR990567.1; chromosome 19:LR990568.1; chromosome 20:LR990569.1; chromosome 21:LR990570.1; chromosome 22:LR990571.1; chromosome 23:LR990572.1; chromosome 24:LR990573.1; chromosome 25:LR990574.1; chromosome 26:LR990575.1; chromosome 27:LR990577.1; chromosome 28:LR990578.1; chromosome 29:LR990579.1; chromosome 30:LR990580.1; chromosome W:LR990576.1; chromosome Z:LR990549.1; mitochondrion MT:LR990581.1</t>
  </si>
  <si>
    <t>CAJHWX01</t>
  </si>
  <si>
    <t>ftp://ftp.ncbi.nlm.nih.gov/genomes/all/GCA/905/147/765/GCA_905147765.1_ilVanAtal1.1</t>
  </si>
  <si>
    <t>Phlogophora meticulosa</t>
  </si>
  <si>
    <t>SAMEA7520192</t>
  </si>
  <si>
    <t>PRJEB41949</t>
  </si>
  <si>
    <t>GCA_905147745.1</t>
  </si>
  <si>
    <t>chromosome 1:LR990518.1; chromosome 2:LR990519.1; chromosome 3:LR990520.1; chromosome 4:LR990521.1; chromosome 5:LR990522.1; chromosome 6:LR990523.1; chromosome 7:LR990524.1; chromosome 8:LR990525.1; chromosome 9:LR990526.1; chromosome 10:LR990527.1; chromosome 11:LR990528.1; chromosome 12:LR990529.1; chromosome 13:LR990530.1; chromosome 14:LR990531.1; chromosome 15:LR990532.1; chromosome 16:LR990533.1; chromosome 17:LR990534.1; chromosome 18:LR990535.1; chromosome 19:LR990536.1; chromosome 20:LR990537.1; chromosome 21:LR990538.1; chromosome 22:LR990539.1; chromosome 23:LR990540.1; chromosome 24:LR990541.1; chromosome 25:LR990542.1; chromosome 26:LR990543.1; chromosome 27:LR990544.1; chromosome 28:LR990545.1; chromosome 29:LR990546.1; chromosome 30:LR990547.1; chromosome Z:LR990517.1; mitochondrion MT:LR990548.1</t>
  </si>
  <si>
    <t>CAJHWW01</t>
  </si>
  <si>
    <t>ftp://ftp.ncbi.nlm.nih.gov/genomes/all/GCA/905/147/745/GCA_905147745.1_ilPhlMeti2.1</t>
  </si>
  <si>
    <t>Thyatira batis</t>
  </si>
  <si>
    <t>SAMEA7519923</t>
  </si>
  <si>
    <t>PRJEB41953</t>
  </si>
  <si>
    <t>GCA_905147785.1</t>
  </si>
  <si>
    <t>chromosome 1:LR990486.1; chromosome 2:LR990487.1; chromosome 3:LR990488.1; chromosome 4:LR990489.1; chromosome 5:LR990490.1; chromosome 6:LR990491.1; chromosome 7:LR990492.1; chromosome 8:LR990493.1; chromosome 9:LR990494.1; chromosome 10:LR990495.1; chromosome 11:LR990496.1; chromosome 12:LR990497.1; chromosome 13:LR990498.1; chromosome 14:LR990499.1; chromosome 15:LR990500.1; chromosome 16:LR990501.1; chromosome 17:LR990502.1; chromosome 18:LR990503.1; chromosome 19:LR990504.1; chromosome 20:LR990505.1; chromosome 21:LR990506.1; chromosome 22:LR990507.1; chromosome 23:LR990508.1; chromosome 24:LR990509.1; chromosome 25:LR990510.1; chromosome 26:LR990511.1; chromosome 27:LR990512.1; chromosome 28:LR990513.1; chromosome 29:LR990514.1; chromosome 30:LR990515.1; chromosome Z:LR990485.1; mitochondrion MT:LR990516.1</t>
  </si>
  <si>
    <t>CAJHWV01</t>
  </si>
  <si>
    <t>ftp://ftp.ncbi.nlm.nih.gov/genomes/all/GCA/905/147/785/GCA_905147785.1_ilThyBati1.1</t>
  </si>
  <si>
    <t>Phalera bucephala</t>
  </si>
  <si>
    <t>SAMEA7519921</t>
  </si>
  <si>
    <t>PRJEB41948</t>
  </si>
  <si>
    <t>GCA_905147815.2</t>
  </si>
  <si>
    <t>chromosome 1:LR990610.1; chromosome 2:LR990611.1; chromosome 3:LR990612.1; chromosome 4:LR990613.1; chromosome 5:LR990614.1; chromosome 6:LR990615.1; chromosome 7:LR990616.1; chromosome 8:LR990617.1; chromosome 9:LR990618.1; chromosome 10:LR990619.1; chromosome 11:LR990620.1; chromosome 12:LR990621.1; chromosome 13:LR990622.1; chromosome 14:LR990623.1; chromosome 15:LR990624.1; chromosome 16:LR990625.1; chromosome 17:LR990626.1; chromosome 18:LR990627.1; chromosome 19:LR990628.1; chromosome 20:LR990629.1; chromosome 21:LR990630.1; chromosome 22:LR990631.1; chromosome 23:LR990632.1; chromosome 24:LR990633.1; chromosome 25:LR990634.1; chromosome 26:LR990635.1; chromosome 27:LR990636.1; chromosome 28:LR990637.1; chromosome 29:LR990638.1; chromosome W:LR990639.1; chromosome Z:LR990609.1; mitochondrion MT:LR990640.1</t>
  </si>
  <si>
    <t>CAJHXA02</t>
  </si>
  <si>
    <t>ftp://ftp.ncbi.nlm.nih.gov/genomes/all/GCA/905/147/815/GCA_905147815.2_ilPhaBuce1.2</t>
  </si>
  <si>
    <t>Xestia xanthographa</t>
  </si>
  <si>
    <t>SAMEA7520195</t>
  </si>
  <si>
    <t>PRJEB41957</t>
  </si>
  <si>
    <t>GCA_905147715.1</t>
  </si>
  <si>
    <t>chromosome 1:LR990642.1; chromosome 2:LR990643.1; chromosome 3:LR990644.1; chromosome 4:LR990645.1; chromosome 5:LR990646.1; chromosome 6:LR990647.1; chromosome 7:LR990648.1; chromosome 8:LR990649.1; chromosome 9:LR990650.1; chromosome 10:LR990651.1; chromosome 11:LR990652.1; chromosome 12:LR990653.1; chromosome 13:LR990654.1; chromosome 14:LR990655.1; chromosome 15:LR990656.1; chromosome 16:LR990657.1; chromosome 17:LR990658.1; chromosome 18:LR990659.1; chromosome 19:LR990660.1; chromosome 20:LR990661.1; chromosome 21:LR990662.1; chromosome 22:LR990663.1; chromosome 23:LR990664.1; chromosome 24:LR990665.1; chromosome 25:LR990666.1; chromosome 26:LR990667.1; chromosome 27:LR990668.1; chromosome 28:LR990669.1; chromosome 29:LR990670.1; chromosome 30:LR990671.1; chromosome Z:LR990641.1; mitochondrion MT:LR990672.1</t>
  </si>
  <si>
    <t>CAJHXD01</t>
  </si>
  <si>
    <t>ftp://ftp.ncbi.nlm.nih.gov/genomes/all/GCA/905/147/715/GCA_905147715.1_ilXesXant1.1</t>
  </si>
  <si>
    <t>Notodonta dromedarius</t>
  </si>
  <si>
    <t>SAMEA7520190</t>
  </si>
  <si>
    <t>PRJEB41926</t>
  </si>
  <si>
    <t>GCA_905147325.1</t>
  </si>
  <si>
    <t>chromosome 1:LR990159.1; chromosome 2:LR990161.1; chromosome 3:LR990162.1; chromosome 4:LR990163.1; chromosome 5:LR990164.1; chromosome 6:LR990165.1; chromosome 7:LR990166.1; chromosome 8:LR990167.1; chromosome 9:LR990168.1; chromosome 10:LR990169.1; chromosome 11:LR990170.1; chromosome 12:LR990171.1; chromosome 13:LR990172.1; chromosome 14:LR990173.1; chromosome 15:LR990174.1; chromosome 16:LR990175.1; chromosome 17:LR990176.1; chromosome 18:LR990177.1; chromosome 19:LR990178.1; chromosome 20:LR990179.1; chromosome 21:LR990180.1; chromosome 22:LR990181.1; chromosome 23:LR990182.1; chromosome 24:LR990183.1; chromosome 25:LR990184.1; chromosome 26:LR990185.1; chromosome 27:LR990186.1; chromosome 28:LR990187.1; chromosome 29:LR990188.1; chromosome 30:LR990189.1; chromosome Z:LR990160.1; mitochondrion MT:LR990190.1</t>
  </si>
  <si>
    <t>CAJHVG01</t>
  </si>
  <si>
    <t>ftp://ftp.ncbi.nlm.nih.gov/genomes/all/GCA/905/147/325/GCA_905147325.1_ilNotDrom1.1</t>
  </si>
  <si>
    <t>Endotricha flammealis</t>
  </si>
  <si>
    <t>SAMEA7519855</t>
  </si>
  <si>
    <t>PRJEB42005</t>
  </si>
  <si>
    <t>GCA_905163395.1</t>
  </si>
  <si>
    <t>chromosome 1:LR990853.1; chromosome 2:LR990854.1; chromosome 3:LR990855.1; chromosome 4:LR990856.1; chromosome 5:LR990857.1; chromosome 6:LR990858.1; chromosome 7:LR990859.1; chromosome 8:LR990860.1; chromosome 9:LR990861.1; chromosome 10:LR990862.1; chromosome 11:LR990863.1; chromosome 12:LR990864.1; chromosome 13:LR990865.1; chromosome 14:LR990866.1; chromosome 15:LR990867.1; chromosome 16:LR990868.1; chromosome 17:LR990869.1; chromosome 18:LR990870.1; chromosome 19:LR990871.1; chromosome 20:LR990872.1; chromosome 21:LR990873.1; chromosome 22:LR990875.1; chromosome 23:LR990876.1; chromosome 24:LR990877.1; chromosome 25:LR990878.1; chromosome 26:LR990879.1; chromosome 27:LR990880.1; chromosome 28:LR990881.1; chromosome 29:LR990882.1; chromosome 30:LR990883.1; chromosome W:LR990874.1; chromosome Z:LR990852.1; mitochondrion MT:LR990884.1</t>
  </si>
  <si>
    <t>CAJHZK01</t>
  </si>
  <si>
    <t>ftp://ftp.ncbi.nlm.nih.gov/genomes/all/GCA/905/163/395/GCA_905163395.1_ilEndFlam1.1</t>
  </si>
  <si>
    <t>Mamestra brassicae</t>
  </si>
  <si>
    <t>SAMEA7524129</t>
  </si>
  <si>
    <t>PRJEB42032</t>
  </si>
  <si>
    <t>GCA_905163435.1</t>
  </si>
  <si>
    <t>chromosome 1:LR990988.1; chromosome 2:LR990989.1; chromosome 3:LR990990.1; chromosome 4:LR990991.1; chromosome 5:LR990992.1; chromosome 6:LR990993.1; chromosome 7:LR990994.1; chromosome 8:LR990995.1; chromosome 9:LR990996.1; chromosome 10:LR990997.1; chromosome 11:LR990998.1; chromosome 12:LR990999.1; chromosome 13:LR991000.1; chromosome 14:LR991001.1; chromosome 15:LR991002.1; chromosome 16:LR991003.1; chromosome 17:LR991004.1; chromosome 18:LR991005.1; chromosome 19:LR991006.1; chromosome 20:LR991007.1; chromosome 21:LR991008.1; chromosome 22:LR991009.1; chromosome 23:LR991010.1; chromosome 24:LR991011.1; chromosome 25:LR991012.1; chromosome 26:LR991013.1; chromosome 27:LR991014.1; chromosome 28:LR991015.1; chromosome 29:LR991016.1; chromosome 30:LR991017.1; chromosome Z:LR990987.1; mitochondrion MT:LR991018.1</t>
  </si>
  <si>
    <t>CAJHZQ01</t>
  </si>
  <si>
    <t>ftp://ftp.ncbi.nlm.nih.gov/genomes/all/GCA/905/163/435/GCA_905163435.1_ilMamBras1.1</t>
  </si>
  <si>
    <t>Noctua fimbriata</t>
  </si>
  <si>
    <t>SAMEA7519914</t>
  </si>
  <si>
    <t>PRJEB42035</t>
  </si>
  <si>
    <t>GCA_905163415.1</t>
  </si>
  <si>
    <t>chromosome 1:LR990922.1; chromosome 2:LR990923.1; chromosome 3:LR990924.1; chromosome 4:LR990925.1; chromosome 5:LR990926.1; chromosome 6:LR990927.1; chromosome 7:LR990928.1; chromosome 8:LR990935.1; chromosome 9:LR990929.1; chromosome 10:LR990930.1; chromosome 11:LR990931.1; chromosome 12:LR990932.1; chromosome 13:LR990933.1; chromosome 14:LR990934.1; chromosome 15:LR990936.1; chromosome 16:LR990937.1; chromosome 17:LR990938.1; chromosome 18:LR990939.1; chromosome 19:LR990940.1; chromosome 20:LR990941.1; chromosome 21:LR990942.1; chromosome 22:LR990943.1; chromosome 23:LR990944.1; chromosome 24:LR990945.1; chromosome 25:LR990946.1; chromosome 26:LR990947.1; chromosome 27:LR990948.1; chromosome 28:LR990949.1; chromosome 29:LR990950.1; chromosome 30:LR990951.1; chromosome W:LR990952.1; chromosome Z:LR990921.1; mitochondrion MT:LR990953.1</t>
  </si>
  <si>
    <t>CAJHZP01</t>
  </si>
  <si>
    <t>ftp://ftp.ncbi.nlm.nih.gov/genomes/all/GCA/905/163/415/GCA_905163415.1_ilNocFimb1.1</t>
  </si>
  <si>
    <t>Notocelia uddmanniana</t>
  </si>
  <si>
    <t>SAMEA7519916</t>
  </si>
  <si>
    <t>PRJEB42037</t>
  </si>
  <si>
    <t>GCA_905163555.1</t>
  </si>
  <si>
    <t>chromosome 1:LR991053.1; chromosome 2:LR991054.1; chromosome 3:LR991055.1; chromosome 4:LR991056.1; chromosome 5:LR991057.1; chromosome 6:LR991058.1; chromosome 7:LR991059.1; chromosome 8:LR991060.1; chromosome 9:LR991061.1; chromosome 10:LR991062.1; chromosome 11:LR991063.1; chromosome 12:LR991064.1; chromosome 13:LR991065.1; chromosome 14:LR991066.1; chromosome 15:LR991067.1; chromosome 16:LR991068.1; chromosome 17:LR991069.1; chromosome 18:LR991070.1; chromosome 19:LR991071.1; chromosome 20:LR991072.1; chromosome 21:LR991073.1; chromosome 22:LR991074.1; chromosome 23:LR991075.1; chromosome 24:LR991077.1; chromosome 25:LR991076.1; chromosome 26:LR991078.1; chromosome 27:LR991079.1; chromosome Z:LR991052.1; mitochondrion MT:LR991080.1</t>
  </si>
  <si>
    <t>CAJHZS01</t>
  </si>
  <si>
    <t>ftp://ftp.ncbi.nlm.nih.gov/genomes/all/GCA/905/163/555/GCA_905163555.1_ilNotUddm1.1</t>
  </si>
  <si>
    <t>Lymantria monacha</t>
  </si>
  <si>
    <t>SAMEA7519912</t>
  </si>
  <si>
    <t>PRJEB42031</t>
  </si>
  <si>
    <t>GCA_905163515.1</t>
  </si>
  <si>
    <t>chromosome 1:LR991082.1; chromosome 2:LR991083.1; chromosome 3:LR991084.1; chromosome 4:LR991085.1; chromosome 5:LR991086.1; chromosome 6:LR991087.1; chromosome 7:LR991088.1; chromosome 8:LR991089.1; chromosome 9:LR991090.1; chromosome 10:LR991091.1; chromosome 11:LR991092.1; chromosome 12:LR991093.1; chromosome 13:LR991094.1; chromosome 14:LR991095.1; chromosome 15:LR991096.1; chromosome 16:LR991097.1; chromosome 17:LR991098.1; chromosome 18:LR991099.1; chromosome 19:LR991100.1; chromosome 20:LR991101.1; chromosome 21:LR991102.1; chromosome 22:LR991103.1; chromosome 23:LR991104.1; chromosome 24:LR991105.1; chromosome 25:LR991106.1; chromosome 26:LR991107.1; chromosome 27:LR991108.1; chromosome Z:LR991081.1; mitochondrion MT:LR991109.1</t>
  </si>
  <si>
    <t>CAJHZT01</t>
  </si>
  <si>
    <t>ftp://ftp.ncbi.nlm.nih.gov/genomes/all/GCA/905/163/515/GCA_905163515.1_ilLymMona1.1</t>
  </si>
  <si>
    <t>Cosmia trapezina</t>
  </si>
  <si>
    <t>SAMEA7519851</t>
  </si>
  <si>
    <t>PRJEB42026</t>
  </si>
  <si>
    <t>GCA_905163495.1</t>
  </si>
  <si>
    <t>chromosome 1:LR991020.1; chromosome 2:LR991021.1; chromosome 3:LR991022.1; chromosome 4:LR991023.1; chromosome 5:LR991024.1; chromosome 6:LR991025.1; chromosome 7:LR991026.1; chromosome 8:LR991027.1; chromosome 9:LR991028.1; chromosome 10:LR991029.1; chromosome 11:LR991030.1; chromosome 12:LR991031.1; chromosome 13:LR991032.1; chromosome 14:LR991033.1; chromosome 15:LR991034.1; chromosome 16:LR991035.1; chromosome 17:LR991036.1; chromosome 18:LR991037.1; chromosome 19:LR991038.1; chromosome 20:LR991039.1; chromosome 21:LR991040.1; chromosome 22:LR991041.1; chromosome 23:LR991042.1; chromosome 24:LR991043.1; chromosome 25:LR991044.1; chromosome 26:LR991045.1; chromosome 27:LR991046.1; chromosome 28:LR991047.1; chromosome 29:LR991048.1; chromosome 30:LR991049.1; chromosome 31:LR991050.1; chromosome Z:LR991019.1; mitochondrion MT:LR991051.1</t>
  </si>
  <si>
    <t>CAJHZR01</t>
  </si>
  <si>
    <t>ftp://ftp.ncbi.nlm.nih.gov/genomes/all/GCA/905/163/495/GCA_905163495.1_ilCosTrap1.1</t>
  </si>
  <si>
    <t>Moricandia arvensis</t>
  </si>
  <si>
    <t>SAMEA7492780</t>
  </si>
  <si>
    <t>PRJEB39764</t>
  </si>
  <si>
    <t>GCA_905132765.1</t>
  </si>
  <si>
    <t>CAJHQP01</t>
  </si>
  <si>
    <t>ftp://ftp.ncbi.nlm.nih.gov/genomes/all/GCA/905/132/765/GCA_905132765.1_Moricandia_arvensis_assemly</t>
  </si>
  <si>
    <t>Moricandia moricandioides</t>
  </si>
  <si>
    <t>SAMEA7492781</t>
  </si>
  <si>
    <t>GCA_905132885.1</t>
  </si>
  <si>
    <t>CAJHQQ01</t>
  </si>
  <si>
    <t>ftp://ftp.ncbi.nlm.nih.gov/genomes/all/GCA/905/132/885/GCA_905132885.1_Moricandia_moricandioides_assemly</t>
  </si>
  <si>
    <t>Suillus weaverae</t>
  </si>
  <si>
    <t>EM37</t>
  </si>
  <si>
    <t>SAMN05446545</t>
  </si>
  <si>
    <t>PRJNA372929</t>
  </si>
  <si>
    <t>GCA_016767475.1</t>
  </si>
  <si>
    <t>JABCPT01</t>
  </si>
  <si>
    <t>ftp://ftp.ncbi.nlm.nih.gov/genomes/all/GCA/016/767/475/GCA_016767475.1_Suigr1</t>
  </si>
  <si>
    <t>Petrogale lateralis pearsoni</t>
  </si>
  <si>
    <t>SAMEA7321167</t>
  </si>
  <si>
    <t>PRJEB39788</t>
  </si>
  <si>
    <t>GCA_913248055.1</t>
  </si>
  <si>
    <t>CAJYCG01</t>
  </si>
  <si>
    <t>ftp://ftp.ncbi.nlm.nih.gov/genomes/all/GCA/913/248/055/GCA_913248055.1_ERZ1641775</t>
  </si>
  <si>
    <t>Celastrina argiolus</t>
  </si>
  <si>
    <t>SAMEA7523268</t>
  </si>
  <si>
    <t>PRJEB41907</t>
  </si>
  <si>
    <t>GCA_905187575.1</t>
  </si>
  <si>
    <t>chromosome 1:LR994577.1; chromosome 2:LR994578.1; chromosome 3:LR994579.1; chromosome 4:LR994580.1; chromosome 5:LR994581.1; chromosome 6:LR994582.1; chromosome 7:LR994584.1; chromosome 8:LR994585.1; chromosome 9:LR994586.1; chromosome 10:LR994587.1; chromosome 11:LR994588.1; chromosome 12:LR994589.1; chromosome 13:LR994590.1; chromosome 14:LR994591.1; chromosome 15:LR994592.1; chromosome 16:LR994593.1; chromosome 17:LR994594.1; chromosome 18:LR994595.1; chromosome 19:LR994596.1; chromosome 20:LR994597.1; chromosome 21:LR994598.1; chromosome 22:LR994599.1; chromosome 23:LR994600.1; chromosome 24:LR994601.1; chromosome 25:LR994602.1; chromosome Z:LR994583.1; mitochondrion MT:LR994603.1</t>
  </si>
  <si>
    <t>CAJJIP01</t>
  </si>
  <si>
    <t>ftp://ftp.ncbi.nlm.nih.gov/genomes/all/GCA/905/187/575/GCA_905187575.1_ilCelArgi3.1</t>
  </si>
  <si>
    <t>Apotomis turbidana</t>
  </si>
  <si>
    <t>SAMEA7520681</t>
  </si>
  <si>
    <t>PRJEB41899</t>
  </si>
  <si>
    <t>GCA_905147355.1</t>
  </si>
  <si>
    <t>chromosome 1:LR990281.1; chromosome 2:LR990282.1; chromosome 3:LR990283.1; chromosome 4:LR990284.1; chromosome 5:LR990285.1; chromosome 6:LR990286.1; chromosome 7:LR990287.1; chromosome 8:LR990289.1; chromosome 9:LR990288.1; chromosome 10:LR990290.1; chromosome 11:LR990291.1; chromosome 12:LR990292.1; chromosome 13:LR990293.1; chromosome 14:LR990294.1; chromosome 15:LR990295.1; chromosome 16:LR990296.1; chromosome 17:LR990297.1; chromosome 18:LR990298.1; chromosome 19:LR990299.1; chromosome 20:LR990300.1; chromosome 21:LR990301.1; chromosome 22:LR990302.1; chromosome 23:LR990305.1; chromosome 24:LR990303.1; chromosome 25:LR990304.1; chromosome 26:LR990306.1; chromosome 27:LR990307.1; chromosome Z:LR990280.1; mitochondrion MT:LR990308.1</t>
  </si>
  <si>
    <t>CAJHVK01</t>
  </si>
  <si>
    <t>ftp://ftp.ncbi.nlm.nih.gov/genomes/all/GCA/905/147/355/GCA_905147355.1_ilApoTurb1.1</t>
  </si>
  <si>
    <t>Blastobasis lacticolella</t>
  </si>
  <si>
    <t>SAMEA7519826</t>
  </si>
  <si>
    <t>PRJEB41904</t>
  </si>
  <si>
    <t>GCA_905147135.1</t>
  </si>
  <si>
    <t>chromosome 1:LR990040.1; chromosome 2:LR990041.1; chromosome 3:LR990042.1; chromosome 4:LR990043.1; chromosome 5:LR990044.1; chromosome 6:LR990045.1; chromosome 7:LR990046.1; chromosome 8:LR990047.1; chromosome 9:LR990048.1; chromosome 10:LR990049.1; chromosome 11:LR990050.1; chromosome 12:LR990051.1; chromosome 13:LR990052.1; chromosome 14:LR990053.1; chromosome 15:LR990054.1; chromosome 16:LR990055.1; chromosome 17:LR990056.1; chromosome 18:LR990057.1; chromosome 19:LR990058.1; chromosome 20:LR990059.1; chromosome 21:LR990060.1; chromosome 22:LR990061.1; chromosome 23:LR990062.1; chromosome 24:LR990063.1; chromosome 25:LR990064.1; chromosome 26:LR990065.1; chromosome 27:LR990066.1; chromosome 28:LR990067.1; chromosome 29:LR990068.1; chromosome Z:LR990039.1; mitochondrion MT:LR990069.1</t>
  </si>
  <si>
    <t>CAJHUS01</t>
  </si>
  <si>
    <t>ftp://ftp.ncbi.nlm.nih.gov/genomes/all/GCA/905/147/135/GCA_905147135.1_ilBlaLact1.1</t>
  </si>
  <si>
    <t>Hypena proboscidalis</t>
  </si>
  <si>
    <t>SAMEA7520188</t>
  </si>
  <si>
    <t>PRJEB41920</t>
  </si>
  <si>
    <t>GCA_905147285.1</t>
  </si>
  <si>
    <t>chromosome 1:LR990127.1; chromosome 2:LR990128.1; chromosome 3:LR990129.1; chromosome 4:LR990130.1; chromosome 5:LR990131.1; chromosome 6:LR990132.1; chromosome 7:LR990133.1; chromosome 8:LR990134.1; chromosome 9:LR990135.1; chromosome 10:LR990136.1; chromosome 11:LR990137.1; chromosome 12:LR990138.1; chromosome 13:LR990139.1; chromosome 14:LR990140.1; chromosome 15:LR990141.1; chromosome 16:LR990142.1; chromosome 17:LR990143.1; chromosome 18:LR990144.1; chromosome 19:LR990145.1; chromosome 20:LR990146.1; chromosome 21:LR990147.1; chromosome 22:LR990148.1; chromosome 23:LR990149.1; chromosome 24:LR990150.1; chromosome 25:LR990151.1; chromosome 26:LR990152.1; chromosome 27:LR990153.1; chromosome 28:LR990154.1; chromosome 29:LR990155.1; chromosome 30:LR990156.1; chromosome Z:LR990126.1; mitochondrion MT:LR990157.1</t>
  </si>
  <si>
    <t>CAJHVD01</t>
  </si>
  <si>
    <t>ftp://ftp.ncbi.nlm.nih.gov/genomes/all/GCA/905/147/285/GCA_905147285.1_ilHypProb1.1</t>
  </si>
  <si>
    <t>Bufo bufo</t>
  </si>
  <si>
    <t>SAMEA7521636</t>
  </si>
  <si>
    <t>PRJEB42168</t>
  </si>
  <si>
    <t>GCA_905171765.1</t>
  </si>
  <si>
    <t>chromosome 1:NC_053389.1/LR991667.1; chromosome 2:NC_053390.1/LR991668.1; chromosome 3:NC_053391.1/LR991669.1; chromosome 4:NC_053392.1/LR991670.1; chromosome 5:NC_053393.1/LR991671.1; chromosome 6:NC_053394.1/LR991672.1; chromosome 7:NC_053395.1/LR991673.1; chromosome 8:NC_053396.1/LR991674.1; chromosome 9:NC_053397.1/LR991675.1; chromosome 10:NC_053398.1/LR991676.1; chromosome 11:NC_053399.1/LR991677.1; mitochondrion MT:LR991678.1</t>
  </si>
  <si>
    <t>CAJIMN01</t>
  </si>
  <si>
    <t>ftp://ftp.ncbi.nlm.nih.gov/genomes/all/GCA/905/171/765/GCA_905171765.1_aBufBuf1.1</t>
  </si>
  <si>
    <t>ftp://ftp.ncbi.nlm.nih.gov/genomes/all/GCF/905/171/765/GCF_905171765.1_aBufBuf1.1</t>
  </si>
  <si>
    <t>Lunasporangiospora selenospora</t>
  </si>
  <si>
    <t>KOD1015</t>
  </si>
  <si>
    <t>SAMN05720454</t>
  </si>
  <si>
    <t>PRJNA340476</t>
  </si>
  <si>
    <t>GCA_015680635.1</t>
  </si>
  <si>
    <t>JAABOA01</t>
  </si>
  <si>
    <t>ftp://ftp.ncbi.nlm.nih.gov/genomes/all/GCA/015/680/635/GCA_015680635.1_UCR_MselenKOD1015_1.0</t>
  </si>
  <si>
    <t>Mythimna impura</t>
  </si>
  <si>
    <t>SAMEA7519913</t>
  </si>
  <si>
    <t>PRJEB41924</t>
  </si>
  <si>
    <t>GCA_905147345.1</t>
  </si>
  <si>
    <t>chromosome 1:LR990340.1; chromosome 2:LR990341.1; chromosome 3:LR990342.1; chromosome 4:LR990343.1; chromosome 5:LR990344.1; chromosome 6:LR990345.1; chromosome 7:LR990346.1; chromosome 8:LR990347.1; chromosome 9:LR990348.1; chromosome 10:LR990349.1; chromosome 11:LR990350.1; chromosome 12:LR990351.1; chromosome 13:LR990352.1; chromosome 14:LR990353.1; chromosome 15:LR990354.1; chromosome 16:LR990355.1; chromosome 17:LR990356.1; chromosome 18:LR990357.1; chromosome 19:LR990358.1; chromosome 20:LR990359.1; chromosome 21:LR990360.1; chromosome 22:LR990361.1; chromosome 23:LR990362.1; chromosome 24:LR990363.1; chromosome 25:LR990364.1; chromosome 26:LR990365.1; chromosome 27:LR990366.1; chromosome 28:LR990367.1; chromosome 29:LR990368.1; chromosome 30:LR990369.1; chromosome W:LR990370.1; chromosome Z:LR990339.1; mitochondrion MT:LR990371.1</t>
  </si>
  <si>
    <t>CAJHVM01</t>
  </si>
  <si>
    <t>ftp://ftp.ncbi.nlm.nih.gov/genomes/all/GCA/905/147/345/GCA_905147345.1_ilMytImpu1.1</t>
  </si>
  <si>
    <t>Cryphonectria carpinicola</t>
  </si>
  <si>
    <t>CS3</t>
  </si>
  <si>
    <t>SAMN15481972</t>
  </si>
  <si>
    <t>GCA_014849955.1</t>
  </si>
  <si>
    <t>JACWRQ01</t>
  </si>
  <si>
    <t>ftp://ftp.ncbi.nlm.nih.gov/genomes/all/GCA/014/849/955/GCA_014849955.1_ASM1484995v1</t>
  </si>
  <si>
    <t>Suillus spraguei</t>
  </si>
  <si>
    <t>EM44</t>
  </si>
  <si>
    <t>SAMN05443048</t>
  </si>
  <si>
    <t>PRJNA333478</t>
  </si>
  <si>
    <t>GCA_016800925.1</t>
  </si>
  <si>
    <t>JABCPU01</t>
  </si>
  <si>
    <t>ftp://ftp.ncbi.nlm.nih.gov/genomes/all/GCA/016/800/925/GCA_016800925.1_Suipic1</t>
  </si>
  <si>
    <t>Culex pipiens pallens</t>
  </si>
  <si>
    <t>TS</t>
  </si>
  <si>
    <t>SAMN16414976</t>
  </si>
  <si>
    <t>PRJNA702155</t>
  </si>
  <si>
    <t>GCA_016801865.1</t>
  </si>
  <si>
    <t>mitochondrion MT:NC_015079.1/</t>
  </si>
  <si>
    <t>JADCQB01</t>
  </si>
  <si>
    <t>ftp://ftp.ncbi.nlm.nih.gov/genomes/all/GCA/016/801/865/GCA_016801865.1_TS_Cpip_V1</t>
  </si>
  <si>
    <t>ftp://ftp.ncbi.nlm.nih.gov/genomes/all/GCF/016/801/865/GCF_016801865.1_TS_Cpip_V1</t>
  </si>
  <si>
    <t>Solanum sitiens</t>
  </si>
  <si>
    <t>SAMN14932980</t>
  </si>
  <si>
    <t>PRJNA633104</t>
  </si>
  <si>
    <t>GCA_016801875.1</t>
  </si>
  <si>
    <t>JABWTJ01</t>
  </si>
  <si>
    <t>ftp://ftp.ncbi.nlm.nih.gov/genomes/all/GCA/016/801/875/GCA_016801875.1_ASM1680187v1</t>
  </si>
  <si>
    <t>Brachionus paranguensis</t>
  </si>
  <si>
    <t>NV1994</t>
  </si>
  <si>
    <t>SAMN17370530</t>
  </si>
  <si>
    <t>PRJNA692795</t>
  </si>
  <si>
    <t>GCA_016802215.1</t>
  </si>
  <si>
    <t>JAESIX01</t>
  </si>
  <si>
    <t>ftp://ftp.ncbi.nlm.nih.gov/genomes/all/GCA/016/802/215/GCA_016802215.1_ASM1680221v1</t>
  </si>
  <si>
    <t>Esox niger</t>
  </si>
  <si>
    <t>SAMN15002828</t>
  </si>
  <si>
    <t>GCA_016801105.1</t>
  </si>
  <si>
    <t>JACXGJ01</t>
  </si>
  <si>
    <t>ftp://ftp.ncbi.nlm.nih.gov/genomes/all/GCA/016/801/105/GCA_016801105.1_ASM1680110v1</t>
  </si>
  <si>
    <t>Esox masquinongy</t>
  </si>
  <si>
    <t>SAMN15002827</t>
  </si>
  <si>
    <t>GCA_016801175.1</t>
  </si>
  <si>
    <t>JACXGI01</t>
  </si>
  <si>
    <t>ftp://ftp.ncbi.nlm.nih.gov/genomes/all/GCA/016/801/175/GCA_016801175.1_ASM1680117v1</t>
  </si>
  <si>
    <t>SGAA</t>
  </si>
  <si>
    <t>SAMN16584187</t>
  </si>
  <si>
    <t>PRJNA672973</t>
  </si>
  <si>
    <t>GCA_016801325.1</t>
  </si>
  <si>
    <t>JAEKIV01</t>
  </si>
  <si>
    <t>ftp://ftp.ncbi.nlm.nih.gov/genomes/all/GCA/016/801/325/GCA_016801325.1_ASM1680132v1</t>
  </si>
  <si>
    <t>Leptodermis oblonga</t>
  </si>
  <si>
    <t>Rui-Jiang Wang 3514</t>
  </si>
  <si>
    <t>SAMN12214982</t>
  </si>
  <si>
    <t>PRJNA552650</t>
  </si>
  <si>
    <t>GCA_016801395.1</t>
  </si>
  <si>
    <t>linkage group LG1:CM028750.1; linkage group LG2:CM028751.1; linkage group LG3:CM028752.1; linkage group LG4:CM028753.1; linkage group LG5:CM028754.1; linkage group LG6:CM028755.1; linkage group LG7:CM028756.1; linkage group LG8:CM028757.1; linkage group LG9:CM028758.1; linkage group LG10:CM028759.1; linkage group LG11:CM028760.1</t>
  </si>
  <si>
    <t>VMRK01</t>
  </si>
  <si>
    <t>ftp://ftp.ncbi.nlm.nih.gov/genomes/all/GCA/016/801/395/GCA_016801395.1_O1</t>
  </si>
  <si>
    <t>Sceloporus tristichus</t>
  </si>
  <si>
    <t>Voucher No. AMNH 153954. CUST_Tissue_1076. Female</t>
  </si>
  <si>
    <t>SAMN15450893</t>
  </si>
  <si>
    <t>PRJNA644186</t>
  </si>
  <si>
    <t>GCA_016801065.1</t>
  </si>
  <si>
    <t>chromosome 1:CM028772.1; chromosome 2:CM028773.1; chromosome 3:CM028774.1; chromosome 4:CM028775.1; chromosome 5:CM028776.1; chromosome 6:CM028777.1; chromosome 7:CM028778.1; chromosome 8:CM028779.1; chromosome 9:CM028780.1; chromosome 10:CM028781.1; chromosome 11:CM028782.1</t>
  </si>
  <si>
    <t>JACSCI01</t>
  </si>
  <si>
    <t>ftp://ftp.ncbi.nlm.nih.gov/genomes/all/GCA/016/801/065/GCA_016801065.1_ASM1680106v1</t>
  </si>
  <si>
    <t>Colletotrichum eleusines</t>
  </si>
  <si>
    <t>NJC-16</t>
  </si>
  <si>
    <t>SAMN16552423</t>
  </si>
  <si>
    <t>PRJNA671855</t>
  </si>
  <si>
    <t>GCA_016807845.1</t>
  </si>
  <si>
    <t>JADEZO01</t>
  </si>
  <si>
    <t>ftp://ftp.ncbi.nlm.nih.gov/genomes/all/GCA/016/807/845/GCA_016807845.1_ASM1680784v1</t>
  </si>
  <si>
    <t>Suaeda aralocaspica</t>
  </si>
  <si>
    <t>FK81-2018</t>
  </si>
  <si>
    <t>SAMN08364410</t>
  </si>
  <si>
    <t>PRJNA428881</t>
  </si>
  <si>
    <t>GCA_016808085.1</t>
  </si>
  <si>
    <t>PYUH01</t>
  </si>
  <si>
    <t>ftp://ftp.ncbi.nlm.nih.gov/genomes/all/GCA/016/808/085/GCA_016808085.1_ASM1680808v1</t>
  </si>
  <si>
    <t>Neovahlkampfia damariscottae</t>
  </si>
  <si>
    <t>CCAP 1588/7</t>
  </si>
  <si>
    <t>SAMN12096216</t>
  </si>
  <si>
    <t>PRJNA549687</t>
  </si>
  <si>
    <t>GCA_016618085.1</t>
  </si>
  <si>
    <t>JABLTG01</t>
  </si>
  <si>
    <t>ftp://ftp.ncbi.nlm.nih.gov/genomes/all/GCA/016/618/085/GCA_016618085.1_ASM1661808v1</t>
  </si>
  <si>
    <t>Chlamydomonas schloesseri</t>
  </si>
  <si>
    <t>CCAP 11/173</t>
  </si>
  <si>
    <t>SAMN14973063</t>
  </si>
  <si>
    <t>GCA_016834595.1</t>
  </si>
  <si>
    <t>JAEHOD01</t>
  </si>
  <si>
    <t>2021-02-08T00:00:00Z</t>
  </si>
  <si>
    <t>ftp://ftp.ncbi.nlm.nih.gov/genomes/all/GCA/016/834/595/GCA_016834595.1_ASM1683459v1</t>
  </si>
  <si>
    <t>Chlamydomonas incerta</t>
  </si>
  <si>
    <t>SAG 7.73</t>
  </si>
  <si>
    <t>SAMN14973062</t>
  </si>
  <si>
    <t>GCA_016834605.1</t>
  </si>
  <si>
    <t>JAEHOC01</t>
  </si>
  <si>
    <t>ftp://ftp.ncbi.nlm.nih.gov/genomes/all/GCA/016/834/605/GCA_016834605.1_ASM1683460v1</t>
  </si>
  <si>
    <t>Pholis gunnellus</t>
  </si>
  <si>
    <t>SAMEA7522838</t>
  </si>
  <si>
    <t>PRJEB45449</t>
  </si>
  <si>
    <t>GCA_910591455.1</t>
  </si>
  <si>
    <t>chromosome 1:OU342804.1; chromosome 2:OU342812.1; chromosome 3:OU342805.1; chromosome 4:OU342806.1; chromosome 5:OU342807.1; chromosome 6:OU342808.1; chromosome 7:OU342809.1; chromosome 8:OU342810.1; chromosome 9:OU342811.1; chromosome 10:OU342813.1; chromosome 11:OU342814.1; chromosome 12:OU342815.1; chromosome 13:OU342816.1; chromosome 14:OU342817.1; chromosome 15:OU342818.1; chromosome 16:OU342819.1; chromosome 17:OU342820.1; chromosome 18:OU342821.1; chromosome 19:OU342822.1; chromosome 20:OU342823.1; chromosome 21:OU342824.1; chromosome 22:OU342825.1; chromosome 23:OU342826.1; chromosome 24:OU342827.1; mitochondrion MT:OU342828.1</t>
  </si>
  <si>
    <t>CAJUXR01</t>
  </si>
  <si>
    <t>ftp://ftp.ncbi.nlm.nih.gov/genomes/all/GCA/910/591/455/GCA_910591455.1_fPhoGun1.1</t>
  </si>
  <si>
    <t>Sapria himalayana</t>
  </si>
  <si>
    <t>LCAI001</t>
  </si>
  <si>
    <t>SAMN17108554</t>
  </si>
  <si>
    <t>PRJNA686196</t>
  </si>
  <si>
    <t>GCA_016808135.1</t>
  </si>
  <si>
    <t>JAEQBI01</t>
  </si>
  <si>
    <t>ftp://ftp.ncbi.nlm.nih.gov/genomes/all/GCA/016/808/135/GCA_016808135.1_Sapria_himalayana_v1</t>
  </si>
  <si>
    <t>Tetrastigma voinierianum</t>
  </si>
  <si>
    <t>LCAI004</t>
  </si>
  <si>
    <t>SAMN17108555</t>
  </si>
  <si>
    <t>GCA_016808115.1</t>
  </si>
  <si>
    <t>JAEQBH01</t>
  </si>
  <si>
    <t>ftp://ftp.ncbi.nlm.nih.gov/genomes/all/GCA/016/808/115/GCA_016808115.1_Tetrastigma_voinierianum_v1</t>
  </si>
  <si>
    <t>Polypterus senegalus</t>
  </si>
  <si>
    <t>Bchr_013</t>
  </si>
  <si>
    <t>SAMN13737739</t>
  </si>
  <si>
    <t>PRJNA704032</t>
  </si>
  <si>
    <t>GCA_016835505.1</t>
  </si>
  <si>
    <t>chromosome 1:NC_053154.1/CM029055.1; chromosome 2:NC_053155.1/CM029056.1; chromosome 3:NC_053156.1/CM029057.1; chromosome 4:NC_053157.1/CM029058.1; chromosome 5:NC_053158.1/CM029059.1; chromosome 6:NC_053159.1/CM029060.1; chromosome 7:NC_053160.1/CM029061.1; chromosome 8:NC_053161.1/CM029062.1; chromosome 9:NC_053162.1/CM029063.1; chromosome 10:NC_053163.1/CM029064.1; chromosome 11:NC_053164.1/CM029065.1; chromosome 12:NC_053165.1/CM029066.1; chromosome 13:NC_053166.1/CM029067.1; chromosome 14:NC_053167.1/CM029068.1; chromosome 15:NC_053168.1/CM029069.1; chromosome 16:NC_053169.1/CM029070.1; chromosome 17:NC_053170.1/CM029071.1; chromosome 18:NC_053171.1/CM029072.1; mitochondrion MT:NC_004418.1/</t>
  </si>
  <si>
    <t>JAATIS01</t>
  </si>
  <si>
    <t>ftp://ftp.ncbi.nlm.nih.gov/genomes/all/GCA/016/835/505/GCA_016835505.1_ASM1683550v1</t>
  </si>
  <si>
    <t>ftp://ftp.ncbi.nlm.nih.gov/genomes/all/GCF/016/835/505/GCF_016835505.1_ASM1683550v1</t>
  </si>
  <si>
    <t>Oryzias woworae</t>
  </si>
  <si>
    <t>Fotuno</t>
  </si>
  <si>
    <t>SAMD00264440</t>
  </si>
  <si>
    <t>PRJDB10959</t>
  </si>
  <si>
    <t>GCA_016861445.1</t>
  </si>
  <si>
    <t>BOLG01</t>
  </si>
  <si>
    <t>2021-01-14T21:30:00Z</t>
  </si>
  <si>
    <t>ftp://ftp.ncbi.nlm.nih.gov/genomes/all/GCA/016/861/445/GCA_016861445.1_OryWow_0.9</t>
  </si>
  <si>
    <t>Aspergillus puulaauensis</t>
  </si>
  <si>
    <t>MK2</t>
  </si>
  <si>
    <t>SAMD00269938</t>
  </si>
  <si>
    <t>PRJDB10980</t>
  </si>
  <si>
    <t>GCA_016861865.1</t>
  </si>
  <si>
    <t>chromosome 1:NC_054857.1/AP024443.1; chromosome 2:NC_054858.1/AP024444.1; chromosome 3:NC_054859.1/AP024445.1; chromosome 4:NC_054860.1/AP024446.1; chromosome 5:NC_054861.1/AP024447.1; chromosome 6:NC_054862.1/AP024448.1; chromosome 7:NC_054863.1/AP024449.1; chromosome 8:NC_054864.1/AP024450.1; mitochondrion MT:AP024451.1</t>
  </si>
  <si>
    <t>ftp://ftp.ncbi.nlm.nih.gov/genomes/all/GCA/016/861/865/GCA_016861865.1_ApuulaauensisMK2_assembly01</t>
  </si>
  <si>
    <t>ftp://ftp.ncbi.nlm.nih.gov/genomes/all/GCF/016/861/865/GCF_016861865.1_ApuulaauensisMK2_assembly01</t>
  </si>
  <si>
    <t>Aspergillus sp. 2663</t>
  </si>
  <si>
    <t>SAMN13442836</t>
  </si>
  <si>
    <t>PRJNA592895</t>
  </si>
  <si>
    <t>GCA_016880755.1</t>
  </si>
  <si>
    <t>WOYA01</t>
  </si>
  <si>
    <t>ftp://ftp.ncbi.nlm.nih.gov/genomes/all/GCA/016/880/755/GCA_016880755.1_ASM1688075v1</t>
  </si>
  <si>
    <t>Phymatotrichopsis omnivora</t>
  </si>
  <si>
    <t>NFPo1</t>
  </si>
  <si>
    <t>SAMN15340118</t>
  </si>
  <si>
    <t>PRJNA641071</t>
  </si>
  <si>
    <t>GCA_016880775.1</t>
  </si>
  <si>
    <t>JABYPW01</t>
  </si>
  <si>
    <t>ftp://ftp.ncbi.nlm.nih.gov/genomes/all/GCA/016/880/775/GCA_016880775.1_ASM1688077v1</t>
  </si>
  <si>
    <t>CRI305-2</t>
  </si>
  <si>
    <t>SAMN15339472</t>
  </si>
  <si>
    <t>PRJNA640968</t>
  </si>
  <si>
    <t>GCA_016859255.1</t>
  </si>
  <si>
    <t>JACAAM01</t>
  </si>
  <si>
    <t>ftp://ftp.ncbi.nlm.nih.gov/genomes/all/GCA/016/859/255/GCA_016859255.1_ASM1685925v1</t>
  </si>
  <si>
    <t>Thielaviopsis cerberus</t>
  </si>
  <si>
    <t>CMW36653</t>
  </si>
  <si>
    <t>SAMN15830805</t>
  </si>
  <si>
    <t>PRJNA657489</t>
  </si>
  <si>
    <t>GCA_016859225.1</t>
  </si>
  <si>
    <t>JACYXV01</t>
  </si>
  <si>
    <t>ftp://ftp.ncbi.nlm.nih.gov/genomes/all/GCA/016/859/225/GCA_016859225.1_ASM1685922v1</t>
  </si>
  <si>
    <t>Macrotyloma uniflorum</t>
  </si>
  <si>
    <t>SAMD00069276</t>
  </si>
  <si>
    <t>PRJDB5374</t>
  </si>
  <si>
    <t>GCA_016859785.1</t>
  </si>
  <si>
    <t>BDMB01</t>
  </si>
  <si>
    <t>2021-01-19T21:26:00Z</t>
  </si>
  <si>
    <t>ftp://ftp.ncbi.nlm.nih.gov/genomes/all/GCA/016/859/785/GCA_016859785.1_MUN_r1.11</t>
  </si>
  <si>
    <t>Phytophthora idaei</t>
  </si>
  <si>
    <t>SCRP371</t>
  </si>
  <si>
    <t>SAMN07267867</t>
  </si>
  <si>
    <t>PRJNA391273</t>
  </si>
  <si>
    <t>GCA_016880985.1</t>
  </si>
  <si>
    <t>QOKR01</t>
  </si>
  <si>
    <t>ftp://ftp.ncbi.nlm.nih.gov/genomes/all/GCA/016/880/985/GCA_016880985.1_ASM1688098v1</t>
  </si>
  <si>
    <t>Acanthamoeba triangularis</t>
  </si>
  <si>
    <t>SH 621</t>
  </si>
  <si>
    <t>SAMEA6511205</t>
  </si>
  <si>
    <t>PRJEB36491</t>
  </si>
  <si>
    <t>GCA_902749335.1</t>
  </si>
  <si>
    <t>CACVKS01</t>
  </si>
  <si>
    <t>ftp://ftp.ncbi.nlm.nih.gov/genomes/all/GCA/902/749/335/GCA_902749335.1_PRJEB36491</t>
  </si>
  <si>
    <t>Noctua pronuba</t>
  </si>
  <si>
    <t>SAMEA7519837</t>
  </si>
  <si>
    <t>PRJEB42860</t>
  </si>
  <si>
    <t>GCA_905220335.1</t>
  </si>
  <si>
    <t>chromosome 1:LR999893.1; chromosome 2:LR999894.1; chromosome 3:LR999895.1; chromosome 4:LR999896.1; chromosome 5:LR999897.1; chromosome 6:LR999898.1; chromosome 7:LR999899.1; chromosome 8:LR999900.1; chromosome 9:LR999901.1; chromosome 10:LR999902.1; chromosome 11:LR999903.1; chromosome 12:LR999904.1; chromosome 13:LR999905.1; chromosome 14:LR999906.1; chromosome 15:LR999907.1; chromosome 16:LR999908.1; chromosome 17:LR999909.1; chromosome 18:LR999910.1; chromosome 19:LR999911.1; chromosome 20:LR999912.1; chromosome 21:LR999913.1; chromosome 22:LR999914.1; chromosome 23:LR999915.1; chromosome 24:LR999916.1; chromosome 25:LR999917.1; chromosome 26:LR999918.1; chromosome 27:LR999919.1; chromosome 28:LR999920.1; chromosome 29:LR999921.1; chromosome 30:LR999922.1; chromosome W:LR999892.1; chromosome Z:LR999891.1; mitochondrion MT:LR999923.1</t>
  </si>
  <si>
    <t>CAJMZM01</t>
  </si>
  <si>
    <t>ftp://ftp.ncbi.nlm.nih.gov/genomes/all/GCA/905/220/335/GCA_905220335.1_ilNocPron1.1</t>
  </si>
  <si>
    <t>Vanessa cardui</t>
  </si>
  <si>
    <t>SAMEA7523147</t>
  </si>
  <si>
    <t>PRJEB42869</t>
  </si>
  <si>
    <t>GCA_905220365.1</t>
  </si>
  <si>
    <t>chromosome 1:LR999925.1; chromosome 2:LR999926.1; chromosome 3:LR999927.1; chromosome 4:LR999928.1; chromosome 5:LR999929.1; chromosome 6:LR999930.1; chromosome 7:LR999931.1; chromosome 8:LR999932.1; chromosome 9:LR999933.1; chromosome 10:LR999934.1; chromosome 11:LR999935.1; chromosome 12:LR999936.1; chromosome 13:LR999937.1; chromosome 14:LR999938.1; chromosome 15:LR999939.1; chromosome 16:LR999941.1; chromosome 17:LR999942.1; chromosome 18:LR999943.1; chromosome 19:LR999944.1; chromosome 20:LR999945.1; chromosome 21:LR999946.1; chromosome 22:LR999947.1; chromosome 23:LR999948.1; chromosome 24:LR999949.1; chromosome 25:LR999950.1; chromosome 26:LR999951.1; chromosome 27:LR999952.1; chromosome 28:LR999953.1; chromosome 29:LR999954.1; chromosome 30:LR999955.1; chromosome W:LR999940.1; chromosome Z:LR999924.1; mitochondrion MT:LR999956.1</t>
  </si>
  <si>
    <t>CAJMZP01</t>
  </si>
  <si>
    <t>ftp://ftp.ncbi.nlm.nih.gov/genomes/all/GCA/905/220/365/GCA_905220365.1_ilVanCard2.1</t>
  </si>
  <si>
    <t>Tachina fera</t>
  </si>
  <si>
    <t>SAMEA7520333</t>
  </si>
  <si>
    <t>PRJEB42872</t>
  </si>
  <si>
    <t>GCA_905220375.1</t>
  </si>
  <si>
    <t>chromosome 1:LR999963.1; chromosome 2:LR999964.1; chromosome 3:LR999965.1; chromosome 4:LR999966.1; chromosome 5:LR999967.1; chromosome X:LR999968.1; mitochondrion MT:LR999969.1</t>
  </si>
  <si>
    <t>CAJMZS01</t>
  </si>
  <si>
    <t>ftp://ftp.ncbi.nlm.nih.gov/genomes/all/GCA/905/220/375/GCA_905220375.1_idTacFera2.1</t>
  </si>
  <si>
    <t>Xylota sylvarum</t>
  </si>
  <si>
    <t>SAMEA7520173</t>
  </si>
  <si>
    <t>PRJEB42874</t>
  </si>
  <si>
    <t>GCA_905220385.1</t>
  </si>
  <si>
    <t>chromosome 1:LR999957.1; chromosome 2:LR999958.1; chromosome 3:LR999959.1; chromosome 4:LR999960.1; chromosome X:LR999961.1; mitochondrion MT:LR999962.1</t>
  </si>
  <si>
    <t>CAJMZQ01</t>
  </si>
  <si>
    <t>ftp://ftp.ncbi.nlm.nih.gov/genomes/all/GCA/905/220/385/GCA_905220385.1_idXylSylv2.1</t>
  </si>
  <si>
    <t>Amphipyra tragopoginis</t>
  </si>
  <si>
    <t>SAMEA7520175</t>
  </si>
  <si>
    <t>PRJEB42877</t>
  </si>
  <si>
    <t>GCA_905220435.1</t>
  </si>
  <si>
    <t>chromosome 1:HG991992.1; chromosome 2:HG991993.1; chromosome 3:HG991994.1; chromosome 4:HG991995.1; chromosome 5:HG991996.1; chromosome 6:HG991997.1; chromosome 7:HG991998.1; chromosome 8:HG991999.1; chromosome 9:HG992000.1; chromosome 10:HG992001.1; chromosome 11:HG992002.1; chromosome 12:HG992003.1; chromosome 13:HG992004.1; chromosome 14:HG992005.1; chromosome 15:HG992006.1; chromosome 16:HG992007.1; chromosome 17:HG992008.1; chromosome 18:HG992009.1; chromosome 19:HG992010.1; chromosome 20:HG992011.1; chromosome 21:HG992012.1; chromosome 22:HG992013.1; chromosome 23:HG992014.1; chromosome 24:HG992015.1; chromosome 25:HG992016.1; chromosome 26:HG992017.1; chromosome 27:HG992018.1; chromosome 28:HG992019.1; chromosome 29:HG992020.1; chromosome 30:HG992021.1; chromosome Z:HG991991.1; mitochondrion MT:HG992022.1</t>
  </si>
  <si>
    <t>CAJMZU01</t>
  </si>
  <si>
    <t>ftp://ftp.ncbi.nlm.nih.gov/genomes/all/GCA/905/220/435/GCA_905220435.1_ilAmpTrag2.1</t>
  </si>
  <si>
    <t>Deilephila porcellus</t>
  </si>
  <si>
    <t>SAMEA7520522</t>
  </si>
  <si>
    <t>PRJEB42881</t>
  </si>
  <si>
    <t>GCA_905220455.1</t>
  </si>
  <si>
    <t>chromosome 1:LR999971.1; chromosome 2:LR999972.1; chromosome 3:LR999973.1; chromosome 4:LR999974.1; chromosome 5:LR999975.1; chromosome 6:LR999976.1; chromosome 7:LR999977.1; chromosome 8:LR999978.1; chromosome 9:LR999979.1; chromosome 10:LR999980.1; chromosome 11:LR999981.1; chromosome 12:LR999982.1; chromosome 13:LR999983.1; chromosome 14:LR999984.1; chromosome 15:LR999985.1; chromosome 16:LR999986.1; chromosome 17:LR999987.1; chromosome 18:LR999988.1; chromosome 19:LR999989.1; chromosome 20:LR999990.1; chromosome 21:LR999991.1; chromosome 22:LR999992.1; chromosome 23:LR999993.1; chromosome 24:LR999994.1; chromosome 25:LR999995.1; chromosome 26:LR999996.1; chromosome 27:LR999997.1; chromosome 28:LR999998.1; chromosome Z:LR999970.1; mitochondrion MT:LR999999.1</t>
  </si>
  <si>
    <t>CAJMZX01</t>
  </si>
  <si>
    <t>ftp://ftp.ncbi.nlm.nih.gov/genomes/all/GCA/905/220/455/GCA_905220455.1_ilDeiPorc1.1</t>
  </si>
  <si>
    <t>Ennomos fuscantarius</t>
  </si>
  <si>
    <t>SAMEA7520185</t>
  </si>
  <si>
    <t>PRJEB42882</t>
  </si>
  <si>
    <t>GCA_905220475.1</t>
  </si>
  <si>
    <t>chromosome 1:HG992024.1; chromosome 2:HG992025.1; chromosome 3:HG992026.1; chromosome 4:HG992027.1; chromosome 5:HG992028.1; chromosome 6:HG992029.1; chromosome 7:HG992030.1; chromosome 8:HG992031.1; chromosome 9:HG992032.1; chromosome 10:HG992033.1; chromosome 11:HG992034.1; chromosome 12:HG992035.1; chromosome 13:HG992036.1; chromosome 14:HG992037.1; chromosome 15:HG992038.1; chromosome 16:HG992039.1; chromosome 17:HG992040.1; chromosome 18:HG992041.1; chromosome 19:HG992042.1; chromosome 20:HG992043.1; chromosome 21:HG992044.1; chromosome 22:HG992045.1; chromosome 23:HG992046.1; chromosome 24:HG992047.1; chromosome 25:HG992048.1; chromosome 26:HG992049.1; chromosome 27:HG992050.1; chromosome 28:HG992051.1; chromosome 29:HG992052.1; chromosome 30:HG992053.1; chromosome Z:HG992023.1; mitochondrion MT:HG992054.1</t>
  </si>
  <si>
    <t>CAJMZZ01</t>
  </si>
  <si>
    <t>ftp://ftp.ncbi.nlm.nih.gov/genomes/all/GCA/905/220/475/GCA_905220475.1_ilEnnFusc2.1</t>
  </si>
  <si>
    <t>Laothoe populi</t>
  </si>
  <si>
    <t>SAMEA7520519</t>
  </si>
  <si>
    <t>PRJEB42885</t>
  </si>
  <si>
    <t>GCA_905220505.1</t>
  </si>
  <si>
    <t>chromosome 1:HG992146.1; chromosome 2:HG992147.1; chromosome 3:HG992148.1; chromosome 4:HG992150.1; chromosome 5:HG992151.1; chromosome 6:HG992152.1; chromosome 7:HG992153.1; chromosome 8:HG992154.1; chromosome 9:HG992155.1; chromosome 10:HG992156.1; chromosome 11:HG992157.1; chromosome 12:HG992158.1; chromosome 13:HG992159.1; chromosome 14:HG992160.1; chromosome 15:HG992161.1; chromosome 16:HG992163.1; chromosome 17:HG992164.1; chromosome 18:HG992165.1; chromosome 19:HG992166.1; chromosome 20:HG992167.1; chromosome 21:HG992168.1; chromosome 22:HG992169.1; chromosome 23:HG992170.1; chromosome 24:HG992171.1; chromosome 25:HG992172.1; chromosome 26:HG992173.1; chromosome 27:HG992174.1; chromosome W:HG992162.1; chromosome Z:HG992149.1; mitochondrion MT:HG992175.1</t>
  </si>
  <si>
    <t>CAJNAD01</t>
  </si>
  <si>
    <t>ftp://ftp.ncbi.nlm.nih.gov/genomes/all/GCA/905/220/505/GCA_905220505.1_ilLaoPopu1.1</t>
  </si>
  <si>
    <t>Lysandra coridon</t>
  </si>
  <si>
    <t>SAMEA7523305</t>
  </si>
  <si>
    <t>PRJEB42886</t>
  </si>
  <si>
    <t>GCA_905220515.1</t>
  </si>
  <si>
    <t>chromosome 1:HG992056.1; chromosome 2:HG992057.1; chromosome 3:HG992058.1; chromosome 4:HG992059.1; chromosome 5:HG992060.1; chromosome 6:HG992061.1; chromosome 7:HG992062.1; chromosome 8:HG992063.1; chromosome 9:HG992064.1; chromosome 10:HG992065.1; chromosome 11:HG992066.1; chromosome 12:HG992067.1; chromosome 13:HG992068.1; chromosome 14:HG992069.1; chromosome 15:HG992070.1; chromosome 16:HG992071.1; chromosome 17:HG992072.1; chromosome 18:HG992073.1; chromosome 19:HG992074.1; chromosome 20:HG992075.1; chromosome 21:HG992076.1; chromosome 22:HG992077.1; chromosome 23:HG992078.1; chromosome 24:HG992079.1; chromosome 25:HG992080.1; chromosome 26:HG992081.1; chromosome 27:HG992082.1; chromosome 28:HG992083.1; chromosome 29:HG992084.1; chromosome 30:HG992085.1; chromosome 31:HG992086.1; chromosome 32:HG992087.1; chromosome 33:HG992088.1; chromosome 34:HG992089.1; chromosome 35:HG992090.1; chromosome 36:HG992091.1; chromosome 37:HG992092.1; chromosome 38:HG992093.1; chromosome 39:HG992094.1; chromosome 40:HG992095.1; chromosome 41:HG992096.1; chromosome 42:HG992097.1; chromosome 43:HG992098.1; chromosome 44:HG992099.1; chromosome 45:HG992100.1; chromosome 46:HG992101.1; chromosome 47:HG992102.1; chromosome 48:HG992103.1; chromosome 49:HG992104.1; chromosome 50:HG992105.1; chromosome 51:HG992106.1; chromosome 52:HG992107.1; chromosome 53:HG992108.1; chromosome 54:HG992109.1; chromosome 55:HG992110.1; chromosome 56:HG992111.1; chromosome 57:HG992112.1; chromosome 58:HG992113.1; chromosome 59:HG992114.1; chromosome Z:HG992055.1; chromosome 60:HG992115.1; chromosome 61:HG992116.1; chromosome 62:HG992117.1; chromosome 63:HG992118.1; chromosome 64:HG992119.1; chromosome 65:HG992120.1; chromosome 66:HG992121.1; chromosome 67:HG992122.1; chromosome 68:HG992123.1; chromosome 69:HG992124.1; chromosome 70:HG992125.1; chromosome 71:HG992126.1; chromosome 72:HG992127.1; chromosome 73:HG992128.1; chromosome 74:HG992129.1; chromosome 75:HG992130.1; chromosome 76:HG992131.1; chromosome 77:HG992132.1; chromosome 78:HG992133.1; chromosome 79:HG992134.1; chromosome 80:HG992135.1; chromosome 81:HG992136.1; chromosome 82:HG992137.1; chromosome 83:HG992138.1; chromosome 84:HG992139.1; chromosome 85:HG992140.1; chromosome 86:HG992141.1; chromosome 87:HG992142.1; chromosome 88:HG992143.1; chromosome 89:HG992144.1; mitochondrion MT:HG992145.1</t>
  </si>
  <si>
    <t>CAJNAC01</t>
  </si>
  <si>
    <t>ftp://ftp.ncbi.nlm.nih.gov/genomes/all/GCA/905/220/515/GCA_905220515.1_ilLysCori1.1</t>
  </si>
  <si>
    <t>Mellicta athalia</t>
  </si>
  <si>
    <t>SAMEA7523312</t>
  </si>
  <si>
    <t>PRJEB42889</t>
  </si>
  <si>
    <t>GCA_905220545.1</t>
  </si>
  <si>
    <t>chromosome 1:HG992177.1; chromosome 2:HG992178.1; chromosome 3:HG992179.1; chromosome 4:HG992180.1; chromosome 5:HG992181.1; chromosome 6:HG992182.1; chromosome 7:HG992183.1; chromosome 8:HG992184.1; chromosome 9:HG992185.1; chromosome 10:HG992186.1; chromosome 11:HG992187.1; chromosome 12:HG992188.1; chromosome 13:HG992189.1; chromosome 14:HG992190.1; chromosome 15:HG992191.1; chromosome 16:HG992192.1; chromosome 17:HG992193.1; chromosome 18:HG992194.1; chromosome 19:HG992195.1; chromosome 20:HG992196.1; chromosome 21:HG992197.1; chromosome 22:HG992198.1; chromosome 23:HG992199.1; chromosome 24:HG992200.1; chromosome 25:HG992201.1; chromosome 26:HG992202.1; chromosome 27:HG992203.1; chromosome 28:HG992204.1; chromosome 29:HG992205.1; chromosome 30:HG992206.1; chromosome W:HG992207.1; chromosome Z:HG992176.1; mitochondrion MT:HG992208.1</t>
  </si>
  <si>
    <t>CAJNAG01</t>
  </si>
  <si>
    <t>ftp://ftp.ncbi.nlm.nih.gov/genomes/all/GCA/905/220/545/GCA_905220545.1_ilMelAtha1.1</t>
  </si>
  <si>
    <t>Nymphalis polychloros</t>
  </si>
  <si>
    <t>SAMEA7523477</t>
  </si>
  <si>
    <t>PRJEB42893</t>
  </si>
  <si>
    <t>GCA_905220585.1</t>
  </si>
  <si>
    <t>chromosome 1:HG992242.1; chromosome 2:HG992243.1; chromosome 3:HG992244.1; chromosome 4:HG992245.1; chromosome 5:HG992246.1; chromosome 6:HG992247.1; chromosome 7:HG992248.1; chromosome 8:HG992249.1; chromosome 9:HG992250.1; chromosome 10:HG992251.1; chromosome 11:HG992252.1; chromosome 12:HG992253.1; chromosome 13:HG992254.1; chromosome 14:HG992255.1; chromosome 15:HG992256.1; chromosome 16:HG992257.1; chromosome 17:HG992258.1; chromosome 18:HG992259.1; chromosome 19:HG992260.1; chromosome 20:HG992261.1; chromosome 21:HG992262.1; chromosome 22:HG992263.1; chromosome 23:HG992264.1; chromosome 24:HG992265.1; chromosome 25:HG992266.1; chromosome 26:HG992267.1; chromosome 27:HG992268.1; chromosome 28:HG992269.1; chromosome 29:HG992270.1; chromosome 30:HG992271.1; chromosome W:HG992272.1; chromosome Z:HG992241.1; mitochondrion MT:HG992273.1</t>
  </si>
  <si>
    <t>CAJNAJ01</t>
  </si>
  <si>
    <t>ftp://ftp.ncbi.nlm.nih.gov/genomes/all/GCA/905/220/585/GCA_905220585.1_ilNymPoly1.1</t>
  </si>
  <si>
    <t>Tinea trinotella</t>
  </si>
  <si>
    <t>SAMEA7519924</t>
  </si>
  <si>
    <t>PRJEB42896</t>
  </si>
  <si>
    <t>GCA_905220615.1</t>
  </si>
  <si>
    <t>chromosome 1:HG992306.1; chromosome 2:HG992307.1; chromosome 3:HG992308.1; chromosome 4:HG992309.1; chromosome 5:HG992310.1; chromosome 6:HG992311.1; chromosome 7:HG992312.1; chromosome 8:HG992313.1; chromosome 9:HG992314.1; chromosome 10:HG992315.1; chromosome 11:HG992316.1; chromosome 12:HG992317.1; chromosome 13:HG992318.1; chromosome 14:HG992319.1; chromosome 15:HG992320.1; chromosome 16:HG992321.1; chromosome 17:HG992322.1; chromosome 18:HG992323.1; chromosome 19:HG992324.1; chromosome 20:HG992325.1; chromosome 21:HG992326.1; chromosome 22:HG992327.1; chromosome 23:HG992328.1; chromosome 24:HG992329.1; chromosome 25:HG992330.1; chromosome 26:HG992331.1; chromosome 27:HG992332.1; chromosome 28:HG992333.1; chromosome 29:HG992334.1; chromosome Z:HG992305.1; mitochondrion MT:HG992335.1</t>
  </si>
  <si>
    <t>CAJNAM01</t>
  </si>
  <si>
    <t>ftp://ftp.ncbi.nlm.nih.gov/genomes/all/GCA/905/220/615/GCA_905220615.1_ilTinTrin1.1</t>
  </si>
  <si>
    <t>Orbilia oligospora ATCC 24927</t>
  </si>
  <si>
    <t>ATCC 24927</t>
  </si>
  <si>
    <t>SAMN02981262</t>
  </si>
  <si>
    <t>PRJNA41495</t>
  </si>
  <si>
    <t>GCA_000225545.1</t>
  </si>
  <si>
    <t>ADOT01</t>
  </si>
  <si>
    <t>2011-09-07T00:00:00Z</t>
  </si>
  <si>
    <t>ftp://ftp.ncbi.nlm.nih.gov/genomes/all/GCA/000/225/545/GCA_000225545.1_AOL24927_1.0</t>
  </si>
  <si>
    <t>ftp://ftp.ncbi.nlm.nih.gov/genomes/all/GCF/000/225/545/GCF_000225545.1_AOL24927_1.0</t>
  </si>
  <si>
    <t>Brettanomyces sp. HC-2020a</t>
  </si>
  <si>
    <t>kh3</t>
  </si>
  <si>
    <t>SAMN17292725</t>
  </si>
  <si>
    <t>PRJNA691989</t>
  </si>
  <si>
    <t>GCA_016906875.1</t>
  </si>
  <si>
    <t>JAFCAK01</t>
  </si>
  <si>
    <t>ftp://ftp.ncbi.nlm.nih.gov/genomes/all/GCA/016/906/875/GCA_016906875.1_ASM1690687v1</t>
  </si>
  <si>
    <t>Hestina assimilis</t>
  </si>
  <si>
    <t>HEAS2020</t>
  </si>
  <si>
    <t>SAMN17672851</t>
  </si>
  <si>
    <t>PRJNA697256</t>
  </si>
  <si>
    <t>GCA_016906905.1</t>
  </si>
  <si>
    <t>JAFDUZ01</t>
  </si>
  <si>
    <t>ftp://ftp.ncbi.nlm.nih.gov/genomes/all/GCA/016/906/905/GCA_016906905.1_SNNU</t>
  </si>
  <si>
    <t>Novakomyces olei</t>
  </si>
  <si>
    <t>NCAIM Y.02187</t>
  </si>
  <si>
    <t>SAMN12630610</t>
  </si>
  <si>
    <t>PRJNA561902</t>
  </si>
  <si>
    <t>GCA_016906335.1</t>
  </si>
  <si>
    <t>JADEYG01</t>
  </si>
  <si>
    <t>ftp://ftp.ncbi.nlm.nih.gov/genomes/all/GCA/016/906/335/GCA_016906335.1_ASM1690633v1</t>
  </si>
  <si>
    <t>Ceratobasidium sp. AG-Ba</t>
  </si>
  <si>
    <t>AG-Ba</t>
  </si>
  <si>
    <t>SAMN14572461</t>
  </si>
  <si>
    <t>PRJNA624246</t>
  </si>
  <si>
    <t>GCA_016906575.1</t>
  </si>
  <si>
    <t>chromosome 1:CP059610.1; chromosome 2:CP059611.1; chromosome 3:CP059612.1; chromosome 4:CP059613.1; chromosome 5:CP059614.1; chromosome 6:CP059615.1; chromosome 7:CP059616.1; chromosome 8:CP059617.1; chromosome 9:CP059618.1; chromosome 10:CP059619.1; chromosome 11:CP059620.1; chromosome 12:CP059621.1; chromosome 13:CP059622.1; chromosome 14:CP059623.1; chromosome 15:CP059624.1; chromosome 16:CP059625.1; chromosome 17:CP059626.1; chromosome 18:CP059627.1; chromosome 19:CP059628.1; chromosome 20:CP059629.1; chromosome 21:CP059630.1; chromosome 22:CP059631.1; chromosome 23:CP059632.1; chromosome 24:CP059633.1; chromosome 25:CP059634.1; chromosome 26:CP059635.1; chromosome 27:CP059636.1; chromosome 28:CP059637.1; chromosome 29:CP059638.1; chromosome 30:CP059639.1; chromosome 31:CP059640.1; chromosome 32:CP059641.1</t>
  </si>
  <si>
    <t>ftp://ftp.ncbi.nlm.nih.gov/genomes/all/GCA/016/906/575/GCA_016906575.1_ASM1690657v1</t>
  </si>
  <si>
    <t>Boloria selene</t>
  </si>
  <si>
    <t>SAMEA7523131</t>
  </si>
  <si>
    <t>PRJEB43009</t>
  </si>
  <si>
    <t>GCA_905231865.2</t>
  </si>
  <si>
    <t>chromosome 1:HG993132.1; chromosome 2:HG993133.1; chromosome 3:HG993134.1; chromosome 4:HG993135.1; chromosome 5:HG993137.1; chromosome 6:HG993138.1; chromosome 7:HG993139.1; chromosome 8:HG993140.1; chromosome 9:HG993141.1; chromosome 10:HG993142.1; chromosome 11:HG993143.1; chromosome 12:HG993144.1; chromosome 13:HG993145.1; chromosome 14:HG993146.1; chromosome 15:HG993147.1; chromosome 16:HG993148.1; chromosome 17:HG993149.1; chromosome 18:HG993150.1; chromosome 19:HG993151.1; chromosome 20:HG993152.1; chromosome 21:HG993153.1; chromosome 22:HG993154.1; chromosome 23:HG993155.1; chromosome 24:HG993156.1; chromosome 25:HG993157.1; chromosome 26:HG993158.1; chromosome 27:HG993159.1; chromosome 28:HG993160.1; chromosome 29:HG993161.1; chromosome W:HG993136.1; chromosome Z:HG993131.1; mitochondrion MT:HG998571.1</t>
  </si>
  <si>
    <t>ftp://ftp.ncbi.nlm.nih.gov/genomes/all/GCA/905/231/865/GCA_905231865.2_ilBolSele5.2</t>
  </si>
  <si>
    <t>Symbiodinium natans</t>
  </si>
  <si>
    <t>SAMEA7230740</t>
  </si>
  <si>
    <t>PRJEB34894</t>
  </si>
  <si>
    <t>GCA_905221605.1</t>
  </si>
  <si>
    <t>CAJNDS01</t>
  </si>
  <si>
    <t>ftp://ftp.ncbi.nlm.nih.gov/genomes/all/GCA/905/221/605/GCA_905221605.1_Snat_CCMP2548</t>
  </si>
  <si>
    <t>Symbiodinium necroappetens</t>
  </si>
  <si>
    <t>SAMEA6359004</t>
  </si>
  <si>
    <t>GCA_905231915.1</t>
  </si>
  <si>
    <t>CAJNJA01</t>
  </si>
  <si>
    <t>ftp://ftp.ncbi.nlm.nih.gov/genomes/all/GCA/905/231/915/GCA_905231915.1_Snec_CCMP2469</t>
  </si>
  <si>
    <t>Symbiodinium pilosum</t>
  </si>
  <si>
    <t>SAMEA6359027</t>
  </si>
  <si>
    <t>GCA_905231905.1</t>
  </si>
  <si>
    <t>CAJNIZ01</t>
  </si>
  <si>
    <t>ftp://ftp.ncbi.nlm.nih.gov/genomes/all/GCA/905/231/905/GCA_905231905.1_Spil_CCMP2461</t>
  </si>
  <si>
    <t>Monocercomonoides exilis</t>
  </si>
  <si>
    <t>PA203</t>
  </si>
  <si>
    <t>SAMN04297179</t>
  </si>
  <si>
    <t>PRJNA304271</t>
  </si>
  <si>
    <t>GCA_001643675.1</t>
  </si>
  <si>
    <t>LSRY01</t>
  </si>
  <si>
    <t>2016-05-13T00:00:00Z</t>
  </si>
  <si>
    <t>ftp://ftp.ncbi.nlm.nih.gov/genomes/all/GCA/001/643/675/GCA_001643675.1_Mono14B</t>
  </si>
  <si>
    <t>Stagonosporopsis cucurbitacearum</t>
  </si>
  <si>
    <t>DBTL4</t>
  </si>
  <si>
    <t>SAMN17574046</t>
  </si>
  <si>
    <t>PRJNA694739</t>
  </si>
  <si>
    <t>GCA_016920805.1</t>
  </si>
  <si>
    <t>JAFEKD01</t>
  </si>
  <si>
    <t>ftp://ftp.ncbi.nlm.nih.gov/genomes/all/GCA/016/920/805/GCA_016920805.1_ASM1692080v1</t>
  </si>
  <si>
    <t>Puya raimondii</t>
  </si>
  <si>
    <t>P1_25</t>
  </si>
  <si>
    <t>SAMN15246243</t>
  </si>
  <si>
    <t>PRJNA639677</t>
  </si>
  <si>
    <t>GCA_016920855.1</t>
  </si>
  <si>
    <t>JABWPP01</t>
  </si>
  <si>
    <t>ftp://ftp.ncbi.nlm.nih.gov/genomes/all/GCA/016/920/855/GCA_016920855.1_Puya125</t>
  </si>
  <si>
    <t>Columbicola columbae</t>
  </si>
  <si>
    <t>jgb_00001</t>
  </si>
  <si>
    <t>SAMN16076762</t>
  </si>
  <si>
    <t>PRJNA662097</t>
  </si>
  <si>
    <t>GCA_016920875.1</t>
  </si>
  <si>
    <t>JADMLL01</t>
  </si>
  <si>
    <t>ftp://ftp.ncbi.nlm.nih.gov/genomes/all/GCA/016/920/875/GCA_016920875.1_Utah_Ccol_1.0</t>
  </si>
  <si>
    <t>Bradysia odoriphaga</t>
  </si>
  <si>
    <t>B2019C</t>
  </si>
  <si>
    <t>SAMN14381312</t>
  </si>
  <si>
    <t>PRJNA612767</t>
  </si>
  <si>
    <t>GCA_016920775.1</t>
  </si>
  <si>
    <t>JAFDOW01</t>
  </si>
  <si>
    <t>ftp://ftp.ncbi.nlm.nih.gov/genomes/all/GCA/016/920/775/GCA_016920775.1_B2019C</t>
  </si>
  <si>
    <t>Vaccinium myrtillus</t>
  </si>
  <si>
    <t>NK2018</t>
  </si>
  <si>
    <t>SAMN16560029</t>
  </si>
  <si>
    <t>PRJNA672146</t>
  </si>
  <si>
    <t>GCA_016920895.1</t>
  </si>
  <si>
    <t>chromosome 1:CM029270.1; chromosome 2:CM029271.1; chromosome 3:CM029272.1; chromosome 4:CM029273.1; chromosome 5:CM029274.1; chromosome 6:CM029275.1; chromosome 7:CM029276.1; chromosome 8:CM029277.1; chromosome 9:CM029278.1; chromosome 10:CM029279.1; chromosome 11:CM029280.1; chromosome 12:CM029281.1</t>
  </si>
  <si>
    <t>JADGMU01</t>
  </si>
  <si>
    <t>ftp://ftp.ncbi.nlm.nih.gov/genomes/all/GCA/016/920/895/GCA_016920895.1_VacMyr_v1.0</t>
  </si>
  <si>
    <t>Kazachstania barnettii</t>
  </si>
  <si>
    <t>CLIB 1767</t>
  </si>
  <si>
    <t>SAMEA6153627</t>
  </si>
  <si>
    <t>PRJNA727468</t>
  </si>
  <si>
    <t>GCA_903064755.1</t>
  </si>
  <si>
    <t>CAEFZW01</t>
  </si>
  <si>
    <t>ftp://ftp.ncbi.nlm.nih.gov/genomes/all/GCA/903/064/755/GCA_903064755.1_KABA2</t>
  </si>
  <si>
    <t>ftp://ftp.ncbi.nlm.nih.gov/genomes/all/GCF/903/064/755/GCF_903064755.1_KABA2</t>
  </si>
  <si>
    <t>Trichocladium uniseriatum</t>
  </si>
  <si>
    <t>OTU1415</t>
  </si>
  <si>
    <t>SAMN13440930</t>
  </si>
  <si>
    <t>PRJNA592833</t>
  </si>
  <si>
    <t>GCA_017139535.1</t>
  </si>
  <si>
    <t>WOUO01</t>
  </si>
  <si>
    <t>ftp://ftp.ncbi.nlm.nih.gov/genomes/all/GCA/017/139/535/GCA_017139535.1_ASM1713953v1</t>
  </si>
  <si>
    <t>Ambrosiella cleistominuta</t>
  </si>
  <si>
    <t>CBS 141682</t>
  </si>
  <si>
    <t>SAMN14884433</t>
  </si>
  <si>
    <t>PRJNA631592</t>
  </si>
  <si>
    <t>GCA_017139545.1</t>
  </si>
  <si>
    <t>JABFIG01</t>
  </si>
  <si>
    <t>ftp://ftp.ncbi.nlm.nih.gov/genomes/all/GCA/017/139/545/GCA_017139545.1_ASM1713954v1</t>
  </si>
  <si>
    <t>Fusarium staphyleae</t>
  </si>
  <si>
    <t>NRRL 22316</t>
  </si>
  <si>
    <t>SAMN16366037</t>
  </si>
  <si>
    <t>GCA_017140175.1</t>
  </si>
  <si>
    <t>JADDON01</t>
  </si>
  <si>
    <t>ftp://ftp.ncbi.nlm.nih.gov/genomes/all/GCA/017/140/175/GCA_017140175.1_ASM1714017v1</t>
  </si>
  <si>
    <t>Fusarium rusci</t>
  </si>
  <si>
    <t>NRRL 22134</t>
  </si>
  <si>
    <t>SAMN16366036</t>
  </si>
  <si>
    <t>GCA_017140155.1</t>
  </si>
  <si>
    <t>JADBHU01</t>
  </si>
  <si>
    <t>ftp://ftp.ncbi.nlm.nih.gov/genomes/all/GCA/017/140/155/GCA_017140155.1_ASM1714015v1</t>
  </si>
  <si>
    <t>Calonectria pauciramosa</t>
  </si>
  <si>
    <t>CBS 138824</t>
  </si>
  <si>
    <t>SAMN13880270</t>
  </si>
  <si>
    <t>PRJNA602013</t>
  </si>
  <si>
    <t>GCA_017140785.1</t>
  </si>
  <si>
    <t>JAACIZ01</t>
  </si>
  <si>
    <t>ftp://ftp.ncbi.nlm.nih.gov/genomes/all/GCA/017/140/785/GCA_017140785.1_ASM1714078v1</t>
  </si>
  <si>
    <t>Neocallimastix sp. JGI-2020a</t>
  </si>
  <si>
    <t>sp3</t>
  </si>
  <si>
    <t>SAMN15902602</t>
  </si>
  <si>
    <t>PRJNA658393</t>
  </si>
  <si>
    <t>GCA_016946835.1</t>
  </si>
  <si>
    <t>JACVTC01</t>
  </si>
  <si>
    <t>2021-02-24T00:00:00Z</t>
  </si>
  <si>
    <t>ftp://ftp.ncbi.nlm.nih.gov/genomes/all/GCA/016/946/835/GCA_016946835.1_ASM1694683v1</t>
  </si>
  <si>
    <t>Hamamelis virginiana</t>
  </si>
  <si>
    <t>DLS-2021</t>
  </si>
  <si>
    <t>SAMN14425025</t>
  </si>
  <si>
    <t>PRJNA614456</t>
  </si>
  <si>
    <t>GCA_017140935.1</t>
  </si>
  <si>
    <t>JAESVK01</t>
  </si>
  <si>
    <t>ftp://ftp.ncbi.nlm.nih.gov/genomes/all/GCA/017/140/935/GCA_017140935.1_Hvir_nuclei_sn_run2_2</t>
  </si>
  <si>
    <t>Pogonomyrmex californicus</t>
  </si>
  <si>
    <t>Pleo_Genome_1</t>
  </si>
  <si>
    <t>SAMN14531963</t>
  </si>
  <si>
    <t>PRJNA622899</t>
  </si>
  <si>
    <t>GCA_017141365.1</t>
  </si>
  <si>
    <t>JAEVLP01</t>
  </si>
  <si>
    <t>ftp://ftp.ncbi.nlm.nih.gov/genomes/all/GCA/017/141/365/GCA_017141365.1_WWU_Pcal_1.0</t>
  </si>
  <si>
    <t>Arthrinium sp. KUC21332</t>
  </si>
  <si>
    <t>KUC21332</t>
  </si>
  <si>
    <t>SAMN17348783</t>
  </si>
  <si>
    <t>PRJNA692538</t>
  </si>
  <si>
    <t>GCA_017163955.1</t>
  </si>
  <si>
    <t>JAFHKQ01</t>
  </si>
  <si>
    <t>ftp://ftp.ncbi.nlm.nih.gov/genomes/all/GCA/017/163/955/GCA_017163955.1_ASM1716395v1</t>
  </si>
  <si>
    <t>Anastatus disparis</t>
  </si>
  <si>
    <t>WT-2013</t>
  </si>
  <si>
    <t>SAMN17864700</t>
  </si>
  <si>
    <t>PRJNA701382</t>
  </si>
  <si>
    <t>GCA_017163975.1</t>
  </si>
  <si>
    <t>JAFFSR01</t>
  </si>
  <si>
    <t>ftp://ftp.ncbi.nlm.nih.gov/genomes/all/GCA/017/163/975/GCA_017163975.1_ASM1716397v1</t>
  </si>
  <si>
    <t>Thaumetopoea pityocampa</t>
  </si>
  <si>
    <t>ASH_NBICSL_2017</t>
  </si>
  <si>
    <t>SAMN13483889</t>
  </si>
  <si>
    <t>PRJNA593925</t>
  </si>
  <si>
    <t>GCA_017165845.1</t>
  </si>
  <si>
    <t>WUAW01</t>
  </si>
  <si>
    <t>ftp://ftp.ncbi.nlm.nih.gov/genomes/all/GCA/017/165/845/GCA_017165845.1_BOUN_Tpit_1</t>
  </si>
  <si>
    <t>Agelaius tricolor</t>
  </si>
  <si>
    <t>individual TRBL</t>
  </si>
  <si>
    <t>SAMN16392922</t>
  </si>
  <si>
    <t>PRJNA667954</t>
  </si>
  <si>
    <t>GCA_017165875.1</t>
  </si>
  <si>
    <t>JADODQ01</t>
  </si>
  <si>
    <t>ftp://ftp.ncbi.nlm.nih.gov/genomes/all/GCA/017/165/875/GCA_017165875.1_TRBL-genome</t>
  </si>
  <si>
    <t>Calonectria hongkongensis</t>
  </si>
  <si>
    <t>CMW 47271</t>
  </si>
  <si>
    <t>SAMN13880269</t>
  </si>
  <si>
    <t>GCA_017140755.1</t>
  </si>
  <si>
    <t>JAACJA01</t>
  </si>
  <si>
    <t>ftp://ftp.ncbi.nlm.nih.gov/genomes/all/GCA/017/140/755/GCA_017140755.1_ASM1714075v1</t>
  </si>
  <si>
    <t>Eumaeus atala</t>
  </si>
  <si>
    <t>SAMN17524935</t>
  </si>
  <si>
    <t>PRJNA693571</t>
  </si>
  <si>
    <t>GCA_017140195.1</t>
  </si>
  <si>
    <t>JAFELO01</t>
  </si>
  <si>
    <t>ftp://ftp.ncbi.nlm.nih.gov/genomes/all/GCA/017/140/195/GCA_017140195.1_ASM1714019v1</t>
  </si>
  <si>
    <t>Medicago ruthenica</t>
  </si>
  <si>
    <t>Xinghe</t>
  </si>
  <si>
    <t>SAMN13351545</t>
  </si>
  <si>
    <t>PRJNA591060</t>
  </si>
  <si>
    <t>GCA_018208015.1</t>
  </si>
  <si>
    <t>chromosome 1:CM031371.1; chromosome 2:CM031372.1; chromosome 3:CM031373.1; chromosome 4:CM031374.1; chromosome 5:CM031375.1; chromosome 6:CM031376.1; chromosome 7:CM031377.1; chromosome 8:CM031378.1</t>
  </si>
  <si>
    <t>WNNG01</t>
  </si>
  <si>
    <t>ftp://ftp.ncbi.nlm.nih.gov/genomes/all/GCA/018/208/015/GCA_018208015.1_ASM1820801v1</t>
  </si>
  <si>
    <t>Kazachstania slooffiae</t>
  </si>
  <si>
    <t>ABBL</t>
  </si>
  <si>
    <t>SAMN17978627</t>
  </si>
  <si>
    <t>PRJNA702779</t>
  </si>
  <si>
    <t>GCA_017347545.1</t>
  </si>
  <si>
    <t>JAFHAQ01</t>
  </si>
  <si>
    <t>ftp://ftp.ncbi.nlm.nih.gov/genomes/all/GCA/017/347/545/GCA_017347545.1_ASM1734754v1</t>
  </si>
  <si>
    <t>Pneumocystis wakefieldiae</t>
  </si>
  <si>
    <t>SAMN14912521</t>
  </si>
  <si>
    <t>PRJNA632570</t>
  </si>
  <si>
    <t>GCA_017301755.1</t>
  </si>
  <si>
    <t>chromosome 1:CP054532.1; chromosome 2:CP054533.1; chromosome 3:CP054534.1; chromosome 4:CP054535.1; chromosome 5:CP054536.1; chromosome 6:CP054537.1; chromosome 7:CP054538.1; chromosome 8:CP054539.1; chromosome 9:CP054540.1; chromosome 10:CP054541.1; chromosome 11:CP054542.1; chromosome 12:CP054543.1; chromosome 13:CP054544.1; chromosome 14:CP054545.1; chromosome 15:CP054546.1; chromosome 16:CP054547.1; chromosome 17:CP054548.1</t>
  </si>
  <si>
    <t>2021-03-08T00:00:00Z</t>
  </si>
  <si>
    <t>ftp://ftp.ncbi.nlm.nih.gov/genomes/all/GCA/017/301/755/GCA_017301755.1_ASM1730175v1</t>
  </si>
  <si>
    <t>Elsinoe batatas</t>
  </si>
  <si>
    <t>CRI-CJ2</t>
  </si>
  <si>
    <t>SAMN17204113</t>
  </si>
  <si>
    <t>PRJNA645248</t>
  </si>
  <si>
    <t>GCA_017309325.2</t>
  </si>
  <si>
    <t>JAESVG02</t>
  </si>
  <si>
    <t>ftp://ftp.ncbi.nlm.nih.gov/genomes/all/GCA/017/309/325/GCA_017309325.2_ASM1730932v2</t>
  </si>
  <si>
    <t>Hormaphis cornu</t>
  </si>
  <si>
    <t>SAMN14424900</t>
  </si>
  <si>
    <t>GCA_017140985.1</t>
  </si>
  <si>
    <t>chromosome 1:CM029357.1; chromosome 2:CM029358.1; chromosome 3:CM029359.1; chromosome 4:CM029360.1; chromosome 5:CM029361.1; chromosome 6:CM029362.1; chromosome 7:CM029363.1; chromosome 8:CM029364.1; chromosome 9:CM029365.1</t>
  </si>
  <si>
    <t>JABAOA01</t>
  </si>
  <si>
    <t>ftp://ftp.ncbi.nlm.nih.gov/genomes/all/GCA/017/140/985/GCA_017140985.1_hormaphis_cornu_26Sep2017_PoQx8</t>
  </si>
  <si>
    <t>Eucalyptus shirleyi</t>
  </si>
  <si>
    <t>CCA3339</t>
  </si>
  <si>
    <t>SAMN16414707</t>
  </si>
  <si>
    <t>GCA_017140165.1</t>
  </si>
  <si>
    <t>chromosome 1:CM029446.1; chromosome 2:CM029447.1; chromosome 3:CM029448.1; chromosome 4:CM029449.1; chromosome 5:CM029450.1; chromosome 6:CM029451.1; chromosome 7:CM029452.1; chromosome 8:CM029453.1; chromosome 9:CM029454.1; chromosome 10:CM029455.1; chromosome 11:CM029456.1; chloroplast Pltd:CM029479.1</t>
  </si>
  <si>
    <t>JADGRX01</t>
  </si>
  <si>
    <t>ftp://ftp.ncbi.nlm.nih.gov/genomes/all/GCA/017/140/165/GCA_017140165.1_ASM1714016v1</t>
  </si>
  <si>
    <t>Eucalyptus paniculata subsp. matutina</t>
  </si>
  <si>
    <t>CCA0830</t>
  </si>
  <si>
    <t>SAMN16414704</t>
  </si>
  <si>
    <t>GCA_017140255.1</t>
  </si>
  <si>
    <t>chromosome 1:CM029435.1; chromosome 2:CM029436.1; chromosome 3:CM029437.1; chromosome 4:CM029438.1; chromosome 5:CM029439.1; chromosome 6:CM029440.1; chromosome 7:CM029441.1; chromosome 8:CM029442.1; chromosome 9:CM029443.1; chromosome 10:CM029444.1; chromosome 11:CM029445.1; chloroplast Pltd:CM029480.1</t>
  </si>
  <si>
    <t>JADGRZ01</t>
  </si>
  <si>
    <t>ftp://ftp.ncbi.nlm.nih.gov/genomes/all/GCA/017/140/255/GCA_017140255.1_ASM1714025v1</t>
  </si>
  <si>
    <t>Eucalyptus leucophloia subsp. euroa</t>
  </si>
  <si>
    <t>DN-2498</t>
  </si>
  <si>
    <t>SAMN16414703</t>
  </si>
  <si>
    <t>GCA_017140325.1</t>
  </si>
  <si>
    <t>chromosome 1:CM029468.1; chromosome 2:CM029469.1; chromosome 3:CM029470.1; chromosome 4:CM029471.1; chromosome 5:CM029472.1; chromosome 6:CM029473.1; chromosome 7:CM029474.1; chromosome 8:CM029475.1; chromosome 9:CM029476.1; chromosome 10:CM029477.1; chromosome 11:CM029478.1; chloroplast Pltd:CM029481.1</t>
  </si>
  <si>
    <t>JADGSA01</t>
  </si>
  <si>
    <t>ftp://ftp.ncbi.nlm.nih.gov/genomes/all/GCA/017/140/325/GCA_017140325.1_ASM1714032v1</t>
  </si>
  <si>
    <t>Eucalyptus polyanthemos subsp. polyanthemos</t>
  </si>
  <si>
    <t>CCA0672</t>
  </si>
  <si>
    <t>SAMN16414705</t>
  </si>
  <si>
    <t>GCA_017140185.1</t>
  </si>
  <si>
    <t>chromosome 1:CM029457.1; chromosome 2:CM029458.1; chromosome 3:CM029459.1; chromosome 4:CM029460.1; chromosome 5:CM029461.1; chromosome 6:CM029462.1; chromosome 7:CM029463.1; chromosome 8:CM029464.1; chromosome 9:CM029465.1; chromosome 10:CM029466.1; chromosome 11:CM029467.1; chloroplast Pltd:CM029482.1</t>
  </si>
  <si>
    <t>JADGRY01</t>
  </si>
  <si>
    <t>ftp://ftp.ncbi.nlm.nih.gov/genomes/all/GCA/017/140/185/GCA_017140185.1_ASM1714018v1</t>
  </si>
  <si>
    <t>Eucalyptus lansdowneana</t>
  </si>
  <si>
    <t>CCA5257</t>
  </si>
  <si>
    <t>SAMN16414702</t>
  </si>
  <si>
    <t>GCA_017140395.1</t>
  </si>
  <si>
    <t>chromosome 1:CM029483.1; chromosome 2:CM029484.1; chromosome 3:CM029485.1; chromosome 4:CM029486.1; chromosome 5:CM029487.1; chromosome 6:CM029488.1; chromosome 7:CM029489.1; chromosome 8:CM029490.1; chromosome 9:CM029491.1; chromosome 10:CM029492.1; chromosome 11:CM029493.1; chloroplast Pltd:CM029527.1</t>
  </si>
  <si>
    <t>JADGSB01</t>
  </si>
  <si>
    <t>ftp://ftp.ncbi.nlm.nih.gov/genomes/all/GCA/017/140/395/GCA_017140395.1_ASM1714039v1</t>
  </si>
  <si>
    <t>Eucalyptus fibrosa</t>
  </si>
  <si>
    <t>CCA0770</t>
  </si>
  <si>
    <t>SAMN16414700</t>
  </si>
  <si>
    <t>GCA_017140475.1</t>
  </si>
  <si>
    <t>chromosome 1:CM029505.1; chromosome 2:CM029506.1; chromosome 3:CM029507.1; chromosome 4:CM029508.1; chromosome 5:CM029509.1; chromosome 6:CM029510.1; chromosome 7:CM029511.1; chromosome 8:CM029512.1; chromosome 9:CM029513.1; chromosome 10:CM029514.1; chromosome 11:CM029515.1; chloroplast Pltd:CM029545.1</t>
  </si>
  <si>
    <t>JADGSC01</t>
  </si>
  <si>
    <t>ftp://ftp.ncbi.nlm.nih.gov/genomes/all/GCA/017/140/475/GCA_017140475.1_ASM1714047v1</t>
  </si>
  <si>
    <t>Coelopa frigida</t>
  </si>
  <si>
    <t>SI0201</t>
  </si>
  <si>
    <t>SAMN17191201</t>
  </si>
  <si>
    <t>PRJNA688905</t>
  </si>
  <si>
    <t>GCA_017309665.1</t>
  </si>
  <si>
    <t>chromosome 1:CM029561.1; chromosome 2:CM029562.1; chromosome 3:CM029563.1; chromosome 4:CM029564.1; chromosome 5:CM029565.1; chromosome 6:CM029566.1</t>
  </si>
  <si>
    <t>JAFDUT01</t>
  </si>
  <si>
    <t>ftp://ftp.ncbi.nlm.nih.gov/genomes/all/GCA/017/309/665/GCA_017309665.1_UL_Cfrigida_v1.1</t>
  </si>
  <si>
    <t>Trichoderma brevicrassum</t>
  </si>
  <si>
    <t>TC967</t>
  </si>
  <si>
    <t>SAMN17073864</t>
  </si>
  <si>
    <t>PRJNA685005</t>
  </si>
  <si>
    <t>GCA_017311225.1</t>
  </si>
  <si>
    <t>JAEFBY01</t>
  </si>
  <si>
    <t>ftp://ftp.ncbi.nlm.nih.gov/genomes/all/GCA/017/311/225/GCA_017311225.1_ASM1731122v1</t>
  </si>
  <si>
    <t>Pneumocystis canis</t>
  </si>
  <si>
    <t>Ck1</t>
  </si>
  <si>
    <t>SAMN14911915</t>
  </si>
  <si>
    <t>PRJNA632556</t>
  </si>
  <si>
    <t>GCA_017311265.1</t>
  </si>
  <si>
    <t>JABTEF01</t>
  </si>
  <si>
    <t>ftp://ftp.ncbi.nlm.nih.gov/genomes/all/GCA/017/311/265/GCA_017311265.1_ASM1731126v1</t>
  </si>
  <si>
    <t>Pneumocystis oryctolagi</t>
  </si>
  <si>
    <t>RABM</t>
  </si>
  <si>
    <t>SAMN14912033</t>
  </si>
  <si>
    <t>PRJNA632560</t>
  </si>
  <si>
    <t>GCA_017311285.1</t>
  </si>
  <si>
    <t>JABTEG01</t>
  </si>
  <si>
    <t>ftp://ftp.ncbi.nlm.nih.gov/genomes/all/GCA/017/311/285/GCA_017311285.1_Pneumocystis_oryctolagi_MERGE_1.1</t>
  </si>
  <si>
    <t>Gryllus bimaculatus</t>
  </si>
  <si>
    <t>white eyes</t>
  </si>
  <si>
    <t>SAMD00277108</t>
  </si>
  <si>
    <t>PRJDB10609</t>
  </si>
  <si>
    <t>GCA_017312745.1</t>
  </si>
  <si>
    <t>BOPP01</t>
  </si>
  <si>
    <t>2021-02-12T22:17:00Z</t>
  </si>
  <si>
    <t>ftp://ftp.ncbi.nlm.nih.gov/genomes/all/GCA/017/312/745/GCA_017312745.1_Gbim_1.0</t>
  </si>
  <si>
    <t>Thaleichthys pacificus</t>
  </si>
  <si>
    <t>Bear River (flows into Portland Canal, British Columbia)</t>
  </si>
  <si>
    <t>SAMN17779494</t>
  </si>
  <si>
    <t>PRJNA699474</t>
  </si>
  <si>
    <t>GCA_017311245.1</t>
  </si>
  <si>
    <t>JAFFGV01</t>
  </si>
  <si>
    <t>ftp://ftp.ncbi.nlm.nih.gov/genomes/all/GCA/017/311/245/GCA_017311245.1_Tpac_1.0</t>
  </si>
  <si>
    <t>Proteles cristata cristata</t>
  </si>
  <si>
    <t>TS307</t>
  </si>
  <si>
    <t>SAMN16929441</t>
  </si>
  <si>
    <t>GCA_017311185.1</t>
  </si>
  <si>
    <t>JAESUZ01</t>
  </si>
  <si>
    <t>ftp://ftp.ncbi.nlm.nih.gov/genomes/all/GCA/017/311/185/GCA_017311185.1_Proteles_cristatus_TS307_19_07_2019</t>
  </si>
  <si>
    <t>Mimas tiliae</t>
  </si>
  <si>
    <t>SAMEA7520521</t>
  </si>
  <si>
    <t>PRJEB43491</t>
  </si>
  <si>
    <t>GCA_905332985.1</t>
  </si>
  <si>
    <t>chromosome 1:HG995238.1; chromosome 2:HG995240.1; chromosome 3:HG995241.1; chromosome 4:HG995242.1; chromosome 5:HG995243.1; chromosome 6:HG995244.1; chromosome 7:HG995245.1; chromosome 8:HG995246.1; chromosome 9:HG995247.1; chromosome 10:HG995248.1; chromosome 11:HG995249.1; chromosome 12:HG995250.1; chromosome 13:HG995251.1; chromosome 14:HG995252.1; chromosome 15:HG995253.1; chromosome 16:HG995254.1; chromosome 17:HG995255.1; chromosome 18:HG995256.1; chromosome 19:HG995257.1; chromosome 20:HG995258.1; chromosome 21:HG995259.1; chromosome 22:HG995260.1; chromosome 23:HG995261.1; chromosome 24:HG995262.1; chromosome 25:HG995263.1; chromosome 26:HG995264.1; chromosome 27:HG995265.1; chromosome 28:HG995266.1; chromosome Z:HG995239.1; mitochondrion MT:HG995267.1</t>
  </si>
  <si>
    <t>ftp://ftp.ncbi.nlm.nih.gov/genomes/all/GCA/905/332/985/GCA_905332985.1_ilMimTili1.1</t>
  </si>
  <si>
    <t>Neocamarosporium betae</t>
  </si>
  <si>
    <t>Pb1</t>
  </si>
  <si>
    <t>SAMN07819118</t>
  </si>
  <si>
    <t>PRJNA415218</t>
  </si>
  <si>
    <t>GCA_016612005.1</t>
  </si>
  <si>
    <t>PEBR01</t>
  </si>
  <si>
    <t>2021-01-11T00:00:00Z</t>
  </si>
  <si>
    <t>ftp://ftp.ncbi.nlm.nih.gov/genomes/all/GCA/016/612/005/GCA_016612005.1_ASM1661200v1</t>
  </si>
  <si>
    <t>Monilinia vaccinii-corymbosi</t>
  </si>
  <si>
    <t>RL-1</t>
  </si>
  <si>
    <t>SAMN14255204</t>
  </si>
  <si>
    <t>PRJNA479660</t>
  </si>
  <si>
    <t>GCA_017357885.1</t>
  </si>
  <si>
    <t>chromosome 1:CP063405.1; chromosome 2:CP063406.1; chromosome 3:CP063407.1; chromosome 4:CP063408.1; chromosome 5:CP063409.1; chromosome 6:CP063410.1; chromosome 7:CP063411.1; chromosome 8:CP063412.1; chromosome 9:CP063413.1</t>
  </si>
  <si>
    <t>ftp://ftp.ncbi.nlm.nih.gov/genomes/all/GCA/017/357/885/GCA_017357885.1_ASM1735788v1</t>
  </si>
  <si>
    <t>Cadophora sp. M221</t>
  </si>
  <si>
    <t>M221</t>
  </si>
  <si>
    <t>SAMN16243193</t>
  </si>
  <si>
    <t>PRJNA665148</t>
  </si>
  <si>
    <t>GCA_017366145.1</t>
  </si>
  <si>
    <t>JAFJYG01</t>
  </si>
  <si>
    <t>ftp://ftp.ncbi.nlm.nih.gov/genomes/all/GCA/017/366/145/GCA_017366145.1_ASM1736614v1</t>
  </si>
  <si>
    <t>Kluyveromyces sp. PCH397</t>
  </si>
  <si>
    <t>PCH397</t>
  </si>
  <si>
    <t>SAMN17376918</t>
  </si>
  <si>
    <t>PRJNA693096</t>
  </si>
  <si>
    <t>GCA_017427045.1</t>
  </si>
  <si>
    <t>JAGEVD01</t>
  </si>
  <si>
    <t>ftp://ftp.ncbi.nlm.nih.gov/genomes/all/GCA/017/427/045/GCA_017427045.1_ASM1742704v1</t>
  </si>
  <si>
    <t>Daphnia pulicaria</t>
  </si>
  <si>
    <t>LK16</t>
  </si>
  <si>
    <t>SAMN17106781</t>
  </si>
  <si>
    <t>PRJNA686130</t>
  </si>
  <si>
    <t>GCA_017493165.1</t>
  </si>
  <si>
    <t>chromosome 1:CM029720.1; chromosome 2:CM029721.1; chromosome 3:CM029722.1; chromosome 4:CM029723.1; chromosome 5:CM029724.1; chromosome 6:CM029725.1; chromosome 7:CM029726.1; chromosome 8:CM029727.1; chromosome 9:CM029728.1; chromosome 10:CM029729.1; chromosome 11:CM029730.1; chromosome 12:CM029731.1</t>
  </si>
  <si>
    <t>JAELVI01</t>
  </si>
  <si>
    <t>ftp://ftp.ncbi.nlm.nih.gov/genomes/all/GCA/017/493/165/GCA_017493165.1_DPuli_LK16</t>
  </si>
  <si>
    <t>Amauroderma rugosum</t>
  </si>
  <si>
    <t>ACCC 51706</t>
  </si>
  <si>
    <t>SAMN12631821</t>
  </si>
  <si>
    <t>PRJNA562041</t>
  </si>
  <si>
    <t>GCA_017499575.1</t>
  </si>
  <si>
    <t>VTPW01</t>
  </si>
  <si>
    <t>ftp://ftp.ncbi.nlm.nih.gov/genomes/all/GCA/017/499/575/GCA_017499575.1_ASM1749957v1</t>
  </si>
  <si>
    <t>Tribonema minus</t>
  </si>
  <si>
    <t>UTEX B ZZ1240</t>
  </si>
  <si>
    <t>SAMN17316835</t>
  </si>
  <si>
    <t>PRJNA692219</t>
  </si>
  <si>
    <t>GCA_017506865.1</t>
  </si>
  <si>
    <t>JAFCMP01</t>
  </si>
  <si>
    <t>ftp://ftp.ncbi.nlm.nih.gov/genomes/all/GCA/017/506/865/GCA_017506865.1_ASM1750686v1</t>
  </si>
  <si>
    <t>Spirodela intermedia</t>
  </si>
  <si>
    <t>SAMEA6368932</t>
  </si>
  <si>
    <t>PRJEB35634</t>
  </si>
  <si>
    <t>GCA_902729315.2</t>
  </si>
  <si>
    <t>chromosome 1:LR746264.1; chromosome 2:LR746265.1; chromosome 3:LR746266.1; chromosome 4:LR746267.1; chromosome 5:LR746268.1; chromosome 6:LR746269.1; chromosome 7:LR746270.1; chromosome 8:LR746271.1; chromosome 9:LR746272.1; chromosome 10:LR746273.1; chromosome 11:LR746274.1; chromosome 12:LR746275.1; chromosome 13:LR746276.1; chromosome 14:LR746277.1; chromosome 15:LR746278.1; chromosome 16:LR746279.1; chromosome 17:LR746280.1; chromosome 18:LR746281.1</t>
  </si>
  <si>
    <t>CACVBZ02</t>
  </si>
  <si>
    <t>2020-10-15T00:00:00Z</t>
  </si>
  <si>
    <t>ftp://ftp.ncbi.nlm.nih.gov/genomes/all/GCA/902/729/315/GCA_902729315.2_Spirodela_intermedia_8410_2</t>
  </si>
  <si>
    <t>Fusarium sororula</t>
  </si>
  <si>
    <t>FCC 5425</t>
  </si>
  <si>
    <t>SAMN16120938</t>
  </si>
  <si>
    <t>PRJNA663135</t>
  </si>
  <si>
    <t>GCA_017579625.1</t>
  </si>
  <si>
    <t>JACWFA01</t>
  </si>
  <si>
    <t>2021-03-24T00:00:00Z</t>
  </si>
  <si>
    <t>ftp://ftp.ncbi.nlm.nih.gov/genomes/all/GCA/017/579/625/GCA_017579625.1_ASM1757962v1</t>
  </si>
  <si>
    <t>Ectropis grisescens</t>
  </si>
  <si>
    <t>XBB-Egri</t>
  </si>
  <si>
    <t>SAMN15962381</t>
  </si>
  <si>
    <t>PRJNA660825</t>
  </si>
  <si>
    <t>GCA_017562165.1</t>
  </si>
  <si>
    <t>chromosome 1:CM029767.1; chromosome 2:CM029768.1; chromosome 3:CM029769.1; chromosome 4:CM029770.1; chromosome 5:CM029771.1; chromosome 6:CM029772.1; chromosome 7:CM029773.1; chromosome 8:CM029774.1; chromosome 9:CM029775.1; chromosome 10:CM029776.1; chromosome 11:CM029777.1; chromosome 12:CM029778.1; chromosome 13:CM029779.1; chromosome 14:CM029780.1; chromosome 15:CM029781.1; chromosome 16:CM029782.1; chromosome 17:CM029783.1; chromosome 18:CM029784.1; chromosome 19:CM029785.1; chromosome 20:CM029786.1; chromosome 21:CM029787.1; chromosome 22:CM029788.1; chromosome 23:CM029789.1; chromosome 24:CM029790.1; chromosome 25:CM029791.1; chromosome 26:CM029792.1; chromosome 27:CM029793.1; chromosome 28:CM029794.1; chromosome 29:CM029795.1; chromosome 30:CM029796.1; chromosome 31:CM029797.1</t>
  </si>
  <si>
    <t>JADLOZ01</t>
  </si>
  <si>
    <t>ftp://ftp.ncbi.nlm.nih.gov/genomes/all/GCA/017/562/165/GCA_017562165.1_ASM1756216v1</t>
  </si>
  <si>
    <t>Psilocybe cubensis</t>
  </si>
  <si>
    <t>MGC-MH-2018</t>
  </si>
  <si>
    <t>SAMN17831733</t>
  </si>
  <si>
    <t>PRJNA700437</t>
  </si>
  <si>
    <t>GCA_017499595.1</t>
  </si>
  <si>
    <t>mitochondrion MT:CM029846.1</t>
  </si>
  <si>
    <t>JAFIQS01</t>
  </si>
  <si>
    <t>ftp://ftp.ncbi.nlm.nih.gov/genomes/all/GCA/017/499/595/GCA_017499595.1_MGC_Pcub_v3</t>
  </si>
  <si>
    <t>KZ1</t>
  </si>
  <si>
    <t>SAMN18347014</t>
  </si>
  <si>
    <t>PRJNA715348</t>
  </si>
  <si>
    <t>GCA_017580825.2</t>
  </si>
  <si>
    <t>JAGFJS02</t>
  </si>
  <si>
    <t>ftp://ftp.ncbi.nlm.nih.gov/genomes/all/GCA/017/580/825/GCA_017580825.2_ASM1758082v2</t>
  </si>
  <si>
    <t>Termitomyces bulborhizus</t>
  </si>
  <si>
    <t>K109284</t>
  </si>
  <si>
    <t>SAMN17839923</t>
  </si>
  <si>
    <t>GCA_017580835.1</t>
  </si>
  <si>
    <t>JAGDQM01</t>
  </si>
  <si>
    <t>ftp://ftp.ncbi.nlm.nih.gov/genomes/all/GCA/017/580/835/GCA_017580835.1_ASM1758083v1</t>
  </si>
  <si>
    <t>Apocynum venetum</t>
  </si>
  <si>
    <t>SAMN09447602</t>
  </si>
  <si>
    <t>PRJNA476646</t>
  </si>
  <si>
    <t>GCA_019593545.1</t>
  </si>
  <si>
    <t>SRSM01</t>
  </si>
  <si>
    <t>ftp://ftp.ncbi.nlm.nih.gov/genomes/all/GCA/019/593/545/GCA_019593545.1_ASM1959354v1</t>
  </si>
  <si>
    <t>Amaranthus hybridus subsp. cruentus</t>
  </si>
  <si>
    <t>SAMN18275832</t>
  </si>
  <si>
    <t>PRJNA713964</t>
  </si>
  <si>
    <t>GCA_019425755.1</t>
  </si>
  <si>
    <t>chromosome 1:CM033450.1; chromosome 2A:CM033451.1; chromosome 2B:CM033452.1; chromosome 3:CM033453.1; chromosome 4:CM033454.1; chromosome 5:CM033455.1; chromosome 6:CM033456.1; chromosome 7:CM033457.1; chromosome 8:CM033458.1; chromosome 9:CM033459.1; chromosome 10:CM033460.1; chromosome 11:CM033461.1; chromosome 12:CM033462.1; chromosome 13:CM033463.1; chromosome 14:CM033464.1; chromosome 15:CM033465.1; chromosome 16:CM033466.1</t>
  </si>
  <si>
    <t>JAGPNP01</t>
  </si>
  <si>
    <t>ftp://ftp.ncbi.nlm.nih.gov/genomes/all/GCA/019/425/755/GCA_019425755.1_ASM1942575v1</t>
  </si>
  <si>
    <t>Lithospermum erythrorhizon</t>
  </si>
  <si>
    <t>SAMN13649475</t>
  </si>
  <si>
    <t>PRJNA596998</t>
  </si>
  <si>
    <t>GCA_019722365.1</t>
  </si>
  <si>
    <t>JADFUC01</t>
  </si>
  <si>
    <t>ftp://ftp.ncbi.nlm.nih.gov/genomes/all/GCA/019/722/365/GCA_019722365.1_PUR_Leryth_1.0</t>
  </si>
  <si>
    <t>Chaetoceros muellerii</t>
  </si>
  <si>
    <t>NMCA1316</t>
  </si>
  <si>
    <t>SAMN10845572</t>
  </si>
  <si>
    <t>GCA_019693545.1</t>
  </si>
  <si>
    <t>JAAMXU01</t>
  </si>
  <si>
    <t>ftp://ftp.ncbi.nlm.nih.gov/genomes/all/GCA/019/693/545/GCA_019693545.1_ASM1969354v1</t>
  </si>
  <si>
    <t>Selenicereus undatus</t>
  </si>
  <si>
    <t>Yin-2019</t>
  </si>
  <si>
    <t>SAMN16213845</t>
  </si>
  <si>
    <t>PRJNA664414</t>
  </si>
  <si>
    <t>GCA_017589665.1</t>
  </si>
  <si>
    <t>JACYFF01</t>
  </si>
  <si>
    <t>ftp://ftp.ncbi.nlm.nih.gov/genomes/all/GCA/017/589/665/GCA_017589665.1_ASM1758966v1</t>
  </si>
  <si>
    <t>Praomys delectorum</t>
  </si>
  <si>
    <t>MVZ Mamm 221157</t>
  </si>
  <si>
    <t>SAMN16477137</t>
  </si>
  <si>
    <t>GCA_019843815.1</t>
  </si>
  <si>
    <t>JADRCD01</t>
  </si>
  <si>
    <t>ftp://ftp.ncbi.nlm.nih.gov/genomes/all/GCA/019/843/815/GCA_019843815.1_ASM1984381v1</t>
  </si>
  <si>
    <t>Grammomys dolichurus</t>
  </si>
  <si>
    <t>MVZ Mamm 221001</t>
  </si>
  <si>
    <t>SAMN16477139</t>
  </si>
  <si>
    <t>GCA_019843835.1</t>
  </si>
  <si>
    <t>JADRCF01</t>
  </si>
  <si>
    <t>ftp://ftp.ncbi.nlm.nih.gov/genomes/all/GCA/019/843/835/GCA_019843835.1_ASM1984383v1</t>
  </si>
  <si>
    <t>Phylloscopus whistleri</t>
  </si>
  <si>
    <t>IOZ_xz18149</t>
  </si>
  <si>
    <t>SAMN16704287</t>
  </si>
  <si>
    <t>PRJNA646997</t>
  </si>
  <si>
    <t>GCA_017589585.1</t>
  </si>
  <si>
    <t>JADMLD01</t>
  </si>
  <si>
    <t>ftp://ftp.ncbi.nlm.nih.gov/genomes/all/GCA/017/589/585/GCA_017589585.1_ASM1758958v1</t>
  </si>
  <si>
    <t>Metroxylon sagu</t>
  </si>
  <si>
    <t>SAMN15953627</t>
  </si>
  <si>
    <t>PRJNA660601</t>
  </si>
  <si>
    <t>GCA_017589505.1</t>
  </si>
  <si>
    <t>JACVBY01</t>
  </si>
  <si>
    <t>ftp://ftp.ncbi.nlm.nih.gov/genomes/all/GCA/017/589/505/GCA_017589505.1_ASM1758950v1</t>
  </si>
  <si>
    <t>Rotaria sordida</t>
  </si>
  <si>
    <t>SAMEA8116335</t>
  </si>
  <si>
    <t>GCA_905250125.1</t>
  </si>
  <si>
    <t>CAJNOL01</t>
  </si>
  <si>
    <t>ftp://ftp.ncbi.nlm.nih.gov/genomes/all/GCA/905/250/125/GCA_905250125.1_Rd_10x_megabubbles_genomic_v1</t>
  </si>
  <si>
    <t>Adineta steineri</t>
  </si>
  <si>
    <t>SAMEA8116334</t>
  </si>
  <si>
    <t>GCA_905250115.1</t>
  </si>
  <si>
    <t>CAJNOI01</t>
  </si>
  <si>
    <t>ftp://ftp.ncbi.nlm.nih.gov/genomes/all/GCA/905/250/115/GCA_905250115.1_As_10x_pseudohap_genomic_v1</t>
  </si>
  <si>
    <t>Candidula unifasciata</t>
  </si>
  <si>
    <t>SAMEA7574008</t>
  </si>
  <si>
    <t>PRJEB41346</t>
  </si>
  <si>
    <t>GCA_905116865.2</t>
  </si>
  <si>
    <t>CAJHNH02</t>
  </si>
  <si>
    <t>ftp://ftp.ncbi.nlm.nih.gov/genomes/all/GCA/905/116/865/GCA_905116865.2_CUNI_anot_genome.v2</t>
  </si>
  <si>
    <t>Didymodactylos carnosus</t>
  </si>
  <si>
    <t>SAMEA8117360</t>
  </si>
  <si>
    <t>GCA_905250885.1</t>
  </si>
  <si>
    <t>CAJNOQ01</t>
  </si>
  <si>
    <t>ftp://ftp.ncbi.nlm.nih.gov/genomes/all/GCA/905/250/885/GCA_905250885.1_Dc_DCAR706_reference_genomic_v1</t>
  </si>
  <si>
    <t>Rotaria socialis</t>
  </si>
  <si>
    <t>SAMEA8117379</t>
  </si>
  <si>
    <t>GCA_905331475.1</t>
  </si>
  <si>
    <t>CAJNYU01</t>
  </si>
  <si>
    <t>ftp://ftp.ncbi.nlm.nih.gov/genomes/all/GCA/905/331/475/GCA_905331475.1_Rs_AK16_reference_genomic_v1</t>
  </si>
  <si>
    <t>Pieris macdunnoughi</t>
  </si>
  <si>
    <t>SAMEA7773329</t>
  </si>
  <si>
    <t>PRJEB42400</t>
  </si>
  <si>
    <t>GCA_905332375.1</t>
  </si>
  <si>
    <t>CAJOBZ01</t>
  </si>
  <si>
    <t>ftp://ftp.ncbi.nlm.nih.gov/genomes/all/GCA/905/332/375/GCA_905332375.1_Pmacd_v0.10</t>
  </si>
  <si>
    <t>Hecatera dysodea</t>
  </si>
  <si>
    <t>SAMEA7521514</t>
  </si>
  <si>
    <t>PRJEB43487</t>
  </si>
  <si>
    <t>GCA_905332915.1</t>
  </si>
  <si>
    <t>chromosome 1:HG995287.1; chromosome 2:HG995288.1; chromosome 3:HG995289.1; chromosome 4:HG995290.1; chromosome 5:HG995291.1; chromosome 6:HG995292.1; chromosome 7:HG995293.1; chromosome 8:HG995294.1; chromosome 9:HG995295.1; chromosome 10:HG995296.1; chromosome 11:HG995297.1; chromosome 12:HG995298.1; chromosome 13:HG995299.1; chromosome 14:HG995300.1; chromosome 15:HG995301.1; chromosome 16:HG995302.1; chromosome 17:HG995303.1; chromosome 18:HG995304.1; chromosome 19:HG995305.1; chromosome 20:HG995307.1; chromosome 21:HG995308.1; chromosome 22:HG995309.1; chromosome 23:HG995310.1; chromosome 24:HG995311.1; chromosome 25:HG995312.1; chromosome 26:HG995313.1; chromosome 27:HG995314.1; chromosome 28:HG995315.1; chromosome 29:HG995316.1; chromosome 30:HG995317.1; chromosome W:HG995306.1; chromosome Z:HG995286.1; mitochondrion MT:HG995318.1</t>
  </si>
  <si>
    <t>CAJOST01</t>
  </si>
  <si>
    <t>ftp://ftp.ncbi.nlm.nih.gov/genomes/all/GCA/905/332/915/GCA_905332915.1_ilHecDyso1.1</t>
  </si>
  <si>
    <t>Pyrochroa serraticornis</t>
  </si>
  <si>
    <t>SAMEA7524259</t>
  </si>
  <si>
    <t>PRJEB43484</t>
  </si>
  <si>
    <t>GCA_905333025.1</t>
  </si>
  <si>
    <t>chromosome 1:HG995152.1; chromosome 2:HG995153.1; chromosome 3:HG995154.1; chromosome 4:HG995155.1; chromosome 5:HG995156.1; chromosome 6:HG995157.1; chromosome 7:HG995158.1; chromosome 8:HG995159.1; chromosome X:HG995160.1; chromosome Y:HG995161.1; mitochondrion MT:HG995162.1</t>
  </si>
  <si>
    <t>CAJOSL01</t>
  </si>
  <si>
    <t>ftp://ftp.ncbi.nlm.nih.gov/genomes/all/GCA/905/333/025/GCA_905333025.1_icPyrSerr1.1</t>
  </si>
  <si>
    <t>Bombus pascuorum</t>
  </si>
  <si>
    <t>SAMEA7520484</t>
  </si>
  <si>
    <t>PRJEB43481</t>
  </si>
  <si>
    <t>GCA_905332965.1</t>
  </si>
  <si>
    <t>chromosome 1:HG995268.1; chromosome 2:HG995269.1; chromosome 3:HG995270.1; chromosome 4:HG995271.1; chromosome 5:HG995272.1; chromosome 6:HG995273.1; chromosome 7:HG995274.1; chromosome 8:HG995275.1; chromosome 9:HG995276.1; chromosome 10:HG995277.1; chromosome 11:HG995278.1; chromosome 12:HG995279.1; chromosome 13:HG995280.1; chromosome 14:HG995281.1; chromosome 15:HG995282.1; chromosome 16:HG995283.1; chromosome 17:HG995284.1; mitochondrion MT:HG995285.1</t>
  </si>
  <si>
    <t>CAJOSQ01</t>
  </si>
  <si>
    <t>ftp://ftp.ncbi.nlm.nih.gov/genomes/all/GCA/905/332/965/GCA_905332965.1_iyBomPasc1.1</t>
  </si>
  <si>
    <t>Ranitomeya imitator</t>
  </si>
  <si>
    <t>SAMEA7339828</t>
  </si>
  <si>
    <t>PRJEB28312</t>
  </si>
  <si>
    <t>GCA_905332335.1</t>
  </si>
  <si>
    <t>CAJOBX01</t>
  </si>
  <si>
    <t>2021-03-11T00:00:00Z</t>
  </si>
  <si>
    <t>ftp://ftp.ncbi.nlm.nih.gov/genomes/all/GCA/905/332/335/GCA_905332335.1_Ranitomeya_imitator_genomeassembly_1.0</t>
  </si>
  <si>
    <t>Lysandra bellargus</t>
  </si>
  <si>
    <t>SAMEA7523471</t>
  </si>
  <si>
    <t>PRJEB43476</t>
  </si>
  <si>
    <t>GCA_905333045.1</t>
  </si>
  <si>
    <t>chromosome 1:HG995320.1; chromosome 2:HG995321.1; chromosome 3:HG995322.1; chromosome 4:HG995323.1; chromosome 5:HG995324.1; chromosome 6:HG995325.1; chromosome 7:HG995326.1; chromosome 8:HG995327.1; chromosome 9:HG995328.1; chromosome 10:HG995329.1; chromosome 11:HG995330.1; chromosome 12:HG995331.1; chromosome 13:HG995332.1; chromosome 14:HG995333.1; chromosome 15:HG995334.1; chromosome 16:HG995335.1; chromosome 17:HG995336.1; chromosome 18:HG995337.1; chromosome 19:HG995338.1; chromosome 20:HG995339.1; chromosome 21:HG995340.1; chromosome 22:HG995341.1; chromosome 23:HG995342.1; chromosome 24:HG995343.1; chromosome 25:HG995344.1; chromosome 26:HG995345.1; chromosome 27:HG995346.1; chromosome 28:HG995347.1; chromosome 29:HG995348.1; chromosome 30:HG995349.1; chromosome 31:HG995350.1; chromosome 32:HG995351.1; chromosome 33:HG995352.1; chromosome 34:HG995353.1; chromosome 35:HG995354.1; chromosome 36:HG995355.1; chromosome 37:HG995356.1; chromosome 38:HG995357.1; chromosome 39:HG995358.1; chromosome 40:HG995359.1; chromosome 41:HG995360.1; chromosome 42:HG995361.1; chromosome 43:HG995362.1; chromosome 44:HG995363.1; chromosome W:HG995364.1; chromosome Z:HG995319.1; mitochondrion MT:HG995365.1</t>
  </si>
  <si>
    <t>CAJOSW01</t>
  </si>
  <si>
    <t>ftp://ftp.ncbi.nlm.nih.gov/genomes/all/GCA/905/333/045/GCA_905333045.1_ilLysBell1.1</t>
  </si>
  <si>
    <t>Bombus campestris</t>
  </si>
  <si>
    <t>SAMEA7520482</t>
  </si>
  <si>
    <t>PRJEB43478</t>
  </si>
  <si>
    <t>GCA_905333015.1</t>
  </si>
  <si>
    <t>chromosome 1:HG995126.1; chromosome 2:HG995127.1; chromosome 3:HG995128.1; chromosome 4:HG995129.1; chromosome 5:HG995130.1; chromosome 6:HG995131.1; chromosome 7:HG995132.1; chromosome 8:HG995133.1; chromosome 9:HG995134.1; chromosome 10:HG995135.1; chromosome 11:HG995136.1; chromosome 12:HG995137.1; chromosome 13:HG995138.1; chromosome 14:HG995139.1; chromosome 15:HG995140.1; chromosome 16:HG995141.1; chromosome 17:HG995142.1; chromosome 18:HG995143.1; chromosome 19:HG995144.1; chromosome 20:HG995145.1; chromosome 21:HG995146.1; chromosome 22:HG995147.1; chromosome 23:HG995148.1; chromosome 24:HG995149.1; chromosome 25:HG995150.1; mitochondrion MT:HG995151.1</t>
  </si>
  <si>
    <t>CAJOSK01</t>
  </si>
  <si>
    <t>ftp://ftp.ncbi.nlm.nih.gov/genomes/all/GCA/905/333/015/GCA_905333015.1_iyBomCamp1.1</t>
  </si>
  <si>
    <t>Pheosia tremula</t>
  </si>
  <si>
    <t>SAMEA7520523</t>
  </si>
  <si>
    <t>PRJEB43493</t>
  </si>
  <si>
    <t>GCA_905333125.1</t>
  </si>
  <si>
    <t>chromosome 1:HG995397.1; chromosome 2:HG995398.1; chromosome 3:HG995399.1; chromosome 4:HG995400.1; chromosome 5:HG995402.1; chromosome 6:HG995403.1; chromosome 7:HG995404.1; chromosome 8:HG995405.1; chromosome 9:HG995406.1; chromosome 10:HG995407.1; chromosome 11:HG995408.1; chromosome 12:HG995409.1; chromosome 13:HG995410.1; chromosome 14:HG995411.1; chromosome 15:HG995412.1; chromosome 16:HG995413.1; chromosome 17:HG995414.1; chromosome 18:HG995415.1; chromosome 19:HG995416.1; chromosome 20:HG995417.1; chromosome 21:HG995418.1; chromosome 22:HG995419.1; chromosome 23:HG995420.1; chromosome 24:HG995421.1; chromosome 25:HG995422.1; chromosome 26:HG995423.1; chromosome 27:HG995424.1; chromosome 28:HG995425.1; chromosome 29:HG995426.1; chromosome 30:HG995427.1; chromosome Z:HG995401.1; mitochondrion MT:HG995428.1</t>
  </si>
  <si>
    <t>CAJOTA01</t>
  </si>
  <si>
    <t>ftp://ftp.ncbi.nlm.nih.gov/genomes/all/GCA/905/333/125/GCA_905333125.1_ilPheTrem1.1</t>
  </si>
  <si>
    <t>Tremellales sp. Tagirdzhanova-0007</t>
  </si>
  <si>
    <t>SAMEA7422940</t>
  </si>
  <si>
    <t>PRJEB40332</t>
  </si>
  <si>
    <t>GCA_904859935.1</t>
  </si>
  <si>
    <t>CAJHEQ01</t>
  </si>
  <si>
    <t>ftp://ftp.ncbi.nlm.nih.gov/genomes/all/GCA/904/859/935/GCA_904859935.1_Tremellales_sp_Tagirdzhanova-0007_MAG</t>
  </si>
  <si>
    <t>Abrostola tripartita</t>
  </si>
  <si>
    <t>SAMEA7520667</t>
  </si>
  <si>
    <t>PRJEB43728</t>
  </si>
  <si>
    <t>GCA_905340225.1</t>
  </si>
  <si>
    <t>chromosome 1:HG996487.1; chromosome 2:HG996488.1; chromosome 3:HG996489.1; chromosome 4:HG996490.1; chromosome 5:HG996491.1; chromosome 6:HG996492.1; chromosome 7:HG996493.1; chromosome 8:HG996494.1; chromosome 9:HG996495.1; chromosome 10:HG996496.1; chromosome 11:HG996497.1; chromosome 12:HG996498.1; chromosome 13:HG996499.1; chromosome 14:HG996500.1; chromosome 15:HG996501.1; chromosome 16:HG996502.1; chromosome 17:HG996503.1; chromosome 18:HG996504.1; chromosome 19:HG996505.1; chromosome 20:HG996506.1; chromosome 21:HG996507.1; chromosome 22:HG996508.1; chromosome 23:HG996509.1; chromosome 24:HG996510.1; chromosome 25:HG996511.1; chromosome 26:HG996512.1; chromosome 27:HG996513.1; chromosome 28:HG996514.1; chromosome 29:HG996515.1; chromosome 30:HG996516.1; chromosome Z:HG996486.1; mitochondrion MT:HG996517.1</t>
  </si>
  <si>
    <t>CAJPHX01</t>
  </si>
  <si>
    <t>ftp://ftp.ncbi.nlm.nih.gov/genomes/all/GCA/905/340/225/GCA_905340225.1_ilAbrTrip1.1</t>
  </si>
  <si>
    <t>Atethmia centrago</t>
  </si>
  <si>
    <t>SAMEA7520177</t>
  </si>
  <si>
    <t>PRJEB43486</t>
  </si>
  <si>
    <t>GCA_905333075.2</t>
  </si>
  <si>
    <t>chromosome 1:HG995367.1; chromosome 2:HG995368.1; chromosome 3:HG995369.1; chromosome 4:HG995370.1; chromosome 5:HG995371.1; chromosome 6:HG995372.1; chromosome 7:HG995373.1; chromosome 8:HG995374.1; chromosome 9:HG995375.1; chromosome 10:HG995376.1; chromosome 11:HG995377.1; chromosome 12:HG995378.1; chromosome 13:HG995379.1; chromosome 14:HG995380.1; chromosome 15:HG995381.1; chromosome 16:HG995382.1; chromosome 17:HG995383.1; chromosome 18:HG995384.1; chromosome 19:HG995385.1; chromosome 20:HG995386.1; chromosome 21:HG995387.1; chromosome 22:HG995388.1; chromosome 23:HG995389.1; chromosome 24:HG995390.1; chromosome 25:HG995391.1; chromosome 26:HG995392.1; chromosome 27:HG995393.1; chromosome 28:HG995394.1; chromosome 29:HG995395.1; chromosome 30:HG995396.1; chromosome Z:HG995366.1; mitochondrion MT:HG998572.1</t>
  </si>
  <si>
    <t>CAJOSX02</t>
  </si>
  <si>
    <t>ftp://ftp.ncbi.nlm.nih.gov/genomes/all/GCA/905/333/075/GCA_905333075.2_ilAteCent1.2</t>
  </si>
  <si>
    <t>Bombus hortorum</t>
  </si>
  <si>
    <t>SAMEA7520483</t>
  </si>
  <si>
    <t>PRJEB43479</t>
  </si>
  <si>
    <t>GCA_905332935.1</t>
  </si>
  <si>
    <t>chromosome 1:HG995188.1; chromosome 2:HG995189.1; chromosome 3:HG995190.1; chromosome 4:HG995191.1; chromosome 5:HG995192.1; chromosome 6:HG995193.1; chromosome 7:HG995194.1; chromosome 8:HG995195.1; chromosome 9:HG995196.1; chromosome 10:HG995197.1; chromosome 11:HG995198.1; chromosome 12:HG995199.1; chromosome 13:HG995200.1; chromosome 14:HG995201.1; chromosome 15:HG995202.1; chromosome 16:HG995203.1; chromosome 17:HG995204.1; chromosome 18:HG995205.1; mitochondrion MT:HG995206.1</t>
  </si>
  <si>
    <t>CAJOSO01</t>
  </si>
  <si>
    <t>ftp://ftp.ncbi.nlm.nih.gov/genomes/all/GCA/905/332/935/GCA_905332935.1_iyBomHort1.1</t>
  </si>
  <si>
    <t>Rhagonycha fulva</t>
  </si>
  <si>
    <t>SAMEA7520319</t>
  </si>
  <si>
    <t>PRJEB43726</t>
  </si>
  <si>
    <t>GCA_905340355.1</t>
  </si>
  <si>
    <t>chromosome 1:HG996554.1; chromosome 2:HG996555.1; chromosome 3:HG996556.1; chromosome 4:HG996557.1; chromosome 5:HG996558.1; chromosome 6:HG996559.1; chromosome X:HG996560.1; mitochondrion MT:HG996561.1</t>
  </si>
  <si>
    <t>CAJPIC01</t>
  </si>
  <si>
    <t>ftp://ftp.ncbi.nlm.nih.gov/genomes/all/GCA/905/340/355/GCA_905340355.1_icRhaFulv1.1</t>
  </si>
  <si>
    <t>Chalaropsis populi</t>
  </si>
  <si>
    <t>CMW 26388</t>
  </si>
  <si>
    <t>SAMN16522255</t>
  </si>
  <si>
    <t>PRJNA670843</t>
  </si>
  <si>
    <t>GCA_017591655.1</t>
  </si>
  <si>
    <t>JADILG01</t>
  </si>
  <si>
    <t>ftp://ftp.ncbi.nlm.nih.gov/genomes/all/GCA/017/591/655/GCA_017591655.1_FABI_ChPopu_1.0</t>
  </si>
  <si>
    <t>ATCC 20696</t>
  </si>
  <si>
    <t>SAMN05790961</t>
  </si>
  <si>
    <t>PRJNA343563</t>
  </si>
  <si>
    <t>GCA_001910725.1</t>
  </si>
  <si>
    <t>MJGA01</t>
  </si>
  <si>
    <t>ftp://ftp.ncbi.nlm.nih.gov/genomes/all/GCA/001/910/725/GCA_001910725.1_ASM191072v1</t>
  </si>
  <si>
    <t>Daphnia sinensis</t>
  </si>
  <si>
    <t>WSL</t>
  </si>
  <si>
    <t>SAMN13175665</t>
  </si>
  <si>
    <t>PRJNA587065</t>
  </si>
  <si>
    <t>GCA_013167095.1</t>
  </si>
  <si>
    <t>linkage group LG1:CM023188.1; linkage group LG2:CM023189.1; linkage group LG3:CM023190.1; linkage group LG4:CM023191.1; linkage group LG5:CM023192.1; linkage group LG6:CM023193.1; linkage group LG7:CM023194.1; linkage group LG8:CM023195.1; linkage group LG9:CM023196.1; linkage group LG10:CM023197.1</t>
  </si>
  <si>
    <t>WJBH01</t>
  </si>
  <si>
    <t>ftp://ftp.ncbi.nlm.nih.gov/genomes/all/GCA/013/167/095/GCA_013167095.1_ASM1316709v1</t>
  </si>
  <si>
    <t>Acromyrmex insinuator</t>
  </si>
  <si>
    <t>BGI-DK2013a</t>
  </si>
  <si>
    <t>SAMN14167756</t>
  </si>
  <si>
    <t>PRJNA605929</t>
  </si>
  <si>
    <t>GCA_017607455.1</t>
  </si>
  <si>
    <t>JAANHZ01</t>
  </si>
  <si>
    <t>2021-03-29T00:00:00Z</t>
  </si>
  <si>
    <t>ftp://ftp.ncbi.nlm.nih.gov/genomes/all/GCA/017/607/455/GCA_017607455.1_ASM1760745v1</t>
  </si>
  <si>
    <t>Pseudoatta argentina</t>
  </si>
  <si>
    <t>BGI-DK2014c</t>
  </si>
  <si>
    <t>SAMN14167747</t>
  </si>
  <si>
    <t>GCA_017607525.1</t>
  </si>
  <si>
    <t>JAANIA01</t>
  </si>
  <si>
    <t>ftp://ftp.ncbi.nlm.nih.gov/genomes/all/GCA/017/607/525/GCA_017607525.1_ASM1760752v1</t>
  </si>
  <si>
    <t>Acromyrmex charruanus</t>
  </si>
  <si>
    <t>BGI-DK2014a</t>
  </si>
  <si>
    <t>SAMN14167745</t>
  </si>
  <si>
    <t>GCA_017607545.1</t>
  </si>
  <si>
    <t>JAANIC01</t>
  </si>
  <si>
    <t>ftp://ftp.ncbi.nlm.nih.gov/genomes/all/GCA/017/607/545/GCA_017607545.1_ASM1760754v1</t>
  </si>
  <si>
    <t>Termitomyces sp. Mn162</t>
  </si>
  <si>
    <t>Mn162</t>
  </si>
  <si>
    <t>SAMN08006771</t>
  </si>
  <si>
    <t>GCA_017607575.1</t>
  </si>
  <si>
    <t>JABAJY01</t>
  </si>
  <si>
    <t>ftp://ftp.ncbi.nlm.nih.gov/genomes/all/GCA/017/607/575/GCA_017607575.1_ASM1760757v1</t>
  </si>
  <si>
    <t>Acromyrmex heyeri</t>
  </si>
  <si>
    <t>BGI-DK2014b</t>
  </si>
  <si>
    <t>SAMN14167746</t>
  </si>
  <si>
    <t>GCA_017607565.1</t>
  </si>
  <si>
    <t>JAANIB01</t>
  </si>
  <si>
    <t>ftp://ftp.ncbi.nlm.nih.gov/genomes/all/GCA/017/607/565/GCA_017607565.1_ASM1760756v1</t>
  </si>
  <si>
    <t>Zosterops japonicus</t>
  </si>
  <si>
    <t>GRLB</t>
  </si>
  <si>
    <t>SAMN14609389</t>
  </si>
  <si>
    <t>PRJNA625760</t>
  </si>
  <si>
    <t>GCA_017612475.1</t>
  </si>
  <si>
    <t>JABUOJ01</t>
  </si>
  <si>
    <t>ftp://ftp.ncbi.nlm.nih.gov/genomes/all/GCA/017/612/475/GCA_017612475.1_CCG_JAWE_1.0</t>
  </si>
  <si>
    <t>Yarrowia sp. B02</t>
  </si>
  <si>
    <t>B02</t>
  </si>
  <si>
    <t>SAMN14212063</t>
  </si>
  <si>
    <t>PRJNA398452</t>
  </si>
  <si>
    <t>GCA_017635955.1</t>
  </si>
  <si>
    <t>mitochondrion MT:CM029875.1</t>
  </si>
  <si>
    <t>JAAQQV01</t>
  </si>
  <si>
    <t>ftp://ftp.ncbi.nlm.nih.gov/genomes/all/GCA/017/635/955/GCA_017635955.1_ASM1763595v1</t>
  </si>
  <si>
    <t>Corvus kubaryi</t>
  </si>
  <si>
    <t>FWS band 111438036</t>
  </si>
  <si>
    <t>SAMN16883221</t>
  </si>
  <si>
    <t>PRJNA735849</t>
  </si>
  <si>
    <t>GCA_017639235.1</t>
  </si>
  <si>
    <t>JAEMUS01</t>
  </si>
  <si>
    <t>ftp://ftp.ncbi.nlm.nih.gov/genomes/all/GCA/017/639/235/GCA_017639235.1_C.kubaryi_AGA036_p1.0</t>
  </si>
  <si>
    <t>ftp://ftp.ncbi.nlm.nih.gov/genomes/all/GCF/017/639/235/GCF_017639235.1_C.kubaryi_AGA036_p1.0</t>
  </si>
  <si>
    <t>Yarrowia sp. E02</t>
  </si>
  <si>
    <t>E02</t>
  </si>
  <si>
    <t>SAMN14212077</t>
  </si>
  <si>
    <t>PRJNA399804</t>
  </si>
  <si>
    <t>GCA_017639365.1</t>
  </si>
  <si>
    <t>mitochondrion MT:CM029876.1</t>
  </si>
  <si>
    <t>JAAQQX01</t>
  </si>
  <si>
    <t>ftp://ftp.ncbi.nlm.nih.gov/genomes/all/GCA/017/639/365/GCA_017639365.1_ASM1763936v1</t>
  </si>
  <si>
    <t>Yarrowia sp. C11</t>
  </si>
  <si>
    <t>C11</t>
  </si>
  <si>
    <t>SAMN14212064</t>
  </si>
  <si>
    <t>PRJNA398454</t>
  </si>
  <si>
    <t>GCA_017639385.1</t>
  </si>
  <si>
    <t>mitochondrion MT:CM029877.1</t>
  </si>
  <si>
    <t>JAAQQW01</t>
  </si>
  <si>
    <t>ftp://ftp.ncbi.nlm.nih.gov/genomes/all/GCA/017/639/385/GCA_017639385.1_ASM1763938v1</t>
  </si>
  <si>
    <t>Pluvialis apricaria</t>
  </si>
  <si>
    <t>bPluApr1</t>
  </si>
  <si>
    <t>SAMN18353970</t>
  </si>
  <si>
    <t>PRJNA715924</t>
  </si>
  <si>
    <t>GCA_017639485.1</t>
  </si>
  <si>
    <t>chromosome 1:CM030007.1; chromosome 2:CM030008.1; chromosome 3:CM030009.1; chromosome 4:CM030010.1; chromosome 5:CM030011.1; chromosome 6:CM030012.1; chromosome 7:CM030013.1; chromosome 8:CM030014.1; chromosome 9:CM030015.1; chromosome 10:CM030016.1; chromosome 11:CM030017.1; chromosome 12:CM030018.1; chromosome 13:CM030019.1; chromosome 14:CM030020.1; chromosome 15:CM030021.1; chromosome 16:CM030022.1; chromosome 17:CM030023.1; chromosome 18:CM030024.1; chromosome 19:CM030025.1; chromosome 20:CM030026.1; chromosome 21:CM030027.1; chromosome 22:CM030028.1; chromosome 23:CM030029.1; chromosome 24:CM030030.1; chromosome 25:CM030031.1; chromosome 26:CM030032.1; chromosome 27:CM030033.1; chromosome 28:CM030034.1; chromosome 29:CM030035.1; chromosome 30:CM030036.1; chromosome 31:CM030037.1; chromosome 32:CM030038.1; chromosome 33:CM030039.1; chromosome 34:CM030040.1; chromosome 35:CM030041.1; chromosome 36:CM030042.1; chromosome W:CM030043.1; chromosome Z:CM030044.1; mitochondrion MT:CM030045.1</t>
  </si>
  <si>
    <t>JAGGDV01</t>
  </si>
  <si>
    <t>ftp://ftp.ncbi.nlm.nih.gov/genomes/all/GCA/017/639/485/GCA_017639485.1_bPluApr1.pri</t>
  </si>
  <si>
    <t>T18_1_22C</t>
  </si>
  <si>
    <t>SAMN16666569</t>
  </si>
  <si>
    <t>PRJNA674641</t>
  </si>
  <si>
    <t>GCA_017654735.1</t>
  </si>
  <si>
    <t>JADPYG01</t>
  </si>
  <si>
    <t>ftp://ftp.ncbi.nlm.nih.gov/genomes/all/GCA/017/654/735/GCA_017654735.1_ASM1765473v1</t>
  </si>
  <si>
    <t>Tetracladium sp. T11_2_10C</t>
  </si>
  <si>
    <t>T11_2_10C</t>
  </si>
  <si>
    <t>SAMN16666568</t>
  </si>
  <si>
    <t>GCA_017654775.1</t>
  </si>
  <si>
    <t>JADPYF01</t>
  </si>
  <si>
    <t>ftp://ftp.ncbi.nlm.nih.gov/genomes/all/GCA/017/654/775/GCA_017654775.1_ASM1765477v1</t>
  </si>
  <si>
    <t>Phenoliferia glacialis</t>
  </si>
  <si>
    <t>T8_3_4C</t>
  </si>
  <si>
    <t>SAMN16666567</t>
  </si>
  <si>
    <t>GCA_017654785.1</t>
  </si>
  <si>
    <t>JADPYE01</t>
  </si>
  <si>
    <t>ftp://ftp.ncbi.nlm.nih.gov/genomes/all/GCA/017/654/785/GCA_017654785.1_ASM1765478v1</t>
  </si>
  <si>
    <t>T29_3_4C</t>
  </si>
  <si>
    <t>SAMN16666566</t>
  </si>
  <si>
    <t>GCA_017654745.1</t>
  </si>
  <si>
    <t>JADPYD01</t>
  </si>
  <si>
    <t>ftp://ftp.ncbi.nlm.nih.gov/genomes/all/GCA/017/654/745/GCA_017654745.1_ASM1765474v1</t>
  </si>
  <si>
    <t>Cryptococcus sp. T15_22C</t>
  </si>
  <si>
    <t>T15_22C</t>
  </si>
  <si>
    <t>SAMN16666563</t>
  </si>
  <si>
    <t>GCA_017654825.1</t>
  </si>
  <si>
    <t>JADPYA01</t>
  </si>
  <si>
    <t>ftp://ftp.ncbi.nlm.nih.gov/genomes/all/GCA/017/654/825/GCA_017654825.1_ASM1765482v1</t>
  </si>
  <si>
    <t>Nectria sp. FW16.1</t>
  </si>
  <si>
    <t>FW16.1</t>
  </si>
  <si>
    <t>SAMN07749916</t>
  </si>
  <si>
    <t>PRJNA413482</t>
  </si>
  <si>
    <t>GCA_017654865.1</t>
  </si>
  <si>
    <t>JADNRB01</t>
  </si>
  <si>
    <t>ftp://ftp.ncbi.nlm.nih.gov/genomes/all/GCA/017/654/865/GCA_017654865.1_FW16</t>
  </si>
  <si>
    <t>Phymorhynchus buccinoides</t>
  </si>
  <si>
    <t>DO2018</t>
  </si>
  <si>
    <t>SAMN17839754</t>
  </si>
  <si>
    <t>PRJNA700822</t>
  </si>
  <si>
    <t>GCA_017654935.1</t>
  </si>
  <si>
    <t>JAGGCT01</t>
  </si>
  <si>
    <t>ftp://ftp.ncbi.nlm.nih.gov/genomes/all/GCA/017/654/935/GCA_017654935.1_ASM1765493v1</t>
  </si>
  <si>
    <t>Aplochiton taeniatus</t>
  </si>
  <si>
    <t>fAplTae1</t>
  </si>
  <si>
    <t>SAMN12623621</t>
  </si>
  <si>
    <t>PRJNA561971</t>
  </si>
  <si>
    <t>GCA_017639675.1</t>
  </si>
  <si>
    <t>chromosome 1:CM030172.1; chromosome 2:CM030173.1; chromosome 3:CM030174.1; chromosome 4:CM030175.1; chromosome 5:CM030176.1; chromosome 6:CM030177.1; chromosome 7:CM030178.1; chromosome 8:CM030179.1; chromosome 9:CM030180.1; chromosome 10:CM030181.1; chromosome 11:CM030182.1; chromosome 12:CM030183.1; chromosome 13:CM030184.1; chromosome 14:CM030185.1; chromosome 15:CM030186.1; chromosome 16:CM030187.1; chromosome 17:CM030188.1; chromosome 18:CM030189.1; chromosome 19:CM030190.1; chromosome 20:CM030191.1</t>
  </si>
  <si>
    <t>JAGFOV01</t>
  </si>
  <si>
    <t>ftp://ftp.ncbi.nlm.nih.gov/genomes/all/GCA/017/639/675/GCA_017639675.1_fAplTae1.pri</t>
  </si>
  <si>
    <t>Chaetothyriales sp. YQ-2020a</t>
  </si>
  <si>
    <t>CBS 129047</t>
  </si>
  <si>
    <t>SAMN15717378</t>
  </si>
  <si>
    <t>PRJNA650550</t>
  </si>
  <si>
    <t>GCA_017655985.1</t>
  </si>
  <si>
    <t>JACJVS01</t>
  </si>
  <si>
    <t>ftp://ftp.ncbi.nlm.nih.gov/genomes/all/GCA/017/655/985/GCA_017655985.1_ASM1765598v1</t>
  </si>
  <si>
    <t>Chaetothyriales sp. YQ-2020b</t>
  </si>
  <si>
    <t>CBS 128958</t>
  </si>
  <si>
    <t>SAMN15717389</t>
  </si>
  <si>
    <t>PRJNA650551</t>
  </si>
  <si>
    <t>GCA_017656005.1</t>
  </si>
  <si>
    <t>JACJVT01</t>
  </si>
  <si>
    <t>ftp://ftp.ncbi.nlm.nih.gov/genomes/all/GCA/017/656/005/GCA_017656005.1_ASM1765600v1</t>
  </si>
  <si>
    <t>Myanophis thanlyinensis</t>
  </si>
  <si>
    <t>TSch-2020a</t>
  </si>
  <si>
    <t>SAMN16348494</t>
  </si>
  <si>
    <t>PRJNA667001</t>
  </si>
  <si>
    <t>GCA_017656035.1</t>
  </si>
  <si>
    <t>JAEANM01</t>
  </si>
  <si>
    <t>ftp://ftp.ncbi.nlm.nih.gov/genomes/all/GCA/017/656/035/GCA_017656035.1_ASM1765603v1</t>
  </si>
  <si>
    <t>Fusarium vorosii</t>
  </si>
  <si>
    <t>CBS 119178</t>
  </si>
  <si>
    <t>SAMN18043322</t>
  </si>
  <si>
    <t>GCA_017656575.1</t>
  </si>
  <si>
    <t>JAGDUK01</t>
  </si>
  <si>
    <t>ftp://ftp.ncbi.nlm.nih.gov/genomes/all/GCA/017/656/575/GCA_017656575.1_ASM1765657v1</t>
  </si>
  <si>
    <t>Fusarium ussurianum</t>
  </si>
  <si>
    <t>SAMN18043318</t>
  </si>
  <si>
    <t>GCA_017656695.1</t>
  </si>
  <si>
    <t>JAGDUO01</t>
  </si>
  <si>
    <t>ftp://ftp.ncbi.nlm.nih.gov/genomes/all/GCA/017/656/695/GCA_017656695.1_ASM1765669v1</t>
  </si>
  <si>
    <t>Fusarium sp. CBS 123663</t>
  </si>
  <si>
    <t>CBS 123663</t>
  </si>
  <si>
    <t>SAMN18043323</t>
  </si>
  <si>
    <t>GCA_017656595.1</t>
  </si>
  <si>
    <t>JAGDUJ01</t>
  </si>
  <si>
    <t>ftp://ftp.ncbi.nlm.nih.gov/genomes/all/GCA/017/656/595/GCA_017656595.1_ASM1765659v1</t>
  </si>
  <si>
    <t>Fusarium nepalense</t>
  </si>
  <si>
    <t>CBS 127943</t>
  </si>
  <si>
    <t>SAMN18043316</t>
  </si>
  <si>
    <t>GCA_017656675.1</t>
  </si>
  <si>
    <t>JAGDUQ01</t>
  </si>
  <si>
    <t>ftp://ftp.ncbi.nlm.nih.gov/genomes/all/GCA/017/656/675/GCA_017656675.1_ASM1765667v1</t>
  </si>
  <si>
    <t>Fusarium aethiopicum</t>
  </si>
  <si>
    <t>CBS 122858</t>
  </si>
  <si>
    <t>SAMN18043297</t>
  </si>
  <si>
    <t>GCA_017657045.1</t>
  </si>
  <si>
    <t>JAGDVJ01</t>
  </si>
  <si>
    <t>ftp://ftp.ncbi.nlm.nih.gov/genomes/all/GCA/017/657/045/GCA_017657045.1_ASM1765704v1</t>
  </si>
  <si>
    <t>Termitomyces sp. K1Ac</t>
  </si>
  <si>
    <t>K1Ac</t>
  </si>
  <si>
    <t>SAMN17839914</t>
  </si>
  <si>
    <t>GCA_017657355.1</t>
  </si>
  <si>
    <t>JAGGAS01</t>
  </si>
  <si>
    <t>ftp://ftp.ncbi.nlm.nih.gov/genomes/all/GCA/017/657/355/GCA_017657355.1_ASM1765735v1</t>
  </si>
  <si>
    <t>Termitomyces sp. T27</t>
  </si>
  <si>
    <t>T27</t>
  </si>
  <si>
    <t>SAMN17839918</t>
  </si>
  <si>
    <t>GCA_017657375.1</t>
  </si>
  <si>
    <t>JAGGAW01</t>
  </si>
  <si>
    <t>ftp://ftp.ncbi.nlm.nih.gov/genomes/all/GCA/017/657/375/GCA_017657375.1_ASM1765737v1</t>
  </si>
  <si>
    <t>Termitomyces sp. T70a</t>
  </si>
  <si>
    <t>T70a</t>
  </si>
  <si>
    <t>SAMN17839915</t>
  </si>
  <si>
    <t>GCA_017657195.1</t>
  </si>
  <si>
    <t>JAGGAT01</t>
  </si>
  <si>
    <t>ftp://ftp.ncbi.nlm.nih.gov/genomes/all/GCA/017/657/195/GCA_017657195.1_ASM1765719v1</t>
  </si>
  <si>
    <t>Termitomyces sp. T69sscA</t>
  </si>
  <si>
    <t>T69sscA</t>
  </si>
  <si>
    <t>SAMN17839910</t>
  </si>
  <si>
    <t>GCA_017657225.1</t>
  </si>
  <si>
    <t>JAGGAQ01</t>
  </si>
  <si>
    <t>ftp://ftp.ncbi.nlm.nih.gov/genomes/all/GCA/017/657/225/GCA_017657225.1_ASM1765722v1</t>
  </si>
  <si>
    <t>Termitomyces sp. T73sscA</t>
  </si>
  <si>
    <t>T73sscA</t>
  </si>
  <si>
    <t>SAMN17839909</t>
  </si>
  <si>
    <t>GCA_017657235.1</t>
  </si>
  <si>
    <t>JAGGAP01</t>
  </si>
  <si>
    <t>ftp://ftp.ncbi.nlm.nih.gov/genomes/all/GCA/017/657/235/GCA_017657235.1_ASM1765723v1</t>
  </si>
  <si>
    <t>Limnothrissa miodon</t>
  </si>
  <si>
    <t>140085.KIG.CEW002</t>
  </si>
  <si>
    <t>SAMN18379308</t>
  </si>
  <si>
    <t>PRJNA639150</t>
  </si>
  <si>
    <t>GCA_017657215.1</t>
  </si>
  <si>
    <t>JAGFZM01</t>
  </si>
  <si>
    <t>ftp://ftp.ncbi.nlm.nih.gov/genomes/all/GCA/017/657/215/GCA_017657215.1_ASM1765721v1</t>
  </si>
  <si>
    <t>Termitomyces sp. T108</t>
  </si>
  <si>
    <t>T108</t>
  </si>
  <si>
    <t>SAMN17839916</t>
  </si>
  <si>
    <t>GCA_017657275.1</t>
  </si>
  <si>
    <t>JAGGAU01</t>
  </si>
  <si>
    <t>ftp://ftp.ncbi.nlm.nih.gov/genomes/all/GCA/017/657/275/GCA_017657275.1_ASM1765727v1</t>
  </si>
  <si>
    <t>Termitomyces sp. DKA64</t>
  </si>
  <si>
    <t>DKA64</t>
  </si>
  <si>
    <t>SAMN17839917</t>
  </si>
  <si>
    <t>GCA_017657295.1</t>
  </si>
  <si>
    <t>JAGGAV01</t>
  </si>
  <si>
    <t>ftp://ftp.ncbi.nlm.nih.gov/genomes/all/GCA/017/657/295/GCA_017657295.1_ASM1765729v1</t>
  </si>
  <si>
    <t>Termitomyces sp. K1Ag</t>
  </si>
  <si>
    <t>K1Ag</t>
  </si>
  <si>
    <t>SAMN17839913</t>
  </si>
  <si>
    <t>GCA_017657315.1</t>
  </si>
  <si>
    <t>JAGGAR01</t>
  </si>
  <si>
    <t>ftp://ftp.ncbi.nlm.nih.gov/genomes/all/GCA/017/657/315/GCA_017657315.1_ASM1765731v1</t>
  </si>
  <si>
    <t>Termitomyces titanicus</t>
  </si>
  <si>
    <t>K142416</t>
  </si>
  <si>
    <t>SAMN17839922</t>
  </si>
  <si>
    <t>GCA_017657335.1</t>
  </si>
  <si>
    <t>JAGGAX01</t>
  </si>
  <si>
    <t>ftp://ftp.ncbi.nlm.nih.gov/genomes/all/GCA/017/657/335/GCA_017657335.1_ASM1765733v1</t>
  </si>
  <si>
    <t>Cunninghamella blakesleeana</t>
  </si>
  <si>
    <t>AS 3.970</t>
  </si>
  <si>
    <t>SAMN17718692</t>
  </si>
  <si>
    <t>PRJNA698428</t>
  </si>
  <si>
    <t>GCA_017871115.1</t>
  </si>
  <si>
    <t>JAFCIZ01</t>
  </si>
  <si>
    <t>2021-04-08T00:00:00Z</t>
  </si>
  <si>
    <t>ftp://ftp.ncbi.nlm.nih.gov/genomes/all/GCA/017/871/115/GCA_017871115.1_ASM1787111v1</t>
  </si>
  <si>
    <t>Protomyces lactucae-debilis</t>
  </si>
  <si>
    <t>12-1054</t>
  </si>
  <si>
    <t>SAMN05421899</t>
  </si>
  <si>
    <t>PRJNA721999</t>
  </si>
  <si>
    <t>GCA_002105105.1</t>
  </si>
  <si>
    <t>MCFI01</t>
  </si>
  <si>
    <t>ftp://ftp.ncbi.nlm.nih.gov/genomes/all/GCA/002/105/105/GCA_002105105.1_Prola1</t>
  </si>
  <si>
    <t>ftp://ftp.ncbi.nlm.nih.gov/genomes/all/GCF/002/105/105/GCF_002105105.1_Prola1</t>
  </si>
  <si>
    <t>Fusarium louisianense</t>
  </si>
  <si>
    <t>CBS 127525</t>
  </si>
  <si>
    <t>SAMN18043311</t>
  </si>
  <si>
    <t>GCA_017656775.1</t>
  </si>
  <si>
    <t>JAGDUV01</t>
  </si>
  <si>
    <t>ftp://ftp.ncbi.nlm.nih.gov/genomes/all/GCA/017/656/775/GCA_017656775.1_ASM1765677v1</t>
  </si>
  <si>
    <t>Fusarium meridionale x Fusarium asiaticum</t>
  </si>
  <si>
    <t>CBS 110260</t>
  </si>
  <si>
    <t>SAMN18043313</t>
  </si>
  <si>
    <t>GCA_017656815.1</t>
  </si>
  <si>
    <t>JAGDUT01</t>
  </si>
  <si>
    <t>ftp://ftp.ncbi.nlm.nih.gov/genomes/all/GCA/017/656/815/GCA_017656815.1_ASM1765681v1</t>
  </si>
  <si>
    <t>Fusarium boothii</t>
  </si>
  <si>
    <t>CBS 316.73</t>
  </si>
  <si>
    <t>SAMN18043301</t>
  </si>
  <si>
    <t>GCA_017656985.1</t>
  </si>
  <si>
    <t>JAGDVF01</t>
  </si>
  <si>
    <t>ftp://ftp.ncbi.nlm.nih.gov/genomes/all/GCA/017/656/985/GCA_017656985.1_ASM1765698v1</t>
  </si>
  <si>
    <t>Olpidium bornovanus</t>
  </si>
  <si>
    <t>S191</t>
  </si>
  <si>
    <t>SAMN05920846</t>
  </si>
  <si>
    <t>PRJNA346684</t>
  </si>
  <si>
    <t>GCA_017911155.1</t>
  </si>
  <si>
    <t>JAEFCI01</t>
  </si>
  <si>
    <t>ftp://ftp.ncbi.nlm.nih.gov/genomes/all/GCA/017/911/155/GCA_017911155.1_Olpbor1</t>
  </si>
  <si>
    <t>Hemerocallis citrina</t>
  </si>
  <si>
    <t>SAMN15580229</t>
  </si>
  <si>
    <t>PRJNA647253</t>
  </si>
  <si>
    <t>GCA_017893485.1</t>
  </si>
  <si>
    <t>chromosome 1:CM030358.1; chromosome 2:CM030359.1; chromosome 3:CM030360.1; chromosome 4:CM030361.1; chromosome 5:CM030362.1; chromosome 6:CM030363.1; chromosome 7:CM030364.1; chromosome 8:CM030365.1; chromosome 9:CM030366.1; chromosome 10:CM030367.1; chromosome 11:CM030368.1</t>
  </si>
  <si>
    <t>JACEHZ01</t>
  </si>
  <si>
    <t>2021-04-09T00:00:00Z</t>
  </si>
  <si>
    <t>ftp://ftp.ncbi.nlm.nih.gov/genomes/all/GCA/017/893/485/GCA_017893485.1_ASM1789348v1</t>
  </si>
  <si>
    <t>Prunus fruticosa</t>
  </si>
  <si>
    <t>JH20200508</t>
  </si>
  <si>
    <t>SAMN19005823</t>
  </si>
  <si>
    <t>PRJNA727075</t>
  </si>
  <si>
    <t>GCA_018703695.1</t>
  </si>
  <si>
    <t>chromosome 1:CM031917.1; chromosome 2:CM031918.1; chromosome 3:CM031919.1; chromosome 4:CM031920.1; chromosome 5:CM031921.1; chromosome 6:CM031922.1; chromosome 7:CM031923.1; chromosome 8:CM031924.1</t>
  </si>
  <si>
    <t>JAHHUK01</t>
  </si>
  <si>
    <t>ftp://ftp.ncbi.nlm.nih.gov/genomes/all/GCA/018/703/695/GCA_018703695.1_JKI_Pf_1.0</t>
  </si>
  <si>
    <t>Castanea crenata</t>
  </si>
  <si>
    <t>SAMD00387612</t>
  </si>
  <si>
    <t>PRJDB11900</t>
  </si>
  <si>
    <t>GCA_019972055.1</t>
  </si>
  <si>
    <t>BPMU01</t>
  </si>
  <si>
    <t>2021-08-02T21:19:00Z</t>
  </si>
  <si>
    <t>ftp://ftp.ncbi.nlm.nih.gov/genomes/all/GCA/019/972/055/GCA_019972055.1_CCR_r1.0</t>
  </si>
  <si>
    <t>Cyberlindnera subsufficiens</t>
  </si>
  <si>
    <t>NG8.2</t>
  </si>
  <si>
    <t>SAMN16077988</t>
  </si>
  <si>
    <t>PRJNA662200</t>
  </si>
  <si>
    <t>GCA_017948575.1</t>
  </si>
  <si>
    <t>JACVEX01</t>
  </si>
  <si>
    <t>ftp://ftp.ncbi.nlm.nih.gov/genomes/all/GCA/017/948/575/GCA_017948575.1_ASM1794857v1</t>
  </si>
  <si>
    <t>Leishmania martiniquensis</t>
  </si>
  <si>
    <t>LSCM1</t>
  </si>
  <si>
    <t>SAMN17294109</t>
  </si>
  <si>
    <t>PRJNA691531</t>
  </si>
  <si>
    <t>GCA_017916325.1</t>
  </si>
  <si>
    <t>chromosome 1:CM030396.1; chromosome 2:CM030397.1; chromosome 3:CM030398.1; chromosome 4:CM030399.1; chromosome 5:CM030400.1; chromosome 6:CM030401.1; chromosome 7:CM030402.1; chromosome 8:CM030403.1; chromosome 9:CM030404.1; chromosome 10:CM030405.1; chromosome 11:CM030406.1; chromosome 12:CM030407.1; chromosome 13:CM030408.1; chromosome 14:CM030409.1; chromosome 15:CM030410.1; chromosome 16:CM030411.1; chromosome 17:CM030412.1; chromosome 18:CM030413.1; chromosome 19:CM030414.1; chromosome 20:CM030415.1; chromosome 21:CM030416.1; chromosome 22:CM030417.1; chromosome 23:CM030418.1; chromosome 24:CM030419.1; chromosome 25:CM030420.1; chromosome 26:CM030421.1; chromosome 27:CM030422.1; chromosome 28:CM030423.1; chromosome 29:CM030424.1; chromosome 30:CM030425.1; chromosome 31:CM030426.1; chromosome 32:CM030427.1; chromosome 33:CM030428.1; chromosome 34:CM030429.1; chromosome 35:CM030430.1; chromosome 36:CM030431.1</t>
  </si>
  <si>
    <t>JAFEUZ01</t>
  </si>
  <si>
    <t>ftp://ftp.ncbi.nlm.nih.gov/genomes/all/GCA/017/916/325/GCA_017916325.1_LU_Lmar_1.0</t>
  </si>
  <si>
    <t>Leishmania orientalis</t>
  </si>
  <si>
    <t>LSCM4</t>
  </si>
  <si>
    <t>SAMN17294111</t>
  </si>
  <si>
    <t>PRJNA691532</t>
  </si>
  <si>
    <t>GCA_017916335.1</t>
  </si>
  <si>
    <t>chromosome 1:CM030432.1; chromosome 2:CM030433.1; chromosome 3:CM030434.1; chromosome 4:CM030435.1; chromosome 5:CM030436.1; chromosome 6:CM030437.1; chromosome 7:CM030438.1; chromosome 8:CM030439.1; chromosome 9:CM030440.1; chromosome 10:CM030441.1; chromosome 11:CM030442.1; chromosome 12:CM030443.1; chromosome 13:CM030444.1; chromosome 14:CM030445.1; chromosome 15:CM030446.1; chromosome 16:CM030447.1; chromosome 17:CM030448.1; chromosome 18:CM030449.1; chromosome 19:CM030450.1; chromosome 20:CM030451.1; chromosome 21:CM030452.1; chromosome 22:CM030453.1; chromosome 23:CM030454.1; chromosome 24:CM030455.1; chromosome 25:CM030456.1; chromosome 26:CM030457.1; chromosome 27:CM030458.1; chromosome 28:CM030459.1; chromosome 29:CM030460.1; chromosome 30:CM030461.1; chromosome 31:CM030462.1; chromosome 32:CM030463.1; chromosome 33:CM030464.1; chromosome 34:CM030465.1; chromosome 35:CM030466.1; chromosome 36:CM030467.1</t>
  </si>
  <si>
    <t>JAFHLR01</t>
  </si>
  <si>
    <t>ftp://ftp.ncbi.nlm.nih.gov/genomes/all/GCA/017/916/335/GCA_017916335.1_LU_Lori_1.0</t>
  </si>
  <si>
    <t>Porcisia hertigi</t>
  </si>
  <si>
    <t>C119</t>
  </si>
  <si>
    <t>SAMN17294121</t>
  </si>
  <si>
    <t>PRJNA691541</t>
  </si>
  <si>
    <t>GCA_017918235.1</t>
  </si>
  <si>
    <t>chromosome 1:CM030504.1; chromosome 2:CM030505.1; chromosome 3:CM030506.1; chromosome 4:CM030507.1; chromosome 5:CM030508.1; chromosome 6:CM030509.1; chromosome 7:CM030510.1; chromosome 8:CM030511.1; chromosome 9:CM030512.1; chromosome 10:CM030513.1; chromosome 11:CM030514.1; chromosome 12:CM030515.1; chromosome 13:CM030516.1; chromosome 14:CM030517.1; chromosome 15:CM030518.1; chromosome 16:CM030519.1; chromosome 17:CM030520.1; chromosome 18:CM030521.1; chromosome 19:CM030522.1; chromosome 20:CM030523.1; chromosome 21:CM030524.1; chromosome 22:CM030525.1; chromosome 23:CM030526.1; chromosome 24:CM030527.1; chromosome 25:CM030528.1; chromosome 26:CM030529.1; chromosome 27:CM030530.1; chromosome 28:CM030531.1; chromosome 29:CM030532.1; chromosome 30:CM030533.1; chromosome 31:CM030534.1; chromosome 32:CM030535.1; chromosome 33:CM030536.1; chromosome 34:CM030537.1; chromosome 35:CM030538.1; chromosome 36:CM030539.1</t>
  </si>
  <si>
    <t>JAFJZO01</t>
  </si>
  <si>
    <t>ftp://ftp.ncbi.nlm.nih.gov/genomes/all/GCA/017/918/235/GCA_017918235.1_LU_Pher_1.0</t>
  </si>
  <si>
    <t>Fusarium mesoamericanum</t>
  </si>
  <si>
    <t>CBS 415.86</t>
  </si>
  <si>
    <t>SAMN18043314</t>
  </si>
  <si>
    <t>GCA_017656745.1</t>
  </si>
  <si>
    <t>JAGDUS01</t>
  </si>
  <si>
    <t>ftp://ftp.ncbi.nlm.nih.gov/genomes/all/GCA/017/656/745/GCA_017656745.1_ASM1765674v1</t>
  </si>
  <si>
    <t>Sesamia nonagrioides</t>
  </si>
  <si>
    <t>SR2018</t>
  </si>
  <si>
    <t>SAMN16926913</t>
  </si>
  <si>
    <t>PRJNA680928</t>
  </si>
  <si>
    <t>GCA_017933935.1</t>
  </si>
  <si>
    <t>mitochondrion MT:CM030612.1</t>
  </si>
  <si>
    <t>JADWQK01</t>
  </si>
  <si>
    <t>ftp://ftp.ncbi.nlm.nih.gov/genomes/all/GCA/017/933/935/GCA_017933935.1_SNONA2</t>
  </si>
  <si>
    <t>Toxotes jaculatrix</t>
  </si>
  <si>
    <t>fToxJac2</t>
  </si>
  <si>
    <t>SAMN18445299</t>
  </si>
  <si>
    <t>PRJNA723051</t>
  </si>
  <si>
    <t>GCA_017976425.1</t>
  </si>
  <si>
    <t>chromosome 1:NC_054394.1/CM030680.1; chromosome 2:NC_054395.1/CM030681.1; chromosome 3:NC_054396.1/CM030682.1; chromosome 4:NC_054397.1/CM030683.1; chromosome 5:NC_054398.1/CM030684.1; chromosome 6:NC_054399.1/CM030685.1; chromosome 7:NC_054400.1/CM030686.1; chromosome 8:NC_054401.1/CM030687.1; chromosome 9:NC_054402.1/CM030688.1; chromosome 10:NC_054403.1/CM030689.1; chromosome 11:NC_054404.1/CM030690.1; chromosome 12:NC_054405.1/CM030691.1; chromosome 13:NC_054406.1/CM030692.1; chromosome 14:NC_054407.1/CM030693.1; chromosome 15:NC_054408.1/CM030694.1; chromosome 16:NC_054409.1/CM030695.1; chromosome 17:NC_054410.1/CM030696.1; chromosome 18:NC_054411.1/CM030697.1; chromosome 19:NC_054412.1/CM030698.1; chromosome 20:NC_054413.1/CM030699.1; chromosome 21:NC_054414.1/CM030700.1; chromosome 22:NC_054415.1/CM030701.1; chromosome 23:NC_054416.1/CM030702.1; chromosome 24:NC_054417.1/CM030703.1</t>
  </si>
  <si>
    <t>JAGIYR01</t>
  </si>
  <si>
    <t>ftp://ftp.ncbi.nlm.nih.gov/genomes/all/GCA/017/976/425/GCA_017976425.1_fToxJac2.pri</t>
  </si>
  <si>
    <t>ftp://ftp.ncbi.nlm.nih.gov/genomes/all/GCF/017/976/425/GCF_017976425.1_fToxJac2.pri</t>
  </si>
  <si>
    <t>Pestalotiopsis sp. CR013</t>
  </si>
  <si>
    <t>cr013</t>
  </si>
  <si>
    <t>SAMN15589943</t>
  </si>
  <si>
    <t>PRJNA647543</t>
  </si>
  <si>
    <t>GCA_018092615.1</t>
  </si>
  <si>
    <t>JACFXT01</t>
  </si>
  <si>
    <t>2021-04-19T00:00:00Z</t>
  </si>
  <si>
    <t>ftp://ftp.ncbi.nlm.nih.gov/genomes/all/GCA/018/092/615/GCA_018092615.1_ASM1809261v1</t>
  </si>
  <si>
    <t>Pestalotiopsis kenyana</t>
  </si>
  <si>
    <t>PG52</t>
  </si>
  <si>
    <t>SAMN15589942</t>
  </si>
  <si>
    <t>PRJNA647542</t>
  </si>
  <si>
    <t>GCA_018092595.1</t>
  </si>
  <si>
    <t>JACFXS01</t>
  </si>
  <si>
    <t>ftp://ftp.ncbi.nlm.nih.gov/genomes/all/GCA/018/092/595/GCA_018092595.1_ASM1809259v1</t>
  </si>
  <si>
    <t>Macrocybe sp. IBSDJ1</t>
  </si>
  <si>
    <t>IBSDJ1</t>
  </si>
  <si>
    <t>SAMN13219573</t>
  </si>
  <si>
    <t>PRJNA587822</t>
  </si>
  <si>
    <t>GCA_018093805.1</t>
  </si>
  <si>
    <t>JACXWH01</t>
  </si>
  <si>
    <t>ftp://ftp.ncbi.nlm.nih.gov/genomes/all/GCA/018/093/805/GCA_018093805.1_ASM1809380v1</t>
  </si>
  <si>
    <t>Pneumocystis sp. 'macacae'</t>
  </si>
  <si>
    <t>P2C</t>
  </si>
  <si>
    <t>SAMN14906930</t>
  </si>
  <si>
    <t>PRJNA632025</t>
  </si>
  <si>
    <t>GCA_018127085.1</t>
  </si>
  <si>
    <t>chromosome 1:CM030720.1; chromosome 2:CM030721.1; chromosome 3:CM030722.1; chromosome 4:CM030723.1; chromosome 5:CM030724.1; chromosome 6:CM030725.1; chromosome 7:CM030726.1; chromosome 8:CM030727.1; chromosome 9:CM030728.1; chromosome 10:CM030729.1; chromosome 11:CM030730.1; chromosome 12:CM030731.1; chromosome 13:CM030732.1; chromosome 14:CM030733.1; chromosome 15:CM030734.1; chromosome 16:CM030735.1</t>
  </si>
  <si>
    <t>JABMLO01</t>
  </si>
  <si>
    <t>ftp://ftp.ncbi.nlm.nih.gov/genomes/all/GCA/018/127/085/GCA_018127085.1_P2C.v1.0</t>
  </si>
  <si>
    <t>Glaucopsyche alexis</t>
  </si>
  <si>
    <t>SAMEA7524616</t>
  </si>
  <si>
    <t>PRJEB43992</t>
  </si>
  <si>
    <t>GCA_905404095.1</t>
  </si>
  <si>
    <t>chromosome 1:FR990043.1; chromosome 2:FR990044.1; chromosome 3:FR990045.1; chromosome 4:FR990046.1; chromosome 5:FR990047.1; chromosome 6:FR990048.1; chromosome 7:FR990049.1; chromosome 8:FR990050.1; chromosome 9:FR990051.1; chromosome 10:FR990052.1; chromosome 11:FR990053.1; chromosome 12:FR990054.1; chromosome 13:FR990055.1; chromosome 14:FR990056.1; chromosome 15:FR990057.1; chromosome 16:FR990058.1; chromosome 17:FR990059.1; chromosome 18:FR990060.1; chromosome 19:FR990061.1; chromosome 20:FR990062.1; chromosome 21:FR990063.1; chromosome 22:FR990064.1; chromosome Z:FR990042.1; mitochondrion MT:FR990065.1</t>
  </si>
  <si>
    <t>CAJQFG01</t>
  </si>
  <si>
    <t>ftp://ftp.ncbi.nlm.nih.gov/genomes/all/GCA/905/404/095/GCA_905404095.1_ilGlaAlex1.1</t>
  </si>
  <si>
    <t>Hypogeococcus pungens</t>
  </si>
  <si>
    <t>SAMN14316929</t>
  </si>
  <si>
    <t>PRJNA593002</t>
  </si>
  <si>
    <t>GCA_018107765.1</t>
  </si>
  <si>
    <t>JAAOIU01</t>
  </si>
  <si>
    <t>ftp://ftp.ncbi.nlm.nih.gov/genomes/all/GCA/018/107/765/GCA_018107765.1_FuEDEI_HPun_1.1</t>
  </si>
  <si>
    <t>Pestalotiopsis sp. DP-2020a</t>
  </si>
  <si>
    <t>sempervirens</t>
  </si>
  <si>
    <t>SAMN15692528</t>
  </si>
  <si>
    <t>PRJNA649493</t>
  </si>
  <si>
    <t>GCA_018115615.1</t>
  </si>
  <si>
    <t>JACVEI01</t>
  </si>
  <si>
    <t>ftp://ftp.ncbi.nlm.nih.gov/genomes/all/GCA/018/115/615/GCA_018115615.1_ASM1811561v1</t>
  </si>
  <si>
    <t>Hesperia comma</t>
  </si>
  <si>
    <t>SAMEA7523119</t>
  </si>
  <si>
    <t>PRJEB43996</t>
  </si>
  <si>
    <t>GCA_905404135.1</t>
  </si>
  <si>
    <t>chromosome 1:FR990014.1; chromosome 2:FR990015.1; chromosome 3:FR990016.1; chromosome 4:FR990017.1; chromosome 5:FR990018.1; chromosome 6:FR990019.1; chromosome 7:FR990020.1; chromosome 8:FR990021.1; chromosome 9:FR990022.1; chromosome 10:FR990023.1; chromosome 11:FR990024.1; chromosome 12:FR990025.1; chromosome 13:FR990026.1; chromosome 14:FR990027.1; chromosome 15:FR990028.1; chromosome 16:FR990029.1; chromosome 17:FR990030.1; chromosome 18:FR990031.1; chromosome 19:FR990032.1; chromosome 20:FR990033.1; chromosome 21:FR990034.1; chromosome 22:FR990035.1; chromosome 23:FR990036.1; chromosome 24:FR990037.1; chromosome 25:FR990038.1; chromosome 26:FR990039.1; chromosome 27:FR990040.1; chromosome W:FR990013.1; chromosome Z:FR990012.1; mitochondrion MT:FR990041.1</t>
  </si>
  <si>
    <t>CAJQFD01</t>
  </si>
  <si>
    <t>ftp://ftp.ncbi.nlm.nih.gov/genomes/all/GCA/905/404/135/GCA_905404135.1_ilHesComm1.1</t>
  </si>
  <si>
    <t>Pheosia gnoma</t>
  </si>
  <si>
    <t>SAMEA7520513</t>
  </si>
  <si>
    <t>PRJEB44003</t>
  </si>
  <si>
    <t>GCA_905404115.1</t>
  </si>
  <si>
    <t>chromosome 1:FR989894.1; chromosome 2:FR989895.1; chromosome 3:FR989896.1; chromosome 4:FR989897.1; chromosome 5:FR989899.1; chromosome 6:FR989900.1; chromosome 7:FR989901.1; chromosome 8:FR989902.1; chromosome 9:FR989903.1; chromosome 10:FR989904.1; chromosome 11:FR989905.1; chromosome 12:FR989906.1; chromosome 13:FR989907.1; chromosome 14:FR989908.1; chromosome 15:FR989909.1; chromosome 16:FR989910.1; chromosome 17:FR989911.1; chromosome 18:FR989912.1; chromosome 19:FR989913.1; chromosome 20:FR989914.1; chromosome 21:FR989915.1; chromosome 22:FR989916.1; chromosome 23:FR989917.1; chromosome 24:FR989918.1; chromosome 25:FR989919.1; chromosome 26:FR989920.1; chromosome 27:FR989921.1; chromosome 28:FR989922.1; chromosome 29:FR989923.1; chromosome 30:FR989924.1; chromosome Z:FR989898.1; mitochondrion MT:FR989925.1</t>
  </si>
  <si>
    <t>CAJQEW01</t>
  </si>
  <si>
    <t>ftp://ftp.ncbi.nlm.nih.gov/genomes/all/GCA/905/404/115/GCA_905404115.1_ilPheGnom1.1</t>
  </si>
  <si>
    <t>Biston betularia</t>
  </si>
  <si>
    <t>SAMEA7520512</t>
  </si>
  <si>
    <t>PRJEB43984</t>
  </si>
  <si>
    <t>GCA_905404145.1</t>
  </si>
  <si>
    <t>chromosome 1:FR989863.1; chromosome 2:FR989864.1; chromosome 3:FR989865.1; chromosome 4:FR989866.1; chromosome 5:FR989867.1; chromosome 6:FR989868.1; chromosome 7:FR989869.1; chromosome 8:FR989870.1; chromosome 9:FR989871.1; chromosome 10:FR989872.1; chromosome 11:FR989873.1; chromosome 12:FR989874.1; chromosome 13:FR989875.1; chromosome 14:FR989876.1; chromosome 15:FR989877.1; chromosome 16:FR989878.1; chromosome 17:FR989879.1; chromosome 18:FR989880.1; chromosome 19:FR989881.1; chromosome 20:FR989882.1; chromosome 21:FR989883.1; chromosome 22:FR989884.1; chromosome 23:FR989885.1; chromosome 24:FR989886.1; chromosome 25:FR989887.1; chromosome 26:FR989888.1; chromosome 27:FR989889.1; chromosome 28:FR989890.1; chromosome 29:FR989891.1; chromosome 30:FR989892.1; chromosome Z:FR989862.1; mitochondrion MT:FR989893.1</t>
  </si>
  <si>
    <t>CAJQEU01</t>
  </si>
  <si>
    <t>ftp://ftp.ncbi.nlm.nih.gov/genomes/all/GCA/905/404/145/GCA_905404145.1_ilBisBetu1.1</t>
  </si>
  <si>
    <t>Ochlodes sylvanus</t>
  </si>
  <si>
    <t>SAMEA7523138</t>
  </si>
  <si>
    <t>PRJEB44002</t>
  </si>
  <si>
    <t>GCA_905404295.1</t>
  </si>
  <si>
    <t>chromosome 1:FR990124.1; chromosome 2:FR990125.1; chromosome 3:FR990126.1; chromosome 4:FR990127.1; chromosome 5:FR990128.1; chromosome 6:FR990129.1; chromosome 7:FR990130.1; chromosome 8:FR990131.1; chromosome 9:FR990132.1; chromosome 10:FR990133.1; chromosome 11:FR990134.1; chromosome 12:FR990135.1; chromosome 13:FR990136.1; chromosome 14:FR990137.1; chromosome 15:FR990138.1; chromosome 16:FR990139.1; chromosome 17:FR990140.1; chromosome 18:FR990141.1; chromosome 19:FR990142.1; chromosome 20:FR990143.1; chromosome 21:FR990144.1; chromosome 22:FR990145.1; chromosome 23:FR990146.1; chromosome 24:FR990147.1; chromosome 25:FR990148.1; chromosome 26:FR990149.1; chromosome 27:FR990150.1; chromosome 28:FR990151.1; chromosome W:FR990122.1; chromosome Z:FR990123.1; mitochondrion MT:FR990152.1</t>
  </si>
  <si>
    <t>CAJQFO01</t>
  </si>
  <si>
    <t>ftp://ftp.ncbi.nlm.nih.gov/genomes/all/GCA/905/404/295/GCA_905404295.1_ilOchSylv3.1</t>
  </si>
  <si>
    <t>Plebejus argus</t>
  </si>
  <si>
    <t>SAMEA7523294</t>
  </si>
  <si>
    <t>PRJEB44005</t>
  </si>
  <si>
    <t>GCA_905404155.1</t>
  </si>
  <si>
    <t>chromosome 1:FR989926.1; chromosome 2:FR989927.1; chromosome 3:FR989928.1; chromosome 4:FR989929.1; chromosome 5:FR989930.1; chromosome 6:FR989931.1; chromosome 7:FR989933.1; chromosome 8:FR989934.1; chromosome 9:FR989935.1; chromosome 10:FR989936.1; chromosome 11:FR989937.1; chromosome 12:FR989938.1; chromosome 13:FR989939.1; chromosome 14:FR989940.1; chromosome 15:FR989941.1; chromosome 16:FR989942.1; chromosome 17:FR989943.1; chromosome 18:FR989944.1; chromosome 19:FR989945.1; chromosome 20:FR989946.1; chromosome 21:FR989947.1; chromosome 22:FR989948.1; chromosome Z:FR989932.1; mitochondrion MT:FR989949.1</t>
  </si>
  <si>
    <t>CAJQEX01</t>
  </si>
  <si>
    <t>ftp://ftp.ncbi.nlm.nih.gov/genomes/all/GCA/905/404/155/GCA_905404155.1_ilPleArgu1.1</t>
  </si>
  <si>
    <t>Anthocharis cardamines</t>
  </si>
  <si>
    <t>SAMEA7523110</t>
  </si>
  <si>
    <t>PRJEB43982</t>
  </si>
  <si>
    <t>GCA_905404175.1</t>
  </si>
  <si>
    <t>chromosome 1:FR989950.1; chromosome 2:FR989952.1; chromosome 3:FR989953.1; chromosome 4:FR989954.1; chromosome 5:FR989955.1; chromosome 6:FR989956.1; chromosome 7:FR989957.1; chromosome 8:FR989958.1; chromosome 9:FR989959.1; chromosome 10:FR989960.1; chromosome 11:FR989961.1; chromosome 12:FR989962.1; chromosome 13:FR989963.1; chromosome 14:FR989964.1; chromosome 15:FR989965.1; chromosome 16:FR989966.1; chromosome 17:FR989967.1; chromosome 18:FR989968.1; chromosome 19:FR989969.1; chromosome 20:FR989970.1; chromosome 21:FR989971.1; chromosome 22:FR989972.1; chromosome 23:FR989973.1; chromosome 24:FR989974.1; chromosome 25:FR989975.1; chromosome 26:FR989976.1; chromosome 27:FR989977.1; chromosome 28:FR989978.1; chromosome 29:FR989979.1; chromosome W:FR989980.1; chromosome Z:FR989951.1; mitochondrion MT:FR989981.1</t>
  </si>
  <si>
    <t>CAJQEZ01</t>
  </si>
  <si>
    <t>ftp://ftp.ncbi.nlm.nih.gov/genomes/all/GCA/905/404/175/GCA_905404175.1_ilAntCard3.1</t>
  </si>
  <si>
    <t>Fabriciana adippe</t>
  </si>
  <si>
    <t>SAMEA7523308</t>
  </si>
  <si>
    <t>PRJEB43990</t>
  </si>
  <si>
    <t>GCA_905404265.1</t>
  </si>
  <si>
    <t>chromosome 1:FR989983.1; chromosome 2:FR990003.1; chromosome 3:FR989984.1; chromosome 4:FR989985.1; chromosome 5:FR989986.1; chromosome 6:FR989987.1; chromosome 7:FR989988.1; chromosome 8:FR989989.1; chromosome 9:FR989990.1; chromosome 10:FR989991.1; chromosome 11:FR989992.1; chromosome 12:FR989993.1; chromosome 13:FR989994.1; chromosome 14:FR989995.1; chromosome 15:FR989996.1; chromosome 16:FR989997.1; chromosome 17:FR989998.1; chromosome 18:FR989999.1; chromosome 19:FR990000.1; chromosome 20:FR990001.1; chromosome 21:FR990002.1; chromosome 22:FR990004.1; chromosome 23:FR990005.1; chromosome 24:FR990006.1; chromosome 25:FR990007.1; chromosome 26:FR990008.1; chromosome 27:FR990009.1; chromosome 28:FR990010.1; chromosome Z:FR989982.1; mitochondrion MT:FR990011.1</t>
  </si>
  <si>
    <t>CAJQFA01</t>
  </si>
  <si>
    <t>ftp://ftp.ncbi.nlm.nih.gov/genomes/all/GCA/905/404/265/GCA_905404265.1_ilFabAdip1.1</t>
  </si>
  <si>
    <t>Hedya salicella</t>
  </si>
  <si>
    <t>SAMEA7520688</t>
  </si>
  <si>
    <t>PRJEB43994</t>
  </si>
  <si>
    <t>GCA_905404275.1</t>
  </si>
  <si>
    <t>chromosome 1:FR990097.1; chromosome 2:FR990098.1; chromosome 3:FR990099.1; chromosome 4:FR990100.1; chromosome 5:FR990101.1; chromosome 6:FR990102.1; chromosome 7:FR990103.1; chromosome 8:FR990104.1; chromosome 9:FR990105.1; chromosome 10:FR990106.1; chromosome 11:FR990107.1; chromosome 12:FR990108.1; chromosome 13:FR990109.1; chromosome 14:FR990110.1; chromosome 15:FR990111.1; chromosome 16:FR990112.1; chromosome 17:FR990113.1; chromosome 18:FR990114.1; chromosome 19:FR990115.1; chromosome 20:FR990116.1; chromosome 21:FR990117.1; chromosome 22:FR990118.1; chromosome 23:FR990119.1; chromosome 24:FR990120.1; chromosome Z:FR990096.1; mitochondrion MT:FR990121.1</t>
  </si>
  <si>
    <t>CAJQFL01</t>
  </si>
  <si>
    <t>ftp://ftp.ncbi.nlm.nih.gov/genomes/all/GCA/905/404/275/GCA_905404275.1_ilHedSali1.1</t>
  </si>
  <si>
    <t>Erannis defoliaria</t>
  </si>
  <si>
    <t>SAMEA7520367</t>
  </si>
  <si>
    <t>PRJEB43988</t>
  </si>
  <si>
    <t>GCA_905404285.1</t>
  </si>
  <si>
    <t>chromosome 1:FR990066.1; chromosome 2:FR990068.1; chromosome 3:FR990069.1; chromosome 4:FR990070.1; chromosome 5:FR990071.1; chromosome 6:FR990072.1; chromosome 7:FR990073.1; chromosome 8:FR990074.1; chromosome 9:FR990075.1; chromosome 10:FR990076.1; chromosome 11:FR990077.1; chromosome 12:FR990078.1; chromosome 13:FR990079.1; chromosome 14:FR990080.1; chromosome 15:FR990081.1; chromosome 16:FR990082.1; chromosome 17:FR990083.1; chromosome 18:FR990084.1; chromosome 19:FR990085.1; chromosome 20:FR990086.1; chromosome 21:FR990087.1; chromosome 22:FR990088.1; chromosome 23:FR990089.1; chromosome 24:FR990090.1; chromosome 25:FR990091.1; chromosome 26:FR990092.1; chromosome 27:FR990093.1; chromosome 28:FR990094.1; chromosome Z:FR990067.1; mitochondrion MT:FR990095.1</t>
  </si>
  <si>
    <t>CAJQFK01</t>
  </si>
  <si>
    <t>ftp://ftp.ncbi.nlm.nih.gov/genomes/all/GCA/905/404/285/GCA_905404285.1_ilEraDefo1.1</t>
  </si>
  <si>
    <t>Autographa pulchrina</t>
  </si>
  <si>
    <t>SAMEA7520527</t>
  </si>
  <si>
    <t>PRJEB44048</t>
  </si>
  <si>
    <t>GCA_905475315.1</t>
  </si>
  <si>
    <t>chromosome 1:FR997763.1; chromosome 2:FR997764.1; chromosome 3:FR997765.1; chromosome 4:FR997766.1; chromosome 5:FR997767.1; chromosome 6:FR997769.1; chromosome 7:FR997768.1; chromosome 8:FR997770.1; chromosome 9:FR997771.1; chromosome 10:FR997772.1; chromosome 11:FR997773.1; chromosome 12:FR997774.1; chromosome 13:FR997775.1; chromosome 14:FR997776.1; chromosome 15:FR997777.1; chromosome 16:FR997778.1; chromosome 17:FR997779.1; chromosome 18:FR997780.1; chromosome 19:FR997781.1; chromosome 20:FR997782.1; chromosome 21:FR997783.1; chromosome 22:FR997784.1; chromosome 23:FR997785.1; chromosome 24:FR997786.1; chromosome 25:FR997787.1; chromosome 26:FR997788.1; chromosome 27:FR997789.1; chromosome 28:FR997790.1; chromosome 29:FR997791.1; chromosome 30:FR997792.1; chromosome W:FR997761.1; chromosome Z:FR997762.1; mitochondrion MT:FR997793.1</t>
  </si>
  <si>
    <t>CAJQGB01</t>
  </si>
  <si>
    <t>ftp://ftp.ncbi.nlm.nih.gov/genomes/all/GCA/905/475/315/GCA_905475315.1_ilAutPulc1.1</t>
  </si>
  <si>
    <t>Chrysoperla carnea</t>
  </si>
  <si>
    <t>SAMEA7520372</t>
  </si>
  <si>
    <t>PRJEB44056</t>
  </si>
  <si>
    <t>GCA_905475395.1</t>
  </si>
  <si>
    <t>chromosome 1:FR997754.1; chromosome 2:FR997755.1; chromosome 3:FR997756.1; chromosome 4:FR997757.1; chromosome 5:FR997758.1; chromosome X:FR997759.1; mitochondrion MT:FR997760.1</t>
  </si>
  <si>
    <t>CAJQGA01</t>
  </si>
  <si>
    <t>ftp://ftp.ncbi.nlm.nih.gov/genomes/all/GCA/905/475/395/GCA_905475395.1_inChrCarn1.1</t>
  </si>
  <si>
    <t>Schrankia costaestrigalis</t>
  </si>
  <si>
    <t>SAMEA7520193</t>
  </si>
  <si>
    <t>PRJEB44055</t>
  </si>
  <si>
    <t>GCA_905475405.1</t>
  </si>
  <si>
    <t>chromosome 1:FR997826.1; chromosome 2:FR997827.1; chromosome 3:FR997828.1; chromosome 4:FR997829.1; chromosome 5:FR997830.1; chromosome 6:FR997831.1; chromosome 7:FR997832.1; chromosome 8:FR997833.1; chromosome 9:FR997834.1; chromosome 10:FR997835.1; chromosome 11:FR997836.1; chromosome 12:FR997837.1; chromosome 13:FR997838.1; chromosome 14:FR997839.1; chromosome 15:FR997840.1; chromosome 16:FR997841.1; chromosome 17:FR997842.1; chromosome 18:FR997843.1; chromosome 19:FR997844.1; chromosome 20:FR997845.1; chromosome 21:FR997846.1; chromosome 22:FR997847.1; chromosome 23:FR997848.1; chromosome 24:FR997849.1; chromosome 25:FR997850.1; chromosome 26:FR997851.1; chromosome 27:FR997852.1; chromosome 28:FR997853.1; chromosome 29:FR997854.1; chromosome 30:FR997855.1; chromosome Z:FR997825.1; mitochondrion MT:FR997856.1</t>
  </si>
  <si>
    <t>CAJQGD01</t>
  </si>
  <si>
    <t>ftp://ftp.ncbi.nlm.nih.gov/genomes/all/GCA/905/475/405/GCA_905475405.1_ilSchCost1.1</t>
  </si>
  <si>
    <t>Clostera curtula</t>
  </si>
  <si>
    <t>SAMEA7520526</t>
  </si>
  <si>
    <t>PRJEB43986</t>
  </si>
  <si>
    <t>GCA_905475355.1</t>
  </si>
  <si>
    <t>chromosome 1:FR997795.1; chromosome 2:FR997796.1; chromosome 3:FR997797.1; chromosome 4:FR997798.1; chromosome 5:FR997799.1; chromosome 6:FR997800.1; chromosome 7:FR997801.1; chromosome 8:FR997802.1; chromosome 9:FR997803.1; chromosome 10:FR997804.1; chromosome 11:FR997805.1; chromosome 12:FR997806.1; chromosome 13:FR997807.1; chromosome 14:FR997808.1; chromosome 15:FR997809.1; chromosome 16:FR997810.1; chromosome 17:FR997811.1; chromosome 18:FR997812.1; chromosome 19:FR997813.1; chromosome 20:FR997814.1; chromosome 21:FR997815.1; chromosome 22:FR997816.1; chromosome 23:FR997817.1; chromosome 24:FR997818.1; chromosome 25:FR997819.1; chromosome 26:FR997820.1; chromosome 27:FR997822.1; chromosome 28:FR997823.1; chromosome W:FR997821.1; chromosome Z:FR997794.1; mitochondrion MT:FR997824.1</t>
  </si>
  <si>
    <t>ftp://ftp.ncbi.nlm.nih.gov/genomes/all/GCA/905/475/355/GCA_905475355.1_ilCloCurt1.1</t>
  </si>
  <si>
    <t>Gigantidas platifrons</t>
  </si>
  <si>
    <t>Jiaolong_Div055_RL01</t>
  </si>
  <si>
    <t>SAMN05375042</t>
  </si>
  <si>
    <t>PRJNA328542</t>
  </si>
  <si>
    <t>GCA_002080005.1</t>
  </si>
  <si>
    <t>MJUT01</t>
  </si>
  <si>
    <t>ftp://ftp.ncbi.nlm.nih.gov/genomes/all/GCA/002/080/005/GCA_002080005.1_Bpl_v1.0</t>
  </si>
  <si>
    <t>Ochropleura plecta</t>
  </si>
  <si>
    <t>SAMEA7520524</t>
  </si>
  <si>
    <t>PRJEB44051</t>
  </si>
  <si>
    <t>GCA_905475445.1</t>
  </si>
  <si>
    <t>chromosome 1:FR997722.1; chromosome 2:FR997723.1; chromosome 3:FR997725.1; chromosome 4:FR997726.1; chromosome 5:FR997727.1; chromosome 6:FR997728.1; chromosome 7:FR997729.1; chromosome 8:FR997730.1; chromosome 9:FR997731.1; chromosome 10:FR997732.1; chromosome 11:FR997733.1; chromosome 12:FR997734.1; chromosome 13:FR997735.1; chromosome 14:FR997736.1; chromosome 15:FR997737.1; chromosome 16:FR997738.1; chromosome 17:FR997739.1; chromosome 18:FR997740.1; chromosome 19:FR997741.1; chromosome 20:FR997742.1; chromosome 21:FR997743.1; chromosome 22:FR997744.1; chromosome 23:FR997745.1; chromosome 24:FR997746.1; chromosome 25:FR997747.1; chromosome 26:FR997748.1; chromosome 27:FR997749.1; chromosome 28:FR997750.1; chromosome 29:FR997751.1; chromosome 30:FR997752.1; chromosome W:FR997724.1; chromosome Z:FR997721.1; mitochondrion MT:FR997753.1</t>
  </si>
  <si>
    <t>CAJQFZ01</t>
  </si>
  <si>
    <t>ftp://ftp.ncbi.nlm.nih.gov/genomes/all/GCA/905/475/445/GCA_905475445.1_ilOchPlec1.1</t>
  </si>
  <si>
    <t>Xenotilapia bathyphilus</t>
  </si>
  <si>
    <t>IVB4</t>
  </si>
  <si>
    <t>SAMN12123762</t>
  </si>
  <si>
    <t>GCA_015104175.1</t>
  </si>
  <si>
    <t>VVFI01</t>
  </si>
  <si>
    <t>ftp://ftp.ncbi.nlm.nih.gov/genomes/all/GCA/015/104/175/GCA_015104175.1_IVB4.scf</t>
  </si>
  <si>
    <t>Melanogaster broomeanus</t>
  </si>
  <si>
    <t>MBLB.BST</t>
  </si>
  <si>
    <t>SAMN05661048</t>
  </si>
  <si>
    <t>PRJNA234408</t>
  </si>
  <si>
    <t>GCA_014904935.1</t>
  </si>
  <si>
    <t>WIOP01</t>
  </si>
  <si>
    <t>ftp://ftp.ncbi.nlm.nih.gov/genomes/all/GCA/014/904/935/GCA_014904935.1_Melbro1</t>
  </si>
  <si>
    <t>Drosophila varians</t>
  </si>
  <si>
    <t>CKM15-L1</t>
  </si>
  <si>
    <t>SAMN16729684</t>
  </si>
  <si>
    <t>GCA_018150405.1</t>
  </si>
  <si>
    <t>JAECWK01</t>
  </si>
  <si>
    <t>ftp://ftp.ncbi.nlm.nih.gov/genomes/all/GCA/018/150/405/GCA_018150405.1_ASM1815040v1</t>
  </si>
  <si>
    <t>Drosophila sturtevanti</t>
  </si>
  <si>
    <t>14043-0871.01</t>
  </si>
  <si>
    <t>SAMN16729685</t>
  </si>
  <si>
    <t>GCA_018150375.1</t>
  </si>
  <si>
    <t>JAECWJ01</t>
  </si>
  <si>
    <t>ftp://ftp.ncbi.nlm.nih.gov/genomes/all/GCA/018/150/375/GCA_018150375.1_ASM1815037v1</t>
  </si>
  <si>
    <t>Drosophila ercepeae</t>
  </si>
  <si>
    <t>14024-0432.00</t>
  </si>
  <si>
    <t>SAMN16729683</t>
  </si>
  <si>
    <t>GCA_018150545.1</t>
  </si>
  <si>
    <t>JAECWL01</t>
  </si>
  <si>
    <t>ftp://ftp.ncbi.nlm.nih.gov/genomes/all/GCA/018/150/545/GCA_018150545.1_ASM1815054v1</t>
  </si>
  <si>
    <t>Drosophila oshimai</t>
  </si>
  <si>
    <t>MT-04</t>
  </si>
  <si>
    <t>SAMN16729682</t>
  </si>
  <si>
    <t>GCA_018150695.1</t>
  </si>
  <si>
    <t>JAECWM01</t>
  </si>
  <si>
    <t>ftp://ftp.ncbi.nlm.nih.gov/genomes/all/GCA/018/150/695/GCA_018150695.1_ASM1815069v1</t>
  </si>
  <si>
    <t>Drosophila sucinea</t>
  </si>
  <si>
    <t>14030-0791.01</t>
  </si>
  <si>
    <t>SAMN16729678</t>
  </si>
  <si>
    <t>GCA_018150745.1</t>
  </si>
  <si>
    <t>JAECWP01</t>
  </si>
  <si>
    <t>ftp://ftp.ncbi.nlm.nih.gov/genomes/all/GCA/018/150/745/GCA_018150745.1_ASM1815074v1</t>
  </si>
  <si>
    <t>Drosophila quadrilineata</t>
  </si>
  <si>
    <t>quad-TMU</t>
  </si>
  <si>
    <t>SAMN16729680</t>
  </si>
  <si>
    <t>GCA_018150725.1</t>
  </si>
  <si>
    <t>JAECWN01</t>
  </si>
  <si>
    <t>ftp://ftp.ncbi.nlm.nih.gov/genomes/all/GCA/018/150/725/GCA_018150725.1_ASM1815072v1</t>
  </si>
  <si>
    <t>Drosophila ambigua</t>
  </si>
  <si>
    <t>R42</t>
  </si>
  <si>
    <t>SAMN16729675</t>
  </si>
  <si>
    <t>GCA_018150905.1</t>
  </si>
  <si>
    <t>JAECWS01</t>
  </si>
  <si>
    <t>ftp://ftp.ncbi.nlm.nih.gov/genomes/all/GCA/018/150/905/GCA_018150905.1_ASM1815090v1</t>
  </si>
  <si>
    <t>Drosophila repletoides</t>
  </si>
  <si>
    <t>ISZ-isoB I-10</t>
  </si>
  <si>
    <t>SAMN16729677</t>
  </si>
  <si>
    <t>GCA_018150835.1</t>
  </si>
  <si>
    <t>JAECWQ01</t>
  </si>
  <si>
    <t>ftp://ftp.ncbi.nlm.nih.gov/genomes/all/GCA/018/150/835/GCA_018150835.1_ASM1815083v1</t>
  </si>
  <si>
    <t>Drosophila tristis</t>
  </si>
  <si>
    <t>Divibare2</t>
  </si>
  <si>
    <t>SAMN16729674</t>
  </si>
  <si>
    <t>GCA_018150885.1</t>
  </si>
  <si>
    <t>JAECWT01</t>
  </si>
  <si>
    <t>ftp://ftp.ncbi.nlm.nih.gov/genomes/all/GCA/018/150/885/GCA_018150885.1_ASM1815088v1</t>
  </si>
  <si>
    <t>Drosophila pruinosa</t>
  </si>
  <si>
    <t>iso-A1 I-9</t>
  </si>
  <si>
    <t>SAMN16729676</t>
  </si>
  <si>
    <t>GCA_018150935.1</t>
  </si>
  <si>
    <t>JAECWR01</t>
  </si>
  <si>
    <t>ftp://ftp.ncbi.nlm.nih.gov/genomes/all/GCA/018/150/935/GCA_018150935.1_ASM1815093v1</t>
  </si>
  <si>
    <t>Chymomyza costata</t>
  </si>
  <si>
    <t>Sapporo</t>
  </si>
  <si>
    <t>SAMN16729672</t>
  </si>
  <si>
    <t>GCA_018150985.1</t>
  </si>
  <si>
    <t>JAECWU01</t>
  </si>
  <si>
    <t>ftp://ftp.ncbi.nlm.nih.gov/genomes/all/GCA/018/150/985/GCA_018150985.1_ASM1815098v1</t>
  </si>
  <si>
    <t>Drosophila arawakana</t>
  </si>
  <si>
    <t>15182-2261.03</t>
  </si>
  <si>
    <t>SAMN16729669</t>
  </si>
  <si>
    <t>GCA_018151165.1</t>
  </si>
  <si>
    <t>JAECWX01</t>
  </si>
  <si>
    <t>ftp://ftp.ncbi.nlm.nih.gov/genomes/all/GCA/018/151/165/GCA_018151165.1_ASM1815116v1</t>
  </si>
  <si>
    <t>Drosophila tropicalis</t>
  </si>
  <si>
    <t>14030-0801.00</t>
  </si>
  <si>
    <t>SAMN16729692</t>
  </si>
  <si>
    <t>GCA_018151085.1</t>
  </si>
  <si>
    <t>JAECWH01</t>
  </si>
  <si>
    <t>ftp://ftp.ncbi.nlm.nih.gov/genomes/all/GCA/018/151/085/GCA_018151085.1_ASM1815108v1</t>
  </si>
  <si>
    <t>Drosophila malerkotliana malerkotliana</t>
  </si>
  <si>
    <t>mal0-isoC</t>
  </si>
  <si>
    <t>SAMN16729616</t>
  </si>
  <si>
    <t>GCA_018153235.1</t>
  </si>
  <si>
    <t>JAECXV01</t>
  </si>
  <si>
    <t>ftp://ftp.ncbi.nlm.nih.gov/genomes/all/GCA/018/153/235/GCA_018153235.1_ASM1815323v1</t>
  </si>
  <si>
    <t>Drosophila kurseongensis</t>
  </si>
  <si>
    <t>SaPa58</t>
  </si>
  <si>
    <t>SAMN16729614</t>
  </si>
  <si>
    <t>GCA_018153305.1</t>
  </si>
  <si>
    <t>JAECXX01</t>
  </si>
  <si>
    <t>ftp://ftp.ncbi.nlm.nih.gov/genomes/all/GCA/018/153/305/GCA_018153305.1_ASM1815330v1</t>
  </si>
  <si>
    <t>Drosophila dunni</t>
  </si>
  <si>
    <t>15182-2291.00</t>
  </si>
  <si>
    <t>SAMN16729653</t>
  </si>
  <si>
    <t>GCA_018152125.1</t>
  </si>
  <si>
    <t>JAECXC01</t>
  </si>
  <si>
    <t>ftp://ftp.ncbi.nlm.nih.gov/genomes/all/GCA/018/152/125/GCA_018152125.1_ASM1815212v1</t>
  </si>
  <si>
    <t>Drosophila parabipectinata</t>
  </si>
  <si>
    <t>par2-isoB</t>
  </si>
  <si>
    <t>SAMN16729611</t>
  </si>
  <si>
    <t>GCA_018153455.1</t>
  </si>
  <si>
    <t>JAECYA01</t>
  </si>
  <si>
    <t>ftp://ftp.ncbi.nlm.nih.gov/genomes/all/GCA/018/153/455/GCA_018153455.1_ASM1815345v1</t>
  </si>
  <si>
    <t>Drosophila fuyamai</t>
  </si>
  <si>
    <t>14029-0011.01</t>
  </si>
  <si>
    <t>SAMN16729615</t>
  </si>
  <si>
    <t>GCA_018153365.1</t>
  </si>
  <si>
    <t>JAECXW01</t>
  </si>
  <si>
    <t>ftp://ftp.ncbi.nlm.nih.gov/genomes/all/GCA/018/153/365/GCA_018153365.1_ASM1815336v1</t>
  </si>
  <si>
    <t>Diaporthe sp. DP-2020a</t>
  </si>
  <si>
    <t>SAMN15825893</t>
  </si>
  <si>
    <t>GCA_018137895.1</t>
  </si>
  <si>
    <t>mitochondrion MT:CM030978.1</t>
  </si>
  <si>
    <t>JACVEP01</t>
  </si>
  <si>
    <t>ftp://ftp.ncbi.nlm.nih.gov/genomes/all/GCA/018/137/895/GCA_018137895.1_ASM1813789v1</t>
  </si>
  <si>
    <t>Aspergillus sp. MCCF 102</t>
  </si>
  <si>
    <t>MCCF 102</t>
  </si>
  <si>
    <t>SAMN18499162</t>
  </si>
  <si>
    <t>PRJNA717572</t>
  </si>
  <si>
    <t>GCA_018167545.1</t>
  </si>
  <si>
    <t>JAGJCD01</t>
  </si>
  <si>
    <t>ftp://ftp.ncbi.nlm.nih.gov/genomes/all/GCA/018/167/545/GCA_018167545.1_ASM1816754v1</t>
  </si>
  <si>
    <t>Microtus oregoni</t>
  </si>
  <si>
    <t>MIOR12</t>
  </si>
  <si>
    <t>SAMN18478481</t>
  </si>
  <si>
    <t>PRJNA729470</t>
  </si>
  <si>
    <t>GCA_018167655.1</t>
  </si>
  <si>
    <t>JAGKIF01</t>
  </si>
  <si>
    <t>ftp://ftp.ncbi.nlm.nih.gov/genomes/all/GCA/018/167/655/GCA_018167655.1_Mior012</t>
  </si>
  <si>
    <t>ftp://ftp.ncbi.nlm.nih.gov/genomes/all/GCF/018/167/655/GCF_018167655.1_Mior012</t>
  </si>
  <si>
    <t>Sinocyclocheilus maitianheensis</t>
  </si>
  <si>
    <t>MT-2020</t>
  </si>
  <si>
    <t>SAMN16435219</t>
  </si>
  <si>
    <t>PRJNA669120</t>
  </si>
  <si>
    <t>GCA_018148995.1</t>
  </si>
  <si>
    <t>JADLZM01</t>
  </si>
  <si>
    <t>ftp://ftp.ncbi.nlm.nih.gov/genomes/all/GCA/018/148/995/GCA_018148995.1_ASM1814899v1</t>
  </si>
  <si>
    <t>Cassiopea andromeda</t>
  </si>
  <si>
    <t>MZUSP8509</t>
  </si>
  <si>
    <t>SAMN12993007</t>
  </si>
  <si>
    <t>PRJNA576371</t>
  </si>
  <si>
    <t>GCA_018155075.1</t>
  </si>
  <si>
    <t>WIPJ01</t>
  </si>
  <si>
    <t>ftp://ftp.ncbi.nlm.nih.gov/genomes/all/GCA/018/155/075/GCA_018155075.1_ASM1815507v1</t>
  </si>
  <si>
    <t>Tephrocybe sp. 9980TJB</t>
  </si>
  <si>
    <t>D63</t>
  </si>
  <si>
    <t>SAMN14543195</t>
  </si>
  <si>
    <t>GCA_018220975.1</t>
  </si>
  <si>
    <t>JABAJU01</t>
  </si>
  <si>
    <t>ftp://ftp.ncbi.nlm.nih.gov/genomes/all/GCA/018/220/975/GCA_018220975.1_ASM1822097v1</t>
  </si>
  <si>
    <t>Pyrrhopyge amythaon amythaon</t>
  </si>
  <si>
    <t>NVG-18022F04</t>
  </si>
  <si>
    <t>SAMN11893060</t>
  </si>
  <si>
    <t>GCA_018219835.1</t>
  </si>
  <si>
    <t>DVQF01</t>
  </si>
  <si>
    <t>ftp://ftp.ncbi.nlm.nih.gov/genomes/all/GCA/018/219/835/GCA_018219835.1_SRR9330762</t>
  </si>
  <si>
    <t>Tephrocybe sp. 10521TJB</t>
  </si>
  <si>
    <t>D62</t>
  </si>
  <si>
    <t>SAMN14543199</t>
  </si>
  <si>
    <t>GCA_018221635.1</t>
  </si>
  <si>
    <t>JABAJS01</t>
  </si>
  <si>
    <t>ftp://ftp.ncbi.nlm.nih.gov/genomes/all/GCA/018/221/635/GCA_018221635.1_ASM1822163v1</t>
  </si>
  <si>
    <t>Termitomyces sp. K1Aa</t>
  </si>
  <si>
    <t>D41</t>
  </si>
  <si>
    <t>SAMN14543190</t>
  </si>
  <si>
    <t>GCA_018221735.1</t>
  </si>
  <si>
    <t>JABAJX01</t>
  </si>
  <si>
    <t>ftp://ftp.ncbi.nlm.nih.gov/genomes/all/GCA/018/221/735/GCA_018221735.1_ASM1822173v1</t>
  </si>
  <si>
    <t>Calocybe gangraenosa</t>
  </si>
  <si>
    <t>D65</t>
  </si>
  <si>
    <t>SAMN14543202</t>
  </si>
  <si>
    <t>GCA_018221785.1</t>
  </si>
  <si>
    <t>JABCKK01</t>
  </si>
  <si>
    <t>ftp://ftp.ncbi.nlm.nih.gov/genomes/all/GCA/018/221/785/GCA_018221785.1_ASM1822178v1</t>
  </si>
  <si>
    <t>Rugosomyces carneus</t>
  </si>
  <si>
    <t>D47</t>
  </si>
  <si>
    <t>SAMN14543200</t>
  </si>
  <si>
    <t>GCA_018221805.1</t>
  </si>
  <si>
    <t>JABCKM01</t>
  </si>
  <si>
    <t>ftp://ftp.ncbi.nlm.nih.gov/genomes/all/GCA/018/221/805/GCA_018221805.1_ASM1822180v1</t>
  </si>
  <si>
    <t>Calydna sturnula</t>
  </si>
  <si>
    <t>SAMN12776966</t>
  </si>
  <si>
    <t>GCA_018237325.1</t>
  </si>
  <si>
    <t>DWBC01</t>
  </si>
  <si>
    <t>ftp://ftp.ncbi.nlm.nih.gov/genomes/all/GCA/018/237/325/GCA_018237325.1_SRR10158578</t>
  </si>
  <si>
    <t>Papilio ambrax</t>
  </si>
  <si>
    <t>SAMN07424886</t>
  </si>
  <si>
    <t>GCA_018231605.1</t>
  </si>
  <si>
    <t>DVQG01</t>
  </si>
  <si>
    <t>ftp://ftp.ncbi.nlm.nih.gov/genomes/all/GCA/018/231/605/GCA_018231605.1_SRR5879306</t>
  </si>
  <si>
    <t>Papilio phestus</t>
  </si>
  <si>
    <t>SAMN07424882</t>
  </si>
  <si>
    <t>GCA_018231625.1</t>
  </si>
  <si>
    <t>DVQH01</t>
  </si>
  <si>
    <t>ftp://ftp.ncbi.nlm.nih.gov/genomes/all/GCA/018/231/625/GCA_018231625.1_SRR5879277</t>
  </si>
  <si>
    <t>Heliconius ricini</t>
  </si>
  <si>
    <t>Heliconius ricini STRIWOM5792</t>
  </si>
  <si>
    <t>SAMN05224211</t>
  </si>
  <si>
    <t>GCA_018231645.1</t>
  </si>
  <si>
    <t>DVQM01</t>
  </si>
  <si>
    <t>ftp://ftp.ncbi.nlm.nih.gov/genomes/all/GCA/018/231/645/GCA_018231645.1_SRR4032011</t>
  </si>
  <si>
    <t>Papilio gigon</t>
  </si>
  <si>
    <t>0KYF3WRZ5T</t>
  </si>
  <si>
    <t>SAMN05712469</t>
  </si>
  <si>
    <t>GCA_018231665.1</t>
  </si>
  <si>
    <t>DVQI01</t>
  </si>
  <si>
    <t>ftp://ftp.ncbi.nlm.nih.gov/genomes/all/GCA/018/231/665/GCA_018231665.1_SRR4342886</t>
  </si>
  <si>
    <t>Heliconius charithonia</t>
  </si>
  <si>
    <t>Heliconius charithonia char001</t>
  </si>
  <si>
    <t>SAMN05224120</t>
  </si>
  <si>
    <t>GCA_018231725.1</t>
  </si>
  <si>
    <t>DVQL01</t>
  </si>
  <si>
    <t>ftp://ftp.ncbi.nlm.nih.gov/genomes/all/GCA/018/231/725/GCA_018231725.1_SRR4032025</t>
  </si>
  <si>
    <t>Danaus eresimus</t>
  </si>
  <si>
    <t>SAMN02996391</t>
  </si>
  <si>
    <t>GCA_018231745.1</t>
  </si>
  <si>
    <t>DVQP01</t>
  </si>
  <si>
    <t>ftp://ftp.ncbi.nlm.nih.gov/genomes/all/GCA/018/231/745/GCA_018231745.1_SRR1552522</t>
  </si>
  <si>
    <t>Danaus erippus</t>
  </si>
  <si>
    <t>Brazil</t>
  </si>
  <si>
    <t>SAMN02996388</t>
  </si>
  <si>
    <t>GCA_018231765.1</t>
  </si>
  <si>
    <t>DVQQ01</t>
  </si>
  <si>
    <t>ftp://ftp.ncbi.nlm.nih.gov/genomes/all/GCA/018/231/765/GCA_018231765.1_SRR1552521</t>
  </si>
  <si>
    <t>Muschampia prometheus</t>
  </si>
  <si>
    <t>SAMN13920745</t>
  </si>
  <si>
    <t>GCA_018231805.1</t>
  </si>
  <si>
    <t>DVQS01</t>
  </si>
  <si>
    <t>ftp://ftp.ncbi.nlm.nih.gov/genomes/all/GCA/018/231/805/GCA_018231805.1_SRR12057688</t>
  </si>
  <si>
    <t>Ernsta confusa</t>
  </si>
  <si>
    <t>SAMN13920726</t>
  </si>
  <si>
    <t>GCA_018231865.1</t>
  </si>
  <si>
    <t>DVQX01</t>
  </si>
  <si>
    <t>ftp://ftp.ncbi.nlm.nih.gov/genomes/all/GCA/018/231/865/GCA_018231865.1_SRR12057678</t>
  </si>
  <si>
    <t>Spialia carnea</t>
  </si>
  <si>
    <t>SAMN13920713</t>
  </si>
  <si>
    <t>GCA_018231825.1</t>
  </si>
  <si>
    <t>DVQU01</t>
  </si>
  <si>
    <t>ftp://ftp.ncbi.nlm.nih.gov/genomes/all/GCA/018/231/825/GCA_018231825.1_SRR12057685</t>
  </si>
  <si>
    <t>Ernsta secessus</t>
  </si>
  <si>
    <t>SAMN13920728</t>
  </si>
  <si>
    <t>GCA_018231845.1</t>
  </si>
  <si>
    <t>DVQV01</t>
  </si>
  <si>
    <t>ftp://ftp.ncbi.nlm.nih.gov/genomes/all/GCA/018/231/845/GCA_018231845.1_SRR12057681</t>
  </si>
  <si>
    <t>Spialia geron</t>
  </si>
  <si>
    <t>SAMN13920717</t>
  </si>
  <si>
    <t>GCA_018231945.1</t>
  </si>
  <si>
    <t>DVRD01</t>
  </si>
  <si>
    <t>ftp://ftp.ncbi.nlm.nih.gov/genomes/all/GCA/018/231/945/GCA_018231945.1_SRR12057655</t>
  </si>
  <si>
    <t>Danaus gilippus</t>
  </si>
  <si>
    <t>SAMN02996395</t>
  </si>
  <si>
    <t>GCA_018231785.1</t>
  </si>
  <si>
    <t>DVQO01</t>
  </si>
  <si>
    <t>ftp://ftp.ncbi.nlm.nih.gov/genomes/all/GCA/018/231/785/GCA_018231785.1_SRR1980588</t>
  </si>
  <si>
    <t>Spialia doris</t>
  </si>
  <si>
    <t>SAMN13920718</t>
  </si>
  <si>
    <t>GCA_018231965.1</t>
  </si>
  <si>
    <t>DVRC01</t>
  </si>
  <si>
    <t>ftp://ftp.ncbi.nlm.nih.gov/genomes/all/GCA/018/231/965/GCA_018231965.1_SRR12057656</t>
  </si>
  <si>
    <t>Spialia ali</t>
  </si>
  <si>
    <t>SAMN13920709</t>
  </si>
  <si>
    <t>GCA_018231985.1</t>
  </si>
  <si>
    <t>DVRG01</t>
  </si>
  <si>
    <t>ftp://ftp.ncbi.nlm.nih.gov/genomes/all/GCA/018/231/985/GCA_018231985.1_SRR12057649</t>
  </si>
  <si>
    <t>Ernsta wrefordi</t>
  </si>
  <si>
    <t>SAMN13920727</t>
  </si>
  <si>
    <t>GCA_018231905.1</t>
  </si>
  <si>
    <t>DVQW01</t>
  </si>
  <si>
    <t>ftp://ftp.ncbi.nlm.nih.gov/genomes/all/GCA/018/231/905/GCA_018231905.1_SRR12057679</t>
  </si>
  <si>
    <t>Muschampia mohammed</t>
  </si>
  <si>
    <t>SAMN13920742</t>
  </si>
  <si>
    <t>GCA_018232005.1</t>
  </si>
  <si>
    <t>DVRH01</t>
  </si>
  <si>
    <t>ftp://ftp.ncbi.nlm.nih.gov/genomes/all/GCA/018/232/005/GCA_018232005.1_SRR12057647</t>
  </si>
  <si>
    <t>Muschampia lavatherae</t>
  </si>
  <si>
    <t>SAMN13920756</t>
  </si>
  <si>
    <t>GCA_018231885.1</t>
  </si>
  <si>
    <t>DVQR01</t>
  </si>
  <si>
    <t>ftp://ftp.ncbi.nlm.nih.gov/genomes/all/GCA/018/231/885/GCA_018231885.1_SRR12057692</t>
  </si>
  <si>
    <t>Zaprionus tsacasi</t>
  </si>
  <si>
    <t>jd01t</t>
  </si>
  <si>
    <t>SAMN16729641</t>
  </si>
  <si>
    <t>GCA_018904105.1</t>
  </si>
  <si>
    <t>JAEIFR01</t>
  </si>
  <si>
    <t>ftp://ftp.ncbi.nlm.nih.gov/genomes/all/GCA/018/904/105/GCA_018904105.1_ASM1890410v1</t>
  </si>
  <si>
    <t>Drosophila bocqueti</t>
  </si>
  <si>
    <t>YAK3_mont-66</t>
  </si>
  <si>
    <t>SAMN16729647</t>
  </si>
  <si>
    <t>GCA_018151655.1</t>
  </si>
  <si>
    <t>JAECXF01</t>
  </si>
  <si>
    <t>ftp://ftp.ncbi.nlm.nih.gov/genomes/all/GCA/018/151/655/GCA_018151655.1_ASM1815165v1</t>
  </si>
  <si>
    <t>Zaprionus inermis</t>
  </si>
  <si>
    <t>18BSZ10</t>
  </si>
  <si>
    <t>SAMN16729651</t>
  </si>
  <si>
    <t>GCA_018151445.1</t>
  </si>
  <si>
    <t>JAECXD01</t>
  </si>
  <si>
    <t>ftp://ftp.ncbi.nlm.nih.gov/genomes/all/GCA/018/151/445/GCA_018151445.1_ASM1815144v1</t>
  </si>
  <si>
    <t>Zaprionus africanus</t>
  </si>
  <si>
    <t>BS06</t>
  </si>
  <si>
    <t>SAMN16729659</t>
  </si>
  <si>
    <t>GCA_018151435.1</t>
  </si>
  <si>
    <t>JAECXB01</t>
  </si>
  <si>
    <t>ftp://ftp.ncbi.nlm.nih.gov/genomes/all/GCA/018/151/435/GCA_018151435.1_ASM1815143v1</t>
  </si>
  <si>
    <t>Drosophila prosaltans</t>
  </si>
  <si>
    <t>14045-0901.02</t>
  </si>
  <si>
    <t>SAMN16729667</t>
  </si>
  <si>
    <t>GCA_018151275.1</t>
  </si>
  <si>
    <t>JAECWY01</t>
  </si>
  <si>
    <t>ftp://ftp.ncbi.nlm.nih.gov/genomes/all/GCA/018/151/275/GCA_018151275.1_ASM1815127v1</t>
  </si>
  <si>
    <t>Drosophila carrolli</t>
  </si>
  <si>
    <t>KB866</t>
  </si>
  <si>
    <t>SAMN16729632</t>
  </si>
  <si>
    <t>GCA_018152295.1</t>
  </si>
  <si>
    <t>JAECXJ01</t>
  </si>
  <si>
    <t>ftp://ftp.ncbi.nlm.nih.gov/genomes/all/GCA/018/152/295/GCA_018152295.1_ASM1815229v1</t>
  </si>
  <si>
    <t>Scaptomyza pallida</t>
  </si>
  <si>
    <t>iso-CA-L1</t>
  </si>
  <si>
    <t>SAMN16729624</t>
  </si>
  <si>
    <t>GCA_018152965.1</t>
  </si>
  <si>
    <t>JAECXP01</t>
  </si>
  <si>
    <t>ftp://ftp.ncbi.nlm.nih.gov/genomes/all/GCA/018/152/965/GCA_018152965.1_ASM1815296v1</t>
  </si>
  <si>
    <t>Scaptomyza hsui</t>
  </si>
  <si>
    <t>SAMN16729625</t>
  </si>
  <si>
    <t>GCA_018152825.1</t>
  </si>
  <si>
    <t>JAECXO01</t>
  </si>
  <si>
    <t>ftp://ftp.ncbi.nlm.nih.gov/genomes/all/GCA/018/152/825/GCA_018152825.1_ASM1815282v1</t>
  </si>
  <si>
    <t>Tiana niger</t>
  </si>
  <si>
    <t>SAMN09208513</t>
  </si>
  <si>
    <t>GCA_018249895.1</t>
  </si>
  <si>
    <t>DWNH01</t>
  </si>
  <si>
    <t>ftp://ftp.ncbi.nlm.nih.gov/genomes/all/GCA/018/249/895/GCA_018249895.1_SRR7174566</t>
  </si>
  <si>
    <t>Ernsta colotes</t>
  </si>
  <si>
    <t>SAMN13920725</t>
  </si>
  <si>
    <t>GCA_018232025.1</t>
  </si>
  <si>
    <t>DVQY01</t>
  </si>
  <si>
    <t>ftp://ftp.ncbi.nlm.nih.gov/genomes/all/GCA/018/232/025/GCA_018232025.1_SRR12057677</t>
  </si>
  <si>
    <t>Muschampia proteus</t>
  </si>
  <si>
    <t>SAMN13920744</t>
  </si>
  <si>
    <t>GCA_018231925.1</t>
  </si>
  <si>
    <t>DVQT01</t>
  </si>
  <si>
    <t>ftp://ftp.ncbi.nlm.nih.gov/genomes/all/GCA/018/231/925/GCA_018231925.1_SRR12057687</t>
  </si>
  <si>
    <t>Muschampia antonia</t>
  </si>
  <si>
    <t>SAMN13920751</t>
  </si>
  <si>
    <t>GCA_018232125.1</t>
  </si>
  <si>
    <t>DWCN01</t>
  </si>
  <si>
    <t>ftp://ftp.ncbi.nlm.nih.gov/genomes/all/GCA/018/232/125/GCA_018232125.1_SRR12057636</t>
  </si>
  <si>
    <t>Junonia villida</t>
  </si>
  <si>
    <t>SAMN13641088</t>
  </si>
  <si>
    <t>GCA_018232265.1</t>
  </si>
  <si>
    <t>DWCY01</t>
  </si>
  <si>
    <t>ftp://ftp.ncbi.nlm.nih.gov/genomes/all/GCA/018/232/265/GCA_018232265.1_SRR10765718</t>
  </si>
  <si>
    <t>Muschampia gigas</t>
  </si>
  <si>
    <t>SAMN13920739</t>
  </si>
  <si>
    <t>GCA_018232325.1</t>
  </si>
  <si>
    <t>DVQZ01</t>
  </si>
  <si>
    <t>ftp://ftp.ncbi.nlm.nih.gov/genomes/all/GCA/018/232/325/GCA_018232325.1_SRR12057665</t>
  </si>
  <si>
    <t>Muschampia nomas</t>
  </si>
  <si>
    <t>SAMN13920735</t>
  </si>
  <si>
    <t>GCA_018232365.1</t>
  </si>
  <si>
    <t>DVRA01</t>
  </si>
  <si>
    <t>ftp://ftp.ncbi.nlm.nih.gov/genomes/all/GCA/018/232/365/GCA_018232365.1_SRR12057661</t>
  </si>
  <si>
    <t>Muschampia musta</t>
  </si>
  <si>
    <t>SAMN13920748</t>
  </si>
  <si>
    <t>GCA_018232445.1</t>
  </si>
  <si>
    <t>DVRK01</t>
  </si>
  <si>
    <t>ftp://ftp.ncbi.nlm.nih.gov/genomes/all/GCA/018/232/445/GCA_018232445.1_SRR12057632</t>
  </si>
  <si>
    <t>Drosophila pseudoananassae pseudoananassae</t>
  </si>
  <si>
    <t>Wau 125</t>
  </si>
  <si>
    <t>SAMN16729619</t>
  </si>
  <si>
    <t>GCA_018153035.1</t>
  </si>
  <si>
    <t>JAECXR01</t>
  </si>
  <si>
    <t>ftp://ftp.ncbi.nlm.nih.gov/genomes/all/GCA/018/153/035/GCA_018153035.1_ASM1815303v1</t>
  </si>
  <si>
    <t>Drosophila immigrans</t>
  </si>
  <si>
    <t>15111.1731.12</t>
  </si>
  <si>
    <t>SAMN16729612</t>
  </si>
  <si>
    <t>GCA_018153375.1</t>
  </si>
  <si>
    <t>JAECXZ01</t>
  </si>
  <si>
    <t>ftp://ftp.ncbi.nlm.nih.gov/genomes/all/GCA/018/153/375/GCA_018153375.1_ASM1815337v1</t>
  </si>
  <si>
    <t>Drosophila paulistorum</t>
  </si>
  <si>
    <t>14030-0771.06</t>
  </si>
  <si>
    <t>SAMN16729646</t>
  </si>
  <si>
    <t>GCA_018152135.1</t>
  </si>
  <si>
    <t>JAECXG01</t>
  </si>
  <si>
    <t>ftp://ftp.ncbi.nlm.nih.gov/genomes/all/GCA/018/152/135/GCA_018152135.1_ASM1815213v1</t>
  </si>
  <si>
    <t>Junonia genoveva</t>
  </si>
  <si>
    <t>SAMN13640881</t>
  </si>
  <si>
    <t>GCA_018232405.1</t>
  </si>
  <si>
    <t>DVRM01</t>
  </si>
  <si>
    <t>ftp://ftp.ncbi.nlm.nih.gov/genomes/all/GCA/018/232/405/GCA_018232405.1_SRR10765839</t>
  </si>
  <si>
    <t>Muschampia poggei</t>
  </si>
  <si>
    <t>SAMN13920750</t>
  </si>
  <si>
    <t>GCA_018232485.1</t>
  </si>
  <si>
    <t>DVRJ01</t>
  </si>
  <si>
    <t>ftp://ftp.ncbi.nlm.nih.gov/genomes/all/GCA/018/232/485/GCA_018232485.1_SRR12057634</t>
  </si>
  <si>
    <t>Junonia grisea</t>
  </si>
  <si>
    <t>SAMN13640967</t>
  </si>
  <si>
    <t>GCA_018235645.1</t>
  </si>
  <si>
    <t>DVXP01</t>
  </si>
  <si>
    <t>ftp://ftp.ncbi.nlm.nih.gov/genomes/all/GCA/018/235/645/GCA_018235645.1_SRR10765646</t>
  </si>
  <si>
    <t>Junonia evarete nigrosuffusa</t>
  </si>
  <si>
    <t>SAMN13641008</t>
  </si>
  <si>
    <t>GCA_018232805.1</t>
  </si>
  <si>
    <t>DVSM01</t>
  </si>
  <si>
    <t>ftp://ftp.ncbi.nlm.nih.gov/genomes/all/GCA/018/232/805/GCA_018232805.1_SRR10765807</t>
  </si>
  <si>
    <t>Junonia zonalis zonalis</t>
  </si>
  <si>
    <t>SAMN13641045</t>
  </si>
  <si>
    <t>GCA_018233665.1</t>
  </si>
  <si>
    <t>DVTT01</t>
  </si>
  <si>
    <t>ftp://ftp.ncbi.nlm.nih.gov/genomes/all/GCA/018/233/665/GCA_018233665.1_SRR10765766</t>
  </si>
  <si>
    <t>Junonia neildi neildi</t>
  </si>
  <si>
    <t>SAMN13640909</t>
  </si>
  <si>
    <t>GCA_018234505.1</t>
  </si>
  <si>
    <t>DVVJ01</t>
  </si>
  <si>
    <t>ftp://ftp.ncbi.nlm.nih.gov/genomes/all/GCA/018/234/505/GCA_018234505.1_SRR10765710</t>
  </si>
  <si>
    <t>Fusarium sp. FSAMSC_23</t>
  </si>
  <si>
    <t>FSAMSC_23</t>
  </si>
  <si>
    <t>SAMN14841711</t>
  </si>
  <si>
    <t>GCA_013618385.1</t>
  </si>
  <si>
    <t>JABFET01</t>
  </si>
  <si>
    <t>ftp://ftp.ncbi.nlm.nih.gov/genomes/all/GCA/013/618/385/GCA_013618385.1_ASM1361838v1</t>
  </si>
  <si>
    <t>Passova ganymedes ganymedes</t>
  </si>
  <si>
    <t>SAMN11893044</t>
  </si>
  <si>
    <t>GCA_018244715.1</t>
  </si>
  <si>
    <t>DWRS01</t>
  </si>
  <si>
    <t>ftp://ftp.ncbi.nlm.nih.gov/genomes/all/GCA/018/244/715/GCA_018244715.1_SRR9330715</t>
  </si>
  <si>
    <t>Jemadia pseudognetus</t>
  </si>
  <si>
    <t>SAMN11893118</t>
  </si>
  <si>
    <t>GCA_018244755.1</t>
  </si>
  <si>
    <t>DWTO01</t>
  </si>
  <si>
    <t>ftp://ftp.ncbi.nlm.nih.gov/genomes/all/GCA/018/244/755/GCA_018244755.1_SRR9330724</t>
  </si>
  <si>
    <t>Parelbella ahira ahira</t>
  </si>
  <si>
    <t>SAMN11893127</t>
  </si>
  <si>
    <t>GCA_018244795.1</t>
  </si>
  <si>
    <t>DWME01</t>
  </si>
  <si>
    <t>ftp://ftp.ncbi.nlm.nih.gov/genomes/all/GCA/018/244/795/GCA_018244795.1_SRR9330700</t>
  </si>
  <si>
    <t>Parelbella polyzona</t>
  </si>
  <si>
    <t>SAMN11893128</t>
  </si>
  <si>
    <t>GCA_018244815.1</t>
  </si>
  <si>
    <t>DWMF01</t>
  </si>
  <si>
    <t>ftp://ftp.ncbi.nlm.nih.gov/genomes/all/GCA/018/244/815/GCA_018244815.1_SRR9330699</t>
  </si>
  <si>
    <t>Microceris merops</t>
  </si>
  <si>
    <t>SAMN11893129</t>
  </si>
  <si>
    <t>GCA_018244855.1</t>
  </si>
  <si>
    <t>DWMG01</t>
  </si>
  <si>
    <t>ftp://ftp.ncbi.nlm.nih.gov/genomes/all/GCA/018/244/855/GCA_018244855.1_SRR9330698</t>
  </si>
  <si>
    <t>Aspitha bassleri</t>
  </si>
  <si>
    <t>SAMN11893037</t>
  </si>
  <si>
    <t>GCA_018244915.1</t>
  </si>
  <si>
    <t>DWTB01</t>
  </si>
  <si>
    <t>ftp://ftp.ncbi.nlm.nih.gov/genomes/all/GCA/018/244/915/GCA_018244915.1_SRR9330670</t>
  </si>
  <si>
    <t>Myscelus amystis hages</t>
  </si>
  <si>
    <t>SAMN11893040</t>
  </si>
  <si>
    <t>GCA_018244895.1</t>
  </si>
  <si>
    <t>DWQT01</t>
  </si>
  <si>
    <t>ftp://ftp.ncbi.nlm.nih.gov/genomes/all/GCA/018/244/895/GCA_018244895.1_SRR9330669</t>
  </si>
  <si>
    <t>Nosphistia zonara</t>
  </si>
  <si>
    <t>SAMN11893121</t>
  </si>
  <si>
    <t>GCA_018244835.1</t>
  </si>
  <si>
    <t>DWQR01</t>
  </si>
  <si>
    <t>ftp://ftp.ncbi.nlm.nih.gov/genomes/all/GCA/018/244/835/GCA_018244835.1_SRR9330727</t>
  </si>
  <si>
    <t>Katreus hollandi</t>
  </si>
  <si>
    <t>SAMN11893884</t>
  </si>
  <si>
    <t>GCA_018244995.1</t>
  </si>
  <si>
    <t>DWML01</t>
  </si>
  <si>
    <t>ftp://ftp.ncbi.nlm.nih.gov/genomes/all/GCA/018/244/995/GCA_018244995.1_SRR9330404</t>
  </si>
  <si>
    <t>Katreus holocausta</t>
  </si>
  <si>
    <t>SAMN11893881</t>
  </si>
  <si>
    <t>GCA_018245975.1</t>
  </si>
  <si>
    <t>DWFA01</t>
  </si>
  <si>
    <t>ftp://ftp.ncbi.nlm.nih.gov/genomes/all/GCA/018/245/975/GCA_018245975.1_SRR9330403</t>
  </si>
  <si>
    <t>Ardaris pityusa</t>
  </si>
  <si>
    <t>SAMN11893102</t>
  </si>
  <si>
    <t>GCA_018244955.1</t>
  </si>
  <si>
    <t>DWSA01</t>
  </si>
  <si>
    <t>ftp://ftp.ncbi.nlm.nih.gov/genomes/all/GCA/018/244/955/GCA_018244955.1_SRR9330681</t>
  </si>
  <si>
    <t>Ardaris minthe</t>
  </si>
  <si>
    <t>SAMN11893103</t>
  </si>
  <si>
    <t>GCA_018244935.1</t>
  </si>
  <si>
    <t>DWTR01</t>
  </si>
  <si>
    <t>ftp://ftp.ncbi.nlm.nih.gov/genomes/all/GCA/018/244/935/GCA_018244935.1_SRR9330680</t>
  </si>
  <si>
    <t>Oxynetra stangelandi</t>
  </si>
  <si>
    <t>SAMN11893875</t>
  </si>
  <si>
    <t>GCA_018245155.1</t>
  </si>
  <si>
    <t>DWMN01</t>
  </si>
  <si>
    <t>ftp://ftp.ncbi.nlm.nih.gov/genomes/all/GCA/018/245/155/GCA_018245155.1_SRR9330390</t>
  </si>
  <si>
    <t>Pyrrhopyge creona</t>
  </si>
  <si>
    <t>SAMN11893072</t>
  </si>
  <si>
    <t>GCA_018245055.1</t>
  </si>
  <si>
    <t>DWMI01</t>
  </si>
  <si>
    <t>ftp://ftp.ncbi.nlm.nih.gov/genomes/all/GCA/018/245/055/GCA_018245055.1_SRR9330664</t>
  </si>
  <si>
    <t>Mysoria galgala</t>
  </si>
  <si>
    <t>SAMN11893110</t>
  </si>
  <si>
    <t>GCA_018245095.1</t>
  </si>
  <si>
    <t>DWSB01</t>
  </si>
  <si>
    <t>ftp://ftp.ncbi.nlm.nih.gov/genomes/all/GCA/018/245/095/GCA_018245095.1_SRR9330679</t>
  </si>
  <si>
    <t>Celaenorrhinus patula</t>
  </si>
  <si>
    <t>SAMN11893863</t>
  </si>
  <si>
    <t>GCA_018245075.1</t>
  </si>
  <si>
    <t>DWMM01</t>
  </si>
  <si>
    <t>ftp://ftp.ncbi.nlm.nih.gov/genomes/all/GCA/018/245/075/GCA_018245075.1_SRR9330396</t>
  </si>
  <si>
    <t>Elbella theseus</t>
  </si>
  <si>
    <t>SAMN11893874</t>
  </si>
  <si>
    <t>GCA_018245175.1</t>
  </si>
  <si>
    <t>DWMO01</t>
  </si>
  <si>
    <t>ftp://ftp.ncbi.nlm.nih.gov/genomes/all/GCA/018/245/175/GCA_018245175.1_SRR9330389</t>
  </si>
  <si>
    <t>Pyrrhopyge haemon</t>
  </si>
  <si>
    <t>SAMN11893075</t>
  </si>
  <si>
    <t>GCA_018245135.1</t>
  </si>
  <si>
    <t>DWMH01</t>
  </si>
  <si>
    <t>ftp://ftp.ncbi.nlm.nih.gov/genomes/all/GCA/018/245/135/GCA_018245135.1_SRR9330667</t>
  </si>
  <si>
    <t>Apyrrothrix chalybea chloris</t>
  </si>
  <si>
    <t>SAMN11893092</t>
  </si>
  <si>
    <t>GCA_018245115.1</t>
  </si>
  <si>
    <t>DWQS01</t>
  </si>
  <si>
    <t>ftp://ftp.ncbi.nlm.nih.gov/genomes/all/GCA/018/245/115/GCA_018245115.1_SRR9330692</t>
  </si>
  <si>
    <t>Katreus johnstonii</t>
  </si>
  <si>
    <t>SAMN11893886</t>
  </si>
  <si>
    <t>GCA_018247435.1</t>
  </si>
  <si>
    <t>DWHA01</t>
  </si>
  <si>
    <t>ftp://ftp.ncbi.nlm.nih.gov/genomes/all/GCA/018/247/435/GCA_018247435.1_SRR9330400</t>
  </si>
  <si>
    <t>Myscelus epimachia</t>
  </si>
  <si>
    <t>SAMN11893872</t>
  </si>
  <si>
    <t>GCA_018245295.1</t>
  </si>
  <si>
    <t>DWMP01</t>
  </si>
  <si>
    <t>ftp://ftp.ncbi.nlm.nih.gov/genomes/all/GCA/018/245/295/GCA_018245295.1_SRR9330387</t>
  </si>
  <si>
    <t>Pyrrhopyge sadia</t>
  </si>
  <si>
    <t>SAMN11893873</t>
  </si>
  <si>
    <t>GCA_018245235.1</t>
  </si>
  <si>
    <t>DWLL01</t>
  </si>
  <si>
    <t>ftp://ftp.ncbi.nlm.nih.gov/genomes/all/GCA/018/245/235/GCA_018245235.1_SRR9330388</t>
  </si>
  <si>
    <t>Dalla quadristriga</t>
  </si>
  <si>
    <t>SAMN11893892</t>
  </si>
  <si>
    <t>GCA_018245335.1</t>
  </si>
  <si>
    <t>DWLO01</t>
  </si>
  <si>
    <t>ftp://ftp.ncbi.nlm.nih.gov/genomes/all/GCA/018/245/335/GCA_018245335.1_SRR9330377</t>
  </si>
  <si>
    <t>Celaenorrhinus cf. opalinus JZ-2019</t>
  </si>
  <si>
    <t>SAMN11893862</t>
  </si>
  <si>
    <t>GCA_018245215.1</t>
  </si>
  <si>
    <t>DWLK01</t>
  </si>
  <si>
    <t>ftp://ftp.ncbi.nlm.nih.gov/genomes/all/GCA/018/245/215/GCA_018245215.1_SRR9330395</t>
  </si>
  <si>
    <t>Dalla costala</t>
  </si>
  <si>
    <t>SAMN11893894</t>
  </si>
  <si>
    <t>GCA_018245355.1</t>
  </si>
  <si>
    <t>DWMR01</t>
  </si>
  <si>
    <t>ftp://ftp.ncbi.nlm.nih.gov/genomes/all/GCA/018/245/355/GCA_018245355.1_SRR9330375</t>
  </si>
  <si>
    <t>Microceris etna</t>
  </si>
  <si>
    <t>SAMN11893132</t>
  </si>
  <si>
    <t>GCA_018245535.1</t>
  </si>
  <si>
    <t>DWDR01</t>
  </si>
  <si>
    <t>ftp://ftp.ncbi.nlm.nih.gov/genomes/all/GCA/018/245/535/GCA_018245535.1_SRR9330734</t>
  </si>
  <si>
    <t>Dalla eburones eburones</t>
  </si>
  <si>
    <t>SAMN11893893</t>
  </si>
  <si>
    <t>GCA_018245395.1</t>
  </si>
  <si>
    <t>DWMS01</t>
  </si>
  <si>
    <t>ftp://ftp.ncbi.nlm.nih.gov/genomes/all/GCA/018/245/395/GCA_018245395.1_SRR9330374</t>
  </si>
  <si>
    <t>Celaenorrhinus aurivittatus</t>
  </si>
  <si>
    <t>SAMN11893861</t>
  </si>
  <si>
    <t>GCA_018245275.1</t>
  </si>
  <si>
    <t>DWSC01</t>
  </si>
  <si>
    <t>ftp://ftp.ncbi.nlm.nih.gov/genomes/all/GCA/018/245/275/GCA_018245275.1_SRR9330394</t>
  </si>
  <si>
    <t>Pyrrhopyge guianae</t>
  </si>
  <si>
    <t>SAMN11893066</t>
  </si>
  <si>
    <t>GCA_018245515.1</t>
  </si>
  <si>
    <t>DWDQ01</t>
  </si>
  <si>
    <t>ftp://ftp.ncbi.nlm.nih.gov/genomes/all/GCA/018/245/515/GCA_018245515.1_SRR9330739</t>
  </si>
  <si>
    <t>Piruna aea mexicana</t>
  </si>
  <si>
    <t>SAMN11893891</t>
  </si>
  <si>
    <t>GCA_018245375.1</t>
  </si>
  <si>
    <t>DWLP01</t>
  </si>
  <si>
    <t>ftp://ftp.ncbi.nlm.nih.gov/genomes/all/GCA/018/245/375/GCA_018245375.1_SRR9330376</t>
  </si>
  <si>
    <t>Microceris mariae mariae</t>
  </si>
  <si>
    <t>SAMN11893134</t>
  </si>
  <si>
    <t>GCA_018245555.1</t>
  </si>
  <si>
    <t>DWDS01</t>
  </si>
  <si>
    <t>ftp://ftp.ncbi.nlm.nih.gov/genomes/all/GCA/018/245/555/GCA_018245555.1_SRR9330732</t>
  </si>
  <si>
    <t>Pharmacophagus antenor</t>
  </si>
  <si>
    <t>SAMN11490394</t>
  </si>
  <si>
    <t>GCA_018245475.1</t>
  </si>
  <si>
    <t>DWQX01</t>
  </si>
  <si>
    <t>ftp://ftp.ncbi.nlm.nih.gov/genomes/all/GCA/018/245/475/GCA_018245475.1_SRR8954535</t>
  </si>
  <si>
    <t>Iphiclides podalirius</t>
  </si>
  <si>
    <t>SAMN11490374</t>
  </si>
  <si>
    <t>GCA_018245495.1</t>
  </si>
  <si>
    <t>DWRU01</t>
  </si>
  <si>
    <t>ftp://ftp.ncbi.nlm.nih.gov/genomes/all/GCA/018/245/495/GCA_018245495.1_SRR8954545</t>
  </si>
  <si>
    <t>Pyrrhopyge cressoni</t>
  </si>
  <si>
    <t>SAMN11893046</t>
  </si>
  <si>
    <t>GCA_018245695.1</t>
  </si>
  <si>
    <t>DWEA01</t>
  </si>
  <si>
    <t>ftp://ftp.ncbi.nlm.nih.gov/genomes/all/GCA/018/245/695/GCA_018245695.1_SRR9330713</t>
  </si>
  <si>
    <t>Passova nigrocephala</t>
  </si>
  <si>
    <t>SAMN11893043</t>
  </si>
  <si>
    <t>GCA_018245655.1</t>
  </si>
  <si>
    <t>DWDY01</t>
  </si>
  <si>
    <t>ftp://ftp.ncbi.nlm.nih.gov/genomes/all/GCA/018/245/655/GCA_018245655.1_SRR9330716</t>
  </si>
  <si>
    <t>Jemadia suekentonmiller</t>
  </si>
  <si>
    <t>SAMN11893120</t>
  </si>
  <si>
    <t>GCA_018245575.1</t>
  </si>
  <si>
    <t>DWDU01</t>
  </si>
  <si>
    <t>ftp://ftp.ncbi.nlm.nih.gov/genomes/all/GCA/018/245/575/GCA_018245575.1_SRR9330726</t>
  </si>
  <si>
    <t>Mimoniades ocyalus</t>
  </si>
  <si>
    <t>SAMN11893115</t>
  </si>
  <si>
    <t>GCA_018245615.1</t>
  </si>
  <si>
    <t>DWDV01</t>
  </si>
  <si>
    <t>ftp://ftp.ncbi.nlm.nih.gov/genomes/all/GCA/018/245/615/GCA_018245615.1_SRR9330721</t>
  </si>
  <si>
    <t>Agara michaeli</t>
  </si>
  <si>
    <t>SAMN11893042</t>
  </si>
  <si>
    <t>GCA_018245675.1</t>
  </si>
  <si>
    <t>DWDX01</t>
  </si>
  <si>
    <t>ftp://ftp.ncbi.nlm.nih.gov/genomes/all/GCA/018/245/675/GCA_018245675.1_SRR9330717</t>
  </si>
  <si>
    <t>Microceris scylla</t>
  </si>
  <si>
    <t>SAMN11893137</t>
  </si>
  <si>
    <t>GCA_018245595.1</t>
  </si>
  <si>
    <t>DWDT01</t>
  </si>
  <si>
    <t>ftp://ftp.ncbi.nlm.nih.gov/genomes/all/GCA/018/245/595/GCA_018245595.1_SRR9330731</t>
  </si>
  <si>
    <t>Mimoniades versicolor eupheme</t>
  </si>
  <si>
    <t>SAMN11893112</t>
  </si>
  <si>
    <t>GCA_018245635.1</t>
  </si>
  <si>
    <t>DWDW01</t>
  </si>
  <si>
    <t>ftp://ftp.ncbi.nlm.nih.gov/genomes/all/GCA/018/245/635/GCA_018245635.1_SRR9330718</t>
  </si>
  <si>
    <t>Parelbella macleannani</t>
  </si>
  <si>
    <t>SAMN11893126</t>
  </si>
  <si>
    <t>GCA_018245755.1</t>
  </si>
  <si>
    <t>DWEE01</t>
  </si>
  <si>
    <t>ftp://ftp.ncbi.nlm.nih.gov/genomes/all/GCA/018/245/755/GCA_018245755.1_SRR9330701</t>
  </si>
  <si>
    <t>Passova passova rudex</t>
  </si>
  <si>
    <t>SAMN11893045</t>
  </si>
  <si>
    <t>GCA_018245715.1</t>
  </si>
  <si>
    <t>DWDZ01</t>
  </si>
  <si>
    <t>ftp://ftp.ncbi.nlm.nih.gov/genomes/all/GCA/018/245/715/GCA_018245715.1_SRR9330714</t>
  </si>
  <si>
    <t>Microceris miodesmiata</t>
  </si>
  <si>
    <t>SAMN11893131</t>
  </si>
  <si>
    <t>GCA_018245735.1</t>
  </si>
  <si>
    <t>DWEC01</t>
  </si>
  <si>
    <t>ftp://ftp.ncbi.nlm.nih.gov/genomes/all/GCA/018/245/735/GCA_018245735.1_SRR9330706</t>
  </si>
  <si>
    <t>Pyrrhopyge schausi</t>
  </si>
  <si>
    <t>SAMN11893074</t>
  </si>
  <si>
    <t>GCA_018245915.1</t>
  </si>
  <si>
    <t>DWEN01</t>
  </si>
  <si>
    <t>ftp://ftp.ncbi.nlm.nih.gov/genomes/all/GCA/018/245/915/GCA_018245915.1_SRR9330666</t>
  </si>
  <si>
    <t>Protelbella ruficauda</t>
  </si>
  <si>
    <t>SAMN11893123</t>
  </si>
  <si>
    <t>GCA_018245795.1</t>
  </si>
  <si>
    <t>DWED01</t>
  </si>
  <si>
    <t>ftp://ftp.ncbi.nlm.nih.gov/genomes/all/GCA/018/245/795/GCA_018245795.1_SRR9330704</t>
  </si>
  <si>
    <t>Pyrrhopyge zenodorus</t>
  </si>
  <si>
    <t>SAMN11893047</t>
  </si>
  <si>
    <t>GCA_018245775.1</t>
  </si>
  <si>
    <t>DWEB01</t>
  </si>
  <si>
    <t>ftp://ftp.ncbi.nlm.nih.gov/genomes/all/GCA/018/245/775/GCA_018245775.1_SRR9330712</t>
  </si>
  <si>
    <t>Mysoria sejanus stolli</t>
  </si>
  <si>
    <t>SAMN11893105</t>
  </si>
  <si>
    <t>GCA_018245835.1</t>
  </si>
  <si>
    <t>DWEJ01</t>
  </si>
  <si>
    <t>ftp://ftp.ncbi.nlm.nih.gov/genomes/all/GCA/018/245/835/GCA_018245835.1_SRR9330682</t>
  </si>
  <si>
    <t>Mysoria ambigua</t>
  </si>
  <si>
    <t>SAMN11893107</t>
  </si>
  <si>
    <t>GCA_018245875.1</t>
  </si>
  <si>
    <t>DWEI01</t>
  </si>
  <si>
    <t>ftp://ftp.ncbi.nlm.nih.gov/genomes/all/GCA/018/245/875/GCA_018245875.1_SRR9330684</t>
  </si>
  <si>
    <t>Apyrrothrix aesculapus</t>
  </si>
  <si>
    <t>SAMN11893094</t>
  </si>
  <si>
    <t>GCA_018245815.1</t>
  </si>
  <si>
    <t>DWEH01</t>
  </si>
  <si>
    <t>ftp://ftp.ncbi.nlm.nih.gov/genomes/all/GCA/018/245/815/GCA_018245815.1_SRR9330690</t>
  </si>
  <si>
    <t>Apyrrothrix hygieia</t>
  </si>
  <si>
    <t>SAMN11893093</t>
  </si>
  <si>
    <t>GCA_018245845.1</t>
  </si>
  <si>
    <t>DWEG01</t>
  </si>
  <si>
    <t>ftp://ftp.ncbi.nlm.nih.gov/genomes/all/GCA/018/245/845/GCA_018245845.1_SRR9330693</t>
  </si>
  <si>
    <t>Jonaspyge jonas</t>
  </si>
  <si>
    <t>SAMN11893096</t>
  </si>
  <si>
    <t>GCA_018245895.1</t>
  </si>
  <si>
    <t>DWEF01</t>
  </si>
  <si>
    <t>ftp://ftp.ncbi.nlm.nih.gov/genomes/all/GCA/018/245/895/GCA_018245895.1_SRR9330696</t>
  </si>
  <si>
    <t>Agara belti belti</t>
  </si>
  <si>
    <t>SAMN11893041</t>
  </si>
  <si>
    <t>GCA_018245935.1</t>
  </si>
  <si>
    <t>DWEM01</t>
  </si>
  <si>
    <t>ftp://ftp.ncbi.nlm.nih.gov/genomes/all/GCA/018/245/935/GCA_018245935.1_SRR9330668</t>
  </si>
  <si>
    <t>Sarangesa brigida</t>
  </si>
  <si>
    <t>SAMN11893865</t>
  </si>
  <si>
    <t>GCA_018246035.1</t>
  </si>
  <si>
    <t>DWEX01</t>
  </si>
  <si>
    <t>ftp://ftp.ncbi.nlm.nih.gov/genomes/all/GCA/018/246/035/GCA_018246035.1_SRR9330411</t>
  </si>
  <si>
    <t>Myscelus nobilis</t>
  </si>
  <si>
    <t>SAMN11893039</t>
  </si>
  <si>
    <t>GCA_018245955.1</t>
  </si>
  <si>
    <t>DWEL01</t>
  </si>
  <si>
    <t>ftp://ftp.ncbi.nlm.nih.gov/genomes/all/GCA/018/245/955/GCA_018245955.1_SRR9330672</t>
  </si>
  <si>
    <t>Celaenorrhinus ficulnea ficulnea</t>
  </si>
  <si>
    <t>SAMN11893864</t>
  </si>
  <si>
    <t>GCA_018246055.1</t>
  </si>
  <si>
    <t>DWFD01</t>
  </si>
  <si>
    <t>ftp://ftp.ncbi.nlm.nih.gov/genomes/all/GCA/018/246/055/GCA_018246055.1_SRR9330397</t>
  </si>
  <si>
    <t>Pyrrhopyge telassa croceimargo</t>
  </si>
  <si>
    <t>SAMN11893073</t>
  </si>
  <si>
    <t>GCA_018245995.1</t>
  </si>
  <si>
    <t>DWEO01</t>
  </si>
  <si>
    <t>ftp://ftp.ncbi.nlm.nih.gov/genomes/all/GCA/018/245/995/GCA_018245995.1_SRR9330665</t>
  </si>
  <si>
    <t>Pachliopta kotzebuea</t>
  </si>
  <si>
    <t>SAMN11490382</t>
  </si>
  <si>
    <t>GCA_018246255.1</t>
  </si>
  <si>
    <t>DWLS01</t>
  </si>
  <si>
    <t>ftp://ftp.ncbi.nlm.nih.gov/genomes/all/GCA/018/246/255/GCA_018246255.1_SRR8954525</t>
  </si>
  <si>
    <t>Toxidia parvulus</t>
  </si>
  <si>
    <t>SAMN11893899</t>
  </si>
  <si>
    <t>GCA_018246095.1</t>
  </si>
  <si>
    <t>DWRT01</t>
  </si>
  <si>
    <t>ftp://ftp.ncbi.nlm.nih.gov/genomes/all/GCA/018/246/095/GCA_018246095.1_SRR9330370</t>
  </si>
  <si>
    <t>Parnassius orleans</t>
  </si>
  <si>
    <t>Drio.01-01a</t>
  </si>
  <si>
    <t>SAMN11490392</t>
  </si>
  <si>
    <t>GCA_018246155.1</t>
  </si>
  <si>
    <t>DWTV01</t>
  </si>
  <si>
    <t>ftp://ftp.ncbi.nlm.nih.gov/genomes/all/GCA/018/246/155/GCA_018246155.1_SRR8954532</t>
  </si>
  <si>
    <t>Papilio antimachus</t>
  </si>
  <si>
    <t>Dru.01-01a</t>
  </si>
  <si>
    <t>SAMN11490384</t>
  </si>
  <si>
    <t>GCA_018246315.1</t>
  </si>
  <si>
    <t>DWMV01</t>
  </si>
  <si>
    <t>ftp://ftp.ncbi.nlm.nih.gov/genomes/all/GCA/018/246/315/GCA_018246315.1_SRR8954523</t>
  </si>
  <si>
    <t>Papilio alexanor hazarajatica</t>
  </si>
  <si>
    <t>Alx.01-01a</t>
  </si>
  <si>
    <t>SAMN11490383</t>
  </si>
  <si>
    <t>GCA_018246295.1</t>
  </si>
  <si>
    <t>DWLR01</t>
  </si>
  <si>
    <t>ftp://ftp.ncbi.nlm.nih.gov/genomes/all/GCA/018/246/295/GCA_018246295.1_SRR8954526</t>
  </si>
  <si>
    <t>Papilio thoas cinyras</t>
  </si>
  <si>
    <t>Her.01-01a</t>
  </si>
  <si>
    <t>SAMN11490387</t>
  </si>
  <si>
    <t>GCA_018246335.1</t>
  </si>
  <si>
    <t>DWMW01</t>
  </si>
  <si>
    <t>ftp://ftp.ncbi.nlm.nih.gov/genomes/all/GCA/018/246/335/GCA_018246335.1_SRR8954522</t>
  </si>
  <si>
    <t>Microceris adonis</t>
  </si>
  <si>
    <t>SAMN11893133</t>
  </si>
  <si>
    <t>GCA_018246455.1</t>
  </si>
  <si>
    <t>DWFG01</t>
  </si>
  <si>
    <t>ftp://ftp.ncbi.nlm.nih.gov/genomes/all/GCA/018/246/455/GCA_018246455.1_SRR9330735</t>
  </si>
  <si>
    <t>Heliconius atthis</t>
  </si>
  <si>
    <t>Heliconius atthis male #1</t>
  </si>
  <si>
    <t>SAMN09813424</t>
  </si>
  <si>
    <t>GCA_018246395.1</t>
  </si>
  <si>
    <t>DWER01</t>
  </si>
  <si>
    <t>ftp://ftp.ncbi.nlm.nih.gov/genomes/all/GCA/018/246/395/GCA_018246395.1_SRR7702547</t>
  </si>
  <si>
    <t>Microceris theseus</t>
  </si>
  <si>
    <t>SAMN11893136</t>
  </si>
  <si>
    <t>GCA_018246475.1</t>
  </si>
  <si>
    <t>DWFI01</t>
  </si>
  <si>
    <t>ftp://ftp.ncbi.nlm.nih.gov/genomes/all/GCA/018/246/475/GCA_018246475.1_SRR9330730</t>
  </si>
  <si>
    <t>Microceris variicolor</t>
  </si>
  <si>
    <t>SAMN11893139</t>
  </si>
  <si>
    <t>GCA_018246535.1</t>
  </si>
  <si>
    <t>DWFJ01</t>
  </si>
  <si>
    <t>ftp://ftp.ncbi.nlm.nih.gov/genomes/all/GCA/018/246/535/GCA_018246535.1_SRR9330729</t>
  </si>
  <si>
    <t>Troides rhadamantus plateni</t>
  </si>
  <si>
    <t>Tr.20-01h</t>
  </si>
  <si>
    <t>SAMN11490400</t>
  </si>
  <si>
    <t>GCA_018246435.1</t>
  </si>
  <si>
    <t>DWLU01</t>
  </si>
  <si>
    <t>ftp://ftp.ncbi.nlm.nih.gov/genomes/all/GCA/018/246/435/GCA_018246435.1_SRR8954518</t>
  </si>
  <si>
    <t>Microceris viriditas viriditas</t>
  </si>
  <si>
    <t>SAMN11893138</t>
  </si>
  <si>
    <t>GCA_018246575.1</t>
  </si>
  <si>
    <t>DWFK01</t>
  </si>
  <si>
    <t>ftp://ftp.ncbi.nlm.nih.gov/genomes/all/GCA/018/246/575/GCA_018246575.1_SRR9330728</t>
  </si>
  <si>
    <t>Pyrrhopyge phidias phidias</t>
  </si>
  <si>
    <t>SAMN11893050</t>
  </si>
  <si>
    <t>GCA_018246655.1</t>
  </si>
  <si>
    <t>DWFR01</t>
  </si>
  <si>
    <t>ftp://ftp.ncbi.nlm.nih.gov/genomes/all/GCA/018/246/655/GCA_018246655.1_SRR9330709</t>
  </si>
  <si>
    <t>Pyrrhopyge pelota</t>
  </si>
  <si>
    <t>SAMN11893067</t>
  </si>
  <si>
    <t>GCA_018246515.1</t>
  </si>
  <si>
    <t>DWFE01</t>
  </si>
  <si>
    <t>ftp://ftp.ncbi.nlm.nih.gov/genomes/all/GCA/018/246/515/GCA_018246515.1_SRR9330738</t>
  </si>
  <si>
    <t>Jonaspyge tzotzili</t>
  </si>
  <si>
    <t>SAMN11893097</t>
  </si>
  <si>
    <t>GCA_018246755.1</t>
  </si>
  <si>
    <t>DWFW01</t>
  </si>
  <si>
    <t>ftp://ftp.ncbi.nlm.nih.gov/genomes/all/GCA/018/246/755/GCA_018246755.1_SRR9330697</t>
  </si>
  <si>
    <t>Protelbella alburna alburna</t>
  </si>
  <si>
    <t>SAMN11893124</t>
  </si>
  <si>
    <t>GCA_018246735.1</t>
  </si>
  <si>
    <t>DWFU01</t>
  </si>
  <si>
    <t>ftp://ftp.ncbi.nlm.nih.gov/genomes/all/GCA/018/246/735/GCA_018246735.1_SRR9330703</t>
  </si>
  <si>
    <t>Mysoria affinis</t>
  </si>
  <si>
    <t>SAMN11893109</t>
  </si>
  <si>
    <t>GCA_018246815.1</t>
  </si>
  <si>
    <t>DWGB01</t>
  </si>
  <si>
    <t>ftp://ftp.ncbi.nlm.nih.gov/genomes/all/GCA/018/246/815/GCA_018246815.1_SRR9330686</t>
  </si>
  <si>
    <t>Jemadia hospita hospita</t>
  </si>
  <si>
    <t>SAMN11893119</t>
  </si>
  <si>
    <t>GCA_018246635.1</t>
  </si>
  <si>
    <t>DWFL01</t>
  </si>
  <si>
    <t>ftp://ftp.ncbi.nlm.nih.gov/genomes/all/GCA/018/246/635/GCA_018246635.1_SRR9330725</t>
  </si>
  <si>
    <t>Jemadia scomber</t>
  </si>
  <si>
    <t>SAMN11893117</t>
  </si>
  <si>
    <t>GCA_018246675.1</t>
  </si>
  <si>
    <t>DWFM01</t>
  </si>
  <si>
    <t>ftp://ftp.ncbi.nlm.nih.gov/genomes/all/GCA/018/246/675/GCA_018246675.1_SRR9330723</t>
  </si>
  <si>
    <t>Pyrrhopyge tatei</t>
  </si>
  <si>
    <t>SAMN11893077</t>
  </si>
  <si>
    <t>GCA_018246915.1</t>
  </si>
  <si>
    <t>DWGL01</t>
  </si>
  <si>
    <t>ftp://ftp.ncbi.nlm.nih.gov/genomes/all/GCA/018/246/915/GCA_018246915.1_SRR9330661</t>
  </si>
  <si>
    <t>Parelbella machaon machaon</t>
  </si>
  <si>
    <t>SAMN11893125</t>
  </si>
  <si>
    <t>GCA_018246775.1</t>
  </si>
  <si>
    <t>DWFV01</t>
  </si>
  <si>
    <t>ftp://ftp.ncbi.nlm.nih.gov/genomes/all/GCA/018/246/775/GCA_018246775.1_SRR9330702</t>
  </si>
  <si>
    <t>Mimoniades fallax</t>
  </si>
  <si>
    <t>SAMN11893116</t>
  </si>
  <si>
    <t>GCA_018246715.1</t>
  </si>
  <si>
    <t>DWFN01</t>
  </si>
  <si>
    <t>ftp://ftp.ncbi.nlm.nih.gov/genomes/all/GCA/018/246/715/GCA_018246715.1_SRR9330722</t>
  </si>
  <si>
    <t>Microceris patrobas patrobas</t>
  </si>
  <si>
    <t>SAMN11893130</t>
  </si>
  <si>
    <t>GCA_018246795.1</t>
  </si>
  <si>
    <t>DWFT01</t>
  </si>
  <si>
    <t>ftp://ftp.ncbi.nlm.nih.gov/genomes/all/GCA/018/246/795/GCA_018246795.1_SRR9330707</t>
  </si>
  <si>
    <t>Ardaris eximia</t>
  </si>
  <si>
    <t>SAMN11893099</t>
  </si>
  <si>
    <t>GCA_018246835.1</t>
  </si>
  <si>
    <t>DWFX01</t>
  </si>
  <si>
    <t>ftp://ftp.ncbi.nlm.nih.gov/genomes/all/GCA/018/246/835/GCA_018246835.1_SRR9330695</t>
  </si>
  <si>
    <t>Mysoria catomelaena</t>
  </si>
  <si>
    <t>SAMN11893106</t>
  </si>
  <si>
    <t>GCA_018246855.1</t>
  </si>
  <si>
    <t>DWGC01</t>
  </si>
  <si>
    <t>ftp://ftp.ncbi.nlm.nih.gov/genomes/all/GCA/018/246/855/GCA_018246855.1_SRR9330685</t>
  </si>
  <si>
    <t>Creonpyge creon creon</t>
  </si>
  <si>
    <t>SAMN11893095</t>
  </si>
  <si>
    <t>GCA_018246875.1</t>
  </si>
  <si>
    <t>DWFY01</t>
  </si>
  <si>
    <t>ftp://ftp.ncbi.nlm.nih.gov/genomes/all/GCA/018/246/875/GCA_018246875.1_SRR9330691</t>
  </si>
  <si>
    <t>Mimoniades pionia pionia</t>
  </si>
  <si>
    <t>SAMN11893111</t>
  </si>
  <si>
    <t>GCA_018246945.1</t>
  </si>
  <si>
    <t>DWGE01</t>
  </si>
  <si>
    <t>ftp://ftp.ncbi.nlm.nih.gov/genomes/all/GCA/018/246/945/GCA_018246945.1_SRR9330678</t>
  </si>
  <si>
    <t>Granila paseas</t>
  </si>
  <si>
    <t>SAMN11893034</t>
  </si>
  <si>
    <t>GCA_018246935.1</t>
  </si>
  <si>
    <t>DWGF01</t>
  </si>
  <si>
    <t>ftp://ftp.ncbi.nlm.nih.gov/genomes/all/GCA/018/246/935/GCA_018246935.1_SRR9330677</t>
  </si>
  <si>
    <t>Cornuphallus albafascia</t>
  </si>
  <si>
    <t>SAMN11893877</t>
  </si>
  <si>
    <t>GCA_018247015.1</t>
  </si>
  <si>
    <t>DWEZ01</t>
  </si>
  <si>
    <t>ftp://ftp.ncbi.nlm.nih.gov/genomes/all/GCA/018/247/015/GCA_018247015.1_SRR9330407</t>
  </si>
  <si>
    <t>Ardaris sela periphema</t>
  </si>
  <si>
    <t>SAMN11893101</t>
  </si>
  <si>
    <t>GCA_018244875.1</t>
  </si>
  <si>
    <t>DWTQ01</t>
  </si>
  <si>
    <t>ftp://ftp.ncbi.nlm.nih.gov/genomes/all/GCA/018/244/875/GCA_018244875.1_SRR9330689</t>
  </si>
  <si>
    <t>Hasora chromus</t>
  </si>
  <si>
    <t>SAMN11893858</t>
  </si>
  <si>
    <t>GCA_018247075.1</t>
  </si>
  <si>
    <t>DWFC01</t>
  </si>
  <si>
    <t>ftp://ftp.ncbi.nlm.nih.gov/genomes/all/GCA/018/247/075/GCA_018247075.1_SRR9330399</t>
  </si>
  <si>
    <t>Pyrrhopyge crida</t>
  </si>
  <si>
    <t>SAMN11893076</t>
  </si>
  <si>
    <t>GCA_018247035.1</t>
  </si>
  <si>
    <t>DWEP01</t>
  </si>
  <si>
    <t>ftp://ftp.ncbi.nlm.nih.gov/genomes/all/GCA/018/247/035/GCA_018247035.1_SRR9330660</t>
  </si>
  <si>
    <t>Duroca duroca duroca</t>
  </si>
  <si>
    <t>SAMN09208591</t>
  </si>
  <si>
    <t>GCA_018247115.1</t>
  </si>
  <si>
    <t>DWES01</t>
  </si>
  <si>
    <t>ftp://ftp.ncbi.nlm.nih.gov/genomes/all/GCA/018/247/115/GCA_018247115.1_SRR7174569</t>
  </si>
  <si>
    <t>Charidia lucaria</t>
  </si>
  <si>
    <t>SAMN09208510</t>
  </si>
  <si>
    <t>GCA_018247155.1</t>
  </si>
  <si>
    <t>DWEU01</t>
  </si>
  <si>
    <t>ftp://ftp.ncbi.nlm.nih.gov/genomes/all/GCA/018/247/155/GCA_018247155.1_SRR7174567</t>
  </si>
  <si>
    <t>Paramimus stigma</t>
  </si>
  <si>
    <t>SAMN09208511</t>
  </si>
  <si>
    <t>GCA_018247135.1</t>
  </si>
  <si>
    <t>DWET01</t>
  </si>
  <si>
    <t>ftp://ftp.ncbi.nlm.nih.gov/genomes/all/GCA/018/247/135/GCA_018247135.1_SRR7174568</t>
  </si>
  <si>
    <t>Coeliades ramanatek ramanatek</t>
  </si>
  <si>
    <t>SAMN11893860</t>
  </si>
  <si>
    <t>GCA_018247095.1</t>
  </si>
  <si>
    <t>DWEY01</t>
  </si>
  <si>
    <t>ftp://ftp.ncbi.nlm.nih.gov/genomes/all/GCA/018/247/095/GCA_018247095.1_SRR9330410</t>
  </si>
  <si>
    <t>Aspitha aspitha aspitha</t>
  </si>
  <si>
    <t>SAMN11893036</t>
  </si>
  <si>
    <t>GCA_018246895.1</t>
  </si>
  <si>
    <t>DWGJ01</t>
  </si>
  <si>
    <t>ftp://ftp.ncbi.nlm.nih.gov/genomes/all/GCA/018/246/895/GCA_018246895.1_SRR9330671</t>
  </si>
  <si>
    <t>Polyctor polyctor</t>
  </si>
  <si>
    <t>SAMN09208517</t>
  </si>
  <si>
    <t>GCA_018247175.1</t>
  </si>
  <si>
    <t>DWEV01</t>
  </si>
  <si>
    <t>ftp://ftp.ncbi.nlm.nih.gov/genomes/all/GCA/018/247/175/GCA_018247175.1_SRR7174562</t>
  </si>
  <si>
    <t>Pseudocoladenia festa</t>
  </si>
  <si>
    <t>SAMN11893866</t>
  </si>
  <si>
    <t>GCA_018247055.1</t>
  </si>
  <si>
    <t>DWEW01</t>
  </si>
  <si>
    <t>ftp://ftp.ncbi.nlm.nih.gov/genomes/all/GCA/018/247/055/GCA_018247055.1_SRR9330412</t>
  </si>
  <si>
    <t>Mysoria xanthippe spixii</t>
  </si>
  <si>
    <t>SAMN11893104</t>
  </si>
  <si>
    <t>GCA_018247215.1</t>
  </si>
  <si>
    <t>DWGD01</t>
  </si>
  <si>
    <t>ftp://ftp.ncbi.nlm.nih.gov/genomes/all/GCA/018/247/215/GCA_018247215.1_SRR9330683</t>
  </si>
  <si>
    <t>Katreus dimidia</t>
  </si>
  <si>
    <t>SAMN11893883</t>
  </si>
  <si>
    <t>GCA_018247375.1</t>
  </si>
  <si>
    <t>DWGZ01</t>
  </si>
  <si>
    <t>ftp://ftp.ncbi.nlm.nih.gov/genomes/all/GCA/018/247/375/GCA_018247375.1_SRR9330405</t>
  </si>
  <si>
    <t>Bibasis iluska mahintha</t>
  </si>
  <si>
    <t>SAMN11893859</t>
  </si>
  <si>
    <t>GCA_018247315.1</t>
  </si>
  <si>
    <t>DWGY01</t>
  </si>
  <si>
    <t>ftp://ftp.ncbi.nlm.nih.gov/genomes/all/GCA/018/247/315/GCA_018247315.1_SRR9330409</t>
  </si>
  <si>
    <t>Mysoria barcastus barcastus</t>
  </si>
  <si>
    <t>SAMN11893108</t>
  </si>
  <si>
    <t>GCA_018247255.1</t>
  </si>
  <si>
    <t>DWGA01</t>
  </si>
  <si>
    <t>ftp://ftp.ncbi.nlm.nih.gov/genomes/all/GCA/018/247/255/GCA_018247255.1_SRR9330687</t>
  </si>
  <si>
    <t>Aspitha agenoria agenoria</t>
  </si>
  <si>
    <t>SAMN11893038</t>
  </si>
  <si>
    <t>GCA_018247295.1</t>
  </si>
  <si>
    <t>DWGI01</t>
  </si>
  <si>
    <t>ftp://ftp.ncbi.nlm.nih.gov/genomes/all/GCA/018/247/295/GCA_018247295.1_SRR9330673</t>
  </si>
  <si>
    <t>Chamunda chamunda</t>
  </si>
  <si>
    <t>SAMN11893890</t>
  </si>
  <si>
    <t>GCA_018247475.1</t>
  </si>
  <si>
    <t>DWHG01</t>
  </si>
  <si>
    <t>ftp://ftp.ncbi.nlm.nih.gov/genomes/all/GCA/018/247/475/GCA_018247475.1_SRR9330379</t>
  </si>
  <si>
    <t>Azonax typhaon</t>
  </si>
  <si>
    <t>SAMN11893870</t>
  </si>
  <si>
    <t>GCA_018245255.1</t>
  </si>
  <si>
    <t>DWLM01</t>
  </si>
  <si>
    <t>ftp://ftp.ncbi.nlm.nih.gov/genomes/all/GCA/018/245/255/GCA_018245255.1_SRR9330385</t>
  </si>
  <si>
    <t>Microceris iphinous</t>
  </si>
  <si>
    <t>SAMN11893135</t>
  </si>
  <si>
    <t>GCA_018246495.1</t>
  </si>
  <si>
    <t>DWFH01</t>
  </si>
  <si>
    <t>ftp://ftp.ncbi.nlm.nih.gov/genomes/all/GCA/018/246/495/GCA_018246495.1_SRR9330733</t>
  </si>
  <si>
    <t>Mimoniades nurscia nurscia</t>
  </si>
  <si>
    <t>SAMN11893113</t>
  </si>
  <si>
    <t>GCA_018246595.1</t>
  </si>
  <si>
    <t>DWFO01</t>
  </si>
  <si>
    <t>ftp://ftp.ncbi.nlm.nih.gov/genomes/all/GCA/018/246/595/GCA_018246595.1_SRR9330719</t>
  </si>
  <si>
    <t>Gunayan rubricollis</t>
  </si>
  <si>
    <t>SAMN11893079</t>
  </si>
  <si>
    <t>GCA_018247335.1</t>
  </si>
  <si>
    <t>DWGK01</t>
  </si>
  <si>
    <t>ftp://ftp.ncbi.nlm.nih.gov/genomes/all/GCA/018/247/335/GCA_018247335.1_SRR9330663</t>
  </si>
  <si>
    <t>Gunayan rhacia</t>
  </si>
  <si>
    <t>SAMN11893078</t>
  </si>
  <si>
    <t>GCA_018249615.1</t>
  </si>
  <si>
    <t>DWLD01</t>
  </si>
  <si>
    <t>ftp://ftp.ncbi.nlm.nih.gov/genomes/all/GCA/018/249/615/GCA_018249615.1_SRR9330662</t>
  </si>
  <si>
    <t>Pyrrhopyge evansi evansi</t>
  </si>
  <si>
    <t>SAMN11893048</t>
  </si>
  <si>
    <t>GCA_018247275.1</t>
  </si>
  <si>
    <t>DWFP01</t>
  </si>
  <si>
    <t>ftp://ftp.ncbi.nlm.nih.gov/genomes/all/GCA/018/247/275/GCA_018247275.1_SRR9330711</t>
  </si>
  <si>
    <t>Satarupa nymphalis</t>
  </si>
  <si>
    <t>SAMN11893868</t>
  </si>
  <si>
    <t>GCA_018247495.1</t>
  </si>
  <si>
    <t>DWHE01</t>
  </si>
  <si>
    <t>ftp://ftp.ncbi.nlm.nih.gov/genomes/all/GCA/018/247/495/GCA_018247495.1_SRR9330383</t>
  </si>
  <si>
    <t>Yanguna cometes cometides</t>
  </si>
  <si>
    <t>SAMN11893081</t>
  </si>
  <si>
    <t>GCA_018247415.1</t>
  </si>
  <si>
    <t>DWGM01</t>
  </si>
  <si>
    <t>ftp://ftp.ncbi.nlm.nih.gov/genomes/all/GCA/018/247/415/GCA_018247415.1_SRR9330659</t>
  </si>
  <si>
    <t>Hewitsoniella migonitis</t>
  </si>
  <si>
    <t>SAMN11893901</t>
  </si>
  <si>
    <t>GCA_018247535.1</t>
  </si>
  <si>
    <t>DWHC01</t>
  </si>
  <si>
    <t>ftp://ftp.ncbi.nlm.nih.gov/genomes/all/GCA/018/247/535/GCA_018247535.1_SRR9330392</t>
  </si>
  <si>
    <t>Jera tricuspidata</t>
  </si>
  <si>
    <t>SAMN11893876</t>
  </si>
  <si>
    <t>GCA_018247555.1</t>
  </si>
  <si>
    <t>DWHD01</t>
  </si>
  <si>
    <t>ftp://ftp.ncbi.nlm.nih.gov/genomes/all/GCA/018/247/555/GCA_018247555.1_SRR9330391</t>
  </si>
  <si>
    <t>Dalla cyprius quinka</t>
  </si>
  <si>
    <t>SAMN11893895</t>
  </si>
  <si>
    <t>GCA_018247615.1</t>
  </si>
  <si>
    <t>DWHJ01</t>
  </si>
  <si>
    <t>ftp://ftp.ncbi.nlm.nih.gov/genomes/all/GCA/018/247/615/GCA_018247615.1_SRR9330372</t>
  </si>
  <si>
    <t>Arteurotia tractipennis tractipennis</t>
  </si>
  <si>
    <t>SAMN09208515</t>
  </si>
  <si>
    <t>GCA_018247755.1</t>
  </si>
  <si>
    <t>DWGV01</t>
  </si>
  <si>
    <t>ftp://ftp.ncbi.nlm.nih.gov/genomes/all/GCA/018/247/755/GCA_018247755.1_SRR7174564</t>
  </si>
  <si>
    <t>Eurytides dolicaon deicoon</t>
  </si>
  <si>
    <t>SAMN11490369</t>
  </si>
  <si>
    <t>GCA_018247635.1</t>
  </si>
  <si>
    <t>DWGO01</t>
  </si>
  <si>
    <t>ftp://ftp.ncbi.nlm.nih.gov/genomes/all/GCA/018/247/635/GCA_018247635.1_SRR8954507</t>
  </si>
  <si>
    <t>Papilio clytia</t>
  </si>
  <si>
    <t>SAMN10740657</t>
  </si>
  <si>
    <t>GCA_018247735.1</t>
  </si>
  <si>
    <t>DWGS01</t>
  </si>
  <si>
    <t>ftp://ftp.ncbi.nlm.nih.gov/genomes/all/GCA/018/247/735/GCA_018247735.1_SRR8548584</t>
  </si>
  <si>
    <t>Udranomia orcinus</t>
  </si>
  <si>
    <t>SAMN06232397</t>
  </si>
  <si>
    <t>GCA_018247775.1</t>
  </si>
  <si>
    <t>DWGW01</t>
  </si>
  <si>
    <t>ftp://ftp.ncbi.nlm.nih.gov/genomes/all/GCA/018/247/775/GCA_018247775.1_SRR7174560</t>
  </si>
  <si>
    <t>Cecropterus athesis</t>
  </si>
  <si>
    <t>SAMN09208405</t>
  </si>
  <si>
    <t>GCA_018247815.1</t>
  </si>
  <si>
    <t>DWGU01</t>
  </si>
  <si>
    <t>ftp://ftp.ncbi.nlm.nih.gov/genomes/all/GCA/018/247/815/GCA_018247815.1_SRR7174572</t>
  </si>
  <si>
    <t>Hypermnestra helios maxima</t>
  </si>
  <si>
    <t>SAMN11490372</t>
  </si>
  <si>
    <t>GCA_018246135.1</t>
  </si>
  <si>
    <t>DWTY01</t>
  </si>
  <si>
    <t>ftp://ftp.ncbi.nlm.nih.gov/genomes/all/GCA/018/246/135/GCA_018246135.1_SRR8954547</t>
  </si>
  <si>
    <t>Butleria elwesi</t>
  </si>
  <si>
    <t>SAMN11893896</t>
  </si>
  <si>
    <t>GCA_018247915.1</t>
  </si>
  <si>
    <t>DWHI01</t>
  </si>
  <si>
    <t>ftp://ftp.ncbi.nlm.nih.gov/genomes/all/GCA/018/247/915/GCA_018247915.1_SRR9330373</t>
  </si>
  <si>
    <t>Parides photinus</t>
  </si>
  <si>
    <t>SAMN11490389</t>
  </si>
  <si>
    <t>GCA_018247975.1</t>
  </si>
  <si>
    <t>DWHU01</t>
  </si>
  <si>
    <t>ftp://ftp.ncbi.nlm.nih.gov/genomes/all/GCA/018/247/975/GCA_018247975.1_SRR8954530</t>
  </si>
  <si>
    <t>Parnassius honrathi</t>
  </si>
  <si>
    <t>Parn.01-01a</t>
  </si>
  <si>
    <t>SAMN11490390</t>
  </si>
  <si>
    <t>GCA_018247895.1</t>
  </si>
  <si>
    <t>DWHP01</t>
  </si>
  <si>
    <t>ftp://ftp.ncbi.nlm.nih.gov/genomes/all/GCA/018/247/895/GCA_018247895.1_SRR8954539</t>
  </si>
  <si>
    <t>Protographium marcellus marcellus</t>
  </si>
  <si>
    <t>SAMN11490396</t>
  </si>
  <si>
    <t>GCA_018247955.1</t>
  </si>
  <si>
    <t>DWHQ01</t>
  </si>
  <si>
    <t>ftp://ftp.ncbi.nlm.nih.gov/genomes/all/GCA/018/247/955/GCA_018247955.1_SRR8954537</t>
  </si>
  <si>
    <t>Papilio joanae</t>
  </si>
  <si>
    <t>SAMN11490385</t>
  </si>
  <si>
    <t>GCA_018248035.1</t>
  </si>
  <si>
    <t>DWHV01</t>
  </si>
  <si>
    <t>ftp://ftp.ncbi.nlm.nih.gov/genomes/all/GCA/018/248/035/GCA_018248035.1_SRR8954524</t>
  </si>
  <si>
    <t>Zerynthia polyxena</t>
  </si>
  <si>
    <t>SAMN11490401</t>
  </si>
  <si>
    <t>GCA_018248055.1</t>
  </si>
  <si>
    <t>DWHW01</t>
  </si>
  <si>
    <t>ftp://ftp.ncbi.nlm.nih.gov/genomes/all/GCA/018/248/055/GCA_018248055.1_SRR8954517</t>
  </si>
  <si>
    <t>Pseudosarbia flavofasciata</t>
  </si>
  <si>
    <t>SAMN09208596</t>
  </si>
  <si>
    <t>GCA_018248215.1</t>
  </si>
  <si>
    <t>DWIH01</t>
  </si>
  <si>
    <t>ftp://ftp.ncbi.nlm.nih.gov/genomes/all/GCA/018/248/215/GCA_018248215.1_SRR7174544</t>
  </si>
  <si>
    <t>Allancastria cerisyi ferdinandi</t>
  </si>
  <si>
    <t>SAMN11490360</t>
  </si>
  <si>
    <t>GCA_018248115.1</t>
  </si>
  <si>
    <t>DWHZ01</t>
  </si>
  <si>
    <t>ftp://ftp.ncbi.nlm.nih.gov/genomes/all/GCA/018/248/115/GCA_018248115.1_SRR8954514</t>
  </si>
  <si>
    <t>Battus belus</t>
  </si>
  <si>
    <t>SAMN11490364</t>
  </si>
  <si>
    <t>GCA_018248135.1</t>
  </si>
  <si>
    <t>DWIC01</t>
  </si>
  <si>
    <t>ftp://ftp.ncbi.nlm.nih.gov/genomes/all/GCA/018/248/135/GCA_018248135.1_SRR8954510</t>
  </si>
  <si>
    <t>Cressida cressida</t>
  </si>
  <si>
    <t>SAMN11490367</t>
  </si>
  <si>
    <t>GCA_018248155.1</t>
  </si>
  <si>
    <t>DWIB01</t>
  </si>
  <si>
    <t>ftp://ftp.ncbi.nlm.nih.gov/genomes/all/GCA/018/248/155/GCA_018248155.1_SRR8954511</t>
  </si>
  <si>
    <t>Oileides vulpinus</t>
  </si>
  <si>
    <t>SAMN09208466</t>
  </si>
  <si>
    <t>GCA_018248295.1</t>
  </si>
  <si>
    <t>DWIO01</t>
  </si>
  <si>
    <t>ftp://ftp.ncbi.nlm.nih.gov/genomes/all/GCA/018/248/295/GCA_018248295.1_SRR7174529</t>
  </si>
  <si>
    <t>Bhutanitis pulchristriata</t>
  </si>
  <si>
    <t>SAMN11490365</t>
  </si>
  <si>
    <t>GCA_018248175.1</t>
  </si>
  <si>
    <t>DWID01</t>
  </si>
  <si>
    <t>ftp://ftp.ncbi.nlm.nih.gov/genomes/all/GCA/018/248/175/GCA_018248175.1_SRR8954509</t>
  </si>
  <si>
    <t>Noctuana haematospila</t>
  </si>
  <si>
    <t>SAMN13920761</t>
  </si>
  <si>
    <t>GCA_018231265.1</t>
  </si>
  <si>
    <t>DWQL01</t>
  </si>
  <si>
    <t>ftp://ftp.ncbi.nlm.nih.gov/genomes/all/GCA/018/231/265/GCA_018231265.1_SRR12057641</t>
  </si>
  <si>
    <t>Dryas iulia moderata</t>
  </si>
  <si>
    <t>JL-2021</t>
  </si>
  <si>
    <t>SAMN19308684</t>
  </si>
  <si>
    <t>PRJNA691346</t>
  </si>
  <si>
    <t>GCA_019049465.1</t>
  </si>
  <si>
    <t>chromosome 2:CM032416.1; chromosome 3:CM032417.1; chromosome 4:CM032418.1; chromosome 5:CM032419.1; chromosome 6:CM032420.1; chromosome 7:CM032421.1; chromosome 8:CM032422.1; chromosome 9:CM032423.1; chromosome 10:CM032424.1; chromosome 11:CM032425.1; chromosome 12:CM032426.1; chromosome 13:CM032427.1; chromosome 14:CM032428.1; chromosome 15:CM032429.1; chromosome 16:CM032430.1; chromosome 17:CM032431.1; chromosome 18:CM032432.1; chromosome 19:CM032433.1; chromosome 20:CM032434.1; chromosome 21:CM032435.1; chromosome 22:CM032436.1; chromosome 23:CM032437.1; chromosome 24:CM032438.1; chromosome 25:CM032439.1; chromosome 26:CM032440.1; chromosome 27:CM032441.1; chromosome 28:CM032442.1; chromosome 29:CM032443.1; chromosome 30:CM032444.1; chromosome 31:CM032445.1; chromosome 1W:CM032414.1; chromosome 1Z:CM032415.1</t>
  </si>
  <si>
    <t>JAHESG01</t>
  </si>
  <si>
    <t>2021-06-28T00:00:00Z</t>
  </si>
  <si>
    <t>ftp://ftp.ncbi.nlm.nih.gov/genomes/all/GCA/019/049/465/GCA_019049465.1_Diul.assembly.v1.1</t>
  </si>
  <si>
    <t>Heliconius burneyi</t>
  </si>
  <si>
    <t>SAMN11398302</t>
  </si>
  <si>
    <t>GCA_018247715.1</t>
  </si>
  <si>
    <t>DWGR01</t>
  </si>
  <si>
    <t>ftp://ftp.ncbi.nlm.nih.gov/genomes/all/GCA/018/247/715/GCA_018247715.1_SRR8883892</t>
  </si>
  <si>
    <t>Meandrusa sciron aribbas</t>
  </si>
  <si>
    <t>SAMN11490378</t>
  </si>
  <si>
    <t>GCA_018247835.1</t>
  </si>
  <si>
    <t>DWHN01</t>
  </si>
  <si>
    <t>ftp://ftp.ncbi.nlm.nih.gov/genomes/all/GCA/018/247/835/GCA_018247835.1_SRR8954541</t>
  </si>
  <si>
    <t>Cecropterus takuta</t>
  </si>
  <si>
    <t>SAMN09208406</t>
  </si>
  <si>
    <t>GCA_018247785.1</t>
  </si>
  <si>
    <t>DWGT01</t>
  </si>
  <si>
    <t>ftp://ftp.ncbi.nlm.nih.gov/genomes/all/GCA/018/247/785/GCA_018247785.1_SRR7174575</t>
  </si>
  <si>
    <t>Dardarina dardaris</t>
  </si>
  <si>
    <t>SAMN09208562</t>
  </si>
  <si>
    <t>GCA_018248255.1</t>
  </si>
  <si>
    <t>DWIF01</t>
  </si>
  <si>
    <t>ftp://ftp.ncbi.nlm.nih.gov/genomes/all/GCA/018/248/255/GCA_018248255.1_SRR7174550</t>
  </si>
  <si>
    <t>Chioides albofasciatus</t>
  </si>
  <si>
    <t>SAMN09208438</t>
  </si>
  <si>
    <t>GCA_018248315.1</t>
  </si>
  <si>
    <t>DWIJ01</t>
  </si>
  <si>
    <t>ftp://ftp.ncbi.nlm.nih.gov/genomes/all/GCA/018/248/315/GCA_018248315.1_SRR7174540</t>
  </si>
  <si>
    <t>Hesperopsis alpheus texana</t>
  </si>
  <si>
    <t>SAMN09208527</t>
  </si>
  <si>
    <t>GCA_018248335.1</t>
  </si>
  <si>
    <t>DWIK01</t>
  </si>
  <si>
    <t>ftp://ftp.ncbi.nlm.nih.gov/genomes/all/GCA/018/248/335/GCA_018248335.1_SRR7174536</t>
  </si>
  <si>
    <t>Spialia orbifer</t>
  </si>
  <si>
    <t>SAMN13920711</t>
  </si>
  <si>
    <t>GCA_018231145.1</t>
  </si>
  <si>
    <t>DWBV01</t>
  </si>
  <si>
    <t>ftp://ftp.ncbi.nlm.nih.gov/genomes/all/GCA/018/231/145/GCA_018231145.1_SRR12057651</t>
  </si>
  <si>
    <t>Autochton oryx</t>
  </si>
  <si>
    <t>SAMN09208431</t>
  </si>
  <si>
    <t>GCA_018250435.1</t>
  </si>
  <si>
    <t>DWLJ01</t>
  </si>
  <si>
    <t>ftp://ftp.ncbi.nlm.nih.gov/genomes/all/GCA/018/250/435/GCA_018250435.1_SRR7174543</t>
  </si>
  <si>
    <t>Taractrocera maevius sagara</t>
  </si>
  <si>
    <t>SAMN09208572</t>
  </si>
  <si>
    <t>GCA_018250575.1</t>
  </si>
  <si>
    <t>DWNV01</t>
  </si>
  <si>
    <t>ftp://ftp.ncbi.nlm.nih.gov/genomes/all/GCA/018/250/575/GCA_018250575.1_SRR7174517</t>
  </si>
  <si>
    <t>Astraptes apastus</t>
  </si>
  <si>
    <t>SAMN09208422</t>
  </si>
  <si>
    <t>GCA_018250635.1</t>
  </si>
  <si>
    <t>DWNY01</t>
  </si>
  <si>
    <t>ftp://ftp.ncbi.nlm.nih.gov/genomes/all/GCA/018/250/635/GCA_018250635.1_SRR7174511</t>
  </si>
  <si>
    <t>Oechydrus chersis rufus</t>
  </si>
  <si>
    <t>SAMN09208468</t>
  </si>
  <si>
    <t>GCA_018250615.1</t>
  </si>
  <si>
    <t>DWTS01</t>
  </si>
  <si>
    <t>ftp://ftp.ncbi.nlm.nih.gov/genomes/all/GCA/018/250/615/GCA_018250615.1_SRR7174515</t>
  </si>
  <si>
    <t>Notocrypta feisthamelii</t>
  </si>
  <si>
    <t>SAMN09208575</t>
  </si>
  <si>
    <t>GCA_018250595.1</t>
  </si>
  <si>
    <t>DWNU01</t>
  </si>
  <si>
    <t>ftp://ftp.ncbi.nlm.nih.gov/genomes/all/GCA/018/250/595/GCA_018250595.1_SRR7174518</t>
  </si>
  <si>
    <t>Nerula fibrena</t>
  </si>
  <si>
    <t>SAMN09208469</t>
  </si>
  <si>
    <t>GCA_018250655.1</t>
  </si>
  <si>
    <t>DWNW01</t>
  </si>
  <si>
    <t>ftp://ftp.ncbi.nlm.nih.gov/genomes/all/GCA/018/250/655/GCA_018250655.1_SRR7174514</t>
  </si>
  <si>
    <t>Astraptes hopfferi</t>
  </si>
  <si>
    <t>SAMN09208423</t>
  </si>
  <si>
    <t>GCA_018250695.1</t>
  </si>
  <si>
    <t>DWNZ01</t>
  </si>
  <si>
    <t>ftp://ftp.ncbi.nlm.nih.gov/genomes/all/GCA/018/250/695/GCA_018250695.1_SRR7174510</t>
  </si>
  <si>
    <t>Telegonus anausis annetta</t>
  </si>
  <si>
    <t>SAMN09208424</t>
  </si>
  <si>
    <t>GCA_018250715.1</t>
  </si>
  <si>
    <t>DWOA01</t>
  </si>
  <si>
    <t>ftp://ftp.ncbi.nlm.nih.gov/genomes/all/GCA/018/250/715/GCA_018250715.1_SRR7174509</t>
  </si>
  <si>
    <t>Astraptes naxos</t>
  </si>
  <si>
    <t>SAMN09208420</t>
  </si>
  <si>
    <t>GCA_018250675.1</t>
  </si>
  <si>
    <t>DWRC01</t>
  </si>
  <si>
    <t>ftp://ftp.ncbi.nlm.nih.gov/genomes/all/GCA/018/250/675/GCA_018250675.1_SRR7174513</t>
  </si>
  <si>
    <t>Astraptes talus</t>
  </si>
  <si>
    <t>SAMN09208421</t>
  </si>
  <si>
    <t>GCA_018250735.1</t>
  </si>
  <si>
    <t>DWNX01</t>
  </si>
  <si>
    <t>ftp://ftp.ncbi.nlm.nih.gov/genomes/all/GCA/018/250/735/GCA_018250735.1_SRR7174512</t>
  </si>
  <si>
    <t>Helias cama</t>
  </si>
  <si>
    <t>SAMN09208549</t>
  </si>
  <si>
    <t>GCA_018250775.1</t>
  </si>
  <si>
    <t>DWOC01</t>
  </si>
  <si>
    <t>ftp://ftp.ncbi.nlm.nih.gov/genomes/all/GCA/018/250/775/GCA_018250775.1_SRR7174506</t>
  </si>
  <si>
    <t>Anastrus sempiternus</t>
  </si>
  <si>
    <t>SAMN09208548</t>
  </si>
  <si>
    <t>GCA_018250755.1</t>
  </si>
  <si>
    <t>DWOB01</t>
  </si>
  <si>
    <t>ftp://ftp.ncbi.nlm.nih.gov/genomes/all/GCA/018/250/755/GCA_018250755.1_SRR7174507</t>
  </si>
  <si>
    <t>Potamanaxas melicertes</t>
  </si>
  <si>
    <t>SAMN09208547</t>
  </si>
  <si>
    <t>GCA_018250815.1</t>
  </si>
  <si>
    <t>DWOE01</t>
  </si>
  <si>
    <t>ftp://ftp.ncbi.nlm.nih.gov/genomes/all/GCA/018/250/815/GCA_018250815.1_SRR7174504</t>
  </si>
  <si>
    <t>Emmelus purpurascens</t>
  </si>
  <si>
    <t>SAMN09208377</t>
  </si>
  <si>
    <t>GCA_018250955.1</t>
  </si>
  <si>
    <t>DWRV01</t>
  </si>
  <si>
    <t>ftp://ftp.ncbi.nlm.nih.gov/genomes/all/GCA/018/250/955/GCA_018250955.1_SRR7174458</t>
  </si>
  <si>
    <t>Odontoptilum angulatum</t>
  </si>
  <si>
    <t>SAMN09208479</t>
  </si>
  <si>
    <t>GCA_018250855.1</t>
  </si>
  <si>
    <t>DWOI01</t>
  </si>
  <si>
    <t>ftp://ftp.ncbi.nlm.nih.gov/genomes/all/GCA/018/250/855/GCA_018250855.1_SRR7174474</t>
  </si>
  <si>
    <t>Sostrata bifasciata nordica</t>
  </si>
  <si>
    <t>SAMN09208546</t>
  </si>
  <si>
    <t>GCA_018250835.1</t>
  </si>
  <si>
    <t>DWOD01</t>
  </si>
  <si>
    <t>ftp://ftp.ncbi.nlm.nih.gov/genomes/all/GCA/018/250/835/GCA_018250835.1_SRR7174505</t>
  </si>
  <si>
    <t>Carterocephalus mandan</t>
  </si>
  <si>
    <t>SAMN09208560</t>
  </si>
  <si>
    <t>GCA_018250895.1</t>
  </si>
  <si>
    <t>DWTT01</t>
  </si>
  <si>
    <t>ftp://ftp.ncbi.nlm.nih.gov/genomes/all/GCA/018/250/895/GCA_018250895.1_SRR7174471</t>
  </si>
  <si>
    <t>Mylon lassia</t>
  </si>
  <si>
    <t>SAMN09208545</t>
  </si>
  <si>
    <t>GCA_018250875.1</t>
  </si>
  <si>
    <t>DWOG01</t>
  </si>
  <si>
    <t>ftp://ftp.ncbi.nlm.nih.gov/genomes/all/GCA/018/250/875/GCA_018250875.1_SRR7174502</t>
  </si>
  <si>
    <t>Gorgythion begga</t>
  </si>
  <si>
    <t>SAMN09208555</t>
  </si>
  <si>
    <t>GCA_018250975.1</t>
  </si>
  <si>
    <t>DWTH01</t>
  </si>
  <si>
    <t>ftp://ftp.ncbi.nlm.nih.gov/genomes/all/GCA/018/250/975/GCA_018250975.1_SRR7174468</t>
  </si>
  <si>
    <t>Piruna pirus</t>
  </si>
  <si>
    <t>SAMN09208563</t>
  </si>
  <si>
    <t>GCA_018250935.1</t>
  </si>
  <si>
    <t>DWOJ01</t>
  </si>
  <si>
    <t>ftp://ftp.ncbi.nlm.nih.gov/genomes/all/GCA/018/250/935/GCA_018250935.1_SRR7174472</t>
  </si>
  <si>
    <t>Phocides pigmalion okeechobee</t>
  </si>
  <si>
    <t>SAMN09208372</t>
  </si>
  <si>
    <t>GCA_018251015.1</t>
  </si>
  <si>
    <t>DWON01</t>
  </si>
  <si>
    <t>ftp://ftp.ncbi.nlm.nih.gov/genomes/all/GCA/018/251/015/GCA_018251015.1_SRR7174453</t>
  </si>
  <si>
    <t>Signeta flammeata</t>
  </si>
  <si>
    <t>SAMN09208567</t>
  </si>
  <si>
    <t>GCA_018250915.1</t>
  </si>
  <si>
    <t>DWOH01</t>
  </si>
  <si>
    <t>ftp://ftp.ncbi.nlm.nih.gov/genomes/all/GCA/018/250/915/GCA_018250915.1_SRR7174476</t>
  </si>
  <si>
    <t>Metardaris cosinga cedra</t>
  </si>
  <si>
    <t>SAMN09208485</t>
  </si>
  <si>
    <t>GCA_018251075.1</t>
  </si>
  <si>
    <t>DWRE01</t>
  </si>
  <si>
    <t>ftp://ftp.ncbi.nlm.nih.gov/genomes/all/GCA/018/251/075/GCA_018251075.1_SRR7174435</t>
  </si>
  <si>
    <t>Ebrietas anacreon</t>
  </si>
  <si>
    <t>SAMN09208551</t>
  </si>
  <si>
    <t>GCA_018250995.1</t>
  </si>
  <si>
    <t>DWOK01</t>
  </si>
  <si>
    <t>ftp://ftp.ncbi.nlm.nih.gov/genomes/all/GCA/018/250/995/GCA_018250995.1_SRR7174464</t>
  </si>
  <si>
    <t>Ectomis asine</t>
  </si>
  <si>
    <t>SAMN09208455</t>
  </si>
  <si>
    <t>GCA_018251055.1</t>
  </si>
  <si>
    <t>DWOO01</t>
  </si>
  <si>
    <t>ftp://ftp.ncbi.nlm.nih.gov/genomes/all/GCA/018/251/055/GCA_018251055.1_SRR7174448</t>
  </si>
  <si>
    <t>Camptopleura auxo</t>
  </si>
  <si>
    <t>SAMN09208553</t>
  </si>
  <si>
    <t>GCA_018251035.1</t>
  </si>
  <si>
    <t>DWOL01</t>
  </si>
  <si>
    <t>ftp://ftp.ncbi.nlm.nih.gov/genomes/all/GCA/018/251/035/GCA_018251035.1_SRR7174462</t>
  </si>
  <si>
    <t>Pseudonascus paulliniae</t>
  </si>
  <si>
    <t>SAMN09208373</t>
  </si>
  <si>
    <t>GCA_018251095.1</t>
  </si>
  <si>
    <t>DWTI01</t>
  </si>
  <si>
    <t>ftp://ftp.ncbi.nlm.nih.gov/genomes/all/GCA/018/251/095/GCA_018251095.1_SRR7174454</t>
  </si>
  <si>
    <t>Codatractus alcaeus</t>
  </si>
  <si>
    <t>SAMN09208450</t>
  </si>
  <si>
    <t>GCA_018251115.1</t>
  </si>
  <si>
    <t>DWOQ01</t>
  </si>
  <si>
    <t>ftp://ftp.ncbi.nlm.nih.gov/genomes/all/GCA/018/251/115/GCA_018251115.1_SRR7174443</t>
  </si>
  <si>
    <t>Venada nevada</t>
  </si>
  <si>
    <t>SAMN09208453</t>
  </si>
  <si>
    <t>GCA_018251155.1</t>
  </si>
  <si>
    <t>DWOR01</t>
  </si>
  <si>
    <t>ftp://ftp.ncbi.nlm.nih.gov/genomes/all/GCA/018/251/155/GCA_018251155.1_SRR7174442</t>
  </si>
  <si>
    <t>Cephise aelius</t>
  </si>
  <si>
    <t>SAMN09208454</t>
  </si>
  <si>
    <t>GCA_018251135.1</t>
  </si>
  <si>
    <t>DWOP01</t>
  </si>
  <si>
    <t>ftp://ftp.ncbi.nlm.nih.gov/genomes/all/GCA/018/251/135/GCA_018251135.1_SRR7174447</t>
  </si>
  <si>
    <t>Cycloglypha thrasibulus</t>
  </si>
  <si>
    <t>SAMN09208550</t>
  </si>
  <si>
    <t>GCA_018251175.1</t>
  </si>
  <si>
    <t>DWTM01</t>
  </si>
  <si>
    <t>ftp://ftp.ncbi.nlm.nih.gov/genomes/all/GCA/018/251/175/GCA_018251175.1_SRR7174463</t>
  </si>
  <si>
    <t>Timochares trifasciata</t>
  </si>
  <si>
    <t>SAMN09208552</t>
  </si>
  <si>
    <t>GCA_018251195.1</t>
  </si>
  <si>
    <t>DWOM01</t>
  </si>
  <si>
    <t>ftp://ftp.ncbi.nlm.nih.gov/genomes/all/GCA/018/251/195/GCA_018251195.1_SRR7174461</t>
  </si>
  <si>
    <t>Ridens mephitis</t>
  </si>
  <si>
    <t>SAMN09208452</t>
  </si>
  <si>
    <t>GCA_018251215.1</t>
  </si>
  <si>
    <t>DWOS01</t>
  </si>
  <si>
    <t>ftp://ftp.ncbi.nlm.nih.gov/genomes/all/GCA/018/251/215/GCA_018251215.1_SRR7174441</t>
  </si>
  <si>
    <t>Nastra julia</t>
  </si>
  <si>
    <t>SAMN09208590</t>
  </si>
  <si>
    <t>GCA_018251315.1</t>
  </si>
  <si>
    <t>DWOX01</t>
  </si>
  <si>
    <t>ftp://ftp.ncbi.nlm.nih.gov/genomes/all/GCA/018/251/315/GCA_018251315.1_SRR7174426</t>
  </si>
  <si>
    <t>Niconiades incomptus</t>
  </si>
  <si>
    <t>SAMN09208592</t>
  </si>
  <si>
    <t>GCA_018251275.1</t>
  </si>
  <si>
    <t>DWOV01</t>
  </si>
  <si>
    <t>ftp://ftp.ncbi.nlm.nih.gov/genomes/all/GCA/018/251/275/GCA_018251275.1_SRR7174430</t>
  </si>
  <si>
    <t>Lobotractus valeriana</t>
  </si>
  <si>
    <t>SAMN09208446</t>
  </si>
  <si>
    <t>GCA_018251335.1</t>
  </si>
  <si>
    <t>DWOY01</t>
  </si>
  <si>
    <t>ftp://ftp.ncbi.nlm.nih.gov/genomes/all/GCA/018/251/335/GCA_018251335.1_SRR7174419</t>
  </si>
  <si>
    <t>Aethilla lavochrea</t>
  </si>
  <si>
    <t>SAMN09208488</t>
  </si>
  <si>
    <t>GCA_018251295.1</t>
  </si>
  <si>
    <t>DWOU01</t>
  </si>
  <si>
    <t>ftp://ftp.ncbi.nlm.nih.gov/genomes/all/GCA/018/251/295/GCA_018251295.1_SRR7174432</t>
  </si>
  <si>
    <t>Calpodes ethlius</t>
  </si>
  <si>
    <t>SAMN09208585</t>
  </si>
  <si>
    <t>GCA_018251375.1</t>
  </si>
  <si>
    <t>DWPA01</t>
  </si>
  <si>
    <t>ftp://ftp.ncbi.nlm.nih.gov/genomes/all/GCA/018/251/375/GCA_018251375.1_SRR7174409</t>
  </si>
  <si>
    <t>Ampittia dioscorides camertes</t>
  </si>
  <si>
    <t>SAMN09208569</t>
  </si>
  <si>
    <t>GCA_018251355.1</t>
  </si>
  <si>
    <t>DWOW01</t>
  </si>
  <si>
    <t>ftp://ftp.ncbi.nlm.nih.gov/genomes/all/GCA/018/251/355/GCA_018251355.1_SRR7174429</t>
  </si>
  <si>
    <t>Choranthus vitellius</t>
  </si>
  <si>
    <t>SAMN09208587</t>
  </si>
  <si>
    <t>GCA_018251395.1</t>
  </si>
  <si>
    <t>DWOZ01</t>
  </si>
  <si>
    <t>ftp://ftp.ncbi.nlm.nih.gov/genomes/all/GCA/018/251/395/GCA_018251395.1_SRR7174411</t>
  </si>
  <si>
    <t>Copaeodes aurantiaca</t>
  </si>
  <si>
    <t>SAMN09208582</t>
  </si>
  <si>
    <t>GCA_018251435.1</t>
  </si>
  <si>
    <t>DWPC01</t>
  </si>
  <si>
    <t>ftp://ftp.ncbi.nlm.nih.gov/genomes/all/GCA/018/251/435/GCA_018251435.1_SRR7174406</t>
  </si>
  <si>
    <t>Thymelicus lineola lineola</t>
  </si>
  <si>
    <t>SAMN09208583</t>
  </si>
  <si>
    <t>GCA_018251415.1</t>
  </si>
  <si>
    <t>DWPB01</t>
  </si>
  <si>
    <t>ftp://ftp.ncbi.nlm.nih.gov/genomes/all/GCA/018/251/415/GCA_018251415.1_SRR7174407</t>
  </si>
  <si>
    <t>Euphyes dion</t>
  </si>
  <si>
    <t>SAMN09208581</t>
  </si>
  <si>
    <t>GCA_018251475.1</t>
  </si>
  <si>
    <t>DWPD01</t>
  </si>
  <si>
    <t>ftp://ftp.ncbi.nlm.nih.gov/genomes/all/GCA/018/251/475/GCA_018251475.1_SRR7174405</t>
  </si>
  <si>
    <t>Autochton bipunctatus</t>
  </si>
  <si>
    <t>SAMN09208429</t>
  </si>
  <si>
    <t>GCA_018251555.1</t>
  </si>
  <si>
    <t>DWRZ01</t>
  </si>
  <si>
    <t>ftp://ftp.ncbi.nlm.nih.gov/genomes/all/GCA/018/251/555/GCA_018251555.1_SRR7174383</t>
  </si>
  <si>
    <t>Telegonus cellus</t>
  </si>
  <si>
    <t>SAMN09208426</t>
  </si>
  <si>
    <t>GCA_018251495.1</t>
  </si>
  <si>
    <t>DWPG01</t>
  </si>
  <si>
    <t>ftp://ftp.ncbi.nlm.nih.gov/genomes/all/GCA/018/251/495/GCA_018251495.1_SRR7174389</t>
  </si>
  <si>
    <t>Autochton itylus</t>
  </si>
  <si>
    <t>SAMN09208428</t>
  </si>
  <si>
    <t>GCA_018251535.1</t>
  </si>
  <si>
    <t>DWPH01</t>
  </si>
  <si>
    <t>ftp://ftp.ncbi.nlm.nih.gov/genomes/all/GCA/018/251/535/GCA_018251535.1_SRR7174387</t>
  </si>
  <si>
    <t>Salantoia eriopis</t>
  </si>
  <si>
    <t>SAMN09208382</t>
  </si>
  <si>
    <t>GCA_018251595.1</t>
  </si>
  <si>
    <t>DWPJ01</t>
  </si>
  <si>
    <t>ftp://ftp.ncbi.nlm.nih.gov/genomes/all/GCA/018/251/595/GCA_018251595.1_SRR7174376</t>
  </si>
  <si>
    <t>Cecropterus confusis</t>
  </si>
  <si>
    <t>SAMN09208396</t>
  </si>
  <si>
    <t>GCA_018251515.1</t>
  </si>
  <si>
    <t>DWTU01</t>
  </si>
  <si>
    <t>ftp://ftp.ncbi.nlm.nih.gov/genomes/all/GCA/018/251/515/GCA_018251515.1_SRR7174394</t>
  </si>
  <si>
    <t>Spioniades abbreviata</t>
  </si>
  <si>
    <t>SAMN09208495</t>
  </si>
  <si>
    <t>GCA_018251615.1</t>
  </si>
  <si>
    <t>DWPM01</t>
  </si>
  <si>
    <t>ftp://ftp.ncbi.nlm.nih.gov/genomes/all/GCA/018/251/615/GCA_018251615.1_SRR7174370</t>
  </si>
  <si>
    <t>Cecropterus bathyllus</t>
  </si>
  <si>
    <t>SAMN09208398</t>
  </si>
  <si>
    <t>GCA_018251575.1</t>
  </si>
  <si>
    <t>DWPF01</t>
  </si>
  <si>
    <t>ftp://ftp.ncbi.nlm.nih.gov/genomes/all/GCA/018/251/575/GCA_018251575.1_SRR7174390</t>
  </si>
  <si>
    <t>Cabirus procas</t>
  </si>
  <si>
    <t>SAMN09208499</t>
  </si>
  <si>
    <t>GCA_018251655.1</t>
  </si>
  <si>
    <t>DWPL01</t>
  </si>
  <si>
    <t>ftp://ftp.ncbi.nlm.nih.gov/genomes/all/GCA/018/251/655/GCA_018251655.1_SRR7174374</t>
  </si>
  <si>
    <t>Grais stigmaticus</t>
  </si>
  <si>
    <t>SAMN09208493</t>
  </si>
  <si>
    <t>GCA_018251695.1</t>
  </si>
  <si>
    <t>DWPN01</t>
  </si>
  <si>
    <t>ftp://ftp.ncbi.nlm.nih.gov/genomes/all/GCA/018/251/695/GCA_018251695.1_SRR7174368</t>
  </si>
  <si>
    <t>Drephalys kidonoi</t>
  </si>
  <si>
    <t>SAMN09208366</t>
  </si>
  <si>
    <t>GCA_018251635.1</t>
  </si>
  <si>
    <t>DWPI01</t>
  </si>
  <si>
    <t>ftp://ftp.ncbi.nlm.nih.gov/genomes/all/GCA/018/251/635/GCA_018251635.1_SRR7174386</t>
  </si>
  <si>
    <t>Sarmientola browni</t>
  </si>
  <si>
    <t>SAMN09208383</t>
  </si>
  <si>
    <t>GCA_018251675.1</t>
  </si>
  <si>
    <t>DWPK01</t>
  </si>
  <si>
    <t>ftp://ftp.ncbi.nlm.nih.gov/genomes/all/GCA/018/251/675/GCA_018251675.1_SRR7174375</t>
  </si>
  <si>
    <t>Achlyodes mithridates tamenund</t>
  </si>
  <si>
    <t>SAMN09208490</t>
  </si>
  <si>
    <t>GCA_018251735.1</t>
  </si>
  <si>
    <t>DWPP01</t>
  </si>
  <si>
    <t>ftp://ftp.ncbi.nlm.nih.gov/genomes/all/GCA/018/251/735/GCA_018251735.1_SRR7174365</t>
  </si>
  <si>
    <t>Autochton pseudocellus</t>
  </si>
  <si>
    <t>SAMN09208397</t>
  </si>
  <si>
    <t>GCA_018251715.1</t>
  </si>
  <si>
    <t>DWTK01</t>
  </si>
  <si>
    <t>ftp://ftp.ncbi.nlm.nih.gov/genomes/all/GCA/018/251/715/GCA_018251715.1_SRR7174395</t>
  </si>
  <si>
    <t>Morvina fissimacula</t>
  </si>
  <si>
    <t>SAMN09208492</t>
  </si>
  <si>
    <t>GCA_018251755.1</t>
  </si>
  <si>
    <t>DWPO01</t>
  </si>
  <si>
    <t>ftp://ftp.ncbi.nlm.nih.gov/genomes/all/GCA/018/251/755/GCA_018251755.1_SRR7174367</t>
  </si>
  <si>
    <t>Achlyodes pallida</t>
  </si>
  <si>
    <t>SAMN09208491</t>
  </si>
  <si>
    <t>GCA_018251775.1</t>
  </si>
  <si>
    <t>DWTL01</t>
  </si>
  <si>
    <t>ftp://ftp.ncbi.nlm.nih.gov/genomes/all/GCA/018/251/775/GCA_018251775.1_SRR7174366</t>
  </si>
  <si>
    <t>Perichares adela</t>
  </si>
  <si>
    <t>SAMN09208600</t>
  </si>
  <si>
    <t>GCA_018251795.1</t>
  </si>
  <si>
    <t>DWPQ01</t>
  </si>
  <si>
    <t>ftp://ftp.ncbi.nlm.nih.gov/genomes/all/GCA/018/251/795/GCA_018251795.1_SRR7174363</t>
  </si>
  <si>
    <t>Lycas argentea</t>
  </si>
  <si>
    <t>SAMN09208603</t>
  </si>
  <si>
    <t>GCA_018251815.1</t>
  </si>
  <si>
    <t>DWPR01</t>
  </si>
  <si>
    <t>ftp://ftp.ncbi.nlm.nih.gov/genomes/all/GCA/018/251/815/GCA_018251815.1_SRR7174362</t>
  </si>
  <si>
    <t>Orses cynisca</t>
  </si>
  <si>
    <t>SAMN09208602</t>
  </si>
  <si>
    <t>GCA_018251835.1</t>
  </si>
  <si>
    <t>DWLV01</t>
  </si>
  <si>
    <t>ftp://ftp.ncbi.nlm.nih.gov/genomes/all/GCA/018/251/835/GCA_018251835.1_SRR7174361</t>
  </si>
  <si>
    <t>Agathymus mariae mariae</t>
  </si>
  <si>
    <t>SAMN09208606</t>
  </si>
  <si>
    <t>GCA_018251895.1</t>
  </si>
  <si>
    <t>DWPT01</t>
  </si>
  <si>
    <t>ftp://ftp.ncbi.nlm.nih.gov/genomes/all/GCA/018/251/895/GCA_018251895.1_SRR7174357</t>
  </si>
  <si>
    <t>Lychnuchoides ozias</t>
  </si>
  <si>
    <t>SAMN09208604</t>
  </si>
  <si>
    <t>GCA_018251875.1</t>
  </si>
  <si>
    <t>DWLW01</t>
  </si>
  <si>
    <t>ftp://ftp.ncbi.nlm.nih.gov/genomes/all/GCA/018/251/875/GCA_018251875.1_SRR7174359</t>
  </si>
  <si>
    <t>Urbanus proteus proteus</t>
  </si>
  <si>
    <t>SAMN09208413</t>
  </si>
  <si>
    <t>GCA_018251915.1</t>
  </si>
  <si>
    <t>DWPV01</t>
  </si>
  <si>
    <t>ftp://ftp.ncbi.nlm.nih.gov/genomes/all/GCA/018/251/915/GCA_018251915.1_SRR7174352</t>
  </si>
  <si>
    <t>Telegonus azul</t>
  </si>
  <si>
    <t>SAMN09208419</t>
  </si>
  <si>
    <t>GCA_018251955.1</t>
  </si>
  <si>
    <t>DWLX01</t>
  </si>
  <si>
    <t>ftp://ftp.ncbi.nlm.nih.gov/genomes/all/GCA/018/251/955/GCA_018251955.1_SRR7174356</t>
  </si>
  <si>
    <t>Urbanus evona</t>
  </si>
  <si>
    <t>SAMN09208411</t>
  </si>
  <si>
    <t>GCA_018251935.1</t>
  </si>
  <si>
    <t>DWLY01</t>
  </si>
  <si>
    <t>ftp://ftp.ncbi.nlm.nih.gov/genomes/all/GCA/018/251/935/GCA_018251935.1_SRR7174354</t>
  </si>
  <si>
    <t>Urbanus esmeraldus</t>
  </si>
  <si>
    <t>SAMN09208410</t>
  </si>
  <si>
    <t>GCA_018251975.1</t>
  </si>
  <si>
    <t>DWPU01</t>
  </si>
  <si>
    <t>ftp://ftp.ncbi.nlm.nih.gov/genomes/all/GCA/018/251/975/GCA_018251975.1_SRR7174353</t>
  </si>
  <si>
    <t>Astraptes brevicauda</t>
  </si>
  <si>
    <t>SAMN09208417</t>
  </si>
  <si>
    <t>GCA_018252015.1</t>
  </si>
  <si>
    <t>DWPW01</t>
  </si>
  <si>
    <t>ftp://ftp.ncbi.nlm.nih.gov/genomes/all/GCA/018/252/015/GCA_018252015.1_SRR7174348</t>
  </si>
  <si>
    <t>Urbanus velinus</t>
  </si>
  <si>
    <t>SAMN09208412</t>
  </si>
  <si>
    <t>GCA_018251995.1</t>
  </si>
  <si>
    <t>DWLZ01</t>
  </si>
  <si>
    <t>ftp://ftp.ncbi.nlm.nih.gov/genomes/all/GCA/018/251/995/GCA_018251995.1_SRR7174351</t>
  </si>
  <si>
    <t>Epargyreus spanna</t>
  </si>
  <si>
    <t>SAMN09208436</t>
  </si>
  <si>
    <t>GCA_018252055.1</t>
  </si>
  <si>
    <t>DWPX01</t>
  </si>
  <si>
    <t>ftp://ftp.ncbi.nlm.nih.gov/genomes/all/GCA/018/252/055/GCA_018252055.1_SRR7174346</t>
  </si>
  <si>
    <t>Haemactis sanguinalis</t>
  </si>
  <si>
    <t>SAMN09208506</t>
  </si>
  <si>
    <t>GCA_018252135.1</t>
  </si>
  <si>
    <t>DWTN01</t>
  </si>
  <si>
    <t>ftp://ftp.ncbi.nlm.nih.gov/genomes/all/GCA/018/252/135/GCA_018252135.1_SRR7174339</t>
  </si>
  <si>
    <t>Eburuncus unifasciata</t>
  </si>
  <si>
    <t>SAMN09208508</t>
  </si>
  <si>
    <t>GCA_018252075.1</t>
  </si>
  <si>
    <t>DWPY01</t>
  </si>
  <si>
    <t>ftp://ftp.ncbi.nlm.nih.gov/genomes/all/GCA/018/252/075/GCA_018252075.1_SRR7174345</t>
  </si>
  <si>
    <t>Milanion marciana</t>
  </si>
  <si>
    <t>SAMN09208509</t>
  </si>
  <si>
    <t>GCA_018252115.1</t>
  </si>
  <si>
    <t>DWPZ01</t>
  </si>
  <si>
    <t>ftp://ftp.ncbi.nlm.nih.gov/genomes/all/GCA/018/252/115/GCA_018252115.1_SRR7174344</t>
  </si>
  <si>
    <t>Cyclargus thomasi</t>
  </si>
  <si>
    <t>QM5DH4G5XL</t>
  </si>
  <si>
    <t>SAMN08536704</t>
  </si>
  <si>
    <t>GCA_018252175.1</t>
  </si>
  <si>
    <t>DWRY01</t>
  </si>
  <si>
    <t>ftp://ftp.ncbi.nlm.nih.gov/genomes/all/GCA/018/252/175/GCA_018252175.1_SRR6727422</t>
  </si>
  <si>
    <t>Spialia galba</t>
  </si>
  <si>
    <t>SAMN13920707</t>
  </si>
  <si>
    <t>GCA_018252235.1</t>
  </si>
  <si>
    <t>DWCL01</t>
  </si>
  <si>
    <t>ftp://ftp.ncbi.nlm.nih.gov/genomes/all/GCA/018/252/235/GCA_018252235.1_SRR12057646</t>
  </si>
  <si>
    <t>Quadrus cerialis</t>
  </si>
  <si>
    <t>SAMN09208502</t>
  </si>
  <si>
    <t>GCA_018252155.1</t>
  </si>
  <si>
    <t>DWMB01</t>
  </si>
  <si>
    <t>ftp://ftp.ncbi.nlm.nih.gov/genomes/all/GCA/018/252/155/GCA_018252155.1_SRR7174343</t>
  </si>
  <si>
    <t>Ouleus salvina</t>
  </si>
  <si>
    <t>SAMN09208501</t>
  </si>
  <si>
    <t>GCA_018252355.1</t>
  </si>
  <si>
    <t>DWMC01</t>
  </si>
  <si>
    <t>ftp://ftp.ncbi.nlm.nih.gov/genomes/all/GCA/018/252/355/GCA_018252355.1_SRR7174340</t>
  </si>
  <si>
    <t>Atarnes sallei</t>
  </si>
  <si>
    <t>SAMN09208507</t>
  </si>
  <si>
    <t>GCA_018252395.1</t>
  </si>
  <si>
    <t>DWMD01</t>
  </si>
  <si>
    <t>ftp://ftp.ncbi.nlm.nih.gov/genomes/all/GCA/018/252/395/GCA_018252395.1_SRR7174338</t>
  </si>
  <si>
    <t>Stalachtis halloweeni</t>
  </si>
  <si>
    <t>SAMN12776970</t>
  </si>
  <si>
    <t>GCA_018252335.1</t>
  </si>
  <si>
    <t>DWDL01</t>
  </si>
  <si>
    <t>ftp://ftp.ncbi.nlm.nih.gov/genomes/all/GCA/018/252/335/GCA_018252335.1_SRR10158574</t>
  </si>
  <si>
    <t>Jalmenus evagoras</t>
  </si>
  <si>
    <t>SAMN08456344</t>
  </si>
  <si>
    <t>GCA_018252415.1</t>
  </si>
  <si>
    <t>DWQD01</t>
  </si>
  <si>
    <t>ftp://ftp.ncbi.nlm.nih.gov/genomes/all/GCA/018/252/415/GCA_018252415.1_SRR6679362</t>
  </si>
  <si>
    <t>Pythonides amaryllis</t>
  </si>
  <si>
    <t>SAMN09208505</t>
  </si>
  <si>
    <t>GCA_018252455.1</t>
  </si>
  <si>
    <t>DWQC01</t>
  </si>
  <si>
    <t>ftp://ftp.ncbi.nlm.nih.gov/genomes/all/GCA/018/252/455/GCA_018252455.1_SRR7174336</t>
  </si>
  <si>
    <t>Gindanes brontinus</t>
  </si>
  <si>
    <t>SAMN09208504</t>
  </si>
  <si>
    <t>GCA_018252435.1</t>
  </si>
  <si>
    <t>DWQB01</t>
  </si>
  <si>
    <t>ftp://ftp.ncbi.nlm.nih.gov/genomes/all/GCA/018/252/435/GCA_018252435.1_SRR7174337</t>
  </si>
  <si>
    <t>Graphium evemon</t>
  </si>
  <si>
    <t>L32KJGIQO6</t>
  </si>
  <si>
    <t>SAMN05712506</t>
  </si>
  <si>
    <t>GCA_018252495.1</t>
  </si>
  <si>
    <t>DWSF01</t>
  </si>
  <si>
    <t>ftp://ftp.ncbi.nlm.nih.gov/genomes/all/GCA/018/252/495/GCA_018252495.1_SRR4345447</t>
  </si>
  <si>
    <t>Stereocaulon alpinum</t>
  </si>
  <si>
    <t>ANT050947</t>
  </si>
  <si>
    <t>SAMN17391790</t>
  </si>
  <si>
    <t>PRJNA693574</t>
  </si>
  <si>
    <t>GCA_018257865.1</t>
  </si>
  <si>
    <t>JAEUBA01</t>
  </si>
  <si>
    <t>ftp://ftp.ncbi.nlm.nih.gov/genomes/all/GCA/018/257/865/GCA_018257865.1_ASM1825786v1</t>
  </si>
  <si>
    <t>Cladonia borealis</t>
  </si>
  <si>
    <t>ANT050790</t>
  </si>
  <si>
    <t>SAMN17391798</t>
  </si>
  <si>
    <t>PRJNA693578</t>
  </si>
  <si>
    <t>GCA_018257855.1</t>
  </si>
  <si>
    <t>JAFEKC01</t>
  </si>
  <si>
    <t>ftp://ftp.ncbi.nlm.nih.gov/genomes/all/GCA/018/257/855/GCA_018257855.1_ASM1825785v1</t>
  </si>
  <si>
    <t>Parmelia sp. 050094</t>
  </si>
  <si>
    <t>SAMN17391792</t>
  </si>
  <si>
    <t>PRJNA693575</t>
  </si>
  <si>
    <t>GCA_018257885.1</t>
  </si>
  <si>
    <t>JAEUBB01</t>
  </si>
  <si>
    <t>ftp://ftp.ncbi.nlm.nih.gov/genomes/all/GCA/018/257/885/GCA_018257885.1_ASM1825788v1</t>
  </si>
  <si>
    <t>Euura lappo</t>
  </si>
  <si>
    <t>SAMN17315488</t>
  </si>
  <si>
    <t>PRJNA692175</t>
  </si>
  <si>
    <t>GCA_018257835.1</t>
  </si>
  <si>
    <t>JAEUYN01</t>
  </si>
  <si>
    <t>ftp://ftp.ncbi.nlm.nih.gov/genomes/all/GCA/018/257/835/GCA_018257835.1_ELAP_v2.0</t>
  </si>
  <si>
    <t>Telemiades fides</t>
  </si>
  <si>
    <t>SAMN09208463</t>
  </si>
  <si>
    <t>GCA_018248355.1</t>
  </si>
  <si>
    <t>DWIP01</t>
  </si>
  <si>
    <t>ftp://ftp.ncbi.nlm.nih.gov/genomes/all/GCA/018/248/355/GCA_018248355.1_SRR7174524</t>
  </si>
  <si>
    <t>Chioides vintra</t>
  </si>
  <si>
    <t>SAMN09208439</t>
  </si>
  <si>
    <t>GCA_018248395.1</t>
  </si>
  <si>
    <t>DWII01</t>
  </si>
  <si>
    <t>ftp://ftp.ncbi.nlm.nih.gov/genomes/all/GCA/018/248/395/GCA_018248395.1_SRR7174541</t>
  </si>
  <si>
    <t>Proteides mercurius</t>
  </si>
  <si>
    <t>SAMN09208435</t>
  </si>
  <si>
    <t>GCA_018248415.1</t>
  </si>
  <si>
    <t>DWIG01</t>
  </si>
  <si>
    <t>ftp://ftp.ncbi.nlm.nih.gov/genomes/all/GCA/018/248/415/GCA_018248415.1_SRR7174547</t>
  </si>
  <si>
    <t>Zopyrion sandace</t>
  </si>
  <si>
    <t>SAMN09208529</t>
  </si>
  <si>
    <t>GCA_018248435.1</t>
  </si>
  <si>
    <t>DWIN01</t>
  </si>
  <si>
    <t>ftp://ftp.ncbi.nlm.nih.gov/genomes/all/GCA/018/248/435/GCA_018248435.1_SRR7174530</t>
  </si>
  <si>
    <t>Ectomis pervivax</t>
  </si>
  <si>
    <t>SAMN09208460</t>
  </si>
  <si>
    <t>GCA_018248455.1</t>
  </si>
  <si>
    <t>DWIQ01</t>
  </si>
  <si>
    <t>ftp://ftp.ncbi.nlm.nih.gov/genomes/all/GCA/018/248/455/GCA_018248455.1_SRR7174523</t>
  </si>
  <si>
    <t>Hovala pardalina</t>
  </si>
  <si>
    <t>SAMN09208561</t>
  </si>
  <si>
    <t>GCA_018248535.1</t>
  </si>
  <si>
    <t>DWIW01</t>
  </si>
  <si>
    <t>ftp://ftp.ncbi.nlm.nih.gov/genomes/all/GCA/018/248/535/GCA_018248535.1_SRR7174477</t>
  </si>
  <si>
    <t>Aurina dida</t>
  </si>
  <si>
    <t>SAMN09208375</t>
  </si>
  <si>
    <t>GCA_018248635.1</t>
  </si>
  <si>
    <t>DWJB01</t>
  </si>
  <si>
    <t>ftp://ftp.ncbi.nlm.nih.gov/genomes/all/GCA/018/248/635/GCA_018248635.1_SRR7174460</t>
  </si>
  <si>
    <t>Telegonus hyster</t>
  </si>
  <si>
    <t>SAMN09208425</t>
  </si>
  <si>
    <t>GCA_018248495.1</t>
  </si>
  <si>
    <t>DWIT01</t>
  </si>
  <si>
    <t>ftp://ftp.ncbi.nlm.nih.gov/genomes/all/GCA/018/248/495/GCA_018248495.1_SRR7174508</t>
  </si>
  <si>
    <t>Trapezites symmomus</t>
  </si>
  <si>
    <t>SAMN09208566</t>
  </si>
  <si>
    <t>GCA_018248595.1</t>
  </si>
  <si>
    <t>DWIX01</t>
  </si>
  <si>
    <t>ftp://ftp.ncbi.nlm.nih.gov/genomes/all/GCA/018/248/595/GCA_018248595.1_SRR7174475</t>
  </si>
  <si>
    <t>Heliopyrgus sublinea</t>
  </si>
  <si>
    <t>SAMN09208542</t>
  </si>
  <si>
    <t>GCA_018248555.1</t>
  </si>
  <si>
    <t>DWIU01</t>
  </si>
  <si>
    <t>ftp://ftp.ncbi.nlm.nih.gov/genomes/all/GCA/018/248/555/GCA_018248555.1_SRR7174501</t>
  </si>
  <si>
    <t>Nascus phocus</t>
  </si>
  <si>
    <t>SAMN09208374</t>
  </si>
  <si>
    <t>GCA_018248695.1</t>
  </si>
  <si>
    <t>DWJC01</t>
  </si>
  <si>
    <t>ftp://ftp.ncbi.nlm.nih.gov/genomes/all/GCA/018/248/695/GCA_018248695.1_SRR7174459</t>
  </si>
  <si>
    <t>Ectomis perniciosus</t>
  </si>
  <si>
    <t>SAMN09208459</t>
  </si>
  <si>
    <t>GCA_018248715.1</t>
  </si>
  <si>
    <t>DWJE01</t>
  </si>
  <si>
    <t>ftp://ftp.ncbi.nlm.nih.gov/genomes/all/GCA/018/248/715/GCA_018248715.1_SRR7174450</t>
  </si>
  <si>
    <t>Erynnis brizo brizo</t>
  </si>
  <si>
    <t>SAMN09208558</t>
  </si>
  <si>
    <t>GCA_018248615.1</t>
  </si>
  <si>
    <t>DWIY01</t>
  </si>
  <si>
    <t>ftp://ftp.ncbi.nlm.nih.gov/genomes/all/GCA/018/248/615/GCA_018248615.1_SRR7174469</t>
  </si>
  <si>
    <t>Heliopetes ericetorum</t>
  </si>
  <si>
    <t>SAMN09208543</t>
  </si>
  <si>
    <t>GCA_018248575.1</t>
  </si>
  <si>
    <t>DWIV01</t>
  </si>
  <si>
    <t>ftp://ftp.ncbi.nlm.nih.gov/genomes/all/GCA/018/248/575/GCA_018248575.1_SRR7174500</t>
  </si>
  <si>
    <t>Gesta gesta</t>
  </si>
  <si>
    <t>SAMN09208557</t>
  </si>
  <si>
    <t>GCA_018248675.1</t>
  </si>
  <si>
    <t>DWJA01</t>
  </si>
  <si>
    <t>ftp://ftp.ncbi.nlm.nih.gov/genomes/all/GCA/018/248/675/GCA_018248675.1_SRR7174466</t>
  </si>
  <si>
    <t>Chiomara georgina</t>
  </si>
  <si>
    <t>SAMN09208554</t>
  </si>
  <si>
    <t>GCA_018248655.1</t>
  </si>
  <si>
    <t>DWIZ01</t>
  </si>
  <si>
    <t>ftp://ftp.ncbi.nlm.nih.gov/genomes/all/GCA/018/248/655/GCA_018248655.1_SRR7174467</t>
  </si>
  <si>
    <t>Oxynetra aureopecta</t>
  </si>
  <si>
    <t>SAMN09208483</t>
  </si>
  <si>
    <t>GCA_018248835.1</t>
  </si>
  <si>
    <t>DWJJ01</t>
  </si>
  <si>
    <t>ftp://ftp.ncbi.nlm.nih.gov/genomes/all/GCA/018/248/835/GCA_018248835.1_SRR7174437</t>
  </si>
  <si>
    <t>Aurina azines</t>
  </si>
  <si>
    <t>SAMN09208376</t>
  </si>
  <si>
    <t>GCA_018248755.1</t>
  </si>
  <si>
    <t>DWJD01</t>
  </si>
  <si>
    <t>ftp://ftp.ncbi.nlm.nih.gov/genomes/all/GCA/018/248/755/GCA_018248755.1_SRR7174457</t>
  </si>
  <si>
    <t>Ectomis labriaris</t>
  </si>
  <si>
    <t>SAMN09208458</t>
  </si>
  <si>
    <t>GCA_018248775.1</t>
  </si>
  <si>
    <t>DWJF01</t>
  </si>
  <si>
    <t>ftp://ftp.ncbi.nlm.nih.gov/genomes/all/GCA/018/248/775/GCA_018248775.1_SRR7174449</t>
  </si>
  <si>
    <t>Aguna camagura</t>
  </si>
  <si>
    <t>SAMN09208441</t>
  </si>
  <si>
    <t>GCA_018248955.1</t>
  </si>
  <si>
    <t>DWJY01</t>
  </si>
  <si>
    <t>ftp://ftp.ncbi.nlm.nih.gov/genomes/all/GCA/018/248/955/GCA_018248955.1_SRR7174412</t>
  </si>
  <si>
    <t>Carystus phorcus</t>
  </si>
  <si>
    <t>SAMN09208597</t>
  </si>
  <si>
    <t>GCA_018248895.1</t>
  </si>
  <si>
    <t>DWJN01</t>
  </si>
  <si>
    <t>ftp://ftp.ncbi.nlm.nih.gov/genomes/all/GCA/018/248/895/GCA_018248895.1_SRR7174425</t>
  </si>
  <si>
    <t>Wahydra kenava</t>
  </si>
  <si>
    <t>SAMN09208594</t>
  </si>
  <si>
    <t>GCA_018248855.1</t>
  </si>
  <si>
    <t>DWJM01</t>
  </si>
  <si>
    <t>ftp://ftp.ncbi.nlm.nih.gov/genomes/all/GCA/018/248/855/GCA_018248855.1_SRR7174428</t>
  </si>
  <si>
    <t>Hesperia meskei straton</t>
  </si>
  <si>
    <t>SAMN09208579</t>
  </si>
  <si>
    <t>GCA_018248915.1</t>
  </si>
  <si>
    <t>DWJQ01</t>
  </si>
  <si>
    <t>ftp://ftp.ncbi.nlm.nih.gov/genomes/all/GCA/018/248/915/GCA_018248915.1_SRR7174422</t>
  </si>
  <si>
    <t>Lobotractus cyda</t>
  </si>
  <si>
    <t>SAMN09208447</t>
  </si>
  <si>
    <t>GCA_018248995.1</t>
  </si>
  <si>
    <t>DWJT01</t>
  </si>
  <si>
    <t>ftp://ftp.ncbi.nlm.nih.gov/genomes/all/GCA/018/248/995/GCA_018248995.1_SRR7174418</t>
  </si>
  <si>
    <t>Aeromachus stigmata shanda</t>
  </si>
  <si>
    <t>SAMN09208568</t>
  </si>
  <si>
    <t>GCA_018248935.1</t>
  </si>
  <si>
    <t>DWJO01</t>
  </si>
  <si>
    <t>ftp://ftp.ncbi.nlm.nih.gov/genomes/all/GCA/018/248/935/GCA_018248935.1_SRR7174424</t>
  </si>
  <si>
    <t>Ectomis octomaculata</t>
  </si>
  <si>
    <t>SAMN09208457</t>
  </si>
  <si>
    <t>GCA_018248795.1</t>
  </si>
  <si>
    <t>DWJG01</t>
  </si>
  <si>
    <t>ftp://ftp.ncbi.nlm.nih.gov/genomes/all/GCA/018/248/795/GCA_018248795.1_SRR7174446</t>
  </si>
  <si>
    <t>Codatractus imalena</t>
  </si>
  <si>
    <t>SAMN09208449</t>
  </si>
  <si>
    <t>GCA_018248975.1</t>
  </si>
  <si>
    <t>DWJS01</t>
  </si>
  <si>
    <t>ftp://ftp.ncbi.nlm.nih.gov/genomes/all/GCA/018/248/975/GCA_018248975.1_SRR7174420</t>
  </si>
  <si>
    <t>Eantis tosta</t>
  </si>
  <si>
    <t>SAMN09208489</t>
  </si>
  <si>
    <t>GCA_018249015.1</t>
  </si>
  <si>
    <t>DWJL01</t>
  </si>
  <si>
    <t>ftp://ftp.ncbi.nlm.nih.gov/genomes/all/GCA/018/249/015/GCA_018249015.1_SRR7174431</t>
  </si>
  <si>
    <t>Lobocla nepos</t>
  </si>
  <si>
    <t>SAMN09208445</t>
  </si>
  <si>
    <t>GCA_018249075.1</t>
  </si>
  <si>
    <t>DWJV01</t>
  </si>
  <si>
    <t>ftp://ftp.ncbi.nlm.nih.gov/genomes/all/GCA/018/249/075/GCA_018249075.1_SRR7174416</t>
  </si>
  <si>
    <t>Zeutus zeutus</t>
  </si>
  <si>
    <t>SAMN09208443</t>
  </si>
  <si>
    <t>GCA_018249095.1</t>
  </si>
  <si>
    <t>DWJW01</t>
  </si>
  <si>
    <t>ftp://ftp.ncbi.nlm.nih.gov/genomes/all/GCA/018/249/095/GCA_018249095.1_SRR7174414</t>
  </si>
  <si>
    <t>Panoquina ocola ocola</t>
  </si>
  <si>
    <t>SAMN09208584</t>
  </si>
  <si>
    <t>GCA_018249155.1</t>
  </si>
  <si>
    <t>DWKA01</t>
  </si>
  <si>
    <t>ftp://ftp.ncbi.nlm.nih.gov/genomes/all/GCA/018/249/155/GCA_018249155.1_SRR7174408</t>
  </si>
  <si>
    <t>Atrytonopsis hianna hianna</t>
  </si>
  <si>
    <t>SAMN09208578</t>
  </si>
  <si>
    <t>GCA_018249035.1</t>
  </si>
  <si>
    <t>DWJP01</t>
  </si>
  <si>
    <t>ftp://ftp.ncbi.nlm.nih.gov/genomes/all/GCA/018/249/035/GCA_018249035.1_SRR7174423</t>
  </si>
  <si>
    <t>Asbolis capucinus</t>
  </si>
  <si>
    <t>SAMN09208586</t>
  </si>
  <si>
    <t>GCA_018249125.1</t>
  </si>
  <si>
    <t>DWJZ01</t>
  </si>
  <si>
    <t>ftp://ftp.ncbi.nlm.nih.gov/genomes/all/GCA/018/249/125/GCA_018249125.1_SRR7174410</t>
  </si>
  <si>
    <t>Codatractus cyledis</t>
  </si>
  <si>
    <t>SAMN09208448</t>
  </si>
  <si>
    <t>GCA_018249055.1</t>
  </si>
  <si>
    <t>DWJR01</t>
  </si>
  <si>
    <t>ftp://ftp.ncbi.nlm.nih.gov/genomes/all/GCA/018/249/055/GCA_018249055.1_SRR7174421</t>
  </si>
  <si>
    <t>Aguna metophis</t>
  </si>
  <si>
    <t>SAMN09208440</t>
  </si>
  <si>
    <t>GCA_018249175.1</t>
  </si>
  <si>
    <t>DWJX01</t>
  </si>
  <si>
    <t>ftp://ftp.ncbi.nlm.nih.gov/genomes/all/GCA/018/249/175/GCA_018249175.1_SRR7174413</t>
  </si>
  <si>
    <t>Cecropterus rinta</t>
  </si>
  <si>
    <t>SAMN09208390</t>
  </si>
  <si>
    <t>GCA_018249255.1</t>
  </si>
  <si>
    <t>DWKH01</t>
  </si>
  <si>
    <t>ftp://ftp.ncbi.nlm.nih.gov/genomes/all/GCA/018/249/255/GCA_018249255.1_SRR7174396</t>
  </si>
  <si>
    <t>Lobocla liliana liliana</t>
  </si>
  <si>
    <t>SAMN09208444</t>
  </si>
  <si>
    <t>GCA_018249115.1</t>
  </si>
  <si>
    <t>DWJU01</t>
  </si>
  <si>
    <t>ftp://ftp.ncbi.nlm.nih.gov/genomes/all/GCA/018/249/115/GCA_018249115.1_SRR7174417</t>
  </si>
  <si>
    <t>Racta chiria</t>
  </si>
  <si>
    <t>SAMN09208589</t>
  </si>
  <si>
    <t>GCA_018249195.1</t>
  </si>
  <si>
    <t>DWKC01</t>
  </si>
  <si>
    <t>ftp://ftp.ncbi.nlm.nih.gov/genomes/all/GCA/018/249/195/GCA_018249195.1_SRR7174403</t>
  </si>
  <si>
    <t>Autochton reflexus</t>
  </si>
  <si>
    <t>SAMN09208427</t>
  </si>
  <si>
    <t>GCA_018249295.1</t>
  </si>
  <si>
    <t>DWKK01</t>
  </si>
  <si>
    <t>ftp://ftp.ncbi.nlm.nih.gov/genomes/all/GCA/018/249/295/GCA_018249295.1_SRR7174388</t>
  </si>
  <si>
    <t>Notamblyscirtes simius</t>
  </si>
  <si>
    <t>SAMN09208580</t>
  </si>
  <si>
    <t>GCA_018249215.1</t>
  </si>
  <si>
    <t>DWKB01</t>
  </si>
  <si>
    <t>ftp://ftp.ncbi.nlm.nih.gov/genomes/all/GCA/018/249/215/GCA_018249215.1_SRR7174404</t>
  </si>
  <si>
    <t>Cupitha purreea</t>
  </si>
  <si>
    <t>SAMN09208571</t>
  </si>
  <si>
    <t>GCA_018249235.1</t>
  </si>
  <si>
    <t>DWKD01</t>
  </si>
  <si>
    <t>ftp://ftp.ncbi.nlm.nih.gov/genomes/all/GCA/018/249/235/GCA_018249235.1_SRR7174400</t>
  </si>
  <si>
    <t>Cecropterus acanthopoda</t>
  </si>
  <si>
    <t>SAMN09208389</t>
  </si>
  <si>
    <t>GCA_018249395.1</t>
  </si>
  <si>
    <t>DWKM01</t>
  </si>
  <si>
    <t>ftp://ftp.ncbi.nlm.nih.gov/genomes/all/GCA/018/249/395/GCA_018249395.1_SRR7174384</t>
  </si>
  <si>
    <t>Cecropterus evenus</t>
  </si>
  <si>
    <t>SAMN09208393</t>
  </si>
  <si>
    <t>GCA_018249275.1</t>
  </si>
  <si>
    <t>DWKE01</t>
  </si>
  <si>
    <t>ftp://ftp.ncbi.nlm.nih.gov/genomes/all/GCA/018/249/275/GCA_018249275.1_SRR7174399</t>
  </si>
  <si>
    <t>Cecropterus casica</t>
  </si>
  <si>
    <t>SAMN09208394</t>
  </si>
  <si>
    <t>GCA_018249335.1</t>
  </si>
  <si>
    <t>DWKJ01</t>
  </si>
  <si>
    <t>ftp://ftp.ncbi.nlm.nih.gov/genomes/all/GCA/018/249/335/GCA_018249335.1_SRR7174392</t>
  </si>
  <si>
    <t>Autochton zarex</t>
  </si>
  <si>
    <t>SAMN09208391</t>
  </si>
  <si>
    <t>GCA_018249315.1</t>
  </si>
  <si>
    <t>DWKG01</t>
  </si>
  <si>
    <t>ftp://ftp.ncbi.nlm.nih.gov/genomes/all/GCA/018/249/315/GCA_018249315.1_SRR7174397</t>
  </si>
  <si>
    <t>Alera haworthiana</t>
  </si>
  <si>
    <t>SAMN09208601</t>
  </si>
  <si>
    <t>GCA_018249475.1</t>
  </si>
  <si>
    <t>DWKX01</t>
  </si>
  <si>
    <t>ftp://ftp.ncbi.nlm.nih.gov/genomes/all/GCA/018/249/475/GCA_018249475.1_SRR7174364</t>
  </si>
  <si>
    <t>Urbanus megalurus</t>
  </si>
  <si>
    <t>SAMN09208415</t>
  </si>
  <si>
    <t>GCA_018249495.1</t>
  </si>
  <si>
    <t>DWKZ01</t>
  </si>
  <si>
    <t>ftp://ftp.ncbi.nlm.nih.gov/genomes/all/GCA/018/249/495/GCA_018249495.1_SRR7174350</t>
  </si>
  <si>
    <t>Autochton longipennis</t>
  </si>
  <si>
    <t>SAMN09208392</t>
  </si>
  <si>
    <t>GCA_018249355.1</t>
  </si>
  <si>
    <t>DWKF01</t>
  </si>
  <si>
    <t>ftp://ftp.ncbi.nlm.nih.gov/genomes/all/GCA/018/249/355/GCA_018249355.1_SRR7174398</t>
  </si>
  <si>
    <t>Butleria flavomaculatus valdivianus</t>
  </si>
  <si>
    <t>SAMN09208564</t>
  </si>
  <si>
    <t>GCA_018249435.1</t>
  </si>
  <si>
    <t>DWKP01</t>
  </si>
  <si>
    <t>ftp://ftp.ncbi.nlm.nih.gov/genomes/all/GCA/018/249/435/GCA_018249435.1_SRR7174380</t>
  </si>
  <si>
    <t>Cecropterus tehuacana</t>
  </si>
  <si>
    <t>SAMN09208395</t>
  </si>
  <si>
    <t>GCA_018249375.1</t>
  </si>
  <si>
    <t>DWKI01</t>
  </si>
  <si>
    <t>ftp://ftp.ncbi.nlm.nih.gov/genomes/all/GCA/018/249/375/GCA_018249375.1_SRR7174393</t>
  </si>
  <si>
    <t>Phareas burnsi</t>
  </si>
  <si>
    <t>SAMN09208388</t>
  </si>
  <si>
    <t>GCA_018249415.1</t>
  </si>
  <si>
    <t>DWKL01</t>
  </si>
  <si>
    <t>ftp://ftp.ncbi.nlm.nih.gov/genomes/all/GCA/018/249/415/GCA_018249415.1_SRR7174385</t>
  </si>
  <si>
    <t>Ardaris aerata</t>
  </si>
  <si>
    <t>SAMN11893098</t>
  </si>
  <si>
    <t>GCA_018249555.1</t>
  </si>
  <si>
    <t>DWLC01</t>
  </si>
  <si>
    <t>ftp://ftp.ncbi.nlm.nih.gov/genomes/all/GCA/018/249/555/GCA_018249555.1_SRR9330694</t>
  </si>
  <si>
    <t>Bungalotis erythus</t>
  </si>
  <si>
    <t>SAMN09208384</t>
  </si>
  <si>
    <t>GCA_018249455.1</t>
  </si>
  <si>
    <t>DWKN01</t>
  </si>
  <si>
    <t>ftp://ftp.ncbi.nlm.nih.gov/genomes/all/GCA/018/249/455/GCA_018249455.1_SRR7174382</t>
  </si>
  <si>
    <t>Salatis canalis</t>
  </si>
  <si>
    <t>SAMN09208381</t>
  </si>
  <si>
    <t>GCA_018249535.1</t>
  </si>
  <si>
    <t>DWKS01</t>
  </si>
  <si>
    <t>ftp://ftp.ncbi.nlm.nih.gov/genomes/all/GCA/018/249/535/GCA_018249535.1_SRR7174377</t>
  </si>
  <si>
    <t>Anisynta dominula</t>
  </si>
  <si>
    <t>SAMN11893900</t>
  </si>
  <si>
    <t>GCA_018249655.1</t>
  </si>
  <si>
    <t>DWUK01</t>
  </si>
  <si>
    <t>ftp://ftp.ncbi.nlm.nih.gov/genomes/all/GCA/018/249/655/GCA_018249655.1_SRR9330369</t>
  </si>
  <si>
    <t>Sericinus montela</t>
  </si>
  <si>
    <t>Ser.01-01a</t>
  </si>
  <si>
    <t>SAMN11490397</t>
  </si>
  <si>
    <t>GCA_018249675.1</t>
  </si>
  <si>
    <t>DWUM01</t>
  </si>
  <si>
    <t>ftp://ftp.ncbi.nlm.nih.gov/genomes/all/GCA/018/249/675/GCA_018249675.1_SRR8954536</t>
  </si>
  <si>
    <t>Heliconius besckei</t>
  </si>
  <si>
    <t>110-111</t>
  </si>
  <si>
    <t>SAMN11398299</t>
  </si>
  <si>
    <t>GCA_018249835.1</t>
  </si>
  <si>
    <t>DWNA01</t>
  </si>
  <si>
    <t>ftp://ftp.ncbi.nlm.nih.gov/genomes/all/GCA/018/249/835/GCA_018249835.1_SRR8883889</t>
  </si>
  <si>
    <t>Luehdorfia japonica</t>
  </si>
  <si>
    <t>SAMN11490377</t>
  </si>
  <si>
    <t>GCA_018249735.1</t>
  </si>
  <si>
    <t>DWUL01</t>
  </si>
  <si>
    <t>ftp://ftp.ncbi.nlm.nih.gov/genomes/all/GCA/018/249/735/GCA_018249735.1_SRR8954542</t>
  </si>
  <si>
    <t>Heliconius hecalesia formosus</t>
  </si>
  <si>
    <t>CAM002492</t>
  </si>
  <si>
    <t>SAMN11398308</t>
  </si>
  <si>
    <t>GCA_018249775.1</t>
  </si>
  <si>
    <t>DWMY01</t>
  </si>
  <si>
    <t>ftp://ftp.ncbi.nlm.nih.gov/genomes/all/GCA/018/249/775/GCA_018249775.1_SRR8883898</t>
  </si>
  <si>
    <t>Cecropterus toxeus</t>
  </si>
  <si>
    <t>SAMN09208404</t>
  </si>
  <si>
    <t>GCA_018249875.1</t>
  </si>
  <si>
    <t>DWNE01</t>
  </si>
  <si>
    <t>ftp://ftp.ncbi.nlm.nih.gov/genomes/all/GCA/018/249/875/GCA_018249875.1_SRR7174573</t>
  </si>
  <si>
    <t>Heliconius telesiphe telesiphe</t>
  </si>
  <si>
    <t>11-919</t>
  </si>
  <si>
    <t>SAMN11398309</t>
  </si>
  <si>
    <t>GCA_018249795.1</t>
  </si>
  <si>
    <t>DWLH01</t>
  </si>
  <si>
    <t>ftp://ftp.ncbi.nlm.nih.gov/genomes/all/GCA/018/249/795/GCA_018249795.1_SRR8883900</t>
  </si>
  <si>
    <t>Viola violella</t>
  </si>
  <si>
    <t>SAMN09208519</t>
  </si>
  <si>
    <t>GCA_018249945.1</t>
  </si>
  <si>
    <t>DWNF01</t>
  </si>
  <si>
    <t>ftp://ftp.ncbi.nlm.nih.gov/genomes/all/GCA/018/249/945/GCA_018249945.1_SRR7174571</t>
  </si>
  <si>
    <t>Eueides tales michaeli</t>
  </si>
  <si>
    <t>09-132</t>
  </si>
  <si>
    <t>SAMN11398300</t>
  </si>
  <si>
    <t>GCA_018249855.1</t>
  </si>
  <si>
    <t>DWMZ01</t>
  </si>
  <si>
    <t>ftp://ftp.ncbi.nlm.nih.gov/genomes/all/GCA/018/249/855/GCA_018249855.1_SRR8883890</t>
  </si>
  <si>
    <t>Passova gellias</t>
  </si>
  <si>
    <t>SAMN09208481</t>
  </si>
  <si>
    <t>GCA_018249975.1</t>
  </si>
  <si>
    <t>DWUN01</t>
  </si>
  <si>
    <t>ftp://ftp.ncbi.nlm.nih.gov/genomes/all/GCA/018/249/975/GCA_018249975.1_SRR7174439</t>
  </si>
  <si>
    <t>Cecropterus dorantes dorantes</t>
  </si>
  <si>
    <t>SAMN09208402</t>
  </si>
  <si>
    <t>GCA_018249915.1</t>
  </si>
  <si>
    <t>DWLI01</t>
  </si>
  <si>
    <t>ftp://ftp.ncbi.nlm.nih.gov/genomes/all/GCA/018/249/915/GCA_018249915.1_SRR7174579</t>
  </si>
  <si>
    <t>Orphe vatinius</t>
  </si>
  <si>
    <t>SAMN09208605</t>
  </si>
  <si>
    <t>GCA_018250075.1</t>
  </si>
  <si>
    <t>DWKY01</t>
  </si>
  <si>
    <t>ftp://ftp.ncbi.nlm.nih.gov/genomes/all/GCA/018/250/075/GCA_018250075.1_SRR7174360</t>
  </si>
  <si>
    <t>Pseudodrephalys atinas</t>
  </si>
  <si>
    <t>SAMN09208500</t>
  </si>
  <si>
    <t>GCA_018250135.1</t>
  </si>
  <si>
    <t>DWLA01</t>
  </si>
  <si>
    <t>ftp://ftp.ncbi.nlm.nih.gov/genomes/all/GCA/018/250/135/GCA_018250135.1_SRR7174341</t>
  </si>
  <si>
    <t>Myrinia cf. binoculus NVG-14112H01</t>
  </si>
  <si>
    <t>SAMN09208496</t>
  </si>
  <si>
    <t>GCA_018250035.1</t>
  </si>
  <si>
    <t>DWKV01</t>
  </si>
  <si>
    <t>ftp://ftp.ncbi.nlm.nih.gov/genomes/all/GCA/018/250/035/GCA_018250035.1_SRR7174371</t>
  </si>
  <si>
    <t>Nicephellus nicephorus</t>
  </si>
  <si>
    <t>SAMN09208380</t>
  </si>
  <si>
    <t>GCA_018250015.1</t>
  </si>
  <si>
    <t>DWKR01</t>
  </si>
  <si>
    <t>ftp://ftp.ncbi.nlm.nih.gov/genomes/all/GCA/018/250/015/GCA_018250015.1_SRR7174378</t>
  </si>
  <si>
    <t>Dyscophellus porcius</t>
  </si>
  <si>
    <t>SAMN09208387</t>
  </si>
  <si>
    <t>GCA_018249995.1</t>
  </si>
  <si>
    <t>DWKQ01</t>
  </si>
  <si>
    <t>ftp://ftp.ncbi.nlm.nih.gov/genomes/all/GCA/018/249/995/GCA_018249995.1_SRR7174379</t>
  </si>
  <si>
    <t>Mimia cf. chiapaensis NVG-14107D03</t>
  </si>
  <si>
    <t>SAMN09208497</t>
  </si>
  <si>
    <t>GCA_018250055.1</t>
  </si>
  <si>
    <t>DWKU01</t>
  </si>
  <si>
    <t>ftp://ftp.ncbi.nlm.nih.gov/genomes/all/GCA/018/250/055/GCA_018250055.1_SRR7174372</t>
  </si>
  <si>
    <t>Doberes anticus</t>
  </si>
  <si>
    <t>SAMN09208494</t>
  </si>
  <si>
    <t>GCA_018250115.1</t>
  </si>
  <si>
    <t>DWKW01</t>
  </si>
  <si>
    <t>ftp://ftp.ncbi.nlm.nih.gov/genomes/all/GCA/018/250/115/GCA_018250115.1_SRR7174369</t>
  </si>
  <si>
    <t>Eracon sarahburnsae</t>
  </si>
  <si>
    <t>SAMN09208498</t>
  </si>
  <si>
    <t>GCA_018250095.1</t>
  </si>
  <si>
    <t>DWKT01</t>
  </si>
  <si>
    <t>ftp://ftp.ncbi.nlm.nih.gov/genomes/all/GCA/018/250/095/GCA_018250095.1_SRR7174373</t>
  </si>
  <si>
    <t>Cecropterus albociliatus</t>
  </si>
  <si>
    <t>SAMN09208403</t>
  </si>
  <si>
    <t>GCA_018250195.1</t>
  </si>
  <si>
    <t>DWND01</t>
  </si>
  <si>
    <t>ftp://ftp.ncbi.nlm.nih.gov/genomes/all/GCA/018/250/195/GCA_018250195.1_SRR7174578</t>
  </si>
  <si>
    <t>Bolla brennus</t>
  </si>
  <si>
    <t>SAMN09208524</t>
  </si>
  <si>
    <t>GCA_018250355.1</t>
  </si>
  <si>
    <t>DWRB01</t>
  </si>
  <si>
    <t>ftp://ftp.ncbi.nlm.nih.gov/genomes/all/GCA/018/250/355/GCA_018250355.1_SRR7174539</t>
  </si>
  <si>
    <t>Udranomia eurus</t>
  </si>
  <si>
    <t>SAMN06232406</t>
  </si>
  <si>
    <t>GCA_018250275.1</t>
  </si>
  <si>
    <t>DWNJ01</t>
  </si>
  <si>
    <t>ftp://ftp.ncbi.nlm.nih.gov/genomes/all/GCA/018/250/275/GCA_018250275.1_SRR7174554</t>
  </si>
  <si>
    <t>Udranomia kikkawai</t>
  </si>
  <si>
    <t>SAMN06232401</t>
  </si>
  <si>
    <t>GCA_018250225.1</t>
  </si>
  <si>
    <t>DWTF01</t>
  </si>
  <si>
    <t>ftp://ftp.ncbi.nlm.nih.gov/genomes/all/GCA/018/250/225/GCA_018250225.1_SRR7174559</t>
  </si>
  <si>
    <t>Cecropterus phalaecus</t>
  </si>
  <si>
    <t>SAMN09208408</t>
  </si>
  <si>
    <t>GCA_018250255.1</t>
  </si>
  <si>
    <t>DWNC01</t>
  </si>
  <si>
    <t>ftp://ftp.ncbi.nlm.nih.gov/genomes/all/GCA/018/250/255/GCA_018250255.1_SRR7174581</t>
  </si>
  <si>
    <t>Pellicia arina</t>
  </si>
  <si>
    <t>SAMN13920765</t>
  </si>
  <si>
    <t>GCA_018231365.1</t>
  </si>
  <si>
    <t>DWAU01</t>
  </si>
  <si>
    <t>ftp://ftp.ncbi.nlm.nih.gov/genomes/all/GCA/018/231/365/GCA_018231365.1_SRR12057638</t>
  </si>
  <si>
    <t>Hyalothyrus neleus pemphigargyra</t>
  </si>
  <si>
    <t>SAMN09208369</t>
  </si>
  <si>
    <t>GCA_018250315.1</t>
  </si>
  <si>
    <t>DWNK01</t>
  </si>
  <si>
    <t>ftp://ftp.ncbi.nlm.nih.gov/genomes/all/GCA/018/250/315/GCA_018250315.1_SRR7174552</t>
  </si>
  <si>
    <t>Spathilepia clonius</t>
  </si>
  <si>
    <t>SAMN09208432</t>
  </si>
  <si>
    <t>GCA_018250295.1</t>
  </si>
  <si>
    <t>DWRA01</t>
  </si>
  <si>
    <t>ftp://ftp.ncbi.nlm.nih.gov/genomes/all/GCA/018/250/295/GCA_018250295.1_SRR7174548</t>
  </si>
  <si>
    <t>Astraptes enotrus</t>
  </si>
  <si>
    <t>SAMN09208433</t>
  </si>
  <si>
    <t>GCA_018250335.1</t>
  </si>
  <si>
    <t>DWNN01</t>
  </si>
  <si>
    <t>ftp://ftp.ncbi.nlm.nih.gov/genomes/all/GCA/018/250/335/GCA_018250335.1_SRR7174545</t>
  </si>
  <si>
    <t>Narcosius parisi helen</t>
  </si>
  <si>
    <t>SAMN09208434</t>
  </si>
  <si>
    <t>GCA_018250375.1</t>
  </si>
  <si>
    <t>DWNM01</t>
  </si>
  <si>
    <t>ftp://ftp.ncbi.nlm.nih.gov/genomes/all/GCA/018/250/375/GCA_018250375.1_SRR7174546</t>
  </si>
  <si>
    <t>Autochton potrillo potrillo</t>
  </si>
  <si>
    <t>SAMN09208430</t>
  </si>
  <si>
    <t>GCA_018250395.1</t>
  </si>
  <si>
    <t>DWNO01</t>
  </si>
  <si>
    <t>ftp://ftp.ncbi.nlm.nih.gov/genomes/all/GCA/018/250/395/GCA_018250395.1_SRR7174542</t>
  </si>
  <si>
    <t>Typhedanus ampyx</t>
  </si>
  <si>
    <t>SAMN09208467</t>
  </si>
  <si>
    <t>GCA_018250495.1</t>
  </si>
  <si>
    <t>DWNQ01</t>
  </si>
  <si>
    <t>ftp://ftp.ncbi.nlm.nih.gov/genomes/all/GCA/018/250/495/GCA_018250495.1_SRR7174528</t>
  </si>
  <si>
    <t>Polygonus leo</t>
  </si>
  <si>
    <t>SAMN09208464</t>
  </si>
  <si>
    <t>GCA_018250455.1</t>
  </si>
  <si>
    <t>DWNR01</t>
  </si>
  <si>
    <t>ftp://ftp.ncbi.nlm.nih.gov/genomes/all/GCA/018/250/455/GCA_018250455.1_SRR7174527</t>
  </si>
  <si>
    <t>Polygonus savigny</t>
  </si>
  <si>
    <t>SAMN09208465</t>
  </si>
  <si>
    <t>GCA_018250515.1</t>
  </si>
  <si>
    <t>DWNS01</t>
  </si>
  <si>
    <t>ftp://ftp.ncbi.nlm.nih.gov/genomes/all/GCA/018/250/515/GCA_018250515.1_SRR7174526</t>
  </si>
  <si>
    <t>Caltoris sirius fusca</t>
  </si>
  <si>
    <t>SAMN09208577</t>
  </si>
  <si>
    <t>GCA_018250535.1</t>
  </si>
  <si>
    <t>DWNT01</t>
  </si>
  <si>
    <t>ftp://ftp.ncbi.nlm.nih.gov/genomes/all/GCA/018/250/535/GCA_018250535.1_SRR7174520</t>
  </si>
  <si>
    <t>Pholisora mejicanus</t>
  </si>
  <si>
    <t>SAMN09208525</t>
  </si>
  <si>
    <t>GCA_018250475.1</t>
  </si>
  <si>
    <t>DWNP01</t>
  </si>
  <si>
    <t>ftp://ftp.ncbi.nlm.nih.gov/genomes/all/GCA/018/250/475/GCA_018250475.1_SRR7174538</t>
  </si>
  <si>
    <t>Carcharodus alceae</t>
  </si>
  <si>
    <t>SAMN13920757</t>
  </si>
  <si>
    <t>GCA_018231325.1</t>
  </si>
  <si>
    <t>DWSH01</t>
  </si>
  <si>
    <t>ftp://ftp.ncbi.nlm.nih.gov/genomes/all/GCA/018/231/325/GCA_018231325.1_SRR12057639</t>
  </si>
  <si>
    <t>Emesis brimo</t>
  </si>
  <si>
    <t>SAMN12776939</t>
  </si>
  <si>
    <t>GCA_018236405.1</t>
  </si>
  <si>
    <t>DVYV01</t>
  </si>
  <si>
    <t>ftp://ftp.ncbi.nlm.nih.gov/genomes/all/GCA/018/236/405/GCA_018236405.1_SRR10158608</t>
  </si>
  <si>
    <t>Emesis heterochroa</t>
  </si>
  <si>
    <t>SAMN12776931</t>
  </si>
  <si>
    <t>GCA_018236145.1</t>
  </si>
  <si>
    <t>DVYP01</t>
  </si>
  <si>
    <t>ftp://ftp.ncbi.nlm.nih.gov/genomes/all/GCA/018/236/145/GCA_018236145.1_SRR10158617</t>
  </si>
  <si>
    <t>Emesis lupina</t>
  </si>
  <si>
    <t>SAMN12776936</t>
  </si>
  <si>
    <t>GCA_018236285.1</t>
  </si>
  <si>
    <t>DVYT01</t>
  </si>
  <si>
    <t>ftp://ftp.ncbi.nlm.nih.gov/genomes/all/GCA/018/236/285/GCA_018236285.1_SRR10158611</t>
  </si>
  <si>
    <t>Emesis tenedia</t>
  </si>
  <si>
    <t>SAMN12776932</t>
  </si>
  <si>
    <t>GCA_018236205.1</t>
  </si>
  <si>
    <t>DVYQ01</t>
  </si>
  <si>
    <t>ftp://ftp.ncbi.nlm.nih.gov/genomes/all/GCA/018/236/205/GCA_018236205.1_SRR10158616</t>
  </si>
  <si>
    <t>Emesis melancholica</t>
  </si>
  <si>
    <t>SAMN12776928</t>
  </si>
  <si>
    <t>GCA_018236185.1</t>
  </si>
  <si>
    <t>DVYN01</t>
  </si>
  <si>
    <t>ftp://ftp.ncbi.nlm.nih.gov/genomes/all/GCA/018/236/185/GCA_018236185.1_SRR10158620</t>
  </si>
  <si>
    <t>Emesis angularis</t>
  </si>
  <si>
    <t>SAMN12776930</t>
  </si>
  <si>
    <t>GCA_018236165.1</t>
  </si>
  <si>
    <t>DVYO01</t>
  </si>
  <si>
    <t>ftp://ftp.ncbi.nlm.nih.gov/genomes/all/GCA/018/236/165/GCA_018236165.1_SRR10158618</t>
  </si>
  <si>
    <t>Emesis phyciodoides</t>
  </si>
  <si>
    <t>SAMN12776937</t>
  </si>
  <si>
    <t>GCA_018236305.1</t>
  </si>
  <si>
    <t>DVYU01</t>
  </si>
  <si>
    <t>ftp://ftp.ncbi.nlm.nih.gov/genomes/all/GCA/018/236/305/GCA_018236305.1_SRR10158610</t>
  </si>
  <si>
    <t>Plebejus idas</t>
  </si>
  <si>
    <t>aln_Lidas.unique.bam</t>
  </si>
  <si>
    <t>SAMN13022184</t>
  </si>
  <si>
    <t>GCA_018236485.1</t>
  </si>
  <si>
    <t>DWUD01</t>
  </si>
  <si>
    <t>ftp://ftp.ncbi.nlm.nih.gov/genomes/all/GCA/018/236/485/GCA_018236485.1_SRR10270930</t>
  </si>
  <si>
    <t>Emesis temesa emesina</t>
  </si>
  <si>
    <t>SAMN12776942</t>
  </si>
  <si>
    <t>GCA_018236425.1</t>
  </si>
  <si>
    <t>DVYY01</t>
  </si>
  <si>
    <t>ftp://ftp.ncbi.nlm.nih.gov/genomes/all/GCA/018/236/425/GCA_018236425.1_SRR10158605</t>
  </si>
  <si>
    <t>Lasaia sula peninsularis</t>
  </si>
  <si>
    <t>SAMN12776962</t>
  </si>
  <si>
    <t>GCA_018236625.1</t>
  </si>
  <si>
    <t>DVZL01</t>
  </si>
  <si>
    <t>ftp://ftp.ncbi.nlm.nih.gov/genomes/all/GCA/018/236/625/GCA_018236625.1_SRR10158583</t>
  </si>
  <si>
    <t>Emesis liodes</t>
  </si>
  <si>
    <t>SAMN12776944</t>
  </si>
  <si>
    <t>GCA_018236545.1</t>
  </si>
  <si>
    <t>DVZA01</t>
  </si>
  <si>
    <t>ftp://ftp.ncbi.nlm.nih.gov/genomes/all/GCA/018/236/545/GCA_018236545.1_SRR10158603</t>
  </si>
  <si>
    <t>Emesis glaucescens</t>
  </si>
  <si>
    <t>SAMN12776946</t>
  </si>
  <si>
    <t>GCA_018236565.1</t>
  </si>
  <si>
    <t>DVZC01</t>
  </si>
  <si>
    <t>ftp://ftp.ncbi.nlm.nih.gov/genomes/all/GCA/018/236/565/GCA_018236565.1_SRR10158600</t>
  </si>
  <si>
    <t>Emesis aurimna</t>
  </si>
  <si>
    <t>SAMN12776945</t>
  </si>
  <si>
    <t>GCA_018236585.1</t>
  </si>
  <si>
    <t>DVZB01</t>
  </si>
  <si>
    <t>ftp://ftp.ncbi.nlm.nih.gov/genomes/all/GCA/018/236/585/GCA_018236585.1_SRR10158601</t>
  </si>
  <si>
    <t>Emesis lucinda</t>
  </si>
  <si>
    <t>SAMN12776947</t>
  </si>
  <si>
    <t>GCA_018236525.1</t>
  </si>
  <si>
    <t>DVZD01</t>
  </si>
  <si>
    <t>ftp://ftp.ncbi.nlm.nih.gov/genomes/all/GCA/018/236/525/GCA_018236525.1_SRR10158599</t>
  </si>
  <si>
    <t>Calephelis perditalis</t>
  </si>
  <si>
    <t>SAMN12776961</t>
  </si>
  <si>
    <t>GCA_018236665.1</t>
  </si>
  <si>
    <t>DVZK01</t>
  </si>
  <si>
    <t>ftp://ftp.ncbi.nlm.nih.gov/genomes/all/GCA/018/236/665/GCA_018236665.1_SRR10158584</t>
  </si>
  <si>
    <t>Emesis saturata</t>
  </si>
  <si>
    <t>SAMN12776933</t>
  </si>
  <si>
    <t>GCA_018236605.1</t>
  </si>
  <si>
    <t>DVYR01</t>
  </si>
  <si>
    <t>ftp://ftp.ncbi.nlm.nih.gov/genomes/all/GCA/018/236/605/GCA_018236605.1_SRR10158615</t>
  </si>
  <si>
    <t>Curvie emesia</t>
  </si>
  <si>
    <t>SAMN12776910</t>
  </si>
  <si>
    <t>GCA_018235945.1</t>
  </si>
  <si>
    <t>DVYE01</t>
  </si>
  <si>
    <t>ftp://ftp.ncbi.nlm.nih.gov/genomes/all/GCA/018/235/945/GCA_018235945.1_SRR10158640</t>
  </si>
  <si>
    <t>Emesis progne</t>
  </si>
  <si>
    <t>SAMN12776941</t>
  </si>
  <si>
    <t>GCA_018236265.1</t>
  </si>
  <si>
    <t>DVYX01</t>
  </si>
  <si>
    <t>ftp://ftp.ncbi.nlm.nih.gov/genomes/all/GCA/018/236/265/GCA_018236265.1_SRR10158606</t>
  </si>
  <si>
    <t>Emesis orichalceus</t>
  </si>
  <si>
    <t>SAMN12776921</t>
  </si>
  <si>
    <t>GCA_018236125.1</t>
  </si>
  <si>
    <t>DVYL01</t>
  </si>
  <si>
    <t>ftp://ftp.ncbi.nlm.nih.gov/genomes/all/GCA/018/236/125/GCA_018236125.1_SRR10158628</t>
  </si>
  <si>
    <t>Emesis satema</t>
  </si>
  <si>
    <t>SAMN12776943</t>
  </si>
  <si>
    <t>GCA_018236325.1</t>
  </si>
  <si>
    <t>DVYZ01</t>
  </si>
  <si>
    <t>ftp://ftp.ncbi.nlm.nih.gov/genomes/all/GCA/018/236/325/GCA_018236325.1_SRR10158604</t>
  </si>
  <si>
    <t>Xanthosa xanthosa</t>
  </si>
  <si>
    <t>SAMN12776959</t>
  </si>
  <si>
    <t>GCA_018236345.1</t>
  </si>
  <si>
    <t>DVZI01</t>
  </si>
  <si>
    <t>ftp://ftp.ncbi.nlm.nih.gov/genomes/all/GCA/018/236/345/GCA_018236345.1_SRR10158586</t>
  </si>
  <si>
    <t>Emesis tegula</t>
  </si>
  <si>
    <t>SAMN12776935</t>
  </si>
  <si>
    <t>GCA_018236225.1</t>
  </si>
  <si>
    <t>DVYS01</t>
  </si>
  <si>
    <t>ftp://ftp.ncbi.nlm.nih.gov/genomes/all/GCA/018/236/225/GCA_018236225.1_SRR10158612</t>
  </si>
  <si>
    <t>Sertania guttata guttata</t>
  </si>
  <si>
    <t>SAMN12776960</t>
  </si>
  <si>
    <t>GCA_018236385.1</t>
  </si>
  <si>
    <t>DVZJ01</t>
  </si>
  <si>
    <t>ftp://ftp.ncbi.nlm.nih.gov/genomes/all/GCA/018/236/385/GCA_018236385.1_SRR10158585</t>
  </si>
  <si>
    <t>Emesis opaca</t>
  </si>
  <si>
    <t>SAMN12776952</t>
  </si>
  <si>
    <t>GCA_018236645.1</t>
  </si>
  <si>
    <t>DVZG01</t>
  </si>
  <si>
    <t>ftp://ftp.ncbi.nlm.nih.gov/genomes/all/GCA/018/236/645/GCA_018236645.1_SRR10158594</t>
  </si>
  <si>
    <t>Croniades pieria auraria</t>
  </si>
  <si>
    <t>SAMN09208486</t>
  </si>
  <si>
    <t>GCA_018248815.1</t>
  </si>
  <si>
    <t>DWJK01</t>
  </si>
  <si>
    <t>ftp://ftp.ncbi.nlm.nih.gov/genomes/all/GCA/018/248/815/GCA_018248815.1_SRR7174434</t>
  </si>
  <si>
    <t>Chaetocneme critomedia critomedia</t>
  </si>
  <si>
    <t>SAMN11893867</t>
  </si>
  <si>
    <t>GCA_018249595.1</t>
  </si>
  <si>
    <t>DWLF01</t>
  </si>
  <si>
    <t>ftp://ftp.ncbi.nlm.nih.gov/genomes/all/GCA/018/249/595/GCA_018249595.1_SRR9330382</t>
  </si>
  <si>
    <t>Euriphellus phraxanor</t>
  </si>
  <si>
    <t>SAMN09208385</t>
  </si>
  <si>
    <t>GCA_018249515.1</t>
  </si>
  <si>
    <t>DWKO01</t>
  </si>
  <si>
    <t>ftp://ftp.ncbi.nlm.nih.gov/genomes/all/GCA/018/249/515/GCA_018249515.1_SRR7174381</t>
  </si>
  <si>
    <t>Zonia zonia panamensis</t>
  </si>
  <si>
    <t>SAMN11893871</t>
  </si>
  <si>
    <t>GCA_018249635.1</t>
  </si>
  <si>
    <t>DWLE01</t>
  </si>
  <si>
    <t>ftp://ftp.ncbi.nlm.nih.gov/genomes/all/GCA/018/249/635/GCA_018249635.1_SRR9330386</t>
  </si>
  <si>
    <t>Emesis eurydice</t>
  </si>
  <si>
    <t>SAMN12776953</t>
  </si>
  <si>
    <t>GCA_018237125.1</t>
  </si>
  <si>
    <t>DVZH01</t>
  </si>
  <si>
    <t>ftp://ftp.ncbi.nlm.nih.gov/genomes/all/GCA/018/237/125/GCA_018237125.1_SRR10158593</t>
  </si>
  <si>
    <t>Befrostia elegia</t>
  </si>
  <si>
    <t>SAMN12776977</t>
  </si>
  <si>
    <t>GCA_018237425.1</t>
  </si>
  <si>
    <t>DVZV01</t>
  </si>
  <si>
    <t>ftp://ftp.ncbi.nlm.nih.gov/genomes/all/GCA/018/237/425/GCA_018237425.1_SRR10158566</t>
  </si>
  <si>
    <t>Emesis cypria</t>
  </si>
  <si>
    <t>SAMN12776934</t>
  </si>
  <si>
    <t>GCA_018237205.1</t>
  </si>
  <si>
    <t>DWSW01</t>
  </si>
  <si>
    <t>ftp://ftp.ncbi.nlm.nih.gov/genomes/all/GCA/018/237/205/GCA_018237205.1_SRR10158614</t>
  </si>
  <si>
    <t>Baeotis zonata zonata</t>
  </si>
  <si>
    <t>SAMN12776964</t>
  </si>
  <si>
    <t>GCA_018237305.1</t>
  </si>
  <si>
    <t>DWDK01</t>
  </si>
  <si>
    <t>ftp://ftp.ncbi.nlm.nih.gov/genomes/all/GCA/018/237/305/GCA_018237305.1_SRR10158581</t>
  </si>
  <si>
    <t>Dianesia carteri</t>
  </si>
  <si>
    <t>SAMN12776979</t>
  </si>
  <si>
    <t>GCA_018237465.1</t>
  </si>
  <si>
    <t>DVZX01</t>
  </si>
  <si>
    <t>ftp://ftp.ncbi.nlm.nih.gov/genomes/all/GCA/018/237/465/GCA_018237465.1_SRR10158564</t>
  </si>
  <si>
    <t>Emesis ocypore</t>
  </si>
  <si>
    <t>SAMN12776929</t>
  </si>
  <si>
    <t>GCA_018237225.1</t>
  </si>
  <si>
    <t>DWSV01</t>
  </si>
  <si>
    <t>ftp://ftp.ncbi.nlm.nih.gov/genomes/all/GCA/018/237/225/GCA_018237225.1_SRR10158619</t>
  </si>
  <si>
    <t>Thisbe lycorias</t>
  </si>
  <si>
    <t>SAMN12776972</t>
  </si>
  <si>
    <t>GCA_018237405.1</t>
  </si>
  <si>
    <t>DVZR01</t>
  </si>
  <si>
    <t>ftp://ftp.ncbi.nlm.nih.gov/genomes/all/GCA/018/237/405/GCA_018237405.1_SRR10158572</t>
  </si>
  <si>
    <t>Caria ino melicerta</t>
  </si>
  <si>
    <t>SAMN12776965</t>
  </si>
  <si>
    <t>GCA_018237365.1</t>
  </si>
  <si>
    <t>DVZN01</t>
  </si>
  <si>
    <t>ftp://ftp.ncbi.nlm.nih.gov/genomes/all/GCA/018/237/365/GCA_018237365.1_SRR10158579</t>
  </si>
  <si>
    <t>Apodemia murphyi</t>
  </si>
  <si>
    <t>SAMN12776902</t>
  </si>
  <si>
    <t>GCA_018237385.1</t>
  </si>
  <si>
    <t>DWQP01</t>
  </si>
  <si>
    <t>ftp://ftp.ncbi.nlm.nih.gov/genomes/all/GCA/018/237/385/GCA_018237385.1_SRR10158580</t>
  </si>
  <si>
    <t>Apyrrothrix sangaris</t>
  </si>
  <si>
    <t>NVG-15096A12</t>
  </si>
  <si>
    <t>SAMN11893091</t>
  </si>
  <si>
    <t>GCA_018237525.1</t>
  </si>
  <si>
    <t>DVOZ01</t>
  </si>
  <si>
    <t>ftp://ftp.ncbi.nlm.nih.gov/genomes/all/GCA/018/237/525/GCA_018237525.1_SRR9330772</t>
  </si>
  <si>
    <t>Melanis pixe pixe</t>
  </si>
  <si>
    <t>SAMN12776963</t>
  </si>
  <si>
    <t>GCA_018237345.1</t>
  </si>
  <si>
    <t>DVZM01</t>
  </si>
  <si>
    <t>ftp://ftp.ncbi.nlm.nih.gov/genomes/all/GCA/018/237/345/GCA_018237345.1_SRR10158582</t>
  </si>
  <si>
    <t>Apyrrothrix mulleri</t>
  </si>
  <si>
    <t>NVG-18022G01</t>
  </si>
  <si>
    <t>SAMN11893087</t>
  </si>
  <si>
    <t>GCA_018237545.1</t>
  </si>
  <si>
    <t>DVPB01</t>
  </si>
  <si>
    <t>ftp://ftp.ncbi.nlm.nih.gov/genomes/all/GCA/018/237/545/GCA_018237545.1_SRR9330770</t>
  </si>
  <si>
    <t>Apyrrothrix hoffmanni</t>
  </si>
  <si>
    <t>NVG-18022E10</t>
  </si>
  <si>
    <t>SAMN11893088</t>
  </si>
  <si>
    <t>GCA_018237565.1</t>
  </si>
  <si>
    <t>DVPC01</t>
  </si>
  <si>
    <t>ftp://ftp.ncbi.nlm.nih.gov/genomes/all/GCA/018/237/565/GCA_018237565.1_SRR9330769</t>
  </si>
  <si>
    <t>Emesis lacrines</t>
  </si>
  <si>
    <t>SAMN12776923</t>
  </si>
  <si>
    <t>GCA_018237265.1</t>
  </si>
  <si>
    <t>DWSZ01</t>
  </si>
  <si>
    <t>ftp://ftp.ncbi.nlm.nih.gov/genomes/all/GCA/018/237/265/GCA_018237265.1_SRR10158626</t>
  </si>
  <si>
    <t>Yanguna thelersa</t>
  </si>
  <si>
    <t>NVG-15096B06</t>
  </si>
  <si>
    <t>SAMN11893082</t>
  </si>
  <si>
    <t>GCA_018237645.1</t>
  </si>
  <si>
    <t>DVPE01</t>
  </si>
  <si>
    <t>ftp://ftp.ncbi.nlm.nih.gov/genomes/all/GCA/018/237/645/GCA_018237645.1_SRR9330767</t>
  </si>
  <si>
    <t>Sarota myrtea</t>
  </si>
  <si>
    <t>SAMN12776967</t>
  </si>
  <si>
    <t>GCA_018237485.1</t>
  </si>
  <si>
    <t>DVZO01</t>
  </si>
  <si>
    <t>ftp://ftp.ncbi.nlm.nih.gov/genomes/all/GCA/018/237/485/GCA_018237485.1_SRR10158577</t>
  </si>
  <si>
    <t>Emesis neemias</t>
  </si>
  <si>
    <t>SAMN12776920</t>
  </si>
  <si>
    <t>GCA_018237285.1</t>
  </si>
  <si>
    <t>DWCA01</t>
  </si>
  <si>
    <t>ftp://ftp.ncbi.nlm.nih.gov/genomes/all/GCA/018/237/285/GCA_018237285.1_SRR10158629</t>
  </si>
  <si>
    <t>Zabuella tenellus</t>
  </si>
  <si>
    <t>SAMN12776971</t>
  </si>
  <si>
    <t>GCA_018237505.1</t>
  </si>
  <si>
    <t>DWDM01</t>
  </si>
  <si>
    <t>ftp://ftp.ncbi.nlm.nih.gov/genomes/all/GCA/018/237/505/GCA_018237505.1_SRR10158573</t>
  </si>
  <si>
    <t>Emesis condigna</t>
  </si>
  <si>
    <t>SAMN12776949</t>
  </si>
  <si>
    <t>GCA_018237445.1</t>
  </si>
  <si>
    <t>DWDG01</t>
  </si>
  <si>
    <t>ftp://ftp.ncbi.nlm.nih.gov/genomes/all/GCA/018/237/445/GCA_018237445.1_SRR10158597</t>
  </si>
  <si>
    <t>Apyrrothrix maculosa</t>
  </si>
  <si>
    <t>NVG-2083</t>
  </si>
  <si>
    <t>SAMN11893090</t>
  </si>
  <si>
    <t>GCA_018237585.1</t>
  </si>
  <si>
    <t>DVOY01</t>
  </si>
  <si>
    <t>ftp://ftp.ncbi.nlm.nih.gov/genomes/all/GCA/018/237/585/GCA_018237585.1_SRR9330773</t>
  </si>
  <si>
    <t>Befrostia lalannei</t>
  </si>
  <si>
    <t>SAMN12776976</t>
  </si>
  <si>
    <t>GCA_018237785.1</t>
  </si>
  <si>
    <t>DVZU01</t>
  </si>
  <si>
    <t>ftp://ftp.ncbi.nlm.nih.gov/genomes/all/GCA/018/237/785/GCA_018237785.1_SRR10158567</t>
  </si>
  <si>
    <t>Nymphidium onaeum</t>
  </si>
  <si>
    <t>SAMN12776974</t>
  </si>
  <si>
    <t>GCA_018237665.1</t>
  </si>
  <si>
    <t>DVZS01</t>
  </si>
  <si>
    <t>ftp://ftp.ncbi.nlm.nih.gov/genomes/all/GCA/018/237/665/GCA_018237665.1_SRR10158570</t>
  </si>
  <si>
    <t>Pachythone gigas</t>
  </si>
  <si>
    <t>SAMN12776969</t>
  </si>
  <si>
    <t>GCA_018237685.1</t>
  </si>
  <si>
    <t>DVZQ01</t>
  </si>
  <si>
    <t>ftp://ftp.ncbi.nlm.nih.gov/genomes/all/GCA/018/237/685/GCA_018237685.1_SRR10158575</t>
  </si>
  <si>
    <t>Apodemia walkeri</t>
  </si>
  <si>
    <t>SAMN12776903</t>
  </si>
  <si>
    <t>GCA_018237765.1</t>
  </si>
  <si>
    <t>DWCD01</t>
  </si>
  <si>
    <t>ftp://ftp.ncbi.nlm.nih.gov/genomes/all/GCA/018/237/765/GCA_018237765.1_SRR10158569</t>
  </si>
  <si>
    <t>Mesosemia grandis</t>
  </si>
  <si>
    <t>SAMN12776978</t>
  </si>
  <si>
    <t>GCA_018237805.1</t>
  </si>
  <si>
    <t>DVZW01</t>
  </si>
  <si>
    <t>ftp://ftp.ncbi.nlm.nih.gov/genomes/all/GCA/018/237/805/GCA_018237805.1_SRR10158565</t>
  </si>
  <si>
    <t>Euselasia chrysippe</t>
  </si>
  <si>
    <t>SAMN12776981</t>
  </si>
  <si>
    <t>GCA_018237845.1</t>
  </si>
  <si>
    <t>DVZZ01</t>
  </si>
  <si>
    <t>ftp://ftp.ncbi.nlm.nih.gov/genomes/all/GCA/018/237/845/GCA_018237845.1_SRR10158562</t>
  </si>
  <si>
    <t>Symmachia rubina</t>
  </si>
  <si>
    <t>SAMN12776968</t>
  </si>
  <si>
    <t>GCA_018237705.1</t>
  </si>
  <si>
    <t>DVZP01</t>
  </si>
  <si>
    <t>ftp://ftp.ncbi.nlm.nih.gov/genomes/all/GCA/018/237/705/GCA_018237705.1_SRR10158576</t>
  </si>
  <si>
    <t>Emesis diogenia</t>
  </si>
  <si>
    <t>SAMN12776956</t>
  </si>
  <si>
    <t>GCA_018237745.1</t>
  </si>
  <si>
    <t>DWSY01</t>
  </si>
  <si>
    <t>ftp://ftp.ncbi.nlm.nih.gov/genomes/all/GCA/018/237/745/GCA_018237745.1_SRR10158589</t>
  </si>
  <si>
    <t>Emesis spreta</t>
  </si>
  <si>
    <t>SAMN12776954</t>
  </si>
  <si>
    <t>GCA_018237725.1</t>
  </si>
  <si>
    <t>DWSX01</t>
  </si>
  <si>
    <t>ftp://ftp.ncbi.nlm.nih.gov/genomes/all/GCA/018/237/725/GCA_018237725.1_SRR10158592</t>
  </si>
  <si>
    <t>Styx infernalis</t>
  </si>
  <si>
    <t>SAMN12776982</t>
  </si>
  <si>
    <t>GCA_018237865.1</t>
  </si>
  <si>
    <t>DWAA01</t>
  </si>
  <si>
    <t>ftp://ftp.ncbi.nlm.nih.gov/genomes/all/GCA/018/237/865/GCA_018237865.1_SRR10158561</t>
  </si>
  <si>
    <t>Theope publius</t>
  </si>
  <si>
    <t>SAMN12776975</t>
  </si>
  <si>
    <t>GCA_018237825.1</t>
  </si>
  <si>
    <t>DVZT01</t>
  </si>
  <si>
    <t>ftp://ftp.ncbi.nlm.nih.gov/genomes/all/GCA/018/237/825/GCA_018237825.1_SRR10158568</t>
  </si>
  <si>
    <t>Leptidea reali</t>
  </si>
  <si>
    <t>SAMEA5619244</t>
  </si>
  <si>
    <t>GCA_018237925.1</t>
  </si>
  <si>
    <t>DWBY01</t>
  </si>
  <si>
    <t>ftp://ftp.ncbi.nlm.nih.gov/genomes/all/GCA/018/237/925/GCA_018237925.1_ERR3335431</t>
  </si>
  <si>
    <t>Eurybia lycisca</t>
  </si>
  <si>
    <t>SAMN12776980</t>
  </si>
  <si>
    <t>GCA_018237885.1</t>
  </si>
  <si>
    <t>DVZY01</t>
  </si>
  <si>
    <t>ftp://ftp.ncbi.nlm.nih.gov/genomes/all/GCA/018/237/885/GCA_018237885.1_SRR10158563</t>
  </si>
  <si>
    <t>Heliconius sapho</t>
  </si>
  <si>
    <t>SAMEA2065720</t>
  </si>
  <si>
    <t>GCA_018237945.1</t>
  </si>
  <si>
    <t>DWAE01</t>
  </si>
  <si>
    <t>ftp://ftp.ncbi.nlm.nih.gov/genomes/all/GCA/018/237/945/GCA_018237945.1_ERR266262</t>
  </si>
  <si>
    <t>Eurema mandarina</t>
  </si>
  <si>
    <t>SAMD00074967</t>
  </si>
  <si>
    <t>GCA_018238005.1</t>
  </si>
  <si>
    <t>DWAJ01</t>
  </si>
  <si>
    <t>ftp://ftp.ncbi.nlm.nih.gov/genomes/all/GCA/018/238/005/GCA_018238005.1_DRR087481</t>
  </si>
  <si>
    <t>Apodemia hypoglauca</t>
  </si>
  <si>
    <t>SAMN12776904</t>
  </si>
  <si>
    <t>GCA_018237965.1</t>
  </si>
  <si>
    <t>DWAD01</t>
  </si>
  <si>
    <t>ftp://ftp.ncbi.nlm.nih.gov/genomes/all/GCA/018/237/965/GCA_018237965.1_SRR10158558</t>
  </si>
  <si>
    <t>Plebejus anna</t>
  </si>
  <si>
    <t>aln_Lanna.unique.bam</t>
  </si>
  <si>
    <t>SAMN13022183</t>
  </si>
  <si>
    <t>GCA_018236805.1</t>
  </si>
  <si>
    <t>DWTA01</t>
  </si>
  <si>
    <t>ftp://ftp.ncbi.nlm.nih.gov/genomes/all/GCA/018/236/805/GCA_018236805.1_SRR10270931</t>
  </si>
  <si>
    <t>Emesis cereus</t>
  </si>
  <si>
    <t>SAMN12776919</t>
  </si>
  <si>
    <t>GCA_018236885.1</t>
  </si>
  <si>
    <t>DWSU01</t>
  </si>
  <si>
    <t>ftp://ftp.ncbi.nlm.nih.gov/genomes/all/GCA/018/236/885/GCA_018236885.1_SRR10158630</t>
  </si>
  <si>
    <t>Plebejus melissa</t>
  </si>
  <si>
    <t>aln_Lmelissa.unique.bam</t>
  </si>
  <si>
    <t>SAMN13022185</t>
  </si>
  <si>
    <t>GCA_018236845.1</t>
  </si>
  <si>
    <t>DWQO01</t>
  </si>
  <si>
    <t>ftp://ftp.ncbi.nlm.nih.gov/genomes/all/GCA/018/236/845/GCA_018236845.1_SRR10270929</t>
  </si>
  <si>
    <t>Emesis aerigera</t>
  </si>
  <si>
    <t>SAMN12776922</t>
  </si>
  <si>
    <t>GCA_018236905.1</t>
  </si>
  <si>
    <t>DWDD01</t>
  </si>
  <si>
    <t>ftp://ftp.ncbi.nlm.nih.gov/genomes/all/GCA/018/236/905/GCA_018236905.1_SRR10158627</t>
  </si>
  <si>
    <t>Apodemia zela</t>
  </si>
  <si>
    <t>SAMN12776908</t>
  </si>
  <si>
    <t>GCA_018236825.1</t>
  </si>
  <si>
    <t>DWBA01</t>
  </si>
  <si>
    <t>ftp://ftp.ncbi.nlm.nih.gov/genomes/all/GCA/018/236/825/GCA_018236825.1_SRR10158642</t>
  </si>
  <si>
    <t>Apodemia multiplaga</t>
  </si>
  <si>
    <t>SAMN12776899</t>
  </si>
  <si>
    <t>GCA_018236985.1</t>
  </si>
  <si>
    <t>DWCC01</t>
  </si>
  <si>
    <t>ftp://ftp.ncbi.nlm.nih.gov/genomes/all/GCA/018/236/985/GCA_018236985.1_SRR10158613</t>
  </si>
  <si>
    <t>Emesis castigata</t>
  </si>
  <si>
    <t>SAMN12776950</t>
  </si>
  <si>
    <t>GCA_018236685.1</t>
  </si>
  <si>
    <t>DVZE01</t>
  </si>
  <si>
    <t>ftp://ftp.ncbi.nlm.nih.gov/genomes/all/GCA/018/236/685/GCA_018236685.1_SRR10158596</t>
  </si>
  <si>
    <t>Emesis poeas</t>
  </si>
  <si>
    <t>SAMN12776938</t>
  </si>
  <si>
    <t>GCA_018237005.1</t>
  </si>
  <si>
    <t>DWDE01</t>
  </si>
  <si>
    <t>ftp://ftp.ncbi.nlm.nih.gov/genomes/all/GCA/018/237/005/GCA_018237005.1_SRR10158609</t>
  </si>
  <si>
    <t>Emesis vulpina</t>
  </si>
  <si>
    <t>SAMN12776955</t>
  </si>
  <si>
    <t>GCA_018237085.1</t>
  </si>
  <si>
    <t>DWDI01</t>
  </si>
  <si>
    <t>ftp://ftp.ncbi.nlm.nih.gov/genomes/all/GCA/018/237/085/GCA_018237085.1_SRR10158590</t>
  </si>
  <si>
    <t>Apodemia arnacis</t>
  </si>
  <si>
    <t>SAMN12776909</t>
  </si>
  <si>
    <t>GCA_018236945.1</t>
  </si>
  <si>
    <t>DWSS01</t>
  </si>
  <si>
    <t>ftp://ftp.ncbi.nlm.nih.gov/genomes/all/GCA/018/236/945/GCA_018236945.1_SRR10158641</t>
  </si>
  <si>
    <t>Apodemia duryi</t>
  </si>
  <si>
    <t>SAMN12776898</t>
  </si>
  <si>
    <t>GCA_018236965.1</t>
  </si>
  <si>
    <t>DWCB01</t>
  </si>
  <si>
    <t>ftp://ftp.ncbi.nlm.nih.gov/genomes/all/GCA/018/236/965/GCA_018236965.1_SRR10158624</t>
  </si>
  <si>
    <t>Emesis russula</t>
  </si>
  <si>
    <t>SAMN12776927</t>
  </si>
  <si>
    <t>GCA_018237025.1</t>
  </si>
  <si>
    <t>DWUF01</t>
  </si>
  <si>
    <t>ftp://ftp.ncbi.nlm.nih.gov/genomes/all/GCA/018/237/025/GCA_018237025.1_SRR10158621</t>
  </si>
  <si>
    <t>Emesis mandana</t>
  </si>
  <si>
    <t>SAMN12776926</t>
  </si>
  <si>
    <t>GCA_018237065.1</t>
  </si>
  <si>
    <t>DWUE01</t>
  </si>
  <si>
    <t>ftp://ftp.ncbi.nlm.nih.gov/genomes/all/GCA/018/237/065/GCA_018237065.1_SRR10158622</t>
  </si>
  <si>
    <t>Emesis furor</t>
  </si>
  <si>
    <t>SAMN12776925</t>
  </si>
  <si>
    <t>GCA_018237045.1</t>
  </si>
  <si>
    <t>DWUJ01</t>
  </si>
  <si>
    <t>ftp://ftp.ncbi.nlm.nih.gov/genomes/all/GCA/018/237/045/GCA_018237045.1_SRR10158623</t>
  </si>
  <si>
    <t>Emesis fastidiosa</t>
  </si>
  <si>
    <t>SAMN12776948</t>
  </si>
  <si>
    <t>GCA_018237105.1</t>
  </si>
  <si>
    <t>DWUG01</t>
  </si>
  <si>
    <t>ftp://ftp.ncbi.nlm.nih.gov/genomes/all/GCA/018/237/105/GCA_018237105.1_SRR10158598</t>
  </si>
  <si>
    <t>Emesis heteroclita</t>
  </si>
  <si>
    <t>SAMN12776957</t>
  </si>
  <si>
    <t>GCA_018237145.1</t>
  </si>
  <si>
    <t>DWUH01</t>
  </si>
  <si>
    <t>ftp://ftp.ncbi.nlm.nih.gov/genomes/all/GCA/018/237/145/GCA_018237145.1_SRR10158588</t>
  </si>
  <si>
    <t>Pyrrhopyge proculus lina</t>
  </si>
  <si>
    <t>SAMN11893051</t>
  </si>
  <si>
    <t>GCA_018246695.1</t>
  </si>
  <si>
    <t>DWFS01</t>
  </si>
  <si>
    <t>ftp://ftp.ncbi.nlm.nih.gov/genomes/all/GCA/018/246/695/GCA_018246695.1_SRR9330708</t>
  </si>
  <si>
    <t>Yanguna cosyra</t>
  </si>
  <si>
    <t>NVG-17093F08</t>
  </si>
  <si>
    <t>SAMN11893083</t>
  </si>
  <si>
    <t>GCA_018239045.1</t>
  </si>
  <si>
    <t>DVPF01</t>
  </si>
  <si>
    <t>ftp://ftp.ncbi.nlm.nih.gov/genomes/all/GCA/018/239/045/GCA_018239045.1_SRR9330766</t>
  </si>
  <si>
    <t>Abisara bifasciata</t>
  </si>
  <si>
    <t>SAMN12776983</t>
  </si>
  <si>
    <t>GCA_018237985.1</t>
  </si>
  <si>
    <t>DWAB01</t>
  </si>
  <si>
    <t>ftp://ftp.ncbi.nlm.nih.gov/genomes/all/GCA/018/237/985/GCA_018237985.1_SRR10158560</t>
  </si>
  <si>
    <t>Yanguna spatiosa spatiosa</t>
  </si>
  <si>
    <t>NVG-17094A07</t>
  </si>
  <si>
    <t>SAMN11893084</t>
  </si>
  <si>
    <t>GCA_018239085.1</t>
  </si>
  <si>
    <t>DVPG01</t>
  </si>
  <si>
    <t>ftp://ftp.ncbi.nlm.nih.gov/genomes/all/GCA/018/239/085/GCA_018239085.1_SRR9330765</t>
  </si>
  <si>
    <t>Apyrrothrix araxes araxes</t>
  </si>
  <si>
    <t>NVG-15111F01</t>
  </si>
  <si>
    <t>SAMN11893086</t>
  </si>
  <si>
    <t>GCA_018239065.1</t>
  </si>
  <si>
    <t>DVPA01</t>
  </si>
  <si>
    <t>ftp://ftp.ncbi.nlm.nih.gov/genomes/all/GCA/018/239/065/GCA_018239065.1_SRR9330771</t>
  </si>
  <si>
    <t>Leptidea juvernica</t>
  </si>
  <si>
    <t>SAMEA104169651</t>
  </si>
  <si>
    <t>GCA_018238065.1</t>
  </si>
  <si>
    <t>DWAG01</t>
  </si>
  <si>
    <t>ftp://ftp.ncbi.nlm.nih.gov/genomes/all/GCA/018/238/065/GCA_018238065.1_ERR2040010</t>
  </si>
  <si>
    <t>Apyrrothrix arizonae</t>
  </si>
  <si>
    <t>NVG-15111F08</t>
  </si>
  <si>
    <t>SAMN11893085</t>
  </si>
  <si>
    <t>GCA_018239105.1</t>
  </si>
  <si>
    <t>DVPH01</t>
  </si>
  <si>
    <t>ftp://ftp.ncbi.nlm.nih.gov/genomes/all/GCA/018/239/105/GCA_018239105.1_SRR9330764</t>
  </si>
  <si>
    <t>Pyrrhopyge thericles rileyi</t>
  </si>
  <si>
    <t>NVG-18022G03</t>
  </si>
  <si>
    <t>SAMN11893057</t>
  </si>
  <si>
    <t>GCA_018239205.1</t>
  </si>
  <si>
    <t>DVPN01</t>
  </si>
  <si>
    <t>ftp://ftp.ncbi.nlm.nih.gov/genomes/all/GCA/018/239/205/GCA_018239205.1_SRR9330757</t>
  </si>
  <si>
    <t>Oxynetra roscius flavomaculata</t>
  </si>
  <si>
    <t>SAMN11893141</t>
  </si>
  <si>
    <t>GCA_018244775.1</t>
  </si>
  <si>
    <t>DWQQ01</t>
  </si>
  <si>
    <t>ftp://ftp.ncbi.nlm.nih.gov/genomes/all/GCA/018/244/775/GCA_018244775.1_SRR9330737</t>
  </si>
  <si>
    <t>Oxynetra semihyalina</t>
  </si>
  <si>
    <t>NVG-14112G09</t>
  </si>
  <si>
    <t>SAMN11893145</t>
  </si>
  <si>
    <t>GCA_018239305.1</t>
  </si>
  <si>
    <t>DVPS01</t>
  </si>
  <si>
    <t>ftp://ftp.ncbi.nlm.nih.gov/genomes/all/GCA/018/239/305/GCA_018239305.1_SRR9330752</t>
  </si>
  <si>
    <t>Pyrrhopyge melanomerus</t>
  </si>
  <si>
    <t>NVG-18022G05</t>
  </si>
  <si>
    <t>SAMN11893070</t>
  </si>
  <si>
    <t>GCA_018239385.1</t>
  </si>
  <si>
    <t>DVPX01</t>
  </si>
  <si>
    <t>ftp://ftp.ncbi.nlm.nih.gov/genomes/all/GCA/018/239/385/GCA_018239385.1_SRR9330747</t>
  </si>
  <si>
    <t>Pyrrhopyge aziza lexos</t>
  </si>
  <si>
    <t>NVG-17094C05</t>
  </si>
  <si>
    <t>SAMN11893053</t>
  </si>
  <si>
    <t>GCA_018239245.1</t>
  </si>
  <si>
    <t>DVPJ01</t>
  </si>
  <si>
    <t>ftp://ftp.ncbi.nlm.nih.gov/genomes/all/GCA/018/239/245/GCA_018239245.1_SRR9330761</t>
  </si>
  <si>
    <t>Muschampia proto</t>
  </si>
  <si>
    <t>SAMN13920740</t>
  </si>
  <si>
    <t>GCA_018230905.1</t>
  </si>
  <si>
    <t>DWBN01</t>
  </si>
  <si>
    <t>ftp://ftp.ncbi.nlm.nih.gov/genomes/all/GCA/018/230/905/GCA_018230905.1_SRR12057666</t>
  </si>
  <si>
    <t>Spialia struvei</t>
  </si>
  <si>
    <t>SAMN13920715</t>
  </si>
  <si>
    <t>GCA_018230985.1</t>
  </si>
  <si>
    <t>DWBU01</t>
  </si>
  <si>
    <t>ftp://ftp.ncbi.nlm.nih.gov/genomes/all/GCA/018/230/985/GCA_018230985.1_SRR12057653</t>
  </si>
  <si>
    <t>Windia windi</t>
  </si>
  <si>
    <t>SAMN13920763</t>
  </si>
  <si>
    <t>GCA_018230865.1</t>
  </si>
  <si>
    <t>DWCK01</t>
  </si>
  <si>
    <t>ftp://ftp.ncbi.nlm.nih.gov/genomes/all/GCA/018/230/865/GCA_018230865.1_SRR12057671</t>
  </si>
  <si>
    <t>Muschampia nobilis</t>
  </si>
  <si>
    <t>SAMN13920737</t>
  </si>
  <si>
    <t>GCA_018230965.1</t>
  </si>
  <si>
    <t>DWBO01</t>
  </si>
  <si>
    <t>ftp://ftp.ncbi.nlm.nih.gov/genomes/all/GCA/018/230/965/GCA_018230965.1_SRR12057663</t>
  </si>
  <si>
    <t>Agyllia agylla</t>
  </si>
  <si>
    <t>SAMN13920720</t>
  </si>
  <si>
    <t>GCA_018230925.1</t>
  </si>
  <si>
    <t>DWCJ01</t>
  </si>
  <si>
    <t>ftp://ftp.ncbi.nlm.nih.gov/genomes/all/GCA/018/230/925/GCA_018230925.1_SRR12057672</t>
  </si>
  <si>
    <t>Noctuana brunneofusca</t>
  </si>
  <si>
    <t>SAMN13920760</t>
  </si>
  <si>
    <t>GCA_018231005.1</t>
  </si>
  <si>
    <t>DWBJ01</t>
  </si>
  <si>
    <t>ftp://ftp.ncbi.nlm.nih.gov/genomes/all/GCA/018/231/005/GCA_018231005.1_SRR12057670</t>
  </si>
  <si>
    <t>Agyllia kituina</t>
  </si>
  <si>
    <t>SAMN13920721</t>
  </si>
  <si>
    <t>GCA_018231025.1</t>
  </si>
  <si>
    <t>DWCI01</t>
  </si>
  <si>
    <t>ftp://ftp.ncbi.nlm.nih.gov/genomes/all/GCA/018/231/025/GCA_018231025.1_SRR12057673</t>
  </si>
  <si>
    <t>Spialia spio</t>
  </si>
  <si>
    <t>SAMN13920708</t>
  </si>
  <si>
    <t>GCA_018231125.1</t>
  </si>
  <si>
    <t>DWBW01</t>
  </si>
  <si>
    <t>ftp://ftp.ncbi.nlm.nih.gov/genomes/all/GCA/018/231/125/GCA_018231125.1_SRR12057648</t>
  </si>
  <si>
    <t>Muschampia floccifera</t>
  </si>
  <si>
    <t>SAMN13920752</t>
  </si>
  <si>
    <t>GCA_018231105.1</t>
  </si>
  <si>
    <t>DWBR01</t>
  </si>
  <si>
    <t>ftp://ftp.ncbi.nlm.nih.gov/genomes/all/GCA/018/231/105/GCA_018231105.1_SRR12057658</t>
  </si>
  <si>
    <t>Muschampia orientalis</t>
  </si>
  <si>
    <t>SAMN13920753</t>
  </si>
  <si>
    <t>GCA_018231065.1</t>
  </si>
  <si>
    <t>DWBK01</t>
  </si>
  <si>
    <t>ftp://ftp.ncbi.nlm.nih.gov/genomes/all/GCA/018/231/065/GCA_018231065.1_SRR12057669</t>
  </si>
  <si>
    <t>Favria cribrellum</t>
  </si>
  <si>
    <t>SAMN13920733</t>
  </si>
  <si>
    <t>GCA_018231045.1</t>
  </si>
  <si>
    <t>DWBQ01</t>
  </si>
  <si>
    <t>ftp://ftp.ncbi.nlm.nih.gov/genomes/all/GCA/018/231/045/GCA_018231045.1_SRR12057659</t>
  </si>
  <si>
    <t>Muschampia kuenlunus</t>
  </si>
  <si>
    <t>SAMN13920738</t>
  </si>
  <si>
    <t>GCA_018231085.1</t>
  </si>
  <si>
    <t>DWQJ01</t>
  </si>
  <si>
    <t>ftp://ftp.ncbi.nlm.nih.gov/genomes/all/GCA/018/231/085/GCA_018231085.1_SRR12057664</t>
  </si>
  <si>
    <t>Noctuana stator</t>
  </si>
  <si>
    <t>SAMN13920762</t>
  </si>
  <si>
    <t>GCA_018231225.1</t>
  </si>
  <si>
    <t>DWQK01</t>
  </si>
  <si>
    <t>ftp://ftp.ncbi.nlm.nih.gov/genomes/all/GCA/018/231/225/GCA_018231225.1_SRR12057642</t>
  </si>
  <si>
    <t>Spialia mafa</t>
  </si>
  <si>
    <t>SAMN13920706</t>
  </si>
  <si>
    <t>GCA_018231185.1</t>
  </si>
  <si>
    <t>DWCM01</t>
  </si>
  <si>
    <t>ftp://ftp.ncbi.nlm.nih.gov/genomes/all/GCA/018/231/185/GCA_018231185.1_SRR12057645</t>
  </si>
  <si>
    <t>Muschampia tersa</t>
  </si>
  <si>
    <t>SAMN13920736</t>
  </si>
  <si>
    <t>GCA_018231165.1</t>
  </si>
  <si>
    <t>DWBP01</t>
  </si>
  <si>
    <t>ftp://ftp.ncbi.nlm.nih.gov/genomes/all/GCA/018/231/165/GCA_018231165.1_SRR12057662</t>
  </si>
  <si>
    <t>Gorgopas trochilus</t>
  </si>
  <si>
    <t>SAMN13920766</t>
  </si>
  <si>
    <t>GCA_018231245.1</t>
  </si>
  <si>
    <t>DWRP01</t>
  </si>
  <si>
    <t>ftp://ftp.ncbi.nlm.nih.gov/genomes/all/GCA/018/231/245/GCA_018231245.1_SRR12057643</t>
  </si>
  <si>
    <t>Noctuana lactifera</t>
  </si>
  <si>
    <t>SAMN13920759</t>
  </si>
  <si>
    <t>GCA_018231305.1</t>
  </si>
  <si>
    <t>DWAV01</t>
  </si>
  <si>
    <t>ftp://ftp.ncbi.nlm.nih.gov/genomes/all/GCA/018/231/305/GCA_018231305.1_SRR12057635</t>
  </si>
  <si>
    <t>Muschampia lutulenta</t>
  </si>
  <si>
    <t>SAMN13920749</t>
  </si>
  <si>
    <t>GCA_018231385.1</t>
  </si>
  <si>
    <t>DWAW01</t>
  </si>
  <si>
    <t>ftp://ftp.ncbi.nlm.nih.gov/genomes/all/GCA/018/231/385/GCA_018231385.1_SRR12057633</t>
  </si>
  <si>
    <t>Spialia osthelderi</t>
  </si>
  <si>
    <t>SAMN13920716</t>
  </si>
  <si>
    <t>GCA_018231285.1</t>
  </si>
  <si>
    <t>DWBT01</t>
  </si>
  <si>
    <t>ftp://ftp.ncbi.nlm.nih.gov/genomes/all/GCA/018/231/285/GCA_018231285.1_SRR12057654</t>
  </si>
  <si>
    <t>Carcharodus tripolina</t>
  </si>
  <si>
    <t>SAMN13920758</t>
  </si>
  <si>
    <t>GCA_018231345.1</t>
  </si>
  <si>
    <t>DWAT01</t>
  </si>
  <si>
    <t>ftp://ftp.ncbi.nlm.nih.gov/genomes/all/GCA/018/231/345/GCA_018231345.1_SRR12057640</t>
  </si>
  <si>
    <t>Spialia sertorius</t>
  </si>
  <si>
    <t>SAMN13920710</t>
  </si>
  <si>
    <t>GCA_018232345.1</t>
  </si>
  <si>
    <t>DVRF01</t>
  </si>
  <si>
    <t>ftp://ftp.ncbi.nlm.nih.gov/genomes/all/GCA/018/232/345/GCA_018232345.1_SRR12057650</t>
  </si>
  <si>
    <t>Spialia phlomidis</t>
  </si>
  <si>
    <t>SAMN13920714</t>
  </si>
  <si>
    <t>GCA_018232305.1</t>
  </si>
  <si>
    <t>DVRE01</t>
  </si>
  <si>
    <t>ftp://ftp.ncbi.nlm.nih.gov/genomes/all/GCA/018/232/305/GCA_018232305.1_SRR12057652</t>
  </si>
  <si>
    <t>Muschampia tessellum</t>
  </si>
  <si>
    <t>SAMN13920734</t>
  </si>
  <si>
    <t>GCA_018232385.1</t>
  </si>
  <si>
    <t>DVRB01</t>
  </si>
  <si>
    <t>ftp://ftp.ncbi.nlm.nih.gov/genomes/all/GCA/018/232/385/GCA_018232385.1_SRR12057660</t>
  </si>
  <si>
    <t>Apodemia virgulti</t>
  </si>
  <si>
    <t>SAMN12776896</t>
  </si>
  <si>
    <t>GCA_018235885.1</t>
  </si>
  <si>
    <t>DVYA01</t>
  </si>
  <si>
    <t>ftp://ftp.ncbi.nlm.nih.gov/genomes/all/GCA/018/235/885/GCA_018235885.1_SRR10158646</t>
  </si>
  <si>
    <t>Emesis fatimella nobilata</t>
  </si>
  <si>
    <t>SAMN12776924</t>
  </si>
  <si>
    <t>GCA_018236025.1</t>
  </si>
  <si>
    <t>DVYM01</t>
  </si>
  <si>
    <t>ftp://ftp.ncbi.nlm.nih.gov/genomes/all/GCA/018/236/025/GCA_018236025.1_SRR10158625</t>
  </si>
  <si>
    <t>Apodemia nais</t>
  </si>
  <si>
    <t>SAMN12776905</t>
  </si>
  <si>
    <t>GCA_018235965.1</t>
  </si>
  <si>
    <t>DVYB01</t>
  </si>
  <si>
    <t>ftp://ftp.ncbi.nlm.nih.gov/genomes/all/GCA/018/235/965/GCA_018235965.1_SRR10158645</t>
  </si>
  <si>
    <t>Apodemia chisosensis</t>
  </si>
  <si>
    <t>SAMN12776906</t>
  </si>
  <si>
    <t>GCA_018235905.1</t>
  </si>
  <si>
    <t>DVYC01</t>
  </si>
  <si>
    <t>ftp://ftp.ncbi.nlm.nih.gov/genomes/all/GCA/018/235/905/GCA_018235905.1_SRR10158644</t>
  </si>
  <si>
    <t>Apodemia mejicanus</t>
  </si>
  <si>
    <t>SAMN12776897</t>
  </si>
  <si>
    <t>GCA_018236045.1</t>
  </si>
  <si>
    <t>DVYH01</t>
  </si>
  <si>
    <t>ftp://ftp.ncbi.nlm.nih.gov/genomes/all/GCA/018/236/045/GCA_018236045.1_SRR10158635</t>
  </si>
  <si>
    <t>Apodemia ares</t>
  </si>
  <si>
    <t>SAMN12776907</t>
  </si>
  <si>
    <t>GCA_018236005.1</t>
  </si>
  <si>
    <t>DVYD01</t>
  </si>
  <si>
    <t>ftp://ftp.ncbi.nlm.nih.gov/genomes/all/GCA/018/236/005/GCA_018236005.1_SRR10158643</t>
  </si>
  <si>
    <t>Sphagnurus paluster</t>
  </si>
  <si>
    <t>D49</t>
  </si>
  <si>
    <t>SAMN14543204</t>
  </si>
  <si>
    <t>GCA_018282025.1</t>
  </si>
  <si>
    <t>JABCKI01</t>
  </si>
  <si>
    <t>ftp://ftp.ncbi.nlm.nih.gov/genomes/all/GCA/018/282/025/GCA_018282025.1_ASM1828202v1</t>
  </si>
  <si>
    <t>Nigrospora sphaerica</t>
  </si>
  <si>
    <t>ZJJ_C1</t>
  </si>
  <si>
    <t>SAMN18928156</t>
  </si>
  <si>
    <t>PRJNA726343</t>
  </si>
  <si>
    <t>GCA_018287875.1</t>
  </si>
  <si>
    <t>JAGVVL01</t>
  </si>
  <si>
    <t>ftp://ftp.ncbi.nlm.nih.gov/genomes/all/GCA/018/287/875/GCA_018287875.1_ASM1828787v1</t>
  </si>
  <si>
    <t>Bos taurus x Bison bison</t>
  </si>
  <si>
    <t>Buzz</t>
  </si>
  <si>
    <t>SAMN16780309</t>
  </si>
  <si>
    <t>PRJNA677947</t>
  </si>
  <si>
    <t>GCA_018282465.1</t>
  </si>
  <si>
    <t>chromosome 1:CM031148.1; chromosome 2:CM031149.1; chromosome 3:CM031150.1; chromosome 4:CM031151.1; chromosome 5:CM031152.1; chromosome 6:CM031153.1; chromosome 7:CM031154.1; chromosome 8:CM031155.1; chromosome 9:CM031156.1; chromosome 10:CM031157.1; chromosome 11:CM031158.1; chromosome 12:CM031159.1; chromosome 13:CM031160.1; chromosome 14:CM031161.1; chromosome 15:CM031162.1; chromosome 16:CM031163.1; chromosome 17:CM031164.1; chromosome 18:CM031165.1; chromosome 19:CM031166.1; chromosome 20:CM031167.1; chromosome 21:CM031168.1; chromosome 22:CM031169.1; chromosome 23:CM031170.1; chromosome 24:CM031171.1; chromosome 25:CM031172.1; chromosome 26:CM031173.1; chromosome 27:CM031174.1; chromosome 28:CM031175.1; chromosome 29:CM031176.1; chromosome X:CM031177.1</t>
  </si>
  <si>
    <t>JAEQBJ01</t>
  </si>
  <si>
    <t>ftp://ftp.ncbi.nlm.nih.gov/genomes/all/GCA/018/282/465/GCA_018282465.1_ARS_Simm1.0</t>
  </si>
  <si>
    <t>Petunia secreta</t>
  </si>
  <si>
    <t>01A</t>
  </si>
  <si>
    <t>SAMN16635160</t>
  </si>
  <si>
    <t>PRJNA674325</t>
  </si>
  <si>
    <t>GCA_018292955.1</t>
  </si>
  <si>
    <t>JAFBXY01</t>
  </si>
  <si>
    <t>ftp://ftp.ncbi.nlm.nih.gov/genomes/all/GCA/018/292/955/GCA_018292955.1_ASM1829295v1</t>
  </si>
  <si>
    <t>Euplotes sp.</t>
  </si>
  <si>
    <t>AntOrgLke</t>
  </si>
  <si>
    <t>SAMN18642529</t>
  </si>
  <si>
    <t>PRJNA720161</t>
  </si>
  <si>
    <t>GCA_018295905.1</t>
  </si>
  <si>
    <t>JAGXKF01</t>
  </si>
  <si>
    <t>ftp://ftp.ncbi.nlm.nih.gov/genomes/all/GCA/018/295/905/GCA_018295905.1_ASM1829590v1</t>
  </si>
  <si>
    <t>Termitomyces sp. T112</t>
  </si>
  <si>
    <t>T112</t>
  </si>
  <si>
    <t>SAMN11264823</t>
  </si>
  <si>
    <t>PRJNA529327</t>
  </si>
  <si>
    <t>GCA_018296085.1</t>
  </si>
  <si>
    <t>JACKQM01</t>
  </si>
  <si>
    <t>ftp://ftp.ncbi.nlm.nih.gov/genomes/all/GCA/018/296/085/GCA_018296085.1_ASM1829608v1</t>
  </si>
  <si>
    <t>Termitomyces sp. T153</t>
  </si>
  <si>
    <t>T153</t>
  </si>
  <si>
    <t>SAMN11264824</t>
  </si>
  <si>
    <t>GCA_018296165.1</t>
  </si>
  <si>
    <t>JACKQL01</t>
  </si>
  <si>
    <t>ftp://ftp.ncbi.nlm.nih.gov/genomes/all/GCA/018/296/165/GCA_018296165.1_ASM1829616v1</t>
  </si>
  <si>
    <t>Flaveria bidentis</t>
  </si>
  <si>
    <t>SAMD00141467</t>
  </si>
  <si>
    <t>PRJDB7502</t>
  </si>
  <si>
    <t>GCA_018326385.1</t>
  </si>
  <si>
    <t>BJCM01</t>
  </si>
  <si>
    <t>ftp://ftp.ncbi.nlm.nih.gov/genomes/all/GCA/018/326/385/GCA_018326385.1_Fbid_1.0</t>
  </si>
  <si>
    <t>Flaveria brownii</t>
  </si>
  <si>
    <t>SAMD00141468</t>
  </si>
  <si>
    <t>GCA_018326445.1</t>
  </si>
  <si>
    <t>BJCN01</t>
  </si>
  <si>
    <t>ftp://ftp.ncbi.nlm.nih.gov/genomes/all/GCA/018/326/445/GCA_018326445.1_Fbro_1.0</t>
  </si>
  <si>
    <t>Flaveria robusta</t>
  </si>
  <si>
    <t>SAMD00141470</t>
  </si>
  <si>
    <t>GCA_018326485.1</t>
  </si>
  <si>
    <t>BJCP01</t>
  </si>
  <si>
    <t>2021-04-12T23:45:00Z</t>
  </si>
  <si>
    <t>ftp://ftp.ncbi.nlm.nih.gov/genomes/all/GCA/018/326/485/GCA_018326485.1_Frob_1.0</t>
  </si>
  <si>
    <t>Flaveria floridana</t>
  </si>
  <si>
    <t>SAMD00141469</t>
  </si>
  <si>
    <t>GCA_018326465.1</t>
  </si>
  <si>
    <t>BJCO01</t>
  </si>
  <si>
    <t>ftp://ftp.ncbi.nlm.nih.gov/genomes/all/GCA/018/326/465/GCA_018326465.1_Fflo_1.0</t>
  </si>
  <si>
    <t>Eueides isabella</t>
  </si>
  <si>
    <t>Eisa01</t>
  </si>
  <si>
    <t>SAMN17088387</t>
  </si>
  <si>
    <t>PRJNA685624</t>
  </si>
  <si>
    <t>GCA_019049475.1</t>
  </si>
  <si>
    <t>chromosome 2:CM032384.1; chromosome 3:CM032385.1; chromosome 4:CM032386.1; chromosome 5:CM032387.1; chromosome 6:CM032388.1; chromosome 7:CM032389.1; chromosome 8:CM032390.1; chromosome 9:CM032391.1; chromosome 10:CM032392.1; chromosome 11:CM032393.1; chromosome 12:CM032394.1; chromosome 13:CM032395.1; chromosome 14:CM032396.1; chromosome 15:CM032397.1; chromosome 16:CM032398.1; chromosome 17:CM032399.1; chromosome 18:CM032400.1; chromosome 19:CM032401.1; chromosome 20:CM032402.1; chromosome 21:CM032403.1; chromosome 22:CM032404.1; chromosome 23:CM032405.1; chromosome 24:CM032406.1; chromosome 25:CM032407.1; chromosome 26:CM032408.1; chromosome 27:CM032409.1; chromosome 28:CM032410.1; chromosome 29:CM032411.1; chromosome 30:CM032412.1; chromosome 31:CM032413.1; chromosome 1Z:CM032383.1</t>
  </si>
  <si>
    <t>JAEIOK01</t>
  </si>
  <si>
    <t>ftp://ftp.ncbi.nlm.nih.gov/genomes/all/GCA/019/049/475/GCA_019049475.1_ASM1904947v1</t>
  </si>
  <si>
    <t>Delias oraia</t>
  </si>
  <si>
    <t>KKH7UJNOI2</t>
  </si>
  <si>
    <t>SAMN05712507</t>
  </si>
  <si>
    <t>GCA_018230265.1</t>
  </si>
  <si>
    <t>DWCF01</t>
  </si>
  <si>
    <t>ftp://ftp.ncbi.nlm.nih.gov/genomes/all/GCA/018/230/265/GCA_018230265.1_SRR4341246</t>
  </si>
  <si>
    <t>Lepidochrysops patricia</t>
  </si>
  <si>
    <t>SAMN08456345</t>
  </si>
  <si>
    <t>GCA_018230145.1</t>
  </si>
  <si>
    <t>DWAK01</t>
  </si>
  <si>
    <t>ftp://ftp.ncbi.nlm.nih.gov/genomes/all/GCA/018/230/145/GCA_018230145.1_SRR6679360</t>
  </si>
  <si>
    <t>Heliconius hewitsoni</t>
  </si>
  <si>
    <t>hew02130</t>
  </si>
  <si>
    <t>SAMN04412543</t>
  </si>
  <si>
    <t>GCA_018230445.1</t>
  </si>
  <si>
    <t>DWAN01</t>
  </si>
  <si>
    <t>ftp://ftp.ncbi.nlm.nih.gov/genomes/all/GCA/018/230/445/GCA_018230445.1_SRR3102337</t>
  </si>
  <si>
    <t>Papilio polyxenes</t>
  </si>
  <si>
    <t>8WY7ASJ4IV</t>
  </si>
  <si>
    <t>SAMN05712509</t>
  </si>
  <si>
    <t>GCA_018230105.1</t>
  </si>
  <si>
    <t>DWQG01</t>
  </si>
  <si>
    <t>ftp://ftp.ncbi.nlm.nih.gov/genomes/all/GCA/018/230/105/GCA_018230105.1_SRR5168526</t>
  </si>
  <si>
    <t>Heliconius hortense</t>
  </si>
  <si>
    <t>Heliconius hortense MRKhort2</t>
  </si>
  <si>
    <t>SAMN05224146</t>
  </si>
  <si>
    <t>GCA_018230405.1</t>
  </si>
  <si>
    <t>DWAL01</t>
  </si>
  <si>
    <t>ftp://ftp.ncbi.nlm.nih.gov/genomes/all/GCA/018/230/405/GCA_018230405.1_SRR4032054</t>
  </si>
  <si>
    <t>Spialia lugens</t>
  </si>
  <si>
    <t>SAMN13920712</t>
  </si>
  <si>
    <t>GCA_018230645.1</t>
  </si>
  <si>
    <t>DWAR01</t>
  </si>
  <si>
    <t>ftp://ftp.ncbi.nlm.nih.gov/genomes/all/GCA/018/230/645/GCA_018230645.1_SRR12057684</t>
  </si>
  <si>
    <t>Charaxes varanes</t>
  </si>
  <si>
    <t>SCK94OLBS1</t>
  </si>
  <si>
    <t>SAMN06229774</t>
  </si>
  <si>
    <t>GCA_018230225.1</t>
  </si>
  <si>
    <t>DWQF01</t>
  </si>
  <si>
    <t>ftp://ftp.ncbi.nlm.nih.gov/genomes/all/GCA/018/230/225/GCA_018230225.1_SRR5175869</t>
  </si>
  <si>
    <t>Heliconius congener</t>
  </si>
  <si>
    <t>con9125</t>
  </si>
  <si>
    <t>SAMN04412542</t>
  </si>
  <si>
    <t>GCA_018230605.1</t>
  </si>
  <si>
    <t>DWAO01</t>
  </si>
  <si>
    <t>ftp://ftp.ncbi.nlm.nih.gov/genomes/all/GCA/018/230/605/GCA_018230605.1_SRR3102172</t>
  </si>
  <si>
    <t>Heliconius eleuchia</t>
  </si>
  <si>
    <t>eleu08001</t>
  </si>
  <si>
    <t>SAMN04412541</t>
  </si>
  <si>
    <t>GCA_018230625.1</t>
  </si>
  <si>
    <t>DWAP01</t>
  </si>
  <si>
    <t>ftp://ftp.ncbi.nlm.nih.gov/genomes/all/GCA/018/230/625/GCA_018230625.1_SRR3102171</t>
  </si>
  <si>
    <t>Muschampia stauderi</t>
  </si>
  <si>
    <t>SAMN13920754</t>
  </si>
  <si>
    <t>GCA_018230745.1</t>
  </si>
  <si>
    <t>DWRO01</t>
  </si>
  <si>
    <t>ftp://ftp.ncbi.nlm.nih.gov/genomes/all/GCA/018/230/745/GCA_018230745.1_SRR12057680</t>
  </si>
  <si>
    <t>Muschampia baetica</t>
  </si>
  <si>
    <t>SAMN13920755</t>
  </si>
  <si>
    <t>GCA_018230665.1</t>
  </si>
  <si>
    <t>DWBD01</t>
  </si>
  <si>
    <t>ftp://ftp.ncbi.nlm.nih.gov/genomes/all/GCA/018/230/665/GCA_018230665.1_SRR12057691</t>
  </si>
  <si>
    <t>Junonia oenone</t>
  </si>
  <si>
    <t>95HTTBWG9H</t>
  </si>
  <si>
    <t>SAMN06229772</t>
  </si>
  <si>
    <t>GCA_018230425.1</t>
  </si>
  <si>
    <t>DWCE01</t>
  </si>
  <si>
    <t>ftp://ftp.ncbi.nlm.nih.gov/genomes/all/GCA/018/230/425/GCA_018230425.1_SRR5182725</t>
  </si>
  <si>
    <t>Spialia ferax</t>
  </si>
  <si>
    <t>SAMN13920719</t>
  </si>
  <si>
    <t>GCA_018230705.1</t>
  </si>
  <si>
    <t>DWBE01</t>
  </si>
  <si>
    <t>ftp://ftp.ncbi.nlm.nih.gov/genomes/all/GCA/018/230/705/GCA_018230705.1_SRR12057686</t>
  </si>
  <si>
    <t>Ernsta delagoae</t>
  </si>
  <si>
    <t>SAMN13920723</t>
  </si>
  <si>
    <t>GCA_018230765.1</t>
  </si>
  <si>
    <t>DWBH01</t>
  </si>
  <si>
    <t>ftp://ftp.ncbi.nlm.nih.gov/genomes/all/GCA/018/230/765/GCA_018230765.1_SRR12057675</t>
  </si>
  <si>
    <t>Muschampia leuzeae</t>
  </si>
  <si>
    <t>SAMN13920743</t>
  </si>
  <si>
    <t>GCA_018230845.1</t>
  </si>
  <si>
    <t>DWBL01</t>
  </si>
  <si>
    <t>ftp://ftp.ncbi.nlm.nih.gov/genomes/all/GCA/018/230/845/GCA_018230845.1_SRR12057668</t>
  </si>
  <si>
    <t>Muschampia plurimacula</t>
  </si>
  <si>
    <t>SAMN13920746</t>
  </si>
  <si>
    <t>GCA_018230725.1</t>
  </si>
  <si>
    <t>DWAQ01</t>
  </si>
  <si>
    <t>ftp://ftp.ncbi.nlm.nih.gov/genomes/all/GCA/018/230/725/GCA_018230725.1_SRR12057689</t>
  </si>
  <si>
    <t>Ernsta nanus</t>
  </si>
  <si>
    <t>SAMN13920722</t>
  </si>
  <si>
    <t>GCA_018230825.1</t>
  </si>
  <si>
    <t>DWBI01</t>
  </si>
  <si>
    <t>ftp://ftp.ncbi.nlm.nih.gov/genomes/all/GCA/018/230/825/GCA_018230825.1_SRR12057674</t>
  </si>
  <si>
    <t>Ernsta dromus</t>
  </si>
  <si>
    <t>SAMN13920729</t>
  </si>
  <si>
    <t>GCA_018230785.1</t>
  </si>
  <si>
    <t>DWBF01</t>
  </si>
  <si>
    <t>ftp://ftp.ncbi.nlm.nih.gov/genomes/all/GCA/018/230/785/GCA_018230785.1_SRR12057682</t>
  </si>
  <si>
    <t>Muschampia proteides</t>
  </si>
  <si>
    <t>SAMN13920741</t>
  </si>
  <si>
    <t>GCA_018230885.1</t>
  </si>
  <si>
    <t>DWBM01</t>
  </si>
  <si>
    <t>ftp://ftp.ncbi.nlm.nih.gov/genomes/all/GCA/018/230/885/GCA_018230885.1_SRR12057667</t>
  </si>
  <si>
    <t>Ernsta ploetzi</t>
  </si>
  <si>
    <t>SAMN13920730</t>
  </si>
  <si>
    <t>GCA_018230805.1</t>
  </si>
  <si>
    <t>DWAS01</t>
  </si>
  <si>
    <t>ftp://ftp.ncbi.nlm.nih.gov/genomes/all/GCA/018/230/805/GCA_018230805.1_SRR12057683</t>
  </si>
  <si>
    <t>Gomalia elma</t>
  </si>
  <si>
    <t>SAMN13920732</t>
  </si>
  <si>
    <t>GCA_018230945.1</t>
  </si>
  <si>
    <t>DWBS01</t>
  </si>
  <si>
    <t>ftp://ftp.ncbi.nlm.nih.gov/genomes/all/GCA/018/230/945/GCA_018230945.1_SRR12057657</t>
  </si>
  <si>
    <t>Gonatopus flavifemur</t>
  </si>
  <si>
    <t>zju</t>
  </si>
  <si>
    <t>SAMN17612310</t>
  </si>
  <si>
    <t>PRJNA695321</t>
  </si>
  <si>
    <t>GCA_018340375.1</t>
  </si>
  <si>
    <t>JAFFJZ01</t>
  </si>
  <si>
    <t>ftp://ftp.ncbi.nlm.nih.gov/genomes/all/GCA/018/340/375/GCA_018340375.1_Gfla_zju_1.0</t>
  </si>
  <si>
    <t>Aspergillus pseudoviridinutans</t>
  </si>
  <si>
    <t>IFM 55266</t>
  </si>
  <si>
    <t>SAMD00140677</t>
  </si>
  <si>
    <t>PRJNA758049</t>
  </si>
  <si>
    <t>GCA_018340605.1</t>
  </si>
  <si>
    <t>mitochondrion MT:AP024468.1</t>
  </si>
  <si>
    <t>BHVY01</t>
  </si>
  <si>
    <t>ftp://ftp.ncbi.nlm.nih.gov/genomes/all/GCA/018/340/605/GCA_018340605.1_Asppvi_assembly01</t>
  </si>
  <si>
    <t>ftp://ftp.ncbi.nlm.nih.gov/genomes/all/GCF/018/340/605/GCF_018340605.1_Asppvi_assembly01</t>
  </si>
  <si>
    <t>Microvelia longipes</t>
  </si>
  <si>
    <t>CP-2014</t>
  </si>
  <si>
    <t>SAMN14278894</t>
  </si>
  <si>
    <t>PRJNA610161</t>
  </si>
  <si>
    <t>GCA_018340805.1</t>
  </si>
  <si>
    <t>JACMZG01</t>
  </si>
  <si>
    <t>ftp://ftp.ncbi.nlm.nih.gov/genomes/all/GCA/018/340/805/GCA_018340805.1_IGFL_Mlon_1.0</t>
  </si>
  <si>
    <t>Solanum appendiculatum</t>
  </si>
  <si>
    <t>accession 670</t>
  </si>
  <si>
    <t>SAMN17974349</t>
  </si>
  <si>
    <t>PRJNA561636</t>
  </si>
  <si>
    <t>GCA_018342035.1</t>
  </si>
  <si>
    <t>JAGDQO01</t>
  </si>
  <si>
    <t>ftp://ftp.ncbi.nlm.nih.gov/genomes/all/GCA/018/342/035/GCA_018342035.1_IUB_Sapp_1.0</t>
  </si>
  <si>
    <t>Gonioctena quinquepunctata</t>
  </si>
  <si>
    <t>Urbeis_2018_1</t>
  </si>
  <si>
    <t>SAMN17849328</t>
  </si>
  <si>
    <t>PRJNA701158</t>
  </si>
  <si>
    <t>GCA_018342105.1</t>
  </si>
  <si>
    <t>JAFIRS01</t>
  </si>
  <si>
    <t>ftp://ftp.ncbi.nlm.nih.gov/genomes/all/GCA/018/342/105/GCA_018342105.1_ULB_GQUI_1.0</t>
  </si>
  <si>
    <t>[Candida] chilensis</t>
  </si>
  <si>
    <t>NRRL Y-17141</t>
  </si>
  <si>
    <t>SAMN16512069</t>
  </si>
  <si>
    <t>PRJNA647756</t>
  </si>
  <si>
    <t>GCA_018343875.1</t>
  </si>
  <si>
    <t>JADIOQ01</t>
  </si>
  <si>
    <t>ftp://ftp.ncbi.nlm.nih.gov/genomes/all/GCA/018/343/875/GCA_018343875.1_ASM1834387v1</t>
  </si>
  <si>
    <t>Debaryomycetaceae sp. 'Limtongozyma cylindracea'</t>
  </si>
  <si>
    <t>NRRL Y-17506</t>
  </si>
  <si>
    <t>SAMN16512070</t>
  </si>
  <si>
    <t>GCA_018343905.1</t>
  </si>
  <si>
    <t>JADIOR01</t>
  </si>
  <si>
    <t>ftp://ftp.ncbi.nlm.nih.gov/genomes/all/GCA/018/343/905/GCA_018343905.1_ASM1834390v1</t>
  </si>
  <si>
    <t>Wickerhamomyces sp. UFMG-CM-Y6624</t>
  </si>
  <si>
    <t>NRRL Y-48258</t>
  </si>
  <si>
    <t>SAMN16512072</t>
  </si>
  <si>
    <t>GCA_018343995.1</t>
  </si>
  <si>
    <t>JADIOT01</t>
  </si>
  <si>
    <t>ftp://ftp.ncbi.nlm.nih.gov/genomes/all/GCA/018/343/995/GCA_018343995.1_ASM1834399v1</t>
  </si>
  <si>
    <t>[Candida] silvatica</t>
  </si>
  <si>
    <t>NRRL Y-7777</t>
  </si>
  <si>
    <t>SAMN16512080</t>
  </si>
  <si>
    <t>GCA_018344475.1</t>
  </si>
  <si>
    <t>JADIOY01</t>
  </si>
  <si>
    <t>ftp://ftp.ncbi.nlm.nih.gov/genomes/all/GCA/018/344/475/GCA_018344475.1_ASM1834447v1</t>
  </si>
  <si>
    <t>Nebria ingens riversi</t>
  </si>
  <si>
    <t>SDS18-627</t>
  </si>
  <si>
    <t>SAMN16885746</t>
  </si>
  <si>
    <t>PRJNA671697</t>
  </si>
  <si>
    <t>GCA_018344505.1</t>
  </si>
  <si>
    <t>JADQWA01</t>
  </si>
  <si>
    <t>ftp://ftp.ncbi.nlm.nih.gov/genomes/all/GCA/018/344/505/GCA_018344505.1_ASM1834450v1</t>
  </si>
  <si>
    <t>Trichophyton schoenleinii</t>
  </si>
  <si>
    <t>CMCC(F)T2s</t>
  </si>
  <si>
    <t>SAMN13341760</t>
  </si>
  <si>
    <t>PRJNA590876</t>
  </si>
  <si>
    <t>GCA_018357685.1</t>
  </si>
  <si>
    <t>WOFF01</t>
  </si>
  <si>
    <t>ftp://ftp.ncbi.nlm.nih.gov/genomes/all/GCA/018/357/685/GCA_018357685.1_ASM1835768v1</t>
  </si>
  <si>
    <t>Claviceps capensis</t>
  </si>
  <si>
    <t>CCC 1504</t>
  </si>
  <si>
    <t>SAMN11159898</t>
  </si>
  <si>
    <t>GCA_018360045.1</t>
  </si>
  <si>
    <t>SRPN01</t>
  </si>
  <si>
    <t>ftp://ftp.ncbi.nlm.nih.gov/genomes/all/GCA/018/360/045/GCA_018360045.1_CSU_CCC1504_v1</t>
  </si>
  <si>
    <t>Claviceps monticola</t>
  </si>
  <si>
    <t>CCC 1483</t>
  </si>
  <si>
    <t>SAMN11159896</t>
  </si>
  <si>
    <t>GCA_018360055.1</t>
  </si>
  <si>
    <t>SRPP01</t>
  </si>
  <si>
    <t>ftp://ftp.ncbi.nlm.nih.gov/genomes/all/GCA/018/360/055/GCA_018360055.1_CSU_CCC1483_v1</t>
  </si>
  <si>
    <t>Claviceps pazoutovae</t>
  </si>
  <si>
    <t>CCC 1485</t>
  </si>
  <si>
    <t>SAMN11159897</t>
  </si>
  <si>
    <t>GCA_018360065.1</t>
  </si>
  <si>
    <t>SRPO01</t>
  </si>
  <si>
    <t>ftp://ftp.ncbi.nlm.nih.gov/genomes/all/GCA/018/360/065/GCA_018360065.1_CSU_CCC1485_v1</t>
  </si>
  <si>
    <t>Claviceps cyperi</t>
  </si>
  <si>
    <t>CCC 1219</t>
  </si>
  <si>
    <t>SAMN11159895</t>
  </si>
  <si>
    <t>GCA_018360075.1</t>
  </si>
  <si>
    <t>SRPQ01</t>
  </si>
  <si>
    <t>ftp://ftp.ncbi.nlm.nih.gov/genomes/all/GCA/018/360/075/GCA_018360075.1_CSU_CCC1219_v1</t>
  </si>
  <si>
    <t>Claviceps africana</t>
  </si>
  <si>
    <t>CCC 489</t>
  </si>
  <si>
    <t>SAMN11159887</t>
  </si>
  <si>
    <t>GCA_018360145.1</t>
  </si>
  <si>
    <t>SRPY01</t>
  </si>
  <si>
    <t>ftp://ftp.ncbi.nlm.nih.gov/genomes/all/GCA/018/360/145/GCA_018360145.1_CSU_CCC489_v1</t>
  </si>
  <si>
    <t>Claviceps maximensis</t>
  </si>
  <si>
    <t>CCC 398</t>
  </si>
  <si>
    <t>SAMN11159886</t>
  </si>
  <si>
    <t>GCA_018360255.1</t>
  </si>
  <si>
    <t>SRPZ01</t>
  </si>
  <si>
    <t>ftp://ftp.ncbi.nlm.nih.gov/genomes/all/GCA/018/360/255/GCA_018360255.1_CSU_CCC398_v1</t>
  </si>
  <si>
    <t>Claviceps digitariae</t>
  </si>
  <si>
    <t>CCC 659</t>
  </si>
  <si>
    <t>SAMN11159892</t>
  </si>
  <si>
    <t>GCA_018360205.1</t>
  </si>
  <si>
    <t>SRPT01</t>
  </si>
  <si>
    <t>ftp://ftp.ncbi.nlm.nih.gov/genomes/all/GCA/018/360/205/GCA_018360205.1_CSU_CCC659_v1</t>
  </si>
  <si>
    <t>Claviceps sorghi</t>
  </si>
  <si>
    <t>CCC 632</t>
  </si>
  <si>
    <t>SAMN11159890</t>
  </si>
  <si>
    <t>GCA_018360135.1</t>
  </si>
  <si>
    <t>SRPV01</t>
  </si>
  <si>
    <t>ftp://ftp.ncbi.nlm.nih.gov/genomes/all/GCA/018/360/135/GCA_018360135.1_CSU_CCC632_v1</t>
  </si>
  <si>
    <t>Claviceps sp. LM458 group G5</t>
  </si>
  <si>
    <t>LM458</t>
  </si>
  <si>
    <t>SAMN11159883</t>
  </si>
  <si>
    <t>GCA_018360275.1</t>
  </si>
  <si>
    <t>SRQB01</t>
  </si>
  <si>
    <t>ftp://ftp.ncbi.nlm.nih.gov/genomes/all/GCA/018/360/275/GCA_018360275.1_CSU_LM458_v1</t>
  </si>
  <si>
    <t>Claviceps aff. humidiphila group G2b</t>
  </si>
  <si>
    <t>LM81</t>
  </si>
  <si>
    <t>SAMN11159877</t>
  </si>
  <si>
    <t>GCA_018360325.1</t>
  </si>
  <si>
    <t>SRQG01</t>
  </si>
  <si>
    <t>ftp://ftp.ncbi.nlm.nih.gov/genomes/all/GCA/018/360/325/GCA_018360325.1_CSU_LM81_v1</t>
  </si>
  <si>
    <t>Claviceps sp. Clav32 group G5</t>
  </si>
  <si>
    <t>Clav32</t>
  </si>
  <si>
    <t>SAMN11159882</t>
  </si>
  <si>
    <t>GCA_018360355.1</t>
  </si>
  <si>
    <t>SRQC01</t>
  </si>
  <si>
    <t>ftp://ftp.ncbi.nlm.nih.gov/genomes/all/GCA/018/360/355/GCA_018360355.1_CSU_Clav32_v1</t>
  </si>
  <si>
    <t>Claviceps sp. LM84 group G4</t>
  </si>
  <si>
    <t>LM84</t>
  </si>
  <si>
    <t>SAMN11159876</t>
  </si>
  <si>
    <t>GCA_018360345.1</t>
  </si>
  <si>
    <t>SRQH01</t>
  </si>
  <si>
    <t>ftp://ftp.ncbi.nlm.nih.gov/genomes/all/GCA/018/360/345/GCA_018360345.1_CSU_LM84_v1</t>
  </si>
  <si>
    <t>Claviceps sp. LM78 group G4</t>
  </si>
  <si>
    <t>LM78</t>
  </si>
  <si>
    <t>SAMN11159878</t>
  </si>
  <si>
    <t>GCA_018360385.1</t>
  </si>
  <si>
    <t>SRQF01</t>
  </si>
  <si>
    <t>ftp://ftp.ncbi.nlm.nih.gov/genomes/all/GCA/018/360/385/GCA_018360385.1_CSU_LM78_v1</t>
  </si>
  <si>
    <t>Claviceps sp. LM77 group G4</t>
  </si>
  <si>
    <t>LM77</t>
  </si>
  <si>
    <t>SAMN11159879</t>
  </si>
  <si>
    <t>GCA_018360375.1</t>
  </si>
  <si>
    <t>SRQE01</t>
  </si>
  <si>
    <t>ftp://ftp.ncbi.nlm.nih.gov/genomes/all/GCA/018/360/375/GCA_018360375.1_CSU_LM77_v1</t>
  </si>
  <si>
    <t>Claviceps sp. LM218 group G6</t>
  </si>
  <si>
    <t>LM218</t>
  </si>
  <si>
    <t>SAMN11159875</t>
  </si>
  <si>
    <t>GCA_018360435.1</t>
  </si>
  <si>
    <t>SRQI01</t>
  </si>
  <si>
    <t>ftp://ftp.ncbi.nlm.nih.gov/genomes/all/GCA/018/360/435/GCA_018360435.1_CSU_LM218_v1</t>
  </si>
  <si>
    <t>Claviceps sp. LM220 group G6</t>
  </si>
  <si>
    <t>LM220</t>
  </si>
  <si>
    <t>SAMN11159873</t>
  </si>
  <si>
    <t>GCA_018360445.1</t>
  </si>
  <si>
    <t>SRQK01</t>
  </si>
  <si>
    <t>ftp://ftp.ncbi.nlm.nih.gov/genomes/all/GCA/018/360/445/GCA_018360445.1_CSU_LM220_v1</t>
  </si>
  <si>
    <t>Claviceps citrina</t>
  </si>
  <si>
    <t>CCC 265</t>
  </si>
  <si>
    <t>SAMN11159885</t>
  </si>
  <si>
    <t>GCA_018360365.1</t>
  </si>
  <si>
    <t>SRQA01</t>
  </si>
  <si>
    <t>ftp://ftp.ncbi.nlm.nih.gov/genomes/all/GCA/018/360/365/GCA_018360365.1_CSU_CCC265_v1</t>
  </si>
  <si>
    <t>Claviceps sp. Clav50 group G5</t>
  </si>
  <si>
    <t>Clav50</t>
  </si>
  <si>
    <t>SAMN11159881</t>
  </si>
  <si>
    <t>GCA_018360525.1</t>
  </si>
  <si>
    <t>SRQD01</t>
  </si>
  <si>
    <t>ftp://ftp.ncbi.nlm.nih.gov/genomes/all/GCA/018/360/525/GCA_018360525.1_CSU_Clav50_v1</t>
  </si>
  <si>
    <t>Claviceps sp. LM219 group G6</t>
  </si>
  <si>
    <t>LM219</t>
  </si>
  <si>
    <t>SAMN11159874</t>
  </si>
  <si>
    <t>GCA_018360595.1</t>
  </si>
  <si>
    <t>SRQJ01</t>
  </si>
  <si>
    <t>ftp://ftp.ncbi.nlm.nih.gov/genomes/all/GCA/018/360/595/GCA_018360595.1_CSU_LM219_v1</t>
  </si>
  <si>
    <t>Claviceps sp. LM454 group G7</t>
  </si>
  <si>
    <t>LM454</t>
  </si>
  <si>
    <t>SAMN11159872</t>
  </si>
  <si>
    <t>GCA_018360575.1</t>
  </si>
  <si>
    <t>SRQL01</t>
  </si>
  <si>
    <t>ftp://ftp.ncbi.nlm.nih.gov/genomes/all/GCA/018/360/575/GCA_018360575.1_CSU_LM454_v1</t>
  </si>
  <si>
    <t>Claviceps lovelessii</t>
  </si>
  <si>
    <t>CCC 647</t>
  </si>
  <si>
    <t>SAMN11159891</t>
  </si>
  <si>
    <t>GCA_018360185.1</t>
  </si>
  <si>
    <t>SRPU01</t>
  </si>
  <si>
    <t>ftp://ftp.ncbi.nlm.nih.gov/genomes/all/GCA/018/360/185/GCA_018360185.1_CSU_CCC647_v1</t>
  </si>
  <si>
    <t>Claviceps pusilla</t>
  </si>
  <si>
    <t>CCC 602</t>
  </si>
  <si>
    <t>SAMN11159889</t>
  </si>
  <si>
    <t>GCA_018360225.1</t>
  </si>
  <si>
    <t>SRPW01</t>
  </si>
  <si>
    <t>ftp://ftp.ncbi.nlm.nih.gov/genomes/all/GCA/018/360/225/GCA_018360225.1_CSU_CCC602_v1</t>
  </si>
  <si>
    <t>Sminthurides aquaticus</t>
  </si>
  <si>
    <t>SAMEA7116350</t>
  </si>
  <si>
    <t>PRJEB39696</t>
  </si>
  <si>
    <t>GCA_906901655.1</t>
  </si>
  <si>
    <t>mitochondrion MIT:OD987621.1</t>
  </si>
  <si>
    <t>CAJQTT01</t>
  </si>
  <si>
    <t>2021-05-07T00:00:00Z</t>
  </si>
  <si>
    <t>ftp://ftp.ncbi.nlm.nih.gov/genomes/all/GCA/906/901/655/GCA_906901655.1_SCSMAQ_UL_ASM1</t>
  </si>
  <si>
    <t>Desoria tigrina</t>
  </si>
  <si>
    <t>SAMEA7116352</t>
  </si>
  <si>
    <t>GCA_906901685.1</t>
  </si>
  <si>
    <t>mitochondrion MIT:OD987622.1</t>
  </si>
  <si>
    <t>CAJQTU01</t>
  </si>
  <si>
    <t>ftp://ftp.ncbi.nlm.nih.gov/genomes/all/GCA/906/901/685/GCA_906901685.1_SCDETI_UL_ASM1</t>
  </si>
  <si>
    <t>Formica aquilonia x Formica polyctena</t>
  </si>
  <si>
    <t>SAMEA8143398</t>
  </si>
  <si>
    <t>PRJEB41943</t>
  </si>
  <si>
    <t>GCA_907163055.1</t>
  </si>
  <si>
    <t>CAJQTV01</t>
  </si>
  <si>
    <t>ftp://ftp.ncbi.nlm.nih.gov/genomes/all/GCA/907/163/055/GCA_907163055.1_Faqxpol</t>
  </si>
  <si>
    <t>Penicillium sp. RFL-2021a</t>
  </si>
  <si>
    <t>S1M29</t>
  </si>
  <si>
    <t>SAMN10889014</t>
  </si>
  <si>
    <t>PRJNA521489</t>
  </si>
  <si>
    <t>GCA_014839625.1</t>
  </si>
  <si>
    <t>WIWV01</t>
  </si>
  <si>
    <t>ftp://ftp.ncbi.nlm.nih.gov/genomes/all/GCA/014/839/625/GCA_014839625.1_UCS_PECM_1.0</t>
  </si>
  <si>
    <t>Oxynetra hopfferi</t>
  </si>
  <si>
    <t>NVG-2078</t>
  </si>
  <si>
    <t>SAMN11893143</t>
  </si>
  <si>
    <t>GCA_018239365.1</t>
  </si>
  <si>
    <t>DVPU01</t>
  </si>
  <si>
    <t>ftp://ftp.ncbi.nlm.nih.gov/genomes/all/GCA/018/239/365/GCA_018239365.1_SRR9330750</t>
  </si>
  <si>
    <t>Oxynetra confusa</t>
  </si>
  <si>
    <t>NVG-14112G06</t>
  </si>
  <si>
    <t>SAMN11893146</t>
  </si>
  <si>
    <t>GCA_018239405.1</t>
  </si>
  <si>
    <t>DVPV01</t>
  </si>
  <si>
    <t>ftp://ftp.ncbi.nlm.nih.gov/genomes/all/GCA/018/239/405/GCA_018239405.1_SRR9330749</t>
  </si>
  <si>
    <t>Nymphalis c-album</t>
  </si>
  <si>
    <t>SAMEA8119358</t>
  </si>
  <si>
    <t>PRJEB43210</t>
  </si>
  <si>
    <t>GCA_905332345.1</t>
  </si>
  <si>
    <t>CAJOBY01</t>
  </si>
  <si>
    <t>ftp://ftp.ncbi.nlm.nih.gov/genomes/all/GCA/905/332/345/GCA_905332345.1_Pcalbum_chromosome_and_unplaced</t>
  </si>
  <si>
    <t>Tagiades gana meetana</t>
  </si>
  <si>
    <t>NVG-7335</t>
  </si>
  <si>
    <t>SAMN11893147</t>
  </si>
  <si>
    <t>GCA_018239485.1</t>
  </si>
  <si>
    <t>DVPW01</t>
  </si>
  <si>
    <t>ftp://ftp.ncbi.nlm.nih.gov/genomes/all/GCA/018/239/485/GCA_018239485.1_SRR9330748</t>
  </si>
  <si>
    <t>Pyrrhopyge hadassa</t>
  </si>
  <si>
    <t>SAMN09208484</t>
  </si>
  <si>
    <t>GCA_018251255.1</t>
  </si>
  <si>
    <t>DWOT01</t>
  </si>
  <si>
    <t>ftp://ftp.ncbi.nlm.nih.gov/genomes/all/GCA/018/251/255/GCA_018251255.1_SRR7174436</t>
  </si>
  <si>
    <t>Pyrrhopyge sergius sergius</t>
  </si>
  <si>
    <t>NVG-17094C03</t>
  </si>
  <si>
    <t>SAMN11893065</t>
  </si>
  <si>
    <t>GCA_018239525.1</t>
  </si>
  <si>
    <t>DVQA01</t>
  </si>
  <si>
    <t>ftp://ftp.ncbi.nlm.nih.gov/genomes/all/GCA/018/239/525/GCA_018239525.1_SRR9330744</t>
  </si>
  <si>
    <t>Pyrrhopyge kelita</t>
  </si>
  <si>
    <t>NVG-17094C12</t>
  </si>
  <si>
    <t>SAMN11893068</t>
  </si>
  <si>
    <t>GCA_018239605.1</t>
  </si>
  <si>
    <t>DVQD01</t>
  </si>
  <si>
    <t>ftp://ftp.ncbi.nlm.nih.gov/genomes/all/GCA/018/239/605/GCA_018239605.1_SRR9330741</t>
  </si>
  <si>
    <t>Pyrrhopyge papius papius</t>
  </si>
  <si>
    <t>NVG-17094C08</t>
  </si>
  <si>
    <t>SAMN11893069</t>
  </si>
  <si>
    <t>GCA_018239585.1</t>
  </si>
  <si>
    <t>DVQE01</t>
  </si>
  <si>
    <t>ftp://ftp.ncbi.nlm.nih.gov/genomes/all/GCA/018/239/585/GCA_018239585.1_SRR9330740</t>
  </si>
  <si>
    <t>Felis catus x Leopardis geoffroyi</t>
  </si>
  <si>
    <t>GxD-2</t>
  </si>
  <si>
    <t>SAMN17062193</t>
  </si>
  <si>
    <t>PRJNA684599</t>
  </si>
  <si>
    <t>GCA_018350155.1</t>
  </si>
  <si>
    <t>chromosome X:CM031393.1; chromosome A1:CM031394.1; chromosome A2:CM031395.1; chromosome A3:CM031396.1; chromosome B1:CM031397.1; chromosome B2:CM031398.1; chromosome B3:CM031399.1; chromosome B4:CM031400.1; chromosome C1:CM031401.1; chromosome C2:CM031402.1; chromosome C3:CM031403.1; chromosome D1:CM031404.1; chromosome D2:CM031405.1; chromosome D3:CM031406.1; chromosome D4:CM031407.1; chromosome E1:CM031408.1; chromosome E2:CM031409.1; chromosome E3:CM031410.1</t>
  </si>
  <si>
    <t>JAFEKB01</t>
  </si>
  <si>
    <t>ftp://ftp.ncbi.nlm.nih.gov/genomes/all/GCA/018/350/155/GCA_018350155.1_O.geoffroyi_Oge1_pat1.0</t>
  </si>
  <si>
    <t>Brachyptera putata</t>
  </si>
  <si>
    <t>SAMEA5248727</t>
  </si>
  <si>
    <t>PRJEB44421</t>
  </si>
  <si>
    <t>GCA_907164805.1</t>
  </si>
  <si>
    <t>chromosome 1:OU015462.1; chromosome 2:OU015463.1; chromosome 3:OU015464.1; chromosome 4:OU015465.1; chromosome 5:OU015466.1; chromosome 6:OU015467.1; chromosome 7:OU015468.1; chromosome 8:OU015469.1; chromosome 9:OU015470.1; chromosome 10:OU015471.1; chromosome 11:OU015472.1; chromosome 12:OU015473.1; chromosome 13:OU015474.1; chromosome 14:OU015475.1</t>
  </si>
  <si>
    <t>ftp://ftp.ncbi.nlm.nih.gov/genomes/all/GCA/907/164/805/GCA_907164805.1_iBraPut3m.1</t>
  </si>
  <si>
    <t>Hemaris fuciformis</t>
  </si>
  <si>
    <t>SAMEA5248724</t>
  </si>
  <si>
    <t>PRJEB44424</t>
  </si>
  <si>
    <t>GCA_907164795.1</t>
  </si>
  <si>
    <t>chromosome 1:OU015432.1; chromosome 2:OU015433.1; chromosome 3:OU015434.1; chromosome 4:OU015435.1; chromosome 5:OU015436.1; chromosome 6:OU015437.1; chromosome 7:OU015438.1; chromosome 8:OU015439.1; chromosome 9:OU015440.1; chromosome 10:OU015441.1; chromosome 11:OU015442.1; chromosome 12:OU015443.1; chromosome 13:OU015444.1; chromosome 14:OU015445.1; chromosome 15:OU015446.1; chromosome 16:OU015447.1; chromosome 17:OU015448.1; chromosome 18:OU015449.1; chromosome 19:OU015450.1; chromosome 20:OU015451.1; chromosome 21:OU015452.1; chromosome 22:OU015453.1; chromosome 23:OU015454.1; chromosome 24:OU015455.1; chromosome 25:OU015456.1; chromosome 26:OU015457.1; chromosome 27:OU015458.1; chromosome 28:OU015459.1; chromosome W:OU015460.1; chromosome Z:OU015431.1; mitochondrion MT:OU015461.1</t>
  </si>
  <si>
    <t>CAJRAC01</t>
  </si>
  <si>
    <t>ftp://ftp.ncbi.nlm.nih.gov/genomes/all/GCA/907/164/795/GCA_907164795.1_iHemFuc1.1</t>
  </si>
  <si>
    <t>Dolomedes plantarius</t>
  </si>
  <si>
    <t>SAMEA994727</t>
  </si>
  <si>
    <t>PRJEB44429</t>
  </si>
  <si>
    <t>GCA_907164885.1</t>
  </si>
  <si>
    <t>chromosome 1:OU015490.1; chromosome 2:OU015491.1; chromosome 3:OU015492.1; chromosome 4:OU015493.1; chromosome 5:OU015494.1; chromosome 6:OU015495.1; chromosome 7:OU015496.1; chromosome 8:OU015497.1; chromosome 9:OU015498.1; chromosome 10:OU015499.1; chromosome 11:OU015500.1; chromosome 12:OU015501.1; chromosome 13:OU015502.1; chromosome 14:OU015503.1</t>
  </si>
  <si>
    <t>CAJRAI01</t>
  </si>
  <si>
    <t>ftp://ftp.ncbi.nlm.nih.gov/genomes/all/GCA/907/164/885/GCA_907164885.1_qDolPla1.1</t>
  </si>
  <si>
    <t>Caprimulgus europaeus</t>
  </si>
  <si>
    <t>SAMEA7524394</t>
  </si>
  <si>
    <t>PRJEB44540</t>
  </si>
  <si>
    <t>GCA_907165065.1</t>
  </si>
  <si>
    <t>chromosome 1:OU015523.1; chromosome 2:OU015524.1; chromosome 3:OU015525.1; chromosome 4:OU015526.1; chromosome 5:OU015528.1; chromosome 6:OU015529.1; chromosome 7:OU015530.1; chromosome 8:OU015531.1; chromosome 9:OU015532.1; chromosome 10:OU015533.1; chromosome 11:OU015534.1; chromosome 12:OU015535.1; chromosome 13:OU015536.1; chromosome 14:OU015538.1; chromosome 15:OU015539.1; chromosome 16:OU015540.1; chromosome 17:OU015541.1; chromosome 18:OU015542.1; chromosome 19:OU015543.1; chromosome 20:OU015544.1; chromosome 21:OU015545.1; chromosome 22:OU015546.1; chromosome 23:OU015547.1; chromosome 24:OU015548.1; chromosome 25:OU015549.1; chromosome 26:OU015550.1; chromosome 27:OU015551.1; chromosome 28:OU015552.1; chromosome 29:OU015553.1; chromosome 30:OU015554.1; chromosome 31:OU015555.1; chromosome 32:OU015556.1; chromosome 33:OU015557.1; chromosome 34:OU015558.1; chromosome 35:OU015559.1; chromosome W:OU015537.1; chromosome Z:OU015527.1</t>
  </si>
  <si>
    <t>CAJRAV01</t>
  </si>
  <si>
    <t>ftp://ftp.ncbi.nlm.nih.gov/genomes/all/GCA/907/165/065/GCA_907165065.1_bCapEur3.1</t>
  </si>
  <si>
    <t>Habrosyne pyritoides</t>
  </si>
  <si>
    <t>SAMEA7701298</t>
  </si>
  <si>
    <t>PRJEB44631</t>
  </si>
  <si>
    <t>GCA_907165245.1</t>
  </si>
  <si>
    <t>chromosome 1:OU015586.1; chromosome 2:OU015587.1; chromosome 3:OU015588.1; chromosome 4:OU015589.1; chromosome 5:OU015590.1; chromosome 6:OU015591.1; chromosome 7:OU015592.1; chromosome 8:OU015593.1; chromosome 9:OU015594.1; chromosome 10:OU015595.1; chromosome 11:OU015596.1; chromosome 12:OU015597.1; chromosome 13:OU015598.1; chromosome 14:OU015599.1; chromosome 15:OU015600.1; chromosome 16:OU015601.1; chromosome 17:OU015602.1; chromosome 18:OU015603.1; chromosome 19:OU015604.1; chromosome 20:OU015605.1; chromosome 21:OU015606.1; chromosome 22:OU015607.1; chromosome 23:OU015608.1; chromosome 24:OU015609.1; chromosome 25:OU015610.1; chromosome 26:OU015611.1; chromosome 27:OU015612.1; chromosome 28:OU015613.1; chromosome 29:OU015614.1; chromosome 30:OU015615.1; chromosome Z:OU015585.1; mitochondrion MT:OU015616.1</t>
  </si>
  <si>
    <t>ftp://ftp.ncbi.nlm.nih.gov/genomes/all/GCA/907/165/245/GCA_907165245.1_ilHabPyri1.1</t>
  </si>
  <si>
    <t>Nomada fabriciana</t>
  </si>
  <si>
    <t>SAMEA7520701</t>
  </si>
  <si>
    <t>PRJEB44636</t>
  </si>
  <si>
    <t>GCA_907165295.1</t>
  </si>
  <si>
    <t>chromosome 1:OU015688.1; chromosome 2:OU015689.1; chromosome 3:OU015690.1; chromosome 4:OU015691.1; chromosome 5:OU015692.1; chromosome 6:OU015693.1; chromosome 7:OU015694.1; chromosome 8:OU015695.1; chromosome 9:OU015696.1; chromosome 10:OU015699.1; chromosome 11:OU015697.1; chromosome 12:OU015698.1; mitochondrion MT:OU015700.1</t>
  </si>
  <si>
    <t>CAJRBH01</t>
  </si>
  <si>
    <t>ftp://ftp.ncbi.nlm.nih.gov/genomes/all/GCA/907/165/295/GCA_907165295.1_iyNomFabr1.1</t>
  </si>
  <si>
    <t>Zeuzera pyrina</t>
  </si>
  <si>
    <t>SAMEA7701286</t>
  </si>
  <si>
    <t>PRJEB44632</t>
  </si>
  <si>
    <t>GCA_907165235.1</t>
  </si>
  <si>
    <t>chromosome 1:OU015617.1; chromosome 2:OU015618.1; chromosome 3:OU015619.1; chromosome 4:OU015620.1; chromosome 5:OU015622.1; chromosome 6:OU015623.1; chromosome 7:OU015624.1; chromosome 8:OU015625.1; chromosome 9:OU015626.1; chromosome 10:OU015627.1; chromosome 11:OU015628.1; chromosome 12:OU015629.1; chromosome 13:OU015630.1; chromosome 14:OU015631.1; chromosome 15:OU015632.1; chromosome 16:OU015633.1; chromosome 17:OU015634.1; chromosome 18:OU015635.1; chromosome 19:OU015636.1; chromosome 20:OU015637.1; chromosome 21:OU015638.1; chromosome 22:OU015639.1; chromosome 23:OU015640.1; chromosome 24:OU015641.1; chromosome 25:OU015642.1; chromosome 26:OU015643.1; chromosome 27:OU015644.1; chromosome 28:OU015645.1; chromosome 29:OU015646.1; chromosome 30:OU015647.1; chromosome Z:OU015621.1; mitochondrion MT:OU015648.1</t>
  </si>
  <si>
    <t>CAJRBB01</t>
  </si>
  <si>
    <t>ftp://ftp.ncbi.nlm.nih.gov/genomes/all/GCA/907/165/235/GCA_907165235.1_ilZeuPyri1.1</t>
  </si>
  <si>
    <t>Boletus reticuloceps</t>
  </si>
  <si>
    <t>BR01</t>
  </si>
  <si>
    <t>SAMN17925178</t>
  </si>
  <si>
    <t>PRJNA702108</t>
  </si>
  <si>
    <t>GCA_018397855.1</t>
  </si>
  <si>
    <t>JAGFBS01</t>
  </si>
  <si>
    <t>ftp://ftp.ncbi.nlm.nih.gov/genomes/all/GCA/018/397/855/GCA_018397855.1_ASM1839785v1</t>
  </si>
  <si>
    <t>Propsilocerus akamusi</t>
  </si>
  <si>
    <t>BOLD ACB4994</t>
  </si>
  <si>
    <t>SAMN17717341</t>
  </si>
  <si>
    <t>PRJNA698390</t>
  </si>
  <si>
    <t>GCA_018397935.1</t>
  </si>
  <si>
    <t>chromosome 1:CM031468.1; chromosome 2:CM031469.1; chromosome 3:CM031470.1; chromosome 4:CM031471.1</t>
  </si>
  <si>
    <t>JAFFZY01</t>
  </si>
  <si>
    <t>ftp://ftp.ncbi.nlm.nih.gov/genomes/all/GCA/018/397/935/GCA_018397935.1_ASM1839793v1</t>
  </si>
  <si>
    <t>Lethrus apterus</t>
  </si>
  <si>
    <t>La1</t>
  </si>
  <si>
    <t>SAMN17614387</t>
  </si>
  <si>
    <t>PRJNA695433</t>
  </si>
  <si>
    <t>GCA_018397195.1</t>
  </si>
  <si>
    <t>JAFFZR01</t>
  </si>
  <si>
    <t>ftp://ftp.ncbi.nlm.nih.gov/genomes/all/GCA/018/397/195/GCA_018397195.1_ASM1839719v1</t>
  </si>
  <si>
    <t>Biscogniauxia mediterranea</t>
  </si>
  <si>
    <t>Bm01</t>
  </si>
  <si>
    <t>SAMN19020795</t>
  </si>
  <si>
    <t>PRJNA727443</t>
  </si>
  <si>
    <t>GCA_018398605.1</t>
  </si>
  <si>
    <t>JAGXTR01</t>
  </si>
  <si>
    <t>ftp://ftp.ncbi.nlm.nih.gov/genomes/all/GCA/018/398/605/GCA_018398605.1_FBL658_Bm01</t>
  </si>
  <si>
    <t>Hirundichthys speculiger</t>
  </si>
  <si>
    <t>YS2018</t>
  </si>
  <si>
    <t>SAMN18318554</t>
  </si>
  <si>
    <t>PRJNA714815</t>
  </si>
  <si>
    <t>GCA_018398805.1</t>
  </si>
  <si>
    <t>JAGFBZ01</t>
  </si>
  <si>
    <t>ftp://ftp.ncbi.nlm.nih.gov/genomes/all/GCA/018/398/805/GCA_018398805.1_Hirundichthys_speculiger_1.0</t>
  </si>
  <si>
    <t>Glandirana rugosa</t>
  </si>
  <si>
    <t>Kyoto ZZ male 1</t>
  </si>
  <si>
    <t>SAMD00218480</t>
  </si>
  <si>
    <t>PRJDB9666</t>
  </si>
  <si>
    <t>GCA_018402905.1</t>
  </si>
  <si>
    <t>BLSH01</t>
  </si>
  <si>
    <t>ftp://ftp.ncbi.nlm.nih.gov/genomes/all/GCA/018/402/905/GCA_018402905.1_Glandirana_rugosa_assembly_1.0</t>
  </si>
  <si>
    <t>Prionailurus iriomotensis</t>
  </si>
  <si>
    <t>SAMD00283121</t>
  </si>
  <si>
    <t>PRJDB11287</t>
  </si>
  <si>
    <t>GCA_018403415.1</t>
  </si>
  <si>
    <t>BOSP01</t>
  </si>
  <si>
    <t>ftp://ftp.ncbi.nlm.nih.gov/genomes/all/GCA/018/403/415/GCA_018403415.1_P_iriomotensis_scaffold_01</t>
  </si>
  <si>
    <t>Haplochromis sauvagei</t>
  </si>
  <si>
    <t>SAMD00269310</t>
  </si>
  <si>
    <t>GCA_018403495.1</t>
  </si>
  <si>
    <t>BOUI01</t>
  </si>
  <si>
    <t>2021-04-06T22:38:00Z</t>
  </si>
  <si>
    <t>ftp://ftp.ncbi.nlm.nih.gov/genomes/all/GCA/018/403/495/GCA_018403495.1_Hsau_1.0</t>
  </si>
  <si>
    <t>Lithochromis rufus</t>
  </si>
  <si>
    <t>SAMD00269311</t>
  </si>
  <si>
    <t>GCA_018403515.1</t>
  </si>
  <si>
    <t>BOUJ01</t>
  </si>
  <si>
    <t>2021-04-06T22:04:00Z</t>
  </si>
  <si>
    <t>ftp://ftp.ncbi.nlm.nih.gov/genomes/all/GCA/018/403/515/GCA_018403515.1_Lruf_1.0</t>
  </si>
  <si>
    <t>Cyprinodon brontotheroides</t>
  </si>
  <si>
    <t>CRPMF4-2017</t>
  </si>
  <si>
    <t>SAMN17087232</t>
  </si>
  <si>
    <t>PRJNA685538</t>
  </si>
  <si>
    <t>GCA_018398635.1</t>
  </si>
  <si>
    <t>JAGKQL01</t>
  </si>
  <si>
    <t>ftp://ftp.ncbi.nlm.nih.gov/genomes/all/GCA/018/398/635/GCA_018398635.1_UCB_Cbro_1.0</t>
  </si>
  <si>
    <t>Podosphaera cerasi</t>
  </si>
  <si>
    <t>MH</t>
  </si>
  <si>
    <t>SAMN18649898</t>
  </si>
  <si>
    <t>PRJNA720435</t>
  </si>
  <si>
    <t>GCA_018398735.1</t>
  </si>
  <si>
    <t>JAGTUB01</t>
  </si>
  <si>
    <t>ftp://ftp.ncbi.nlm.nih.gov/genomes/all/GCA/018/398/735/GCA_018398735.1_WSU_PS_Poc_1.0</t>
  </si>
  <si>
    <t>Penicillium corylophilum</t>
  </si>
  <si>
    <t>F5_1S_1A_F</t>
  </si>
  <si>
    <t>SAMN18883757</t>
  </si>
  <si>
    <t>GCA_018410145.1</t>
  </si>
  <si>
    <t>JAGUQL01</t>
  </si>
  <si>
    <t>ftp://ftp.ncbi.nlm.nih.gov/genomes/all/GCA/018/410/145/GCA_018410145.1_ASM1841014v1</t>
  </si>
  <si>
    <t>Cyprideis torosa</t>
  </si>
  <si>
    <t>SAMEA7455089</t>
  </si>
  <si>
    <t>PRJEB38362</t>
  </si>
  <si>
    <t>GCA_905338395.1</t>
  </si>
  <si>
    <t>CAJPEW01</t>
  </si>
  <si>
    <t>ftp://ftp.ncbi.nlm.nih.gov/genomes/all/GCA/905/338/395/GCA_905338395.1_Cto_b1v02_max_arth_b2g_genome</t>
  </si>
  <si>
    <t>Darwinula stevensoni</t>
  </si>
  <si>
    <t>SAMEA7455090</t>
  </si>
  <si>
    <t>GCA_905338385.1</t>
  </si>
  <si>
    <t>CAJPEV01</t>
  </si>
  <si>
    <t>ftp://ftp.ncbi.nlm.nih.gov/genomes/all/GCA/905/338/385/GCA_905338385.1_Dst_b1v02_max_arth_b2g_genome</t>
  </si>
  <si>
    <t>Notodromas monacha</t>
  </si>
  <si>
    <t>SAMEA7455091</t>
  </si>
  <si>
    <t>GCA_905338405.1</t>
  </si>
  <si>
    <t>CAJPEX01</t>
  </si>
  <si>
    <t>ftp://ftp.ncbi.nlm.nih.gov/genomes/all/GCA/905/338/405/GCA_905338405.1_Nmo_b1v02_max_arth_b2g_genome</t>
  </si>
  <si>
    <t>Laccaria trichodermophora</t>
  </si>
  <si>
    <t>EF-36</t>
  </si>
  <si>
    <t>SAMN15395804</t>
  </si>
  <si>
    <t>PRJNA642675</t>
  </si>
  <si>
    <t>GCA_018417955.1</t>
  </si>
  <si>
    <t>JACTVC01</t>
  </si>
  <si>
    <t>2021-05-20T00:00:00Z</t>
  </si>
  <si>
    <t>ftp://ftp.ncbi.nlm.nih.gov/genomes/all/GCA/018/417/955/GCA_018417955.1_ASM1841795v1</t>
  </si>
  <si>
    <t>Euura saliciscinereae</t>
  </si>
  <si>
    <t>TN-EAE_D_712</t>
  </si>
  <si>
    <t>SAMN17371771</t>
  </si>
  <si>
    <t>PRJNA692828</t>
  </si>
  <si>
    <t>GCA_018420115.1</t>
  </si>
  <si>
    <t>JAFFZH01</t>
  </si>
  <si>
    <t>ftp://ftp.ncbi.nlm.nih.gov/genomes/all/GCA/018/420/115/GCA_018420115.1_EuSal_v.1</t>
  </si>
  <si>
    <t>Scorias spongiosa</t>
  </si>
  <si>
    <t>HLSS1</t>
  </si>
  <si>
    <t>SAMN15928561</t>
  </si>
  <si>
    <t>PRJNA659850</t>
  </si>
  <si>
    <t>GCA_018467035.1</t>
  </si>
  <si>
    <t>JACSZZ01</t>
  </si>
  <si>
    <t>ftp://ftp.ncbi.nlm.nih.gov/genomes/all/GCA/018/467/035/GCA_018467035.1_ASM1846703v1</t>
  </si>
  <si>
    <t>Scheffersomyces segobiensis</t>
  </si>
  <si>
    <t>DSM 27193</t>
  </si>
  <si>
    <t>SAMN18793982</t>
  </si>
  <si>
    <t>PRJNA722406</t>
  </si>
  <si>
    <t>GCA_018489445.1</t>
  </si>
  <si>
    <t>JAGSID01</t>
  </si>
  <si>
    <t>ftp://ftp.ncbi.nlm.nih.gov/genomes/all/GCA/018/489/445/GCA_018489445.1_ASM1848944v1</t>
  </si>
  <si>
    <t>Conus ventricosus</t>
  </si>
  <si>
    <t>CV1492/CV1495</t>
  </si>
  <si>
    <t>SAMN17916599</t>
  </si>
  <si>
    <t>PRJNA678883</t>
  </si>
  <si>
    <t>GCA_018398815.1</t>
  </si>
  <si>
    <t>chromosome 1:CM031595.1; chromosome 2:CM031596.1; chromosome 3:CM031597.1; chromosome 4:CM031598.1; chromosome 5:CM031599.1; chromosome 6:CM031600.1; chromosome 7:CM031601.1; chromosome 8:CM031602.1; chromosome 9:CM031603.1; chromosome 10:CM031604.1; chromosome 11:CM031605.1; chromosome 12:CM031606.1; chromosome 13:CM031607.1; chromosome 14:CM031608.1; chromosome 15:CM031609.1; chromosome 16:CM031610.1; chromosome 17:CM031611.1; chromosome 18:CM031612.1; chromosome 19:CM031613.1; chromosome 20:CM031614.1; chromosome 21:CM031615.1; chromosome 22:CM031616.1; chromosome 23:CM031617.1; chromosome 24:CM031618.1; chromosome 25:CM031619.1; chromosome 26:CM031620.1; chromosome 27:CM031621.1; chromosome 28:CM031622.1; chromosome 29:CM031623.1; chromosome 30:CM031624.1; chromosome 31:CM031625.1; chromosome 32:CM031626.1; chromosome 33:CM031627.1; chromosome 34:CM031628.1; chromosome 35:CM031629.1</t>
  </si>
  <si>
    <t>JAFLJL01</t>
  </si>
  <si>
    <t>ftp://ftp.ncbi.nlm.nih.gov/genomes/all/GCA/018/398/815/GCA_018398815.1_ASM1839881v1</t>
  </si>
  <si>
    <t>Alychna victa</t>
  </si>
  <si>
    <t>SAMN09208593</t>
  </si>
  <si>
    <t>GCA_018250175.1</t>
  </si>
  <si>
    <t>DWNI01</t>
  </si>
  <si>
    <t>ftp://ftp.ncbi.nlm.nih.gov/genomes/all/GCA/018/250/175/GCA_018250175.1_SRR7174557</t>
  </si>
  <si>
    <t>Hypophylla argenissa</t>
  </si>
  <si>
    <t>SAMN12776973</t>
  </si>
  <si>
    <t>GCA_018237165.1</t>
  </si>
  <si>
    <t>DWUI01</t>
  </si>
  <si>
    <t>ftp://ftp.ncbi.nlm.nih.gov/genomes/all/GCA/018/237/165/GCA_018237165.1_SRR10158571</t>
  </si>
  <si>
    <t>Podaxis rugospora</t>
  </si>
  <si>
    <t>PREM57485</t>
  </si>
  <si>
    <t>SAMN17013567</t>
  </si>
  <si>
    <t>PRJNA681736</t>
  </si>
  <si>
    <t>GCA_018524415.1</t>
  </si>
  <si>
    <t>JAEUWL01</t>
  </si>
  <si>
    <t>2021-05-26T00:00:00Z</t>
  </si>
  <si>
    <t>ftp://ftp.ncbi.nlm.nih.gov/genomes/all/GCA/018/524/415/GCA_018524415.1_ASM1852441v1</t>
  </si>
  <si>
    <t>Podaxis pistillaris</t>
  </si>
  <si>
    <t>LINN1287.7</t>
  </si>
  <si>
    <t>SAMN17013565</t>
  </si>
  <si>
    <t>GCA_018524465.1</t>
  </si>
  <si>
    <t>JAEUWN01</t>
  </si>
  <si>
    <t>ftp://ftp.ncbi.nlm.nih.gov/genomes/all/GCA/018/524/465/GCA_018524465.1_ASM1852446v1</t>
  </si>
  <si>
    <t>Podaxis sp. C-F-101401</t>
  </si>
  <si>
    <t>C-F-101401</t>
  </si>
  <si>
    <t>SAMN17013566</t>
  </si>
  <si>
    <t>GCA_018524435.1</t>
  </si>
  <si>
    <t>JAEUWM01</t>
  </si>
  <si>
    <t>ftp://ftp.ncbi.nlm.nih.gov/genomes/all/GCA/018/524/435/GCA_018524435.1_ASM1852443v1</t>
  </si>
  <si>
    <t>Podaxis sp. AQ645840</t>
  </si>
  <si>
    <t>AQ645840</t>
  </si>
  <si>
    <t>SAMN17013563</t>
  </si>
  <si>
    <t>GCA_018524725.1</t>
  </si>
  <si>
    <t>JAEUWP01</t>
  </si>
  <si>
    <t>ftp://ftp.ncbi.nlm.nih.gov/genomes/all/GCA/018/524/725/GCA_018524725.1_ASM1852472v1</t>
  </si>
  <si>
    <t>Podaxis sp. AQ795752</t>
  </si>
  <si>
    <t>AQ795752</t>
  </si>
  <si>
    <t>SAMN17013568</t>
  </si>
  <si>
    <t>GCA_018524425.1</t>
  </si>
  <si>
    <t>JAEUWK01</t>
  </si>
  <si>
    <t>ftp://ftp.ncbi.nlm.nih.gov/genomes/all/GCA/018/524/425/GCA_018524425.1_ASM1852442v1</t>
  </si>
  <si>
    <t>Podaxis sp. C-F-101400</t>
  </si>
  <si>
    <t>C-F-101400</t>
  </si>
  <si>
    <t>SAMN17013561</t>
  </si>
  <si>
    <t>GCA_018524895.1</t>
  </si>
  <si>
    <t>JAEUWR01</t>
  </si>
  <si>
    <t>ftp://ftp.ncbi.nlm.nih.gov/genomes/all/GCA/018/524/895/GCA_018524895.1_ASM1852489v1</t>
  </si>
  <si>
    <t>Podaxis sp. MADm22</t>
  </si>
  <si>
    <t>MADm22</t>
  </si>
  <si>
    <t>SAMN17013564</t>
  </si>
  <si>
    <t>GCA_018524685.1</t>
  </si>
  <si>
    <t>JAEUWO01</t>
  </si>
  <si>
    <t>ftp://ftp.ncbi.nlm.nih.gov/genomes/all/GCA/018/524/685/GCA_018524685.1_ASM1852468v1</t>
  </si>
  <si>
    <t>Podaxis sp. C-F-92630</t>
  </si>
  <si>
    <t>C-F-92630</t>
  </si>
  <si>
    <t>SAMN17013560</t>
  </si>
  <si>
    <t>GCA_018524945.1</t>
  </si>
  <si>
    <t>JAEUWS01</t>
  </si>
  <si>
    <t>ftp://ftp.ncbi.nlm.nih.gov/genomes/all/GCA/018/524/945/GCA_018524945.1_ASM1852494v1</t>
  </si>
  <si>
    <t>Podaxis sp. AQ799166</t>
  </si>
  <si>
    <t>AQ799166</t>
  </si>
  <si>
    <t>SAMN17013562</t>
  </si>
  <si>
    <t>GCA_018524765.1</t>
  </si>
  <si>
    <t>JAEUWQ01</t>
  </si>
  <si>
    <t>ftp://ftp.ncbi.nlm.nih.gov/genomes/all/GCA/018/524/765/GCA_018524765.1_ASM1852476v1</t>
  </si>
  <si>
    <t>Idaea aversata</t>
  </si>
  <si>
    <t>SAMEA7519834</t>
  </si>
  <si>
    <t>PRJEB44947</t>
  </si>
  <si>
    <t>GCA_907269075.1</t>
  </si>
  <si>
    <t>chromosome 1:OU026084.1; chromosome 2:OU026085.1; chromosome 3:OU026086.1; chromosome 4:OU026087.1; chromosome 5:OU026088.1; chromosome 6:OU026089.1; chromosome 7:OU026090.1; chromosome 8:OU026091.1; chromosome 9:OU026092.1; chromosome 10:OU026093.1; chromosome 11:OU026094.1; chromosome 12:OU026095.1; chromosome 13:OU026096.1; chromosome 14:OU026097.1; chromosome 15:OU026098.1; chromosome 16:OU026099.1; chromosome 17:OU026100.1; chromosome 18:OU026101.1; chromosome 19:OU026102.1; chromosome 20:OU026103.1; chromosome 21:OU026104.1; chromosome 22:OU026105.1; chromosome 23:OU026106.1; chromosome 24:OU026107.1; chromosome 25:OU026108.1; chromosome 26:OU026109.1; chromosome 27:OU026110.1; chromosome 28:OU026111.1; chromosome 29:OU026112.1; chromosome Z:OU026083.1; mitochondrion MT:OU026113.1</t>
  </si>
  <si>
    <t>ftp://ftp.ncbi.nlm.nih.gov/genomes/all/GCA/907/269/075/GCA_907269075.1_ilIdaAver1.1</t>
  </si>
  <si>
    <t>Crocallis elinguaria</t>
  </si>
  <si>
    <t>SAMEA7701527</t>
  </si>
  <si>
    <t>PRJEB44955</t>
  </si>
  <si>
    <t>GCA_907269065.1</t>
  </si>
  <si>
    <t>chromosome 1:OU026065.1; chromosome 2:OU026066.1; chromosome 3:OU026067.1; chromosome 4:OU026068.1; chromosome 5:OU026069.1; chromosome 6:OU026070.1; chromosome 7:OU026071.1; chromosome 8:OU026072.1; chromosome 9:OU026073.1; chromosome 10:OU026074.1; chromosome 11:OU026075.1; chromosome 12:OU026076.1; chromosome 13:OU026078.1; chromosome 14:OU026079.1; chromosome 15:OU026080.1; chromosome W:OU026081.1; chromosome Z:OU026077.1; mitochondrion MT:OU026082.1</t>
  </si>
  <si>
    <t>CAJSMC01</t>
  </si>
  <si>
    <t>ftp://ftp.ncbi.nlm.nih.gov/genomes/all/GCA/907/269/065/GCA_907269065.1_ilCroElin1.1</t>
  </si>
  <si>
    <t>Eristalis pertinax</t>
  </si>
  <si>
    <t>SAMEA7520039</t>
  </si>
  <si>
    <t>PRJEB44948</t>
  </si>
  <si>
    <t>GCA_907269125.1</t>
  </si>
  <si>
    <t>chromosome 1:OU026145.1; chromosome 2:OU026146.1; chromosome 3:OU026147.1; chromosome 4:OU026148.1; chromosome 5:OU026149.1; chromosome X:OU026150.1; chromosome Y:OU026151.1; mitochondrion MT:OU026152.1</t>
  </si>
  <si>
    <t>CAJSMF01</t>
  </si>
  <si>
    <t>ftp://ftp.ncbi.nlm.nih.gov/genomes/all/GCA/907/269/125/GCA_907269125.1_idEriPert2.1</t>
  </si>
  <si>
    <t>Blastobasis adustella</t>
  </si>
  <si>
    <t>SAMEA7520179</t>
  </si>
  <si>
    <t>PRJEB44953</t>
  </si>
  <si>
    <t>GCA_907269095.1</t>
  </si>
  <si>
    <t>chromosome 1:OU026124.1; chromosome 2:OU026115.1; chromosome 3:OU026116.1; chromosome 4:OU026117.1; chromosome 5:OU026118.1; chromosome 6:OU026119.1; chromosome 7:OU026120.1; chromosome 8:OU026121.1; chromosome 9:OU026122.1; chromosome 10:OU026123.1; chromosome 11:OU026125.1; chromosome 12:OU026126.1; chromosome 13:OU026127.1; chromosome 14:OU026128.1; chromosome 15:OU026129.1; chromosome 16:OU026130.1; chromosome 17:OU026131.1; chromosome 18:OU026132.1; chromosome 19:OU026133.1; chromosome 20:OU026134.1; chromosome 21:OU026135.1; chromosome 22:OU026136.1; chromosome 23:OU026137.1; chromosome 24:OU026138.1; chromosome 25:OU026139.1; chromosome 26:OU026140.1; chromosome 27:OU026141.1; chromosome 28:OU026142.1; chromosome 29:OU026143.1; chromosome Z:OU026114.1; mitochondrion MT:OU026144.1</t>
  </si>
  <si>
    <t>CAJSME01</t>
  </si>
  <si>
    <t>ftp://ftp.ncbi.nlm.nih.gov/genomes/all/GCA/907/269/095/GCA_907269095.1_ilBlaAdus2.1</t>
  </si>
  <si>
    <t>Porcisia deanei</t>
  </si>
  <si>
    <t>TCC 258</t>
  </si>
  <si>
    <t>SAMN16874644</t>
  </si>
  <si>
    <t>PRJNA680237</t>
  </si>
  <si>
    <t>GCA_018683835.1</t>
  </si>
  <si>
    <t>JAHGAS01</t>
  </si>
  <si>
    <t>ftp://ftp.ncbi.nlm.nih.gov/genomes/all/GCA/018/683/835/GCA_018683835.1_OSU_Pdea_TCC258_v1</t>
  </si>
  <si>
    <t>Ips nitidus</t>
  </si>
  <si>
    <t>MXGT</t>
  </si>
  <si>
    <t>SAMN18793407</t>
  </si>
  <si>
    <t>PRJNA722788</t>
  </si>
  <si>
    <t>GCA_018691245.1</t>
  </si>
  <si>
    <t>JAGUCG01</t>
  </si>
  <si>
    <t>ftp://ftp.ncbi.nlm.nih.gov/genomes/all/GCA/018/691/245/GCA_018691245.1_ASM1869124v1</t>
  </si>
  <si>
    <t>Arachis cardenasii</t>
  </si>
  <si>
    <t>SAMN16584835</t>
  </si>
  <si>
    <t>PRJNA673010</t>
  </si>
  <si>
    <t>GCA_018493915.1</t>
  </si>
  <si>
    <t>chromosome A01:CM031741.1; chromosome A02:CM031742.1; chromosome A03:CM031743.1; chromosome A04:CM031744.1; chromosome A05:CM031745.1; chromosome A06:CM031746.1; chromosome A07:CM031747.1; chromosome A08:CM031748.1; chromosome A09:CM031749.1; chromosome A10:CM031750.1</t>
  </si>
  <si>
    <t>JADQCP01</t>
  </si>
  <si>
    <t>ftp://ftp.ncbi.nlm.nih.gov/genomes/all/GCA/018/493/915/GCA_018493915.1_araca.K10017.gnm1.DQ4M</t>
  </si>
  <si>
    <t>Certhia americana</t>
  </si>
  <si>
    <t>MSB:Bird:48106</t>
  </si>
  <si>
    <t>SAMN13974089</t>
  </si>
  <si>
    <t>PRJNA604561</t>
  </si>
  <si>
    <t>GCA_018697195.1</t>
  </si>
  <si>
    <t>chromosome 1:CM031857.1; chromosome 2:CM031858.1; chromosome 3:CM031859.1; chromosome 4:CM031860.1; chromosome 5:CM031861.1; chromosome 6:CM031862.1; chromosome 7:CM031863.1; chromosome 8:CM031864.1; chromosome 9:CM031865.1; chromosome 10:CM031866.1; chromosome 11:CM031867.1; chromosome 12:CM031868.1; chromosome 13:CM031869.1; chromosome 14:CM031870.1; chromosome 15:CM031871.1; chromosome 17:CM031872.1; chromosome 18:CM031873.1; chromosome 20:CM031874.1; chromosome 21:CM031875.1; chromosome 23:CM031876.1; chromosome 24:CM031877.1; chromosome Z:CM031878.1; chromosome 1A:CM031879.1; chromosome 4A:CM031880.1</t>
  </si>
  <si>
    <t>JAGMWU01</t>
  </si>
  <si>
    <t>ftp://ftp.ncbi.nlm.nih.gov/genomes/all/GCA/018/697/195/GCA_018697195.1_ASM1869719v1</t>
  </si>
  <si>
    <t>Cladosporium sp. SW67</t>
  </si>
  <si>
    <t>SW67</t>
  </si>
  <si>
    <t>SAMN09603396</t>
  </si>
  <si>
    <t>PRJNA479726</t>
  </si>
  <si>
    <t>GCA_018703675.1</t>
  </si>
  <si>
    <t>QNVK01</t>
  </si>
  <si>
    <t>ftp://ftp.ncbi.nlm.nih.gov/genomes/all/GCA/018/703/675/GCA_018703675.1_ASM1870367v1</t>
  </si>
  <si>
    <t>Podaxis carcinomalis</t>
  </si>
  <si>
    <t>LINN1287.8</t>
  </si>
  <si>
    <t>SAMN17013569</t>
  </si>
  <si>
    <t>GCA_018524395.1</t>
  </si>
  <si>
    <t>JAEUWJ01</t>
  </si>
  <si>
    <t>ftp://ftp.ncbi.nlm.nih.gov/genomes/all/GCA/018/524/395/GCA_018524395.1_ASM1852439v1</t>
  </si>
  <si>
    <t>Malasseziomycetes sp.</t>
  </si>
  <si>
    <t>bin8</t>
  </si>
  <si>
    <t>SAMN18995125</t>
  </si>
  <si>
    <t>PRJNA174530</t>
  </si>
  <si>
    <t>GCA_018606675.1</t>
  </si>
  <si>
    <t>JAGYHO01</t>
  </si>
  <si>
    <t>2021-06-01T00:00:00Z</t>
  </si>
  <si>
    <t>ftp://ftp.ncbi.nlm.nih.gov/genomes/all/GCA/018/606/675/GCA_018606675.1_ASM1860667v1</t>
  </si>
  <si>
    <t>Malawimonas sp.</t>
  </si>
  <si>
    <t>CROMO_A_91</t>
  </si>
  <si>
    <t>SAMN18877715</t>
  </si>
  <si>
    <t>PRJNA672823</t>
  </si>
  <si>
    <t>GCA_018606705.1</t>
  </si>
  <si>
    <t>JAGXRI01</t>
  </si>
  <si>
    <t>ftp://ftp.ncbi.nlm.nih.gov/genomes/all/GCA/018/606/705/GCA_018606705.1_ASM1860670v1</t>
  </si>
  <si>
    <t>CBS 136260</t>
  </si>
  <si>
    <t>SAMN03703140</t>
  </si>
  <si>
    <t>PRJNA284519</t>
  </si>
  <si>
    <t>GCA_001660665.1</t>
  </si>
  <si>
    <t>LGUA01</t>
  </si>
  <si>
    <t>ftp://ftp.ncbi.nlm.nih.gov/genomes/all/GCA/001/660/665/GCA_001660665.1_Emmo_afri_EA111</t>
  </si>
  <si>
    <t>Eimeria sp. OTU-X</t>
  </si>
  <si>
    <t>SAMEA7277332</t>
  </si>
  <si>
    <t>PRJEB40060</t>
  </si>
  <si>
    <t>GCA_904066255.1</t>
  </si>
  <si>
    <t>CAJFCX01</t>
  </si>
  <si>
    <t>ftp://ftp.ncbi.nlm.nih.gov/genomes/all/GCA/904/066/255/GCA_904066255.1_OTUx.scaffolds</t>
  </si>
  <si>
    <t>Lophiomys imhausi</t>
  </si>
  <si>
    <t>SAMEA8491833</t>
  </si>
  <si>
    <t>GCA_907164525.1</t>
  </si>
  <si>
    <t>CAJQZJ01</t>
  </si>
  <si>
    <t>ftp://ftp.ncbi.nlm.nih.gov/genomes/all/GCA/907/164/525/GCA_907164525.1_mLopImh1.curated_primary_1811</t>
  </si>
  <si>
    <t>Monascus pilosus</t>
  </si>
  <si>
    <t>MS-1</t>
  </si>
  <si>
    <t>SAMN18521630</t>
  </si>
  <si>
    <t>PRJNA718072</t>
  </si>
  <si>
    <t>GCA_018806995.1</t>
  </si>
  <si>
    <t>JAGHLQ01</t>
  </si>
  <si>
    <t>ftp://ftp.ncbi.nlm.nih.gov/genomes/all/GCA/018/806/995/GCA_018806995.1_ASM1880699v1</t>
  </si>
  <si>
    <t>Volucella inanis</t>
  </si>
  <si>
    <t>SAMEA7520171</t>
  </si>
  <si>
    <t>PRJEB44951</t>
  </si>
  <si>
    <t>GCA_907269105.1</t>
  </si>
  <si>
    <t>chromosome 1:OU026153.1; chromosome 2:OU026155.1; chromosome 3:OU026154.1; chromosome 4:OU026156.1; chromosome 5:OU026157.1; chromosome X:OU026158.1; mitochondrion MT:OU026159.1</t>
  </si>
  <si>
    <t>CAJSMH01</t>
  </si>
  <si>
    <t>ftp://ftp.ncbi.nlm.nih.gov/genomes/all/GCA/907/269/105/GCA_907269105.1_idVolInan1.1</t>
  </si>
  <si>
    <t>Skeletonema costatum</t>
  </si>
  <si>
    <t>RCC75</t>
  </si>
  <si>
    <t>SAMN16245005</t>
  </si>
  <si>
    <t>PRJNA647329</t>
  </si>
  <si>
    <t>GCA_018806925.1</t>
  </si>
  <si>
    <t>JAHBBA01</t>
  </si>
  <si>
    <t>ftp://ftp.ncbi.nlm.nih.gov/genomes/all/GCA/018/806/925/GCA_018806925.1_FSU_Scostatum_1.0</t>
  </si>
  <si>
    <t>Polycephalomyces sp. BML-2020a</t>
  </si>
  <si>
    <t>Field(B)_6/19/19</t>
  </si>
  <si>
    <t>SAMN16516720</t>
  </si>
  <si>
    <t>PRJNA670675</t>
  </si>
  <si>
    <t>GCA_018831705.1</t>
  </si>
  <si>
    <t>JADHZA01</t>
  </si>
  <si>
    <t>ftp://ftp.ncbi.nlm.nih.gov/genomes/all/GCA/018/831/705/GCA_018831705.1_ASM1883170v1</t>
  </si>
  <si>
    <t>Cordycipitaceae sp. BML-2020a</t>
  </si>
  <si>
    <t>Field(W)_7/22/19</t>
  </si>
  <si>
    <t>SAMN16516754</t>
  </si>
  <si>
    <t>PRJNA670678</t>
  </si>
  <si>
    <t>GCA_018831755.1</t>
  </si>
  <si>
    <t>JAFEME01</t>
  </si>
  <si>
    <t>ftp://ftp.ncbi.nlm.nih.gov/genomes/all/GCA/018/831/755/GCA_018831755.1_ASM1883175v1</t>
  </si>
  <si>
    <t>Cotesia chilonis</t>
  </si>
  <si>
    <t>SAMN10346433</t>
  </si>
  <si>
    <t>PRJNA501840</t>
  </si>
  <si>
    <t>GCA_018835575.1</t>
  </si>
  <si>
    <t>RJVT01</t>
  </si>
  <si>
    <t>ftp://ftp.ncbi.nlm.nih.gov/genomes/all/GCA/018/835/575/GCA_018835575.1_Cchi_ZJU_1.0</t>
  </si>
  <si>
    <t>Daldinia caldariorum</t>
  </si>
  <si>
    <t>D263</t>
  </si>
  <si>
    <t>SAMN14372331</t>
  </si>
  <si>
    <t>PRJNA612436</t>
  </si>
  <si>
    <t>GCA_018842695.1</t>
  </si>
  <si>
    <t>JAAOZU01</t>
  </si>
  <si>
    <t>ftp://ftp.ncbi.nlm.nih.gov/genomes/all/GCA/018/842/695/GCA_018842695.1_ASM1884269v1</t>
  </si>
  <si>
    <t>Asterophora lycoperdoides</t>
  </si>
  <si>
    <t>D37</t>
  </si>
  <si>
    <t>SAMN14543203</t>
  </si>
  <si>
    <t>GCA_018850815.1</t>
  </si>
  <si>
    <t>JABCKJ01</t>
  </si>
  <si>
    <t>ftp://ftp.ncbi.nlm.nih.gov/genomes/all/GCA/018/850/815/GCA_018850815.1_ASM1885081v1</t>
  </si>
  <si>
    <t>Lyophyllum semitale</t>
  </si>
  <si>
    <t>D66</t>
  </si>
  <si>
    <t>SAMN14543205</t>
  </si>
  <si>
    <t>GCA_018851285.1</t>
  </si>
  <si>
    <t>JABCKH01</t>
  </si>
  <si>
    <t>ftp://ftp.ncbi.nlm.nih.gov/genomes/all/GCA/018/851/285/GCA_018851285.1_ASM1885128v1</t>
  </si>
  <si>
    <t>Calocybe cyanea</t>
  </si>
  <si>
    <t>D48</t>
  </si>
  <si>
    <t>SAMN14543201</t>
  </si>
  <si>
    <t>GCA_018851305.1</t>
  </si>
  <si>
    <t>JABCKL01</t>
  </si>
  <si>
    <t>ftp://ftp.ncbi.nlm.nih.gov/genomes/all/GCA/018/851/305/GCA_018851305.1_ASM1885130v1</t>
  </si>
  <si>
    <t>Termitomyces sp. DKA19</t>
  </si>
  <si>
    <t>DKA19</t>
  </si>
  <si>
    <t>SAMN09737566</t>
  </si>
  <si>
    <t>GCA_018851325.1</t>
  </si>
  <si>
    <t>JABCKS01</t>
  </si>
  <si>
    <t>ftp://ftp.ncbi.nlm.nih.gov/genomes/all/GCA/018/851/325/GCA_018851325.1_ASM1885132v1</t>
  </si>
  <si>
    <t>Hypsizygus ulmarius</t>
  </si>
  <si>
    <t>D51</t>
  </si>
  <si>
    <t>SAMN14543206</t>
  </si>
  <si>
    <t>GCA_018851835.1</t>
  </si>
  <si>
    <t>JABCKG01</t>
  </si>
  <si>
    <t>ftp://ftp.ncbi.nlm.nih.gov/genomes/all/GCA/018/851/835/GCA_018851835.1_ASM1885183v1</t>
  </si>
  <si>
    <t>Tricholoma furcatifolium</t>
  </si>
  <si>
    <t>D33</t>
  </si>
  <si>
    <t>SAMN14543194</t>
  </si>
  <si>
    <t>GCA_018854895.1</t>
  </si>
  <si>
    <t>JABAJV01</t>
  </si>
  <si>
    <t>ftp://ftp.ncbi.nlm.nih.gov/genomes/all/GCA/018/854/895/GCA_018854895.1_ASM1885489v1</t>
  </si>
  <si>
    <t>Termitomyces sp. T32_za158</t>
  </si>
  <si>
    <t>T32_za158</t>
  </si>
  <si>
    <t>SAMN08006774</t>
  </si>
  <si>
    <t>GCA_018857265.1</t>
  </si>
  <si>
    <t>JABAJZ01</t>
  </si>
  <si>
    <t>ftp://ftp.ncbi.nlm.nih.gov/genomes/all/GCA/018/857/265/GCA_018857265.1_ASM1885726v1</t>
  </si>
  <si>
    <t>Termitomyces sp. Mi166#008</t>
  </si>
  <si>
    <t>Mi166#008</t>
  </si>
  <si>
    <t>SAMN08006777</t>
  </si>
  <si>
    <t>GCA_018857285.1</t>
  </si>
  <si>
    <t>JABAKA01</t>
  </si>
  <si>
    <t>ftp://ftp.ncbi.nlm.nih.gov/genomes/all/GCA/018/857/285/GCA_018857285.1_ASM1885728v1</t>
  </si>
  <si>
    <t>Termitomyces sp. T159_Od127</t>
  </si>
  <si>
    <t>T159_Od127</t>
  </si>
  <si>
    <t>SAMN08006775</t>
  </si>
  <si>
    <t>GCA_018857305.1</t>
  </si>
  <si>
    <t>JABCKQ01</t>
  </si>
  <si>
    <t>ftp://ftp.ncbi.nlm.nih.gov/genomes/all/GCA/018/857/305/GCA_018857305.1_ASM1885730v1</t>
  </si>
  <si>
    <t>Heterodera schachtii</t>
  </si>
  <si>
    <t>Bonn</t>
  </si>
  <si>
    <t>SAMN18795579</t>
  </si>
  <si>
    <t>PRJNA722882</t>
  </si>
  <si>
    <t>GCA_019095935.1</t>
  </si>
  <si>
    <t>JAHGVF01</t>
  </si>
  <si>
    <t>ftp://ftp.ncbi.nlm.nih.gov/genomes/all/GCA/019/095/935/GCA_019095935.1_Hsch_Bonn_V1.0</t>
  </si>
  <si>
    <t>Staphylotrichum longicolle</t>
  </si>
  <si>
    <t>FW57</t>
  </si>
  <si>
    <t>SAMN07749915</t>
  </si>
  <si>
    <t>GCA_019096155.1</t>
  </si>
  <si>
    <t>JAHCVI01</t>
  </si>
  <si>
    <t>ftp://ftp.ncbi.nlm.nih.gov/genomes/all/GCA/019/096/155/GCA_019096155.1_ASM1909615v1</t>
  </si>
  <si>
    <t>Boletus sp. NGJ</t>
  </si>
  <si>
    <t>NGJ</t>
  </si>
  <si>
    <t>SAMN18876713</t>
  </si>
  <si>
    <t>PRJNA725354</t>
  </si>
  <si>
    <t>GCA_019096195.1</t>
  </si>
  <si>
    <t>JAGTXK01</t>
  </si>
  <si>
    <t>ftp://ftp.ncbi.nlm.nih.gov/genomes/all/GCA/019/096/195/GCA_019096195.1_ASM1909619v1</t>
  </si>
  <si>
    <t>Pueraria montana var. thomsonii</t>
  </si>
  <si>
    <t>ZG-11</t>
  </si>
  <si>
    <t>SAMN18818537</t>
  </si>
  <si>
    <t>PRJNA723378</t>
  </si>
  <si>
    <t>GCA_019096045.1</t>
  </si>
  <si>
    <t>JAGTWZ01</t>
  </si>
  <si>
    <t>ftp://ftp.ncbi.nlm.nih.gov/genomes/all/GCA/019/096/045/GCA_019096045.1_GAAS_Ptho_1.0</t>
  </si>
  <si>
    <t>Neonectria faginata</t>
  </si>
  <si>
    <t>A.R. 4307</t>
  </si>
  <si>
    <t>SAMN13483917</t>
  </si>
  <si>
    <t>GCA_019137275.1</t>
  </si>
  <si>
    <t>WPDD01</t>
  </si>
  <si>
    <t>ftp://ftp.ncbi.nlm.nih.gov/genomes/all/GCA/019/137/275/GCA_019137275.1_ASM1913727v1</t>
  </si>
  <si>
    <t>Drosophila tsacasi</t>
  </si>
  <si>
    <t>14028-0701.00</t>
  </si>
  <si>
    <t>SAMN16878977</t>
  </si>
  <si>
    <t>PRJNA680378</t>
  </si>
  <si>
    <t>GCA_018904565.1</t>
  </si>
  <si>
    <t>JAEIHY01</t>
  </si>
  <si>
    <t>ftp://ftp.ncbi.nlm.nih.gov/genomes/all/GCA/018/904/565/GCA_018904565.1_ASM1890456v1</t>
  </si>
  <si>
    <t>Drosophila trapezifrons</t>
  </si>
  <si>
    <t>Bavi31</t>
  </si>
  <si>
    <t>SAMN16878970</t>
  </si>
  <si>
    <t>GCA_018874455.1</t>
  </si>
  <si>
    <t>JAEIIF01</t>
  </si>
  <si>
    <t>ftp://ftp.ncbi.nlm.nih.gov/genomes/all/GCA/018/874/455/GCA_018874455.1_ASM1887445v1</t>
  </si>
  <si>
    <t>Drosophila malagassya</t>
  </si>
  <si>
    <t>J6</t>
  </si>
  <si>
    <t>SAMN16878965</t>
  </si>
  <si>
    <t>GCA_018874475.1</t>
  </si>
  <si>
    <t>JAEIIK01</t>
  </si>
  <si>
    <t>ftp://ftp.ncbi.nlm.nih.gov/genomes/all/GCA/018/874/475/GCA_018874475.1_ASM1887447v1</t>
  </si>
  <si>
    <t>Drosophila greeni</t>
  </si>
  <si>
    <t>14028-0712.00</t>
  </si>
  <si>
    <t>SAMN16878963</t>
  </si>
  <si>
    <t>GCA_018874515.1</t>
  </si>
  <si>
    <t>JAEIIM01</t>
  </si>
  <si>
    <t>ftp://ftp.ncbi.nlm.nih.gov/genomes/all/GCA/018/874/515/GCA_018874515.1_ASM1887451v1</t>
  </si>
  <si>
    <t>Drosophila barbarae</t>
  </si>
  <si>
    <t>14028-0491.04</t>
  </si>
  <si>
    <t>SAMN16878955</t>
  </si>
  <si>
    <t>GCA_018874595.1</t>
  </si>
  <si>
    <t>JAEIIT01</t>
  </si>
  <si>
    <t>ftp://ftp.ncbi.nlm.nih.gov/genomes/all/GCA/018/874/595/GCA_018874595.1_ASM1887459v1</t>
  </si>
  <si>
    <t>Drosophila fengkainensis</t>
  </si>
  <si>
    <t>XT33</t>
  </si>
  <si>
    <t>SAMN16878962</t>
  </si>
  <si>
    <t>GCA_018874535.1</t>
  </si>
  <si>
    <t>JAEIIN01</t>
  </si>
  <si>
    <t>ftp://ftp.ncbi.nlm.nih.gov/genomes/all/GCA/018/874/535/GCA_018874535.1_ASM1887453v1</t>
  </si>
  <si>
    <t>Drosophila diplacantha</t>
  </si>
  <si>
    <t>14028-0586.00</t>
  </si>
  <si>
    <t>SAMN16878961</t>
  </si>
  <si>
    <t>GCA_018874655.1</t>
  </si>
  <si>
    <t>JAEIIO01</t>
  </si>
  <si>
    <t>ftp://ftp.ncbi.nlm.nih.gov/genomes/all/GCA/018/874/655/GCA_018874655.1_ASM1887465v1</t>
  </si>
  <si>
    <t>Drosophila baimaii</t>
  </si>
  <si>
    <t>14028-0481.01</t>
  </si>
  <si>
    <t>SAMN16878954</t>
  </si>
  <si>
    <t>GCA_018874675.1</t>
  </si>
  <si>
    <t>JAEIIU01</t>
  </si>
  <si>
    <t>ftp://ftp.ncbi.nlm.nih.gov/genomes/all/GCA/018/874/675/GCA_018874675.1_ASM1887467v1</t>
  </si>
  <si>
    <t>Amblyornis subalaris</t>
  </si>
  <si>
    <t>SAMN14917922</t>
  </si>
  <si>
    <t>PRJNA601961</t>
  </si>
  <si>
    <t>GCA_018881555.1</t>
  </si>
  <si>
    <t>JACAXG01</t>
  </si>
  <si>
    <t>ftp://ftp.ncbi.nlm.nih.gov/genomes/all/GCA/018/881/555/GCA_018881555.1_ASM1888155v1</t>
  </si>
  <si>
    <t>Ceratosolen fusciceps</t>
  </si>
  <si>
    <t>figwasp</t>
  </si>
  <si>
    <t>SAMN10147054</t>
  </si>
  <si>
    <t>PRJNA494992</t>
  </si>
  <si>
    <t>GCA_018883505.1</t>
  </si>
  <si>
    <t>RCIC01</t>
  </si>
  <si>
    <t>ftp://ftp.ncbi.nlm.nih.gov/genomes/all/GCA/018/883/505/GCA_018883505.1_ASM1888350v1</t>
  </si>
  <si>
    <t>Fusarium brachygibbosum</t>
  </si>
  <si>
    <t>HN-1</t>
  </si>
  <si>
    <t>SAMN17127420</t>
  </si>
  <si>
    <t>PRJNA686892</t>
  </si>
  <si>
    <t>GCA_018886245.1</t>
  </si>
  <si>
    <t>JAEKIX01</t>
  </si>
  <si>
    <t>2021-06-15T00:00:00Z</t>
  </si>
  <si>
    <t>ftp://ftp.ncbi.nlm.nih.gov/genomes/all/GCA/018/886/245/GCA_018886245.1_Fb-HN-1</t>
  </si>
  <si>
    <t>Scaptomyza graminum</t>
  </si>
  <si>
    <t>TMU-2019</t>
  </si>
  <si>
    <t>SAMN16729627</t>
  </si>
  <si>
    <t>GCA_018901835.1</t>
  </si>
  <si>
    <t>JAEIFL01</t>
  </si>
  <si>
    <t>ftp://ftp.ncbi.nlm.nih.gov/genomes/all/GCA/018/901/835/GCA_018901835.1_ASM1890183v1</t>
  </si>
  <si>
    <t>Zaprionus lachaisei</t>
  </si>
  <si>
    <t>jd01l</t>
  </si>
  <si>
    <t>SAMN16729690</t>
  </si>
  <si>
    <t>GCA_018901815.1</t>
  </si>
  <si>
    <t>JAEIFI01</t>
  </si>
  <si>
    <t>ftp://ftp.ncbi.nlm.nih.gov/genomes/all/GCA/018/901/815/GCA_018901815.1_ASM1890181v1</t>
  </si>
  <si>
    <t>Drosophila funebris</t>
  </si>
  <si>
    <t>fst01</t>
  </si>
  <si>
    <t>SAMN16729688</t>
  </si>
  <si>
    <t>GCA_018901825.1</t>
  </si>
  <si>
    <t>JAEIFK01</t>
  </si>
  <si>
    <t>ftp://ftp.ncbi.nlm.nih.gov/genomes/all/GCA/018/901/825/GCA_018901825.1_ASM1890182v1</t>
  </si>
  <si>
    <t>Zaprionus kolodkinae</t>
  </si>
  <si>
    <t>jd01k</t>
  </si>
  <si>
    <t>SAMN16729657</t>
  </si>
  <si>
    <t>GCA_018901885.1</t>
  </si>
  <si>
    <t>JAEIFM01</t>
  </si>
  <si>
    <t>ftp://ftp.ncbi.nlm.nih.gov/genomes/all/GCA/018/901/885/GCA_018901885.1_ASM1890188v1</t>
  </si>
  <si>
    <t>Zaprionus taronus</t>
  </si>
  <si>
    <t>st01t</t>
  </si>
  <si>
    <t>SAMN16729693</t>
  </si>
  <si>
    <t>GCA_018901805.1</t>
  </si>
  <si>
    <t>JAEIFH01</t>
  </si>
  <si>
    <t>ftp://ftp.ncbi.nlm.nih.gov/genomes/all/GCA/018/901/805/GCA_018901805.1_ASM1890180v1</t>
  </si>
  <si>
    <t>Physcia stellaris</t>
  </si>
  <si>
    <t>C0375214F</t>
  </si>
  <si>
    <t>SAMN14255382</t>
  </si>
  <si>
    <t>PRJNA609569</t>
  </si>
  <si>
    <t>GCA_018902385.1</t>
  </si>
  <si>
    <t>JABSSW01</t>
  </si>
  <si>
    <t>ftp://ftp.ncbi.nlm.nih.gov/genomes/all/GCA/018/902/385/GCA_018902385.1_ASM1890238v1</t>
  </si>
  <si>
    <t>Zaprionus nigranus</t>
  </si>
  <si>
    <t>st01n</t>
  </si>
  <si>
    <t>SAMN16729686</t>
  </si>
  <si>
    <t>GCA_018903425.1</t>
  </si>
  <si>
    <t>JAEIGD01</t>
  </si>
  <si>
    <t>ftp://ftp.ncbi.nlm.nih.gov/genomes/all/GCA/018/903/425/GCA_018903425.1_ASM1890342v1</t>
  </si>
  <si>
    <t>Drosophila neocordata</t>
  </si>
  <si>
    <t>14041-0831.00</t>
  </si>
  <si>
    <t>SAMN16729666</t>
  </si>
  <si>
    <t>GCA_018903615.1</t>
  </si>
  <si>
    <t>JAEIGI01</t>
  </si>
  <si>
    <t>ftp://ftp.ncbi.nlm.nih.gov/genomes/all/GCA/018/903/615/GCA_018903615.1_ASM1890361v1</t>
  </si>
  <si>
    <t>Leucophenga varia</t>
  </si>
  <si>
    <t>nc01v</t>
  </si>
  <si>
    <t>SAMN16729689</t>
  </si>
  <si>
    <t>GCA_018903435.1</t>
  </si>
  <si>
    <t>JAEIFJ01</t>
  </si>
  <si>
    <t>ftp://ftp.ncbi.nlm.nih.gov/genomes/all/GCA/018/903/435/GCA_018903435.1_ASM1890343v1</t>
  </si>
  <si>
    <t>Zaprionus capensis</t>
  </si>
  <si>
    <t>jd01cap</t>
  </si>
  <si>
    <t>SAMN16729656</t>
  </si>
  <si>
    <t>GCA_018903675.1</t>
  </si>
  <si>
    <t>JAEIFN01</t>
  </si>
  <si>
    <t>ftp://ftp.ncbi.nlm.nih.gov/genomes/all/GCA/018/903/675/GCA_018903675.1_ASM1890367v1</t>
  </si>
  <si>
    <t>Drosophila saltans</t>
  </si>
  <si>
    <t>14045-0911.00</t>
  </si>
  <si>
    <t>SAMN16729668</t>
  </si>
  <si>
    <t>GCA_018903575.1</t>
  </si>
  <si>
    <t>JAEIGH01</t>
  </si>
  <si>
    <t>ftp://ftp.ncbi.nlm.nih.gov/genomes/all/GCA/018/903/575/GCA_018903575.1_ASM1890357v1</t>
  </si>
  <si>
    <t>Zaprionus gabonicus</t>
  </si>
  <si>
    <t>jd01gab</t>
  </si>
  <si>
    <t>SAMN16729655</t>
  </si>
  <si>
    <t>GCA_018903695.1</t>
  </si>
  <si>
    <t>JAEIFO01</t>
  </si>
  <si>
    <t>ftp://ftp.ncbi.nlm.nih.gov/genomes/all/GCA/018/903/695/GCA_018903695.1_ASM1890369v1</t>
  </si>
  <si>
    <t>Zaprionus davidi</t>
  </si>
  <si>
    <t>jd01d</t>
  </si>
  <si>
    <t>SAMN16729654</t>
  </si>
  <si>
    <t>GCA_018903715.1</t>
  </si>
  <si>
    <t>JAEIGL01</t>
  </si>
  <si>
    <t>ftp://ftp.ncbi.nlm.nih.gov/genomes/all/GCA/018/903/715/GCA_018903715.1_ASM1890371v1</t>
  </si>
  <si>
    <t>Drosophila aff. chauvacae BK-2020</t>
  </si>
  <si>
    <t>mont_up-71</t>
  </si>
  <si>
    <t>SAMN16729648</t>
  </si>
  <si>
    <t>GCA_018903765.1</t>
  </si>
  <si>
    <t>JAEIGO01</t>
  </si>
  <si>
    <t>ftp://ftp.ncbi.nlm.nih.gov/genomes/all/GCA/018/903/765/GCA_018903765.1_ASM1890376v1</t>
  </si>
  <si>
    <t>Zaprionus ornatus</t>
  </si>
  <si>
    <t>jd01o</t>
  </si>
  <si>
    <t>SAMN16729644</t>
  </si>
  <si>
    <t>GCA_018904035.1</t>
  </si>
  <si>
    <t>JAEIFZ01</t>
  </si>
  <si>
    <t>ftp://ftp.ncbi.nlm.nih.gov/genomes/all/GCA/018/904/035/GCA_018904035.1_ASM1890403v1</t>
  </si>
  <si>
    <t>Zaprionus vittiger</t>
  </si>
  <si>
    <t>jd01v</t>
  </si>
  <si>
    <t>SAMN16729643</t>
  </si>
  <si>
    <t>GCA_018904025.1</t>
  </si>
  <si>
    <t>JAEIFQ01</t>
  </si>
  <si>
    <t>ftp://ftp.ncbi.nlm.nih.gov/genomes/all/GCA/018/904/025/GCA_018904025.1_ASM1890402v1</t>
  </si>
  <si>
    <t>Drosophila cardini</t>
  </si>
  <si>
    <t>15181-2181.03</t>
  </si>
  <si>
    <t>SAMN16729652</t>
  </si>
  <si>
    <t>GCA_018903735.1</t>
  </si>
  <si>
    <t>JAEIGM01</t>
  </si>
  <si>
    <t>ftp://ftp.ncbi.nlm.nih.gov/genomes/all/GCA/018/903/735/GCA_018903735.1_ASM1890373v1</t>
  </si>
  <si>
    <t>Zaprionus camerounensis</t>
  </si>
  <si>
    <t>jd01cam</t>
  </si>
  <si>
    <t>SAMN16729640</t>
  </si>
  <si>
    <t>GCA_018904165.1</t>
  </si>
  <si>
    <t>JAEIFS01</t>
  </si>
  <si>
    <t>ftp://ftp.ncbi.nlm.nih.gov/genomes/all/GCA/018/904/165/GCA_018904165.1_ASM1890416v1</t>
  </si>
  <si>
    <t>Zaprionus ghesquierei</t>
  </si>
  <si>
    <t>jd01ghe</t>
  </si>
  <si>
    <t>SAMN16729642</t>
  </si>
  <si>
    <t>GCA_018904095.1</t>
  </si>
  <si>
    <t>JAEIGP01</t>
  </si>
  <si>
    <t>ftp://ftp.ncbi.nlm.nih.gov/genomes/all/GCA/018/904/095/GCA_018904095.1_ASM1890409v1</t>
  </si>
  <si>
    <t>Drosophila insularis</t>
  </si>
  <si>
    <t>jp01i</t>
  </si>
  <si>
    <t>SAMN16729645</t>
  </si>
  <si>
    <t>GCA_018903935.1</t>
  </si>
  <si>
    <t>JAEIFP01</t>
  </si>
  <si>
    <t>ftp://ftp.ncbi.nlm.nih.gov/genomes/all/GCA/018/903/935/GCA_018903935.1_ASM1890393v1</t>
  </si>
  <si>
    <t>Lordiphosa mommai</t>
  </si>
  <si>
    <t>MMSapporo052014LM</t>
  </si>
  <si>
    <t>SAMN16729639</t>
  </si>
  <si>
    <t>GCA_018904225.1</t>
  </si>
  <si>
    <t>JAEIFT01</t>
  </si>
  <si>
    <t>ftp://ftp.ncbi.nlm.nih.gov/genomes/all/GCA/018/904/225/GCA_018904225.1_ASM1890422v1</t>
  </si>
  <si>
    <t>Scaptomyza montana</t>
  </si>
  <si>
    <t>SAMN16729626</t>
  </si>
  <si>
    <t>GCA_018904305.1</t>
  </si>
  <si>
    <t>JAEIGR01</t>
  </si>
  <si>
    <t>ftp://ftp.ncbi.nlm.nih.gov/genomes/all/GCA/018/904/305/GCA_018904305.1_ASM1890430v1</t>
  </si>
  <si>
    <t>Drosophila sproati</t>
  </si>
  <si>
    <t>DKPTOMS02</t>
  </si>
  <si>
    <t>SAMN16729621</t>
  </si>
  <si>
    <t>GCA_018904355.1</t>
  </si>
  <si>
    <t>JAEIFY01</t>
  </si>
  <si>
    <t>ftp://ftp.ncbi.nlm.nih.gov/genomes/all/GCA/018/904/355/GCA_018904355.1_ASM1890435v1</t>
  </si>
  <si>
    <t>Lordiphosa clarofinis</t>
  </si>
  <si>
    <t>Guizhou062018LC</t>
  </si>
  <si>
    <t>SAMN16729635</t>
  </si>
  <si>
    <t>GCA_018904275.1</t>
  </si>
  <si>
    <t>JAEIGQ01</t>
  </si>
  <si>
    <t>ftp://ftp.ncbi.nlm.nih.gov/genomes/all/GCA/018/904/275/GCA_018904275.1_ASM1890427v1</t>
  </si>
  <si>
    <t>Drosophila murphyi</t>
  </si>
  <si>
    <t>DKPHETFM01</t>
  </si>
  <si>
    <t>SAMN16729622</t>
  </si>
  <si>
    <t>GCA_018904325.1</t>
  </si>
  <si>
    <t>JAEIFX01</t>
  </si>
  <si>
    <t>ftp://ftp.ncbi.nlm.nih.gov/genomes/all/GCA/018/904/325/GCA_018904325.1_ASM1890432v1</t>
  </si>
  <si>
    <t>Lordiphosa collinella</t>
  </si>
  <si>
    <t>UCKTSapporo052019LC</t>
  </si>
  <si>
    <t>SAMN16729637</t>
  </si>
  <si>
    <t>GCA_018904265.1</t>
  </si>
  <si>
    <t>JAEIFV01</t>
  </si>
  <si>
    <t>ftp://ftp.ncbi.nlm.nih.gov/genomes/all/GCA/018/904/265/GCA_018904265.1_ASM1890426v1</t>
  </si>
  <si>
    <t>Jacaranda mimosifolia</t>
  </si>
  <si>
    <t>chengdu1</t>
  </si>
  <si>
    <t>SAMN16807716</t>
  </si>
  <si>
    <t>PRJNA678551</t>
  </si>
  <si>
    <t>GCA_018894105.1</t>
  </si>
  <si>
    <t>chromosome 1:CM032117.1; chromosome 2:CM032118.1; chromosome 3:CM032119.1; chromosome 4:CM032120.1; chromosome 5:CM032121.1; chromosome 6:CM032122.1; chromosome 7:CM032123.1; chromosome 8:CM032124.1; chromosome 9:CM032125.1; chromosome 10:CM032126.1; chromosome 11:CM032127.1; chromosome 12:CM032128.1; chromosome 13:CM032129.1; chromosome 14:CM032130.1; chromosome 15:CM032131.1; chromosome 16:CM032132.1; chromosome 17:CM032133.1; chromosome 18:CM032134.1</t>
  </si>
  <si>
    <t>JADPMQ01</t>
  </si>
  <si>
    <t>ftp://ftp.ncbi.nlm.nih.gov/genomes/all/GCA/018/894/105/GCA_018894105.1_Jmimo_V1</t>
  </si>
  <si>
    <t>Eumacrocentrus americanus</t>
  </si>
  <si>
    <t>PSUC_FEM 10030004</t>
  </si>
  <si>
    <t>SAMN14574616</t>
  </si>
  <si>
    <t>PRJNA625066</t>
  </si>
  <si>
    <t>GCA_018902335.1</t>
  </si>
  <si>
    <t>JABSMT01</t>
  </si>
  <si>
    <t>ftp://ftp.ncbi.nlm.nih.gov/genomes/all/GCA/018/902/335/GCA_018902335.1_ASM1890233v1</t>
  </si>
  <si>
    <t>Lordiphosa stackelbergi</t>
  </si>
  <si>
    <t>UCILTSSapporo052019LS</t>
  </si>
  <si>
    <t>SAMN16729638</t>
  </si>
  <si>
    <t>GCA_018904235.1</t>
  </si>
  <si>
    <t>JAEIFU01</t>
  </si>
  <si>
    <t>ftp://ftp.ncbi.nlm.nih.gov/genomes/all/GCA/018/904/235/GCA_018904235.1_ASM1890423v1</t>
  </si>
  <si>
    <t>Lordiphosa magnipectinata</t>
  </si>
  <si>
    <t>UCKTSapporo052019LM</t>
  </si>
  <si>
    <t>SAMN16729636</t>
  </si>
  <si>
    <t>GCA_018904285.1</t>
  </si>
  <si>
    <t>JAEIFW01</t>
  </si>
  <si>
    <t>ftp://ftp.ncbi.nlm.nih.gov/genomes/all/GCA/018/904/285/GCA_018904285.1_ASM1890428v1</t>
  </si>
  <si>
    <t>Motacilla tschutschensis</t>
  </si>
  <si>
    <t>NRM 20066115</t>
  </si>
  <si>
    <t>SAMN17241689</t>
  </si>
  <si>
    <t>PRJNA690099</t>
  </si>
  <si>
    <t>GCA_018904545.1</t>
  </si>
  <si>
    <t>JAEOXG01</t>
  </si>
  <si>
    <t>ftp://ftp.ncbi.nlm.nih.gov/genomes/all/GCA/018/904/545/GCA_018904545.1_ASM1890454v1</t>
  </si>
  <si>
    <t>Drosophila parvula</t>
  </si>
  <si>
    <t>PHQ-1</t>
  </si>
  <si>
    <t>SAMN16878969</t>
  </si>
  <si>
    <t>GCA_018904695.1</t>
  </si>
  <si>
    <t>JAEIIG01</t>
  </si>
  <si>
    <t>ftp://ftp.ncbi.nlm.nih.gov/genomes/all/GCA/018/904/695/GCA_018904695.1_ASM1890469v1</t>
  </si>
  <si>
    <t>Sycophaga agraensis</t>
  </si>
  <si>
    <t>Sa_13</t>
  </si>
  <si>
    <t>SAMN15346992</t>
  </si>
  <si>
    <t>GCA_018906755.1</t>
  </si>
  <si>
    <t>JACCIE01</t>
  </si>
  <si>
    <t>ftp://ftp.ncbi.nlm.nih.gov/genomes/all/GCA/018/906/755/GCA_018906755.1_ASM1890675v1</t>
  </si>
  <si>
    <t>Apocrypta bakeri</t>
  </si>
  <si>
    <t>Ab_13</t>
  </si>
  <si>
    <t>SAMN15346988</t>
  </si>
  <si>
    <t>GCA_018906985.1</t>
  </si>
  <si>
    <t>JACCIA01</t>
  </si>
  <si>
    <t>ftp://ftp.ncbi.nlm.nih.gov/genomes/all/GCA/018/906/985/GCA_018906985.1_ASM1890698v1</t>
  </si>
  <si>
    <t>Wiebesia pumilae</t>
  </si>
  <si>
    <t>Wp_9</t>
  </si>
  <si>
    <t>SAMN15346987</t>
  </si>
  <si>
    <t>GCA_018907045.1</t>
  </si>
  <si>
    <t>JACCHZ01</t>
  </si>
  <si>
    <t>ftp://ftp.ncbi.nlm.nih.gov/genomes/all/GCA/018/907/045/GCA_018907045.1_ASM1890704v1</t>
  </si>
  <si>
    <t>Kradibia gibbosae</t>
  </si>
  <si>
    <t>Lgi_15</t>
  </si>
  <si>
    <t>SAMN15346985</t>
  </si>
  <si>
    <t>GCA_018907135.1</t>
  </si>
  <si>
    <t>JACCHX01</t>
  </si>
  <si>
    <t>ftp://ftp.ncbi.nlm.nih.gov/genomes/all/GCA/018/907/135/GCA_018907135.1_ASM1890713v1</t>
  </si>
  <si>
    <t>Platyscapa corneri</t>
  </si>
  <si>
    <t>Fs_1</t>
  </si>
  <si>
    <t>SAMN15346984</t>
  </si>
  <si>
    <t>GCA_018907185.1</t>
  </si>
  <si>
    <t>JACCHW01</t>
  </si>
  <si>
    <t>ftp://ftp.ncbi.nlm.nih.gov/genomes/all/GCA/018/907/185/GCA_018907185.1_ASM1890718v1</t>
  </si>
  <si>
    <t>Dolichoris vasculosae</t>
  </si>
  <si>
    <t>Dv_2</t>
  </si>
  <si>
    <t>SAMN15346986</t>
  </si>
  <si>
    <t>GCA_018907195.1</t>
  </si>
  <si>
    <t>JACCHY01</t>
  </si>
  <si>
    <t>ftp://ftp.ncbi.nlm.nih.gov/genomes/all/GCA/018/907/195/GCA_018907195.1_ASM1890719v1</t>
  </si>
  <si>
    <t>Philotrypesis tridentata</t>
  </si>
  <si>
    <t>Ptr_3</t>
  </si>
  <si>
    <t>SAMN15346989</t>
  </si>
  <si>
    <t>GCA_018906965.1</t>
  </si>
  <si>
    <t>JACCIB01</t>
  </si>
  <si>
    <t>ftp://ftp.ncbi.nlm.nih.gov/genomes/all/GCA/018/906/965/GCA_018906965.1_ASM1890696v1</t>
  </si>
  <si>
    <t>Eupristina koningsbergeri</t>
  </si>
  <si>
    <t>Fb45_1</t>
  </si>
  <si>
    <t>SAMN15346983</t>
  </si>
  <si>
    <t>GCA_018907245.1</t>
  </si>
  <si>
    <t>JACCHV01</t>
  </si>
  <si>
    <t>ftp://ftp.ncbi.nlm.nih.gov/genomes/all/GCA/018/907/245/GCA_018907245.1_ASM1890724v1</t>
  </si>
  <si>
    <t>Drosophila orosa</t>
  </si>
  <si>
    <t>14028-0611.00</t>
  </si>
  <si>
    <t>SAMN16878968</t>
  </si>
  <si>
    <t>GCA_018904745.1</t>
  </si>
  <si>
    <t>JAEIIH01</t>
  </si>
  <si>
    <t>ftp://ftp.ncbi.nlm.nih.gov/genomes/all/GCA/018/904/745/GCA_018904745.1_ASM1890474v1</t>
  </si>
  <si>
    <t>Drosophila ogumai</t>
  </si>
  <si>
    <t>RGN3</t>
  </si>
  <si>
    <t>SAMN16878966</t>
  </si>
  <si>
    <t>GCA_018904815.1</t>
  </si>
  <si>
    <t>JAEIIJ01</t>
  </si>
  <si>
    <t>ftp://ftp.ncbi.nlm.nih.gov/genomes/all/GCA/018/904/815/GCA_018904815.1_ASM1890481v1</t>
  </si>
  <si>
    <t>Drosophila chauvacae</t>
  </si>
  <si>
    <t>14028-0761.00</t>
  </si>
  <si>
    <t>SAMN16878960</t>
  </si>
  <si>
    <t>GCA_018905695.1</t>
  </si>
  <si>
    <t>JAEIIP01</t>
  </si>
  <si>
    <t>ftp://ftp.ncbi.nlm.nih.gov/genomes/all/GCA/018/905/695/GCA_018905695.1_ASM1890569v1</t>
  </si>
  <si>
    <t>Drosophila lini</t>
  </si>
  <si>
    <t>14028-0581.00</t>
  </si>
  <si>
    <t>SAMN16878964</t>
  </si>
  <si>
    <t>GCA_018905715.1</t>
  </si>
  <si>
    <t>JAEIIL01</t>
  </si>
  <si>
    <t>ftp://ftp.ncbi.nlm.nih.gov/genomes/all/GCA/018/905/715/GCA_018905715.1_ASM1890571v1</t>
  </si>
  <si>
    <t>Drosophila ohnishii</t>
  </si>
  <si>
    <t>MMY_326</t>
  </si>
  <si>
    <t>SAMN16878967</t>
  </si>
  <si>
    <t>GCA_018905755.1</t>
  </si>
  <si>
    <t>JAEIII01</t>
  </si>
  <si>
    <t>ftp://ftp.ncbi.nlm.nih.gov/genomes/all/GCA/018/905/755/GCA_018905755.1_ASM1890575v1</t>
  </si>
  <si>
    <t>Drosophila anomelani</t>
  </si>
  <si>
    <t>ano_1</t>
  </si>
  <si>
    <t>SAMN16878949</t>
  </si>
  <si>
    <t>GCA_018905855.1</t>
  </si>
  <si>
    <t>JAEIIZ01</t>
  </si>
  <si>
    <t>ftp://ftp.ncbi.nlm.nih.gov/genomes/all/GCA/018/905/855/GCA_018905855.1_ASM1890585v1</t>
  </si>
  <si>
    <t>Phialemoniopsis sp. UDSM-2020</t>
  </si>
  <si>
    <t>UDSM-2020</t>
  </si>
  <si>
    <t>SAMN17059710</t>
  </si>
  <si>
    <t>PRJNA684579</t>
  </si>
  <si>
    <t>GCA_018873225.1</t>
  </si>
  <si>
    <t>JAEILZ01</t>
  </si>
  <si>
    <t>ftp://ftp.ncbi.nlm.nih.gov/genomes/all/GCA/018/873/225/GCA_018873225.1_ASM1887322v1</t>
  </si>
  <si>
    <t>Archegozetes longisetosus</t>
  </si>
  <si>
    <t>RAN</t>
  </si>
  <si>
    <t>SAMN17050170</t>
  </si>
  <si>
    <t>PRJNA683935</t>
  </si>
  <si>
    <t>GCA_018873245.1</t>
  </si>
  <si>
    <t>JAEMBT01</t>
  </si>
  <si>
    <t>ftp://ftp.ncbi.nlm.nih.gov/genomes/all/GCA/018/873/245/GCA_018873245.1_Caltech_Along_1.0</t>
  </si>
  <si>
    <t>Phytophthora aleatoria</t>
  </si>
  <si>
    <t>NZFS 4037</t>
  </si>
  <si>
    <t>SAMN17151088</t>
  </si>
  <si>
    <t>PRJNA687640</t>
  </si>
  <si>
    <t>GCA_018873745.1</t>
  </si>
  <si>
    <t>JAENGY01</t>
  </si>
  <si>
    <t>ftp://ftp.ncbi.nlm.nih.gov/genomes/all/GCA/018/873/745/GCA_018873745.1_NZ4037v1</t>
  </si>
  <si>
    <t>Telopea speciosissima</t>
  </si>
  <si>
    <t>NSW1024214</t>
  </si>
  <si>
    <t>SAMN18238110</t>
  </si>
  <si>
    <t>PRJNA712988</t>
  </si>
  <si>
    <t>GCA_018873765.1</t>
  </si>
  <si>
    <t>chromosome 1:CM032105.1; chromosome 2:CM032106.1; chromosome 3:CM032107.1; chromosome 4:CM032108.1; chromosome 5:CM032109.1; chromosome 6:CM032110.1; chromosome 7:CM032111.1; chromosome 8:CM032112.1; chromosome 9:CM032113.1; chromosome 10:CM032114.1; chromosome 11:CM032115.1</t>
  </si>
  <si>
    <t>JAGEPE01</t>
  </si>
  <si>
    <t>ftp://ftp.ncbi.nlm.nih.gov/genomes/all/GCA/018/873/765/GCA_018873765.1_Tspe_v1</t>
  </si>
  <si>
    <t>Anopheles rivulorum</t>
  </si>
  <si>
    <t>F794</t>
  </si>
  <si>
    <t>SAMN11380180</t>
  </si>
  <si>
    <t>GCA_018908115.1</t>
  </si>
  <si>
    <t>chromosome 2:CM032177.1; chromosome 3:CM032178.1; chromosome X:CM032179.1; mitochondrion MT:CM032180.1</t>
  </si>
  <si>
    <t>STHB01</t>
  </si>
  <si>
    <t>ftp://ftp.ncbi.nlm.nih.gov/genomes/all/GCA/018/908/115/GCA_018908115.1_ArivF1</t>
  </si>
  <si>
    <t>Marasmius oreades</t>
  </si>
  <si>
    <t>03SP1</t>
  </si>
  <si>
    <t>SAMN11081005</t>
  </si>
  <si>
    <t>PRJNA756326</t>
  </si>
  <si>
    <t>GCA_018924745.1</t>
  </si>
  <si>
    <t>chromosome 1:NC_057323.1/CM032181.1; chromosome 2:NC_057324.1/CM032182.1; chromosome 3:NC_057325.1/CM032183.1; chromosome 4:NC_057326.1/CM032184.1; chromosome 5:NC_057327.1/CM032185.1; chromosome 6:NC_057328.1/CM032186.1; chromosome 7:NC_057329.1/CM032187.1; chromosome 8:NC_057330.1/CM032188.1; chromosome 9:NC_057331.1/CM032189.1; chromosome 10:NC_057332.1/CM032190.1; chromosome 11:NC_057333.1/CM032191.1; mitochondrion MT:NW_025064824.1/CM032192.1</t>
  </si>
  <si>
    <t>JAFLEJ01</t>
  </si>
  <si>
    <t>ftp://ftp.ncbi.nlm.nih.gov/genomes/all/GCA/018/924/745/GCA_018924745.1_UU_Maror_2</t>
  </si>
  <si>
    <t>ftp://ftp.ncbi.nlm.nih.gov/genomes/all/GCF/018/924/745/GCF_018924745.1_UU_Maror_2</t>
  </si>
  <si>
    <t>Platycheirus albimanus</t>
  </si>
  <si>
    <t>SAMEA7520157</t>
  </si>
  <si>
    <t>PRJEB47514</t>
  </si>
  <si>
    <t>GCA_916050605.1</t>
  </si>
  <si>
    <t>chromosome 1:OU696696.1; chromosome 2:OU696697.1; chromosome 3:OU696698.1; chromosome X:OU696699.1; mitochondrion MT:OU696700.1</t>
  </si>
  <si>
    <t>CAJZLR01</t>
  </si>
  <si>
    <t>ftp://ftp.ncbi.nlm.nih.gov/genomes/all/GCA/916/050/605/GCA_916050605.1_idPlaAlba1.1</t>
  </si>
  <si>
    <t>Paramecium primaurelia</t>
  </si>
  <si>
    <t>SAMEA7767319</t>
  </si>
  <si>
    <t>PRJEB41877</t>
  </si>
  <si>
    <t>GCA_905182975.1</t>
  </si>
  <si>
    <t>CAJJDM01</t>
  </si>
  <si>
    <t>2021-06-18T00:00:00Z</t>
  </si>
  <si>
    <t>ftp://ftp.ncbi.nlm.nih.gov/genomes/all/GCA/905/182/975/GCA_905182975.1_Paramecium_primaurelia_V1</t>
  </si>
  <si>
    <t>Paramecium sonneborni</t>
  </si>
  <si>
    <t>SAMEA7767318</t>
  </si>
  <si>
    <t>PRJEB41876</t>
  </si>
  <si>
    <t>GCA_905182985.1</t>
  </si>
  <si>
    <t>CAJJDN01</t>
  </si>
  <si>
    <t>ftp://ftp.ncbi.nlm.nih.gov/genomes/all/GCA/905/182/985/GCA_905182985.1_Paramecium_sonneborni_V1</t>
  </si>
  <si>
    <t>Paramecium octaurelia</t>
  </si>
  <si>
    <t>SAMEA7767317</t>
  </si>
  <si>
    <t>PRJEB41874</t>
  </si>
  <si>
    <t>GCA_905182995.1</t>
  </si>
  <si>
    <t>CAJJDP01</t>
  </si>
  <si>
    <t>ftp://ftp.ncbi.nlm.nih.gov/genomes/all/GCA/905/182/995/GCA_905182995.1_Paramecium_octaurelia_V1</t>
  </si>
  <si>
    <t>Paramecium pentaurelia</t>
  </si>
  <si>
    <t>SAMEA7767320</t>
  </si>
  <si>
    <t>PRJEB41878</t>
  </si>
  <si>
    <t>GCA_905183005.1</t>
  </si>
  <si>
    <t>CAJJDO01</t>
  </si>
  <si>
    <t>ftp://ftp.ncbi.nlm.nih.gov/genomes/all/GCA/905/183/005/GCA_905183005.1_Paramecium_pentaurelia_V1</t>
  </si>
  <si>
    <t>Sanchytrium tribonematis</t>
  </si>
  <si>
    <t>X-128</t>
  </si>
  <si>
    <t>SAMN16418513</t>
  </si>
  <si>
    <t>PRJNA668694</t>
  </si>
  <si>
    <t>GCA_018985235.1</t>
  </si>
  <si>
    <t>mitochondrion MT:CM032193.1</t>
  </si>
  <si>
    <t>JADGIG01</t>
  </si>
  <si>
    <t>ftp://ftp.ncbi.nlm.nih.gov/genomes/all/GCA/018/985/235/GCA_018985235.1_ASM1898523v1</t>
  </si>
  <si>
    <t>Amoeboradix gromovi</t>
  </si>
  <si>
    <t>X-113</t>
  </si>
  <si>
    <t>SAMN16418512</t>
  </si>
  <si>
    <t>PRJNA668693</t>
  </si>
  <si>
    <t>GCA_018985225.1</t>
  </si>
  <si>
    <t>mitochondrion MT:CM032194.1</t>
  </si>
  <si>
    <t>JADGIF01</t>
  </si>
  <si>
    <t>ftp://ftp.ncbi.nlm.nih.gov/genomes/all/GCA/018/985/225/GCA_018985225.1_ASM1898522v1</t>
  </si>
  <si>
    <t>Silene uniflora</t>
  </si>
  <si>
    <t>SUTF1P</t>
  </si>
  <si>
    <t>SAMN17771639</t>
  </si>
  <si>
    <t>PRJNA699303</t>
  </si>
  <si>
    <t>GCA_018983105.1</t>
  </si>
  <si>
    <t>JAGPOY01</t>
  </si>
  <si>
    <t>ftp://ftp.ncbi.nlm.nih.gov/genomes/all/GCA/018/983/105/GCA_018983105.1_ASM1898310v1</t>
  </si>
  <si>
    <t>Arthrinium saccharicola</t>
  </si>
  <si>
    <t>KUC21221</t>
  </si>
  <si>
    <t>SAMN17517292</t>
  </si>
  <si>
    <t>GCA_019000065.1</t>
  </si>
  <si>
    <t>JAFHKF01</t>
  </si>
  <si>
    <t>ftp://ftp.ncbi.nlm.nih.gov/genomes/all/GCA/019/000/065/GCA_019000065.1_ASM1900006v1</t>
  </si>
  <si>
    <t>Alviniconcha marisindica</t>
  </si>
  <si>
    <t>Amar_Carlsberg-38I-DV129-2-N2</t>
  </si>
  <si>
    <t>SAMN14907812</t>
  </si>
  <si>
    <t>PRJNA632343</t>
  </si>
  <si>
    <t>GCA_018857735.1</t>
  </si>
  <si>
    <t>JABMCL01</t>
  </si>
  <si>
    <t>ftp://ftp.ncbi.nlm.nih.gov/genomes/all/GCA/018/857/735/GCA_018857735.1_ASM1885773v1</t>
  </si>
  <si>
    <t>Nicrophorus orbicollis</t>
  </si>
  <si>
    <t>UGA.2017.iF2</t>
  </si>
  <si>
    <t>SAMN06456624</t>
  </si>
  <si>
    <t>PRJNA371654</t>
  </si>
  <si>
    <t>GCA_018845635.1</t>
  </si>
  <si>
    <t>JAFMTC01</t>
  </si>
  <si>
    <t>ftp://ftp.ncbi.nlm.nih.gov/genomes/all/GCA/018/845/635/GCA_018845635.1_ASM1884563v1</t>
  </si>
  <si>
    <t>Termitomyces sp. T123_Mx157</t>
  </si>
  <si>
    <t>T123_Mx157</t>
  </si>
  <si>
    <t>SAMN08006772</t>
  </si>
  <si>
    <t>GCA_018849495.1</t>
  </si>
  <si>
    <t>JABFYK01</t>
  </si>
  <si>
    <t>ftp://ftp.ncbi.nlm.nih.gov/genomes/all/GCA/018/849/495/GCA_018849495.1_ASM1884949v1</t>
  </si>
  <si>
    <t>Tephrocybe sp. NHM501043</t>
  </si>
  <si>
    <t>D31</t>
  </si>
  <si>
    <t>SAMN14543196</t>
  </si>
  <si>
    <t>GCA_018855915.1</t>
  </si>
  <si>
    <t>JABCKO01</t>
  </si>
  <si>
    <t>ftp://ftp.ncbi.nlm.nih.gov/genomes/all/GCA/018/855/915/GCA_018855915.1_ASM1885591v1</t>
  </si>
  <si>
    <t>Tephrocybe sp. 9174TJB</t>
  </si>
  <si>
    <t>D64</t>
  </si>
  <si>
    <t>SAMN14543197</t>
  </si>
  <si>
    <t>GCA_018850275.1</t>
  </si>
  <si>
    <t>JABAJT01</t>
  </si>
  <si>
    <t>ftp://ftp.ncbi.nlm.nih.gov/genomes/all/GCA/018/850/275/GCA_018850275.1_ASM1885027v1</t>
  </si>
  <si>
    <t>Arthromyces matolae</t>
  </si>
  <si>
    <t>D32</t>
  </si>
  <si>
    <t>SAMN14543191</t>
  </si>
  <si>
    <t>GCA_018855395.1</t>
  </si>
  <si>
    <t>JABAJW01</t>
  </si>
  <si>
    <t>ftp://ftp.ncbi.nlm.nih.gov/genomes/all/GCA/018/855/395/GCA_018855395.1_ASM1885539v1</t>
  </si>
  <si>
    <t>Epichloe hybrida</t>
  </si>
  <si>
    <t>Lp1</t>
  </si>
  <si>
    <t>SAMN17211564</t>
  </si>
  <si>
    <t>PRJNA689590</t>
  </si>
  <si>
    <t>GCA_019022495.1</t>
  </si>
  <si>
    <t>JAFEKR01</t>
  </si>
  <si>
    <t>ftp://ftp.ncbi.nlm.nih.gov/genomes/all/GCA/019/022/495/GCA_019022495.1_ASM1902249v1</t>
  </si>
  <si>
    <t>Westerdykella sp. P71</t>
  </si>
  <si>
    <t>P71</t>
  </si>
  <si>
    <t>SAMN17347913</t>
  </si>
  <si>
    <t>PRJNA692473</t>
  </si>
  <si>
    <t>GCA_019022765.1</t>
  </si>
  <si>
    <t>JAFHBW01</t>
  </si>
  <si>
    <t>ftp://ftp.ncbi.nlm.nih.gov/genomes/all/GCA/019/022/765/GCA_019022765.1_UFMT_Westerdykella_P71</t>
  </si>
  <si>
    <t>Pseudomonodictys sp. A73</t>
  </si>
  <si>
    <t>A73</t>
  </si>
  <si>
    <t>SAMN17374018</t>
  </si>
  <si>
    <t>PRJNA693007</t>
  </si>
  <si>
    <t>GCA_019022785.1</t>
  </si>
  <si>
    <t>JAFHBV01</t>
  </si>
  <si>
    <t>ftp://ftp.ncbi.nlm.nih.gov/genomes/all/GCA/019/022/785/GCA_019022785.1_UFMT_Lindgomycetaceae_A73</t>
  </si>
  <si>
    <t>Acacia acuminata</t>
  </si>
  <si>
    <t>CANB 635365.2</t>
  </si>
  <si>
    <t>SAMN17254106</t>
  </si>
  <si>
    <t>PRJNA510265</t>
  </si>
  <si>
    <t>GCA_019022655.1</t>
  </si>
  <si>
    <t>chloroplast Pltd:CM032337.1</t>
  </si>
  <si>
    <t>JAFJYI01</t>
  </si>
  <si>
    <t>ftp://ftp.ncbi.nlm.nih.gov/genomes/all/GCA/019/022/655/GCA_019022655.1_ASM1902265v1</t>
  </si>
  <si>
    <t>Acacia melanoxylon</t>
  </si>
  <si>
    <t>CANB 792679.2</t>
  </si>
  <si>
    <t>SAMN17254105</t>
  </si>
  <si>
    <t>GCA_019022615.1</t>
  </si>
  <si>
    <t>chloroplast Pltd:CM032338.1</t>
  </si>
  <si>
    <t>JAFJYJ01</t>
  </si>
  <si>
    <t>ftp://ftp.ncbi.nlm.nih.gov/genomes/all/GCA/019/022/615/GCA_019022615.1_ASM1902261v1</t>
  </si>
  <si>
    <t>Diglossa brunneiventris</t>
  </si>
  <si>
    <t>B-95988</t>
  </si>
  <si>
    <t>SAMN17308174</t>
  </si>
  <si>
    <t>PRJNA629984</t>
  </si>
  <si>
    <t>GCA_019023105.1</t>
  </si>
  <si>
    <t>chromosome 1:CM032352.1; chromosome 2:CM032354.1; chromosome 3:CM032355.1; chromosome 4:CM032356.1; chromosome 5:CM032358.1; chromosome 6:CM032359.1; chromosome 7:CM032360.1; chromosome 8:CM032361.1; chromosome 9:CM032362.1; chromosome 10:CM032363.1; chromosome 11:CM032364.1; chromosome 12:CM032365.1; chromosome 13:CM032366.1; chromosome 14:CM032367.1; chromosome 15:CM032368.1; chromosome 17:CM032369.1; chromosome 18:CM032370.1; chromosome 19:CM032371.1; chromosome 20:CM032372.1; chromosome 21:CM032373.1; chromosome 22:CM032374.1; chromosome 23:CM032375.1; chromosome 24:CM032376.1; chromosome 25:CM032377.1; chromosome 26:CM032378.1; chromosome 27:CM032379.1; chromosome 28:CM032380.1; chromosome 29:CM032381.1; chromosome Z:CM032382.1; chromosome 1A:CM032353.1; chromosome 4A:CM032357.1</t>
  </si>
  <si>
    <t>JAFCGX01</t>
  </si>
  <si>
    <t>ftp://ftp.ncbi.nlm.nih.gov/genomes/all/GCA/019/023/105/GCA_019023105.1_LSU_DiBr_2.0</t>
  </si>
  <si>
    <t>Scheffersomyces spartinae</t>
  </si>
  <si>
    <t>ARV_011</t>
  </si>
  <si>
    <t>SAMN19714210</t>
  </si>
  <si>
    <t>PRJNA756327</t>
  </si>
  <si>
    <t>GCA_019049425.1</t>
  </si>
  <si>
    <t>JAHMUF01</t>
  </si>
  <si>
    <t>ftp://ftp.ncbi.nlm.nih.gov/genomes/all/GCA/019/049/425/GCA_019049425.1_ASM1904942v1</t>
  </si>
  <si>
    <t>ftp://ftp.ncbi.nlm.nih.gov/genomes/all/GCF/019/049/425/GCF_019049425.1_ASM1904942v1</t>
  </si>
  <si>
    <t>Ampulex compressa</t>
  </si>
  <si>
    <t>GBR-01-19-01A</t>
  </si>
  <si>
    <t>SAMN19278229</t>
  </si>
  <si>
    <t>PRJNA731354</t>
  </si>
  <si>
    <t>GCA_019049445.1</t>
  </si>
  <si>
    <t>JAHFVI01</t>
  </si>
  <si>
    <t>ftp://ftp.ncbi.nlm.nih.gov/genomes/all/GCA/019/049/445/GCA_019049445.1_ASM1904944v1</t>
  </si>
  <si>
    <t>Fusarium sp. S19/10</t>
  </si>
  <si>
    <t>S19/10</t>
  </si>
  <si>
    <t>SAMN19113897</t>
  </si>
  <si>
    <t>GCA_019054715.1</t>
  </si>
  <si>
    <t>JAHKNZ01</t>
  </si>
  <si>
    <t>ftp://ftp.ncbi.nlm.nih.gov/genomes/all/GCA/019/054/715/GCA_019054715.1_ASM1905471v1</t>
  </si>
  <si>
    <t>Fusarium sp. S18/39</t>
  </si>
  <si>
    <t>S18/39</t>
  </si>
  <si>
    <t>SAMN19113896</t>
  </si>
  <si>
    <t>GCA_019054735.1</t>
  </si>
  <si>
    <t>JAHKOA01</t>
  </si>
  <si>
    <t>ftp://ftp.ncbi.nlm.nih.gov/genomes/all/GCA/019/054/735/GCA_019054735.1_ASM1905473v1</t>
  </si>
  <si>
    <t>Fusarium sp. S18/7</t>
  </si>
  <si>
    <t>S18/7</t>
  </si>
  <si>
    <t>SAMN19113895</t>
  </si>
  <si>
    <t>GCA_019054775.1</t>
  </si>
  <si>
    <t>JAHKOB01</t>
  </si>
  <si>
    <t>ftp://ftp.ncbi.nlm.nih.gov/genomes/all/GCA/019/054/775/GCA_019054775.1_ASM1905477v1</t>
  </si>
  <si>
    <t>Fusarium sp. S18/2</t>
  </si>
  <si>
    <t>S18/2</t>
  </si>
  <si>
    <t>SAMN19113894</t>
  </si>
  <si>
    <t>GCA_019054865.1</t>
  </si>
  <si>
    <t>JAHKOC01</t>
  </si>
  <si>
    <t>ftp://ftp.ncbi.nlm.nih.gov/genomes/all/GCA/019/054/865/GCA_019054865.1_ASM1905486v1</t>
  </si>
  <si>
    <t>Dipodomys spectabilis</t>
  </si>
  <si>
    <t>Male_0828</t>
  </si>
  <si>
    <t>SAMN19232064</t>
  </si>
  <si>
    <t>PRJNA748106</t>
  </si>
  <si>
    <t>GCA_019054845.1</t>
  </si>
  <si>
    <t>JAHHPX01</t>
  </si>
  <si>
    <t>ftp://ftp.ncbi.nlm.nih.gov/genomes/all/GCA/019/054/845/GCA_019054845.1_ASM1905484v1</t>
  </si>
  <si>
    <t>ftp://ftp.ncbi.nlm.nih.gov/genomes/all/GCF/019/054/845/GCF_019054845.1_ASM1905484v1</t>
  </si>
  <si>
    <t>Pachyrhynchus sulphureomaculatus</t>
  </si>
  <si>
    <t>PSULHICPB01-2018</t>
  </si>
  <si>
    <t>SAMN19302444</t>
  </si>
  <si>
    <t>PRJNA731935</t>
  </si>
  <si>
    <t>GCA_019049505.1</t>
  </si>
  <si>
    <t>chromosome 1:CM032446.1; chromosome 2:CM032447.1; chromosome 3:CM032448.1; chromosome 4:CM032449.1; chromosome 5:CM032450.1; chromosome 6:CM032451.1; chromosome 7:CM032452.1; chromosome 8:CM032453.1; chromosome 9:CM032454.1; chromosome 10:CM032455.1; chromosome 11:CM032456.1</t>
  </si>
  <si>
    <t>JAHKBH01</t>
  </si>
  <si>
    <t>ftp://ftp.ncbi.nlm.nih.gov/genomes/all/GCA/019/049/505/GCA_019049505.1_P_sulf_FINAL_HiC_nocotam_named</t>
  </si>
  <si>
    <t>Parelaphostrongylus tenuis</t>
  </si>
  <si>
    <t>MNPRO001-30</t>
  </si>
  <si>
    <t>SAMN19156983</t>
  </si>
  <si>
    <t>PRJNA729714</t>
  </si>
  <si>
    <t>GCA_019055375.1</t>
  </si>
  <si>
    <t>JAHQIW01</t>
  </si>
  <si>
    <t>ftp://ftp.ncbi.nlm.nih.gov/genomes/all/GCA/019/055/375/GCA_019055375.1_ASM1905537v1</t>
  </si>
  <si>
    <t>Rhodotorula sp. VS67</t>
  </si>
  <si>
    <t>VS67</t>
  </si>
  <si>
    <t>SAMN19026705</t>
  </si>
  <si>
    <t>PRJNA727621</t>
  </si>
  <si>
    <t>GCA_019059545.1</t>
  </si>
  <si>
    <t>JAGYWK01</t>
  </si>
  <si>
    <t>ftp://ftp.ncbi.nlm.nih.gov/genomes/all/GCA/019/059/545/GCA_019059545.1_ASM1905954v1</t>
  </si>
  <si>
    <t>Proales similis</t>
  </si>
  <si>
    <t>FFNU</t>
  </si>
  <si>
    <t>SAMN18385555</t>
  </si>
  <si>
    <t>PRJNA715839</t>
  </si>
  <si>
    <t>GCA_019059635.1</t>
  </si>
  <si>
    <t>JAGVRJ01</t>
  </si>
  <si>
    <t>ftp://ftp.ncbi.nlm.nih.gov/genomes/all/GCA/019/059/635/GCA_019059635.1_ASM1905963v1</t>
  </si>
  <si>
    <t>CBS 540.94</t>
  </si>
  <si>
    <t>SAMN19641085</t>
  </si>
  <si>
    <t>PRJNA736258</t>
  </si>
  <si>
    <t>GCA_019059555.1</t>
  </si>
  <si>
    <t>chromosome 1:CM032457.1; chromosome 2:CM032458.1; chromosome 3:CM032459.1; chromosome 4:CM032460.1; chromosome 5:CM032461.1; chromosome 6:CM032462.1</t>
  </si>
  <si>
    <t>JAHLEY01</t>
  </si>
  <si>
    <t>ftp://ftp.ncbi.nlm.nih.gov/genomes/all/GCA/019/059/555/GCA_019059555.1_ASM1905955v1</t>
  </si>
  <si>
    <t>Cnaphalocrocis exigua</t>
  </si>
  <si>
    <t>ZAAS-2019</t>
  </si>
  <si>
    <t>SAMN16434404</t>
  </si>
  <si>
    <t>PRJNA669107</t>
  </si>
  <si>
    <t>GCA_019059595.1</t>
  </si>
  <si>
    <t>chromosome 2:CM032463.1; chromosome 3:CM032464.1; chromosome 4:CM032465.1; chromosome 5:CM032466.1; chromosome 6:CM032467.1; chromosome 7:CM032468.1; chromosome 8:CM032469.1; chromosome 9:CM032470.1; chromosome 10:CM032471.1; chromosome 11:CM032472.1; chromosome 12:CM032473.1; chromosome 13:CM032474.1; chromosome 14:CM032475.1; chromosome 15:CM032476.1; chromosome 16:CM032477.1; chromosome 17:CM032478.1; chromosome 18:CM032479.1; chromosome 19:CM032480.1; chromosome 20:CM032481.1; chromosome 21:CM032482.1; chromosome 22:CM032483.1; chromosome 23:CM032484.1; chromosome 24:CM032485.1; chromosome 25:CM032486.1; chromosome 26:CM032487.1; chromosome 27:CM032488.1; chromosome 28:CM032489.1; chromosome 29:CM032490.1; chromosome 30:CM032491.1; chromosome 32:CM032492.1; chromosome W:CM032493.1; chromosome Z:CM032494.1</t>
  </si>
  <si>
    <t>JADPWL01</t>
  </si>
  <si>
    <t>ftp://ftp.ncbi.nlm.nih.gov/genomes/all/GCA/019/059/595/GCA_019059595.1_ASM1905959v1</t>
  </si>
  <si>
    <t>Rhabdomonas costata</t>
  </si>
  <si>
    <t>PANT2</t>
  </si>
  <si>
    <t>SAMN12125677</t>
  </si>
  <si>
    <t>PRJNA550357</t>
  </si>
  <si>
    <t>GCA_019059605.1</t>
  </si>
  <si>
    <t>JAHMHO01</t>
  </si>
  <si>
    <t>ftp://ftp.ncbi.nlm.nih.gov/genomes/all/GCA/019/059/605/GCA_019059605.1_Rhabdomonas_costata_PANT2_1.0</t>
  </si>
  <si>
    <t>Butorides virescens</t>
  </si>
  <si>
    <t>ROMO101590</t>
  </si>
  <si>
    <t>SAMN16326460</t>
  </si>
  <si>
    <t>PRJNA666735</t>
  </si>
  <si>
    <t>GCA_017310255.1</t>
  </si>
  <si>
    <t>JADKXX01</t>
  </si>
  <si>
    <t>ftp://ftp.ncbi.nlm.nih.gov/genomes/all/GCA/017/310/255/GCA_017310255.1_ASM1731025v1</t>
  </si>
  <si>
    <t>Micropoecilia picta</t>
  </si>
  <si>
    <t>SAMEA8117521</t>
  </si>
  <si>
    <t>PRJEB43222</t>
  </si>
  <si>
    <t>GCA_905332405.1</t>
  </si>
  <si>
    <t>CAJOCC01</t>
  </si>
  <si>
    <t>2021-06-25T00:00:00Z</t>
  </si>
  <si>
    <t>ftp://ftp.ncbi.nlm.nih.gov/genomes/all/GCA/905/332/405/GCA_905332405.1_picta_flye_male</t>
  </si>
  <si>
    <t>Psidium friedrichsthalianum</t>
  </si>
  <si>
    <t>SAMN18880379</t>
  </si>
  <si>
    <t>PRJNA725514</t>
  </si>
  <si>
    <t>GCA_019149425.1</t>
  </si>
  <si>
    <t>JAGVVM01</t>
  </si>
  <si>
    <t>ftp://ftp.ncbi.nlm.nih.gov/genomes/all/GCA/019/149/425/GCA_019149425.1_CENIBiot_Cas_1.0</t>
  </si>
  <si>
    <t>Nitzschia inconspicua</t>
  </si>
  <si>
    <t>hildebrandi</t>
  </si>
  <si>
    <t>SAMN16729385</t>
  </si>
  <si>
    <t>PRJNA675887</t>
  </si>
  <si>
    <t>GCA_019154785.2</t>
  </si>
  <si>
    <t>mitochondrion MT:MW971521.1; plastid Pltd:MW971520.1</t>
  </si>
  <si>
    <t>JAGRRH01</t>
  </si>
  <si>
    <t>ftp://ftp.ncbi.nlm.nih.gov/genomes/all/GCA/019/154/785/GCA_019154785.2_GAI293_CANU_175m_combined</t>
  </si>
  <si>
    <t>Acomys dimidiatus</t>
  </si>
  <si>
    <t>SAMEA8478151</t>
  </si>
  <si>
    <t>PRJEB44012</t>
  </si>
  <si>
    <t>GCA_907164435.1</t>
  </si>
  <si>
    <t>chromosome 1:OU015374.1; chromosome 2:OU015375.1; chromosome 3:OU015376.1; chromosome 4:OU015377.1; chromosome 5:OU015378.1; chromosome 6:OU015379.1; chromosome 7:OU015380.1; chromosome 8:OU015381.1; chromosome 9:OU015382.1; chromosome 10:OU015383.1; chromosome 11:OU015384.1; chromosome 12:OU015385.1; chromosome 13:OU015386.1; chromosome 14:OU015387.1; chromosome 15:OU015388.1; chromosome 16:OU015389.1; chromosome 17:OU015390.1; chromosome 18:OU015391.1; chromosome X:OU015392.1</t>
  </si>
  <si>
    <t>CAJQZA01</t>
  </si>
  <si>
    <t>2021-07-03T00:00:00Z</t>
  </si>
  <si>
    <t>ftp://ftp.ncbi.nlm.nih.gov/genomes/all/GCA/907/164/435/GCA_907164435.1_mAcoDim1_REL_1905</t>
  </si>
  <si>
    <t>Acomys kempi</t>
  </si>
  <si>
    <t>SAMEA8478152</t>
  </si>
  <si>
    <t>GCA_907164505.1</t>
  </si>
  <si>
    <t>chromosome 1:OU015355.1; chromosome 2:OU015356.1; chromosome 3:OU015357.1; chromosome 4:OU015358.1; chromosome 5:OU015359.1; chromosome 6:OU015360.1; chromosome 7:OU015361.1; chromosome 8:OU015362.1; chromosome 9:OU015363.1; chromosome 10:OU015364.1; chromosome 11:OU015365.1; chromosome 12:OU015366.1; chromosome 13:OU015367.1; chromosome 14:OU015368.1; chromosome 15:OU015369.1; chromosome 16:OU015370.1; chromosome 17:OU015371.1; chromosome 18:OU015372.1; chromosome X:OU015373.1</t>
  </si>
  <si>
    <t>2021-07-05T00:00:00Z</t>
  </si>
  <si>
    <t>ftp://ftp.ncbi.nlm.nih.gov/genomes/all/GCA/907/164/505/GCA_907164505.1_mAcoKem2_REL_1905</t>
  </si>
  <si>
    <t>Acomys percivali</t>
  </si>
  <si>
    <t>SAMEA8478153</t>
  </si>
  <si>
    <t>GCA_907169655.1</t>
  </si>
  <si>
    <t>chromosome 1:OU015742.1; chromosome 2:OU015743.1; chromosome 3:OU015744.1; chromosome 4:OU015745.1; chromosome 5:OU015746.1; chromosome 6:OU015747.1; chromosome 7:OU015748.1; chromosome 8:OU015749.1; chromosome 9:OU015750.1; chromosome 10:OU015751.1; chromosome 11:OU015752.1; chromosome 12:OU015753.1; chromosome 13:OU015754.1; chromosome 14:OU015755.1; chromosome 15:OU015756.1; chromosome 16:OU015757.1; chromosome 17:OU015758.1; chromosome 18:OU015759.1; chromosome X:OU015760.1</t>
  </si>
  <si>
    <t>CAJRSG01</t>
  </si>
  <si>
    <t>ftp://ftp.ncbi.nlm.nih.gov/genomes/all/GCA/907/169/655/GCA_907169655.1_mAcoPer2_REL_1905</t>
  </si>
  <si>
    <t>Azolla caroliniana</t>
  </si>
  <si>
    <t>IRRI 3004</t>
  </si>
  <si>
    <t>SAMN08375393</t>
  </si>
  <si>
    <t>PRJEB45214</t>
  </si>
  <si>
    <t>GCA_910574225.1</t>
  </si>
  <si>
    <t>CAJTBM01</t>
  </si>
  <si>
    <t>ftp://ftp.ncbi.nlm.nih.gov/genomes/all/GCA/910/574/225/GCA_910574225.1_Azspnov2_double-filtered</t>
  </si>
  <si>
    <t>Azolla mexicana</t>
  </si>
  <si>
    <t>IRRI 2001</t>
  </si>
  <si>
    <t>SAMN08375390</t>
  </si>
  <si>
    <t>GCA_910574105.1</t>
  </si>
  <si>
    <t>CAJTAI01</t>
  </si>
  <si>
    <t>ftp://ftp.ncbi.nlm.nih.gov/genomes/all/GCA/910/574/105/GCA_910574105.1_Azmex_double-filtered</t>
  </si>
  <si>
    <t>Azolla filiculoides</t>
  </si>
  <si>
    <t>SAMEA104284504</t>
  </si>
  <si>
    <t>GCA_910574055.2</t>
  </si>
  <si>
    <t>CAJTBH02</t>
  </si>
  <si>
    <t>ftp://ftp.ncbi.nlm.nih.gov/genomes/all/GCA/910/574/055/GCA_910574055.2_Azfil_double-filtered_wild-strain</t>
  </si>
  <si>
    <t>Azolla rubra</t>
  </si>
  <si>
    <t>IRRI 6502</t>
  </si>
  <si>
    <t>SAMN08375388</t>
  </si>
  <si>
    <t>GCA_910574125.1</t>
  </si>
  <si>
    <t>CAJSZE01</t>
  </si>
  <si>
    <t>ftp://ftp.ncbi.nlm.nih.gov/genomes/all/GCA/910/574/125/GCA_910574125.1_Azrub_double-filtered</t>
  </si>
  <si>
    <t>Azolla microphylla</t>
  </si>
  <si>
    <t>IRRI 4021</t>
  </si>
  <si>
    <t>SAMN08375389</t>
  </si>
  <si>
    <t>GCA_910574305.1</t>
  </si>
  <si>
    <t>CAJTAD01</t>
  </si>
  <si>
    <t>ftp://ftp.ncbi.nlm.nih.gov/genomes/all/GCA/910/574/305/GCA_910574305.1_Azmic_double-filtered</t>
  </si>
  <si>
    <t>Azolla nilotica</t>
  </si>
  <si>
    <t>IRRI 5001</t>
  </si>
  <si>
    <t>SAMN08375391</t>
  </si>
  <si>
    <t>GCA_910574485.1</t>
  </si>
  <si>
    <t>CAJSYP01</t>
  </si>
  <si>
    <t>ftp://ftp.ncbi.nlm.nih.gov/genomes/all/GCA/910/574/485/GCA_910574485.1_Aznil_double-filtered</t>
  </si>
  <si>
    <t>Chlorella desiccata (nom. nud.)</t>
  </si>
  <si>
    <t>UTEX 2526</t>
  </si>
  <si>
    <t>SAMN18751845</t>
  </si>
  <si>
    <t>PRJNA722310</t>
  </si>
  <si>
    <t>GCA_019044685.1</t>
  </si>
  <si>
    <t>JAGTXX01</t>
  </si>
  <si>
    <t>ftp://ftp.ncbi.nlm.nih.gov/genomes/all/GCA/019/044/685/GCA_019044685.1_LANL_Cdes_v1</t>
  </si>
  <si>
    <t>Vespa crabro</t>
  </si>
  <si>
    <t>SAMEA7520500</t>
  </si>
  <si>
    <t>PRJEB45335</t>
  </si>
  <si>
    <t>GCA_910589235.1</t>
  </si>
  <si>
    <t>chromosome 1:OU342400.1; chromosome 2:OU342401.1; chromosome 3:OU342402.1; chromosome 4:OU342403.1; chromosome 5:OU342404.1; chromosome 6:OU342405.1; chromosome 7:OU342406.1; chromosome 8:OU342407.1; chromosome 9:OU342408.1; chromosome 10:OU342409.1; chromosome 11:OU342410.1; chromosome 12:OU342411.1; chromosome 13:OU342412.1; chromosome 14:OU342413.1; chromosome 15:OU342414.1; chromosome 16:OU342415.1; chromosome 17:OU342416.1; chromosome 18:OU342417.1; chromosome 19:OU342418.1; chromosome 20:OU342419.1; chromosome 21:OU342420.1; chromosome 22:OU342421.1; chromosome 23:OU342422.1; chromosome 24:OU342423.1; chromosome 25:OU342424.1; mitochondrion MT:OU342425.1</t>
  </si>
  <si>
    <t>CAJUUB01</t>
  </si>
  <si>
    <t>ftp://ftp.ncbi.nlm.nih.gov/genomes/all/GCA/910/589/235/GCA_910589235.1_iyVesCrab1.1</t>
  </si>
  <si>
    <t>Mythimna ferrago</t>
  </si>
  <si>
    <t>SAMEA7701536</t>
  </si>
  <si>
    <t>PRJEB45327</t>
  </si>
  <si>
    <t>GCA_910589285.1</t>
  </si>
  <si>
    <t>chromosome 1:OU342674.1; chromosome 2:OU342675.1; chromosome 3:OU342676.1; chromosome 4:OU342677.1; chromosome 5:OU342678.1; chromosome 6:OU342679.1; chromosome 7:OU342680.1; chromosome 8:OU342681.1; chromosome 9:OU342682.1; chromosome 10:OU342683.1; chromosome 11:OU342684.1; chromosome 12:OU342685.1; chromosome 13:OU342686.1; chromosome 14:OU342687.1; chromosome 15:OU342688.1; chromosome 16:OU342689.1; chromosome 17:OU342690.1; chromosome 18:OU342691.1; chromosome 19:OU342692.1; chromosome 20:OU342693.1; chromosome 21:OU342694.1; chromosome 22:OU342695.1; chromosome 23:OU342696.1; chromosome 24:OU342697.1; chromosome 25:OU342698.1; chromosome 26:OU342699.1; chromosome 27:OU342700.1; chromosome 28:OU342701.1; chromosome 29:OU342702.1; chromosome 30:OU342703.1; chromosome W:OU342704.1; chromosome Z:OU342673.1; mitochondrion MT:OU342705.1</t>
  </si>
  <si>
    <t>CAJUUU01</t>
  </si>
  <si>
    <t>ftp://ftp.ncbi.nlm.nih.gov/genomes/all/GCA/910/589/285/GCA_910589285.1_ilMytFerr1.1</t>
  </si>
  <si>
    <t>Tinea semifulvella</t>
  </si>
  <si>
    <t>SAMEA7520371</t>
  </si>
  <si>
    <t>PRJEB45332</t>
  </si>
  <si>
    <t>GCA_910589645.1</t>
  </si>
  <si>
    <t>chromosome 1:OU342585.1; chromosome 2:OU342586.1; chromosome 3:OU342587.1; chromosome 4:OU342588.1; chromosome 5:OU342589.1; chromosome 6:OU342590.1; chromosome 7:OU342591.1; chromosome 8:OU342592.1; chromosome 9:OU342593.1; chromosome 10:OU342594.1; chromosome 11:OU342595.1; chromosome 12:OU342596.1; chromosome 13:OU342597.1; chromosome 14:OU342598.1; chromosome 15:OU342599.1; chromosome 16:OU342600.1; chromosome 17:OU342601.1; chromosome 18:OU342602.1; chromosome 19:OU342603.1; chromosome 20:OU342604.1; chromosome 21:OU342605.1; chromosome 22:OU342606.1; chromosome 23:OU342607.1; chromosome 24:OU342608.1; chromosome 25:OU342609.1; chromosome 26:OU342610.1; chromosome 27:OU342611.1; chromosome 28:OU342612.1; chromosome 29:OU342613.1; chromosome 30:OU342614.1; chromosome 31:OU342615.1; chromosome 32:OU342616.1; chromosome 33:OU342617.1; chromosome 34:OU342618.1; chromosome 35:OU342619.1; chromosome 36:OU342620.1; chromosome 37:OU342621.1; chromosome 38:OU342622.1; chromosome 39:OU342623.1; chromosome 40:OU342624.1; chromosome 41:OU342625.1; chromosome 42:OU342626.1; chromosome 43:OU342627.1; chromosome 44:OU342628.1; chromosome Z:OU342584.1; mitochondrion MT:OU342629.1</t>
  </si>
  <si>
    <t>ftp://ftp.ncbi.nlm.nih.gov/genomes/all/GCA/910/589/645/GCA_910589645.1_ilTinSemi1.1</t>
  </si>
  <si>
    <t>Ennomos quercinarius</t>
  </si>
  <si>
    <t>SAMEA7701560</t>
  </si>
  <si>
    <t>PRJEB45324</t>
  </si>
  <si>
    <t>GCA_910589525.1</t>
  </si>
  <si>
    <t>chromosome 1:OU342488.1; chromosome 2:OU342490.1; chromosome 3:OU342491.1; chromosome 4:OU342492.1; chromosome 5:OU342493.1; chromosome 6:OU342494.1; chromosome 7:OU342495.1; chromosome 8:OU342496.1; chromosome 9:OU342497.1; chromosome 10:OU342498.1; chromosome 11:OU342499.1; chromosome 12:OU342500.1; chromosome 13:OU342501.1; chromosome 14:OU342502.1; chromosome 15:OU342503.1; chromosome 16:OU342504.1; chromosome 17:OU342505.1; chromosome 18:OU342506.1; chromosome 19:OU342507.1; chromosome 20:OU342508.1; chromosome 21:OU342509.1; chromosome 22:OU342510.1; chromosome 23:OU342511.1; chromosome 24:OU342512.1; chromosome 25:OU342513.1; chromosome 26:OU342514.1; chromosome 27:OU342515.1; chromosome 28:OU342516.1; chromosome 29:OU342517.1; chromosome 30:OU342518.1; chromosome Z:OU342489.1; mitochondrion MT:OU342519.1</t>
  </si>
  <si>
    <t>CAJUUG01</t>
  </si>
  <si>
    <t>ftp://ftp.ncbi.nlm.nih.gov/genomes/all/GCA/910/589/525/GCA_910589525.1_ilEnnQuei1.1</t>
  </si>
  <si>
    <t>Parapoynx stratiotata</t>
  </si>
  <si>
    <t>SAMEA7519920</t>
  </si>
  <si>
    <t>PRJEB45330</t>
  </si>
  <si>
    <t>GCA_910589355.1</t>
  </si>
  <si>
    <t>chromosome 1:OU342458.1; chromosome 2:OU342459.1; chromosome 3:OU342460.1; chromosome 4:OU342461.1; chromosome 5:OU342462.1; chromosome 6:OU342463.1; chromosome 7:OU342464.1; chromosome 8:OU342465.1; chromosome 9:OU342466.1; chromosome 10:OU342467.1; chromosome 11:OU342468.1; chromosome 12:OU342469.1; chromosome 13:OU342470.1; chromosome 14:OU342471.1; chromosome 15:OU342472.1; chromosome 16:OU342473.1; chromosome 17:OU342474.1; chromosome 18:OU342475.1; chromosome 19:OU342476.1; chromosome 20:OU342477.1; chromosome 21:OU342478.1; chromosome 22:OU342479.1; chromosome 23:OU342480.1; chromosome 24:OU342481.1; chromosome 25:OU342482.1; chromosome 26:OU342483.1; chromosome 27:OU342484.1; chromosome 28:OU342485.1; chromosome 29:OU342486.1; chromosome Z:OU342457.1; mitochondrion MT:OU342487.1</t>
  </si>
  <si>
    <t>CAJUUF01</t>
  </si>
  <si>
    <t>ftp://ftp.ncbi.nlm.nih.gov/genomes/all/GCA/910/589/355/GCA_910589355.1_ilParStra1.1</t>
  </si>
  <si>
    <t>Malachius bipustulatus</t>
  </si>
  <si>
    <t>SAMEA7520537</t>
  </si>
  <si>
    <t>PRJEB45315</t>
  </si>
  <si>
    <t>GCA_910589415.1</t>
  </si>
  <si>
    <t>chromosome 1:OU342630.1; chromosome 2:OU342631.1; chromosome 3:OU342632.1; chromosome 4:OU342633.1; chromosome 5:OU342634.1; chromosome 6:OU342636.1; chromosome 7:OU342635.1; chromosome 8:OU342637.1; chromosome 9:OU342638.1; chromosome X:OU342639.1; mitochondrion MT:OU342640.1</t>
  </si>
  <si>
    <t>CAJUUM01</t>
  </si>
  <si>
    <t>ftp://ftp.ncbi.nlm.nih.gov/genomes/all/GCA/910/589/415/GCA_910589415.1_icMalBipu1.1</t>
  </si>
  <si>
    <t>Taurulus bubalis</t>
  </si>
  <si>
    <t>SAMEA7522994</t>
  </si>
  <si>
    <t>PRJEB45317</t>
  </si>
  <si>
    <t>GCA_910589615.1</t>
  </si>
  <si>
    <t>chromosome 1:OU342711.1; chromosome 2:OU342712.1; chromosome 3:OU342713.1; chromosome 4:OU342714.1; chromosome 5:OU342715.1; chromosome 6:OU342716.1; chromosome 7:OU342717.1; chromosome 8:OU342718.1; chromosome 9:OU342719.1; chromosome 10:OU342720.1; chromosome 11:OU342721.1; chromosome 12:OU342722.1; chromosome 13:OU342723.1; chromosome 14:OU342724.1; chromosome 15:OU342725.1; chromosome 16:OU342726.1; chromosome 17:OU342727.1; chromosome 18:OU342728.1; chromosome 19:OU342729.1; chromosome 20:OU342730.1; chromosome 21:OU342731.1; mitochondrion MT:OU342732.1</t>
  </si>
  <si>
    <t>CAJUUV01</t>
  </si>
  <si>
    <t>ftp://ftp.ncbi.nlm.nih.gov/genomes/all/GCA/910/589/615/GCA_910589615.1_fTauBub2.1</t>
  </si>
  <si>
    <t>Noctua janthe</t>
  </si>
  <si>
    <t>SAMEA7701537</t>
  </si>
  <si>
    <t>PRJEB45329</t>
  </si>
  <si>
    <t>GCA_910589295.1</t>
  </si>
  <si>
    <t>chromosome 1:OU342553.1; chromosome 2:OU342554.1; chromosome 3:OU342555.1; chromosome 4:OU342556.1; chromosome 5:OU342557.1; chromosome 6:OU342558.1; chromosome 7:OU342559.1; chromosome 8:OU342560.1; chromosome 9:OU342561.1; chromosome 10:OU342562.1; chromosome 11:OU342563.1; chromosome 12:OU342564.1; chromosome 13:OU342565.1; chromosome 14:OU342566.1; chromosome 15:OU342567.1; chromosome 16:OU342568.1; chromosome 17:OU342569.1; chromosome 18:OU342570.1; chromosome 19:OU342571.1; chromosome 20:OU342572.1; chromosome 21:OU342573.1; chromosome 22:OU342574.1; chromosome 23:OU342575.1; chromosome 24:OU342576.1; chromosome 25:OU342577.1; chromosome 26:OU342578.1; chromosome 27:OU342579.1; chromosome 28:OU342580.1; chromosome 29:OU342581.1; chromosome 30:OU342582.1; chromosome Z:OU342552.1; mitochondrion MT:OU342583.1</t>
  </si>
  <si>
    <t>CAJUUK01</t>
  </si>
  <si>
    <t>ftp://ftp.ncbi.nlm.nih.gov/genomes/all/GCA/910/589/295/GCA_910589295.1_ilNocJant1.1</t>
  </si>
  <si>
    <t>Carcina quercana</t>
  </si>
  <si>
    <t>SAMEA7519850</t>
  </si>
  <si>
    <t>PRJEB45321</t>
  </si>
  <si>
    <t>GCA_910589575.1</t>
  </si>
  <si>
    <t>chromosome 1:OU342427.1; chromosome 2:OU342428.1; chromosome 3:OU342429.1; chromosome 4:OU342430.1; chromosome 5:OU342431.1; chromosome 6:OU342432.1; chromosome 7:OU342433.1; chromosome 8:OU342434.1; chromosome 9:OU342435.1; chromosome 10:OU342436.1; chromosome 11:OU342437.1; chromosome 12:OU342438.1; chromosome 13:OU342439.1; chromosome 14:OU342440.1; chromosome 15:OU342441.1; chromosome 16:OU342442.1; chromosome 17:OU342443.1; chromosome 18:OU342444.1; chromosome 19:OU342445.1; chromosome 20:OU342446.1; chromosome 21:OU342447.1; chromosome 22:OU342448.1; chromosome 23:OU342449.1; chromosome 24:OU342450.1; chromosome 25:OU342451.1; chromosome 26:OU342452.1; chromosome 27:OU342453.1; chromosome 28:OU342454.1; chromosome 29:OU342455.1; chromosome Z:OU342426.1; mitochondrion MT:OU342456.1</t>
  </si>
  <si>
    <t>CAJUUD01</t>
  </si>
  <si>
    <t>ftp://ftp.ncbi.nlm.nih.gov/genomes/all/GCA/910/589/575/GCA_910589575.1_ilCarQuer1.1</t>
  </si>
  <si>
    <t>Chrysoteuchia culmella</t>
  </si>
  <si>
    <t>SAMEA7701502</t>
  </si>
  <si>
    <t>PRJEB45323</t>
  </si>
  <si>
    <t>GCA_910589605.1</t>
  </si>
  <si>
    <t>chromosome 1:OU342642.1; chromosome 2:OU342643.1; chromosome 3:OU342644.1; chromosome 4:OU342645.1; chromosome 5:OU342646.1; chromosome 6:OU342647.1; chromosome 7:OU342648.1; chromosome 8:OU342649.1; chromosome 9:OU342650.1; chromosome 10:OU342651.1; chromosome 11:OU342652.1; chromosome 12:OU342653.1; chromosome 13:OU342654.1; chromosome 14:OU342655.1; chromosome 15:OU342656.1; chromosome 16:OU342657.1; chromosome 17:OU342658.1; chromosome 18:OU342659.1; chromosome 19:OU342660.1; chromosome 20:OU342661.1; chromosome 21:OU342662.1; chromosome 22:OU342663.1; chromosome 23:OU342664.1; chromosome 24:OU342665.1; chromosome 25:OU342666.1; chromosome 26:OU342667.1; chromosome 27:OU342668.1; chromosome 28:OU342669.1; chromosome 29:OU342670.1; chromosome 30:OU342671.1; chromosome Z:OU342641.1; mitochondrion MT:OU342672.1</t>
  </si>
  <si>
    <t>CAJUUR01</t>
  </si>
  <si>
    <t>ftp://ftp.ncbi.nlm.nih.gov/genomes/all/GCA/910/589/605/GCA_910589605.1_ilChrCulm1.1</t>
  </si>
  <si>
    <t>Bembecia ichneumoniformis</t>
  </si>
  <si>
    <t>SAMEA7701282</t>
  </si>
  <si>
    <t>PRJEB45319</t>
  </si>
  <si>
    <t>GCA_910589475.1</t>
  </si>
  <si>
    <t>chromosome 1:OU342520.1; chromosome 2:OU342521.1; chromosome 3:OU342522.1; chromosome 4:OU342523.1; chromosome 5:OU342524.1; chromosome 6:OU342525.1; chromosome 7:OU342526.1; chromosome 8:OU342527.1; chromosome 9:OU342528.1; chromosome 10:OU342529.1; chromosome 11:OU342531.1; chromosome 12:OU342532.1; chromosome 13:OU342533.1; chromosome 14:OU342534.1; chromosome 15:OU342535.1; chromosome 16:OU342536.1; chromosome 17:OU342537.1; chromosome 18:OU342538.1; chromosome 19:OU342539.1; chromosome 20:OU342540.1; chromosome 21:OU342541.1; chromosome 22:OU342542.1; chromosome 23:OU342543.1; chromosome 24:OU342544.1; chromosome 25:OU342545.1; chromosome 26:OU342546.1; chromosome 27:OU342547.1; chromosome 28:OU342548.1; chromosome 29:OU342549.1; chromosome 30:OU342550.1; chromosome Z:OU342530.1; mitochondrion MT:OU342551.1</t>
  </si>
  <si>
    <t>CAJUUH01</t>
  </si>
  <si>
    <t>ftp://ftp.ncbi.nlm.nih.gov/genomes/all/GCA/910/589/475/GCA_910589475.1_ilBemIchn1.1</t>
  </si>
  <si>
    <t>Cerceris rybyensis</t>
  </si>
  <si>
    <t>SAMEA7701329</t>
  </si>
  <si>
    <t>PRJEB45455</t>
  </si>
  <si>
    <t>GCA_910591515.1</t>
  </si>
  <si>
    <t>chromosome 1:OU342789.1; chromosome 2:OU342790.1; chromosome 3:OU342791.1; chromosome 4:OU342792.1; chromosome 5:OU342793.1; chromosome 6:OU342794.1; chromosome 7:OU342795.1; chromosome 8:OU342796.1; chromosome 9:OU342797.1; chromosome 10:OU342798.1; chromosome 11:OU342799.1; chromosome 12:OU342800.1; chromosome 13:OU342801.1; chromosome 14:OU342802.1; mitochondrion MT:OU342803.1</t>
  </si>
  <si>
    <t>CAJUXP01</t>
  </si>
  <si>
    <t>ftp://ftp.ncbi.nlm.nih.gov/genomes/all/GCA/910/591/515/GCA_910591515.1_iyCerRyby1.1</t>
  </si>
  <si>
    <t>Ectemnius continuus</t>
  </si>
  <si>
    <t>SAMEA7520490</t>
  </si>
  <si>
    <t>PRJEB45456</t>
  </si>
  <si>
    <t>GCA_910591665.1</t>
  </si>
  <si>
    <t>chromosome 1:OU342856.1; chromosome 2:OU342857.1; chromosome 3:OU342858.1; chromosome 4:OU342859.1; chromosome 5:OU342860.1; chromosome 6:OU342861.1; chromosome 7:OU342862.1; chromosome 8:OU342863.1; chromosome 9:OU342864.1; chromosome 10:OU342865.1; chromosome 11:OU342866.1; chromosome 12:OU342867.1; chromosome 13:OU342869.1; chromosome 14:OU342868.1; mitochondrion MT:OU342870.1</t>
  </si>
  <si>
    <t>CAJUYD01</t>
  </si>
  <si>
    <t>ftp://ftp.ncbi.nlm.nih.gov/genomes/all/GCA/910/591/665/GCA_910591665.1_iyEctCont1.1</t>
  </si>
  <si>
    <t>Acronicta aceris</t>
  </si>
  <si>
    <t>SAMEA7701532</t>
  </si>
  <si>
    <t>PRJEB45450</t>
  </si>
  <si>
    <t>GCA_910591435.1</t>
  </si>
  <si>
    <t>chromosome 1:OU342758.1; chromosome 2:OU342759.1; chromosome 3:OU342760.1; chromosome 4:OU342761.1; chromosome 5:OU342762.1; chromosome 6:OU342763.1; chromosome 7:OU342764.1; chromosome 8:OU342765.1; chromosome 9:OU342766.1; chromosome 10:OU342767.1; chromosome 11:OU342768.1; chromosome 12:OU342769.1; chromosome 13:OU342770.1; chromosome 14:OU342771.1; chromosome 15:OU342772.1; chromosome 16:OU342773.1; chromosome 17:OU342774.1; chromosome 18:OU342775.1; chromosome 19:OU342776.1; chromosome 20:OU342777.1; chromosome 21:OU342778.1; chromosome 22:OU342779.1; chromosome 23:OU342780.1; chromosome 24:OU342781.1; chromosome 25:OU342782.1; chromosome 26:OU342783.1; chromosome 27:OU342784.1; chromosome 28:OU342785.1; chromosome 29:OU342786.1; chromosome 30:OU342787.1; chromosome W:OU342757.1; chromosome Z:OU342756.1; mitochondrion MT:OU342788.1</t>
  </si>
  <si>
    <t>ftp://ftp.ncbi.nlm.nih.gov/genomes/all/GCA/910/591/435/GCA_910591435.1_ilAcrAcer1.1</t>
  </si>
  <si>
    <t>Cydia splendana</t>
  </si>
  <si>
    <t>SAMEA7701547</t>
  </si>
  <si>
    <t>PRJEB45453</t>
  </si>
  <si>
    <t>GCA_910591565.1</t>
  </si>
  <si>
    <t>chromosome 1:OU342872.1; chromosome 2:OU342873.1; chromosome 3:OU342874.1; chromosome 4:OU342875.1; chromosome 5:OU342876.1; chromosome 6:OU342877.1; chromosome 7:OU342878.1; chromosome 8:OU342879.1; chromosome 9:OU342880.1; chromosome 10:OU342881.1; chromosome 11:OU342882.1; chromosome 12:OU342883.1; chromosome 13:OU342884.1; chromosome 14:OU342885.1; chromosome 15:OU342886.1; chromosome 16:OU342887.1; chromosome 17:OU342888.1; chromosome 18:OU342889.1; chromosome 19:OU342890.1; chromosome 20:OU342891.1; chromosome 21:OU342892.1; chromosome 22:OU342893.1; chromosome 23:OU342894.1; chromosome 24:OU342895.1; chromosome 25:OU342896.1; chromosome 26:OU342897.1; chromosome 27:OU342898.1; chromosome Z:OU342871.1; mitochondrion MT:OU342899.1</t>
  </si>
  <si>
    <t>CAJUYE01</t>
  </si>
  <si>
    <t>ftp://ftp.ncbi.nlm.nih.gov/genomes/all/GCA/910/591/565/GCA_910591565.1_ilCydSple1.1</t>
  </si>
  <si>
    <t>Galerucella tenella</t>
  </si>
  <si>
    <t>SAMEA8566687</t>
  </si>
  <si>
    <t>PRJEB44256</t>
  </si>
  <si>
    <t>GCA_910591685.1</t>
  </si>
  <si>
    <t>CAJUYH01</t>
  </si>
  <si>
    <t>ftp://ftp.ncbi.nlm.nih.gov/genomes/all/GCA/910/591/685/GCA_910591685.1_Galerucella_tenella_genome_assembly</t>
  </si>
  <si>
    <t>Galerucella calmariensis</t>
  </si>
  <si>
    <t>SAMEA8566685</t>
  </si>
  <si>
    <t>GCA_910591675.1</t>
  </si>
  <si>
    <t>CAJUYG01</t>
  </si>
  <si>
    <t>ftp://ftp.ncbi.nlm.nih.gov/genomes/all/GCA/910/591/675/GCA_910591675.1_Galerucella_calmariensis_genome_assembly</t>
  </si>
  <si>
    <t>Galerucella pusilla</t>
  </si>
  <si>
    <t>SAMEA8566686</t>
  </si>
  <si>
    <t>GCA_910591695.1</t>
  </si>
  <si>
    <t>CAJUYI01</t>
  </si>
  <si>
    <t>ftp://ftp.ncbi.nlm.nih.gov/genomes/all/GCA/910/591/695/GCA_910591695.1_Galerucella_pusilla_genome_assembly</t>
  </si>
  <si>
    <t>Adalia bipunctata</t>
  </si>
  <si>
    <t>SAMEA9089055</t>
  </si>
  <si>
    <t>PRJEB45686</t>
  </si>
  <si>
    <t>GCA_910592335.1</t>
  </si>
  <si>
    <t>chromosome 1:OU342948.1; chromosome 2:OU342949.1; chromosome 3:OU342950.1; chromosome 4:OU342951.1; chromosome 5:OU342952.1; chromosome 6:OU342953.1; chromosome 7:OU342954.1; chromosome 8:OU342955.1; chromosome 9:OU342956.1; chromosome X:OU342957.1; chromosome Y:OU342958.1; mitochondrion MT:OU342959.1</t>
  </si>
  <si>
    <t>CAJUZD01</t>
  </si>
  <si>
    <t>ftp://ftp.ncbi.nlm.nih.gov/genomes/all/GCA/910/592/335/GCA_910592335.1_icAdaBipu1.1</t>
  </si>
  <si>
    <t>Nysson spinosus</t>
  </si>
  <si>
    <t>SAMEA7520702</t>
  </si>
  <si>
    <t>PRJEB45459</t>
  </si>
  <si>
    <t>GCA_910591585.1</t>
  </si>
  <si>
    <t>chromosome 1:OU342830.1; chromosome 2:OU342831.1; chromosome 3:OU342832.1; chromosome 4:OU342833.1; chromosome 5:OU342834.1; chromosome 6:OU342835.1; chromosome 7:OU342836.1; chromosome 8:OU342837.1; chromosome 9:OU342839.1; chromosome 10:OU342838.1; chromosome 11:OU342840.1; chromosome 12:OU342841.1; chromosome 13:OU342842.1; chromosome 14:OU342843.1; chromosome 15:OU342844.1; chromosome 16:OU342845.1; chromosome 17:OU342846.1; chromosome 18:OU342847.1; chromosome 19:OU342848.1; chromosome 20:OU342849.1; chromosome 21:OU342850.1; chromosome 22:OU342851.1; chromosome 23:OU342852.1; chromosome 24:OU342853.1; chromosome 25:OU342854.1; chromosome 26:OU342855.1</t>
  </si>
  <si>
    <t>CAJUYC01</t>
  </si>
  <si>
    <t>ftp://ftp.ncbi.nlm.nih.gov/genomes/all/GCA/910/591/585/GCA_910591585.1_iyNysSpin1.1</t>
  </si>
  <si>
    <t>Ypsolopha scabrella</t>
  </si>
  <si>
    <t>SAMEA7701504</t>
  </si>
  <si>
    <t>PRJEB45691</t>
  </si>
  <si>
    <t>GCA_910592155.1</t>
  </si>
  <si>
    <t>chromosome 1:OU342961.1; chromosome 2:OU342962.1; chromosome 3:OU342963.1; chromosome 4:OU342964.1; chromosome 5:OU342965.1; chromosome 6:OU342966.1; chromosome 7:OU342967.1; chromosome 8:OU342968.1; chromosome 9:OU342969.1; chromosome 10:OU342970.1; chromosome 11:OU342971.1; chromosome 12:OU342972.1; chromosome 13:OU342973.1; chromosome 14:OU342974.1; chromosome 15:OU342975.1; chromosome 16:OU342976.1; chromosome 17:OU342977.1; chromosome 18:OU342978.1; chromosome 19:OU342979.1; chromosome 20:OU342980.1; chromosome 21:OU342981.1; chromosome 22:OU342982.1; chromosome 23:OU342983.1; chromosome 24:OU342984.1; chromosome 25:OU342985.1; chromosome 26:OU342986.1; chromosome 27:OU342987.1; chromosome 28:OU342988.1; chromosome 29:OU342989.1; chromosome 30:OU342990.1; chromosome Z:OU342960.1; mitochondrion MT:OU342991.1</t>
  </si>
  <si>
    <t>CAJUZF01</t>
  </si>
  <si>
    <t>ftp://ftp.ncbi.nlm.nih.gov/genomes/all/GCA/910/592/155/GCA_910592155.1_ilYpsScab1.1</t>
  </si>
  <si>
    <t>Andrena haemorrhoa</t>
  </si>
  <si>
    <t>SAMEA7520535</t>
  </si>
  <si>
    <t>PRJEB45692</t>
  </si>
  <si>
    <t>GCA_910592295.1</t>
  </si>
  <si>
    <t>chromosome 1:OU342940.1; chromosome 2:OU342941.1; chromosome 3:OU342942.1; chromosome 4:OU342943.1; chromosome 5:OU342944.1; chromosome 6:OU342945.1; chromosome 7:OU342946.1; mitochondrion MT:OU342947.1</t>
  </si>
  <si>
    <t>CAJUZA01</t>
  </si>
  <si>
    <t>ftp://ftp.ncbi.nlm.nih.gov/genomes/all/GCA/910/592/295/GCA_910592295.1_iyAndHaem1.1</t>
  </si>
  <si>
    <t>Lineus longissimus</t>
  </si>
  <si>
    <t>SAMEA7522833</t>
  </si>
  <si>
    <t>PRJEB45696</t>
  </si>
  <si>
    <t>GCA_910592395.1</t>
  </si>
  <si>
    <t>chromosome 1:OU342992.1; chromosome 2:OU342993.1; chromosome 3:OU342994.1; chromosome 4:OU342995.1; chromosome 5:OU342996.1; chromosome 6:OU342997.1; chromosome 7:OU342998.1; chromosome 8:OU342999.1; chromosome 9:OU343000.1; chromosome 10:OU343001.1; chromosome 11:OU343002.1; chromosome 12:OU343003.1; chromosome 13:OU343004.1; chromosome 14:OU343005.1; chromosome 15:OU343006.1; chromosome 16:OU343007.1; chromosome 17:OU343008.1; chromosome 18:OU343009.1; chromosome 19:OU343010.1; mitochondrion MT:OU343011.1</t>
  </si>
  <si>
    <t>CAJUZJ01</t>
  </si>
  <si>
    <t>ftp://ftp.ncbi.nlm.nih.gov/genomes/all/GCA/910/592/395/GCA_910592395.1_tnLinLong1.1</t>
  </si>
  <si>
    <t>Ectemnius lituratus</t>
  </si>
  <si>
    <t>SAMEA7520491</t>
  </si>
  <si>
    <t>PRJEB45835</t>
  </si>
  <si>
    <t>GCA_910593735.1</t>
  </si>
  <si>
    <t>chromosome 1:OU343033.1; chromosome 2:OU343034.1; chromosome 3:OU343035.1; chromosome 4:OU343036.1; chromosome 5:OU343037.1; chromosome 6:OU343038.1; chromosome 7:OU343039.1; chromosome 8:OU343040.1; chromosome 9:OU343041.1; chromosome 10:OU343042.1; chromosome 11:OU343043.1; chromosome 12:OU343044.1; chromosome 13:OU343045.1; mitochondrion MT:OU343046.1</t>
  </si>
  <si>
    <t>CAJVAQ01</t>
  </si>
  <si>
    <t>ftp://ftp.ncbi.nlm.nih.gov/genomes/all/GCA/910/593/735/GCA_910593735.1_iyEctLitu1.1</t>
  </si>
  <si>
    <t>Ocypus olens</t>
  </si>
  <si>
    <t>SAMEA7520211</t>
  </si>
  <si>
    <t>PRJEB45833</t>
  </si>
  <si>
    <t>GCA_910593695.1</t>
  </si>
  <si>
    <t>chromosome 1:OU343047.1; chromosome 2:OU343048.1; chromosome 3:OU343049.1; chromosome 4:OU343050.1; chromosome 5:OU343051.1; chromosome 6:OU343052.1; chromosome 7:OU343053.1; chromosome 8:OU343054.1; chromosome 9:OU343055.1; chromosome 10:OU343056.1; chromosome 12:OU343058.1; chromosome 13:OU343059.1; chromosome 14:OU343060.1; chromosome 15:OU343061.1; chromosome 16:OU343062.1; chromosome 17:OU343063.1; chromosome 18:OU343064.1; chromosome 19:OU343065.1; chromosome X:OU343057.1; mitochondrion MT:OU343066.1</t>
  </si>
  <si>
    <t>CAJVAY01</t>
  </si>
  <si>
    <t>ftp://ftp.ncbi.nlm.nih.gov/genomes/all/GCA/910/593/695/GCA_910593695.1_icOcyOlen1.1</t>
  </si>
  <si>
    <t>Bibio marci</t>
  </si>
  <si>
    <t>SAMEA7524263</t>
  </si>
  <si>
    <t>PRJEB45913</t>
  </si>
  <si>
    <t>GCA_910594885.1</t>
  </si>
  <si>
    <t>chromosome 1:OU343114.1; chromosome 2:OU343115.1; chromosome 3:OU343116.1; chromosome 4:OU343117.1; chromosome 5:OU343118.1; chromosome X:OU343119.1; mitochondrion MT:OU343120.1</t>
  </si>
  <si>
    <t>ftp://ftp.ncbi.nlm.nih.gov/genomes/all/GCA/910/594/885/GCA_910594885.1_idBibMarc1.1</t>
  </si>
  <si>
    <t>Amphipyra berbera</t>
  </si>
  <si>
    <t>SAMEA7701493</t>
  </si>
  <si>
    <t>PRJEB45915</t>
  </si>
  <si>
    <t>GCA_910594945.1</t>
  </si>
  <si>
    <t>chromosome 1:OU343122.1; chromosome 2:OU343123.1; chromosome 3:OU343124.1; chromosome 4:OU343125.1; chromosome 5:OU343126.1; chromosome 6:OU343127.1; chromosome 7:OU343128.1; chromosome 8:OU343129.1; chromosome 9:OU343130.1; chromosome 10:OU343131.1; chromosome 11:OU343132.1; chromosome 12:OU343133.1; chromosome 13:OU343134.1; chromosome 14:OU343135.1; chromosome 15:OU343136.1; chromosome 16:OU343137.1; chromosome 17:OU343138.1; chromosome 18:OU343139.1; chromosome 19:OU343140.1; chromosome 20:OU343141.1; chromosome 21:OU343142.1; chromosome 22:OU343143.1; chromosome 23:OU343144.1; chromosome 24:OU343145.1; chromosome 25:OU343146.1; chromosome 26:OU343147.1; chromosome 27:OU343148.1; chromosome 28:OU343149.1; chromosome 29:OU343150.1; chromosome 30:OU343151.1; chromosome Z:OU343121.1; mitochondrion MT:OU343152.1</t>
  </si>
  <si>
    <t>CAJVCG01</t>
  </si>
  <si>
    <t>ftp://ftp.ncbi.nlm.nih.gov/genomes/all/GCA/910/594/945/GCA_910594945.1_ilAmpBerb1.1</t>
  </si>
  <si>
    <t>Guyanagaster necrorhizus MCA 3950</t>
  </si>
  <si>
    <t>MCA 3950</t>
  </si>
  <si>
    <t>SAMN05660966</t>
  </si>
  <si>
    <t>PRJNA234669</t>
  </si>
  <si>
    <t>GCA_019112545.1</t>
  </si>
  <si>
    <t>JAEACO01</t>
  </si>
  <si>
    <t>ftp://ftp.ncbi.nlm.nih.gov/genomes/all/GCA/019/112/545/GCA_019112545.1_Guyne1</t>
  </si>
  <si>
    <t>ftp://ftp.ncbi.nlm.nih.gov/genomes/all/GCF/019/112/545/GCF_019112545.1_Guyne1</t>
  </si>
  <si>
    <t>Aspergillus sp. GbtcF1</t>
  </si>
  <si>
    <t>GbtcF1</t>
  </si>
  <si>
    <t>SAMN18679182</t>
  </si>
  <si>
    <t>PRJNA720764</t>
  </si>
  <si>
    <t>GCA_019176365.1</t>
  </si>
  <si>
    <t>JAGXKD01</t>
  </si>
  <si>
    <t>ftp://ftp.ncbi.nlm.nih.gov/genomes/all/GCA/019/176/365/GCA_019176365.1_ASM1917636v1</t>
  </si>
  <si>
    <t>Aspergillus sp. GbtcF2</t>
  </si>
  <si>
    <t>GbtcF2</t>
  </si>
  <si>
    <t>SAMN18679183</t>
  </si>
  <si>
    <t>GCA_019176375.1</t>
  </si>
  <si>
    <t>JAGXKE01</t>
  </si>
  <si>
    <t>ftp://ftp.ncbi.nlm.nih.gov/genomes/all/GCA/019/176/375/GCA_019176375.1_ASM1917637v1</t>
  </si>
  <si>
    <t>Sceloporus undulatus</t>
  </si>
  <si>
    <t>JIND9_A2432</t>
  </si>
  <si>
    <t>SAMN14373011</t>
  </si>
  <si>
    <t>PRJNA746303</t>
  </si>
  <si>
    <t>GCA_019175285.1</t>
  </si>
  <si>
    <t>chromosome 1:NC_056522.1/CM032819.1; chromosome 2:NC_056523.1/CM032820.1; chromosome 3:NC_056524.1/CM032821.1; chromosome 4:NC_056525.1/CM032822.1; chromosome 5:NC_056526.1/CM032823.1; chromosome 6:NC_056527.1/CM032824.1; chromosome 7:NC_056528.1/CM032825.1; chromosome 8:NC_056529.1/CM032826.1; chromosome 9:NC_056530.1/CM032827.1; chromosome 10:NC_056531.1/CM032828.1; chromosome 11:NC_056532.1/CM032829.1</t>
  </si>
  <si>
    <t>JAGXEY01</t>
  </si>
  <si>
    <t>ftp://ftp.ncbi.nlm.nih.gov/genomes/all/GCA/019/175/285/GCA_019175285.1_SceUnd_v1.1</t>
  </si>
  <si>
    <t>ftp://ftp.ncbi.nlm.nih.gov/genomes/all/GCF/019/175/285/GCF_019175285.1_SceUnd_v1.1</t>
  </si>
  <si>
    <t>Phyllostomus hastatus</t>
  </si>
  <si>
    <t>PE091</t>
  </si>
  <si>
    <t>SAMN19371543</t>
  </si>
  <si>
    <t>PRJNA733208</t>
  </si>
  <si>
    <t>GCA_019186645.1</t>
  </si>
  <si>
    <t>JAHKBD01</t>
  </si>
  <si>
    <t>ftp://ftp.ncbi.nlm.nih.gov/genomes/all/GCA/019/186/645/GCA_019186645.1_TTU_PhHast_1</t>
  </si>
  <si>
    <t>Novymonas esmeraldas</t>
  </si>
  <si>
    <t>E262AT.01</t>
  </si>
  <si>
    <t>SAMN16969364</t>
  </si>
  <si>
    <t>PRJNA681813</t>
  </si>
  <si>
    <t>GCA_019188245.1</t>
  </si>
  <si>
    <t>JAECZO01</t>
  </si>
  <si>
    <t>ftp://ftp.ncbi.nlm.nih.gov/genomes/all/GCA/019/188/245/GCA_019188245.1_ASM1918824v1</t>
  </si>
  <si>
    <t>Penicillium palitans</t>
  </si>
  <si>
    <t>F6_7S_1C_F</t>
  </si>
  <si>
    <t>SAMN18883792</t>
  </si>
  <si>
    <t>GCA_019190355.1</t>
  </si>
  <si>
    <t>JAHAQQ01</t>
  </si>
  <si>
    <t>ftp://ftp.ncbi.nlm.nih.gov/genomes/all/GCA/019/190/355/GCA_019190355.1_ASM1919035v1</t>
  </si>
  <si>
    <t>Xanthogramma pedissequum</t>
  </si>
  <si>
    <t>SAMEA7520951</t>
  </si>
  <si>
    <t>PRJEB45689</t>
  </si>
  <si>
    <t>GCA_910595825.1</t>
  </si>
  <si>
    <t>chromosome 1:OU343160.1; chromosome 2:OU343161.1; chromosome 3:OU343162.1; chromosome 4:OU343163.1; chromosome X:OU343164.1; chromosome Y:OU343165.1; mitochondrion MT:OU343166.1</t>
  </si>
  <si>
    <t>CAJVCO01</t>
  </si>
  <si>
    <t>ftp://ftp.ncbi.nlm.nih.gov/genomes/all/GCA/910/595/825/GCA_910595825.1_idXanPedi1.1</t>
  </si>
  <si>
    <t>Fusarium annulatum</t>
  </si>
  <si>
    <t>F8_4S_2B</t>
  </si>
  <si>
    <t>SAMN18883825</t>
  </si>
  <si>
    <t>GCA_019189775.1</t>
  </si>
  <si>
    <t>JAHAPR01</t>
  </si>
  <si>
    <t>ftp://ftp.ncbi.nlm.nih.gov/genomes/all/GCA/019/189/775/GCA_019189775.1_ASM1918977v1</t>
  </si>
  <si>
    <t>Fusarium sp. TH15</t>
  </si>
  <si>
    <t>TH15</t>
  </si>
  <si>
    <t>SAMN19718677</t>
  </si>
  <si>
    <t>PRJNA738342</t>
  </si>
  <si>
    <t>GCA_019192225.1</t>
  </si>
  <si>
    <t>JAHREO01</t>
  </si>
  <si>
    <t>ftp://ftp.ncbi.nlm.nih.gov/genomes/all/GCA/019/192/225/GCA_019192225.1_ASM1919222v1</t>
  </si>
  <si>
    <t>Claviceps quebecensis</t>
  </si>
  <si>
    <t>SAMN08851611</t>
  </si>
  <si>
    <t>PRJNA449361</t>
  </si>
  <si>
    <t>GCA_004016085.1</t>
  </si>
  <si>
    <t>QEQW01</t>
  </si>
  <si>
    <t>ftp://ftp.ncbi.nlm.nih.gov/genomes/all/GCA/004/016/085/GCA_004016085.1_ASM401608v1</t>
  </si>
  <si>
    <t>Claviceps occidentalis</t>
  </si>
  <si>
    <t>PRL1580</t>
  </si>
  <si>
    <t>SAMN08800200</t>
  </si>
  <si>
    <t>GCA_004016105.1</t>
  </si>
  <si>
    <t>QEQY01</t>
  </si>
  <si>
    <t>ftp://ftp.ncbi.nlm.nih.gov/genomes/all/GCA/004/016/105/GCA_004016105.1_ASM401610v1</t>
  </si>
  <si>
    <t>Claviceps ripicola</t>
  </si>
  <si>
    <t>JM_7.2</t>
  </si>
  <si>
    <t>SAMN08798202</t>
  </si>
  <si>
    <t>GCA_004016175.1</t>
  </si>
  <si>
    <t>QERE01</t>
  </si>
  <si>
    <t>ftp://ftp.ncbi.nlm.nih.gov/genomes/all/GCA/004/016/175/GCA_004016175.1_ASM401617v1</t>
  </si>
  <si>
    <t>Fusarium veterinarium</t>
  </si>
  <si>
    <t>F5_8S_1A_F</t>
  </si>
  <si>
    <t>SAMN18883759</t>
  </si>
  <si>
    <t>GCA_019191175.1</t>
  </si>
  <si>
    <t>JAHARR01</t>
  </si>
  <si>
    <t>ftp://ftp.ncbi.nlm.nih.gov/genomes/all/GCA/019/191/175/GCA_019191175.1_ASM1919117v1</t>
  </si>
  <si>
    <t>Claviceps perihumidiphila</t>
  </si>
  <si>
    <t>PRL 1566</t>
  </si>
  <si>
    <t>SAMN08800226</t>
  </si>
  <si>
    <t>GCA_004016475.1</t>
  </si>
  <si>
    <t>QEQX01</t>
  </si>
  <si>
    <t>ftp://ftp.ncbi.nlm.nih.gov/genomes/all/GCA/004/016/475/GCA_004016475.1_ASM401647v1</t>
  </si>
  <si>
    <t>Filobasidium floriforme</t>
  </si>
  <si>
    <t>CBS 6242</t>
  </si>
  <si>
    <t>SAMN14687393</t>
  </si>
  <si>
    <t>PRJNA627804</t>
  </si>
  <si>
    <t>GCA_019201745.1</t>
  </si>
  <si>
    <t>JABELV01</t>
  </si>
  <si>
    <t>2021-07-12T00:00:00Z</t>
  </si>
  <si>
    <t>ftp://ftp.ncbi.nlm.nih.gov/genomes/all/GCA/019/201/745/GCA_019201745.1_ASM1920174v1</t>
  </si>
  <si>
    <t>Bombus balteatus</t>
  </si>
  <si>
    <t>NIW-01</t>
  </si>
  <si>
    <t>SAMN18043474</t>
  </si>
  <si>
    <t>PRJNA704506</t>
  </si>
  <si>
    <t>GCA_019201815.1</t>
  </si>
  <si>
    <t>JAFJHM01</t>
  </si>
  <si>
    <t>ftp://ftp.ncbi.nlm.nih.gov/genomes/all/GCA/019/201/815/GCA_019201815.1_ASM1920181v1</t>
  </si>
  <si>
    <t>Arabidopsis thaliana x Arabidopsis arenosa</t>
  </si>
  <si>
    <t>Allo738</t>
  </si>
  <si>
    <t>SAMN16534086</t>
  </si>
  <si>
    <t>GCA_019202795.1</t>
  </si>
  <si>
    <t>chromosome 1:CM032913.1; chromosome 2:CM032914.1; chromosome 3:CM032915.1; chromosome 4:CM032916.1; chromosome 5:CM032917.1; chromosome 6:CM032918.1; chromosome 7:CM032919.1; chromosome 8:CM032920.1; chromosome 9:CM032921.1; chromosome 10:CM032922.1; chromosome 11:CM032923.1; chromosome 12:CM032924.1; chromosome 13:CM032925.1</t>
  </si>
  <si>
    <t>JAEFBK01</t>
  </si>
  <si>
    <t>ftp://ftp.ncbi.nlm.nih.gov/genomes/all/GCA/019/202/795/GCA_019202795.1_ASM1920279v1</t>
  </si>
  <si>
    <t>Corynespora olivacea</t>
  </si>
  <si>
    <t>CBS 114450</t>
  </si>
  <si>
    <t>SAMN18718493</t>
  </si>
  <si>
    <t>PRJNA721456</t>
  </si>
  <si>
    <t>GCA_019202945.1</t>
  </si>
  <si>
    <t>JAGQEM01</t>
  </si>
  <si>
    <t>ftp://ftp.ncbi.nlm.nih.gov/genomes/all/GCA/019/202/945/GCA_019202945.1_ASM1920294v1</t>
  </si>
  <si>
    <t>Ogataea degrootiae</t>
  </si>
  <si>
    <t>UCD465</t>
  </si>
  <si>
    <t>SAMN19190415</t>
  </si>
  <si>
    <t>PRJNA730000</t>
  </si>
  <si>
    <t>GCA_019232045.1</t>
  </si>
  <si>
    <t>mitochondrion MT:CM033062.1</t>
  </si>
  <si>
    <t>JAHDIT01</t>
  </si>
  <si>
    <t>2021-07-15T00:00:00Z</t>
  </si>
  <si>
    <t>ftp://ftp.ncbi.nlm.nih.gov/genomes/all/GCA/019/232/045/GCA_019232045.1_Wolfe_Odeg_UCD465</t>
  </si>
  <si>
    <t>Lagopus leucura</t>
  </si>
  <si>
    <t>7727_CA_CO</t>
  </si>
  <si>
    <t>SAMN12859112</t>
  </si>
  <si>
    <t>PRJNA752366</t>
  </si>
  <si>
    <t>GCA_019238085.1</t>
  </si>
  <si>
    <t>JAHKMA01</t>
  </si>
  <si>
    <t>ftp://ftp.ncbi.nlm.nih.gov/genomes/all/GCA/019/238/085/GCA_019238085.1_USGS_WTPT01</t>
  </si>
  <si>
    <t>ftp://ftp.ncbi.nlm.nih.gov/genomes/all/GCF/019/238/085/GCF_019238085.1_USGS_WTPT01</t>
  </si>
  <si>
    <t>Zizania palustris</t>
  </si>
  <si>
    <t>SAMN13825534</t>
  </si>
  <si>
    <t>PRJNA600525</t>
  </si>
  <si>
    <t>GCA_019279435.1</t>
  </si>
  <si>
    <t>JAAALK01</t>
  </si>
  <si>
    <t>ftp://ftp.ncbi.nlm.nih.gov/genomes/all/GCA/019/279/435/GCA_019279435.1_ASM1927943v1</t>
  </si>
  <si>
    <t>Cotesia typhae</t>
  </si>
  <si>
    <t>SAMN14309917</t>
  </si>
  <si>
    <t>PRJNA610722</t>
  </si>
  <si>
    <t>GCA_013202065.2</t>
  </si>
  <si>
    <t>JAAOIC02</t>
  </si>
  <si>
    <t>ftp://ftp.ncbi.nlm.nih.gov/genomes/all/GCA/013/202/065/GCA_013202065.2_CoteBio_Ctyphae</t>
  </si>
  <si>
    <t>Candida sp. LN1</t>
  </si>
  <si>
    <t>LN1</t>
  </si>
  <si>
    <t>SAMN12925050</t>
  </si>
  <si>
    <t>PRJNA576123</t>
  </si>
  <si>
    <t>GCA_019280635.1</t>
  </si>
  <si>
    <t>WUJJ01</t>
  </si>
  <si>
    <t>ftp://ftp.ncbi.nlm.nih.gov/genomes/all/GCA/019/280/635/GCA_019280635.1_ASM1928063v1</t>
  </si>
  <si>
    <t>Hyaloperonospora brassicae</t>
  </si>
  <si>
    <t>Sample C</t>
  </si>
  <si>
    <t>SAMN11547018</t>
  </si>
  <si>
    <t>PRJNA540582</t>
  </si>
  <si>
    <t>GCA_019297655.1</t>
  </si>
  <si>
    <t>SZZI01</t>
  </si>
  <si>
    <t>ftp://ftp.ncbi.nlm.nih.gov/genomes/all/GCA/019/297/655/GCA_019297655.1_ASM1929765v1</t>
  </si>
  <si>
    <t>Candida sanyaensis</t>
  </si>
  <si>
    <t>UCD423</t>
  </si>
  <si>
    <t>SAMEA8974654</t>
  </si>
  <si>
    <t>PRJEB46370</t>
  </si>
  <si>
    <t>GCA_911254575.1</t>
  </si>
  <si>
    <t>CAJVQF01</t>
  </si>
  <si>
    <t>ftp://ftp.ncbi.nlm.nih.gov/genomes/all/GCA/911/254/575/GCA_911254575.1_Wolfe_Cansan</t>
  </si>
  <si>
    <t>Diaporthe batatas</t>
  </si>
  <si>
    <t>CRI 302-4</t>
  </si>
  <si>
    <t>SAMN20034750</t>
  </si>
  <si>
    <t>PRJNA743425</t>
  </si>
  <si>
    <t>GCA_019321695.1</t>
  </si>
  <si>
    <t>JAHWGW01</t>
  </si>
  <si>
    <t>ftp://ftp.ncbi.nlm.nih.gov/genomes/all/GCA/019/321/695/GCA_019321695.1_ASM1932169v1</t>
  </si>
  <si>
    <t>Leucocoprinus sp. KB1807203</t>
  </si>
  <si>
    <t>KB1807203</t>
  </si>
  <si>
    <t>SAMN19158101</t>
  </si>
  <si>
    <t>PRJNA713779</t>
  </si>
  <si>
    <t>GCA_019327925.1</t>
  </si>
  <si>
    <t>JAHTMQ01</t>
  </si>
  <si>
    <t>2021-07-23T00:00:00Z</t>
  </si>
  <si>
    <t>ftp://ftp.ncbi.nlm.nih.gov/genomes/all/GCA/019/327/925/GCA_019327925.1_ASM1932792v1</t>
  </si>
  <si>
    <t>Pyricularia sp. 18-2</t>
  </si>
  <si>
    <t>18-2</t>
  </si>
  <si>
    <t>SAMN19910174</t>
  </si>
  <si>
    <t>PRJNA741858</t>
  </si>
  <si>
    <t>GCA_019328425.1</t>
  </si>
  <si>
    <t>JAHTMY01</t>
  </si>
  <si>
    <t>ftp://ftp.ncbi.nlm.nih.gov/genomes/all/GCA/019/328/425/GCA_019328425.1_ASM1932842v1</t>
  </si>
  <si>
    <t>Oryctes rhinoceros</t>
  </si>
  <si>
    <t>SAMN18841411</t>
  </si>
  <si>
    <t>PRJNA724335</t>
  </si>
  <si>
    <t>GCA_019329825.1</t>
  </si>
  <si>
    <t>JAHRIJ01</t>
  </si>
  <si>
    <t>ftp://ftp.ncbi.nlm.nih.gov/genomes/all/GCA/019/329/825/GCA_019329825.1_Orh_CPCRI_v1</t>
  </si>
  <si>
    <t>Ogataea haglerorum</t>
  </si>
  <si>
    <t>81-453-3</t>
  </si>
  <si>
    <t>SAMN18128854</t>
  </si>
  <si>
    <t>PRJNA706707</t>
  </si>
  <si>
    <t>GCA_019207285.1</t>
  </si>
  <si>
    <t>JAHLUL01</t>
  </si>
  <si>
    <t>ftp://ftp.ncbi.nlm.nih.gov/genomes/all/GCA/019/207/285/GCA_019207285.1_ASM1920728v1</t>
  </si>
  <si>
    <t>ftp://ftp.ncbi.nlm.nih.gov/genomes/all/GCF/019/207/285/GCF_019207285.1_ASM1920728v1</t>
  </si>
  <si>
    <t>Centrocercus urophasianus</t>
  </si>
  <si>
    <t>14NV4802_14NV808</t>
  </si>
  <si>
    <t>SAMN20124253</t>
  </si>
  <si>
    <t>PRJNA752107</t>
  </si>
  <si>
    <t>GCA_019232065.1</t>
  </si>
  <si>
    <t>JAHKSY01</t>
  </si>
  <si>
    <t>ftp://ftp.ncbi.nlm.nih.gov/genomes/all/GCA/019/232/065/GCA_019232065.1_USGS_Curo_1.0</t>
  </si>
  <si>
    <t>ftp://ftp.ncbi.nlm.nih.gov/genomes/all/GCF/019/232/065/GCF_019232065.1_USGS_Curo_1.0</t>
  </si>
  <si>
    <t>Cygnus buccinator</t>
  </si>
  <si>
    <t>WWS_Y101</t>
  </si>
  <si>
    <t>SAMN17311309</t>
  </si>
  <si>
    <t>PRJNA691976</t>
  </si>
  <si>
    <t>GCA_019232035.1</t>
  </si>
  <si>
    <t>JAHMHU01</t>
  </si>
  <si>
    <t>ftp://ftp.ncbi.nlm.nih.gov/genomes/all/GCA/019/232/035/GCA_019232035.1_ASM1923203v1</t>
  </si>
  <si>
    <t>Populus x sibirica</t>
  </si>
  <si>
    <t>M29</t>
  </si>
  <si>
    <t>SAMN15454199</t>
  </si>
  <si>
    <t>PRJNA644206</t>
  </si>
  <si>
    <t>GCA_019202695.1</t>
  </si>
  <si>
    <t>JAGMVL01</t>
  </si>
  <si>
    <t>ftp://ftp.ncbi.nlm.nih.gov/genomes/all/GCA/019/202/695/GCA_019202695.1_EIMB_PSib_M29_1.0</t>
  </si>
  <si>
    <t>Branchiostoma floridae x Branchiostoma belcheri</t>
  </si>
  <si>
    <t>bbbf</t>
  </si>
  <si>
    <t>SAMN13907882</t>
  </si>
  <si>
    <t>PRJNA706156</t>
  </si>
  <si>
    <t>GCA_019207045.1</t>
  </si>
  <si>
    <t>chromosome 1:CM033023.1; chromosome 2:CM033024.1; chromosome 3:CM033025.1; chromosome 4:CM033026.1; chromosome 5:CM033027.1; chromosome 6:CM033028.1; chromosome 7:CM033029.1; chromosome 8:CM033030.1; chromosome 9:CM033031.1; chromosome 10:CM033032.1; chromosome 11:CM033033.1; chromosome 12:CM033034.1; chromosome 13:CM033035.1; chromosome 14:CM033036.1; chromosome 15:CM033037.1; chromosome 16:CM033038.1; chromosome 17:CM033039.1; chromosome 18:CM033040.1; chromosome 19:CM033041.1</t>
  </si>
  <si>
    <t>JAFMNZ01</t>
  </si>
  <si>
    <t>ftp://ftp.ncbi.nlm.nih.gov/genomes/all/GCA/019/207/045/GCA_019207045.1_Bf-hap</t>
  </si>
  <si>
    <t>Dolichovespula media</t>
  </si>
  <si>
    <t>SAMEA7520488</t>
  </si>
  <si>
    <t>PRJEB46435</t>
  </si>
  <si>
    <t>GCA_911387685.1</t>
  </si>
  <si>
    <t>chromosome 1:OU426851.1; chromosome 2:OU426852.1; chromosome 3:OU426853.1; chromosome 4:OU426854.1; chromosome 5:OU426855.1; chromosome 6:OU426856.1; chromosome 7:OU426857.1; chromosome 8:OU426858.1; chromosome 9:OU426859.1; chromosome 10:OU426860.1; chromosome 11:OU426861.1; chromosome 12:OU426862.1; chromosome 13:OU426863.1; chromosome 14:OU426864.1; chromosome 15:OU426865.1; chromosome 16:OU426866.1; chromosome 17:OU426867.1; chromosome 18:OU426868.1; chromosome 19:OU426869.1; chromosome 20:OU426870.1; chromosome 21:OU426871.1; chromosome 22:OU426872.1; chromosome 23:OU426873.1; chromosome 24:OU426874.1; chromosome 25:OU426875.1; mitochondrion MT:OU426876.1</t>
  </si>
  <si>
    <t>CAJVQJ01</t>
  </si>
  <si>
    <t>ftp://ftp.ncbi.nlm.nih.gov/genomes/all/GCA/911/387/685/GCA_911387685.1_iyDolMedi1.1</t>
  </si>
  <si>
    <t>Thymelicus sylvestris</t>
  </si>
  <si>
    <t>SAMEA7523279</t>
  </si>
  <si>
    <t>PRJEB46433</t>
  </si>
  <si>
    <t>GCA_911387775.1</t>
  </si>
  <si>
    <t>chromosome 1:OU426886.1; chromosome 2:OU426887.1; chromosome 3:OU426888.1; chromosome 4:OU426889.1; chromosome 5:OU426890.1; chromosome 6:OU426891.1; chromosome 7:OU426892.1; chromosome 8:OU426893.1; chromosome 9:OU426894.1; chromosome 10:OU426895.1; chromosome 11:OU426896.1; chromosome 12:OU426897.1; chromosome 13:OU426898.1; chromosome 14:OU426899.1; chromosome 15:OU426900.1; chromosome 16:OU426901.1; chromosome 17:OU426902.1; chromosome 18:OU426903.1; chromosome 19:OU426904.1; chromosome 20:OU426905.1; chromosome 21:OU426906.1; chromosome 22:OU426907.1; chromosome 23:OU426908.1; chromosome 24:OU426909.1; chromosome 25:OU426910.1; chromosome 26:OU426911.1; chromosome 27:OU426912.1; chromosome Z:OU426885.1; mitochondrion MT:OU426913.1</t>
  </si>
  <si>
    <t>CAJVQR01</t>
  </si>
  <si>
    <t>ftp://ftp.ncbi.nlm.nih.gov/genomes/all/GCA/911/387/775/GCA_911387775.1_ilThySylv1.1</t>
  </si>
  <si>
    <t>Pyrgus malvae</t>
  </si>
  <si>
    <t>SAMEA7523277</t>
  </si>
  <si>
    <t>PRJEB46432</t>
  </si>
  <si>
    <t>GCA_911387765.1</t>
  </si>
  <si>
    <t>chromosome 1:OU426946.1; chromosome 2:OU426948.1; chromosome 3:OU426949.1; chromosome 4:OU426950.1; chromosome 5:OU426951.1; chromosome 6:OU426952.1; chromosome 7:OU426953.1; chromosome 8:OU426954.1; chromosome 9:OU426955.1; chromosome 10:OU426956.1; chromosome 11:OU426957.1; chromosome 12:OU426958.1; chromosome 13:OU426959.1; chromosome 14:OU426960.1; chromosome 15:OU426961.1; chromosome 16:OU426962.1; chromosome 17:OU426963.1; chromosome 18:OU426964.1; chromosome 19:OU426965.1; chromosome 20:OU426966.1; chromosome 21:OU426967.1; chromosome 22:OU426968.1; chromosome 23:OU426969.1; chromosome 24:OU426970.1; chromosome 25:OU426971.1; chromosome 26:OU426972.1; chromosome 27:OU426974.1; chromosome 28:OU426973.1; chromosome 29:OU426975.1; chromosome 30:OU426976.1; chromosome Z:OU426947.1; mitochondrion MT:OU426977.1</t>
  </si>
  <si>
    <t>CAJVQT01</t>
  </si>
  <si>
    <t>ftp://ftp.ncbi.nlm.nih.gov/genomes/all/GCA/911/387/765/GCA_911387765.1_ilPyrMalv3.1</t>
  </si>
  <si>
    <t>Apamea monoglypha</t>
  </si>
  <si>
    <t>SAMEA7701555</t>
  </si>
  <si>
    <t>PRJEB46430</t>
  </si>
  <si>
    <t>GCA_911387795.1</t>
  </si>
  <si>
    <t>chromosome 1:OU426915.1; chromosome 2:OU426916.1; chromosome 3:OU426917.1; chromosome 4:OU426918.1; chromosome 5:OU426919.1; chromosome 6:OU426920.1; chromosome 7:OU426921.1; chromosome 8:OU426922.1; chromosome 9:OU426923.1; chromosome 10:OU426924.1; chromosome 11:OU426925.1; chromosome 12:OU426926.1; chromosome 13:OU426927.1; chromosome 14:OU426928.1; chromosome 15:OU426929.1; chromosome 16:OU426930.1; chromosome 17:OU426931.1; chromosome 18:OU426932.1; chromosome 19:OU426933.1; chromosome 20:OU426934.1; chromosome 21:OU426935.1; chromosome 22:OU426936.1; chromosome 23:OU426937.1; chromosome 24:OU426938.1; chromosome 25:OU426939.1; chromosome 26:OU426940.1; chromosome 27:OU426941.1; chromosome 28:OU426942.1; chromosome 29:OU426943.1; chromosome 30:OU426944.1; chromosome Z:OU426914.1; mitochondrion MT:OU426945.1</t>
  </si>
  <si>
    <t>CAJVQS01</t>
  </si>
  <si>
    <t>ftp://ftp.ncbi.nlm.nih.gov/genomes/all/GCA/911/387/795/GCA_911387795.1_ilApaMono1.1</t>
  </si>
  <si>
    <t>Aelia acuminata</t>
  </si>
  <si>
    <t>SAMEA7520338</t>
  </si>
  <si>
    <t>PRJEB46426</t>
  </si>
  <si>
    <t>GCA_911387785.1</t>
  </si>
  <si>
    <t>chromosome 1:OU426978.1; chromosome 2:OU426979.1; chromosome 3:OU426981.1; chromosome 4:OU426982.1; chromosome 5:OU426983.1; chromosome 6:OU426984.1; chromosome X:OU426980.1; chromosome Y:OU426985.1; mitochondrion MT:OU426986.1</t>
  </si>
  <si>
    <t>CAJVQU01</t>
  </si>
  <si>
    <t>ftp://ftp.ncbi.nlm.nih.gov/genomes/all/GCA/911/387/785/GCA_911387785.1_ihAelAcum1.1</t>
  </si>
  <si>
    <t>Chrysotoxum bicinctum</t>
  </si>
  <si>
    <t>SAMEA7520032</t>
  </si>
  <si>
    <t>PRJEB46425</t>
  </si>
  <si>
    <t>GCA_911387755.1</t>
  </si>
  <si>
    <t>chromosome 1:OU426987.1; chromosome 2:OU426988.1; chromosome 3:OU426989.1; chromosome 4:OU426990.1; chromosome X:OU426991.1; mitochondrion MT:OU426992.1</t>
  </si>
  <si>
    <t>CAJVQW01</t>
  </si>
  <si>
    <t>ftp://ftp.ncbi.nlm.nih.gov/genomes/all/GCA/911/387/755/GCA_911387755.1_idChrBici1.1</t>
  </si>
  <si>
    <t>Cantharis rustica</t>
  </si>
  <si>
    <t>SAMEA7524272</t>
  </si>
  <si>
    <t>PRJEB46423</t>
  </si>
  <si>
    <t>GCA_911387805.1</t>
  </si>
  <si>
    <t>chromosome 1:OU426877.1; chromosome 2:OU426878.1; chromosome 3:OU426879.1; chromosome 4:OU426880.1; chromosome 5:OU426881.1; chromosome 6:OU426882.1; chromosome X:OU426883.1; mitochondrion MT:OU426884.1</t>
  </si>
  <si>
    <t>CAJVQO01</t>
  </si>
  <si>
    <t>ftp://ftp.ncbi.nlm.nih.gov/genomes/all/GCA/911/387/805/GCA_911387805.1_icCanRust1.1</t>
  </si>
  <si>
    <t>Dolichovespula saxonica</t>
  </si>
  <si>
    <t>SAMEA7520489</t>
  </si>
  <si>
    <t>PRJEB46444</t>
  </si>
  <si>
    <t>GCA_911387935.1</t>
  </si>
  <si>
    <t>chromosome 1:OU426993.1; chromosome 2:OU426994.1; chromosome 3:OU426995.1; chromosome 4:OU426996.1; chromosome 5:OU426997.1; chromosome 6:OU426998.1; chromosome 7:OU426999.1; chromosome 8:OU427000.1; chromosome 9:OU427001.1; chromosome 10:OU427002.1; chromosome 11:OU427003.1; chromosome 12:OU427004.1; chromosome 13:OU427005.1; chromosome 14:OU427006.1; chromosome 15:OU427007.1; chromosome 16:OU427008.1; chromosome 17:OU427009.1; chromosome 18:OU427010.1; chromosome 19:OU427011.1; chromosome 20:OU427012.1; chromosome 21:OU427013.1; chromosome 22:OU427014.1; chromosome 23:OU427015.1; chromosome 24:OU427016.1; chromosome 25:OU427017.1; chromosome 26:OU427018.1; mitochondrion MT:OU427019.1</t>
  </si>
  <si>
    <t>CAJVQX01</t>
  </si>
  <si>
    <t>ftp://ftp.ncbi.nlm.nih.gov/genomes/all/GCA/911/387/935/GCA_911387935.1_iyDolSaxo1.1</t>
  </si>
  <si>
    <t>Bombus hypnorum</t>
  </si>
  <si>
    <t>SAMEA7520655</t>
  </si>
  <si>
    <t>PRJEB46442</t>
  </si>
  <si>
    <t>GCA_911387925.1</t>
  </si>
  <si>
    <t>chromosome 1:OU427020.1; chromosome 2:OU427021.1; chromosome 3:OU427022.1; chromosome 4:OU427023.1; chromosome 5:OU427024.1; chromosome 6:OU427025.1; chromosome 7:OU427026.1; chromosome 8:OU427027.1; chromosome 9:OU427028.1; chromosome 10:OU427029.1; chromosome 11:OU427030.1; chromosome 12:OU427031.1; mitochondrion MT:OU427032.1</t>
  </si>
  <si>
    <t>CAJVQY01</t>
  </si>
  <si>
    <t>ftp://ftp.ncbi.nlm.nih.gov/genomes/all/GCA/911/387/925/GCA_911387925.1_iyBomHypn1.1</t>
  </si>
  <si>
    <t>[Candida] africana</t>
  </si>
  <si>
    <t>CEC4854</t>
  </si>
  <si>
    <t>SAMN08465288</t>
  </si>
  <si>
    <t>PRJNA432884</t>
  </si>
  <si>
    <t>GCA_019359905.1</t>
  </si>
  <si>
    <t>JAENJO01</t>
  </si>
  <si>
    <t>ftp://ftp.ncbi.nlm.nih.gov/genomes/all/GCA/019/359/905/GCA_019359905.1_Cafric_001</t>
  </si>
  <si>
    <t>Listronotus oregonensis</t>
  </si>
  <si>
    <t>Mimee2021</t>
  </si>
  <si>
    <t>SAMN18921935</t>
  </si>
  <si>
    <t>PRJNA726155</t>
  </si>
  <si>
    <t>GCA_019359885.1</t>
  </si>
  <si>
    <t>JAHBCN01</t>
  </si>
  <si>
    <t>ftp://ftp.ncbi.nlm.nih.gov/genomes/all/GCA/019/359/885/GCA_019359885.1_ASM1935988v1</t>
  </si>
  <si>
    <t>Alectoris rufa</t>
  </si>
  <si>
    <t>MAOLO_4</t>
  </si>
  <si>
    <t>SAMN16083939</t>
  </si>
  <si>
    <t>PRJNA662415</t>
  </si>
  <si>
    <t>GCA_019345075.1</t>
  </si>
  <si>
    <t>JADBKV01</t>
  </si>
  <si>
    <t>2021-07-26T00:00:00Z</t>
  </si>
  <si>
    <t>ftp://ftp.ncbi.nlm.nih.gov/genomes/all/GCA/019/345/075/GCA_019345075.1_ASM1934507v1</t>
  </si>
  <si>
    <t>Ogataea polymorpha x Ogataea parapolymorpha</t>
  </si>
  <si>
    <t>CBS 1977</t>
  </si>
  <si>
    <t>SAMN18128833</t>
  </si>
  <si>
    <t>GCA_019381815.1</t>
  </si>
  <si>
    <t>mitochondrion MT:CM033331.1</t>
  </si>
  <si>
    <t>JAHKSL01</t>
  </si>
  <si>
    <t>ftp://ftp.ncbi.nlm.nih.gov/genomes/all/GCA/019/381/815/GCA_019381815.1_ASM1938181v1</t>
  </si>
  <si>
    <t>Botrytis pseudocinerea</t>
  </si>
  <si>
    <t>BP362</t>
  </si>
  <si>
    <t>SAMN17312290</t>
  </si>
  <si>
    <t>PRJNA692037</t>
  </si>
  <si>
    <t>GCA_019395245.1</t>
  </si>
  <si>
    <t>JAHXJK01</t>
  </si>
  <si>
    <t>ftp://ftp.ncbi.nlm.nih.gov/genomes/all/GCA/019/395/245/GCA_019395245.1_ASM1939524v1</t>
  </si>
  <si>
    <t>Botrytis medusae</t>
  </si>
  <si>
    <t>B555</t>
  </si>
  <si>
    <t>SAMN17312289</t>
  </si>
  <si>
    <t>GCA_019395255.1</t>
  </si>
  <si>
    <t>JAHXJL01</t>
  </si>
  <si>
    <t>ftp://ftp.ncbi.nlm.nih.gov/genomes/all/GCA/019/395/255/GCA_019395255.1_ASM1939525v1</t>
  </si>
  <si>
    <t>Pleurotus floridanus</t>
  </si>
  <si>
    <t>SAMN08892295</t>
  </si>
  <si>
    <t>PRJNA449255</t>
  </si>
  <si>
    <t>GCA_019395345.1</t>
  </si>
  <si>
    <t>QBLA01</t>
  </si>
  <si>
    <t>ftp://ftp.ncbi.nlm.nih.gov/genomes/all/GCA/019/395/345/GCA_019395345.1_ASM1939534v1</t>
  </si>
  <si>
    <t>Cardiocondyla obscurior</t>
  </si>
  <si>
    <t>alpha-2009 colony</t>
  </si>
  <si>
    <t>SAMN16869678</t>
  </si>
  <si>
    <t>PRJNA680013</t>
  </si>
  <si>
    <t>GCA_019399895.1</t>
  </si>
  <si>
    <t>JADYXP01</t>
  </si>
  <si>
    <t>ftp://ftp.ncbi.nlm.nih.gov/genomes/all/GCA/019/399/895/GCA_019399895.1_Cobs2.1</t>
  </si>
  <si>
    <t>Puccinia brachypodii</t>
  </si>
  <si>
    <t>F-Fl</t>
  </si>
  <si>
    <t>SAMN04517510</t>
  </si>
  <si>
    <t>PRJNA313246</t>
  </si>
  <si>
    <t>GCA_019395275.1</t>
  </si>
  <si>
    <t>LUKR01</t>
  </si>
  <si>
    <t>ftp://ftp.ncbi.nlm.nih.gov/genomes/all/GCA/019/395/275/GCA_019395275.1_ASM1939527v1</t>
  </si>
  <si>
    <t>Hymenochaete sp. R1</t>
  </si>
  <si>
    <t>R1</t>
  </si>
  <si>
    <t>SAMN17198840</t>
  </si>
  <si>
    <t>PRJNA688587</t>
  </si>
  <si>
    <t>GCA_019400425.1</t>
  </si>
  <si>
    <t>JAFREE01</t>
  </si>
  <si>
    <t>ftp://ftp.ncbi.nlm.nih.gov/genomes/all/GCA/019/400/425/GCA_019400425.1_ASM1940042v1</t>
  </si>
  <si>
    <t>Buddleja alternifolia</t>
  </si>
  <si>
    <t>LA-IB0</t>
  </si>
  <si>
    <t>SAMN13022353</t>
  </si>
  <si>
    <t>PRJNA577174</t>
  </si>
  <si>
    <t>GCA_019426215.1</t>
  </si>
  <si>
    <t>chromosome 1:CM033390.1; chromosome 2:CM033391.1; chromosome 3:CM033392.1; chromosome 4:CM033393.1; chromosome 5:CM033394.1; chromosome 6:CM033395.1; chromosome 7:CM033396.1; chromosome 8:CM033397.1; chromosome 9:CM033398.1; chromosome 10:CM033399.1; chromosome 11:CM033400.1; chromosome 12:CM033401.1; chromosome 13:CM033402.1; chromosome 14:CM033403.1; chromosome 15:CM033404.1; chromosome 16:CM033405.1; chromosome 17:CM033406.1; chromosome 18:CM033407.1; chromosome 19:CM033408.1; mitochondrion MT:CM033409.1; chloroplast Pltd:CM033410.1</t>
  </si>
  <si>
    <t>WHWC01</t>
  </si>
  <si>
    <t>ftp://ftp.ncbi.nlm.nih.gov/genomes/all/GCA/019/426/215/GCA_019426215.1_BAv1.1</t>
  </si>
  <si>
    <t>Pterostichus madidus</t>
  </si>
  <si>
    <t>SAMEA7520318</t>
  </si>
  <si>
    <t>PRJEB46627</t>
  </si>
  <si>
    <t>GCA_911728475.1</t>
  </si>
  <si>
    <t>chromosome 1:OU452301.1; chromosome 2:OU452302.1; chromosome 3:OU452303.1; chromosome 4:OU452304.1; chromosome 5:OU452305.1; chromosome 6:OU452306.1; chromosome 7:OU452307.1; chromosome 8:OU452308.1; chromosome 9:OU452309.1; chromosome 10:OU452310.1; chromosome 11:OU452312.1; chromosome 12:OU452313.1; chromosome 13:OU452314.1; chromosome 14:OU452315.1; chromosome 15:OU452316.1; chromosome 16:OU452317.1; chromosome 17:OU452318.1; chromosome 18:OU452319.1; chromosome X:OU452311.1; mitochondrion MT:OU452320.1</t>
  </si>
  <si>
    <t>CAJVRY01</t>
  </si>
  <si>
    <t>2021-07-28T00:00:00Z</t>
  </si>
  <si>
    <t>ftp://ftp.ncbi.nlm.nih.gov/genomes/all/GCA/911/728/475/GCA_911728475.1_icPteMadi1.1</t>
  </si>
  <si>
    <t>Peribatodes rhomboidaria</t>
  </si>
  <si>
    <t>SAMEA7701524</t>
  </si>
  <si>
    <t>PRJEB46633</t>
  </si>
  <si>
    <t>GCA_911728515.1</t>
  </si>
  <si>
    <t>chromosome 1:OU452167.1; chromosome 2:OU452168.1; chromosome 3:OU452169.1; chromosome 4:OU452170.1; chromosome 5:OU452171.1; chromosome 6:OU452172.1; chromosome 7:OU452173.1; chromosome 8:OU452174.1; chromosome 9:OU452175.1; chromosome 10:OU452176.1; chromosome 11:OU452177.1; chromosome 12:OU452178.1; chromosome 13:OU452179.1; chromosome 14:OU452180.1; chromosome 15:OU452181.1; chromosome 16:OU452182.1; chromosome 17:OU452183.1; chromosome 18:OU452184.1; chromosome 19:OU452185.1; chromosome 20:OU452186.1; chromosome 21:OU452187.1; chromosome 22:OU452188.1; chromosome 23:OU452189.1; chromosome 24:OU452190.1; chromosome 25:OU452191.1; chromosome 26:OU452192.1; chromosome 27:OU452193.1; chromosome 28:OU452194.1; chromosome 29:OU452195.1; chromosome 30:OU452196.1; chromosome Z:OU452166.1; mitochondrion MT:OU452197.1</t>
  </si>
  <si>
    <t>CAJVRP01</t>
  </si>
  <si>
    <t>ftp://ftp.ncbi.nlm.nih.gov/genomes/all/GCA/911/728/515/GCA_911728515.1_ilPerRhom1.1</t>
  </si>
  <si>
    <t>Apoderus coryli</t>
  </si>
  <si>
    <t>SAMEA7520690</t>
  </si>
  <si>
    <t>PRJEB46626</t>
  </si>
  <si>
    <t>GCA_911728435.1</t>
  </si>
  <si>
    <t>chromosome 1:OU452198.1; chromosome 2:OU452199.1; chromosome 3:OU452200.1; chromosome 4:OU452201.1; chromosome 5:OU452202.1; chromosome 6:OU452203.1; chromosome 7:OU452204.1; chromosome 8:OU452205.1; chromosome 9:OU452206.1; chromosome 10:OU452207.1; chromosome 11:OU452208.1; chromosome 12:OU452209.1; chromosome 13:OU452211.1; chromosome 14:OU452212.1; chromosome 15:OU452213.1; chromosome 16:OU452214.1; chromosome 17:OU452215.1; chromosome 18:OU452216.1; chromosome X:OU452210.1; chromosome Y:OU452217.1; mitochondrion MT:OU452218.1</t>
  </si>
  <si>
    <t>CAJVRQ01</t>
  </si>
  <si>
    <t>ftp://ftp.ncbi.nlm.nih.gov/genomes/all/GCA/911/728/435/GCA_911728435.1_icApoCory1.1</t>
  </si>
  <si>
    <t>Marthasterias glacialis</t>
  </si>
  <si>
    <t>SAMEA7522991</t>
  </si>
  <si>
    <t>PRJEB46624</t>
  </si>
  <si>
    <t>GCA_911728455.1</t>
  </si>
  <si>
    <t>chromosome 1:OU452219.1; chromosome 2:OU452220.1; chromosome 3:OU452221.1; chromosome 4:OU452222.1; chromosome 5:OU452223.1; chromosome 6:OU452224.1; chromosome 7:OU452225.1; chromosome 8:OU452226.1; chromosome 9:OU452227.1; chromosome 10:OU452228.1; chromosome 11:OU452229.1; chromosome 12:OU452230.1; chromosome 13:OU452231.1; chromosome 14:OU452232.1; chromosome 15:OU452233.1; chromosome 16:OU452234.1; chromosome 17:OU452235.1; chromosome 18:OU452236.1; chromosome 19:OU452237.1; chromosome 20:OU452238.1; chromosome 21:OU452239.1; chromosome 22:OU452240.1; mitochondrion MT:OU452241.1</t>
  </si>
  <si>
    <t>CAJVRT01</t>
  </si>
  <si>
    <t>ftp://ftp.ncbi.nlm.nih.gov/genomes/all/GCA/911/728/455/GCA_911728455.1_eaMarGlac1.1</t>
  </si>
  <si>
    <t>Furcula furcula</t>
  </si>
  <si>
    <t>SAMEA7746637</t>
  </si>
  <si>
    <t>PRJEB46630</t>
  </si>
  <si>
    <t>GCA_911728495.1</t>
  </si>
  <si>
    <t>chromosome 1:OU452243.1; chromosome 2:OU452244.1; chromosome 3:OU452245.1; chromosome 4:OU452246.1; chromosome 5:OU452247.1; chromosome 6:OU452248.1; chromosome 7:OU452249.1; chromosome 8:OU452250.1; chromosome 9:OU452251.1; chromosome 10:OU452252.1; chromosome 11:OU452253.1; chromosome 12:OU452254.1; chromosome 13:OU452255.1; chromosome 14:OU452256.1; chromosome 15:OU452257.1; chromosome 16:OU452258.1; chromosome 17:OU452259.1; chromosome 18:OU452260.1; chromosome 19:OU452261.1; chromosome 20:OU452262.1; chromosome 21:OU452263.1; chromosome 22:OU452264.1; chromosome 23:OU452265.1; chromosome 24:OU452266.1; chromosome 25:OU452267.1; chromosome 26:OU452268.1; chromosome 27:OU452269.1; chromosome 28:OU452270.1; chromosome Z:OU452242.1; mitochondrion MT:OU452271.1</t>
  </si>
  <si>
    <t>CAJVRU01</t>
  </si>
  <si>
    <t>ftp://ftp.ncbi.nlm.nih.gov/genomes/all/GCA/911/728/495/GCA_911728495.1_ilFurFurc1.1</t>
  </si>
  <si>
    <t>Cotesia congregata</t>
  </si>
  <si>
    <t>SAMEA8119435</t>
  </si>
  <si>
    <t>PRJEB43234</t>
  </si>
  <si>
    <t>GCA_905319865.3</t>
  </si>
  <si>
    <t>CAJNRD03</t>
  </si>
  <si>
    <t>ftp://ftp.ncbi.nlm.nih.gov/genomes/all/GCA/905/319/865/GCA_905319865.3_Cotesia_congregata_Chromosomal_scale_assembly</t>
  </si>
  <si>
    <t>Hymenoscyphus albidus</t>
  </si>
  <si>
    <t>SAMEA8984971</t>
  </si>
  <si>
    <t>PRJEB14442</t>
  </si>
  <si>
    <t>GCA_911693285.1</t>
  </si>
  <si>
    <t>CAJVRM01</t>
  </si>
  <si>
    <t>ftp://ftp.ncbi.nlm.nih.gov/genomes/all/GCA/911/693/285/GCA_911693285.1_Hyemnoscyphus_albidus_111_1_4</t>
  </si>
  <si>
    <t>Exserohilum rostratum</t>
  </si>
  <si>
    <t>SAMN19599129</t>
  </si>
  <si>
    <t>PRJNA735857</t>
  </si>
  <si>
    <t>GCA_019453395.1</t>
  </si>
  <si>
    <t>JAHUAD01</t>
  </si>
  <si>
    <t>ftp://ftp.ncbi.nlm.nih.gov/genomes/all/GCA/019/453/395/GCA_019453395.1_ASM1945339v1</t>
  </si>
  <si>
    <t>Ceratina japonica</t>
  </si>
  <si>
    <t>SAMN11091063</t>
  </si>
  <si>
    <t>PRJNA526231</t>
  </si>
  <si>
    <t>GCA_019453355.1</t>
  </si>
  <si>
    <t>SMSR01</t>
  </si>
  <si>
    <t>ftp://ftp.ncbi.nlm.nih.gov/genomes/all/GCA/019/453/355/GCA_019453355.1_ASM1945335v1</t>
  </si>
  <si>
    <t>Ctenoplectra terminalis</t>
  </si>
  <si>
    <t>SAMN11090387</t>
  </si>
  <si>
    <t>PRJNA526224</t>
  </si>
  <si>
    <t>GCA_019453375.1</t>
  </si>
  <si>
    <t>SMSQ01</t>
  </si>
  <si>
    <t>ftp://ftp.ncbi.nlm.nih.gov/genomes/all/GCA/019/453/375/GCA_019453375.1_ASM1945337v1</t>
  </si>
  <si>
    <t>Exoneurella tridentata</t>
  </si>
  <si>
    <t>SAMN11091321</t>
  </si>
  <si>
    <t>PRJNA526241</t>
  </si>
  <si>
    <t>GCA_019453975.1</t>
  </si>
  <si>
    <t>SMST01</t>
  </si>
  <si>
    <t>ftp://ftp.ncbi.nlm.nih.gov/genomes/all/GCA/019/453/975/GCA_019453975.1_ASM1945397v1</t>
  </si>
  <si>
    <t>Oedothorax gibbosus</t>
  </si>
  <si>
    <t>W744_W776</t>
  </si>
  <si>
    <t>SAMN17861035</t>
  </si>
  <si>
    <t>PRJNA681589</t>
  </si>
  <si>
    <t>GCA_019343175.1</t>
  </si>
  <si>
    <t>linkage group LG01:CM033270.1; linkage group LG02:CM033271.1; linkage group LG03:CM033272.1; linkage group LG04:CM033273.1; linkage group LG05:CM033274.1; linkage group LG06:CM033275.1; linkage group LG07:CM033276.1; linkage group LG08:CM033277.1; linkage group LG09:CM033278.1; linkage group LG10:CM033279.1; linkage group LG11:CM033280.1; linkage group LGX1:CM033281.1; linkage group LGX2:CM033282.1</t>
  </si>
  <si>
    <t>JAFNEN01</t>
  </si>
  <si>
    <t>ftp://ftp.ncbi.nlm.nih.gov/genomes/all/GCA/019/343/175/GCA_019343175.1_Ogib_1.0</t>
  </si>
  <si>
    <t>Pleochaeta shiraiana</t>
  </si>
  <si>
    <t>HAL3440F</t>
  </si>
  <si>
    <t>SAMN20395958</t>
  </si>
  <si>
    <t>PRJNA749662</t>
  </si>
  <si>
    <t>GCA_019455505.1</t>
  </si>
  <si>
    <t>JAHYSP01</t>
  </si>
  <si>
    <t>ftp://ftp.ncbi.nlm.nih.gov/genomes/all/GCA/019/455/505/GCA_019455505.1_ASM1945550v1</t>
  </si>
  <si>
    <t>Phyllactinia moricola</t>
  </si>
  <si>
    <t>HMJAU-PM91933</t>
  </si>
  <si>
    <t>SAMN20395957</t>
  </si>
  <si>
    <t>GCA_019455665.1</t>
  </si>
  <si>
    <t>JAHYSQ01</t>
  </si>
  <si>
    <t>ftp://ftp.ncbi.nlm.nih.gov/genomes/all/GCA/019/455/665/GCA_019455665.1_ASM1945566v1</t>
  </si>
  <si>
    <t>Philornis downsi</t>
  </si>
  <si>
    <t>Pdownsi1</t>
  </si>
  <si>
    <t>SAMN20303127</t>
  </si>
  <si>
    <t>PRJNA747990</t>
  </si>
  <si>
    <t>GCA_019455685.1</t>
  </si>
  <si>
    <t>JAHXMU01</t>
  </si>
  <si>
    <t>ftp://ftp.ncbi.nlm.nih.gov/genomes/all/GCA/019/455/685/GCA_019455685.1_ASM1945568v1</t>
  </si>
  <si>
    <t>Bacidia gigantensis</t>
  </si>
  <si>
    <t>McMullin 20006</t>
  </si>
  <si>
    <t>SAMN20307476</t>
  </si>
  <si>
    <t>PRJNA748063</t>
  </si>
  <si>
    <t>GCA_019456465.1</t>
  </si>
  <si>
    <t>JAHXPR01</t>
  </si>
  <si>
    <t>2021-08-06T00:00:00Z</t>
  </si>
  <si>
    <t>ftp://ftp.ncbi.nlm.nih.gov/genomes/all/GCA/019/456/465/GCA_019456465.1_ASM1945646v1</t>
  </si>
  <si>
    <t>Pammene fasciana</t>
  </si>
  <si>
    <t>SAMEA7701530</t>
  </si>
  <si>
    <t>PRJEB46632</t>
  </si>
  <si>
    <t>GCA_911728535.1</t>
  </si>
  <si>
    <t>chromosome 1:OU452273.1; chromosome 2:OU452274.1; chromosome 3:OU452275.1; chromosome 4:OU452276.1; chromosome 5:OU452277.1; chromosome 6:OU452278.1; chromosome 8:OU452280.1; chromosome 9:OU452281.1; chromosome 10:OU452282.1; chromosome 11:OU452283.1; chromosome 12:OU452284.1; chromosome 13:OU452285.1; chromosome 14:OU452286.1; chromosome 15:OU452287.1; chromosome 16:OU452288.1; chromosome 17:OU452289.1; chromosome 18:OU452290.1; chromosome 19:OU452291.1; chromosome 20:OU452292.1; chromosome 21:OU452293.1; chromosome 22:OU452294.1; chromosome 23:OU452295.1; chromosome 24:OU452296.1; chromosome 25:OU452297.1; chromosome 26:OU452298.1; chromosome 27:OU452299.1; chromosome Z:OU452272.1; mitochondrion MT:OU452300.1</t>
  </si>
  <si>
    <t>CAJVRX01</t>
  </si>
  <si>
    <t>ftp://ftp.ncbi.nlm.nih.gov/genomes/all/GCA/911/728/535/GCA_911728535.1_ilPamFasc1.1</t>
  </si>
  <si>
    <t>Bombus sylvestris</t>
  </si>
  <si>
    <t>SAMEA7520657</t>
  </si>
  <si>
    <t>PRJEB46443</t>
  </si>
  <si>
    <t>GCA_911622165.1</t>
  </si>
  <si>
    <t>chromosome 1:OU443141.1; chromosome 2:OU443142.1; chromosome 3:OU443143.1; chromosome 4:OU443144.1; chromosome 5:OU443145.1; chromosome 6:OU443146.1; chromosome 7:OU443147.1; chromosome 8:OU443148.1; chromosome 9:OU443158.1; chromosome 10:OU443149.1; chromosome 11:OU443150.1; chromosome 12:OU443151.1; chromosome 13:OU443152.1; chromosome 14:OU443153.1; chromosome 15:OU443154.1; chromosome 16:OU443155.1; chromosome 17:OU443156.1; chromosome 18:OU443157.1; chromosome 19:OU443159.1; chromosome 20:OU443160.1; chromosome 21:OU443161.1; chromosome 22:OU443162.1; chromosome 23:OU443163.1; chromosome 24:OU443164.1</t>
  </si>
  <si>
    <t>CAJVRE01</t>
  </si>
  <si>
    <t>ftp://ftp.ncbi.nlm.nih.gov/genomes/all/GCA/911/622/165/GCA_911622165.1_iyBomSyle1.1</t>
  </si>
  <si>
    <t>Venturia canescens</t>
  </si>
  <si>
    <t>UGA</t>
  </si>
  <si>
    <t>SAMN19659032</t>
  </si>
  <si>
    <t>PRJNA759270</t>
  </si>
  <si>
    <t>GCA_019457755.1</t>
  </si>
  <si>
    <t>chromosome 1:NC_057421.1/CM033497.1; chromosome 2:NC_057422.1/CM033498.1; chromosome 3:NC_057423.1/CM033499.1; chromosome 4:NC_057424.1/CM033500.1; chromosome 5:NC_057425.1/CM033501.1; chromosome 6:NC_057426.1/CM033502.1; chromosome 7:NC_057427.1/CM033503.1; chromosome 8:NC_057428.1/CM033504.1; chromosome 9:NC_057429.1/CM033505.1; chromosome 10:NC_057430.1/CM033506.1; chromosome 11:NC_057431.1/CM033507.1</t>
  </si>
  <si>
    <t>JAHMHP01</t>
  </si>
  <si>
    <t>ftp://ftp.ncbi.nlm.nih.gov/genomes/all/GCA/019/457/755/GCA_019457755.1_ASM1945775v1</t>
  </si>
  <si>
    <t>ftp://ftp.ncbi.nlm.nih.gov/genomes/all/GCF/019/457/755/GCF_019457755.1_ASM1945775v1</t>
  </si>
  <si>
    <t>Blumeria hordei DH14</t>
  </si>
  <si>
    <t>SAMEA104393677</t>
  </si>
  <si>
    <t>PRJEB23502</t>
  </si>
  <si>
    <t>GCA_900239735.1</t>
  </si>
  <si>
    <t>OENG01</t>
  </si>
  <si>
    <t>ftp://ftp.ncbi.nlm.nih.gov/genomes/all/GCA/900/239/735/GCA_900239735.1_BGH_DH14_v4</t>
  </si>
  <si>
    <t>Nitzschia palea</t>
  </si>
  <si>
    <t>CPCC-160</t>
  </si>
  <si>
    <t>SAMN11482910</t>
  </si>
  <si>
    <t>PRJNA534279</t>
  </si>
  <si>
    <t>GCA_019593585.1</t>
  </si>
  <si>
    <t>SWEM01</t>
  </si>
  <si>
    <t>ftp://ftp.ncbi.nlm.nih.gov/genomes/all/GCA/019/593/585/GCA_019593585.1_ASM1959358v1</t>
  </si>
  <si>
    <t>Periophthalmus modestus</t>
  </si>
  <si>
    <t>MABIKPM</t>
  </si>
  <si>
    <t>SAMN15953065</t>
  </si>
  <si>
    <t>PRJNA660579</t>
  </si>
  <si>
    <t>GCA_019594935.1</t>
  </si>
  <si>
    <t>JAIEZT01</t>
  </si>
  <si>
    <t>ftp://ftp.ncbi.nlm.nih.gov/genomes/all/GCA/019/594/935/GCA_019594935.1_ASM1959493v1</t>
  </si>
  <si>
    <t>Ctenoptilum multiguttatum</t>
  </si>
  <si>
    <t>SAMN11893869</t>
  </si>
  <si>
    <t>GCA_018245415.1</t>
  </si>
  <si>
    <t>DWLN01</t>
  </si>
  <si>
    <t>ftp://ftp.ncbi.nlm.nih.gov/genomes/all/GCA/018/245/415/GCA_018245415.1_SRR9330384</t>
  </si>
  <si>
    <t>Stratiolaelaps scimitus</t>
  </si>
  <si>
    <t>SD</t>
  </si>
  <si>
    <t>SAMN15097893</t>
  </si>
  <si>
    <t>PRJNA637177</t>
  </si>
  <si>
    <t>GCA_019614645.1</t>
  </si>
  <si>
    <t>JABWDB01</t>
  </si>
  <si>
    <t>ftp://ftp.ncbi.nlm.nih.gov/genomes/all/GCA/019/614/645/GCA_019614645.1_ASM1961464v1</t>
  </si>
  <si>
    <t>Serendipita sp. 396</t>
  </si>
  <si>
    <t>SAMN12427894</t>
  </si>
  <si>
    <t>PRJNA557757</t>
  </si>
  <si>
    <t>GCA_019616975.1</t>
  </si>
  <si>
    <t>WSTL01</t>
  </si>
  <si>
    <t>ftp://ftp.ncbi.nlm.nih.gov/genomes/all/GCA/019/616/975/GCA_019616975.1_Serend396_1.0</t>
  </si>
  <si>
    <t>Ceratobasidium sp. 414</t>
  </si>
  <si>
    <t>SAMN12427925</t>
  </si>
  <si>
    <t>PRJNA557753</t>
  </si>
  <si>
    <t>GCA_019616945.1</t>
  </si>
  <si>
    <t>WSTK01</t>
  </si>
  <si>
    <t>ftp://ftp.ncbi.nlm.nih.gov/genomes/all/GCA/019/616/945/GCA_019616945.1_Cerato414_1.0</t>
  </si>
  <si>
    <t>Serendipita sp. 397</t>
  </si>
  <si>
    <t>SAMN12427928</t>
  </si>
  <si>
    <t>PRJNA557758</t>
  </si>
  <si>
    <t>GCA_019623665.1</t>
  </si>
  <si>
    <t>WSTM01</t>
  </si>
  <si>
    <t>ftp://ftp.ncbi.nlm.nih.gov/genomes/all/GCA/019/623/665/GCA_019623665.1_Serend397_1.0</t>
  </si>
  <si>
    <t>Serendipita sp. 398</t>
  </si>
  <si>
    <t>SAMN12427900</t>
  </si>
  <si>
    <t>PRJNA557759</t>
  </si>
  <si>
    <t>GCA_019623675.1</t>
  </si>
  <si>
    <t>WSTN01</t>
  </si>
  <si>
    <t>ftp://ftp.ncbi.nlm.nih.gov/genomes/all/GCA/019/623/675/GCA_019623675.1_Serend398_1.0</t>
  </si>
  <si>
    <t>Serendipita sp. 400</t>
  </si>
  <si>
    <t>SAMN12427895</t>
  </si>
  <si>
    <t>PRJNA557761</t>
  </si>
  <si>
    <t>GCA_019627735.1</t>
  </si>
  <si>
    <t>WSTP01</t>
  </si>
  <si>
    <t>ftp://ftp.ncbi.nlm.nih.gov/genomes/all/GCA/019/627/735/GCA_019627735.1_Serend400_1.0</t>
  </si>
  <si>
    <t>Serendipita sp. 411</t>
  </si>
  <si>
    <t>SAMN12427911</t>
  </si>
  <si>
    <t>PRJNA557734</t>
  </si>
  <si>
    <t>GCA_019627755.1</t>
  </si>
  <si>
    <t>WSTS01</t>
  </si>
  <si>
    <t>ftp://ftp.ncbi.nlm.nih.gov/genomes/all/GCA/019/627/755/GCA_019627755.1_Serend411_1.0</t>
  </si>
  <si>
    <t>Serendipita sp. 401</t>
  </si>
  <si>
    <t>SAMN12427903</t>
  </si>
  <si>
    <t>PRJNA557762</t>
  </si>
  <si>
    <t>GCA_019627725.1</t>
  </si>
  <si>
    <t>WSTQ01</t>
  </si>
  <si>
    <t>ftp://ftp.ncbi.nlm.nih.gov/genomes/all/GCA/019/627/725/GCA_019627725.1_Serend401_1.0</t>
  </si>
  <si>
    <t>Serendipita sp. 405</t>
  </si>
  <si>
    <t>SAMN12427917</t>
  </si>
  <si>
    <t>PRJNA557763</t>
  </si>
  <si>
    <t>GCA_019627745.1</t>
  </si>
  <si>
    <t>WSTR01</t>
  </si>
  <si>
    <t>ftp://ftp.ncbi.nlm.nih.gov/genomes/all/GCA/019/627/745/GCA_019627745.1_Serend405_1.0</t>
  </si>
  <si>
    <t>Tulasnella sp. 330</t>
  </si>
  <si>
    <t>SAMN12427924</t>
  </si>
  <si>
    <t>PRJNA557739</t>
  </si>
  <si>
    <t>GCA_019632275.1</t>
  </si>
  <si>
    <t>WSTT01</t>
  </si>
  <si>
    <t>ftp://ftp.ncbi.nlm.nih.gov/genomes/all/GCA/019/632/275/GCA_019632275.1_Tulasn330_1.0</t>
  </si>
  <si>
    <t>Tulasnella sp. 403</t>
  </si>
  <si>
    <t>SAMN12427920</t>
  </si>
  <si>
    <t>PRJNA557742</t>
  </si>
  <si>
    <t>GCA_019632305.1</t>
  </si>
  <si>
    <t>WSTW01</t>
  </si>
  <si>
    <t>ftp://ftp.ncbi.nlm.nih.gov/genomes/all/GCA/019/632/305/GCA_019632305.1_Tulasn403_1.0</t>
  </si>
  <si>
    <t>Tulasnella sp. 332</t>
  </si>
  <si>
    <t>SAMN12427902</t>
  </si>
  <si>
    <t>PRJNA557741</t>
  </si>
  <si>
    <t>GCA_019632285.1</t>
  </si>
  <si>
    <t>WSTV01</t>
  </si>
  <si>
    <t>ftp://ftp.ncbi.nlm.nih.gov/genomes/all/GCA/019/632/285/GCA_019632285.1_Tulasn332_1.0</t>
  </si>
  <si>
    <t>Tulasnella sp. 331</t>
  </si>
  <si>
    <t>SAMN12427908</t>
  </si>
  <si>
    <t>PRJNA557740</t>
  </si>
  <si>
    <t>GCA_019632265.1</t>
  </si>
  <si>
    <t>WSTU01</t>
  </si>
  <si>
    <t>ftp://ftp.ncbi.nlm.nih.gov/genomes/all/GCA/019/632/265/GCA_019632265.1_Tulasn331_1.0</t>
  </si>
  <si>
    <t>Tulasnella sp. 418</t>
  </si>
  <si>
    <t>SAMN12427921</t>
  </si>
  <si>
    <t>PRJNA557745</t>
  </si>
  <si>
    <t>GCA_019632295.1</t>
  </si>
  <si>
    <t>WSTZ01</t>
  </si>
  <si>
    <t>ftp://ftp.ncbi.nlm.nih.gov/genomes/all/GCA/019/632/295/GCA_019632295.1_Tulasn418_1.0</t>
  </si>
  <si>
    <t>Tulasnella sp. 424</t>
  </si>
  <si>
    <t>SAMN12427899</t>
  </si>
  <si>
    <t>PRJNA557747</t>
  </si>
  <si>
    <t>GCA_019633425.1</t>
  </si>
  <si>
    <t>WSUB01</t>
  </si>
  <si>
    <t>ftp://ftp.ncbi.nlm.nih.gov/genomes/all/GCA/019/633/425/GCA_019633425.1_Tulasn424_1.0</t>
  </si>
  <si>
    <t>Tulasnella sp. 425</t>
  </si>
  <si>
    <t>SAMN12427912</t>
  </si>
  <si>
    <t>PRJNA557748</t>
  </si>
  <si>
    <t>GCA_019633485.1</t>
  </si>
  <si>
    <t>WSUC01</t>
  </si>
  <si>
    <t>ftp://ftp.ncbi.nlm.nih.gov/genomes/all/GCA/019/633/485/GCA_019633485.1_Tulasn425_1.0</t>
  </si>
  <si>
    <t>Tulasnella sp. 419</t>
  </si>
  <si>
    <t>SAMN12427922</t>
  </si>
  <si>
    <t>PRJNA557746</t>
  </si>
  <si>
    <t>GCA_019633455.1</t>
  </si>
  <si>
    <t>WSUA01</t>
  </si>
  <si>
    <t>ftp://ftp.ncbi.nlm.nih.gov/genomes/all/GCA/019/633/455/GCA_019633455.1_Tulasn419_1.0</t>
  </si>
  <si>
    <t>Tulasnella sp. JGI-2019a</t>
  </si>
  <si>
    <t>SAMN12427891</t>
  </si>
  <si>
    <t>PRJNA557736</t>
  </si>
  <si>
    <t>GCA_019633535.1</t>
  </si>
  <si>
    <t>WSUE01</t>
  </si>
  <si>
    <t>ftp://ftp.ncbi.nlm.nih.gov/genomes/all/GCA/019/633/535/GCA_019633535.1_Tulinq235_1.0</t>
  </si>
  <si>
    <t>Serendipita sp. 407</t>
  </si>
  <si>
    <t>SAMN12498938</t>
  </si>
  <si>
    <t>PRJNA558790</t>
  </si>
  <si>
    <t>GCA_019633565.1</t>
  </si>
  <si>
    <t>WSUH01</t>
  </si>
  <si>
    <t>ftp://ftp.ncbi.nlm.nih.gov/genomes/all/GCA/019/633/565/GCA_019633565.1_Serend407_1.0</t>
  </si>
  <si>
    <t>Tulasnella sp. UAMH 9824</t>
  </si>
  <si>
    <t>UAMH 9824</t>
  </si>
  <si>
    <t>SAMN12498837</t>
  </si>
  <si>
    <t>PRJNA558788</t>
  </si>
  <si>
    <t>GCA_019633595.1</t>
  </si>
  <si>
    <t>WSUI01</t>
  </si>
  <si>
    <t>ftp://ftp.ncbi.nlm.nih.gov/genomes/all/GCA/019/633/595/GCA_019633595.1_Tulasn9824_1.0</t>
  </si>
  <si>
    <t>Ceratobasidium sp. 428</t>
  </si>
  <si>
    <t>SAMN12427923</t>
  </si>
  <si>
    <t>PRJNA557755</t>
  </si>
  <si>
    <t>GCA_019623705.1</t>
  </si>
  <si>
    <t>WSTJ01</t>
  </si>
  <si>
    <t>ftp://ftp.ncbi.nlm.nih.gov/genomes/all/GCA/019/623/705/GCA_019623705.1_Cerato428_1.0</t>
  </si>
  <si>
    <t>Tulasnella sp. 417</t>
  </si>
  <si>
    <t>SAMN12427919</t>
  </si>
  <si>
    <t>PRJNA557744</t>
  </si>
  <si>
    <t>GCA_019633465.1</t>
  </si>
  <si>
    <t>WSTY01</t>
  </si>
  <si>
    <t>ftp://ftp.ncbi.nlm.nih.gov/genomes/all/GCA/019/633/465/GCA_019633465.1_Tulasn417_1.0</t>
  </si>
  <si>
    <t>Ceratobasidium sp. 394</t>
  </si>
  <si>
    <t>SAMN12427897</t>
  </si>
  <si>
    <t>PRJNA557751</t>
  </si>
  <si>
    <t>GCA_019616325.1</t>
  </si>
  <si>
    <t>WSTG01</t>
  </si>
  <si>
    <t>ftp://ftp.ncbi.nlm.nih.gov/genomes/all/GCA/019/616/325/GCA_019616325.1_Cerato394_1.0</t>
  </si>
  <si>
    <t>Ceratobasidium sp. 395</t>
  </si>
  <si>
    <t>SAMN12427926</t>
  </si>
  <si>
    <t>PRJNA557752</t>
  </si>
  <si>
    <t>GCA_019616345.1</t>
  </si>
  <si>
    <t>WSTH01</t>
  </si>
  <si>
    <t>ftp://ftp.ncbi.nlm.nih.gov/genomes/all/GCA/019/616/345/GCA_019616345.1_Cerato395_1.0</t>
  </si>
  <si>
    <t>Ceratobasidium sp. 423</t>
  </si>
  <si>
    <t>SAMN12427910</t>
  </si>
  <si>
    <t>PRJNA557754</t>
  </si>
  <si>
    <t>GCA_019616915.1</t>
  </si>
  <si>
    <t>WSTI01</t>
  </si>
  <si>
    <t>ftp://ftp.ncbi.nlm.nih.gov/genomes/all/GCA/019/616/915/GCA_019616915.1_Cerato423_1.0</t>
  </si>
  <si>
    <t>Serendipita sp. 399</t>
  </si>
  <si>
    <t>SAMN12427906</t>
  </si>
  <si>
    <t>PRJNA557760</t>
  </si>
  <si>
    <t>GCA_019627685.1</t>
  </si>
  <si>
    <t>WSTO01</t>
  </si>
  <si>
    <t>ftp://ftp.ncbi.nlm.nih.gov/genomes/all/GCA/019/627/685/GCA_019627685.1_Serend399_1.0</t>
  </si>
  <si>
    <t>Tulasnella sp. 408</t>
  </si>
  <si>
    <t>SAMN12427916</t>
  </si>
  <si>
    <t>PRJNA557743</t>
  </si>
  <si>
    <t>GCA_019633405.1</t>
  </si>
  <si>
    <t>WSTX01</t>
  </si>
  <si>
    <t>ftp://ftp.ncbi.nlm.nih.gov/genomes/all/GCA/019/633/405/GCA_019633405.1_Tulasn408_1.0</t>
  </si>
  <si>
    <t>Tulasnella sp. 427</t>
  </si>
  <si>
    <t>SAMN12427904</t>
  </si>
  <si>
    <t>PRJNA557733</t>
  </si>
  <si>
    <t>GCA_019633495.1</t>
  </si>
  <si>
    <t>WSUD01</t>
  </si>
  <si>
    <t>ftp://ftp.ncbi.nlm.nih.gov/genomes/all/GCA/019/633/495/GCA_019633495.1_Tulasn427_1.0</t>
  </si>
  <si>
    <t>Fomitopsis palustris</t>
  </si>
  <si>
    <t>ATCC 62978</t>
  </si>
  <si>
    <t>SAMN05804634</t>
  </si>
  <si>
    <t>PRJNA343720</t>
  </si>
  <si>
    <t>GCA_001937815.1</t>
  </si>
  <si>
    <t>MJIM01</t>
  </si>
  <si>
    <t>ftp://ftp.ncbi.nlm.nih.gov/genomes/all/GCA/001/937/815/GCA_001937815.1_ASM193781v1</t>
  </si>
  <si>
    <t>Elysia marginata</t>
  </si>
  <si>
    <t>SAMD00025083</t>
  </si>
  <si>
    <t>GCA_019649035.1</t>
  </si>
  <si>
    <t>BMAT01</t>
  </si>
  <si>
    <t>ftp://ftp.ncbi.nlm.nih.gov/genomes/all/GCA/019/649/035/GCA_019649035.1_Ema_v1</t>
  </si>
  <si>
    <t>Hanseniaspora mollemarum</t>
  </si>
  <si>
    <t>CBS 15034</t>
  </si>
  <si>
    <t>SAMN14856565</t>
  </si>
  <si>
    <t>PRJNA631240</t>
  </si>
  <si>
    <t>GCA_019649515.1</t>
  </si>
  <si>
    <t>JABFEO01</t>
  </si>
  <si>
    <t>2021-08-17T00:00:00Z</t>
  </si>
  <si>
    <t>ftp://ftp.ncbi.nlm.nih.gov/genomes/all/GCA/019/649/515/GCA_019649515.1_ASM1964951v1</t>
  </si>
  <si>
    <t>Hanseniaspora lindneri</t>
  </si>
  <si>
    <t>CBS 285</t>
  </si>
  <si>
    <t>SAMN18253526</t>
  </si>
  <si>
    <t>PRJNA713521</t>
  </si>
  <si>
    <t>GCA_019649525.1</t>
  </si>
  <si>
    <t>JAFNJT01</t>
  </si>
  <si>
    <t>ftp://ftp.ncbi.nlm.nih.gov/genomes/all/GCA/019/649/525/GCA_019649525.1_ASM1964952v1</t>
  </si>
  <si>
    <t>Volvox reticuliferus</t>
  </si>
  <si>
    <t>NIES-3786</t>
  </si>
  <si>
    <t>SAMD00239600</t>
  </si>
  <si>
    <t>GCA_019650235.1</t>
  </si>
  <si>
    <t>BNCP01</t>
  </si>
  <si>
    <t>2021-03-02T21:34:00Z</t>
  </si>
  <si>
    <t>ftp://ftp.ncbi.nlm.nih.gov/genomes/all/GCA/019/650/235/GCA_019650235.1_Vretifemale_1.0</t>
  </si>
  <si>
    <t>Rhododendron kiyosumense</t>
  </si>
  <si>
    <t>KMT1</t>
  </si>
  <si>
    <t>SAMD00325932</t>
  </si>
  <si>
    <t>PRJDB11740</t>
  </si>
  <si>
    <t>GCA_019656275.1</t>
  </si>
  <si>
    <t>BPLS01</t>
  </si>
  <si>
    <t>2021-06-21T21:43:00Z</t>
  </si>
  <si>
    <t>ftp://ftp.ncbi.nlm.nih.gov/genomes/all/GCA/019/656/275/GCA_019656275.1_RKI_r1.0</t>
  </si>
  <si>
    <t>Rhododendron mucronatum var. ripense</t>
  </si>
  <si>
    <t>Hi-Oni1</t>
  </si>
  <si>
    <t>SAMD00326690</t>
  </si>
  <si>
    <t>GCA_019656295.1</t>
  </si>
  <si>
    <t>BPLT01</t>
  </si>
  <si>
    <t>2021-06-21T21:14:00Z</t>
  </si>
  <si>
    <t>ftp://ftp.ncbi.nlm.nih.gov/genomes/all/GCA/019/656/295/GCA_019656295.1_RRI_r1.1</t>
  </si>
  <si>
    <t>Pipa parva</t>
  </si>
  <si>
    <t>BJE4294</t>
  </si>
  <si>
    <t>SAMN12075865</t>
  </si>
  <si>
    <t>PRJNA588312</t>
  </si>
  <si>
    <t>GCA_019650415.1</t>
  </si>
  <si>
    <t>WMED01</t>
  </si>
  <si>
    <t>ftp://ftp.ncbi.nlm.nih.gov/genomes/all/GCA/019/650/415/GCA_019650415.1_UCB_Ppar_1.0</t>
  </si>
  <si>
    <t>Engystomops pustulosus</t>
  </si>
  <si>
    <t>237g6f4</t>
  </si>
  <si>
    <t>SAMN13066191</t>
  </si>
  <si>
    <t>PRJNA578590</t>
  </si>
  <si>
    <t>GCA_019512145.1</t>
  </si>
  <si>
    <t>chromosome 1:CM033641.1; chromosome 2:CM033642.1; chromosome 3:CM033643.1; chromosome 4:CM033644.1; chromosome 5:CM033645.1; chromosome 6:CM033646.1; chromosome 7:CM033647.1; chromosome 8:CM033648.1; chromosome 9:CM033649.1; chromosome 10:CM033650.1; chromosome 11:CM033651.1</t>
  </si>
  <si>
    <t>WNYA01</t>
  </si>
  <si>
    <t>ftp://ftp.ncbi.nlm.nih.gov/genomes/all/GCA/019/512/145/GCA_019512145.1_UCB_Epus_1.0</t>
  </si>
  <si>
    <t>Trichoderma simmonsii</t>
  </si>
  <si>
    <t>GH-Sj1</t>
  </si>
  <si>
    <t>SAMN15516371</t>
  </si>
  <si>
    <t>PRJNA645793</t>
  </si>
  <si>
    <t>GCA_019565615.1</t>
  </si>
  <si>
    <t>chromosome I:CP075864.1; chromosome II:CP075865.1; chromosome III:CP075866.1; chromosome IV:CP075867.1; chromosome V:CP075868.1; chromosome VI:CP075869.1; chromosome VII:CP075870.1</t>
  </si>
  <si>
    <t>2021-08-11T00:00:00Z</t>
  </si>
  <si>
    <t>ftp://ftp.ncbi.nlm.nih.gov/genomes/all/GCA/019/565/615/GCA_019565615.1_ASM1956561v1</t>
  </si>
  <si>
    <t>Fratercula arctica</t>
  </si>
  <si>
    <t>SAMEA7482542</t>
  </si>
  <si>
    <t>PRJEB40926</t>
  </si>
  <si>
    <t>GCA_905066775.2</t>
  </si>
  <si>
    <t>CAJHIB02</t>
  </si>
  <si>
    <t>ftp://ftp.ncbi.nlm.nih.gov/genomes/all/GCA/905/066/775/GCA_905066775.2_FratArc_v2</t>
  </si>
  <si>
    <t>Acidiella bohemica</t>
  </si>
  <si>
    <t>SYSU C17045</t>
  </si>
  <si>
    <t>SAMN18897979</t>
  </si>
  <si>
    <t>PRJNA725650</t>
  </si>
  <si>
    <t>GCA_019670975.1</t>
  </si>
  <si>
    <t>JAGUCJ01</t>
  </si>
  <si>
    <t>ftp://ftp.ncbi.nlm.nih.gov/genomes/all/GCA/019/670/975/GCA_019670975.1_ASM1967097v1</t>
  </si>
  <si>
    <t>Linnemannia hyalina</t>
  </si>
  <si>
    <t>SCG-10</t>
  </si>
  <si>
    <t>SAMN19232282</t>
  </si>
  <si>
    <t>PRJNA730508</t>
  </si>
  <si>
    <t>GCA_019671135.1</t>
  </si>
  <si>
    <t>JAHRHY01</t>
  </si>
  <si>
    <t>ftp://ftp.ncbi.nlm.nih.gov/genomes/all/GCA/019/671/135/GCA_019671135.1_ASM1967113v1</t>
  </si>
  <si>
    <t>Aureobasidium sp. SLJ-2021a</t>
  </si>
  <si>
    <t>XJ5-1</t>
  </si>
  <si>
    <t>SAMN19781672</t>
  </si>
  <si>
    <t>PRJNA739365</t>
  </si>
  <si>
    <t>GCA_019677095.1</t>
  </si>
  <si>
    <t>JAHRBU01</t>
  </si>
  <si>
    <t>ftp://ftp.ncbi.nlm.nih.gov/genomes/all/GCA/019/677/095/GCA_019677095.1_ASM1967709v1</t>
  </si>
  <si>
    <t>Bombus sylvicola</t>
  </si>
  <si>
    <t>GS6_Niwot</t>
  </si>
  <si>
    <t>SAMN15905284</t>
  </si>
  <si>
    <t>PRJNA646847</t>
  </si>
  <si>
    <t>GCA_019677175.1</t>
  </si>
  <si>
    <t>JACSOB01</t>
  </si>
  <si>
    <t>ftp://ftp.ncbi.nlm.nih.gov/genomes/all/GCA/019/677/175/GCA_019677175.1_ASM1967717v1</t>
  </si>
  <si>
    <t>Absidia sp. UoMAU379</t>
  </si>
  <si>
    <t>UoMAU379</t>
  </si>
  <si>
    <t>SAMN14838455</t>
  </si>
  <si>
    <t>PRJNA630491</t>
  </si>
  <si>
    <t>GCA_019677255.1</t>
  </si>
  <si>
    <t>JABLTD01</t>
  </si>
  <si>
    <t>ftp://ftp.ncbi.nlm.nih.gov/genomes/all/GCA/019/677/255/GCA_019677255.1_ASM1967725v1</t>
  </si>
  <si>
    <t>Ceratobasidium sp. UAMH 11750</t>
  </si>
  <si>
    <t>UAMH 11750</t>
  </si>
  <si>
    <t>SAMN12498506</t>
  </si>
  <si>
    <t>PRJNA558776</t>
  </si>
  <si>
    <t>GCA_019677335.1</t>
  </si>
  <si>
    <t>WSLM01</t>
  </si>
  <si>
    <t>ftp://ftp.ncbi.nlm.nih.gov/genomes/all/GCA/019/677/335/GCA_019677335.1_ASM1967733v1</t>
  </si>
  <si>
    <t>Ceratobasidium sp. 370</t>
  </si>
  <si>
    <t>SAMN12427929</t>
  </si>
  <si>
    <t>PRJNA557749</t>
  </si>
  <si>
    <t>GCA_019677355.1</t>
  </si>
  <si>
    <t>WSLN01</t>
  </si>
  <si>
    <t>ftp://ftp.ncbi.nlm.nih.gov/genomes/all/GCA/019/677/355/GCA_019677355.1_ASM1967735v1</t>
  </si>
  <si>
    <t>Ceratobasidium sp. 392</t>
  </si>
  <si>
    <t>SAMN12427914</t>
  </si>
  <si>
    <t>PRJNA557750</t>
  </si>
  <si>
    <t>GCA_019677385.1</t>
  </si>
  <si>
    <t>WSLO01</t>
  </si>
  <si>
    <t>ftp://ftp.ncbi.nlm.nih.gov/genomes/all/GCA/019/677/385/GCA_019677385.1_ASM1967738v1</t>
  </si>
  <si>
    <t>Pituophis catenifer pumilus</t>
  </si>
  <si>
    <t>PC167</t>
  </si>
  <si>
    <t>SAMN14089663</t>
  </si>
  <si>
    <t>PRJNA576200</t>
  </si>
  <si>
    <t>GCA_019677565.1</t>
  </si>
  <si>
    <t>JAHUAB01</t>
  </si>
  <si>
    <t>ftp://ftp.ncbi.nlm.nih.gov/genomes/all/GCA/019/677/565/GCA_019677565.1_AU_Pcat_1.0</t>
  </si>
  <si>
    <t>Absidia sp. ASU-2020a</t>
  </si>
  <si>
    <t>UoMAU1</t>
  </si>
  <si>
    <t>SAMN14838375</t>
  </si>
  <si>
    <t>PRJNA630489</t>
  </si>
  <si>
    <t>GCA_019677225.1</t>
  </si>
  <si>
    <t>JAFHAR01</t>
  </si>
  <si>
    <t>ftp://ftp.ncbi.nlm.nih.gov/genomes/all/GCA/019/677/225/GCA_019677225.1_ASM1967722v1</t>
  </si>
  <si>
    <t>Asterochloris erici</t>
  </si>
  <si>
    <t>UTEX911</t>
  </si>
  <si>
    <t>SAMN10845627</t>
  </si>
  <si>
    <t>GCA_019693375.1</t>
  </si>
  <si>
    <t>JAAMXJ01</t>
  </si>
  <si>
    <t>ftp://ftp.ncbi.nlm.nih.gov/genomes/all/GCA/019/693/375/GCA_019693375.1_ASM1969337v1</t>
  </si>
  <si>
    <t>Fistulifera pelliculosa</t>
  </si>
  <si>
    <t>UTEX661</t>
  </si>
  <si>
    <t>SAMN10845605</t>
  </si>
  <si>
    <t>GCA_019693425.1</t>
  </si>
  <si>
    <t>JAAMXQ01</t>
  </si>
  <si>
    <t>ftp://ftp.ncbi.nlm.nih.gov/genomes/all/GCA/019/693/425/GCA_019693425.1_ASM1969342v1</t>
  </si>
  <si>
    <t>Axilococcus clingmanii</t>
  </si>
  <si>
    <t>UTEX2525</t>
  </si>
  <si>
    <t>SAMN10845569</t>
  </si>
  <si>
    <t>GCA_019693495.1</t>
  </si>
  <si>
    <t>JAAMXV01</t>
  </si>
  <si>
    <t>ftp://ftp.ncbi.nlm.nih.gov/genomes/all/GCA/019/693/495/GCA_019693495.1_ASM1969349v1</t>
  </si>
  <si>
    <t>FJ-1</t>
  </si>
  <si>
    <t>SAMN20339690</t>
  </si>
  <si>
    <t>PRJNA748574</t>
  </si>
  <si>
    <t>GCA_019693695.1</t>
  </si>
  <si>
    <t>JAHZMN01</t>
  </si>
  <si>
    <t>ftp://ftp.ncbi.nlm.nih.gov/genomes/all/GCA/019/693/695/GCA_019693695.1_ASM1969369v1</t>
  </si>
  <si>
    <t>Hibiscus mutabilis</t>
  </si>
  <si>
    <t>CDBG198303281</t>
  </si>
  <si>
    <t>SAMN18499069</t>
  </si>
  <si>
    <t>PRJNA717149</t>
  </si>
  <si>
    <t>GCA_019671005.1</t>
  </si>
  <si>
    <t>chromosome 1:CM033711.1; chromosome 2:CM033712.1; chromosome 3:CM033713.1; chromosome 4:CM033714.1; chromosome 5:CM033715.1; chromosome 6:CM033716.1; chromosome 7:CM033717.1; chromosome 8:CM033718.1; chromosome 9:CM033719.1; chromosome 10:CM033720.1; chromosome 11:CM033721.1; chromosome 12:CM033722.1; chromosome 13:CM033723.1; chromosome 14:CM033724.1; chromosome 15:CM033725.1; chromosome 16:CM033726.1; chromosome 17:CM033727.1; chromosome 18:CM033728.1; chromosome 19:CM033729.1; chromosome 20:CM033730.1; chromosome 21:CM033731.1; chromosome 22:CM033732.1; chromosome 23:CM033733.1; chromosome 24:CM033734.1; chromosome 25:CM033735.1; chromosome 26:CM033736.1; chromosome 27:CM033737.1; chromosome 28:CM033738.1; chromosome 29:CM033739.1; chromosome 30:CM033740.1; chromosome 31:CM033741.1; chromosome 32:CM033742.1; chromosome 33:CM033743.1; chromosome 34:CM033744.1; chromosome 35:CM033745.1; chromosome 36:CM033746.1; chromosome 37:CM033747.1; chromosome 38:CM033748.1; chromosome 39:CM033749.1; chromosome 40:CM033750.1; chromosome 41:CM033751.1; chromosome 42:CM033752.1; chromosome 43:CM033753.1; chromosome 44:CM033754.1; chromosome 45:CM033755.1; chromosome 46:CM033756.1</t>
  </si>
  <si>
    <t>JAGYYJ01</t>
  </si>
  <si>
    <t>ftp://ftp.ncbi.nlm.nih.gov/genomes/all/GCA/019/671/005/GCA_019671005.1_ASM1967100v1</t>
  </si>
  <si>
    <t>Cylindrotheca fusiformis</t>
  </si>
  <si>
    <t>UTEX2084</t>
  </si>
  <si>
    <t>SAMN10845583</t>
  </si>
  <si>
    <t>GCA_019693525.1</t>
  </si>
  <si>
    <t>JAAMXS01</t>
  </si>
  <si>
    <t>ftp://ftp.ncbi.nlm.nih.gov/genomes/all/GCA/019/693/525/GCA_019693525.1_ASM1969352v1</t>
  </si>
  <si>
    <t>Angomonas ambiguus</t>
  </si>
  <si>
    <t>PNG-M02</t>
  </si>
  <si>
    <t>SAMN16708520</t>
  </si>
  <si>
    <t>PRJNA673871</t>
  </si>
  <si>
    <t>GCA_019695575.1</t>
  </si>
  <si>
    <t>JADNSB01</t>
  </si>
  <si>
    <t>ftp://ftp.ncbi.nlm.nih.gov/genomes/all/GCA/019/695/575/GCA_019695575.1_ASM1969557v1</t>
  </si>
  <si>
    <t>Rhododendron ovatum</t>
  </si>
  <si>
    <t>QSH</t>
  </si>
  <si>
    <t>SAMN16539242</t>
  </si>
  <si>
    <t>PRJNA671625</t>
  </si>
  <si>
    <t>GCA_019656835.1</t>
  </si>
  <si>
    <t>chromosome 1:CM033790.1; chromosome 2:CM033791.1; chromosome 3:CM033792.1; chromosome 4:CM033793.1; chromosome 5:CM033794.1; chromosome 6:CM033795.1; chromosome 7:CM033796.1; chromosome 8:CM033797.1; chromosome 9:CM033798.1; chromosome 10:CM033799.1; chromosome 11:CM033800.1; chromosome 12:CM033801.1; chromosome 13:CM033802.1</t>
  </si>
  <si>
    <t>JADHZH01</t>
  </si>
  <si>
    <t>ftp://ftp.ncbi.nlm.nih.gov/genomes/all/GCA/019/656/835/GCA_019656835.1_ZJU_Rovatum_v1</t>
  </si>
  <si>
    <t>Pelagococcus subviridis</t>
  </si>
  <si>
    <t>NMCA1429</t>
  </si>
  <si>
    <t>SAMN10845612</t>
  </si>
  <si>
    <t>GCA_019702425.1</t>
  </si>
  <si>
    <t>JAAMXN01</t>
  </si>
  <si>
    <t>ftp://ftp.ncbi.nlm.nih.gov/genomes/all/GCA/019/702/425/GCA_019702425.1_ASM1970242v1</t>
  </si>
  <si>
    <t>Alternaria panax</t>
  </si>
  <si>
    <t>BNCC115425</t>
  </si>
  <si>
    <t>SAMN14208101</t>
  </si>
  <si>
    <t>PRJNA608755</t>
  </si>
  <si>
    <t>GCA_019702505.1</t>
  </si>
  <si>
    <t>JAANER01</t>
  </si>
  <si>
    <t>ftp://ftp.ncbi.nlm.nih.gov/genomes/all/GCA/019/702/505/GCA_019702505.1_ASM1970250v1</t>
  </si>
  <si>
    <t>Emericellopsis sp. TS7</t>
  </si>
  <si>
    <t>TS7</t>
  </si>
  <si>
    <t>SAMN12811583</t>
  </si>
  <si>
    <t>PRJNA571189</t>
  </si>
  <si>
    <t>GCA_019669845.1</t>
  </si>
  <si>
    <t>JAFMPH01</t>
  </si>
  <si>
    <t>ftp://ftp.ncbi.nlm.nih.gov/genomes/all/GCA/019/669/845/GCA_019669845.1_AcreTS7_1</t>
  </si>
  <si>
    <t>Calycina marina</t>
  </si>
  <si>
    <t>TRa3180A</t>
  </si>
  <si>
    <t>SAMN05877805</t>
  </si>
  <si>
    <t>PRJNA347008</t>
  </si>
  <si>
    <t>GCA_019669825.1</t>
  </si>
  <si>
    <t>JAFMPG01</t>
  </si>
  <si>
    <t>ftp://ftp.ncbi.nlm.nih.gov/genomes/all/GCA/019/669/825/GCA_019669825.1_Calmar1</t>
  </si>
  <si>
    <t>TRa018bII</t>
  </si>
  <si>
    <t>SAMN05877812</t>
  </si>
  <si>
    <t>PRJNA347005</t>
  </si>
  <si>
    <t>GCA_019669835.1</t>
  </si>
  <si>
    <t>JAFMPF01</t>
  </si>
  <si>
    <t>ftp://ftp.ncbi.nlm.nih.gov/genomes/all/GCA/019/669/835/GCA_019669835.1_Amyenc1</t>
  </si>
  <si>
    <t>Hydriomena furcata</t>
  </si>
  <si>
    <t>SAMEA7701301</t>
  </si>
  <si>
    <t>PRJEB47024</t>
  </si>
  <si>
    <t>GCA_912999785.1</t>
  </si>
  <si>
    <t>chromosome 1:OU538820.1; chromosome 2:OU538822.1; chromosome 3:OU538823.1; chromosome 4:OU538824.1; chromosome 5:OU538825.1; chromosome 6:OU538847.1; chromosome 7:OU538826.1; chromosome 8:OU538827.1; chromosome 9:OU538828.1; chromosome 10:OU538829.1; chromosome 11:OU538830.1; chromosome 12:OU538831.1; chromosome 13:OU538832.1; chromosome 14:OU538833.1; chromosome 15:OU538834.1; chromosome 16:OU538835.1; chromosome 17:OU538836.1; chromosome 18:OU538837.1; chromosome 19:OU538838.1; chromosome 20:OU538839.1; chromosome 21:OU538840.1; chromosome 22:OU538841.1; chromosome 23:OU538842.1; chromosome 24:OU538843.1; chromosome 25:OU538848.1; chromosome 26:OU538844.1; chromosome 27:OU538845.1; chromosome Z:OU538821.1; mitochondrion MT:OU538846.1</t>
  </si>
  <si>
    <t>CAJVWF01</t>
  </si>
  <si>
    <t>ftp://ftp.ncbi.nlm.nih.gov/genomes/all/GCA/912/999/785/GCA_912999785.1_ilHydFurc1.1</t>
  </si>
  <si>
    <t>Fusarium sp. NRRL 66335</t>
  </si>
  <si>
    <t>NRRL 66335 (ITEM 10395)</t>
  </si>
  <si>
    <t>SAMN08636325</t>
  </si>
  <si>
    <t>GCA_004367055.1</t>
  </si>
  <si>
    <t>QHHG01</t>
  </si>
  <si>
    <t>ftp://ftp.ncbi.nlm.nih.gov/genomes/all/GCA/004/367/055/GCA_004367055.1_FIESC_33_NRRL_66335_ITEM_10395</t>
  </si>
  <si>
    <t>Campaea margaritaria</t>
  </si>
  <si>
    <t>SAMEA7701535</t>
  </si>
  <si>
    <t>PRJEB47023</t>
  </si>
  <si>
    <t>GCA_912999815.1</t>
  </si>
  <si>
    <t>chromosome 1:OU538789.1; chromosome 2:OU538790.1; chromosome 3:OU538791.1; chromosome 4:OU538792.1; chromosome 5:OU538793.1; chromosome 6:OU538794.1; chromosome 7:OU538795.1; chromosome 8:OU538796.1; chromosome 9:OU538797.1; chromosome 10:OU538798.1; chromosome 11:OU538799.1; chromosome 12:OU538800.1; chromosome 13:OU538801.1; chromosome 14:OU538802.1; chromosome 15:OU538803.1; chromosome 16:OU538804.1; chromosome 17:OU538805.1; chromosome 18:OU538806.1; chromosome 19:OU538807.1; chromosome 20:OU538808.1; chromosome 21:OU538809.1; chromosome 22:OU538810.1; chromosome 23:OU538811.1; chromosome 24:OU538812.1; chromosome 25:OU538813.1; chromosome 26:OU538814.1; chromosome 27:OU538815.1; chromosome 28:OU538816.1; chromosome 29:OU538817.1; chromosome 30:OU538818.1; chromosome Z:OU538788.1; mitochondrion MT:OU538819.1</t>
  </si>
  <si>
    <t>ftp://ftp.ncbi.nlm.nih.gov/genomes/all/GCA/912/999/815/GCA_912999815.1_ilCamMarg1.1</t>
  </si>
  <si>
    <t>Aspergillus sp. MEXU 27854</t>
  </si>
  <si>
    <t>MEXU 27854</t>
  </si>
  <si>
    <t>SAMN17220881</t>
  </si>
  <si>
    <t>PRJNA689854</t>
  </si>
  <si>
    <t>GCA_019721355.1</t>
  </si>
  <si>
    <t>JAGMTT01</t>
  </si>
  <si>
    <t>2021-08-23T00:00:00Z</t>
  </si>
  <si>
    <t>ftp://ftp.ncbi.nlm.nih.gov/genomes/all/GCA/019/721/355/GCA_019721355.1_Asp_MEXU27854_1.0</t>
  </si>
  <si>
    <t>Psilocybe galindoi</t>
  </si>
  <si>
    <t>Georgia-2-SW</t>
  </si>
  <si>
    <t>SAMN20327604</t>
  </si>
  <si>
    <t>GCA_019721455.1</t>
  </si>
  <si>
    <t>JAIFHD01</t>
  </si>
  <si>
    <t>ftp://ftp.ncbi.nlm.nih.gov/genomes/all/GCA/019/721/455/GCA_019721455.1_ASM1972145v1</t>
  </si>
  <si>
    <t>Psilocybe azurescens</t>
  </si>
  <si>
    <t>Oregon-Coast-3-SW</t>
  </si>
  <si>
    <t>SAMN20327603</t>
  </si>
  <si>
    <t>GCA_019721835.1</t>
  </si>
  <si>
    <t>JAIFHE01</t>
  </si>
  <si>
    <t>ftp://ftp.ncbi.nlm.nih.gov/genomes/all/GCA/019/721/835/GCA_019721835.1_ASM1972183v1</t>
  </si>
  <si>
    <t>Passiflora organensis</t>
  </si>
  <si>
    <t>Porg-sp-001</t>
  </si>
  <si>
    <t>SAMN17228575</t>
  </si>
  <si>
    <t>PRJNA690087</t>
  </si>
  <si>
    <t>GCA_019739055.1</t>
  </si>
  <si>
    <t>JAEPBF01</t>
  </si>
  <si>
    <t>ftp://ftp.ncbi.nlm.nih.gov/genomes/all/GCA/019/739/055/GCA_019739055.1_v1</t>
  </si>
  <si>
    <t>Cyrtorhinus lividipennis</t>
  </si>
  <si>
    <t>HZCliv-2012</t>
  </si>
  <si>
    <t>SAMN16418206</t>
  </si>
  <si>
    <t>PRJNA668646</t>
  </si>
  <si>
    <t>GCA_019603395.1</t>
  </si>
  <si>
    <t>linkage group LG1:CM033998.1; linkage group LG2:CM033999.1; linkage group LG3:CM034000.1; linkage group LG4:CM034001.1; linkage group LG5:CM034002.1; linkage group LG6:CM034003.1; linkage group LG7:CM034004.1; linkage group LG8:CM034005.1; linkage group LG9:CM034006.1; linkage group LG10:CM034007.1; linkage group LG11:CM034008.1; linkage group LG12:CM034009.1; linkage group LG13:CM034010.1</t>
  </si>
  <si>
    <t>JADDOF01</t>
  </si>
  <si>
    <t>ftp://ftp.ncbi.nlm.nih.gov/genomes/all/GCA/019/603/395/GCA_019603395.1_ASM1960339v1</t>
  </si>
  <si>
    <t>Cystobasidium slooffiae</t>
  </si>
  <si>
    <t>I2-R3</t>
  </si>
  <si>
    <t>SAMN15543689</t>
  </si>
  <si>
    <t>PRJNA644637</t>
  </si>
  <si>
    <t>GCA_019775285.1</t>
  </si>
  <si>
    <t>JACWFZ01</t>
  </si>
  <si>
    <t>ftp://ftp.ncbi.nlm.nih.gov/genomes/all/GCA/019/775/285/GCA_019775285.1_ASM1977528v1</t>
  </si>
  <si>
    <t>Aspergillus sp. JS3-R5</t>
  </si>
  <si>
    <t>JS3-R5</t>
  </si>
  <si>
    <t>SAMN15543690</t>
  </si>
  <si>
    <t>GCA_019775315.1</t>
  </si>
  <si>
    <t>JACWGA01</t>
  </si>
  <si>
    <t>ftp://ftp.ncbi.nlm.nih.gov/genomes/all/GCA/019/775/315/GCA_019775315.1_ASM1977531v1</t>
  </si>
  <si>
    <t>Penicillium sp. VS AB III KN</t>
  </si>
  <si>
    <t>VS AB III KN</t>
  </si>
  <si>
    <t>SAMN15543691</t>
  </si>
  <si>
    <t>GCA_019775275.1</t>
  </si>
  <si>
    <t>JACWGB01</t>
  </si>
  <si>
    <t>ftp://ftp.ncbi.nlm.nih.gov/genomes/all/GCA/019/775/275/GCA_019775275.1_ASM1977527v1</t>
  </si>
  <si>
    <t>Penicillium sp. VS AB III KN 1</t>
  </si>
  <si>
    <t>VS AB III KN 1</t>
  </si>
  <si>
    <t>SAMN15543692</t>
  </si>
  <si>
    <t>GCA_019775305.1</t>
  </si>
  <si>
    <t>JACWGC01</t>
  </si>
  <si>
    <t>ftp://ftp.ncbi.nlm.nih.gov/genomes/all/GCA/019/775/305/GCA_019775305.1_ASM1977530v1</t>
  </si>
  <si>
    <t>Aureobasidium leucospermi</t>
  </si>
  <si>
    <t>VS I D KN 2</t>
  </si>
  <si>
    <t>SAMN15543678</t>
  </si>
  <si>
    <t>GCA_019775405.1</t>
  </si>
  <si>
    <t>JACWFU01</t>
  </si>
  <si>
    <t>ftp://ftp.ncbi.nlm.nih.gov/genomes/all/GCA/019/775/405/GCA_019775405.1_ASM1977540v1</t>
  </si>
  <si>
    <t>Penicillium sp. VS I D KN</t>
  </si>
  <si>
    <t>VS I D KN</t>
  </si>
  <si>
    <t>SAMN15543677</t>
  </si>
  <si>
    <t>GCA_019775415.1</t>
  </si>
  <si>
    <t>JACWFT01</t>
  </si>
  <si>
    <t>ftp://ftp.ncbi.nlm.nih.gov/genomes/all/GCA/019/775/415/GCA_019775415.1_ASM1977541v1</t>
  </si>
  <si>
    <t>Cladosporium colombiae</t>
  </si>
  <si>
    <t>VS AB III KN 4</t>
  </si>
  <si>
    <t>SAMN15543674</t>
  </si>
  <si>
    <t>GCA_019775475.1</t>
  </si>
  <si>
    <t>JACWFR01</t>
  </si>
  <si>
    <t>ftp://ftp.ncbi.nlm.nih.gov/genomes/all/GCA/019/775/475/GCA_019775475.1_ASM1977547v1</t>
  </si>
  <si>
    <t>Penicillium sp. VS I D KN 3</t>
  </si>
  <si>
    <t>VS I D KN 3</t>
  </si>
  <si>
    <t>SAMN15543675</t>
  </si>
  <si>
    <t>GCA_019775465.1</t>
  </si>
  <si>
    <t>JACWFS01</t>
  </si>
  <si>
    <t>ftp://ftp.ncbi.nlm.nih.gov/genomes/all/GCA/019/775/465/GCA_019775465.1_ASM1977546v1</t>
  </si>
  <si>
    <t>Melanodothis sp. VS III C KN 2</t>
  </si>
  <si>
    <t>VS III C KN 2</t>
  </si>
  <si>
    <t>SAMN15543669</t>
  </si>
  <si>
    <t>GCA_019775565.1</t>
  </si>
  <si>
    <t>JACWFM01</t>
  </si>
  <si>
    <t>ftp://ftp.ncbi.nlm.nih.gov/genomes/all/GCA/019/775/565/GCA_019775565.1_ASM1977556v1</t>
  </si>
  <si>
    <t>VS III D KN 2</t>
  </si>
  <si>
    <t>SAMN15543671</t>
  </si>
  <si>
    <t>GCA_019775505.1</t>
  </si>
  <si>
    <t>JACWFO01</t>
  </si>
  <si>
    <t>ftp://ftp.ncbi.nlm.nih.gov/genomes/all/GCA/019/775/505/GCA_019775505.1_ASM1977550v1</t>
  </si>
  <si>
    <t>Pogonognathellus longicornis</t>
  </si>
  <si>
    <t>SAMN14540316</t>
  </si>
  <si>
    <t>GCA_019775785.1</t>
  </si>
  <si>
    <t>JABASG01</t>
  </si>
  <si>
    <t>ftp://ftp.ncbi.nlm.nih.gov/genomes/all/GCA/019/775/785/GCA_019775785.1_ASM1977578v1</t>
  </si>
  <si>
    <t>Dicyrtomina minuta</t>
  </si>
  <si>
    <t>SAMN11834679</t>
  </si>
  <si>
    <t>GCA_019775805.1</t>
  </si>
  <si>
    <t>JABASN01</t>
  </si>
  <si>
    <t>ftp://ftp.ncbi.nlm.nih.gov/genomes/all/GCA/019/775/805/GCA_019775805.1_ASM1977580v1</t>
  </si>
  <si>
    <t>Neanura muscorum</t>
  </si>
  <si>
    <t>SAMN11867660</t>
  </si>
  <si>
    <t>GCA_019775825.1</t>
  </si>
  <si>
    <t>JABASL01</t>
  </si>
  <si>
    <t>ftp://ftp.ncbi.nlm.nih.gov/genomes/all/GCA/019/775/825/GCA_019775825.1_ASM1977582v1</t>
  </si>
  <si>
    <t>Stomatorhinus ivindoensis</t>
  </si>
  <si>
    <t>CUMV 92286</t>
  </si>
  <si>
    <t>SAMN11975468</t>
  </si>
  <si>
    <t>PRJNA547748</t>
  </si>
  <si>
    <t>GCA_019775895.1</t>
  </si>
  <si>
    <t>JABFEB01</t>
  </si>
  <si>
    <t>ftp://ftp.ncbi.nlm.nih.gov/genomes/all/GCA/019/775/895/GCA_019775895.1_ASM1977589v1</t>
  </si>
  <si>
    <t>Pollimyrus plagiostoma</t>
  </si>
  <si>
    <t>CUMV 96188</t>
  </si>
  <si>
    <t>SAMN11975473</t>
  </si>
  <si>
    <t>PRJNA547754</t>
  </si>
  <si>
    <t>GCA_019775915.1</t>
  </si>
  <si>
    <t>JABFEA01</t>
  </si>
  <si>
    <t>ftp://ftp.ncbi.nlm.nih.gov/genomes/all/GCA/019/775/915/GCA_019775915.1_ASM1977591v1</t>
  </si>
  <si>
    <t>Pollimyrus isidori</t>
  </si>
  <si>
    <t>CUMV 97714</t>
  </si>
  <si>
    <t>SAMN11976030</t>
  </si>
  <si>
    <t>PRJNA547785</t>
  </si>
  <si>
    <t>GCA_019775955.1</t>
  </si>
  <si>
    <t>JABFDZ01</t>
  </si>
  <si>
    <t>ftp://ftp.ncbi.nlm.nih.gov/genomes/all/GCA/019/775/955/GCA_019775955.1_ASM1977595v1</t>
  </si>
  <si>
    <t>Sarracenia alata</t>
  </si>
  <si>
    <t>GW-2017</t>
  </si>
  <si>
    <t>SAMN13972373</t>
  </si>
  <si>
    <t>PRJNA604471</t>
  </si>
  <si>
    <t>GCA_019775975.1</t>
  </si>
  <si>
    <t>JAANSL01</t>
  </si>
  <si>
    <t>ftp://ftp.ncbi.nlm.nih.gov/genomes/all/GCA/019/775/975/GCA_019775975.1_OSU_SAla_1.0</t>
  </si>
  <si>
    <t>Brassica rapa x Raphanus sativus</t>
  </si>
  <si>
    <t>BB1-2014</t>
  </si>
  <si>
    <t>SAMN06013847</t>
  </si>
  <si>
    <t>PRJNA353741</t>
  </si>
  <si>
    <t>GCA_019776045.1</t>
  </si>
  <si>
    <t>WHPY01</t>
  </si>
  <si>
    <t>ftp://ftp.ncbi.nlm.nih.gov/genomes/all/GCA/019/776/045/GCA_019776045.1_xB_Genome.1.0</t>
  </si>
  <si>
    <t>Harlomillsia oculata</t>
  </si>
  <si>
    <t>SAMN14540289</t>
  </si>
  <si>
    <t>GCA_019776145.1</t>
  </si>
  <si>
    <t>JABASF01</t>
  </si>
  <si>
    <t>ftp://ftp.ncbi.nlm.nih.gov/genomes/all/GCA/019/776/145/GCA_019776145.1_ASM1977614v1</t>
  </si>
  <si>
    <t>Pogonognathellus flavescens</t>
  </si>
  <si>
    <t>SAMN14540315</t>
  </si>
  <si>
    <t>GCA_019776165.1</t>
  </si>
  <si>
    <t>JABASD01</t>
  </si>
  <si>
    <t>ftp://ftp.ncbi.nlm.nih.gov/genomes/all/GCA/019/776/165/GCA_019776165.1_ASM1977616v1</t>
  </si>
  <si>
    <t>Plutomurus gul</t>
  </si>
  <si>
    <t>SAMN14540314</t>
  </si>
  <si>
    <t>GCA_019776185.1</t>
  </si>
  <si>
    <t>JABASC01</t>
  </si>
  <si>
    <t>ftp://ftp.ncbi.nlm.nih.gov/genomes/all/GCA/019/776/185/GCA_019776185.1_ASM1977618v1</t>
  </si>
  <si>
    <t>Yoshiicerus persimilis</t>
  </si>
  <si>
    <t>SAMN14540319</t>
  </si>
  <si>
    <t>GCA_019776205.1</t>
  </si>
  <si>
    <t>JABASE01</t>
  </si>
  <si>
    <t>ftp://ftp.ncbi.nlm.nih.gov/genomes/all/GCA/019/776/205/GCA_019776205.1_ASM1977620v1</t>
  </si>
  <si>
    <t>Tomocerus maximus</t>
  </si>
  <si>
    <t>SAMN14540317</t>
  </si>
  <si>
    <t>GCA_019776445.1</t>
  </si>
  <si>
    <t>JABASH01</t>
  </si>
  <si>
    <t>ftp://ftp.ncbi.nlm.nih.gov/genomes/all/GCA/019/776/445/GCA_019776445.1_ASM1977644v1</t>
  </si>
  <si>
    <t>Rambutanura hunanensis</t>
  </si>
  <si>
    <t>SAMN11878045</t>
  </si>
  <si>
    <t>GCA_019776465.1</t>
  </si>
  <si>
    <t>JABASK01</t>
  </si>
  <si>
    <t>ftp://ftp.ncbi.nlm.nih.gov/genomes/all/GCA/019/776/465/GCA_019776465.1_ASM1977646v1</t>
  </si>
  <si>
    <t>Tomocerus vulgaris</t>
  </si>
  <si>
    <t>SAMN14540327</t>
  </si>
  <si>
    <t>GCA_019776485.1</t>
  </si>
  <si>
    <t>JABASJ01</t>
  </si>
  <si>
    <t>ftp://ftp.ncbi.nlm.nih.gov/genomes/all/GCA/019/776/485/GCA_019776485.1_ASM1977648v1</t>
  </si>
  <si>
    <t>Tomocerus nigrus</t>
  </si>
  <si>
    <t>SAMN14540318</t>
  </si>
  <si>
    <t>GCA_019776505.1</t>
  </si>
  <si>
    <t>JABASI01</t>
  </si>
  <si>
    <t>ftp://ftp.ncbi.nlm.nih.gov/genomes/all/GCA/019/776/505/GCA_019776505.1_ASM1977650v1</t>
  </si>
  <si>
    <t>Brachystomella parvula</t>
  </si>
  <si>
    <t>SAMN11869185</t>
  </si>
  <si>
    <t>GCA_019776545.1</t>
  </si>
  <si>
    <t>JABASM01</t>
  </si>
  <si>
    <t>ftp://ftp.ncbi.nlm.nih.gov/genomes/all/GCA/019/776/545/GCA_019776545.1_ASM1977654v1</t>
  </si>
  <si>
    <t>Sminthurinus signatus</t>
  </si>
  <si>
    <t>SAMN11877933</t>
  </si>
  <si>
    <t>GCA_019776565.1</t>
  </si>
  <si>
    <t>JABASP01</t>
  </si>
  <si>
    <t>ftp://ftp.ncbi.nlm.nih.gov/genomes/all/GCA/019/776/565/GCA_019776565.1_ASM1977656v1</t>
  </si>
  <si>
    <t>Fusarium haematococcum</t>
  </si>
  <si>
    <t>LQ1</t>
  </si>
  <si>
    <t>SAMN12869473</t>
  </si>
  <si>
    <t>PRJNA574800</t>
  </si>
  <si>
    <t>GCA_010015875.1</t>
  </si>
  <si>
    <t>WXYL01</t>
  </si>
  <si>
    <t>ftp://ftp.ncbi.nlm.nih.gov/genomes/all/GCA/010/015/875/GCA_010015875.1_ASM1001587v1</t>
  </si>
  <si>
    <t>Corydoras maculifer</t>
  </si>
  <si>
    <t>0032-2015</t>
  </si>
  <si>
    <t>SAMN18128408</t>
  </si>
  <si>
    <t>PRJNA706379</t>
  </si>
  <si>
    <t>GCA_019802435.1</t>
  </si>
  <si>
    <t>JAFMOD01</t>
  </si>
  <si>
    <t>ftp://ftp.ncbi.nlm.nih.gov/genomes/all/GCA/019/802/435/GCA_019802435.1_ASM1980243v1</t>
  </si>
  <si>
    <t>Penicillium robsamsonii</t>
  </si>
  <si>
    <t>VS III D KN3.2</t>
  </si>
  <si>
    <t>SAMN15793533</t>
  </si>
  <si>
    <t>GCA_019804565.1</t>
  </si>
  <si>
    <t>JAETFV01</t>
  </si>
  <si>
    <t>ftp://ftp.ncbi.nlm.nih.gov/genomes/all/GCA/019/804/565/GCA_019804565.1_ASM1980456v1</t>
  </si>
  <si>
    <t>Lecanicillium sp. FJII-L10-SW-P1</t>
  </si>
  <si>
    <t>FJII-L10-SW-P1</t>
  </si>
  <si>
    <t>SAMN15543697</t>
  </si>
  <si>
    <t>GCA_019805375.1</t>
  </si>
  <si>
    <t>JADQAY01</t>
  </si>
  <si>
    <t>ftp://ftp.ncbi.nlm.nih.gov/genomes/all/GCA/019/805/375/GCA_019805375.1_ASM1980537v1</t>
  </si>
  <si>
    <t>Pseudotulostoma volvatum</t>
  </si>
  <si>
    <t>6Q3QHG6JMA</t>
  </si>
  <si>
    <t>SAMN05382276</t>
  </si>
  <si>
    <t>PRJNA328806</t>
  </si>
  <si>
    <t>GCA_019804575.1</t>
  </si>
  <si>
    <t>JAHQZX01</t>
  </si>
  <si>
    <t>ftp://ftp.ncbi.nlm.nih.gov/genomes/all/GCA/019/804/575/GCA_019804575.1_ASM1980457v1</t>
  </si>
  <si>
    <t>Bruguiera parviflora</t>
  </si>
  <si>
    <t>BP_RN</t>
  </si>
  <si>
    <t>SAMN17736011</t>
  </si>
  <si>
    <t>PRJNA698764</t>
  </si>
  <si>
    <t>GCA_019804595.1</t>
  </si>
  <si>
    <t>chromosome 1:CM034044.1; chromosome 2:CM034045.1; chromosome 3:CM034046.1; chromosome 4:CM034047.1; chromosome 5:CM034048.1; chromosome 6:CM034049.1; chromosome 7:CM034050.1; chromosome 8:CM034051.1; chromosome 9:CM034052.1; chromosome 10:CM034053.1; chromosome 11:CM034054.1; chromosome 12:CM034055.1; chromosome 13:CM034056.1; chromosome 14:CM034057.1; chromosome 15:CM034058.1; chromosome 16:CM034059.1; chromosome 17:CM034060.1; chromosome 18:CM034061.1</t>
  </si>
  <si>
    <t>JAFFZT01</t>
  </si>
  <si>
    <t>ftp://ftp.ncbi.nlm.nih.gov/genomes/all/GCA/019/804/595/GCA_019804595.1_ASM1980459v1</t>
  </si>
  <si>
    <t>Penicillium fimorum</t>
  </si>
  <si>
    <t>S/N-308-OC-P1</t>
  </si>
  <si>
    <t>SAMN15793546</t>
  </si>
  <si>
    <t>GCA_019827475.1</t>
  </si>
  <si>
    <t>JACVQR01</t>
  </si>
  <si>
    <t>2021-08-31T00:00:00Z</t>
  </si>
  <si>
    <t>ftp://ftp.ncbi.nlm.nih.gov/genomes/all/GCA/019/827/475/GCA_019827475.1_ASM1982747v1</t>
  </si>
  <si>
    <t>Melanodothis sp. VS III D KN 1</t>
  </si>
  <si>
    <t>VS III D KN 1</t>
  </si>
  <si>
    <t>SAMN15543670</t>
  </si>
  <si>
    <t>GCA_019775635.1</t>
  </si>
  <si>
    <t>JACWFN01</t>
  </si>
  <si>
    <t>ftp://ftp.ncbi.nlm.nih.gov/genomes/all/GCA/019/775/635/GCA_019775635.1_ASM1977563v1</t>
  </si>
  <si>
    <t>[Candida] anglica</t>
  </si>
  <si>
    <t>VS III C KN 3</t>
  </si>
  <si>
    <t>SAMN15543684</t>
  </si>
  <si>
    <t>GCA_019775655.1</t>
  </si>
  <si>
    <t>JACWFX01</t>
  </si>
  <si>
    <t>ftp://ftp.ncbi.nlm.nih.gov/genomes/all/GCA/019/775/655/GCA_019775655.1_ASM1977565v1</t>
  </si>
  <si>
    <t>Myrmaecium sp. VS I D KN 1</t>
  </si>
  <si>
    <t>VS I D KN 1</t>
  </si>
  <si>
    <t>SAMN15543679</t>
  </si>
  <si>
    <t>GCA_019775845.1</t>
  </si>
  <si>
    <t>JADQAV01</t>
  </si>
  <si>
    <t>ftp://ftp.ncbi.nlm.nih.gov/genomes/all/GCA/019/775/845/GCA_019775845.1_ASM1977584v1</t>
  </si>
  <si>
    <t>Neoascochyta sp. HWLR27</t>
  </si>
  <si>
    <t>HWLR27</t>
  </si>
  <si>
    <t>SAMN13335731</t>
  </si>
  <si>
    <t>PRJNA590583</t>
  </si>
  <si>
    <t>GCA_019775935.1</t>
  </si>
  <si>
    <t>WODD01</t>
  </si>
  <si>
    <t>ftp://ftp.ncbi.nlm.nih.gov/genomes/all/GCA/019/775/935/GCA_019775935.1_ASM1977593v1</t>
  </si>
  <si>
    <t>Amaranthus palmeri</t>
  </si>
  <si>
    <t>SAMN14089266</t>
  </si>
  <si>
    <t>PRJNA606296</t>
  </si>
  <si>
    <t>GCA_019776075.1</t>
  </si>
  <si>
    <t>JAAKBH01</t>
  </si>
  <si>
    <t>ftp://ftp.ncbi.nlm.nih.gov/genomes/all/GCA/019/776/075/GCA_019776075.1_ASM1977607v1</t>
  </si>
  <si>
    <t>Carpediemonas membranifera</t>
  </si>
  <si>
    <t>BICM</t>
  </si>
  <si>
    <t>SAMN18612951</t>
  </si>
  <si>
    <t>PRJNA719540</t>
  </si>
  <si>
    <t>GCA_019828565.1</t>
  </si>
  <si>
    <t>JAHDYR01</t>
  </si>
  <si>
    <t>ftp://ftp.ncbi.nlm.nih.gov/genomes/all/GCA/019/828/565/GCA_019828565.1_ASM1982856v1</t>
  </si>
  <si>
    <t>Aphanomyces cochlioides</t>
  </si>
  <si>
    <t>103-1</t>
  </si>
  <si>
    <t>SAMN18617838</t>
  </si>
  <si>
    <t>PRJNA719397</t>
  </si>
  <si>
    <t>GCA_019828595.1</t>
  </si>
  <si>
    <t>JAHQRK01</t>
  </si>
  <si>
    <t>ftp://ftp.ncbi.nlm.nih.gov/genomes/all/GCA/019/828/595/GCA_019828595.1_UMN_Aphcoc_1.0</t>
  </si>
  <si>
    <t>Talaromyces thailandensis</t>
  </si>
  <si>
    <t>OC-R06-P5</t>
  </si>
  <si>
    <t>SAMN15793537</t>
  </si>
  <si>
    <t>GCA_019828575.1</t>
  </si>
  <si>
    <t>JACVQZ01</t>
  </si>
  <si>
    <t>ftp://ftp.ncbi.nlm.nih.gov/genomes/all/GCA/019/828/575/GCA_019828575.1_ASM1982857v1</t>
  </si>
  <si>
    <t>Toxicocladosporium irritans</t>
  </si>
  <si>
    <t>R-O6-OCP3</t>
  </si>
  <si>
    <t>SAMN15793534</t>
  </si>
  <si>
    <t>GCA_019828555.1</t>
  </si>
  <si>
    <t>JACVRB01</t>
  </si>
  <si>
    <t>ftp://ftp.ncbi.nlm.nih.gov/genomes/all/GCA/019/828/555/GCA_019828555.1_ASM1982855v1</t>
  </si>
  <si>
    <t>Paracamarosporium sp. OC-R06-R3</t>
  </si>
  <si>
    <t>OC-R06-R3</t>
  </si>
  <si>
    <t>SAMN15793536</t>
  </si>
  <si>
    <t>GCA_019828545.1</t>
  </si>
  <si>
    <t>JACVRA01</t>
  </si>
  <si>
    <t>ftp://ftp.ncbi.nlm.nih.gov/genomes/all/GCA/019/828/545/GCA_019828545.1_ASM1982854v1</t>
  </si>
  <si>
    <t>Aspergillus croceus</t>
  </si>
  <si>
    <t>JS3-P1</t>
  </si>
  <si>
    <t>SAMN15793549</t>
  </si>
  <si>
    <t>GCA_019828945.1</t>
  </si>
  <si>
    <t>JACVQN01</t>
  </si>
  <si>
    <t>ftp://ftp.ncbi.nlm.nih.gov/genomes/all/GCA/019/828/945/GCA_019828945.1_ASM1982894v1</t>
  </si>
  <si>
    <t>Vitellaria paradoxa</t>
  </si>
  <si>
    <t>KA01</t>
  </si>
  <si>
    <t>SAMN19116135</t>
  </si>
  <si>
    <t>PRJNA729422</t>
  </si>
  <si>
    <t>GCA_019916065.1</t>
  </si>
  <si>
    <t>chromosome 1:CM034233.1; chromosome 2:CM034234.1; chromosome 3:CM034235.1; chromosome 4:CM034236.1; chromosome 5:CM034237.1; chromosome 6:CM034238.1; chromosome 7:CM034239.1; chromosome 8:CM034240.1; chromosome 9:CM034241.1; chromosome 10:CM034242.1; chromosome 11:CM034243.1; chromosome 12:CM034244.1</t>
  </si>
  <si>
    <t>JAINTL01</t>
  </si>
  <si>
    <t>ftp://ftp.ncbi.nlm.nih.gov/genomes/all/GCA/019/916/065/GCA_019916065.1_ASM1991606v1</t>
  </si>
  <si>
    <t>Acanthochlamys bracteata</t>
  </si>
  <si>
    <t>SAMN18024572</t>
  </si>
  <si>
    <t>PRJNA703828</t>
  </si>
  <si>
    <t>GCA_019914995.1</t>
  </si>
  <si>
    <t>chromosome 1:CM034126.1; chromosome 2:CM034127.1; chromosome 3:CM034128.1; chromosome 4:CM034129.1; chromosome 5:CM034130.1; chromosome 6:CM034131.1; chromosome 7:CM034132.1; chromosome 8:CM034133.1; chromosome 9:CM034134.1; chromosome 10:CM034135.1; chromosome 11:CM034136.1; chromosome 12:CM034137.1; chromosome 13:CM034138.1; chromosome 14:CM034139.1; chromosome 15:CM034140.1; chromosome 16:CM034141.1; chromosome 17:CM034142.1; chromosome 18:CM034143.1; chromosome 19:CM034144.1; chromosome 20:CM034145.1</t>
  </si>
  <si>
    <t>JAFKAK01</t>
  </si>
  <si>
    <t>ftp://ftp.ncbi.nlm.nih.gov/genomes/all/GCA/019/914/995/GCA_019914995.1_ASM1991499v1</t>
  </si>
  <si>
    <t>HOCR17</t>
  </si>
  <si>
    <t>SAMN15062679</t>
  </si>
  <si>
    <t>PRJNA635995</t>
  </si>
  <si>
    <t>GCA_019843585.1</t>
  </si>
  <si>
    <t>JAHQJA01</t>
  </si>
  <si>
    <t>ftp://ftp.ncbi.nlm.nih.gov/genomes/all/GCA/019/843/585/GCA_019843585.1_ASM1984358v1</t>
  </si>
  <si>
    <t>Fusarium siculi</t>
  </si>
  <si>
    <t>KOD 1856</t>
  </si>
  <si>
    <t>SAMN15425053</t>
  </si>
  <si>
    <t>GCA_019843635.1</t>
  </si>
  <si>
    <t>JACDIX01</t>
  </si>
  <si>
    <t>ftp://ftp.ncbi.nlm.nih.gov/genomes/all/GCA/019/843/635/GCA_019843635.1_ASM1984363v1</t>
  </si>
  <si>
    <t>Xylaria sp. 218_066</t>
  </si>
  <si>
    <t>218_066</t>
  </si>
  <si>
    <t>SAMN16616626</t>
  </si>
  <si>
    <t>PRJNA673562</t>
  </si>
  <si>
    <t>GCA_019843955.1</t>
  </si>
  <si>
    <t>JADKYC01</t>
  </si>
  <si>
    <t>ftp://ftp.ncbi.nlm.nih.gov/genomes/all/GCA/019/843/955/GCA_019843955.1_ASM1984395v1</t>
  </si>
  <si>
    <t>Hylomyscus alleni</t>
  </si>
  <si>
    <t>MVZ Mamm 196246</t>
  </si>
  <si>
    <t>SAMN16477136</t>
  </si>
  <si>
    <t>GCA_019843855.1</t>
  </si>
  <si>
    <t>JADRCC01</t>
  </si>
  <si>
    <t>ftp://ftp.ncbi.nlm.nih.gov/genomes/all/GCA/019/843/855/GCA_019843855.1_ASM1984385v1</t>
  </si>
  <si>
    <t>Rhynchomys soricoides</t>
  </si>
  <si>
    <t>FMNH 198792</t>
  </si>
  <si>
    <t>SAMN16477141</t>
  </si>
  <si>
    <t>GCA_019843965.1</t>
  </si>
  <si>
    <t>JADRCH01</t>
  </si>
  <si>
    <t>ftp://ftp.ncbi.nlm.nih.gov/genomes/all/GCA/019/843/965/GCA_019843965.1_ASM1984396v1</t>
  </si>
  <si>
    <t>Rhabdomys dilectus</t>
  </si>
  <si>
    <t>FMNH 192475</t>
  </si>
  <si>
    <t>SAMN16477140</t>
  </si>
  <si>
    <t>GCA_019844195.1</t>
  </si>
  <si>
    <t>JADRCG01</t>
  </si>
  <si>
    <t>ftp://ftp.ncbi.nlm.nih.gov/genomes/all/GCA/019/844/195/GCA_019844195.1_ASM1984419v1</t>
  </si>
  <si>
    <t>Papiliotrema terrestris</t>
  </si>
  <si>
    <t>LS28</t>
  </si>
  <si>
    <t>SAMN20119640</t>
  </si>
  <si>
    <t>PRJNA744866</t>
  </si>
  <si>
    <t>GCA_019857685.1</t>
  </si>
  <si>
    <t>JAHXHD01</t>
  </si>
  <si>
    <t>ftp://ftp.ncbi.nlm.nih.gov/genomes/all/GCA/019/857/685/GCA_019857685.1_ASM1985768v1</t>
  </si>
  <si>
    <t>Aureobasidium sp. EXF-3399</t>
  </si>
  <si>
    <t>EXF-3399</t>
  </si>
  <si>
    <t>SAMN18754179</t>
  </si>
  <si>
    <t>PRJNA721240</t>
  </si>
  <si>
    <t>GCA_019924955.1</t>
  </si>
  <si>
    <t>JAHFYN01</t>
  </si>
  <si>
    <t>ftp://ftp.ncbi.nlm.nih.gov/genomes/all/GCA/019/924/955/GCA_019924955.1_ASM1992495v1</t>
  </si>
  <si>
    <t>Niebla homalea</t>
  </si>
  <si>
    <t>fmnib47</t>
  </si>
  <si>
    <t>SAMN18190989</t>
  </si>
  <si>
    <t>PRJNA707213</t>
  </si>
  <si>
    <t>GCA_019925105.1</t>
  </si>
  <si>
    <t>JAHGAU01</t>
  </si>
  <si>
    <t>ftp://ftp.ncbi.nlm.nih.gov/genomes/all/GCA/019/925/105/GCA_019925105.1_ASM1992510v1</t>
  </si>
  <si>
    <t>Sporothrix pseudoabietina</t>
  </si>
  <si>
    <t>VPRI43531</t>
  </si>
  <si>
    <t>SAMN16384051</t>
  </si>
  <si>
    <t>GCA_019925295.1</t>
  </si>
  <si>
    <t>JADHKS01</t>
  </si>
  <si>
    <t>ftp://ftp.ncbi.nlm.nih.gov/genomes/all/GCA/019/925/295/GCA_019925295.1_ASM1992529v1</t>
  </si>
  <si>
    <t>Sporothrix cf. nigrograna</t>
  </si>
  <si>
    <t>VPRI43755</t>
  </si>
  <si>
    <t>SAMN16384050</t>
  </si>
  <si>
    <t>GCA_019925305.1</t>
  </si>
  <si>
    <t>JADHKR01</t>
  </si>
  <si>
    <t>ftp://ftp.ncbi.nlm.nih.gov/genomes/all/GCA/019/925/305/GCA_019925305.1_ASM1992530v1</t>
  </si>
  <si>
    <t>Graphium sp. VPRI43844</t>
  </si>
  <si>
    <t>VPRI43844</t>
  </si>
  <si>
    <t>SAMN16384052</t>
  </si>
  <si>
    <t>GCA_019925285.1</t>
  </si>
  <si>
    <t>JADHKT01</t>
  </si>
  <si>
    <t>ftp://ftp.ncbi.nlm.nih.gov/genomes/all/GCA/019/925/285/GCA_019925285.1_ASM1992528v1</t>
  </si>
  <si>
    <t>Sporothrix euskadiensis</t>
  </si>
  <si>
    <t>VPRI43754</t>
  </si>
  <si>
    <t>SAMN16384049</t>
  </si>
  <si>
    <t>GCA_019925375.1</t>
  </si>
  <si>
    <t>JADHKQ01</t>
  </si>
  <si>
    <t>ftp://ftp.ncbi.nlm.nih.gov/genomes/all/GCA/019/925/375/GCA_019925375.1_ASM1992537v1</t>
  </si>
  <si>
    <t>Raffaelea deltoideospora</t>
  </si>
  <si>
    <t>VPRI43720</t>
  </si>
  <si>
    <t>SAMN16384048</t>
  </si>
  <si>
    <t>GCA_019925385.1</t>
  </si>
  <si>
    <t>JADHKP01</t>
  </si>
  <si>
    <t>ftp://ftp.ncbi.nlm.nih.gov/genomes/all/GCA/019/925/385/GCA_019925385.1_ASM1992538v1</t>
  </si>
  <si>
    <t>Ophiostoma fasciatum</t>
  </si>
  <si>
    <t>VPRI43845</t>
  </si>
  <si>
    <t>SAMN16384045</t>
  </si>
  <si>
    <t>GCA_019925495.1</t>
  </si>
  <si>
    <t>JADHKM01</t>
  </si>
  <si>
    <t>ftp://ftp.ncbi.nlm.nih.gov/genomes/all/GCA/019/925/495/GCA_019925495.1_ASM1992549v1</t>
  </si>
  <si>
    <t>Ophiostoma pallidulum</t>
  </si>
  <si>
    <t>VPRI43846</t>
  </si>
  <si>
    <t>SAMN16384047</t>
  </si>
  <si>
    <t>GCA_019925425.1</t>
  </si>
  <si>
    <t>JADHKO01</t>
  </si>
  <si>
    <t>ftp://ftp.ncbi.nlm.nih.gov/genomes/all/GCA/019/925/425/GCA_019925425.1_ASM1992542v1</t>
  </si>
  <si>
    <t>Grosmannia radiaticola</t>
  </si>
  <si>
    <t>VPRI43523</t>
  </si>
  <si>
    <t>SAMN16384043</t>
  </si>
  <si>
    <t>GCA_019925535.1</t>
  </si>
  <si>
    <t>JADHKK01</t>
  </si>
  <si>
    <t>ftp://ftp.ncbi.nlm.nih.gov/genomes/all/GCA/019/925/535/GCA_019925535.1_ASM1992553v1</t>
  </si>
  <si>
    <t>Ophiostoma angusticollis</t>
  </si>
  <si>
    <t>VPRI43764</t>
  </si>
  <si>
    <t>SAMN16384044</t>
  </si>
  <si>
    <t>GCA_019925545.1</t>
  </si>
  <si>
    <t>JADHKL01</t>
  </si>
  <si>
    <t>ftp://ftp.ncbi.nlm.nih.gov/genomes/all/GCA/019/925/545/GCA_019925545.1_ASM1992554v1</t>
  </si>
  <si>
    <t>Grosmannia huntii</t>
  </si>
  <si>
    <t>VPRI43530</t>
  </si>
  <si>
    <t>SAMN16384042</t>
  </si>
  <si>
    <t>GCA_019925595.1</t>
  </si>
  <si>
    <t>JADHKJ01</t>
  </si>
  <si>
    <t>ftp://ftp.ncbi.nlm.nih.gov/genomes/all/GCA/019/925/595/GCA_019925595.1_ASM1992559v1</t>
  </si>
  <si>
    <t>Graphilbum sp. VPRI43762</t>
  </si>
  <si>
    <t>VPRI43762</t>
  </si>
  <si>
    <t>SAMN16384040</t>
  </si>
  <si>
    <t>GCA_019925625.1</t>
  </si>
  <si>
    <t>JADHKH01</t>
  </si>
  <si>
    <t>ftp://ftp.ncbi.nlm.nih.gov/genomes/all/GCA/019/925/625/GCA_019925625.1_ASM1992562v1</t>
  </si>
  <si>
    <t>Graphilbum cf. rectangulosporium</t>
  </si>
  <si>
    <t>VPRI43763</t>
  </si>
  <si>
    <t>SAMN16384041</t>
  </si>
  <si>
    <t>GCA_019925645.1</t>
  </si>
  <si>
    <t>JADHKI01</t>
  </si>
  <si>
    <t>ftp://ftp.ncbi.nlm.nih.gov/genomes/all/GCA/019/925/645/GCA_019925645.1_ASM1992564v1</t>
  </si>
  <si>
    <t>Ceratocystiopsis sp. VPRI43766</t>
  </si>
  <si>
    <t>VPRI43766</t>
  </si>
  <si>
    <t>SAMN16384038</t>
  </si>
  <si>
    <t>GCA_019925685.1</t>
  </si>
  <si>
    <t>JADHKF01</t>
  </si>
  <si>
    <t>ftp://ftp.ncbi.nlm.nih.gov/genomes/all/GCA/019/925/685/GCA_019925685.1_ASM1992568v1</t>
  </si>
  <si>
    <t>Melaleuca alternifolia</t>
  </si>
  <si>
    <t>SCU01</t>
  </si>
  <si>
    <t>SAMN17927736</t>
  </si>
  <si>
    <t>PRJNA702189</t>
  </si>
  <si>
    <t>GCA_019926035.1</t>
  </si>
  <si>
    <t>JAGKPW01</t>
  </si>
  <si>
    <t>ftp://ftp.ncbi.nlm.nih.gov/genomes/all/GCA/019/926/035/GCA_019926035.1_SCU_Malt_1</t>
  </si>
  <si>
    <t>Metopolophium dirhodum</t>
  </si>
  <si>
    <t>CAU</t>
  </si>
  <si>
    <t>SAMN20525404</t>
  </si>
  <si>
    <t>PRJNA751716</t>
  </si>
  <si>
    <t>GCA_019925205.1</t>
  </si>
  <si>
    <t>chromosome 1:CM034316.1; chromosome 2:CM034317.1; chromosome 3:CM034318.1; chromosome 4:CM034319.1; chromosome 5:CM034320.1; chromosome 6:CM034321.1; chromosome 7:CM034322.1; chromosome 8:CM034323.1; chromosome 9:CM034324.1</t>
  </si>
  <si>
    <t>JAIOUA01</t>
  </si>
  <si>
    <t>ftp://ftp.ncbi.nlm.nih.gov/genomes/all/GCA/019/925/205/GCA_019925205.1_ASM1992520v1</t>
  </si>
  <si>
    <t>Fragariocoptes setiger</t>
  </si>
  <si>
    <t>BMOC 18-1129-001#AD2665</t>
  </si>
  <si>
    <t>SAMN13972306</t>
  </si>
  <si>
    <t>PRJNA604463</t>
  </si>
  <si>
    <t>GCA_019968535.1</t>
  </si>
  <si>
    <t>mitochondrion MT:CM034476.1</t>
  </si>
  <si>
    <t>JAIFTH01</t>
  </si>
  <si>
    <t>ftp://ftp.ncbi.nlm.nih.gov/genomes/all/GCA/019/968/535/GCA_019968535.1_UTMN_FragSetig_1.0</t>
  </si>
  <si>
    <t>Porospora cf. gigantea A</t>
  </si>
  <si>
    <t>SAMN19872688</t>
  </si>
  <si>
    <t>PRJNA734792</t>
  </si>
  <si>
    <t>GCA_019968955.1</t>
  </si>
  <si>
    <t>JAHYSE01</t>
  </si>
  <si>
    <t>ftp://ftp.ncbi.nlm.nih.gov/genomes/all/GCA/019/968/955/GCA_019968955.1_MNHN_PgigA_v1</t>
  </si>
  <si>
    <t>Porospora cf. gigantea B</t>
  </si>
  <si>
    <t>SAMN19872687</t>
  </si>
  <si>
    <t>GCA_019968985.1</t>
  </si>
  <si>
    <t>JAHYSF01</t>
  </si>
  <si>
    <t>ftp://ftp.ncbi.nlm.nih.gov/genomes/all/GCA/019/968/985/GCA_019968985.1_MNHN_PgigB_v1</t>
  </si>
  <si>
    <t>Drosophila kohkoa</t>
  </si>
  <si>
    <t>X-145</t>
  </si>
  <si>
    <t>SAMD00151354</t>
  </si>
  <si>
    <t>PRJDB7680</t>
  </si>
  <si>
    <t>GCA_019972355.1</t>
  </si>
  <si>
    <t>BJEL01</t>
  </si>
  <si>
    <t>ftp://ftp.ncbi.nlm.nih.gov/genomes/all/GCA/019/972/355/GCA_019972355.1_D_kohkoa_1.0</t>
  </si>
  <si>
    <t>Ustilago shanxiensis</t>
  </si>
  <si>
    <t>CBS 10075</t>
  </si>
  <si>
    <t>SAMD00322420</t>
  </si>
  <si>
    <t>PRJDB11595</t>
  </si>
  <si>
    <t>GCA_019972555.1</t>
  </si>
  <si>
    <t>BPMX01</t>
  </si>
  <si>
    <t>2021-07-14T00:00:00Z</t>
  </si>
  <si>
    <t>ftp://ftp.ncbi.nlm.nih.gov/genomes/all/GCA/019/972/555/GCA_019972555.1_PSHX_1.0</t>
  </si>
  <si>
    <t>Phanerochaete sordida</t>
  </si>
  <si>
    <t>YK-624</t>
  </si>
  <si>
    <t>SAMD00328051</t>
  </si>
  <si>
    <t>PRJDB11801</t>
  </si>
  <si>
    <t>GCA_019973155.1</t>
  </si>
  <si>
    <t>BPQB01</t>
  </si>
  <si>
    <t>ftp://ftp.ncbi.nlm.nih.gov/genomes/all/GCA/019/973/155/GCA_019973155.1_ASM1997315v1</t>
  </si>
  <si>
    <t>Peziza ostracoderma</t>
  </si>
  <si>
    <t>IBT 35662</t>
  </si>
  <si>
    <t>SAMN17736651</t>
  </si>
  <si>
    <t>PRJNA698796</t>
  </si>
  <si>
    <t>GCA_019976455.1</t>
  </si>
  <si>
    <t>JAFBMR01</t>
  </si>
  <si>
    <t>ftp://ftp.ncbi.nlm.nih.gov/genomes/all/GCA/019/976/455/GCA_019976455.1_ASM1997645v1</t>
  </si>
  <si>
    <t>Arthrinium pterospermum</t>
  </si>
  <si>
    <t>CBS 123185</t>
  </si>
  <si>
    <t>SAMN17736554</t>
  </si>
  <si>
    <t>PRJNA698786</t>
  </si>
  <si>
    <t>GCA_019976485.1</t>
  </si>
  <si>
    <t>JAFBMP01</t>
  </si>
  <si>
    <t>ftp://ftp.ncbi.nlm.nih.gov/genomes/all/GCA/019/976/485/GCA_019976485.1_ASM1997648v1</t>
  </si>
  <si>
    <t>Arctostaphylos glauca</t>
  </si>
  <si>
    <t>GLNDR_RDG_Rd-6</t>
  </si>
  <si>
    <t>SAMN19489519</t>
  </si>
  <si>
    <t>PRJNA735273</t>
  </si>
  <si>
    <t>GCA_019985065.1</t>
  </si>
  <si>
    <t>JAHSPW01</t>
  </si>
  <si>
    <t>ftp://ftp.ncbi.nlm.nih.gov/genomes/all/GCA/019/985/065/GCA_019985065.1_ddArcGlau1.0.p</t>
  </si>
  <si>
    <t>Trichoderma gracile</t>
  </si>
  <si>
    <t>HK011-1</t>
  </si>
  <si>
    <t>SAMN20968685</t>
  </si>
  <si>
    <t>PRJNA757587</t>
  </si>
  <si>
    <t>GCA_020002365.1</t>
  </si>
  <si>
    <t>JAINEY01</t>
  </si>
  <si>
    <t>ftp://ftp.ncbi.nlm.nih.gov/genomes/all/GCA/020/002/365/GCA_020002365.1_ASM2000236v1</t>
  </si>
  <si>
    <t>Chrysosphaeria jan-nelii</t>
  </si>
  <si>
    <t>CMW47058</t>
  </si>
  <si>
    <t>SAMN18275857</t>
  </si>
  <si>
    <t>PRJNA713969</t>
  </si>
  <si>
    <t>GCA_020002325.1</t>
  </si>
  <si>
    <t>JAGKRY01</t>
  </si>
  <si>
    <t>ftp://ftp.ncbi.nlm.nih.gov/genomes/all/GCA/020/002/325/GCA_020002325.1_ASM2000232v1</t>
  </si>
  <si>
    <t>Intubia oerlemansii</t>
  </si>
  <si>
    <t>CMW47056</t>
  </si>
  <si>
    <t>SAMN18275856</t>
  </si>
  <si>
    <t>GCA_020002355.1</t>
  </si>
  <si>
    <t>JAGKRZ01</t>
  </si>
  <si>
    <t>ftp://ftp.ncbi.nlm.nih.gov/genomes/all/GCA/020/002/355/GCA_020002355.1_ASM2000235v1</t>
  </si>
  <si>
    <t>Thelonectria discophora</t>
  </si>
  <si>
    <t>SAMEA8990552</t>
  </si>
  <si>
    <t>GCA_911649645.1</t>
  </si>
  <si>
    <t>CAJVRK01</t>
  </si>
  <si>
    <t>ftp://ftp.ncbi.nlm.nih.gov/genomes/all/GCA/911/649/645/GCA_911649645.1_wengan_M_CN63</t>
  </si>
  <si>
    <t>Platyusa sonomae</t>
  </si>
  <si>
    <t>WGTANG0F87</t>
  </si>
  <si>
    <t>SAMN07461352</t>
  </si>
  <si>
    <t>GCA_913698005.1</t>
  </si>
  <si>
    <t>CAJYCP01</t>
  </si>
  <si>
    <t>ftp://ftp.ncbi.nlm.nih.gov/genomes/all/GCA/913/698/005/GCA_913698005.1_Psono2</t>
  </si>
  <si>
    <t>Oxypoda opaca</t>
  </si>
  <si>
    <t>28RZ989WS9</t>
  </si>
  <si>
    <t>SAMN06230979</t>
  </si>
  <si>
    <t>GCA_913698015.1</t>
  </si>
  <si>
    <t>CAJYCQ01</t>
  </si>
  <si>
    <t>ftp://ftp.ncbi.nlm.nih.gov/genomes/all/GCA/913/698/015/GCA_913698015.1_Oopac6</t>
  </si>
  <si>
    <t>Bembidion lapponicum</t>
  </si>
  <si>
    <t>SAMN04276907</t>
  </si>
  <si>
    <t>GCA_913698125.1</t>
  </si>
  <si>
    <t>CAJYCT01</t>
  </si>
  <si>
    <t>ftp://ftp.ncbi.nlm.nih.gov/genomes/all/GCA/913/698/125/GCA_913698125.1_Blapp1</t>
  </si>
  <si>
    <t>Omalisus fontisbellaquei</t>
  </si>
  <si>
    <t>single adult specimen</t>
  </si>
  <si>
    <t>SAMN10345862</t>
  </si>
  <si>
    <t>GCA_913698115.1</t>
  </si>
  <si>
    <t>CAJYCR01</t>
  </si>
  <si>
    <t>ftp://ftp.ncbi.nlm.nih.gov/genomes/all/GCA/913/698/115/GCA_913698115.1_Ofont3</t>
  </si>
  <si>
    <t>Columbicola hoogstraali</t>
  </si>
  <si>
    <t>13-6,6</t>
  </si>
  <si>
    <t>SAMN04103812</t>
  </si>
  <si>
    <t>GCA_913698275.1</t>
  </si>
  <si>
    <t>CAJYCW01</t>
  </si>
  <si>
    <t>ftp://ftp.ncbi.nlm.nih.gov/genomes/all/GCA/913/698/275/GCA_913698275.1_Choog2</t>
  </si>
  <si>
    <t>Eriopis connexa</t>
  </si>
  <si>
    <t>adults</t>
  </si>
  <si>
    <t>SAMN06761693</t>
  </si>
  <si>
    <t>GCA_913698285.1</t>
  </si>
  <si>
    <t>CAJYDI01</t>
  </si>
  <si>
    <t>ftp://ftp.ncbi.nlm.nih.gov/genomes/all/GCA/913/698/285/GCA_913698285.1_Econn1</t>
  </si>
  <si>
    <t>Bembidion nr. transversale OSAC:DRMaddison DNA3205</t>
  </si>
  <si>
    <t>SAMN04276913</t>
  </si>
  <si>
    <t>GCA_913698245.1</t>
  </si>
  <si>
    <t>CAJYDD01</t>
  </si>
  <si>
    <t>ftp://ftp.ncbi.nlm.nih.gov/genomes/all/GCA/913/698/245/GCA_913698245.1_Btrans1</t>
  </si>
  <si>
    <t>Sceptobius lativentris</t>
  </si>
  <si>
    <t>X2842KU9SE</t>
  </si>
  <si>
    <t>SAMN07461286</t>
  </si>
  <si>
    <t>GCA_913698155.1</t>
  </si>
  <si>
    <t>CAJYCZ01</t>
  </si>
  <si>
    <t>ftp://ftp.ncbi.nlm.nih.gov/genomes/all/GCA/913/698/155/GCA_913698155.1_Slati1</t>
  </si>
  <si>
    <t>Gnoriste bilineata</t>
  </si>
  <si>
    <t>6V2ZJ3MNLW</t>
  </si>
  <si>
    <t>SAMN06230010</t>
  </si>
  <si>
    <t>GCA_913698475.1</t>
  </si>
  <si>
    <t>CAJYDC01</t>
  </si>
  <si>
    <t>ftp://ftp.ncbi.nlm.nih.gov/genomes/all/GCA/913/698/475/GCA_913698475.1_Gbili3</t>
  </si>
  <si>
    <t>Ecitomorpha arachnoides</t>
  </si>
  <si>
    <t>QSK7E2QEIC</t>
  </si>
  <si>
    <t>SAMN06339309</t>
  </si>
  <si>
    <t>GCA_913698445.1</t>
  </si>
  <si>
    <t>CAJYDG01</t>
  </si>
  <si>
    <t>ftp://ftp.ncbi.nlm.nih.gov/genomes/all/GCA/913/698/445/GCA_913698445.1_Earac4</t>
  </si>
  <si>
    <t>Degeeriella rufa</t>
  </si>
  <si>
    <t>Dgruf</t>
  </si>
  <si>
    <t>SAMN05930901</t>
  </si>
  <si>
    <t>GCA_913698455.1</t>
  </si>
  <si>
    <t>CAJYDB01</t>
  </si>
  <si>
    <t>ftp://ftp.ncbi.nlm.nih.gov/genomes/all/GCA/913/698/455/GCA_913698455.1_Drufa1</t>
  </si>
  <si>
    <t>Pseudomimeciton antennatum</t>
  </si>
  <si>
    <t>36S46J9KSQ</t>
  </si>
  <si>
    <t>SAMN06218158</t>
  </si>
  <si>
    <t>GCA_913698435.1</t>
  </si>
  <si>
    <t>CAJYCV01</t>
  </si>
  <si>
    <t>ftp://ftp.ncbi.nlm.nih.gov/genomes/all/GCA/913/698/435/GCA_913698435.1_Pante1</t>
  </si>
  <si>
    <t>Pyrocoelia pectoralis</t>
  </si>
  <si>
    <t>SAMN07357072</t>
  </si>
  <si>
    <t>GCA_913698365.1</t>
  </si>
  <si>
    <t>CAJYDE01</t>
  </si>
  <si>
    <t>ftp://ftp.ncbi.nlm.nih.gov/genomes/all/GCA/913/698/365/GCA_913698365.1_Ppec13</t>
  </si>
  <si>
    <t>Proechinophthirus fluctus</t>
  </si>
  <si>
    <t>5.2.11.X</t>
  </si>
  <si>
    <t>SAMN03360968</t>
  </si>
  <si>
    <t>GCA_913698485.1</t>
  </si>
  <si>
    <t>CAJYCX01</t>
  </si>
  <si>
    <t>ftp://ftp.ncbi.nlm.nih.gov/genomes/all/GCA/913/698/485/GCA_913698485.1_Pfluc4</t>
  </si>
  <si>
    <t>Ceroptres masudai</t>
  </si>
  <si>
    <t>SAMEA3930560</t>
  </si>
  <si>
    <t>GCA_913698375.1</t>
  </si>
  <si>
    <t>CAJYDA01</t>
  </si>
  <si>
    <t>ftp://ftp.ncbi.nlm.nih.gov/genomes/all/GCA/913/698/375/GCA_913698375.1_Cmasu2</t>
  </si>
  <si>
    <t>Muscidifurax raptorellus</t>
  </si>
  <si>
    <t>AUXW-2020</t>
  </si>
  <si>
    <t>SAMN20062622</t>
  </si>
  <si>
    <t>PRJNA743880</t>
  </si>
  <si>
    <t>GCA_020010945.1</t>
  </si>
  <si>
    <t>mitochondrion MT:CM034530.1</t>
  </si>
  <si>
    <t>JAHUUD01</t>
  </si>
  <si>
    <t>2021-09-16T00:00:00Z</t>
  </si>
  <si>
    <t>ftp://ftp.ncbi.nlm.nih.gov/genomes/all/GCA/020/010/945/GCA_020010945.1_AU_Mell_v1</t>
  </si>
  <si>
    <t>Eleutherodactylus coqui</t>
  </si>
  <si>
    <t>HN-11 Male</t>
  </si>
  <si>
    <t>SAMN13066194</t>
  </si>
  <si>
    <t>PRJNA578591</t>
  </si>
  <si>
    <t>GCA_019857665.1</t>
  </si>
  <si>
    <t>chromosome 1:CM034086.1; chromosome 2:CM034087.1; chromosome 3:CM034088.1; chromosome 4:CM034089.1; chromosome 5:CM034090.1; chromosome 6:CM034091.1; chromosome 7:CM034092.1; chromosome 8:CM034093.1; chromosome 9:CM034094.1; chromosome 10:CM034095.1; chromosome 11:CM034096.1; chromosome 12:CM034097.1; chromosome 13:CM034098.1</t>
  </si>
  <si>
    <t>WNTK01</t>
  </si>
  <si>
    <t>ftp://ftp.ncbi.nlm.nih.gov/genomes/all/GCA/019/857/665/GCA_019857665.1_UCB_Ecoq_1.0</t>
  </si>
  <si>
    <t>Amanita subjunquillea</t>
  </si>
  <si>
    <t>LH00001</t>
  </si>
  <si>
    <t>SAMN16846661</t>
  </si>
  <si>
    <t>PRJNA679796</t>
  </si>
  <si>
    <t>GCA_020011035.1</t>
  </si>
  <si>
    <t>JAEBUT01</t>
  </si>
  <si>
    <t>ftp://ftp.ncbi.nlm.nih.gov/genomes/all/GCA/020/011/035/GCA_020011035.1_ASM2001103v1</t>
  </si>
  <si>
    <t>Dunaliella primolecta</t>
  </si>
  <si>
    <t>SAMEA8100039</t>
  </si>
  <si>
    <t>PRJEB47344</t>
  </si>
  <si>
    <t>GCA_914767535.1</t>
  </si>
  <si>
    <t>chromosome 1:OU611751.1; chromosome 2:OU611752.1; chromosome 3:OU611753.1; chromosome 4:OU611754.1; chromosome 5:OU611755.1; chromosome 6:OU611756.1; chromosome 7:OU611757.1; chromosome 8:OU611758.1; chromosome 9:OU611759.1; chromosome 10:OU611760.1; chromosome 11:OU611761.1; chromosome 12:OU611762.1; chromosome 13:OU611763.1; chromosome 14:OU611764.1; chromosome 15:OU611765.1; chromosome 16:OU611766.1</t>
  </si>
  <si>
    <t>CAJZBB01</t>
  </si>
  <si>
    <t>Psilocybe tampanensis</t>
  </si>
  <si>
    <t>sample3</t>
  </si>
  <si>
    <t>SAMN20326448</t>
  </si>
  <si>
    <t>GCA_019904355.1</t>
  </si>
  <si>
    <t>JAHXRV01</t>
  </si>
  <si>
    <t>ftp://ftp.ncbi.nlm.nih.gov/genomes/all/GCA/019/904/355/GCA_019904355.1_ASM1990435v1</t>
  </si>
  <si>
    <t>Auriscalpium microsporum</t>
  </si>
  <si>
    <t>AU-H-210</t>
  </si>
  <si>
    <t>SAMN19598194</t>
  </si>
  <si>
    <t>PRJNA735801</t>
  </si>
  <si>
    <t>GCA_019914985.1</t>
  </si>
  <si>
    <t>JAHLMG01</t>
  </si>
  <si>
    <t>ftp://ftp.ncbi.nlm.nih.gov/genomes/all/GCA/019/914/985/GCA_019914985.1_ASM1991498v1</t>
  </si>
  <si>
    <t>Auriscalpium vulgare</t>
  </si>
  <si>
    <t>CBS 236.39</t>
  </si>
  <si>
    <t>SAMN19107592</t>
  </si>
  <si>
    <t>PRJNA728955</t>
  </si>
  <si>
    <t>GCA_019915015.1</t>
  </si>
  <si>
    <t>JAHBBC01</t>
  </si>
  <si>
    <t>ftp://ftp.ncbi.nlm.nih.gov/genomes/all/GCA/019/915/015/GCA_019915015.1_ASM1991501v1</t>
  </si>
  <si>
    <t>Auriscalpium orientale</t>
  </si>
  <si>
    <t>AU-Y-A</t>
  </si>
  <si>
    <t>SAMN19598576</t>
  </si>
  <si>
    <t>PRJNA735804</t>
  </si>
  <si>
    <t>GCA_019915035.1</t>
  </si>
  <si>
    <t>JAHLMH01</t>
  </si>
  <si>
    <t>ftp://ftp.ncbi.nlm.nih.gov/genomes/all/GCA/019/915/035/GCA_019915035.1_ASM1991503v1</t>
  </si>
  <si>
    <t>Strobilurus stephanocystis</t>
  </si>
  <si>
    <t>CBS 113577</t>
  </si>
  <si>
    <t>SAMN19598582</t>
  </si>
  <si>
    <t>PRJNA735844</t>
  </si>
  <si>
    <t>GCA_019915075.1</t>
  </si>
  <si>
    <t>JAHLMI01</t>
  </si>
  <si>
    <t>ftp://ftp.ncbi.nlm.nih.gov/genomes/all/GCA/019/915/075/GCA_019915075.1_ASM1991507v1</t>
  </si>
  <si>
    <t>Strobilurus luchuensis</t>
  </si>
  <si>
    <t>Y-Y-2D</t>
  </si>
  <si>
    <t>SAMN19599093</t>
  </si>
  <si>
    <t>PRJNA735851</t>
  </si>
  <si>
    <t>GCA_019915105.1</t>
  </si>
  <si>
    <t>JAHLMJ01</t>
  </si>
  <si>
    <t>ftp://ftp.ncbi.nlm.nih.gov/genomes/all/GCA/019/915/105/GCA_019915105.1_ASM1991510v1</t>
  </si>
  <si>
    <t>Strobilurus pachycystidiatus</t>
  </si>
  <si>
    <t>Y-H-6C</t>
  </si>
  <si>
    <t>SAMN19599128</t>
  </si>
  <si>
    <t>PRJNA735855</t>
  </si>
  <si>
    <t>GCA_019915135.1</t>
  </si>
  <si>
    <t>JAHLMK01</t>
  </si>
  <si>
    <t>ftp://ftp.ncbi.nlm.nih.gov/genomes/all/GCA/019/915/135/GCA_019915135.1_ASM1991513v1</t>
  </si>
  <si>
    <t>Strobilurus orientalis</t>
  </si>
  <si>
    <t>K-1-1</t>
  </si>
  <si>
    <t>SAMN19599131</t>
  </si>
  <si>
    <t>PRJNA735858</t>
  </si>
  <si>
    <t>GCA_019915145.1</t>
  </si>
  <si>
    <t>JAHLML01</t>
  </si>
  <si>
    <t>ftp://ftp.ncbi.nlm.nih.gov/genomes/all/GCA/019/915/145/GCA_019915145.1_ASM1991514v1</t>
  </si>
  <si>
    <t>Eucalyptus rudis</t>
  </si>
  <si>
    <t>KAUST-2020b</t>
  </si>
  <si>
    <t>SAMN16673399</t>
  </si>
  <si>
    <t>GCA_019915205.1</t>
  </si>
  <si>
    <t>JAHMTN01</t>
  </si>
  <si>
    <t>ftp://ftp.ncbi.nlm.nih.gov/genomes/all/GCA/019/915/205/GCA_019915205.1_ASM1991520v1</t>
  </si>
  <si>
    <t>Phyllopteryx taeniolatus</t>
  </si>
  <si>
    <t>CaoHL_F</t>
  </si>
  <si>
    <t>SAMN16446373</t>
  </si>
  <si>
    <t>GCA_019802545.1</t>
  </si>
  <si>
    <t>chromosome 1:CM034181.1; chromosome 2:CM034182.1; chromosome 3:CM034183.1; chromosome 4:CM034184.1; chromosome 5:CM034185.1; chromosome 6:CM034186.1; chromosome 7:CM034187.1; chromosome 8:CM034188.1; chromosome 9:CM034189.1; chromosome 10:CM034190.1; chromosome 11:CM034191.1; chromosome 12:CM034192.1; chromosome 13:CM034193.1; chromosome 14:CM034194.1; chromosome 15:CM034195.1; chromosome 16:CM034196.1; chromosome 17:CM034197.1; chromosome 18:CM034198.1; chromosome 19:CM034199.1; chromosome 20:CM034200.1; chromosome 21:CM034201.1; chromosome 22:CM034202.1; chromosome 23:CM034203.1</t>
  </si>
  <si>
    <t>JADLZH01</t>
  </si>
  <si>
    <t>ftp://ftp.ncbi.nlm.nih.gov/genomes/all/GCA/019/802/545/GCA_019802545.1_ASM1980254v1</t>
  </si>
  <si>
    <t>Membranipora membranacea</t>
  </si>
  <si>
    <t>SAMEA7536681</t>
  </si>
  <si>
    <t>PRJEB47372</t>
  </si>
  <si>
    <t>GCA_914767715.1</t>
  </si>
  <si>
    <t>chromosome 1:OU612065.1; chromosome 2:OU612066.1; chromosome 3:OU612067.1; chromosome 4:OU612068.1; chromosome 5:OU612069.1; chromosome 6:OU612070.1; chromosome 7:OU612071.1; chromosome 8:OU612072.1; chromosome 9:OU612073.1; chromosome 10:OU612074.1; chromosome 11:OU612075.1; mitochondrion MT:OU612076.1</t>
  </si>
  <si>
    <t>CAJZBW01</t>
  </si>
  <si>
    <t>ftp://ftp.ncbi.nlm.nih.gov/genomes/all/GCA/914/767/715/GCA_914767715.1_tzMemMemb1.1</t>
  </si>
  <si>
    <t>Sesia apiformis</t>
  </si>
  <si>
    <t>SAMEA7701281</t>
  </si>
  <si>
    <t>PRJEB47347</t>
  </si>
  <si>
    <t>GCA_914767545.1</t>
  </si>
  <si>
    <t>chromosome 1:OU611948.1; chromosome 2:OU611949.1; chromosome 3:OU611950.1; chromosome 4:OU611951.1; chromosome 5:OU611952.1; chromosome 6:OU611953.1; chromosome 7:OU611954.1; chromosome 8:OU611955.1; chromosome 9:OU611956.1; chromosome 10:OU611957.1; chromosome 11:OU611958.1; chromosome 12:OU611959.1; chromosome 13:OU611960.1; chromosome 14:OU611961.1; chromosome 15:OU611962.1; chromosome 16:OU611963.1; chromosome 17:OU611964.1; chromosome 18:OU611965.1; chromosome 19:OU611966.1; chromosome 20:OU611967.1; chromosome 21:OU611968.1; chromosome 22:OU611969.1; chromosome 23:OU611970.1; chromosome 24:OU611971.1; chromosome 25:OU611972.1; chromosome 26:OU611973.1; chromosome 27:OU611974.1; chromosome 28:OU611975.1; chromosome 29:OU611976.1; chromosome 30:OU611977.1; chromosome Z:OU611947.1; mitochondrion MT:OU611978.1</t>
  </si>
  <si>
    <t>CAJZBR01</t>
  </si>
  <si>
    <t>Hydraecia micacea</t>
  </si>
  <si>
    <t>SAMEA8603188</t>
  </si>
  <si>
    <t>PRJEB47367</t>
  </si>
  <si>
    <t>GCA_914767645.1</t>
  </si>
  <si>
    <t>chromosome 1:OU611776.1; chromosome 2:OU611777.1; chromosome 3:OU611778.1; chromosome 4:OU611779.1; chromosome 5:OU611780.1; chromosome 6:OU611781.1; chromosome 7:OU611782.1; chromosome 8:OU611783.1; chromosome 9:OU611784.1; chromosome 10:OU611785.1; chromosome 11:OU611786.1; chromosome 12:OU611787.1; chromosome 13:OU611788.1; chromosome 14:OU611789.1; chromosome 15:OU611790.1; chromosome 16:OU611791.1; chromosome 17:OU611792.1; chromosome 18:OU611793.1; chromosome 19:OU611794.1; chromosome 20:OU611795.1; chromosome 21:OU611796.1; chromosome 22:OU611797.1; chromosome 23:OU611798.1; chromosome 24:OU611799.1; chromosome 25:OU611800.1; chromosome 26:OU611801.1; chromosome 27:OU611802.1; chromosome 28:OU611803.1; chromosome 29:OU611804.1; chromosome 30:OU611805.1; chromosome W:OU611775.1; chromosome Z:OU611774.1; mitochondrion MT:OU611806.1</t>
  </si>
  <si>
    <t>CAJZBC01</t>
  </si>
  <si>
    <t>Melanostoma mellinum</t>
  </si>
  <si>
    <t>SAMEA7520051</t>
  </si>
  <si>
    <t>PRJEB47341</t>
  </si>
  <si>
    <t>GCA_914767635.1</t>
  </si>
  <si>
    <t>chromosome 1:OU612058.1; chromosome 2:OU612059.1; chromosome 3:OU612060.1; chromosome X:OU612061.1; chromosome Y:OU612062.1; mitochondrion MT:OU612063.1</t>
  </si>
  <si>
    <t>CAJZBU01</t>
  </si>
  <si>
    <t>Ptilodon capucinus</t>
  </si>
  <si>
    <t>SAMEA7746620</t>
  </si>
  <si>
    <t>PRJEB47357</t>
  </si>
  <si>
    <t>GCA_914767695.1</t>
  </si>
  <si>
    <t>chromosome 1:OU611808.1; chromosome 2:OU611809.1; chromosome 3:OU611810.1; chromosome 4:OU611811.1; chromosome 5:OU611812.1; chromosome 6:OU611813.1; chromosome 7:OU611814.1; chromosome 8:OU611815.1; chromosome 9:OU611816.1; chromosome 10:OU611817.1; chromosome 11:OU611818.1; chromosome 12:OU611819.1; chromosome 13:OU611820.1; chromosome 14:OU611821.1; chromosome 15:OU611822.1; chromosome 16:OU611823.1; chromosome 17:OU611824.1; chromosome 18:OU611825.1; chromosome 19:OU611826.1; chromosome 20:OU611827.1; chromosome 21:OU611828.1; chromosome 22:OU611829.1; chromosome 23:OU611830.1; chromosome 24:OU611831.1; chromosome 25:OU611832.1; chromosome 26:OU611833.1; chromosome 27:OU611834.1; chromosome 28:OU611835.1; chromosome 29:OU611836.1; chromosome 30:OU611837.1; chromosome Z:OU611807.1; mitochondrion MT:OU611838.1</t>
  </si>
  <si>
    <t>ftp://ftp.ncbi.nlm.nih.gov/genomes/all/GCA/914/767/695/GCA_914767695.1_ilPtiCapc1.1</t>
  </si>
  <si>
    <t>Agrochola circellaris</t>
  </si>
  <si>
    <t>SAMEA8603201</t>
  </si>
  <si>
    <t>PRJEB47364</t>
  </si>
  <si>
    <t>GCA_914767755.1</t>
  </si>
  <si>
    <t>chromosome 1:OU611839.1; chromosome 2:OU611841.1; chromosome 3:OU611842.1; chromosome 4:OU611843.1; chromosome 5:OU611844.1; chromosome 6:OU611845.1; chromosome 7:OU611846.1; chromosome 8:OU611847.1; chromosome 9:OU611848.1; chromosome 10:OU611849.1; chromosome 11:OU611850.1; chromosome 12:OU611851.1; chromosome 13:OU611852.1; chromosome 14:OU611853.1; chromosome 15:OU611854.1; chromosome 16:OU611855.1; chromosome 17:OU611856.1; chromosome 18:OU611857.1; chromosome 19:OU611858.1; chromosome 20:OU611859.1; chromosome 21:OU611860.1; chromosome 22:OU611861.1; chromosome 23:OU611862.1; chromosome 24:OU611863.1; chromosome 25:OU611864.1; chromosome 26:OU611865.1; chromosome 27:OU611866.1; chromosome 28:OU611867.1; chromosome 29:OU611868.1; chromosome Z:OU611840.1; mitochondrion MT:OU611869.1</t>
  </si>
  <si>
    <t>CAJZBG01</t>
  </si>
  <si>
    <t>Coremacera marginata</t>
  </si>
  <si>
    <t>SAMEA7521524</t>
  </si>
  <si>
    <t>PRJEB47370</t>
  </si>
  <si>
    <t>GCA_914767935.1</t>
  </si>
  <si>
    <t>chromosome 1:OU612043.1; chromosome 2:OU612044.1; chromosome 3:OU612045.1; chromosome 4:OU612046.1; chromosome 5:OU612047.1; chromosome X:OU612048.1; mitochondrion MT:OU612049.1</t>
  </si>
  <si>
    <t>CAJZBS01</t>
  </si>
  <si>
    <t>Tenthredo notha</t>
  </si>
  <si>
    <t>SAMEA7746761</t>
  </si>
  <si>
    <t>PRJEB47355</t>
  </si>
  <si>
    <t>GCA_914767705.1</t>
  </si>
  <si>
    <t>chromosome 1:OU611906.1; chromosome 2:OU611907.1; chromosome 3:OU611908.1; chromosome 4:OU611909.1; chromosome 5:OU611910.1; chromosome 6:OU611911.1; chromosome 7:OU611912.1; chromosome 8:OU611913.1; chromosome 9:OU611914.1; chromosome 10:OU611915.1; chromosome 11:OU611916.1; chromosome 12:OU611917.1; chromosome 13:OU611918.1; chromosome 14:OU611919.1; chromosome 15:OU611920.1; chromosome 16:OU611921.1; chromosome 17:OU611922.1; chromosome 18:OU611923.1; chromosome 19:OU611924.1; chromosome 20:OU611925.1; mitochondrion MT:OU611926.1</t>
  </si>
  <si>
    <t>CAJZBL01</t>
  </si>
  <si>
    <t>ftp://ftp.ncbi.nlm.nih.gov/genomes/all/GCA/914/767/705/GCA_914767705.1_iyTenNoth1.1</t>
  </si>
  <si>
    <t>Anoplius nigerrimus</t>
  </si>
  <si>
    <t>SAMEA7746764</t>
  </si>
  <si>
    <t>PRJEB47348</t>
  </si>
  <si>
    <t>GCA_914767735.1</t>
  </si>
  <si>
    <t>chromosome 1:OU612077.1; chromosome 2:OU612078.1; chromosome 3:OU612079.1; chromosome 4:OU612080.1; chromosome 5:OU612081.1; chromosome 6:OU612082.1; chromosome 7:OU612083.1; chromosome 8:OU612084.1; chromosome 9:OU612085.1; chromosome 10:OU612086.1; chromosome 11:OU612087.1; chromosome 12:OU612088.1; chromosome 13:OU612089.1; chromosome 14:OU612090.1; chromosome 15:OU612091.1; mitochondrion MT:OU612092.1</t>
  </si>
  <si>
    <t>CAJZBX01</t>
  </si>
  <si>
    <t>Thecocarcelia acutangulata</t>
  </si>
  <si>
    <t>SAMEA7746598</t>
  </si>
  <si>
    <t>PRJEB47351</t>
  </si>
  <si>
    <t>GCA_914767995.1</t>
  </si>
  <si>
    <t>chromosome 1:OU612094.1; chromosome 2:OU612095.1; chromosome 3:OU612096.1; chromosome 4:OU612097.1; chromosome 5:OU612098.1; chromosome X:OU612099.1; mitochondrion MT:OU612100.1</t>
  </si>
  <si>
    <t>CAJZCA01</t>
  </si>
  <si>
    <t>Eilema depressum</t>
  </si>
  <si>
    <t>SAMEA7746611</t>
  </si>
  <si>
    <t>PRJEB47360</t>
  </si>
  <si>
    <t>GCA_914767945.1</t>
  </si>
  <si>
    <t>chromosome 1:OU612013.1; chromosome 2:OU612014.1; chromosome 3:OU612015.1; chromosome 4:OU612016.1; chromosome 5:OU612017.1; chromosome 6:OU612018.1; chromosome 7:OU612019.1; chromosome 8:OU612020.1; chromosome 9:OU612021.1; chromosome 10:OU612022.1; chromosome 11:OU612023.1; chromosome 12:OU612024.1; chromosome 13:OU612025.1; chromosome 14:OU612026.1; chromosome 15:OU612027.1; chromosome 16:OU612028.1; chromosome 17:OU612029.1; chromosome 18:OU612030.1; chromosome 19:OU612031.1; chromosome 20:OU612032.1; chromosome 21:OU612033.1; chromosome 22:OU612034.1; chromosome 23:OU612035.1; chromosome 24:OU612036.1; chromosome 25:OU612037.1; chromosome 26:OU612038.1; chromosome 27:OU612039.1; chromosome 28:OU612040.1; chromosome 29:OU612041.1; chromosome Z:OU612012.1; mitochondrion MT:OU612042.1</t>
  </si>
  <si>
    <t>Eupsilia transversa</t>
  </si>
  <si>
    <t>SAMEA8563699</t>
  </si>
  <si>
    <t>PRJEB47366</t>
  </si>
  <si>
    <t>GCA_914767815.1</t>
  </si>
  <si>
    <t>chromosome 1:OU611872.1; chromosome 2:OU611874.1; chromosome 3:OU611875.1; chromosome 4:OU611876.1; chromosome 5:OU611877.1; chromosome 6:OU611878.1; chromosome 7:OU611879.1; chromosome 8:OU611880.1; chromosome 9:OU611881.1; chromosome 10:OU611882.1; chromosome 11:OU611883.1; chromosome 12:OU611884.1; chromosome 13:OU611885.1; chromosome 14:OU611886.1; chromosome 15:OU611887.1; chromosome 16:OU611888.1; chromosome 17:OU611889.1; chromosome 18:OU611890.1; chromosome 19:OU611891.1; chromosome 20:OU611892.1; chromosome 21:OU611893.1; chromosome 22:OU611894.1; chromosome 23:OU611895.1; chromosome 24:OU611896.1; chromosome 25:OU611897.1; chromosome 26:OU611898.1; chromosome 27:OU611899.1; chromosome 28:OU611900.1; chromosome 29:OU611901.1; chromosome 30:OU611902.1; chromosome W:OU611873.1; chromosome Z:OU611871.1; mitochondrion MT:OU611903.1</t>
  </si>
  <si>
    <t>Agriopis aurantiaria</t>
  </si>
  <si>
    <t>SAMEA8603214</t>
  </si>
  <si>
    <t>PRJEB47361</t>
  </si>
  <si>
    <t>GCA_914767915.1</t>
  </si>
  <si>
    <t>chromosome 1:OU611981.1; chromosome 2:OU611982.1; chromosome 3:OU611983.1; chromosome 4:OU611984.1; chromosome 5:OU611986.1; chromosome 6:OU611987.1; chromosome 7:OU611988.1; chromosome 8:OU611989.1; chromosome 9:OU611990.1; chromosome 10:OU611991.1; chromosome 11:OU611992.1; chromosome 12:OU611993.1; chromosome 13:OU611994.1; chromosome 14:OU611995.1; chromosome 15:OU611996.1; chromosome 16:OU611997.1; chromosome 17:OU611998.1; chromosome 18:OU611999.1; chromosome 19:OU612000.1; chromosome 20:OU612001.1; chromosome 21:OU612002.1; chromosome 22:OU612003.1; chromosome 23:OU612004.1; chromosome 24:OU612005.1; chromosome 25:OU612006.1; chromosome 26:OU612007.1; chromosome 27:OU612008.1; chromosome 28:OU612009.1; chromosome 29:OU612010.1; chromosome Z:OU611985.1; mitochondrion MT:OU612011.1</t>
  </si>
  <si>
    <t>Drechslerella dactyloides</t>
  </si>
  <si>
    <t>CGMCC3.20198</t>
  </si>
  <si>
    <t>SAMN18837316</t>
  </si>
  <si>
    <t>PRJNA723920</t>
  </si>
  <si>
    <t>GCA_020064725.1</t>
  </si>
  <si>
    <t>JAGTWJ01</t>
  </si>
  <si>
    <t>ftp://ftp.ncbi.nlm.nih.gov/genomes/all/GCA/020/064/725/GCA_020064725.1_ASM2006472v1</t>
  </si>
  <si>
    <t>Glutinoglossum americanum</t>
  </si>
  <si>
    <t>GBOQ0MN5Z8</t>
  </si>
  <si>
    <t>SAMN09688185</t>
  </si>
  <si>
    <t>PRJNA544702</t>
  </si>
  <si>
    <t>GCA_020080175.1</t>
  </si>
  <si>
    <t>JAGHQL01</t>
  </si>
  <si>
    <t>ftp://ftp.ncbi.nlm.nih.gov/genomes/all/GCA/020/080/175/GCA_020080175.1_ASM2008017v1</t>
  </si>
  <si>
    <t>Trichoglossum hirsutum</t>
  </si>
  <si>
    <t>CAQ_001_2017</t>
  </si>
  <si>
    <t>SAMN07988872</t>
  </si>
  <si>
    <t>PRJNA595172</t>
  </si>
  <si>
    <t>GCA_020080795.1</t>
  </si>
  <si>
    <t>JAGHQM01</t>
  </si>
  <si>
    <t>ftp://ftp.ncbi.nlm.nih.gov/genomes/all/GCA/020/080/795/GCA_020080795.1_ASM2008079v1</t>
  </si>
  <si>
    <t>Albifimbria verrucaria</t>
  </si>
  <si>
    <t>IMI 368023</t>
  </si>
  <si>
    <t>SAMN19655718</t>
  </si>
  <si>
    <t>PRJNA736674</t>
  </si>
  <si>
    <t>GCA_020081605.1</t>
  </si>
  <si>
    <t>JAHREC01</t>
  </si>
  <si>
    <t>ftp://ftp.ncbi.nlm.nih.gov/genomes/all/GCA/020/081/605/GCA_020081605.1_ASM2008160v1</t>
  </si>
  <si>
    <t>Malassezia arunalokei</t>
  </si>
  <si>
    <t>NCCPF 127130</t>
  </si>
  <si>
    <t>SAMN20524822</t>
  </si>
  <si>
    <t>PRJNA751706</t>
  </si>
  <si>
    <t>GCA_020085095.1</t>
  </si>
  <si>
    <t>JAIBAA01</t>
  </si>
  <si>
    <t>ftp://ftp.ncbi.nlm.nih.gov/genomes/all/GCA/020/085/095/GCA_020085095.1_MALK</t>
  </si>
  <si>
    <t>Stachybotrys microspora</t>
  </si>
  <si>
    <t>N1</t>
  </si>
  <si>
    <t>SAMN17575027</t>
  </si>
  <si>
    <t>PRJNA694831</t>
  </si>
  <si>
    <t>GCA_020085135.1</t>
  </si>
  <si>
    <t>JAEVLY01</t>
  </si>
  <si>
    <t>ftp://ftp.ncbi.nlm.nih.gov/genomes/all/GCA/020/085/135/GCA_020085135.1_ASM2008513v1</t>
  </si>
  <si>
    <t>Penicillium sumatraense</t>
  </si>
  <si>
    <t>AQ67100</t>
  </si>
  <si>
    <t>SAMN18441718</t>
  </si>
  <si>
    <t>PRJNA716633</t>
  </si>
  <si>
    <t>GCA_020086695.1</t>
  </si>
  <si>
    <t>JAGIKU01</t>
  </si>
  <si>
    <t>ftp://ftp.ncbi.nlm.nih.gov/genomes/all/GCA/020/086/695/GCA_020086695.1_ASM2008669v1</t>
  </si>
  <si>
    <t>Xylonomycetes sp. FKI-L1-BK-DR1</t>
  </si>
  <si>
    <t>FKI-L1-BK-DR1</t>
  </si>
  <si>
    <t>SAMN15543698</t>
  </si>
  <si>
    <t>GCA_020087015.1</t>
  </si>
  <si>
    <t>JADCQY01</t>
  </si>
  <si>
    <t>ftp://ftp.ncbi.nlm.nih.gov/genomes/all/GCA/020/087/015/GCA_020087015.1_ASM2008701v1</t>
  </si>
  <si>
    <t>Acremonium sp. FKII-L8-BK-P5</t>
  </si>
  <si>
    <t>FKII-L8-BK-P5</t>
  </si>
  <si>
    <t>SAMN15543699</t>
  </si>
  <si>
    <t>GCA_020087035.1</t>
  </si>
  <si>
    <t>JADCQZ01</t>
  </si>
  <si>
    <t>ftp://ftp.ncbi.nlm.nih.gov/genomes/all/GCA/020/087/035/GCA_020087035.1_ASM2008703v1</t>
  </si>
  <si>
    <t>Chaetothyriales sp. FJII-L3-CM-DR1</t>
  </si>
  <si>
    <t>FJII-L3-CM-DR1</t>
  </si>
  <si>
    <t>SAMN15543696</t>
  </si>
  <si>
    <t>GCA_020087005.1</t>
  </si>
  <si>
    <t>JADCQX01</t>
  </si>
  <si>
    <t>ftp://ftp.ncbi.nlm.nih.gov/genomes/all/GCA/020/087/005/GCA_020087005.1_ASM2008700v1</t>
  </si>
  <si>
    <t>Mrakiaceae sp. VS III B KN 2</t>
  </si>
  <si>
    <t>VS III B KN 2</t>
  </si>
  <si>
    <t>SAMN15543666</t>
  </si>
  <si>
    <t>GCA_020087025.1</t>
  </si>
  <si>
    <t>JADCQV01</t>
  </si>
  <si>
    <t>ftp://ftp.ncbi.nlm.nih.gov/genomes/all/GCA/020/087/025/GCA_020087025.1_ASM2008702v1</t>
  </si>
  <si>
    <t>Thalassiosira sundarbana</t>
  </si>
  <si>
    <t>SBOTS_1</t>
  </si>
  <si>
    <t>SAMN15503305</t>
  </si>
  <si>
    <t>PRJNA645408</t>
  </si>
  <si>
    <t>GCA_020086505.1</t>
  </si>
  <si>
    <t>JAHIDX01</t>
  </si>
  <si>
    <t>ftp://ftp.ncbi.nlm.nih.gov/genomes/all/GCA/020/086/505/GCA_020086505.1_ASM2008650v1</t>
  </si>
  <si>
    <t>Lanius collurio</t>
  </si>
  <si>
    <t>SAMN15461556</t>
  </si>
  <si>
    <t>PRJNA644480</t>
  </si>
  <si>
    <t>GCA_020086605.1</t>
  </si>
  <si>
    <t>JACBWW01</t>
  </si>
  <si>
    <t>ftp://ftp.ncbi.nlm.nih.gov/genomes/all/GCA/020/086/605/GCA_020086605.1_ASM2008660v1</t>
  </si>
  <si>
    <t>Termitomyces cryptogamus</t>
  </si>
  <si>
    <t>P5</t>
  </si>
  <si>
    <t>SAMN15642688</t>
  </si>
  <si>
    <t>PRJNA648478</t>
  </si>
  <si>
    <t>GCA_020091625.1</t>
  </si>
  <si>
    <t>JAGYZC01</t>
  </si>
  <si>
    <t>ftp://ftp.ncbi.nlm.nih.gov/genomes/all/GCA/020/091/625/GCA_020091625.1_ASM2009162v1</t>
  </si>
  <si>
    <t>Aureobasidium mustum</t>
  </si>
  <si>
    <t>SAMEA6952865</t>
  </si>
  <si>
    <t>PRJEB38309</t>
  </si>
  <si>
    <t>GCA_903819665.1</t>
  </si>
  <si>
    <t>CAIJEO01</t>
  </si>
  <si>
    <t>ftp://ftp.ncbi.nlm.nih.gov/genomes/all/GCA/903/819/665/GCA_903819665.1_AWRI4233</t>
  </si>
  <si>
    <t>Aureobasidium vineae</t>
  </si>
  <si>
    <t>SAMEA6952866</t>
  </si>
  <si>
    <t>GCA_903819635.1</t>
  </si>
  <si>
    <t>CAIJEN01</t>
  </si>
  <si>
    <t>ftp://ftp.ncbi.nlm.nih.gov/genomes/all/GCA/903/819/635/GCA_903819635.1_AWRI4619</t>
  </si>
  <si>
    <t>Aureobasidium uvarum</t>
  </si>
  <si>
    <t>SAMEA6952868</t>
  </si>
  <si>
    <t>GCA_903853725.1</t>
  </si>
  <si>
    <t>CAINUL01</t>
  </si>
  <si>
    <t>ftp://ftp.ncbi.nlm.nih.gov/genomes/all/GCA/903/853/725/GCA_903853725.1_AWRI4620</t>
  </si>
  <si>
    <t>Phalloptychus januarius</t>
  </si>
  <si>
    <t>SAMEA6809756</t>
  </si>
  <si>
    <t>GCA_902982915.1</t>
  </si>
  <si>
    <t>CADWAE01</t>
  </si>
  <si>
    <t>ftp://ftp.ncbi.nlm.nih.gov/genomes/all/GCA/902/982/915/GCA_902982915.1_HVK001</t>
  </si>
  <si>
    <t>Alfaro cultratus</t>
  </si>
  <si>
    <t>SAMEA6814939</t>
  </si>
  <si>
    <t>GCA_903066825.1</t>
  </si>
  <si>
    <t>CAEFZX01</t>
  </si>
  <si>
    <t>ftp://ftp.ncbi.nlm.nih.gov/genomes/all/GCA/903/066/825/GCA_903066825.1_HVK_AC_001</t>
  </si>
  <si>
    <t>Brachyrhaphis roseni</t>
  </si>
  <si>
    <t>SAMEA6814940</t>
  </si>
  <si>
    <t>GCA_903066815.1</t>
  </si>
  <si>
    <t>CAEFZY01</t>
  </si>
  <si>
    <t>ftp://ftp.ncbi.nlm.nih.gov/genomes/all/GCA/903/066/815/GCA_903066815.1_HVK_BR_001</t>
  </si>
  <si>
    <t>Poeciliopsis prolifica</t>
  </si>
  <si>
    <t>SAMEA6814950</t>
  </si>
  <si>
    <t>GCA_903067045.1</t>
  </si>
  <si>
    <t>CAEFZZ01</t>
  </si>
  <si>
    <t>ftp://ftp.ncbi.nlm.nih.gov/genomes/all/GCA/903/067/045/GCA_903067045.1_HVK_PP_001</t>
  </si>
  <si>
    <t>Poeciliopsis infans</t>
  </si>
  <si>
    <t>SAMEA6814946</t>
  </si>
  <si>
    <t>GCA_903067105.1</t>
  </si>
  <si>
    <t>CAEGAA01</t>
  </si>
  <si>
    <t>ftp://ftp.ncbi.nlm.nih.gov/genomes/all/GCA/903/067/105/GCA_903067105.1_HVK_PI_001</t>
  </si>
  <si>
    <t>Poeciliopsis paucimaculata</t>
  </si>
  <si>
    <t>SAMEA6814947</t>
  </si>
  <si>
    <t>GCA_903067055.1</t>
  </si>
  <si>
    <t>CAEGAD01</t>
  </si>
  <si>
    <t>ftp://ftp.ncbi.nlm.nih.gov/genomes/all/GCA/903/067/055/GCA_903067055.1_HVK_PPA_001</t>
  </si>
  <si>
    <t>Poeciliopsis gracilis</t>
  </si>
  <si>
    <t>SAMEA6814945</t>
  </si>
  <si>
    <t>GCA_903067085.1</t>
  </si>
  <si>
    <t>CAEGAC01</t>
  </si>
  <si>
    <t>ftp://ftp.ncbi.nlm.nih.gov/genomes/all/GCA/903/067/085/GCA_903067085.1_HVK_PG_001</t>
  </si>
  <si>
    <t>Girardinus metallicus</t>
  </si>
  <si>
    <t>SAMEA6814942</t>
  </si>
  <si>
    <t>GCA_903067095.1</t>
  </si>
  <si>
    <t>CAEGAE01</t>
  </si>
  <si>
    <t>ftp://ftp.ncbi.nlm.nih.gov/genomes/all/GCA/903/067/095/GCA_903067095.1_HVK_GM_001</t>
  </si>
  <si>
    <t>Ancistrocerus nigricornis</t>
  </si>
  <si>
    <t>SAMEA7746762</t>
  </si>
  <si>
    <t>PRJEB47507</t>
  </si>
  <si>
    <t>GCA_916049575.1</t>
  </si>
  <si>
    <t>chromosome 1:OU696664.1; chromosome 2:OU696665.1; chromosome 3:OU696666.1; chromosome 4:OU696667.1; chromosome 5:OU696668.1; chromosome 6:OU696669.1; mitochondrion MT:OU696670.1</t>
  </si>
  <si>
    <t>ftp://ftp.ncbi.nlm.nih.gov/genomes/all/GCA/916/049/575/GCA_916049575.1_iyAncNigr1.1</t>
  </si>
  <si>
    <t>Spilarctia lutea</t>
  </si>
  <si>
    <t>SAMEA7631557</t>
  </si>
  <si>
    <t>PRJEB47509</t>
  </si>
  <si>
    <t>GCA_916048165.1</t>
  </si>
  <si>
    <t>chromosome 1:OU696471.1; chromosome 2:OU696472.1; chromosome 3:OU696473.1; chromosome 4:OU696474.1; chromosome 5:OU696475.1; chromosome 6:OU696476.1; chromosome 7:OU696477.1; chromosome 8:OU696478.1; chromosome 9:OU696479.1; chromosome 10:OU696480.1; chromosome 11:OU696481.1; chromosome 12:OU696482.1; chromosome 13:OU696483.1; chromosome 14:OU696484.1; chromosome 15:OU696485.1; chromosome 16:OU696486.1; chromosome 17:OU696487.1; chromosome 18:OU696488.1; chromosome 19:OU696489.1; chromosome 20:OU696490.1; chromosome 21:OU696491.1; chromosome 22:OU696492.1; chromosome 23:OU696493.1; chromosome 24:OU696494.1; chromosome 25:OU696495.1; chromosome 26:OU696496.1; chromosome 27:OU696497.1; chromosome 28:OU696498.1; chromosome 29:OU696499.1; chromosome 30:OU696500.1; chromosome W:OU696501.1; chromosome Z:OU696470.1; mitochondrion MT:OU696502.1</t>
  </si>
  <si>
    <t>CAJZHC01</t>
  </si>
  <si>
    <t>ftp://ftp.ncbi.nlm.nih.gov/genomes/all/GCA/916/048/165/GCA_916048165.1_ilSpiLutu1.1</t>
  </si>
  <si>
    <t>Sacculina carcini</t>
  </si>
  <si>
    <t>SAMEA7522840</t>
  </si>
  <si>
    <t>PRJEB47498</t>
  </si>
  <si>
    <t>GCA_916048095.1</t>
  </si>
  <si>
    <t>chromosome 1:OU696570.1; chromosome 2:OU696571.1; chromosome 3:OU696572.1; chromosome 4:OU696574.1; chromosome 5:OU696573.1; chromosome 6:OU696575.1; chromosome 7:OU696576.1; chromosome 8:OU696577.1; chromosome 9:OU696578.1; chromosome 10:OU696579.1; chromosome 11:OU696581.1; chromosome 12:OU696580.1; chromosome 13:OU696582.1; chromosome 14:OU696583.1; chromosome 15:OU696584.1; chromosome 16:OU696585.1; chromosome 17:OU696586.1; chromosome 18:OU696587.1; chromosome 19:OU696588.1; chromosome 20:OU696589.1; chromosome 21:OU696590.1; chromosome 22:OU696593.1; chromosome 23:OU696591.1; chromosome 24:OU696592.1; chromosome 25:OU696597.1; chromosome 26:OU696594.1; chromosome 27:OU696595.1; chromosome 28:OU696596.1</t>
  </si>
  <si>
    <t>CAJZIA01</t>
  </si>
  <si>
    <t>ftp://ftp.ncbi.nlm.nih.gov/genomes/all/GCA/916/048/095/GCA_916048095.1_qxSacCarc1.1</t>
  </si>
  <si>
    <t>Malus sylvestris</t>
  </si>
  <si>
    <t>SAMEA9197672</t>
  </si>
  <si>
    <t>PRJEB47504</t>
  </si>
  <si>
    <t>GCA_916048215.1</t>
  </si>
  <si>
    <t>chromosome 1:OU696503.1; chromosome 2:OU696504.1; chromosome 3:OU696505.1; chromosome 4:OU696506.1; chromosome 5:OU696507.1; chromosome 6:OU696508.1; chromosome 7:OU696509.1; chromosome 8:OU696510.1; chromosome 9:OU696511.1; chromosome 10:OU696512.1; chromosome 11:OU696513.1; chromosome 12:OU696514.1; chromosome 13:OU696515.1; chromosome 14:OU696516.1; chromosome 15:OU696517.1; chromosome 16:OU696518.1; chromosome 17:OU696519.1</t>
  </si>
  <si>
    <t>CAJZHM01</t>
  </si>
  <si>
    <t>ftp://ftp.ncbi.nlm.nih.gov/genomes/all/GCA/916/048/215/GCA_916048215.1_drMalSylv7.1</t>
  </si>
  <si>
    <t>Bellardia pandia</t>
  </si>
  <si>
    <t>SAMEA7746779</t>
  </si>
  <si>
    <t>PRJEB47511</t>
  </si>
  <si>
    <t>GCA_916048285.1</t>
  </si>
  <si>
    <t>chromosome 1:OU696529.1; chromosome 2:OU696530.1; chromosome 3:OU696531.1; chromosome 4:OU696532.1; chromosome 5:OU696533.1; chromosome X:OU696534.1; mitochondrion MT:OU696535.1</t>
  </si>
  <si>
    <t>CAJZHU01</t>
  </si>
  <si>
    <t>ftp://ftp.ncbi.nlm.nih.gov/genomes/all/GCA/916/048/285/GCA_916048285.1_idBelPand1.1</t>
  </si>
  <si>
    <t>Ateles hybridus</t>
  </si>
  <si>
    <t>SAMEA8994840</t>
  </si>
  <si>
    <t>PRJEB46485</t>
  </si>
  <si>
    <t>GCA_916098195.1</t>
  </si>
  <si>
    <t>CAJZLT01</t>
  </si>
  <si>
    <t>ftp://ftp.ncbi.nlm.nih.gov/genomes/all/GCA/916/098/195/GCA_916098195.1_ORGONE_01</t>
  </si>
  <si>
    <t>Metarhizium humberi</t>
  </si>
  <si>
    <t>ESALQ1638</t>
  </si>
  <si>
    <t>SAMN15244817</t>
  </si>
  <si>
    <t>PRJNA639668</t>
  </si>
  <si>
    <t>GCA_020102295.1</t>
  </si>
  <si>
    <t>JACEFI01</t>
  </si>
  <si>
    <t>ftp://ftp.ncbi.nlm.nih.gov/genomes/all/GCA/020/102/295/GCA_020102295.1_ASM2010229v1</t>
  </si>
  <si>
    <t>Cotesia glomerata</t>
  </si>
  <si>
    <t>CgM1</t>
  </si>
  <si>
    <t>SAMN18340714</t>
  </si>
  <si>
    <t>PRJNA715233</t>
  </si>
  <si>
    <t>GCA_020080835.1</t>
  </si>
  <si>
    <t>linkage group LG1:CM034660.1; linkage group LG2:CM034661.1; linkage group LG3:CM034662.1; linkage group LG4:CM034663.1; linkage group LG5:CM034664.1; linkage group LG6:CM034665.1; linkage group LG7:CM034666.1; linkage group LG8:CM034667.1; linkage group LG9:CM034668.1; linkage group LG10:CM034669.1</t>
  </si>
  <si>
    <t>JAHXZJ01</t>
  </si>
  <si>
    <t>ftp://ftp.ncbi.nlm.nih.gov/genomes/all/GCA/020/080/835/GCA_020080835.1_MPM_Cglom_v2.3</t>
  </si>
  <si>
    <t>Eimeria sp. OTU-Z</t>
  </si>
  <si>
    <t>SAMEA7277334</t>
  </si>
  <si>
    <t>GCA_904066265.1</t>
  </si>
  <si>
    <t>CAJFCY01</t>
  </si>
  <si>
    <t>ftp://ftp.ncbi.nlm.nih.gov/genomes/all/GCA/904/066/265/GCA_904066265.1_OTUz.scaffolds</t>
  </si>
  <si>
    <t>Panagrolaimus sp. PS1579</t>
  </si>
  <si>
    <t>PS1579</t>
  </si>
  <si>
    <t>SAMEA5664306</t>
  </si>
  <si>
    <t>GCA_901779485.1</t>
  </si>
  <si>
    <t>CABFKQ01</t>
  </si>
  <si>
    <t>ftp://ftp.ncbi.nlm.nih.gov/genomes/all/GCA/901/779/485/GCA_901779485.1_PS1579_v2</t>
  </si>
  <si>
    <t>Ectocarpus sp. CCAP 1310/34</t>
  </si>
  <si>
    <t>Bft15b</t>
  </si>
  <si>
    <t>SAMEA104653772</t>
  </si>
  <si>
    <t>PRJEB25230</t>
  </si>
  <si>
    <t>GCA_902602495.3</t>
  </si>
  <si>
    <t>CACKRE03</t>
  </si>
  <si>
    <t>ftp://ftp.ncbi.nlm.nih.gov/genomes/all/GCA/902/602/495/GCA_902602495.3_Esub_Assebmy2</t>
  </si>
  <si>
    <t>Nephromyces sp. ex Molgula occidentalis</t>
  </si>
  <si>
    <t>MO01</t>
  </si>
  <si>
    <t>SAMN10992619</t>
  </si>
  <si>
    <t>PRJNA524113</t>
  </si>
  <si>
    <t>GCA_004523865.1</t>
  </si>
  <si>
    <t>SOZB01</t>
  </si>
  <si>
    <t>ftp://ftp.ncbi.nlm.nih.gov/genomes/all/GCA/004/523/865/GCA_004523865.1_ASM452386v1</t>
  </si>
  <si>
    <t>Scenedesmus sp. NREL 46B-D3</t>
  </si>
  <si>
    <t>NREL 46B-D3</t>
  </si>
  <si>
    <t>SAMN07663081</t>
  </si>
  <si>
    <t>PRJNA407785</t>
  </si>
  <si>
    <t>GCA_014080715.1</t>
  </si>
  <si>
    <t>JACERP01</t>
  </si>
  <si>
    <t>ftp://ftp.ncbi.nlm.nih.gov/genomes/all/GCA/014/080/715/GCA_014080715.1_Scesp_1</t>
  </si>
  <si>
    <t>Halamphora sp. MG8b</t>
  </si>
  <si>
    <t>MG8b</t>
  </si>
  <si>
    <t>SAMN08335868</t>
  </si>
  <si>
    <t>GCA_004335815.1</t>
  </si>
  <si>
    <t>QAXB01</t>
  </si>
  <si>
    <t>ftp://ftp.ncbi.nlm.nih.gov/genomes/all/GCA/004/335/815/GCA_004335815.1_ASM433581v1</t>
  </si>
  <si>
    <t>Dunaliella sp. M2</t>
  </si>
  <si>
    <t>SAMN08335862</t>
  </si>
  <si>
    <t>GCA_004335885.1</t>
  </si>
  <si>
    <t>QFBH01</t>
  </si>
  <si>
    <t>ftp://ftp.ncbi.nlm.nih.gov/genomes/all/GCA/004/335/885/GCA_004335885.1_ASM433588v1</t>
  </si>
  <si>
    <t>Chloroidium sp. JM</t>
  </si>
  <si>
    <t>JM</t>
  </si>
  <si>
    <t>SAMN08335860</t>
  </si>
  <si>
    <t>GCA_004335615.1</t>
  </si>
  <si>
    <t>QAXI01</t>
  </si>
  <si>
    <t>ftp://ftp.ncbi.nlm.nih.gov/genomes/all/GCA/004/335/615/GCA_004335615.1_ASM433561v1</t>
  </si>
  <si>
    <t>Trypanosomatidae sp. JR-2017b</t>
  </si>
  <si>
    <t>LTCP393</t>
  </si>
  <si>
    <t>SAMN07508841</t>
  </si>
  <si>
    <t>GCA_016643115.1</t>
  </si>
  <si>
    <t>NSCP01</t>
  </si>
  <si>
    <t>ftp://ftp.ncbi.nlm.nih.gov/genomes/all/GCA/016/643/115/GCA_016643115.1_ASM1664311v1</t>
  </si>
  <si>
    <t>Chlorella sp. BAC 9706</t>
  </si>
  <si>
    <t>BAC 9706</t>
  </si>
  <si>
    <t>SAMN13386516</t>
  </si>
  <si>
    <t>PRJNA591660</t>
  </si>
  <si>
    <t>GCA_013372505.1</t>
  </si>
  <si>
    <t>JABWAE01</t>
  </si>
  <si>
    <t>ftp://ftp.ncbi.nlm.nih.gov/genomes/all/GCA/013/372/505/GCA_013372505.1_S68</t>
  </si>
  <si>
    <t>Thraustochytrium sp. ATCC 26185</t>
  </si>
  <si>
    <t>ATCC 26185</t>
  </si>
  <si>
    <t>SAMN06274943</t>
  </si>
  <si>
    <t>PRJNA368972</t>
  </si>
  <si>
    <t>GCA_002154235.1</t>
  </si>
  <si>
    <t>MUFY01</t>
  </si>
  <si>
    <t>ftp://ftp.ncbi.nlm.nih.gov/genomes/all/GCA/002/154/235/GCA_002154235.1_ASM215423v1</t>
  </si>
  <si>
    <t>Trebouxia sp. A1-2</t>
  </si>
  <si>
    <t>A1-2</t>
  </si>
  <si>
    <t>SAMN12598962</t>
  </si>
  <si>
    <t>GCA_008636185.1</t>
  </si>
  <si>
    <t>VXIU01</t>
  </si>
  <si>
    <t>ftp://ftp.ncbi.nlm.nih.gov/genomes/all/GCA/008/636/185/GCA_008636185.1_ASM863618v1</t>
  </si>
  <si>
    <t>Bathycoccus sp. SAG3</t>
  </si>
  <si>
    <t>SAG3</t>
  </si>
  <si>
    <t>SAMN12077165</t>
  </si>
  <si>
    <t>GCA_009618085.1</t>
  </si>
  <si>
    <t>VIAU01</t>
  </si>
  <si>
    <t>ftp://ftp.ncbi.nlm.nih.gov/genomes/all/GCA/009/618/085/GCA_009618085.1_ASM961808v1</t>
  </si>
  <si>
    <t>Stramenopiles sp. TOSAG23-3</t>
  </si>
  <si>
    <t>SAMEA3727698</t>
  </si>
  <si>
    <t>GCA_900128585.1</t>
  </si>
  <si>
    <t>FQSG01</t>
  </si>
  <si>
    <t>ftp://ftp.ncbi.nlm.nih.gov/genomes/all/GCA/900/128/585/GCA_900128585.1_TOSAG23-3</t>
  </si>
  <si>
    <t>Coelastrella sp. M60</t>
  </si>
  <si>
    <t>M60</t>
  </si>
  <si>
    <t>SAMN04497931</t>
  </si>
  <si>
    <t>PRJNA306811</t>
  </si>
  <si>
    <t>GCA_001630525.1</t>
  </si>
  <si>
    <t>LWCB01</t>
  </si>
  <si>
    <t>ftp://ftp.ncbi.nlm.nih.gov/genomes/all/GCA/001/630/525/GCA_001630525.1_ASM163052v1</t>
  </si>
  <si>
    <t>Aurantiochytrium sp. KH105</t>
  </si>
  <si>
    <t>KH105</t>
  </si>
  <si>
    <t>SAMD00114598</t>
  </si>
  <si>
    <t>PRJDB6838</t>
  </si>
  <si>
    <t>GCA_003116975.1</t>
  </si>
  <si>
    <t>BGKB01</t>
  </si>
  <si>
    <t>ftp://ftp.ncbi.nlm.nih.gov/genomes/all/GCA/003/116/975/GCA_003116975.1_Auran_KH105_1.0</t>
  </si>
  <si>
    <t>Trichinella sp. T9</t>
  </si>
  <si>
    <t>ISS409</t>
  </si>
  <si>
    <t>SAMN02949488</t>
  </si>
  <si>
    <t>GCA_001447505.1</t>
  </si>
  <si>
    <t>JYDN01</t>
  </si>
  <si>
    <t>ftp://ftp.ncbi.nlm.nih.gov/genomes/all/GCA/001/447/505/GCA_001447505.1_T9_ISS409_r1.0</t>
  </si>
  <si>
    <t>Oscheius sp. TEL-2014</t>
  </si>
  <si>
    <t>TEL-2014</t>
  </si>
  <si>
    <t>SAMN04230445</t>
  </si>
  <si>
    <t>PRJNA300865</t>
  </si>
  <si>
    <t>GCA_001513535.1</t>
  </si>
  <si>
    <t>LNBV01</t>
  </si>
  <si>
    <t>2016-01-12T00:00:00Z</t>
  </si>
  <si>
    <t>ftp://ftp.ncbi.nlm.nih.gov/genomes/all/GCA/001/513/535/GCA_001513535.1_ASM151353v1</t>
  </si>
  <si>
    <t>Picochlorum sp. SENEW3</t>
  </si>
  <si>
    <t>SENEW3</t>
  </si>
  <si>
    <t>SAMN02739349</t>
  </si>
  <si>
    <t>PRJNA245752</t>
  </si>
  <si>
    <t>GCA_000876415.1</t>
  </si>
  <si>
    <t>JPID01</t>
  </si>
  <si>
    <t>ftp://ftp.ncbi.nlm.nih.gov/genomes/all/GCA/000/876/415/GCA_000876415.1_ASM87641v1</t>
  </si>
  <si>
    <t>Cryptosporidium sp. chipmunk LX-2015</t>
  </si>
  <si>
    <t>chipmunk LX-2015</t>
  </si>
  <si>
    <t>SAMN03281121</t>
  </si>
  <si>
    <t>PRJNA272389</t>
  </si>
  <si>
    <t>GCA_000831705.1</t>
  </si>
  <si>
    <t>JXRN01</t>
  </si>
  <si>
    <t>ftp://ftp.ncbi.nlm.nih.gov/genomes/all/GCA/000/831/705/GCA_000831705.1_ASM83170v1</t>
  </si>
  <si>
    <t>Schizochytrium sp. TIO01</t>
  </si>
  <si>
    <t>TIO01</t>
  </si>
  <si>
    <t>SAMN09727268</t>
  </si>
  <si>
    <t>PRJNA483186</t>
  </si>
  <si>
    <t>GCA_004764695.1</t>
  </si>
  <si>
    <t>plasmid unnamed_26:CM015707.1; plasmid unnamed_70:CM015708.1; mitochondrion MT:CM015709.1</t>
  </si>
  <si>
    <t>SMSO01</t>
  </si>
  <si>
    <t>ftp://ftp.ncbi.nlm.nih.gov/genomes/all/GCA/004/764/695/GCA_004764695.1_ASM476469v1</t>
  </si>
  <si>
    <t>Coccomyxa sp. SUA001</t>
  </si>
  <si>
    <t>SUA001</t>
  </si>
  <si>
    <t>SAMN03761152</t>
  </si>
  <si>
    <t>PRJNA285941</t>
  </si>
  <si>
    <t>GCA_001244535.1</t>
  </si>
  <si>
    <t>LHAR01</t>
  </si>
  <si>
    <t>ftp://ftp.ncbi.nlm.nih.gov/genomes/all/GCA/001/244/535/GCA_001244535.1_ASM124453v1</t>
  </si>
  <si>
    <t>Phytomonas sp. isolate Hart1</t>
  </si>
  <si>
    <t>Hart1</t>
  </si>
  <si>
    <t>SAMEA3146253</t>
  </si>
  <si>
    <t>PRJEB1539</t>
  </si>
  <si>
    <t>GCA_000982615.1</t>
  </si>
  <si>
    <t>CAVR02</t>
  </si>
  <si>
    <t>2014-03-11T00:00:00Z</t>
  </si>
  <si>
    <t>ftp://ftp.ncbi.nlm.nih.gov/genomes/all/GCA/000/982/615/GCA_000982615.1_AKI_PRJEB1539_v1</t>
  </si>
  <si>
    <t>Leishmania sp. Namibia</t>
  </si>
  <si>
    <t>SAMN17294129</t>
  </si>
  <si>
    <t>PRJNA689706</t>
  </si>
  <si>
    <t>GCA_017918225.1</t>
  </si>
  <si>
    <t>chromosome 1:CM030540.1; chromosome 2:CM030541.1; chromosome 3:CM030542.1; chromosome 4:CM030543.1; chromosome 5:CM030544.1; chromosome 6:CM030545.1; chromosome 7:CM030546.1; chromosome 8:CM030547.1; chromosome 9:CM030548.1; chromosome 10:CM030549.1; chromosome 11:CM030550.1; chromosome 12:CM030551.1; chromosome 13:CM030552.1; chromosome 14:CM030553.1; chromosome 15:CM030554.1; chromosome 16:CM030555.1; chromosome 17:CM030556.1; chromosome 18:CM030557.1; chromosome 19:CM030558.1; chromosome 20:CM030559.1; chromosome 21:CM030560.1; chromosome 22:CM030561.1; chromosome 23:CM030562.1; chromosome 24:CM030563.1; chromosome 25:CM030564.1; chromosome 26:CM030565.1; chromosome 27:CM030566.1; chromosome 28:CM030567.1; chromosome 29:CM030568.1; chromosome 30:CM030569.1; chromosome 31:CM030570.1; chromosome 32:CM030571.1; chromosome 33:CM030572.1; chromosome 34:CM030573.1; chromosome 35:CM030574.1; chromosome 36:CM030575.1</t>
  </si>
  <si>
    <t>JAFNID01</t>
  </si>
  <si>
    <t>ftp://ftp.ncbi.nlm.nih.gov/genomes/all/GCA/017/918/225/GCA_017918225.1_LU_LNam_1.0</t>
  </si>
  <si>
    <t>Drosophila sp. st01m</t>
  </si>
  <si>
    <t>st01m</t>
  </si>
  <si>
    <t>SAMN16729694</t>
  </si>
  <si>
    <t>GCA_018901795.1</t>
  </si>
  <si>
    <t>JAEIFG01</t>
  </si>
  <si>
    <t>ftp://ftp.ncbi.nlm.nih.gov/genomes/all/GCA/018/901/795/GCA_018901795.1_ASM1890179v1</t>
  </si>
  <si>
    <t>Chlamydomonas sp. UWO 241</t>
  </si>
  <si>
    <t>UWO 241</t>
  </si>
  <si>
    <t>SAMN11975472</t>
  </si>
  <si>
    <t>PRJNA547753</t>
  </si>
  <si>
    <t>GCA_016618255.1</t>
  </si>
  <si>
    <t>VFSX01</t>
  </si>
  <si>
    <t>ftp://ftp.ncbi.nlm.nih.gov/genomes/all/GCA/016/618/255/GCA_016618255.1_CUWO241_v1.0_nuclear</t>
  </si>
  <si>
    <t>Sycophila sp. Sp_5</t>
  </si>
  <si>
    <t>Sp_5</t>
  </si>
  <si>
    <t>SAMN15346991</t>
  </si>
  <si>
    <t>GCA_018906775.1</t>
  </si>
  <si>
    <t>JACCID01</t>
  </si>
  <si>
    <t>ftp://ftp.ncbi.nlm.nih.gov/genomes/all/GCA/018/906/775/GCA_018906775.1_ASM1890677v1</t>
  </si>
  <si>
    <t>Fraxinus sp. 1973-6204</t>
  </si>
  <si>
    <t>SAMEA6544808</t>
  </si>
  <si>
    <t>GCA_903798365.1</t>
  </si>
  <si>
    <t>CAIGRR01</t>
  </si>
  <si>
    <t>ftp://ftp.ncbi.nlm.nih.gov/genomes/all/GCA/903/798/365/GCA_903798365.1_FRAX29-0.1</t>
  </si>
  <si>
    <t>Paedocypris sp. Pulau Singkep</t>
  </si>
  <si>
    <t>IMCB_SINFMF_001</t>
  </si>
  <si>
    <t>SAMN15089893</t>
  </si>
  <si>
    <t>PRJNA636914</t>
  </si>
  <si>
    <t>GCA_017309775.1</t>
  </si>
  <si>
    <t>JABUMW01</t>
  </si>
  <si>
    <t>ftp://ftp.ncbi.nlm.nih.gov/genomes/all/GCA/017/309/775/GCA_017309775.1_IMCB_Psing_F_1.0</t>
  </si>
  <si>
    <t>Rotaria sp. Silwood2</t>
  </si>
  <si>
    <t>SAMEA8117369</t>
  </si>
  <si>
    <t>GCA_905329745.1</t>
  </si>
  <si>
    <t>CAJNSZ01</t>
  </si>
  <si>
    <t>ftp://ftp.ncbi.nlm.nih.gov/genomes/all/GCA/905/329/745/GCA_905329745.1_Rp_RPSE411_reference_genomic_v1</t>
  </si>
  <si>
    <t>Nannochloris sp. X1</t>
  </si>
  <si>
    <t>X1</t>
  </si>
  <si>
    <t>SAMN08335870</t>
  </si>
  <si>
    <t>GCA_004335555.1</t>
  </si>
  <si>
    <t>QAWZ01</t>
  </si>
  <si>
    <t>ftp://ftp.ncbi.nlm.nih.gov/genomes/all/GCA/004/335/555/GCA_004335555.1_ASM433555v1</t>
  </si>
  <si>
    <t>Plasmodium sp. gorilla clade G2</t>
  </si>
  <si>
    <t>SAMEA2797513</t>
  </si>
  <si>
    <t>GCA_900097015.1</t>
  </si>
  <si>
    <t>chromosome 1:NC_041693.1/LT969410.1; chromosome 2:NC_041694.1/LT969411.1; chromosome 3:NC_041695.1/LT969412.1; chromosome 4:NC_041696.1/LT969413.1; chromosome 5:NC_041697.1/LT969414.1; chromosome 6:NC_041698.1/LT969415.1; chromosome 7:NC_041699.1/LT969416.1; chromosome 8:NC_041700.1/LT969417.1; chromosome 9:NC_041701.1/LT969418.1; chromosome 10:NC_041702.1/LT969419.1; chromosome 11:NC_041703.1/LT969420.1; chromosome 12:NC_041704.1/LT969421.1; chromosome 13:NC_041705.1/LT969422.1; chromosome 14:NC_041706.1/LT969423.1</t>
  </si>
  <si>
    <t>OEYY01</t>
  </si>
  <si>
    <t>ftp://ftp.ncbi.nlm.nih.gov/genomes/all/GCA/900/097/015/GCA_900097015.1_PADLG01</t>
  </si>
  <si>
    <t>ftp://ftp.ncbi.nlm.nih.gov/genomes/all/GCF/900/097/015/GCF_900097015.1_PADLG01</t>
  </si>
  <si>
    <t>Caenorhabditis sp. 38 MB-2015</t>
  </si>
  <si>
    <t>JU2809</t>
  </si>
  <si>
    <t>SAMEA4843592</t>
  </si>
  <si>
    <t>PRJEB11354</t>
  </si>
  <si>
    <t>GCA_900536415.3</t>
  </si>
  <si>
    <t>UNPQ02</t>
  </si>
  <si>
    <t>ftp://ftp.ncbi.nlm.nih.gov/genomes/all/GCA/900/536/415/GCA_900536415.3_CQUIO_v1</t>
  </si>
  <si>
    <t>Symbiodinium sp. KB8</t>
  </si>
  <si>
    <t>SAMEA6358992</t>
  </si>
  <si>
    <t>GCA_905221625.1</t>
  </si>
  <si>
    <t>CAJNDU01</t>
  </si>
  <si>
    <t>ftp://ftp.ncbi.nlm.nih.gov/genomes/all/GCA/905/221/625/GCA_905221625.1_Smic_CassKB8</t>
  </si>
  <si>
    <t>Ostreococcus sp. SAG10</t>
  </si>
  <si>
    <t>SAG10</t>
  </si>
  <si>
    <t>SAMN12077176</t>
  </si>
  <si>
    <t>GCA_009618215.1</t>
  </si>
  <si>
    <t>VIBB01</t>
  </si>
  <si>
    <t>ftp://ftp.ncbi.nlm.nih.gov/genomes/all/GCA/009/618/215/GCA_009618215.1_ASM961821v1</t>
  </si>
  <si>
    <t>Blastocystis sp. subtype 4</t>
  </si>
  <si>
    <t>WR1</t>
  </si>
  <si>
    <t>SAMN02949638</t>
  </si>
  <si>
    <t>PRJNA354194</t>
  </si>
  <si>
    <t>GCA_000743755.1</t>
  </si>
  <si>
    <t>JPUL02</t>
  </si>
  <si>
    <t>ftp://ftp.ncbi.nlm.nih.gov/genomes/all/GCA/000/743/755/GCA_000743755.1_ASM74375v1</t>
  </si>
  <si>
    <t>ftp://ftp.ncbi.nlm.nih.gov/genomes/all/GCF/000/743/755/GCF_000743755.1_ASM74375v1</t>
  </si>
  <si>
    <t>Columba livia</t>
  </si>
  <si>
    <t>SAMN02981415</t>
  </si>
  <si>
    <t>PRJNA217047</t>
  </si>
  <si>
    <t>GCA_000337935.1</t>
  </si>
  <si>
    <t>mitochondrion MT:NC_013978.1/</t>
  </si>
  <si>
    <t>AKCR01</t>
  </si>
  <si>
    <t>2013-02-04T00:00:00Z</t>
  </si>
  <si>
    <t>ftp://ftp.ncbi.nlm.nih.gov/genomes/all/GCA/000/337/935/GCA_000337935.1_Cliv_1.0</t>
  </si>
  <si>
    <t>ftp://ftp.ncbi.nlm.nih.gov/genomes/all/GCF/000/337/935/GCF_000337935.1_Cliv_1.0</t>
  </si>
  <si>
    <t>Micromonas sp. SAG7</t>
  </si>
  <si>
    <t>SAG7</t>
  </si>
  <si>
    <t>SAMN12077171</t>
  </si>
  <si>
    <t>GCA_009618165.1</t>
  </si>
  <si>
    <t>VIAY01</t>
  </si>
  <si>
    <t>ftp://ftp.ncbi.nlm.nih.gov/genomes/all/GCA/009/618/165/GCA_009618165.1_ASM961816v1</t>
  </si>
  <si>
    <t>Manihot esculenta</t>
  </si>
  <si>
    <t>SAMN04116956</t>
  </si>
  <si>
    <t>PRJNA394209</t>
  </si>
  <si>
    <t>GCA_001659605.1</t>
  </si>
  <si>
    <t>chromosome LG1:NC_035161.1/CM004387.1; chromosome LG2:NC_035162.1/CM004388.1; chromosome LG3:NC_035163.1/CM004389.1; chromosome LG4:NC_035164.1/CM004390.1; chromosome LG5:NC_035165.1/CM004391.1; chromosome LG6:NC_035166.1/CM004392.1; chromosome LG7:NC_035167.1/CM004393.1; chromosome LG8:NC_035168.1/CM004394.1; chromosome LG9:NC_035169.1/CM004395.1; chromosome LG10:NC_035170.1/CM004396.1; chromosome LG11:NC_035171.1/CM004397.1; chromosome LG12:NC_035172.1/CM004398.1; chromosome LG13:NC_035173.1/CM004399.1; chromosome LG14:NC_035174.1/CM004400.1; chromosome LG15:NC_035175.1/CM004401.1; chromosome LG16:NC_035176.1/CM004402.1; chromosome LG17:NC_035177.1/CM004403.1; chromosome LG18:NC_035178.1/CM004404.1; chloroplast Pltd:NC_010433.1/</t>
  </si>
  <si>
    <t>LTYI01</t>
  </si>
  <si>
    <t>2016-06-07T00:00:00Z</t>
  </si>
  <si>
    <t>ftp://ftp.ncbi.nlm.nih.gov/genomes/all/GCA/001/659/605/GCA_001659605.1_Manihot_esculenta_v6</t>
  </si>
  <si>
    <t>ftp://ftp.ncbi.nlm.nih.gov/genomes/all/GCF/001/659/605/GCF_001659605.1_Manihot_esculenta_v6</t>
  </si>
  <si>
    <t>Cryptosporidium hominis TU502</t>
  </si>
  <si>
    <t>TU502</t>
  </si>
  <si>
    <t>PRJNA13200</t>
  </si>
  <si>
    <t>GCA_000006425.1</t>
  </si>
  <si>
    <t>AAEL01</t>
  </si>
  <si>
    <t>2004-10-27T00:00:00Z</t>
  </si>
  <si>
    <t>ftp://ftp.ncbi.nlm.nih.gov/genomes/all/GCF/000/006/425/GCF_000006425.1_ASM642v1</t>
  </si>
  <si>
    <t>Canis lupus dingo</t>
  </si>
  <si>
    <t>COOINDA</t>
  </si>
  <si>
    <t>SAMN14395261</t>
  </si>
  <si>
    <t>PRJNA649359</t>
  </si>
  <si>
    <t>GCA_012295265.1</t>
  </si>
  <si>
    <t>chromosome 13:NC_049956.1/CM022680.1; chromosome 25:NC_049957.1/CM022681.1; chromosome 36:NC_049958.1/CM022682.1</t>
  </si>
  <si>
    <t>JAASLC01</t>
  </si>
  <si>
    <t>ftp://ftp.ncbi.nlm.nih.gov/genomes/all/GCA/012/295/265/GCA_012295265.1_UNSW_AlpineDingo_1.0</t>
  </si>
  <si>
    <t>ftp://ftp.ncbi.nlm.nih.gov/genomes/all/GCF/012/295/265/GCF_012295265.1_UNSW_AlpineDingo_1.0</t>
  </si>
  <si>
    <t>Ictalurus punctatus</t>
  </si>
  <si>
    <t>SAMN03486842</t>
  </si>
  <si>
    <t>PRJNA327588</t>
  </si>
  <si>
    <t>GCA_001660625.1</t>
  </si>
  <si>
    <t>chromosome 1:NC_030416.1/CM004414.1; chromosome 2:NC_030417.1/CM004415.1; chromosome 3:NC_030418.1/CM004416.1; chromosome 5:NC_030420.1/CM004418.1; chromosome 6:NC_030421.1/CM004419.1; chromosome 7:NC_030422.1/CM004420.1; chromosome 8:NC_030423.1/CM004421.1; chromosome 9:NC_030424.1/CM004422.1; chromosome 10:NC_030425.1/CM004423.1; chromosome 11:NC_030426.1/CM004424.1; chromosome 12:NC_030427.1/CM004425.1; chromosome 13:NC_030428.1/CM004426.1; chromosome 14:NC_030429.1/CM004427.1; chromosome 15:NC_030430.1/CM004428.1; chromosome 16:NC_030431.1/CM004429.1; chromosome 17:NC_030432.1/CM004430.1; chromosome 18:NC_030433.1/CM004431.1; chromosome 19:NC_030434.1/CM004432.1; chromosome 20:NC_030435.1/CM004433.1; chromosome 21:NC_030436.1/CM004434.1; chromosome 22:NC_030437.1/CM004435.1; chromosome 23:NC_030438.1/CM004436.1; chromosome 24:NC_030439.1/CM004437.1; chromosome 25:NC_030440.1/CM004438.1; chromosome 26:NC_030441.1/CM004439.1; chromosome 27:NC_030442.1/CM004440.1; chromosome 28:NC_030443.1/CM004441.1; chromosome 29:NC_030444.1/CM004442.1; chromosome X:NC_030419.1/CM004417.1; mitochondrion MT:NC_003489.1/</t>
  </si>
  <si>
    <t>LBML01</t>
  </si>
  <si>
    <t>ftp://ftp.ncbi.nlm.nih.gov/genomes/all/GCA/001/660/625/GCA_001660625.1_IpCoco_1.2</t>
  </si>
  <si>
    <t>ftp://ftp.ncbi.nlm.nih.gov/genomes/all/GCF/001/660/625/GCF_001660625.1_IpCoco_1.2</t>
  </si>
  <si>
    <t>Micromonas sp. SAG8</t>
  </si>
  <si>
    <t>SAG8</t>
  </si>
  <si>
    <t>SAMN12077173</t>
  </si>
  <si>
    <t>GCA_009618195.1</t>
  </si>
  <si>
    <t>VIAZ01</t>
  </si>
  <si>
    <t>ftp://ftp.ncbi.nlm.nih.gov/genomes/all/GCA/009/618/195/GCA_009618195.1_ASM961819v1</t>
  </si>
  <si>
    <t>Camellia sinensis</t>
  </si>
  <si>
    <t>SAMN06329939</t>
  </si>
  <si>
    <t>PRJNA524157</t>
  </si>
  <si>
    <t>GCA_004153795.1</t>
  </si>
  <si>
    <t>chloroplast Pltd:NC_020019.1/</t>
  </si>
  <si>
    <t>SDRB01</t>
  </si>
  <si>
    <t>ftp://ftp.ncbi.nlm.nih.gov/genomes/all/GCA/004/153/795/GCA_004153795.1_AHAU_CSS_1</t>
  </si>
  <si>
    <t>ftp://ftp.ncbi.nlm.nih.gov/genomes/all/GCF/004/153/795/GCF_004153795.1_AHAU_CSS_1</t>
  </si>
  <si>
    <t>Arachis duranensis</t>
  </si>
  <si>
    <t>SAMN02982871</t>
  </si>
  <si>
    <t>PRJNA316327</t>
  </si>
  <si>
    <t>GCA_000817695.2</t>
  </si>
  <si>
    <t>chromosome A01:NC_029772.2/; chromosome A02:NC_029773.2/; chromosome A03:NC_029774.2/; chromosome A04:NC_029775.2/; chromosome A05:NC_029776.2/; chromosome A06:NC_029777.2/; chromosome A07:NC_029778.2/; chromosome A08:NC_029779.2/; chromosome A09:NC_029780.2/; chromosome A10:NC_029781.2/</t>
  </si>
  <si>
    <t>JQIN01</t>
  </si>
  <si>
    <t>2015-01-13T00:00:00Z</t>
  </si>
  <si>
    <t>ftp://ftp.ncbi.nlm.nih.gov/genomes/all/GCA/000/817/695/GCA_000817695.2_Aradu1.1</t>
  </si>
  <si>
    <t>ftp://ftp.ncbi.nlm.nih.gov/genomes/all/GCF/000/817/695/GCF_000817695.2_Aradu1.1</t>
  </si>
  <si>
    <t>Blastocystis sp. subtype 3</t>
  </si>
  <si>
    <t>ZGR</t>
  </si>
  <si>
    <t>SAMN03350147</t>
  </si>
  <si>
    <t>PRJNA275575</t>
  </si>
  <si>
    <t>GCA_000963385.1</t>
  </si>
  <si>
    <t>JZRK01</t>
  </si>
  <si>
    <t>2015-03-25T00:00:00Z</t>
  </si>
  <si>
    <t>ftp://ftp.ncbi.nlm.nih.gov/genomes/all/GCA/000/963/385/GCA_000963385.1_ASM96338v1</t>
  </si>
  <si>
    <t>Ostreococcus sp. SAG11</t>
  </si>
  <si>
    <t>SAG11</t>
  </si>
  <si>
    <t>SAMN12077177</t>
  </si>
  <si>
    <t>GCA_009618255.1</t>
  </si>
  <si>
    <t>VIBC01</t>
  </si>
  <si>
    <t>ftp://ftp.ncbi.nlm.nih.gov/genomes/all/GCA/009/618/255/GCA_009618255.1_ASM961825v1</t>
  </si>
  <si>
    <t>Symbiodinium sp. CCMP2592</t>
  </si>
  <si>
    <t>SAMEA7230703</t>
  </si>
  <si>
    <t>GCA_905221615.1</t>
  </si>
  <si>
    <t>CAJNDT01</t>
  </si>
  <si>
    <t>ftp://ftp.ncbi.nlm.nih.gov/genomes/all/GCA/905/221/615/GCA_905221615.1_Stri_CCMP2592</t>
  </si>
  <si>
    <t>Caenorhabditis sp. 26 LS-2015</t>
  </si>
  <si>
    <t>JU2190</t>
  </si>
  <si>
    <t>SAMEA4839303</t>
  </si>
  <si>
    <t>PRJEB12596</t>
  </si>
  <si>
    <t>GCA_900536285.3</t>
  </si>
  <si>
    <t>UNPC02</t>
  </si>
  <si>
    <t>ftp://ftp.ncbi.nlm.nih.gov/genomes/all/GCA/900/536/285/GCA_900536285.3_CZANZ_v1</t>
  </si>
  <si>
    <t>Plasmodium sp. gorilla clade G1</t>
  </si>
  <si>
    <t>SAMEA2711195</t>
  </si>
  <si>
    <t>GCA_900095595.1</t>
  </si>
  <si>
    <t>chromosome 1:LT963414.1; chromosome 2:LT963415.1; chromosome 3:LT963416.1; chromosome 4:LT963417.1; chromosome 5:LT963418.1; chromosome 6:LT963419.1; chromosome 7:LT963420.1; chromosome 8:LT963421.1; chromosome 9:LT963422.1; chromosome 10:LT963423.1; chromosome 11:LT963424.1; chromosome 12:LT963425.1; chromosome 13:LT963426.1; chromosome 14:LT963427.1</t>
  </si>
  <si>
    <t>FMIP01</t>
  </si>
  <si>
    <t>ftp://ftp.ncbi.nlm.nih.gov/genomes/all/GCA/900/095/595/GCA_900095595.1_PPRFG01</t>
  </si>
  <si>
    <t>Paracyprichromis sp. 'tembwe' AB-2019</t>
  </si>
  <si>
    <t>JWD1</t>
  </si>
  <si>
    <t>SAMN12123888</t>
  </si>
  <si>
    <t>GCA_015108655.1</t>
  </si>
  <si>
    <t>VUQE01</t>
  </si>
  <si>
    <t>ftp://ftp.ncbi.nlm.nih.gov/genomes/all/GCA/015/108/655/GCA_015108655.1_JWD1.scf</t>
  </si>
  <si>
    <t>Paramacrobiotus sp. TYO</t>
  </si>
  <si>
    <t>TYO</t>
  </si>
  <si>
    <t>SAMD00132250</t>
  </si>
  <si>
    <t>PRJDB7223</t>
  </si>
  <si>
    <t>GCA_019649055.1</t>
  </si>
  <si>
    <t>BHEN01</t>
  </si>
  <si>
    <t>2021-06-17T00:00:00Z</t>
  </si>
  <si>
    <t>ftp://ftp.ncbi.nlm.nih.gov/genomes/all/GCA/019/649/055/GCA_019649055.1_Prichtersi_v1.0</t>
  </si>
  <si>
    <t>Chlamydomonas sp. WS7</t>
  </si>
  <si>
    <t>WS7</t>
  </si>
  <si>
    <t>SAMN08335857</t>
  </si>
  <si>
    <t>GCA_004335715.1</t>
  </si>
  <si>
    <t>QAXL01</t>
  </si>
  <si>
    <t>ftp://ftp.ncbi.nlm.nih.gov/genomes/all/GCA/004/335/715/GCA_004335715.1_ASM433571v1</t>
  </si>
  <si>
    <t>Neofusicoccum parvum UCRNP2</t>
  </si>
  <si>
    <t>UCRNP2</t>
  </si>
  <si>
    <t>SAMN01906718</t>
  </si>
  <si>
    <t>PRJNA244484</t>
  </si>
  <si>
    <t>GCA_000385595.1</t>
  </si>
  <si>
    <t>AORE01</t>
  </si>
  <si>
    <t>ftp://ftp.ncbi.nlm.nih.gov/genomes/all/GCA/000/385/595/GCA_000385595.1_UCRNP2V3</t>
  </si>
  <si>
    <t>ftp://ftp.ncbi.nlm.nih.gov/genomes/all/GCF/000/385/595/GCF_000385595.1_UCRNP2V3</t>
  </si>
  <si>
    <t>Leishmania sp. MAR LEM2494</t>
  </si>
  <si>
    <t>LEM2494</t>
  </si>
  <si>
    <t>SAMN04576851</t>
  </si>
  <si>
    <t>PRJNA192703</t>
  </si>
  <si>
    <t>GCA_000409445.2</t>
  </si>
  <si>
    <t>chromosome 1:CM004312.1; chromosome 2:CM004313.1; chromosome 3:CM004314.1; chromosome 4:CM004315.1; chromosome 5:CM004316.1; chromosome 6:CM004317.1; chromosome 7:CM004318.1; chromosome 8:CM004319.1; chromosome 9:CM004320.1; chromosome 10:CM004321.1; chromosome 11:CM004322.1; chromosome 12:CM004323.1; chromosome 13:CM004324.1; chromosome 14:CM004325.1; chromosome 15:CM004326.1; chromosome 16:CM004327.1; chromosome 17:CM004328.1; chromosome 18:CM004329.1; chromosome 19:CM004330.1; chromosome 20:CM004331.1; chromosome 21:CM004332.1; chromosome 22:CM004333.1; chromosome 23:CM004334.1; chromosome 24:CM004335.1; chromosome 25:CM004336.1; chromosome 26:CM004337.1; chromosome 27:CM004338.1; chromosome 28:CM004339.1; chromosome 29:CM004340.1; chromosome 30:CM004341.1; chromosome 31:CM004342.1; chromosome 32:CM004343.1; chromosome 33:CM004344.1; chromosome 34:CM004345.1; chromosome 35:CM004346.1; chromosome 36:CM004347.1</t>
  </si>
  <si>
    <t>ATAD02</t>
  </si>
  <si>
    <t>2013-06-07T00:00:00Z</t>
  </si>
  <si>
    <t>ftp://ftp.ncbi.nlm.nih.gov/genomes/all/GCA/000/409/445/GCA_000409445.2_Leishmania_MAR_LEM2494-1.0.3</t>
  </si>
  <si>
    <t>Mastacembelus armatus</t>
  </si>
  <si>
    <t>SAMEA104026378</t>
  </si>
  <si>
    <t>PRJEB25769</t>
  </si>
  <si>
    <t>GCA_900324485.2</t>
  </si>
  <si>
    <t>chromosome 1:NC_046633.1/LR535833.1; chromosome 2:NC_046634.1/LR535834.1; chromosome 3:NC_046635.1/LR535835.1; chromosome 4:NC_046636.1/LR535836.1; chromosome 5:NC_046637.1/LR535837.1; chromosome 6:NC_046638.1/LR535838.1; chromosome 7:NC_046639.1/LR535839.1; chromosome 8:NC_046640.1/LR535840.1; chromosome 9:NC_046641.1/LR535841.1; chromosome 10:NC_046642.1/LR535842.1; chromosome 11:NC_046643.1/LR535843.1; chromosome 12:NC_046644.1/LR535844.1; chromosome 13:NC_046645.1/LR535845.1; chromosome 14:NC_046646.1/LR535846.1; chromosome 15:NC_046647.1/LR535847.1; chromosome 16:NC_046648.1/LR535848.1; chromosome 17:NC_046649.1/LR535849.1; chromosome 18:NC_046650.1/LR535850.1; chromosome 19:NC_046651.1/LR535851.1; chromosome 20:NC_046652.1/LR535852.1; chromosome 21:NC_046653.1/LR535853.1; chromosome 22:NC_046654.1/LR535854.1; chromosome 23:NC_046655.1/LR535855.1; chromosome 24:NC_046656.1/LR535856.1; mitochondrion MT:NC_023977.1/</t>
  </si>
  <si>
    <t>OOHQ02</t>
  </si>
  <si>
    <t>ftp://ftp.ncbi.nlm.nih.gov/genomes/all/GCA/900/324/485/GCA_900324485.2_fMasArm1.2</t>
  </si>
  <si>
    <t>ftp://ftp.ncbi.nlm.nih.gov/genomes/all/GCF/900/324/485/GCF_900324485.2_fMasArm1.2</t>
  </si>
  <si>
    <t>Picochlorum sp. 'celeri'</t>
  </si>
  <si>
    <t>SAMN13721886</t>
  </si>
  <si>
    <t>PRJNA598876</t>
  </si>
  <si>
    <t>GCA_010909725.1</t>
  </si>
  <si>
    <t>JAACMV01</t>
  </si>
  <si>
    <t>ftp://ftp.ncbi.nlm.nih.gov/genomes/all/GCA/010/909/725/GCA_010909725.1_ASM1090972v1</t>
  </si>
  <si>
    <t>Trichinella sp. T6</t>
  </si>
  <si>
    <t>ISS34</t>
  </si>
  <si>
    <t>SAMN02949481</t>
  </si>
  <si>
    <t>GCA_001447435.1</t>
  </si>
  <si>
    <t>JYDK01</t>
  </si>
  <si>
    <t>ftp://ftp.ncbi.nlm.nih.gov/genomes/all/GCA/001/447/435/GCA_001447435.1_T6_ISS34_r1.0</t>
  </si>
  <si>
    <t>Coelastrella sp. UTEX B 3026</t>
  </si>
  <si>
    <t>UTEX B 3026</t>
  </si>
  <si>
    <t>SAMN07595962</t>
  </si>
  <si>
    <t>PRJNA401156</t>
  </si>
  <si>
    <t>GCA_002588565.1</t>
  </si>
  <si>
    <t>NSMO01</t>
  </si>
  <si>
    <t>ftp://ftp.ncbi.nlm.nih.gov/genomes/all/GCA/002/588/565/GCA_002588565.1_ASM258856v1</t>
  </si>
  <si>
    <t>Stramenopiles sp. TOSAG41-1</t>
  </si>
  <si>
    <t>SAMEA3727699</t>
  </si>
  <si>
    <t>GCA_900128575.1</t>
  </si>
  <si>
    <t>FQSI01</t>
  </si>
  <si>
    <t>ftp://ftp.ncbi.nlm.nih.gov/genomes/all/GCA/900/128/575/GCA_900128575.1_TOSAG41-1</t>
  </si>
  <si>
    <t>Bathycoccus sp. SAG2</t>
  </si>
  <si>
    <t>SAG2</t>
  </si>
  <si>
    <t>SAMN12077164</t>
  </si>
  <si>
    <t>GCA_009618095.1</t>
  </si>
  <si>
    <t>VIAT01</t>
  </si>
  <si>
    <t>ftp://ftp.ncbi.nlm.nih.gov/genomes/all/GCA/009/618/095/GCA_009618095.1_ASM961809v1</t>
  </si>
  <si>
    <t>Chlorella sp. Dachan</t>
  </si>
  <si>
    <t>Dachan</t>
  </si>
  <si>
    <t>SAMN10373490</t>
  </si>
  <si>
    <t>PRJNA503387</t>
  </si>
  <si>
    <t>GCA_006782975.1</t>
  </si>
  <si>
    <t>chloroplast Pltd:CM017270.1</t>
  </si>
  <si>
    <t>RRZL01</t>
  </si>
  <si>
    <t>ftp://ftp.ncbi.nlm.nih.gov/genomes/all/GCA/006/782/975/GCA_006782975.1_ASM678297v1</t>
  </si>
  <si>
    <t>Dunaliella sp. RO</t>
  </si>
  <si>
    <t>RO</t>
  </si>
  <si>
    <t>SAMN08335863</t>
  </si>
  <si>
    <t>GCA_004335775.1</t>
  </si>
  <si>
    <t>QAXG01</t>
  </si>
  <si>
    <t>ftp://ftp.ncbi.nlm.nih.gov/genomes/all/GCA/004/335/775/GCA_004335775.1_ASM433577v1</t>
  </si>
  <si>
    <t>Scenedesmus sp. ARA3</t>
  </si>
  <si>
    <t>ARA3</t>
  </si>
  <si>
    <t>SAMN08335872</t>
  </si>
  <si>
    <t>GCA_004335835.1</t>
  </si>
  <si>
    <t>RWJK01</t>
  </si>
  <si>
    <t>ftp://ftp.ncbi.nlm.nih.gov/genomes/all/GCA/004/335/835/GCA_004335835.1_ASM433583v1</t>
  </si>
  <si>
    <t>Panagrolaimus sp. PS1159</t>
  </si>
  <si>
    <t>PS1159</t>
  </si>
  <si>
    <t>SAMEA5663850</t>
  </si>
  <si>
    <t>GCA_901765195.1</t>
  </si>
  <si>
    <t>CABFKM01</t>
  </si>
  <si>
    <t>ftp://ftp.ncbi.nlm.nih.gov/genomes/all/GCA/901/765/195/GCA_901765195.1_PS1159_v2</t>
  </si>
  <si>
    <t>Eimeria sp. OTU-Y</t>
  </si>
  <si>
    <t>SAMEA7277333</t>
  </si>
  <si>
    <t>GCA_904066245.1</t>
  </si>
  <si>
    <t>CAJFCZ01</t>
  </si>
  <si>
    <t>ftp://ftp.ncbi.nlm.nih.gov/genomes/all/GCA/904/066/245/GCA_904066245.1_OTUy.scaffolds</t>
  </si>
  <si>
    <t>Panagrolaimus sp. JU765</t>
  </si>
  <si>
    <t>JU765</t>
  </si>
  <si>
    <t>SAMEA5634084</t>
  </si>
  <si>
    <t>GCA_901765185.1</t>
  </si>
  <si>
    <t>CABFKL01</t>
  </si>
  <si>
    <t>ftp://ftp.ncbi.nlm.nih.gov/genomes/all/GCA/901/765/185/GCA_901765185.1_JU765_v2</t>
  </si>
  <si>
    <t>Scenedesmus sp. ARA</t>
  </si>
  <si>
    <t>ARA</t>
  </si>
  <si>
    <t>SAMN08335871</t>
  </si>
  <si>
    <t>GCA_004335915.1</t>
  </si>
  <si>
    <t>RWJJ01</t>
  </si>
  <si>
    <t>ftp://ftp.ncbi.nlm.nih.gov/genomes/all/GCA/004/335/915/GCA_004335915.1_ASM433591v1</t>
  </si>
  <si>
    <t>Dunaliella sp. WIN1</t>
  </si>
  <si>
    <t>WIN1</t>
  </si>
  <si>
    <t>SAMN08335864</t>
  </si>
  <si>
    <t>GCA_004335645.1</t>
  </si>
  <si>
    <t>QAXF01</t>
  </si>
  <si>
    <t>ftp://ftp.ncbi.nlm.nih.gov/genomes/all/GCA/004/335/645/GCA_004335645.1_ASM433564v1</t>
  </si>
  <si>
    <t>Chlorella sp. A99</t>
  </si>
  <si>
    <t>SAMN07714505</t>
  </si>
  <si>
    <t>PRJNA412448</t>
  </si>
  <si>
    <t>GCA_003063905.1</t>
  </si>
  <si>
    <t>PCFQ01</t>
  </si>
  <si>
    <t>ftp://ftp.ncbi.nlm.nih.gov/genomes/all/GCA/003/063/905/GCA_003063905.1_ASM306390v1</t>
  </si>
  <si>
    <t>Bathycoccus sp. TOSAG39-1</t>
  </si>
  <si>
    <t>SAMEA3727691</t>
  </si>
  <si>
    <t>GCA_900128745.1</t>
  </si>
  <si>
    <t>FQSR01</t>
  </si>
  <si>
    <t>2016-11-26T00:00:00Z</t>
  </si>
  <si>
    <t>ftp://ftp.ncbi.nlm.nih.gov/genomes/all/GCA/900/128/745/GCA_900128745.1_TOSAG39-1</t>
  </si>
  <si>
    <t>Trichinella sp. 17WV049-YT159</t>
  </si>
  <si>
    <t>17WV049-YT159</t>
  </si>
  <si>
    <t>SAMN12414064</t>
  </si>
  <si>
    <t>PRJNA557433</t>
  </si>
  <si>
    <t>GCA_011764315.1</t>
  </si>
  <si>
    <t>VOSH01</t>
  </si>
  <si>
    <t>ftp://ftp.ncbi.nlm.nih.gov/genomes/all/GCA/011/764/315/GCA_011764315.1_USDA_TrT13_1.0</t>
  </si>
  <si>
    <t>Picochlorum sp. BH-2019</t>
  </si>
  <si>
    <t>NREL1</t>
  </si>
  <si>
    <t>SAMN12509183</t>
  </si>
  <si>
    <t>PRJNA558990</t>
  </si>
  <si>
    <t>GCA_009650465.1</t>
  </si>
  <si>
    <t>WJEA01</t>
  </si>
  <si>
    <t>ftp://ftp.ncbi.nlm.nih.gov/genomes/all/GCA/009/650/465/GCA_009650465.1_LANLv1</t>
  </si>
  <si>
    <t>Leishmania sp. AIIMS/LM/SS/PKDL/LD-974</t>
  </si>
  <si>
    <t>AIIMS/LM/SS/PKDL/LD-974</t>
  </si>
  <si>
    <t>SAMN03457191</t>
  </si>
  <si>
    <t>PRJNA280137</t>
  </si>
  <si>
    <t>GCA_000981925.2</t>
  </si>
  <si>
    <t>LBGS02</t>
  </si>
  <si>
    <t>ftp://ftp.ncbi.nlm.nih.gov/genomes/all/GCA/000/981/925/GCA_000981925.2_Ld_v2</t>
  </si>
  <si>
    <t>Chlamydomonas sp. WS3</t>
  </si>
  <si>
    <t>WS3</t>
  </si>
  <si>
    <t>SAMN08335856</t>
  </si>
  <si>
    <t>GCA_004335755.1</t>
  </si>
  <si>
    <t>QAXM01</t>
  </si>
  <si>
    <t>ftp://ftp.ncbi.nlm.nih.gov/genomes/all/GCA/004/335/755/GCA_004335755.1_ASM433575v1</t>
  </si>
  <si>
    <t>Meteorus sp. PSUC_FEM 10030008</t>
  </si>
  <si>
    <t>PSUC_FEM 10030008</t>
  </si>
  <si>
    <t>SAMN14574617</t>
  </si>
  <si>
    <t>PRJNA625067</t>
  </si>
  <si>
    <t>GCA_018881525.1</t>
  </si>
  <si>
    <t>JABMBR01</t>
  </si>
  <si>
    <t>ftp://ftp.ncbi.nlm.nih.gov/genomes/all/GCA/018/881/525/GCA_018881525.1_ASM1888152v1</t>
  </si>
  <si>
    <t>Tropheus sp. 'black'</t>
  </si>
  <si>
    <t>JVC3</t>
  </si>
  <si>
    <t>SAMN12123868</t>
  </si>
  <si>
    <t>GCA_015052705.1</t>
  </si>
  <si>
    <t>VOQH01</t>
  </si>
  <si>
    <t>ftp://ftp.ncbi.nlm.nih.gov/genomes/all/GCA/015/052/705/GCA_015052705.1_JVC3.scf</t>
  </si>
  <si>
    <t>Plasmodium sp. gorilla clade G3</t>
  </si>
  <si>
    <t>SAMEA3469516</t>
  </si>
  <si>
    <t>GCA_900097035.1</t>
  </si>
  <si>
    <t>chromosome 1:LT969550.1; chromosome 2:LT969551.1; chromosome 3:LT969552.1; chromosome 4:LT969553.1; chromosome 5:LT969554.1; chromosome 6:LT969555.1; chromosome 7:LT969556.1; chromosome 8:LT969557.1; chromosome 9:LT969558.1; chromosome 10:LT969559.1; chromosome 11:LT969560.1; chromosome 12:LT969561.1; chromosome 13:LT969562.1; chromosome 14:LT969563.1</t>
  </si>
  <si>
    <t>FMKE01</t>
  </si>
  <si>
    <t>ftp://ftp.ncbi.nlm.nih.gov/genomes/all/GCA/900/097/035/GCA_900097035.1_PBLACG01</t>
  </si>
  <si>
    <t>Caenorhabditis sp. 31 LS-2015</t>
  </si>
  <si>
    <t>JU2585</t>
  </si>
  <si>
    <t>SAMEA4838775</t>
  </si>
  <si>
    <t>PRJEB12600</t>
  </si>
  <si>
    <t>GCA_900536295.3</t>
  </si>
  <si>
    <t>UNPD02</t>
  </si>
  <si>
    <t>ftp://ftp.ncbi.nlm.nih.gov/genomes/all/GCA/900/536/295/GCA_900536295.3_CUTEL_v1</t>
  </si>
  <si>
    <t>Symbiodinium sp. CCMP2456</t>
  </si>
  <si>
    <t>SAMEA6359014</t>
  </si>
  <si>
    <t>GCA_905221635.1</t>
  </si>
  <si>
    <t>CAJNDV01</t>
  </si>
  <si>
    <t>ftp://ftp.ncbi.nlm.nih.gov/genomes/all/GCA/905/221/635/GCA_905221635.1_Slin_CCMP2456</t>
  </si>
  <si>
    <t>Ostreococcus sp. SAG9</t>
  </si>
  <si>
    <t>SAG9</t>
  </si>
  <si>
    <t>SAMN12077175</t>
  </si>
  <si>
    <t>GCA_009618205.1</t>
  </si>
  <si>
    <t>VIBA01</t>
  </si>
  <si>
    <t>ftp://ftp.ncbi.nlm.nih.gov/genomes/all/GCA/009/618/205/GCA_009618205.1_ASM961820v1</t>
  </si>
  <si>
    <t>Blastocystis sp. subtype 6</t>
  </si>
  <si>
    <t>SSI:754</t>
  </si>
  <si>
    <t>SAMN03350149</t>
  </si>
  <si>
    <t>PRJNA275578</t>
  </si>
  <si>
    <t>GCA_000963415.1</t>
  </si>
  <si>
    <t>JZRM01</t>
  </si>
  <si>
    <t>ftp://ftp.ncbi.nlm.nih.gov/genomes/all/GCA/000/963/415/GCA_000963415.1_ASM96341v1</t>
  </si>
  <si>
    <t>Plutella xylostella</t>
  </si>
  <si>
    <t>SAMEA5988831</t>
  </si>
  <si>
    <t>PRJEB34571</t>
  </si>
  <si>
    <t>GCA_905116875.1</t>
  </si>
  <si>
    <t>mitochondrion MT:NC_025322.1/</t>
  </si>
  <si>
    <t>CAJHNJ01</t>
  </si>
  <si>
    <t>ftp://ftp.ncbi.nlm.nih.gov/genomes/all/GCA/905/116/875/GCA_905116875.1_Haplomerged_assembly</t>
  </si>
  <si>
    <t>ftp://ftp.ncbi.nlm.nih.gov/genomes/all/GCF/905/116/875/GCF_905116875.1_Haplomerged_assembly</t>
  </si>
  <si>
    <t>Micromonas sp. SAG5</t>
  </si>
  <si>
    <t>SAG5</t>
  </si>
  <si>
    <t>SAMN12077168</t>
  </si>
  <si>
    <t>GCA_009618055.1</t>
  </si>
  <si>
    <t>VIAW01</t>
  </si>
  <si>
    <t>ftp://ftp.ncbi.nlm.nih.gov/genomes/all/GCA/009/618/055/GCA_009618055.1_ASM961805v1</t>
  </si>
  <si>
    <t>Agaricus bisporus var. bisporus H97</t>
  </si>
  <si>
    <t>H97</t>
  </si>
  <si>
    <t>SAMN02744070</t>
  </si>
  <si>
    <t>PRJNA61005</t>
  </si>
  <si>
    <t>GCA_000300575.1</t>
  </si>
  <si>
    <t>AEOK01</t>
  </si>
  <si>
    <t>ftp://ftp.ncbi.nlm.nih.gov/genomes/all/GCA/000/300/575/GCA_000300575.1_Agabi_varbisH97_2</t>
  </si>
  <si>
    <t>ftp://ftp.ncbi.nlm.nih.gov/genomes/all/GCF/000/300/575/GCF_000300575.1_Agabi_varbisH97_2</t>
  </si>
  <si>
    <t>Micromonas sp. SAG6</t>
  </si>
  <si>
    <t>SAG6</t>
  </si>
  <si>
    <t>SAMN12077170</t>
  </si>
  <si>
    <t>GCA_009618155.1</t>
  </si>
  <si>
    <t>VIAX01</t>
  </si>
  <si>
    <t>ftp://ftp.ncbi.nlm.nih.gov/genomes/all/GCA/009/618/155/GCA_009618155.1_ASM961815v1</t>
  </si>
  <si>
    <t>Blastocystis sp. subtype 9</t>
  </si>
  <si>
    <t>F5323</t>
  </si>
  <si>
    <t>SAMN03350151</t>
  </si>
  <si>
    <t>PRJNA275581</t>
  </si>
  <si>
    <t>GCA_000963465.1</t>
  </si>
  <si>
    <t>JZRO01</t>
  </si>
  <si>
    <t>ftp://ftp.ncbi.nlm.nih.gov/genomes/all/GCA/000/963/465/GCA_000963465.1_ASM96346v1</t>
  </si>
  <si>
    <t>Caenorhabditis sp. 32 LS-2015</t>
  </si>
  <si>
    <t>JU2788</t>
  </si>
  <si>
    <t>SAMEA4839304</t>
  </si>
  <si>
    <t>PRJEB12601</t>
  </si>
  <si>
    <t>GCA_900536325.3</t>
  </si>
  <si>
    <t>UNPH02</t>
  </si>
  <si>
    <t>ftp://ftp.ncbi.nlm.nih.gov/genomes/all/GCA/900/536/325/GCA_900536325.3_CSULS_v1</t>
  </si>
  <si>
    <t>Pseudomyrmex sp. PSW-54</t>
  </si>
  <si>
    <t>SAMN03275520</t>
  </si>
  <si>
    <t>GCA_014825495.1</t>
  </si>
  <si>
    <t>QVNX01</t>
  </si>
  <si>
    <t>ftp://ftp.ncbi.nlm.nih.gov/genomes/all/GCA/014/825/495/GCA_014825495.1_ASM1482549v1</t>
  </si>
  <si>
    <t>Chlamydomonas sp. AIC</t>
  </si>
  <si>
    <t>AIC</t>
  </si>
  <si>
    <t>SAMN08335855</t>
  </si>
  <si>
    <t>GCA_004335895.1</t>
  </si>
  <si>
    <t>QFBI01</t>
  </si>
  <si>
    <t>ftp://ftp.ncbi.nlm.nih.gov/genomes/all/GCA/004/335/895/GCA_004335895.1_ASM433589v1</t>
  </si>
  <si>
    <t>Cyphotilapia sp. '5-bar frontosa' AB-2019</t>
  </si>
  <si>
    <t>KAG3</t>
  </si>
  <si>
    <t>SAMN12123974</t>
  </si>
  <si>
    <t>GCA_015109715.1</t>
  </si>
  <si>
    <t>VUTF01</t>
  </si>
  <si>
    <t>ftp://ftp.ncbi.nlm.nih.gov/genomes/all/GCA/015/109/715/GCA_015109715.1_KAG3.scf</t>
  </si>
  <si>
    <t>Bathycoccus sp. SAG1</t>
  </si>
  <si>
    <t>SAG1</t>
  </si>
  <si>
    <t>SAMN12077155</t>
  </si>
  <si>
    <t>GCA_009618075.1</t>
  </si>
  <si>
    <t>VIAS01</t>
  </si>
  <si>
    <t>ftp://ftp.ncbi.nlm.nih.gov/genomes/all/GCA/009/618/075/GCA_009618075.1_ASM961807v1</t>
  </si>
  <si>
    <t>Chlorella sp. CH2018</t>
  </si>
  <si>
    <t>CH2018</t>
  </si>
  <si>
    <t>SAMN12109778</t>
  </si>
  <si>
    <t>PRJNA551084</t>
  </si>
  <si>
    <t>GCA_009928355.1</t>
  </si>
  <si>
    <t>VIYQ01</t>
  </si>
  <si>
    <t>2020-01-24T00:00:00Z</t>
  </si>
  <si>
    <t>ftp://ftp.ncbi.nlm.nih.gov/genomes/all/GCA/009/928/355/GCA_009928355.1_ASM992835v1</t>
  </si>
  <si>
    <t>Chlorella sp. KRBP</t>
  </si>
  <si>
    <t>KRBP</t>
  </si>
  <si>
    <t>SAMN08335858</t>
  </si>
  <si>
    <t>GCA_004335735.1</t>
  </si>
  <si>
    <t>QAXK01</t>
  </si>
  <si>
    <t>ftp://ftp.ncbi.nlm.nih.gov/genomes/all/GCA/004/335/735/GCA_004335735.1_ASM433573v1</t>
  </si>
  <si>
    <t>Bathycoccus sp. NIOZ-UU96</t>
  </si>
  <si>
    <t>NIOZ-UU96</t>
  </si>
  <si>
    <t>SAMN15784345</t>
  </si>
  <si>
    <t>PRJNA649215</t>
  </si>
  <si>
    <t>GCA_014466055.1</t>
  </si>
  <si>
    <t>JACNMA01</t>
  </si>
  <si>
    <t>ftp://ftp.ncbi.nlm.nih.gov/genomes/all/GCA/014/466/055/GCA_014466055.1_ASM1446605v1</t>
  </si>
  <si>
    <t>Cyprichromis sp. 'dwarf jumbo' AB-2019</t>
  </si>
  <si>
    <t>KFA7</t>
  </si>
  <si>
    <t>SAMN12123998</t>
  </si>
  <si>
    <t>GCA_015109335.1</t>
  </si>
  <si>
    <t>VUUB01</t>
  </si>
  <si>
    <t>ftp://ftp.ncbi.nlm.nih.gov/genomes/all/GCA/015/109/335/GCA_015109335.1_KFA7.scf</t>
  </si>
  <si>
    <t>Chlamydomonas sp. 3222</t>
  </si>
  <si>
    <t>SAMN08335854</t>
  </si>
  <si>
    <t>GCA_004335795.1</t>
  </si>
  <si>
    <t>QAXN01</t>
  </si>
  <si>
    <t>ftp://ftp.ncbi.nlm.nih.gov/genomes/all/GCA/004/335/795/GCA_004335795.1_ASM433579v1</t>
  </si>
  <si>
    <t>Platorchestia sp. MABIK</t>
  </si>
  <si>
    <t>MABIK</t>
  </si>
  <si>
    <t>SAMN15455054</t>
  </si>
  <si>
    <t>PRJNA645242</t>
  </si>
  <si>
    <t>GCA_014220935.1</t>
  </si>
  <si>
    <t>JACJUY01</t>
  </si>
  <si>
    <t>ftp://ftp.ncbi.nlm.nih.gov/genomes/all/GCA/014/220/935/GCA_014220935.1_ASM1422093v1</t>
  </si>
  <si>
    <t>Caenorhabditis sp. 21 LS-2015</t>
  </si>
  <si>
    <t>NIC534</t>
  </si>
  <si>
    <t>SAMEA4838556</t>
  </si>
  <si>
    <t>PRJEB12595</t>
  </si>
  <si>
    <t>GCA_900536235.3</t>
  </si>
  <si>
    <t>UNPB02</t>
  </si>
  <si>
    <t>ftp://ftp.ncbi.nlm.nih.gov/genomes/all/GCA/900/536/235/GCA_900536235.3_CPARV_v1</t>
  </si>
  <si>
    <t>Blastocystis sp. subtype 8</t>
  </si>
  <si>
    <t>Dmp/08-128</t>
  </si>
  <si>
    <t>SAMN03350150</t>
  </si>
  <si>
    <t>PRJNA275580</t>
  </si>
  <si>
    <t>GCA_000963455.1</t>
  </si>
  <si>
    <t>JZRN01</t>
  </si>
  <si>
    <t>ftp://ftp.ncbi.nlm.nih.gov/genomes/all/GCA/000/963/455/GCA_000963455.1_ASM96345v1</t>
  </si>
  <si>
    <t>Trichinella spiralis</t>
  </si>
  <si>
    <t>ISS 195</t>
  </si>
  <si>
    <t>SAMN02953711</t>
  </si>
  <si>
    <t>PRJNA12603</t>
  </si>
  <si>
    <t>GCA_000181795.2</t>
  </si>
  <si>
    <t>ABIR02</t>
  </si>
  <si>
    <t>2007-12-14T00:00:00Z</t>
  </si>
  <si>
    <t>ftp://ftp.ncbi.nlm.nih.gov/genomes/all/GCA/000/181/795/GCA_000181795.2_Trichinella_spiralis-3.7.1</t>
  </si>
  <si>
    <t>ftp://ftp.ncbi.nlm.nih.gov/genomes/all/GCF/000/181/795/GCF_000181795.1_Trichinella_spiralis-3.7.1</t>
  </si>
  <si>
    <t>Blastocystis sp. subtype 2</t>
  </si>
  <si>
    <t>Flemming</t>
  </si>
  <si>
    <t>SAMN03350146</t>
  </si>
  <si>
    <t>PRJNA275573</t>
  </si>
  <si>
    <t>GCA_000963365.1</t>
  </si>
  <si>
    <t>JZRJ01</t>
  </si>
  <si>
    <t>ftp://ftp.ncbi.nlm.nih.gov/genomes/all/GCA/000/963/365/GCA_000963365.1_ASM96336v1</t>
  </si>
  <si>
    <t>Caenorhabditis sp. 39 LS-2015</t>
  </si>
  <si>
    <t>NIC564</t>
  </si>
  <si>
    <t>SAMEA4843591</t>
  </si>
  <si>
    <t>PRJEB12602</t>
  </si>
  <si>
    <t>GCA_900536345.3</t>
  </si>
  <si>
    <t>UNPJ02</t>
  </si>
  <si>
    <t>ftp://ftp.ncbi.nlm.nih.gov/genomes/all/GCA/900/536/345/GCA_900536345.3_CWAIT_v1</t>
  </si>
  <si>
    <t>Julidochromis sp. 'unterfels' AB-2019</t>
  </si>
  <si>
    <t>JWA2</t>
  </si>
  <si>
    <t>SAMN12123878</t>
  </si>
  <si>
    <t>GCA_015052685.1</t>
  </si>
  <si>
    <t>VOQI01</t>
  </si>
  <si>
    <t>ftp://ftp.ncbi.nlm.nih.gov/genomes/all/GCA/015/052/685/GCA_015052685.1_JWA2.scf</t>
  </si>
  <si>
    <t>Aleiodes sp. PSUC_FEM 10030003</t>
  </si>
  <si>
    <t>PSUC_FEM 10030003</t>
  </si>
  <si>
    <t>SAMN14574615</t>
  </si>
  <si>
    <t>PRJNA625065</t>
  </si>
  <si>
    <t>GCA_018902275.1</t>
  </si>
  <si>
    <t>JABSMS01</t>
  </si>
  <si>
    <t>ftp://ftp.ncbi.nlm.nih.gov/genomes/all/GCA/018/902/275/GCA_018902275.1_ASM1890227v1</t>
  </si>
  <si>
    <t>Chlamydomonas sp. 3112</t>
  </si>
  <si>
    <t>SAMN08335853</t>
  </si>
  <si>
    <t>GCA_004335865.1</t>
  </si>
  <si>
    <t>QAXO01</t>
  </si>
  <si>
    <t>ftp://ftp.ncbi.nlm.nih.gov/genomes/all/GCA/004/335/865/GCA_004335865.1_ASM433586v1</t>
  </si>
  <si>
    <t>Petrochromis sp. 'polyodon texas' AB-2019</t>
  </si>
  <si>
    <t>LHB3</t>
  </si>
  <si>
    <t>SAMN12124098</t>
  </si>
  <si>
    <t>GCA_015112515.1</t>
  </si>
  <si>
    <t>VUXU01</t>
  </si>
  <si>
    <t>ftp://ftp.ncbi.nlm.nih.gov/genomes/all/GCA/015/112/515/GCA_015112515.1_LHB3.scf</t>
  </si>
  <si>
    <t>Mesochorus sp. PSUC_FEM 10030011</t>
  </si>
  <si>
    <t>PSUC_FEM 10030011</t>
  </si>
  <si>
    <t>SAMN14574619</t>
  </si>
  <si>
    <t>PRJNA625069</t>
  </si>
  <si>
    <t>GCA_018906735.1</t>
  </si>
  <si>
    <t>JABMBV01</t>
  </si>
  <si>
    <t>ftp://ftp.ncbi.nlm.nih.gov/genomes/all/GCA/018/906/735/GCA_018906735.1_ASM1890673v1</t>
  </si>
  <si>
    <t>Dusona sp. PSUC_FEM 10030013</t>
  </si>
  <si>
    <t>PSUC_FEM 10030013</t>
  </si>
  <si>
    <t>SAMN14574621</t>
  </si>
  <si>
    <t>PRJNA625071</t>
  </si>
  <si>
    <t>GCA_018902295.1</t>
  </si>
  <si>
    <t>JABSMR01</t>
  </si>
  <si>
    <t>ftp://ftp.ncbi.nlm.nih.gov/genomes/all/GCA/018/902/295/GCA_018902295.1_ASM1890229v1</t>
  </si>
  <si>
    <t>Cyprichromis sp. 'jumbo' AB-2019</t>
  </si>
  <si>
    <t>INH1</t>
  </si>
  <si>
    <t>SAMN12123683</t>
  </si>
  <si>
    <t>GCA_015105695.1</t>
  </si>
  <si>
    <t>VVCN01</t>
  </si>
  <si>
    <t>ftp://ftp.ncbi.nlm.nih.gov/genomes/all/GCA/015/105/695/GCA_015105695.1_INH1.scf</t>
  </si>
  <si>
    <t>Tropheus sp. 'lukuga' AB-2019</t>
  </si>
  <si>
    <t>KEF2</t>
  </si>
  <si>
    <t>SAMN12123995</t>
  </si>
  <si>
    <t>GCA_015109315.1</t>
  </si>
  <si>
    <t>VUTY01</t>
  </si>
  <si>
    <t>ftp://ftp.ncbi.nlm.nih.gov/genomes/all/GCA/015/109/315/GCA_015109315.1_KEF2.scf</t>
  </si>
  <si>
    <t>Odontocolon sp. PSUC_FEM 10030002</t>
  </si>
  <si>
    <t>PSUC_FEM 10030002</t>
  </si>
  <si>
    <t>SAMN14574614</t>
  </si>
  <si>
    <t>PRJNA625064</t>
  </si>
  <si>
    <t>GCA_018906895.1</t>
  </si>
  <si>
    <t>JABMBT01</t>
  </si>
  <si>
    <t>ftp://ftp.ncbi.nlm.nih.gov/genomes/all/GCA/018/906/895/GCA_018906895.1_ASM1890689v1</t>
  </si>
  <si>
    <t>Apyrrothrix (Melanopyge) sp. n. Burns01</t>
  </si>
  <si>
    <t>NVG-17093F05</t>
  </si>
  <si>
    <t>SAMN11893089</t>
  </si>
  <si>
    <t>GCA_018237605.1</t>
  </si>
  <si>
    <t>DVPD01</t>
  </si>
  <si>
    <t>ftp://ftp.ncbi.nlm.nih.gov/genomes/all/GCA/018/237/605/GCA_018237605.1_SRR9330768</t>
  </si>
  <si>
    <t>Telmatochromis sp. 'longola' AB-2019</t>
  </si>
  <si>
    <t>JWC9</t>
  </si>
  <si>
    <t>SAMN12123887</t>
  </si>
  <si>
    <t>GCA_015108675.1</t>
  </si>
  <si>
    <t>VUQD01</t>
  </si>
  <si>
    <t>ftp://ftp.ncbi.nlm.nih.gov/genomes/all/GCA/015/108/675/GCA_015108675.1_JWC9.scf</t>
  </si>
  <si>
    <t>Neolamprologus sp. 'brevis magara' AB-2019</t>
  </si>
  <si>
    <t>KCI6</t>
  </si>
  <si>
    <t>SAMN12123982</t>
  </si>
  <si>
    <t>GCA_015109655.1</t>
  </si>
  <si>
    <t>VUTM01</t>
  </si>
  <si>
    <t>ftp://ftp.ncbi.nlm.nih.gov/genomes/all/GCA/015/109/655/GCA_015109655.1_KCI6.scf</t>
  </si>
  <si>
    <t>Urbanus sp. 3 SS-2014</t>
  </si>
  <si>
    <t>SAMN09208414</t>
  </si>
  <si>
    <t>GCA_018252035.1</t>
  </si>
  <si>
    <t>DWMA01</t>
  </si>
  <si>
    <t>ftp://ftp.ncbi.nlm.nih.gov/genomes/all/GCA/018/252/035/GCA_018252035.1_SRR7174349</t>
  </si>
  <si>
    <t>Lissonota sp. PSUC_FEM 10030012</t>
  </si>
  <si>
    <t>PSUC_FEM 10030012</t>
  </si>
  <si>
    <t>SAMN14574620</t>
  </si>
  <si>
    <t>PRJNA625070</t>
  </si>
  <si>
    <t>GCA_018491695.1</t>
  </si>
  <si>
    <t>JABMBS01</t>
  </si>
  <si>
    <t>ftp://ftp.ncbi.nlm.nih.gov/genomes/all/GCA/018/491/695/GCA_018491695.1_ASM1849169v1</t>
  </si>
  <si>
    <t>Ophthalmotilapia sp. 'paranasuta' AB-2019</t>
  </si>
  <si>
    <t>JYF7</t>
  </si>
  <si>
    <t>SAMN12123948</t>
  </si>
  <si>
    <t>GCA_015110275.1</t>
  </si>
  <si>
    <t>VUSG01</t>
  </si>
  <si>
    <t>ftp://ftp.ncbi.nlm.nih.gov/genomes/all/GCA/015/110/275/GCA_015110275.1_JYF7.scf</t>
  </si>
  <si>
    <t>Adelognathus sp. PSUC_FEM 10030001</t>
  </si>
  <si>
    <t>PSUC_FEM 10030001</t>
  </si>
  <si>
    <t>SAMN14574613</t>
  </si>
  <si>
    <t>PRJNA625062</t>
  </si>
  <si>
    <t>GCA_018812205.1</t>
  </si>
  <si>
    <t>JABFVB01</t>
  </si>
  <si>
    <t>ftp://ftp.ncbi.nlm.nih.gov/genomes/all/GCA/018/812/205/GCA_018812205.1_ASM1881220v1</t>
  </si>
  <si>
    <t>Haplochromis sp. Chipwa</t>
  </si>
  <si>
    <t>HXC5</t>
  </si>
  <si>
    <t>SAMN12123647</t>
  </si>
  <si>
    <t>GCA_015103095.1</t>
  </si>
  <si>
    <t>VVBE01</t>
  </si>
  <si>
    <t>ftp://ftp.ncbi.nlm.nih.gov/genomes/all/GCA/015/103/095/GCA_015103095.1_HXC5.scf</t>
  </si>
  <si>
    <t>Junonia sp. 2 JZ-2019</t>
  </si>
  <si>
    <t>SAMN13641024</t>
  </si>
  <si>
    <t>GCA_018233265.1</t>
  </si>
  <si>
    <t>DVTA01</t>
  </si>
  <si>
    <t>ftp://ftp.ncbi.nlm.nih.gov/genomes/all/GCA/018/233/265/GCA_018233265.1_SRR10765789</t>
  </si>
  <si>
    <t>Telmatochromis sp. 'dhonti twiyu' AB-2019</t>
  </si>
  <si>
    <t>LHC1</t>
  </si>
  <si>
    <t>SAMN12124099</t>
  </si>
  <si>
    <t>GCA_015112475.1</t>
  </si>
  <si>
    <t>VUXV01</t>
  </si>
  <si>
    <t>ftp://ftp.ncbi.nlm.nih.gov/genomes/all/GCA/015/112/475/GCA_015112475.1_LHC1.scf</t>
  </si>
  <si>
    <t>Benthochromis sp. 'horii mahale' AB-2019</t>
  </si>
  <si>
    <t>LEF2</t>
  </si>
  <si>
    <t>SAMN12124063</t>
  </si>
  <si>
    <t>GCA_015111075.1</t>
  </si>
  <si>
    <t>VUWN01</t>
  </si>
  <si>
    <t>ftp://ftp.ncbi.nlm.nih.gov/genomes/all/GCA/015/111/075/GCA_015111075.1_LEF2.scf</t>
  </si>
  <si>
    <t>Clito sp. Burns02</t>
  </si>
  <si>
    <t>SAMN09208544</t>
  </si>
  <si>
    <t>GCA_018250795.1</t>
  </si>
  <si>
    <t>DWOF01</t>
  </si>
  <si>
    <t>ftp://ftp.ncbi.nlm.nih.gov/genomes/all/GCA/018/250/795/GCA_018250795.1_SRR7174503</t>
  </si>
  <si>
    <t>Xenotilapia sp. 'kilesa' AB-2019</t>
  </si>
  <si>
    <t>Bel01</t>
  </si>
  <si>
    <t>SAMN12123618</t>
  </si>
  <si>
    <t>GCA_015103635.1</t>
  </si>
  <si>
    <t>VVAD01</t>
  </si>
  <si>
    <t>ftp://ftp.ncbi.nlm.nih.gov/genomes/all/GCA/015/103/635/GCA_015103635.1_Bel01.scf</t>
  </si>
  <si>
    <t>Telicota sp. NVG-7783</t>
  </si>
  <si>
    <t>SAMN09208573</t>
  </si>
  <si>
    <t>GCA_018248515.1</t>
  </si>
  <si>
    <t>DWIS01</t>
  </si>
  <si>
    <t>ftp://ftp.ncbi.nlm.nih.gov/genomes/all/GCA/018/248/515/GCA_018248515.1_SRR7174516</t>
  </si>
  <si>
    <t>Tropheus sp. 'Kirschfleck'</t>
  </si>
  <si>
    <t>LCF1</t>
  </si>
  <si>
    <t>SAMN12124039</t>
  </si>
  <si>
    <t>GCA_015111495.1</t>
  </si>
  <si>
    <t>VUVQ01</t>
  </si>
  <si>
    <t>ftp://ftp.ncbi.nlm.nih.gov/genomes/all/GCA/015/111/495/GCA_015111495.1_LCF1.scf</t>
  </si>
  <si>
    <t>Dolichomitus sp. PSUC_FEM 10030005</t>
  </si>
  <si>
    <t>PSUC_FEM 10030005</t>
  </si>
  <si>
    <t>SAMN14511608</t>
  </si>
  <si>
    <t>PRJNA622306</t>
  </si>
  <si>
    <t>GCA_018492975.1</t>
  </si>
  <si>
    <t>JAAXZA01</t>
  </si>
  <si>
    <t>ftp://ftp.ncbi.nlm.nih.gov/genomes/all/GCA/018/492/975/GCA_018492975.1_ASM1849297v1</t>
  </si>
  <si>
    <t>Phanerotoma sp. PSUC_FEM 10030009</t>
  </si>
  <si>
    <t>PSUC_FEM 10030009</t>
  </si>
  <si>
    <t>SAMN14574618</t>
  </si>
  <si>
    <t>PRJNA625068</t>
  </si>
  <si>
    <t>GCA_018906915.1</t>
  </si>
  <si>
    <t>JABMBU01</t>
  </si>
  <si>
    <t>ftp://ftp.ncbi.nlm.nih.gov/genomes/all/GCA/018/906/915/GCA_018906915.1_ASM1890691v1</t>
  </si>
  <si>
    <t>Neolamprologus sp. 'ventralis stripe' AB-2019</t>
  </si>
  <si>
    <t>JED5</t>
  </si>
  <si>
    <t>SAMN12123851</t>
  </si>
  <si>
    <t>GCA_015107155.1</t>
  </si>
  <si>
    <t>VUOW01</t>
  </si>
  <si>
    <t>ftp://ftp.ncbi.nlm.nih.gov/genomes/all/GCA/015/107/155/GCA_015107155.1_JED5.scf</t>
  </si>
  <si>
    <t>Tropheus sp. 'brichardi kipili' AB-2019</t>
  </si>
  <si>
    <t>LGA5</t>
  </si>
  <si>
    <t>SAMN12124083</t>
  </si>
  <si>
    <t>GCA_015110695.1</t>
  </si>
  <si>
    <t>VUXF01</t>
  </si>
  <si>
    <t>ftp://ftp.ncbi.nlm.nih.gov/genomes/all/GCA/015/110/695/GCA_015110695.1_LGA5.scf</t>
  </si>
  <si>
    <t>Junonia sp. 1 JZ-2019</t>
  </si>
  <si>
    <t>SAMN13640887</t>
  </si>
  <si>
    <t>GCA_018252295.1</t>
  </si>
  <si>
    <t>DWSP01</t>
  </si>
  <si>
    <t>ftp://ftp.ncbi.nlm.nih.gov/genomes/all/GCA/018/252/295/GCA_018252295.1_SRR10765675</t>
  </si>
  <si>
    <t>Anoncus sp. PSUC_FEM 10030000</t>
  </si>
  <si>
    <t>PSUC_FEM 10030000</t>
  </si>
  <si>
    <t>SAMN14574612</t>
  </si>
  <si>
    <t>PRJNA625060</t>
  </si>
  <si>
    <t>GCA_018902145.1</t>
  </si>
  <si>
    <t>JABSMQ01</t>
  </si>
  <si>
    <t>ftp://ftp.ncbi.nlm.nih.gov/genomes/all/GCA/018/902/145/GCA_018902145.1_ASM1890214v1</t>
  </si>
  <si>
    <t>Steatocranus sp. 'ultraslender' AB-2019</t>
  </si>
  <si>
    <t>JWE8</t>
  </si>
  <si>
    <t>SAMN12123903</t>
  </si>
  <si>
    <t>GCA_015108535.1</t>
  </si>
  <si>
    <t>VUQQ01</t>
  </si>
  <si>
    <t>ftp://ftp.ncbi.nlm.nih.gov/genomes/all/GCA/015/108/535/GCA_015108535.1_JWE8.scf</t>
  </si>
  <si>
    <t>Julidochromis sp. 'marlieri south' AB-2019</t>
  </si>
  <si>
    <t>LBF3</t>
  </si>
  <si>
    <t>SAMN12124026</t>
  </si>
  <si>
    <t>GCA_015111775.1</t>
  </si>
  <si>
    <t>VUVD01</t>
  </si>
  <si>
    <t>ftp://ftp.ncbi.nlm.nih.gov/genomes/all/GCA/015/111/775/GCA_015111775.1_LBF3.scf</t>
  </si>
  <si>
    <t>Entheus sp. Burns01</t>
  </si>
  <si>
    <t>SAMN09208368</t>
  </si>
  <si>
    <t>GCA_018250415.1</t>
  </si>
  <si>
    <t>DWNL01</t>
  </si>
  <si>
    <t>ftp://ftp.ncbi.nlm.nih.gov/genomes/all/GCA/018/250/415/GCA_018250415.1_SRR7174551</t>
  </si>
  <si>
    <t>Zera sp. Burns01DHJ02</t>
  </si>
  <si>
    <t>SAMN09208503</t>
  </si>
  <si>
    <t>GCA_018252375.1</t>
  </si>
  <si>
    <t>DWQA01</t>
  </si>
  <si>
    <t>ftp://ftp.ncbi.nlm.nih.gov/genomes/all/GCA/018/252/375/GCA_018252375.1_SRR7174342</t>
  </si>
  <si>
    <t>Petrochromis sp. 'kazumbae' AB-2019</t>
  </si>
  <si>
    <t>KEB4</t>
  </si>
  <si>
    <t>SAMN12123987</t>
  </si>
  <si>
    <t>GCA_015109515.1</t>
  </si>
  <si>
    <t>VUTR01</t>
  </si>
  <si>
    <t>ftp://ftp.ncbi.nlm.nih.gov/genomes/all/GCA/015/109/515/GCA_015109515.1_KEB4.scf</t>
  </si>
  <si>
    <t>Telmatochromis sp. 'dhonti north' AB-2019</t>
  </si>
  <si>
    <t>JUD5</t>
  </si>
  <si>
    <t>SAMN12123863</t>
  </si>
  <si>
    <t>GCA_015108915.1</t>
  </si>
  <si>
    <t>VUPH01</t>
  </si>
  <si>
    <t>ftp://ftp.ncbi.nlm.nih.gov/genomes/all/GCA/015/108/915/GCA_015108915.1_JUD5.scf</t>
  </si>
  <si>
    <t>Tropheus sp. 'mpimbwe' AB-2019</t>
  </si>
  <si>
    <t>LDI5</t>
  </si>
  <si>
    <t>SAMN12124057</t>
  </si>
  <si>
    <t>GCA_015111195.1</t>
  </si>
  <si>
    <t>VUWH01</t>
  </si>
  <si>
    <t>ftp://ftp.ncbi.nlm.nih.gov/genomes/all/GCA/015/111/195/GCA_015111195.1_LDI5.scf</t>
  </si>
  <si>
    <t>Tropheus sp. 'red' AB-2019</t>
  </si>
  <si>
    <t>IOD9</t>
  </si>
  <si>
    <t>SAMN12123688</t>
  </si>
  <si>
    <t>GCA_015105585.1</t>
  </si>
  <si>
    <t>VVCS01</t>
  </si>
  <si>
    <t>ftp://ftp.ncbi.nlm.nih.gov/genomes/all/GCA/015/105/585/GCA_015105585.1_IOD9.scf</t>
  </si>
  <si>
    <t>Neolamprologus sp. 'eseki' AB-2019</t>
  </si>
  <si>
    <t>LFB9</t>
  </si>
  <si>
    <t>SAMN12124072</t>
  </si>
  <si>
    <t>GCA_015110915.1</t>
  </si>
  <si>
    <t>VUWU01</t>
  </si>
  <si>
    <t>ftp://ftp.ncbi.nlm.nih.gov/genomes/all/GCA/015/110/915/GCA_015110915.1_LFB9.scf</t>
  </si>
  <si>
    <t>Lamprologus sp. 'ornatipinnis zambia' AB-2019</t>
  </si>
  <si>
    <t>JDF5</t>
  </si>
  <si>
    <t>SAMN12123841</t>
  </si>
  <si>
    <t>GCA_015107375.1</t>
  </si>
  <si>
    <t>VVID01</t>
  </si>
  <si>
    <t>ftp://ftp.ncbi.nlm.nih.gov/genomes/all/GCA/015/107/375/GCA_015107375.1_JDF5.scf</t>
  </si>
  <si>
    <t>Julidochromis sp. 'kombe' AB-2019</t>
  </si>
  <si>
    <t>ILD9</t>
  </si>
  <si>
    <t>SAMN12123657</t>
  </si>
  <si>
    <t>GCA_015102915.1</t>
  </si>
  <si>
    <t>VVBN01</t>
  </si>
  <si>
    <t>ftp://ftp.ncbi.nlm.nih.gov/genomes/all/GCA/015/102/915/GCA_015102915.1_ILD9.scf</t>
  </si>
  <si>
    <t>Ophthalmotilapia sp. 'white cap' AB-2019</t>
  </si>
  <si>
    <t>LGH1</t>
  </si>
  <si>
    <t>SAMN12124091</t>
  </si>
  <si>
    <t>GCA_015112615.1</t>
  </si>
  <si>
    <t>VUXN01</t>
  </si>
  <si>
    <t>ftp://ftp.ncbi.nlm.nih.gov/genomes/all/GCA/015/112/615/GCA_015112615.1_LGH1.scf</t>
  </si>
  <si>
    <t>Ectodus sp. 'north'</t>
  </si>
  <si>
    <t>KHC4</t>
  </si>
  <si>
    <t>SAMN12124011</t>
  </si>
  <si>
    <t>GCA_015112095.1</t>
  </si>
  <si>
    <t>VUUO01</t>
  </si>
  <si>
    <t>ftp://ftp.ncbi.nlm.nih.gov/genomes/all/GCA/015/112/095/GCA_015112095.1_KHC4.scf</t>
  </si>
  <si>
    <t>Petrochromis sp. 'red' AB-2019</t>
  </si>
  <si>
    <t>LCD5</t>
  </si>
  <si>
    <t>SAMN12124036</t>
  </si>
  <si>
    <t>GCA_015111535.1</t>
  </si>
  <si>
    <t>VUVN01</t>
  </si>
  <si>
    <t>ftp://ftp.ncbi.nlm.nih.gov/genomes/all/GCA/015/111/535/GCA_015111535.1_LCD5.scf</t>
  </si>
  <si>
    <t>Neolamprologus sp. 'gracilis tanzania' AB-2019</t>
  </si>
  <si>
    <t>LCC6</t>
  </si>
  <si>
    <t>SAMN12124034</t>
  </si>
  <si>
    <t>GCA_015111615.1</t>
  </si>
  <si>
    <t>VUVL01</t>
  </si>
  <si>
    <t>ftp://ftp.ncbi.nlm.nih.gov/genomes/all/GCA/015/111/615/GCA_015111615.1_LCC6.scf</t>
  </si>
  <si>
    <t>Telmatochromis sp. 'lufubu' AB-2019</t>
  </si>
  <si>
    <t>HXC8</t>
  </si>
  <si>
    <t>SAMN12123650</t>
  </si>
  <si>
    <t>GCA_015102975.1</t>
  </si>
  <si>
    <t>VVBH01</t>
  </si>
  <si>
    <t>ftp://ftp.ncbi.nlm.nih.gov/genomes/all/GCA/015/102/975/GCA_015102975.1_HXC8.scf</t>
  </si>
  <si>
    <t>Neolamprologus sp. 'caudopunctatus kipili' AB-2019</t>
  </si>
  <si>
    <t>LDG3</t>
  </si>
  <si>
    <t>SAMN12124056</t>
  </si>
  <si>
    <t>GCA_015111175.1</t>
  </si>
  <si>
    <t>VUWG01</t>
  </si>
  <si>
    <t>ftp://ftp.ncbi.nlm.nih.gov/genomes/all/GCA/015/111/175/GCA_015111175.1_LDG3.scf</t>
  </si>
  <si>
    <t>Neolamprologus sp. 'cygnus' AB-2019</t>
  </si>
  <si>
    <t>LFD4</t>
  </si>
  <si>
    <t>SAMN12124075</t>
  </si>
  <si>
    <t>GCA_015110875.1</t>
  </si>
  <si>
    <t>VUWX01</t>
  </si>
  <si>
    <t>ftp://ftp.ncbi.nlm.nih.gov/genomes/all/GCA/015/110/875/GCA_015110875.1_LFD4.scf</t>
  </si>
  <si>
    <t>Xenotilapia sp. 'spilopterus north' AB-2019</t>
  </si>
  <si>
    <t>LEA3</t>
  </si>
  <si>
    <t>SAMN12124059</t>
  </si>
  <si>
    <t>GCA_015111115.1</t>
  </si>
  <si>
    <t>VUWJ01</t>
  </si>
  <si>
    <t>ftp://ftp.ncbi.nlm.nih.gov/genomes/all/GCA/015/111/115/GCA_015111115.1_LEA3.scf</t>
  </si>
  <si>
    <t>Lamprologus sp. 'ornatipinnis congo' AB-2019</t>
  </si>
  <si>
    <t>JWA3</t>
  </si>
  <si>
    <t>SAMN12123879</t>
  </si>
  <si>
    <t>GCA_015108835.1</t>
  </si>
  <si>
    <t>VUPV01</t>
  </si>
  <si>
    <t>ftp://ftp.ncbi.nlm.nih.gov/genomes/all/GCA/015/108/835/GCA_015108835.1_JWA3.scf</t>
  </si>
  <si>
    <t>Petrochromis sp. 'giant' AB-2019</t>
  </si>
  <si>
    <t>LDC6</t>
  </si>
  <si>
    <t>SAMN12124046</t>
  </si>
  <si>
    <t>GCA_015111355.1</t>
  </si>
  <si>
    <t>VUVW01</t>
  </si>
  <si>
    <t>ftp://ftp.ncbi.nlm.nih.gov/genomes/all/GCA/015/111/355/GCA_015111355.1_LDC6.scf</t>
  </si>
  <si>
    <t>Petrochromis sp. 'moshi yellow' AB-2019</t>
  </si>
  <si>
    <t>LCF6</t>
  </si>
  <si>
    <t>SAMN12124041</t>
  </si>
  <si>
    <t>GCA_015111455.1</t>
  </si>
  <si>
    <t>VUVS01</t>
  </si>
  <si>
    <t>ftp://ftp.ncbi.nlm.nih.gov/genomes/all/GCA/015/111/455/GCA_015111455.1_LCF6.scf</t>
  </si>
  <si>
    <t>Paracyprichromis sp. 'brieni south' AB-2019</t>
  </si>
  <si>
    <t>IQB9</t>
  </si>
  <si>
    <t>SAMN12123707</t>
  </si>
  <si>
    <t>GCA_015105235.1</t>
  </si>
  <si>
    <t>VVDJ01</t>
  </si>
  <si>
    <t>ftp://ftp.ncbi.nlm.nih.gov/genomes/all/GCA/015/105/235/GCA_015105235.1_IQB9.scf</t>
  </si>
  <si>
    <t>Neolamprologus sp. 'furcifer ulwile' AB-2019</t>
  </si>
  <si>
    <t>LDF5</t>
  </si>
  <si>
    <t>SAMN12124054</t>
  </si>
  <si>
    <t>GCA_015111255.1</t>
  </si>
  <si>
    <t>VUWE01</t>
  </si>
  <si>
    <t>ftp://ftp.ncbi.nlm.nih.gov/genomes/all/GCA/015/111/255/GCA_015111255.1_LDF5.scf</t>
  </si>
  <si>
    <t>Telmatochromis sp. 'shell' AB-2019</t>
  </si>
  <si>
    <t>IRI8</t>
  </si>
  <si>
    <t>SAMN12123727</t>
  </si>
  <si>
    <t>GCA_015104875.1</t>
  </si>
  <si>
    <t>VVEC01</t>
  </si>
  <si>
    <t>ftp://ftp.ncbi.nlm.nih.gov/genomes/all/GCA/015/104/875/GCA_015104875.1_IRI8.scf</t>
  </si>
  <si>
    <t>Xenotilapia sp. 'papilio sunflower'</t>
  </si>
  <si>
    <t>GPF9</t>
  </si>
  <si>
    <t>SAMN12123641</t>
  </si>
  <si>
    <t>GCA_015103175.1</t>
  </si>
  <si>
    <t>VVAY01</t>
  </si>
  <si>
    <t>ftp://ftp.ncbi.nlm.nih.gov/genomes/all/GCA/015/103/175/GCA_015103175.1_GPF9.scf</t>
  </si>
  <si>
    <t>Chalinochromis sp. 'bifrenatus'</t>
  </si>
  <si>
    <t>LDE1</t>
  </si>
  <si>
    <t>SAMN12124050</t>
  </si>
  <si>
    <t>GCA_015111275.1</t>
  </si>
  <si>
    <t>VUWA01</t>
  </si>
  <si>
    <t>ftp://ftp.ncbi.nlm.nih.gov/genomes/all/GCA/015/111/275/GCA_015111275.1_LDE1.scf</t>
  </si>
  <si>
    <t>Neolamprologus sp. 'falcicula mahale' AB-2019</t>
  </si>
  <si>
    <t>LCB5</t>
  </si>
  <si>
    <t>SAMN12124032</t>
  </si>
  <si>
    <t>GCA_015111635.1</t>
  </si>
  <si>
    <t>VUVJ01</t>
  </si>
  <si>
    <t>ftp://ftp.ncbi.nlm.nih.gov/genomes/all/GCA/015/111/635/GCA_015111635.1_LCB5.scf</t>
  </si>
  <si>
    <t>Petrochromis sp. 'orthognathus ikola' AB-2019</t>
  </si>
  <si>
    <t>LFA8</t>
  </si>
  <si>
    <t>SAMN12124070</t>
  </si>
  <si>
    <t>GCA_015052525.1</t>
  </si>
  <si>
    <t>VOQP01</t>
  </si>
  <si>
    <t>ftp://ftp.ncbi.nlm.nih.gov/genomes/all/GCA/015/052/525/GCA_015052525.1_LFA8.scf</t>
  </si>
  <si>
    <t>Petrochromis sp. 'macrognathus rainbow' AB-2019</t>
  </si>
  <si>
    <t>LGB8</t>
  </si>
  <si>
    <t>SAMN12124086</t>
  </si>
  <si>
    <t>GCA_015112775.1</t>
  </si>
  <si>
    <t>VUXI01</t>
  </si>
  <si>
    <t>ftp://ftp.ncbi.nlm.nih.gov/genomes/all/GCA/015/112/775/GCA_015112775.1_LGB8.scf</t>
  </si>
  <si>
    <t>Tropheus sp. 'murago' AB-2019</t>
  </si>
  <si>
    <t>LHD9</t>
  </si>
  <si>
    <t>SAMN12124101</t>
  </si>
  <si>
    <t>GCA_015113295.1</t>
  </si>
  <si>
    <t>VUXX01</t>
  </si>
  <si>
    <t>ftp://ftp.ncbi.nlm.nih.gov/genomes/all/GCA/015/113/295/GCA_015113295.1_LHD9.scf</t>
  </si>
  <si>
    <t>Neolamprologus sp. 'kombe' AB-2019</t>
  </si>
  <si>
    <t>ILE6</t>
  </si>
  <si>
    <t>SAMN12123659</t>
  </si>
  <si>
    <t>GCA_015102855.1</t>
  </si>
  <si>
    <t>VVBP01</t>
  </si>
  <si>
    <t>ftp://ftp.ncbi.nlm.nih.gov/genomes/all/GCA/015/102/855/GCA_015102855.1_ILE6.scf</t>
  </si>
  <si>
    <t>Lepidiolamprologus sp. 'meeli kipili' AB-2019</t>
  </si>
  <si>
    <t>LHA5</t>
  </si>
  <si>
    <t>SAMN12124096</t>
  </si>
  <si>
    <t>GCA_015113235.1</t>
  </si>
  <si>
    <t>VUXS01</t>
  </si>
  <si>
    <t>ftp://ftp.ncbi.nlm.nih.gov/genomes/all/GCA/015/113/235/GCA_015113235.1_LHA5.scf</t>
  </si>
  <si>
    <t>Cyprichromis sp. 'kibishi' AB-2019</t>
  </si>
  <si>
    <t>Bel16</t>
  </si>
  <si>
    <t>SAMN12123626</t>
  </si>
  <si>
    <t>GCA_015103475.1</t>
  </si>
  <si>
    <t>VVAL01</t>
  </si>
  <si>
    <t>ftp://ftp.ncbi.nlm.nih.gov/genomes/all/GCA/015/103/475/GCA_015103475.1_Bel16.scf</t>
  </si>
  <si>
    <t>Chalinochromis sp. 'ndobhoi' AB-2019</t>
  </si>
  <si>
    <t>KEF1</t>
  </si>
  <si>
    <t>SAMN12123994</t>
  </si>
  <si>
    <t>GCA_015109345.1</t>
  </si>
  <si>
    <t>VUTX01</t>
  </si>
  <si>
    <t>ftp://ftp.ncbi.nlm.nih.gov/genomes/all/GCA/015/109/345/GCA_015109345.1_KEF1.scf</t>
  </si>
  <si>
    <t>Petrochromis sp. 'kipili brown' AB-2019</t>
  </si>
  <si>
    <t>LDE4</t>
  </si>
  <si>
    <t>SAMN12124052</t>
  </si>
  <si>
    <t>GCA_015111315.1</t>
  </si>
  <si>
    <t>VUWC01</t>
  </si>
  <si>
    <t>ftp://ftp.ncbi.nlm.nih.gov/genomes/all/GCA/015/111/315/GCA_015111315.1_LDE4.scf</t>
  </si>
  <si>
    <t>Tropheus sp. 'lunatus' AB-2019</t>
  </si>
  <si>
    <t>KED6</t>
  </si>
  <si>
    <t>SAMN12123991</t>
  </si>
  <si>
    <t>GCA_015109455.1</t>
  </si>
  <si>
    <t>VUTV01</t>
  </si>
  <si>
    <t>ftp://ftp.ncbi.nlm.nih.gov/genomes/all/GCA/015/109/455/GCA_015109455.1_KED6.scf</t>
  </si>
  <si>
    <t>Julidochromis sp. 'regani south' AB-2019</t>
  </si>
  <si>
    <t>IRB8</t>
  </si>
  <si>
    <t>SAMN12123716</t>
  </si>
  <si>
    <t>GCA_015105035.1</t>
  </si>
  <si>
    <t>VVDS01</t>
  </si>
  <si>
    <t>ftp://ftp.ncbi.nlm.nih.gov/genomes/all/GCA/015/105/035/GCA_015105035.1_IRB8.scf</t>
  </si>
  <si>
    <t>Altolamprologus sp. 'compressiceps shell' AB-2019</t>
  </si>
  <si>
    <t>IRH2</t>
  </si>
  <si>
    <t>SAMN12123725</t>
  </si>
  <si>
    <t>GCA_015104895.1</t>
  </si>
  <si>
    <t>VVEA01</t>
  </si>
  <si>
    <t>ftp://ftp.ncbi.nlm.nih.gov/genomes/all/GCA/015/104/895/GCA_015104895.1_IRH2.scf</t>
  </si>
  <si>
    <t>COMBINED TEMPERATURES Min</t>
  </si>
  <si>
    <t>COMBINED TEMPERATURES 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</si>
</sst>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2"/>
      <color theme="1"/>
      <name val="Calibri"/>
      <family val="2"/>
      <scheme val="minor"/>
    </font>
    <font>
      <u/>
      <sz val="11"/>
      <color theme="10"/>
      <name val="Calibri"/>
      <family val="2"/>
      <scheme val="minor"/>
    </font>
    <font>
      <sz val="10"/>
      <color rgb="FF222222"/>
      <name val="Arial"/>
      <family val="2"/>
    </font>
    <font>
      <sz val="8"/>
      <color rgb="FF222222"/>
      <name val="Arial"/>
      <family val="2"/>
    </font>
    <font>
      <sz val="10"/>
      <color rgb="FF000000"/>
      <name val="Arial"/>
      <family val="2"/>
    </font>
    <font>
      <sz val="11"/>
      <color rgb="FF000000"/>
      <name val="Calibri"/>
      <family val="2"/>
    </font>
    <font>
      <sz val="12"/>
      <color theme="1"/>
      <name val="Times New Roman"/>
      <family val="1"/>
    </font>
    <font>
      <sz val="10"/>
      <color rgb="FF333333"/>
      <name val="Arial"/>
      <family val="2"/>
    </font>
    <font>
      <sz val="11"/>
      <color theme="1"/>
      <name val="Calibri"/>
      <family val="2"/>
    </font>
    <font>
      <sz val="10"/>
      <color rgb="FF000000"/>
      <name val="Palatino Linotype"/>
      <family val="1"/>
    </font>
    <font>
      <b/>
      <sz val="11"/>
      <color theme="1"/>
      <name val="Calibri"/>
      <family val="2"/>
      <scheme val="minor"/>
    </font>
    <font>
      <sz val="11"/>
      <color theme="1"/>
      <name val="Aptos"/>
      <family val="2"/>
    </font>
    <font>
      <sz val="11"/>
      <color rgb="FF000000"/>
      <name val="Aptos"/>
      <family val="2"/>
    </font>
    <font>
      <sz val="11"/>
      <color theme="1"/>
      <name val="Cambria Math"/>
      <family val="1"/>
    </font>
    <font>
      <sz val="11"/>
      <color theme="1"/>
      <name val="MS Gothic"/>
      <family val="3"/>
    </font>
    <font>
      <sz val="11"/>
      <color theme="1"/>
      <name val="Microsoft JhengHei"/>
      <family val="2"/>
    </font>
    <font>
      <b/>
      <sz val="10"/>
      <color rgb="FF000000"/>
      <name val="Palatino Linotype"/>
      <family val="1"/>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s>
  <borders count="4">
    <border>
      <left/>
      <right/>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
    <xf numFmtId="0" fontId="0" fillId="0" borderId="0"/>
    <xf numFmtId="0" fontId="2" fillId="0" borderId="0" applyNumberFormat="0" applyFill="0" applyBorder="0" applyAlignment="0" applyProtection="0"/>
  </cellStyleXfs>
  <cellXfs count="28">
    <xf numFmtId="0" fontId="0" fillId="0" borderId="0" xfId="0"/>
    <xf numFmtId="0" fontId="1" fillId="0" borderId="0" xfId="0" applyFont="1"/>
    <xf numFmtId="11" fontId="0" fillId="0" borderId="0" xfId="0" applyNumberFormat="1"/>
    <xf numFmtId="0" fontId="0" fillId="2" borderId="0" xfId="0" applyFill="1"/>
    <xf numFmtId="0" fontId="0" fillId="3" borderId="0" xfId="0" applyFill="1"/>
    <xf numFmtId="0" fontId="0" fillId="0" borderId="0" xfId="0" applyAlignment="1">
      <alignment wrapText="1"/>
    </xf>
    <xf numFmtId="0" fontId="12" fillId="0" borderId="0" xfId="0" applyFont="1" applyAlignment="1">
      <alignment vertical="center"/>
    </xf>
    <xf numFmtId="0" fontId="9" fillId="0" borderId="0" xfId="0" applyFont="1"/>
    <xf numFmtId="0" fontId="13" fillId="0" borderId="0" xfId="0" applyFont="1" applyAlignment="1">
      <alignment vertical="center"/>
    </xf>
    <xf numFmtId="0" fontId="2" fillId="0" borderId="0" xfId="1" applyFill="1" applyAlignment="1">
      <alignment vertical="center"/>
    </xf>
    <xf numFmtId="0" fontId="7" fillId="0" borderId="0" xfId="0" applyFont="1" applyAlignment="1">
      <alignment vertical="center"/>
    </xf>
    <xf numFmtId="0" fontId="12" fillId="0" borderId="0" xfId="0" applyFont="1"/>
    <xf numFmtId="3" fontId="0" fillId="0" borderId="0" xfId="0" applyNumberFormat="1"/>
    <xf numFmtId="0" fontId="3" fillId="0" borderId="0" xfId="0" applyFont="1"/>
    <xf numFmtId="0" fontId="2" fillId="0" borderId="0" xfId="1" applyFill="1" applyAlignment="1"/>
    <xf numFmtId="0" fontId="5" fillId="0" borderId="0" xfId="0" applyFont="1"/>
    <xf numFmtId="0" fontId="4" fillId="0" borderId="0" xfId="0" applyFont="1"/>
    <xf numFmtId="0" fontId="8" fillId="0" borderId="0" xfId="0" applyFont="1"/>
    <xf numFmtId="3" fontId="9" fillId="0" borderId="0" xfId="0" applyNumberFormat="1" applyFont="1"/>
    <xf numFmtId="0" fontId="17" fillId="0" borderId="1" xfId="0" applyFont="1" applyBorder="1" applyAlignment="1">
      <alignment horizontal="left" vertical="center" wrapText="1"/>
    </xf>
    <xf numFmtId="0" fontId="10" fillId="0" borderId="0" xfId="0" applyFont="1" applyAlignment="1">
      <alignment horizontal="left" vertical="center" wrapText="1"/>
    </xf>
    <xf numFmtId="0" fontId="10" fillId="0" borderId="2" xfId="0" applyFont="1" applyBorder="1" applyAlignment="1">
      <alignment horizontal="left" vertical="center" wrapText="1"/>
    </xf>
    <xf numFmtId="0" fontId="19" fillId="0" borderId="0" xfId="0" applyFont="1"/>
    <xf numFmtId="17" fontId="0" fillId="0" borderId="0" xfId="0" applyNumberFormat="1"/>
    <xf numFmtId="16" fontId="0" fillId="0" borderId="0" xfId="0" applyNumberFormat="1"/>
    <xf numFmtId="0" fontId="10" fillId="0" borderId="3" xfId="0" applyFont="1" applyBorder="1" applyAlignment="1">
      <alignment horizontal="left" vertical="center" wrapText="1"/>
    </xf>
    <xf numFmtId="0" fontId="10" fillId="0" borderId="0" xfId="0" applyFont="1" applyAlignment="1">
      <alignment horizontal="left" vertical="center" wrapText="1"/>
    </xf>
    <xf numFmtId="0" fontId="10" fillId="0" borderId="2" xfId="0" applyFont="1" applyBorder="1" applyAlignment="1">
      <alignment horizontal="left" vertical="center" wrapText="1"/>
    </xf>
  </cellXfs>
  <cellStyles count="2">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7097343091636E-2"/>
          <c:y val="2.4881176376169288E-2"/>
          <c:w val="0.8762384076990376"/>
          <c:h val="0.89779326364692214"/>
        </c:manualLayout>
      </c:layout>
      <c:scatterChart>
        <c:scatterStyle val="smoothMarker"/>
        <c:varyColors val="0"/>
        <c:ser>
          <c:idx val="0"/>
          <c:order val="0"/>
          <c:tx>
            <c:strRef>
              <c:f> </c:f>
            </c:strRef>
          </c:tx>
          <c:spPr>
            <a:ln w="19050" cap="rnd">
              <a:solidFill>
                <a:schemeClr val="accent1"/>
              </a:solidFill>
              <a:round/>
            </a:ln>
            <a:effectLst/>
          </c:spPr>
          <c:marker>
            <c:symbol val="none"/>
          </c:marker>
          <c:xVal>
            <c:numRef>
              <c:f>'Temperature of growth model'!$B$10:$B$90</c:f>
              <c:numCache>
                <c:formatCode>General</c:formatCode>
                <c:ptCount val="8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numCache>
            </c:numRef>
          </c:xVal>
          <c:yVal>
            <c:numRef>
              <c:f>'Temperature of growth model'!$F$10:$F$90</c:f>
              <c:numCache>
                <c:formatCode>General</c:formatCode>
                <c:ptCount val="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2.4794519158822619E-2</c:v>
                </c:pt>
                <c:pt idx="17">
                  <c:v>0.15826658342421088</c:v>
                </c:pt>
                <c:pt idx="18">
                  <c:v>0.29151784510137724</c:v>
                </c:pt>
                <c:pt idx="19">
                  <c:v>0.42403448404968858</c:v>
                </c:pt>
                <c:pt idx="20">
                  <c:v>0.55456183109771362</c:v>
                </c:pt>
                <c:pt idx="21">
                  <c:v>0.6804856922350675</c:v>
                </c:pt>
                <c:pt idx="22">
                  <c:v>0.79704929791672041</c:v>
                </c:pt>
                <c:pt idx="23">
                  <c:v>0.89662875776988138</c:v>
                </c:pt>
                <c:pt idx="24">
                  <c:v>0.96853055712062108</c:v>
                </c:pt>
                <c:pt idx="25">
                  <c:v>1</c:v>
                </c:pt>
                <c:pt idx="26">
                  <c:v>0.97909792439756316</c:v>
                </c:pt>
                <c:pt idx="27">
                  <c:v>0.89945206244221199</c:v>
                </c:pt>
                <c:pt idx="28">
                  <c:v>0.76545274465775337</c:v>
                </c:pt>
                <c:pt idx="29">
                  <c:v>0.59486279295492239</c:v>
                </c:pt>
                <c:pt idx="30">
                  <c:v>0.41569653631077569</c:v>
                </c:pt>
                <c:pt idx="31">
                  <c:v>0.25707200583720985</c:v>
                </c:pt>
                <c:pt idx="32">
                  <c:v>0.13844375506990958</c:v>
                </c:pt>
                <c:pt idx="33">
                  <c:v>6.3915869286583563E-2</c:v>
                </c:pt>
                <c:pt idx="34">
                  <c:v>2.4920708185850491E-2</c:v>
                </c:pt>
                <c:pt idx="35">
                  <c:v>8.0926760074219034E-3</c:v>
                </c:pt>
                <c:pt idx="36">
                  <c:v>2.1614464266681795E-3</c:v>
                </c:pt>
                <c:pt idx="37">
                  <c:v>4.6958976363856186E-4</c:v>
                </c:pt>
                <c:pt idx="38">
                  <c:v>8.2211717625592606E-5</c:v>
                </c:pt>
                <c:pt idx="39">
                  <c:v>1.1509569109837735E-5</c:v>
                </c:pt>
                <c:pt idx="40">
                  <c:v>1.28092769548333E-6</c:v>
                </c:pt>
                <c:pt idx="41">
                  <c:v>1.1285297497223303E-7</c:v>
                </c:pt>
                <c:pt idx="42">
                  <c:v>7.8512056768783544E-9</c:v>
                </c:pt>
                <c:pt idx="43">
                  <c:v>4.3092431051047706E-10</c:v>
                </c:pt>
                <c:pt idx="44">
                  <c:v>1.8670815924183786E-11</c:v>
                </c:pt>
                <c:pt idx="45">
                  <c:v>6.3985124954013611E-13</c:v>
                </c:pt>
                <c:pt idx="46">
                  <c:v>1.7399976702703191E-14</c:v>
                </c:pt>
                <c:pt idx="47">
                  <c:v>3.7710361858768713E-16</c:v>
                </c:pt>
                <c:pt idx="48">
                  <c:v>6.5483868229843113E-18</c:v>
                </c:pt>
                <c:pt idx="49">
                  <c:v>9.167756397341112E-20</c:v>
                </c:pt>
                <c:pt idx="50">
                  <c:v>1.0419818585997186E-21</c:v>
                </c:pt>
                <c:pt idx="51">
                  <c:v>9.6873848714126349E-24</c:v>
                </c:pt>
                <c:pt idx="52">
                  <c:v>7.4268049201927043E-26</c:v>
                </c:pt>
                <c:pt idx="53">
                  <c:v>4.7349968542437342E-28</c:v>
                </c:pt>
                <c:pt idx="54">
                  <c:v>2.5325870264330651E-30</c:v>
                </c:pt>
                <c:pt idx="55">
                  <c:v>1.146659565958919E-32</c:v>
                </c:pt>
                <c:pt idx="56">
                  <c:v>4.4349413740443399E-35</c:v>
                </c:pt>
                <c:pt idx="57">
                  <c:v>1.4788058348212952E-37</c:v>
                </c:pt>
                <c:pt idx="58">
                  <c:v>4.2903493056098841E-40</c:v>
                </c:pt>
                <c:pt idx="59">
                  <c:v>1.0929459202751723E-42</c:v>
                </c:pt>
                <c:pt idx="60">
                  <c:v>2.466907427414167E-45</c:v>
                </c:pt>
                <c:pt idx="61">
                  <c:v>4.9775821319732708E-48</c:v>
                </c:pt>
                <c:pt idx="62">
                  <c:v>9.0569760952394523E-51</c:v>
                </c:pt>
                <c:pt idx="63">
                  <c:v>1.4988113010049051E-53</c:v>
                </c:pt>
                <c:pt idx="64">
                  <c:v>2.2746309307409609E-56</c:v>
                </c:pt>
                <c:pt idx="65">
                  <c:v>3.1913144776228354E-59</c:v>
                </c:pt>
                <c:pt idx="66">
                  <c:v>4.1716119980135242E-62</c:v>
                </c:pt>
                <c:pt idx="67">
                  <c:v>5.1188961358682493E-65</c:v>
                </c:pt>
                <c:pt idx="68">
                  <c:v>5.9391892950731832E-68</c:v>
                </c:pt>
                <c:pt idx="69">
                  <c:v>6.5610338579778379E-71</c:v>
                </c:pt>
                <c:pt idx="70">
                  <c:v>6.9470695942410197E-74</c:v>
                </c:pt>
                <c:pt idx="71">
                  <c:v>7.0954358311805675E-77</c:v>
                </c:pt>
                <c:pt idx="72">
                  <c:v>7.0330319022838588E-80</c:v>
                </c:pt>
                <c:pt idx="73">
                  <c:v>6.8046462766708627E-83</c:v>
                </c:pt>
                <c:pt idx="74">
                  <c:v>6.4618726577959741E-86</c:v>
                </c:pt>
                <c:pt idx="75">
                  <c:v>6.0543950889902646E-89</c:v>
                </c:pt>
                <c:pt idx="76">
                  <c:v>5.6246319587867063E-92</c:v>
                </c:pt>
                <c:pt idx="77">
                  <c:v>5.2055264186393926E-95</c:v>
                </c:pt>
                <c:pt idx="78">
                  <c:v>4.8206601066460314E-98</c:v>
                </c:pt>
                <c:pt idx="79">
                  <c:v>4.485750335169894E-101</c:v>
                </c:pt>
                <c:pt idx="80">
                  <c:v>4.2107617573685302E-104</c:v>
                </c:pt>
              </c:numCache>
            </c:numRef>
          </c:yVal>
          <c:smooth val="1"/>
          <c:extLst>
            <c:ext xmlns:c16="http://schemas.microsoft.com/office/drawing/2014/chart" uri="{C3380CC4-5D6E-409C-BE32-E72D297353CC}">
              <c16:uniqueId val="{00000000-8C5C-401B-9D71-82F35E6A424E}"/>
            </c:ext>
          </c:extLst>
        </c:ser>
        <c:ser>
          <c:idx val="1"/>
          <c:order val="1"/>
          <c:tx>
            <c:v>Data</c:v>
          </c:tx>
          <c:spPr>
            <a:ln w="19050" cap="rnd">
              <a:noFill/>
              <a:round/>
            </a:ln>
            <a:effectLst/>
          </c:spPr>
          <c:marker>
            <c:symbol val="square"/>
            <c:size val="5"/>
            <c:spPr>
              <a:solidFill>
                <a:schemeClr val="accent2"/>
              </a:solidFill>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xVal>
            <c:numRef>
              <c:f>'Temperature of growth model'!$H$10:$H$21</c:f>
              <c:numCache>
                <c:formatCode>General</c:formatCode>
                <c:ptCount val="12"/>
                <c:pt idx="0">
                  <c:v>20</c:v>
                </c:pt>
                <c:pt idx="1">
                  <c:v>22</c:v>
                </c:pt>
                <c:pt idx="2">
                  <c:v>24</c:v>
                </c:pt>
                <c:pt idx="3">
                  <c:v>26</c:v>
                </c:pt>
                <c:pt idx="4">
                  <c:v>28</c:v>
                </c:pt>
                <c:pt idx="5">
                  <c:v>30</c:v>
                </c:pt>
              </c:numCache>
            </c:numRef>
          </c:xVal>
          <c:yVal>
            <c:numRef>
              <c:f>'Temperature of growth model'!$J$10:$J$21</c:f>
              <c:numCache>
                <c:formatCode>General</c:formatCode>
                <c:ptCount val="12"/>
                <c:pt idx="0">
                  <c:v>0.43821035469260955</c:v>
                </c:pt>
                <c:pt idx="1">
                  <c:v>0.62702682556972855</c:v>
                </c:pt>
                <c:pt idx="2">
                  <c:v>0.95116658644760077</c:v>
                </c:pt>
                <c:pt idx="3">
                  <c:v>0.94292574506935012</c:v>
                </c:pt>
                <c:pt idx="4">
                  <c:v>0.93757642698171328</c:v>
                </c:pt>
                <c:pt idx="5">
                  <c:v>0.60389463924481357</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2-8C5C-401B-9D71-82F35E6A424E}"/>
            </c:ext>
          </c:extLst>
        </c:ser>
        <c:dLbls>
          <c:showLegendKey val="0"/>
          <c:showVal val="0"/>
          <c:showCatName val="0"/>
          <c:showSerName val="0"/>
          <c:showPercent val="0"/>
          <c:showBubbleSize val="0"/>
        </c:dLbls>
        <c:axId val="1011393752"/>
        <c:axId val="1011394112"/>
      </c:scatterChart>
      <c:valAx>
        <c:axId val="1011393752"/>
        <c:scaling>
          <c:orientation val="minMax"/>
          <c:max val="7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394112"/>
        <c:crosses val="autoZero"/>
        <c:crossBetween val="midCat"/>
        <c:majorUnit val="5"/>
      </c:valAx>
      <c:valAx>
        <c:axId val="1011394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3937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245957</xdr:colOff>
      <xdr:row>25</xdr:row>
      <xdr:rowOff>33445</xdr:rowOff>
    </xdr:from>
    <xdr:to>
      <xdr:col>11</xdr:col>
      <xdr:colOff>410422</xdr:colOff>
      <xdr:row>40</xdr:row>
      <xdr:rowOff>35350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15</xdr:col>
          <xdr:colOff>228600</xdr:colOff>
          <xdr:row>11</xdr:row>
          <xdr:rowOff>22860</xdr:rowOff>
        </xdr:from>
        <xdr:to>
          <xdr:col>17</xdr:col>
          <xdr:colOff>342900</xdr:colOff>
          <xdr:row>15</xdr:row>
          <xdr:rowOff>160020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16</xdr:row>
          <xdr:rowOff>60960</xdr:rowOff>
        </xdr:from>
        <xdr:to>
          <xdr:col>17</xdr:col>
          <xdr:colOff>335280</xdr:colOff>
          <xdr:row>20</xdr:row>
          <xdr:rowOff>76200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300-00001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Continue running</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9" dT="2025-02-26T15:52:19.99" personId="{00000000-0000-0000-0000-000000000000}" id="{BD6D9E66-1531-4D22-9F52-577E8058486C}">
    <text>Shouldn’t be H10 instead of H9. I suggest adding the name of the Sheet where thew Temperatures should be added.</text>
  </threadedComment>
  <threadedComment ref="D51" dT="2025-02-26T15:55:38.88" personId="{00000000-0000-0000-0000-000000000000}" id="{D66D6165-54E6-4714-834E-11CA26D3F50D}">
    <text>In I9-I94? Is that correct, in which Sheet?</text>
  </threadedComment>
  <threadedComment ref="D53" dT="2025-02-26T15:59:42.81" personId="{00000000-0000-0000-0000-000000000000}" id="{D3DF00D5-CFA2-44DD-8889-7ED219E3F067}">
    <text>Is the “Excel is dumb” necessary?</text>
  </threadedComment>
  <threadedComment ref="E54" dT="2025-02-26T15:57:28.66" personId="{00000000-0000-0000-0000-000000000000}" id="{8BAF22F7-02C0-4C76-ADFF-F46BB02FF3E6}">
    <text>Instead of of, should be is?</text>
  </threadedComment>
  <threadedComment ref="E59" dT="2025-02-26T15:58:56.06" personId="{00000000-0000-0000-0000-000000000000}" id="{A0D48725-EFA1-41FF-A5E4-11D6C9BFB5B8}">
    <text>Should be D7 instead of D6?</text>
  </threadedComment>
</ThreadedComments>
</file>

<file path=xl/threadedComments/threadedComment2.xml><?xml version="1.0" encoding="utf-8"?>
<ThreadedComments xmlns="http://schemas.microsoft.com/office/spreadsheetml/2018/threadedcomments" xmlns:x="http://schemas.openxmlformats.org/spreadsheetml/2006/main">
  <threadedComment ref="B8" dT="2025-03-03T09:30:58.07" personId="{00000000-0000-0000-0000-000000000000}" id="{8C5F7B28-F303-4635-8739-073A9E0360F3}">
    <text>Is this mistake, or was actually in the source written like that (not capitalised genus name). This can be observed in several cases</text>
  </threadedComment>
  <threadedComment ref="B25" dT="2025-03-03T09:33:40.17" personId="{00000000-0000-0000-0000-000000000000}" id="{B5962D4A-603C-48CC-9581-44DADF98B307}">
    <text>I did not highlight all, here are just some examples of names with not capitalised genome name</text>
  </threadedComment>
  <threadedComment ref="D503" dT="2025-03-03T09:32:07.12" personId="{00000000-0000-0000-0000-000000000000}" id="{FFA8E8F4-B9C6-465C-BDEC-5CF64FC27B65}">
    <text>Is there specific reason why this cell is highlighted?</text>
  </threadedComment>
  <threadedComment ref="D737" dT="2025-03-03T09:32:48.05" personId="{00000000-0000-0000-0000-000000000000}" id="{B7586B2B-7429-459C-BA25-B270624BEF6B}">
    <text>Is this needed here? If yes, maybe mark this cell somehow.</text>
  </threadedComment>
</ThreadedComments>
</file>

<file path=xl/threadedComments/threadedComment3.xml><?xml version="1.0" encoding="utf-8"?>
<ThreadedComments xmlns="http://schemas.microsoft.com/office/spreadsheetml/2018/threadedcomments" xmlns:x="http://schemas.openxmlformats.org/spreadsheetml/2006/main">
  <threadedComment ref="R4" dT="2025-03-03T09:48:31.86" personId="{00000000-0000-0000-0000-000000000000}" id="{608EFC99-A2BF-4C96-A21A-D0F9DF2F2C7D}">
    <text>Maybe mark this somehow</text>
  </threadedComment>
  <threadedComment ref="R10" dT="2025-03-03T09:49:05.73" personId="{00000000-0000-0000-0000-000000000000}" id="{8CA90B6B-E210-4126-95ED-8C59F0A85312}">
    <text>What are these numbers?</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3-03T09:50:20.72" personId="{00000000-0000-0000-0000-000000000000}" id="{86727B84-307F-404F-9A4E-97CA6F129CD9}">
    <text xml:space="preserve">All the names should be written with capital genome letter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scielo.br/j/bjm/a/KP6N3FdpK3ytNSwHvQqDr3F/?lang=en"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3.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6BC4-F4D0-429C-A92F-36F240AB4BFE}">
  <dimension ref="B3:G73"/>
  <sheetViews>
    <sheetView topLeftCell="A55" workbookViewId="0">
      <selection activeCell="J68" sqref="J68"/>
    </sheetView>
  </sheetViews>
  <sheetFormatPr defaultRowHeight="14.4" x14ac:dyDescent="0.3"/>
  <cols>
    <col min="4" max="4" width="15.44140625" customWidth="1"/>
    <col min="5" max="5" width="19" customWidth="1"/>
    <col min="6" max="6" width="57.44140625" customWidth="1"/>
    <col min="7" max="7" width="20" customWidth="1"/>
  </cols>
  <sheetData>
    <row r="3" spans="2:3" x14ac:dyDescent="0.3">
      <c r="B3" t="s">
        <v>3649</v>
      </c>
    </row>
    <row r="4" spans="2:3" x14ac:dyDescent="0.3">
      <c r="B4" t="s">
        <v>3645</v>
      </c>
    </row>
    <row r="5" spans="2:3" x14ac:dyDescent="0.3">
      <c r="B5" t="s">
        <v>3646</v>
      </c>
    </row>
    <row r="7" spans="2:3" x14ac:dyDescent="0.3">
      <c r="B7" t="s">
        <v>3647</v>
      </c>
    </row>
    <row r="8" spans="2:3" x14ac:dyDescent="0.3">
      <c r="B8" t="s">
        <v>3648</v>
      </c>
    </row>
    <row r="10" spans="2:3" x14ac:dyDescent="0.3">
      <c r="B10" t="s">
        <v>3650</v>
      </c>
    </row>
    <row r="12" spans="2:3" x14ac:dyDescent="0.3">
      <c r="B12" t="s">
        <v>3651</v>
      </c>
    </row>
    <row r="13" spans="2:3" x14ac:dyDescent="0.3">
      <c r="C13" t="s">
        <v>3652</v>
      </c>
    </row>
    <row r="15" spans="2:3" x14ac:dyDescent="0.3">
      <c r="B15" t="s">
        <v>3653</v>
      </c>
    </row>
    <row r="16" spans="2:3" x14ac:dyDescent="0.3">
      <c r="C16" t="s">
        <v>3654</v>
      </c>
    </row>
    <row r="17" spans="3:7" ht="15" thickBot="1" x14ac:dyDescent="0.35">
      <c r="C17" t="s">
        <v>3655</v>
      </c>
    </row>
    <row r="18" spans="3:7" s="5" customFormat="1" ht="15.6" thickBot="1" x14ac:dyDescent="0.35">
      <c r="D18" s="19" t="s">
        <v>3656</v>
      </c>
      <c r="E18" s="19" t="s">
        <v>3657</v>
      </c>
      <c r="F18" s="19" t="s">
        <v>3658</v>
      </c>
      <c r="G18" s="19" t="s">
        <v>409</v>
      </c>
    </row>
    <row r="19" spans="3:7" s="5" customFormat="1" ht="30" x14ac:dyDescent="0.3">
      <c r="D19" s="25" t="s">
        <v>3034</v>
      </c>
      <c r="E19" s="20" t="s">
        <v>2042</v>
      </c>
      <c r="F19" s="5" t="s">
        <v>3659</v>
      </c>
      <c r="G19" s="20" t="s">
        <v>3660</v>
      </c>
    </row>
    <row r="20" spans="3:7" s="5" customFormat="1" ht="15" x14ac:dyDescent="0.3">
      <c r="D20" s="26"/>
      <c r="E20" s="20" t="s">
        <v>2041</v>
      </c>
      <c r="F20" s="20" t="s">
        <v>3661</v>
      </c>
      <c r="G20" s="20" t="s">
        <v>3660</v>
      </c>
    </row>
    <row r="21" spans="3:7" s="5" customFormat="1" ht="30.6" thickBot="1" x14ac:dyDescent="0.35">
      <c r="D21" s="27"/>
      <c r="E21" s="21" t="s">
        <v>2047</v>
      </c>
      <c r="F21" s="21" t="s">
        <v>3662</v>
      </c>
      <c r="G21" s="21" t="s">
        <v>3660</v>
      </c>
    </row>
    <row r="22" spans="3:7" s="5" customFormat="1" ht="15" x14ac:dyDescent="0.3">
      <c r="D22" s="25" t="s">
        <v>2037</v>
      </c>
      <c r="E22" s="20" t="s">
        <v>0</v>
      </c>
      <c r="F22" s="20" t="s">
        <v>3663</v>
      </c>
      <c r="G22" s="20" t="s">
        <v>3664</v>
      </c>
    </row>
    <row r="23" spans="3:7" s="5" customFormat="1" ht="15" x14ac:dyDescent="0.3">
      <c r="D23" s="26"/>
      <c r="E23" s="20" t="s">
        <v>1722</v>
      </c>
      <c r="F23" s="20" t="s">
        <v>3665</v>
      </c>
      <c r="G23" s="20" t="s">
        <v>3666</v>
      </c>
    </row>
    <row r="24" spans="3:7" s="5" customFormat="1" ht="15" x14ac:dyDescent="0.3">
      <c r="D24" s="26"/>
      <c r="E24" s="20" t="s">
        <v>298</v>
      </c>
      <c r="F24" s="20" t="s">
        <v>3667</v>
      </c>
      <c r="G24" s="20" t="s">
        <v>3668</v>
      </c>
    </row>
    <row r="25" spans="3:7" s="5" customFormat="1" ht="30.6" thickBot="1" x14ac:dyDescent="0.35">
      <c r="D25" s="27"/>
      <c r="E25" s="21" t="s">
        <v>2536</v>
      </c>
      <c r="F25" s="21" t="s">
        <v>3669</v>
      </c>
      <c r="G25" s="21" t="s">
        <v>3660</v>
      </c>
    </row>
    <row r="26" spans="3:7" s="5" customFormat="1" ht="15" x14ac:dyDescent="0.3">
      <c r="D26" s="25" t="s">
        <v>2038</v>
      </c>
      <c r="E26" s="20" t="s">
        <v>2007</v>
      </c>
      <c r="F26" s="20" t="s">
        <v>3670</v>
      </c>
      <c r="G26" s="20" t="s">
        <v>3660</v>
      </c>
    </row>
    <row r="27" spans="3:7" s="5" customFormat="1" ht="15" x14ac:dyDescent="0.3">
      <c r="D27" s="26"/>
      <c r="E27" s="20" t="s">
        <v>1748</v>
      </c>
      <c r="F27" s="20" t="s">
        <v>3671</v>
      </c>
      <c r="G27" s="20" t="s">
        <v>3666</v>
      </c>
    </row>
    <row r="28" spans="3:7" s="5" customFormat="1" ht="30.6" thickBot="1" x14ac:dyDescent="0.35">
      <c r="D28" s="27"/>
      <c r="E28" s="21" t="s">
        <v>1749</v>
      </c>
      <c r="F28" s="21" t="s">
        <v>3672</v>
      </c>
      <c r="G28" s="21" t="s">
        <v>3666</v>
      </c>
    </row>
    <row r="29" spans="3:7" s="5" customFormat="1" ht="15" x14ac:dyDescent="0.3">
      <c r="D29" s="25" t="s">
        <v>432</v>
      </c>
      <c r="E29" s="20" t="s">
        <v>231</v>
      </c>
      <c r="F29" s="20" t="s">
        <v>3673</v>
      </c>
      <c r="G29" s="20" t="s">
        <v>3664</v>
      </c>
    </row>
    <row r="30" spans="3:7" s="5" customFormat="1" ht="15" x14ac:dyDescent="0.3">
      <c r="D30" s="26"/>
      <c r="E30" s="20" t="s">
        <v>232</v>
      </c>
      <c r="F30" s="20" t="s">
        <v>3674</v>
      </c>
      <c r="G30" s="20" t="s">
        <v>3664</v>
      </c>
    </row>
    <row r="31" spans="3:7" s="5" customFormat="1" ht="30" x14ac:dyDescent="0.3">
      <c r="D31" s="26"/>
      <c r="E31" s="20" t="s">
        <v>225</v>
      </c>
      <c r="F31" s="20" t="s">
        <v>3675</v>
      </c>
      <c r="G31" s="20" t="s">
        <v>3660</v>
      </c>
    </row>
    <row r="32" spans="3:7" s="5" customFormat="1" ht="30.6" thickBot="1" x14ac:dyDescent="0.35">
      <c r="D32" s="27"/>
      <c r="E32" s="21" t="s">
        <v>2536</v>
      </c>
      <c r="F32" s="21" t="s">
        <v>3676</v>
      </c>
      <c r="G32" s="21" t="s">
        <v>3660</v>
      </c>
    </row>
    <row r="33" spans="2:7" s="5" customFormat="1" ht="30" x14ac:dyDescent="0.3">
      <c r="D33" s="25" t="s">
        <v>1692</v>
      </c>
      <c r="E33" s="20" t="s">
        <v>231</v>
      </c>
      <c r="F33" s="20" t="s">
        <v>3677</v>
      </c>
      <c r="G33" s="20" t="s">
        <v>3664</v>
      </c>
    </row>
    <row r="34" spans="2:7" s="5" customFormat="1" ht="30" x14ac:dyDescent="0.3">
      <c r="D34" s="26"/>
      <c r="E34" s="20" t="s">
        <v>232</v>
      </c>
      <c r="F34" s="20" t="s">
        <v>3678</v>
      </c>
      <c r="G34" s="20" t="s">
        <v>3664</v>
      </c>
    </row>
    <row r="35" spans="2:7" s="5" customFormat="1" ht="30.6" thickBot="1" x14ac:dyDescent="0.35">
      <c r="D35" s="27"/>
      <c r="E35" s="21" t="s">
        <v>1690</v>
      </c>
      <c r="F35" s="21" t="s">
        <v>3679</v>
      </c>
      <c r="G35" s="21" t="s">
        <v>3666</v>
      </c>
    </row>
    <row r="36" spans="2:7" s="5" customFormat="1" ht="15" x14ac:dyDescent="0.3">
      <c r="D36" s="25" t="s">
        <v>3031</v>
      </c>
      <c r="E36" s="20" t="s">
        <v>2035</v>
      </c>
      <c r="F36" s="20" t="s">
        <v>3680</v>
      </c>
      <c r="G36" s="20" t="s">
        <v>3664</v>
      </c>
    </row>
    <row r="37" spans="2:7" s="5" customFormat="1" ht="15.6" thickBot="1" x14ac:dyDescent="0.35">
      <c r="D37" s="27"/>
      <c r="E37" s="21" t="s">
        <v>2036</v>
      </c>
      <c r="F37" s="21" t="s">
        <v>3681</v>
      </c>
      <c r="G37" s="21" t="s">
        <v>3664</v>
      </c>
    </row>
    <row r="38" spans="2:7" s="5" customFormat="1" ht="30" x14ac:dyDescent="0.3">
      <c r="D38" s="25" t="s">
        <v>3032</v>
      </c>
      <c r="E38" s="20" t="s">
        <v>3033</v>
      </c>
      <c r="F38" s="20" t="s">
        <v>3682</v>
      </c>
      <c r="G38" s="20" t="s">
        <v>3660</v>
      </c>
    </row>
    <row r="39" spans="2:7" s="5" customFormat="1" ht="15" x14ac:dyDescent="0.3">
      <c r="D39" s="26"/>
      <c r="E39" s="20" t="s">
        <v>2008</v>
      </c>
      <c r="F39" s="20" t="s">
        <v>3683</v>
      </c>
      <c r="G39" s="20" t="s">
        <v>3660</v>
      </c>
    </row>
    <row r="40" spans="2:7" s="5" customFormat="1" ht="15" x14ac:dyDescent="0.3">
      <c r="D40" s="26"/>
      <c r="E40" s="20" t="s">
        <v>2013</v>
      </c>
      <c r="F40" s="20" t="s">
        <v>3684</v>
      </c>
      <c r="G40" s="20" t="s">
        <v>3660</v>
      </c>
    </row>
    <row r="41" spans="2:7" s="5" customFormat="1" ht="15" x14ac:dyDescent="0.3">
      <c r="D41" s="26"/>
      <c r="E41" s="20" t="s">
        <v>2012</v>
      </c>
      <c r="F41" s="20" t="s">
        <v>3685</v>
      </c>
      <c r="G41" s="20" t="s">
        <v>3660</v>
      </c>
    </row>
    <row r="42" spans="2:7" s="5" customFormat="1" ht="15.6" thickBot="1" x14ac:dyDescent="0.35">
      <c r="D42" s="27"/>
      <c r="E42" s="21" t="s">
        <v>2034</v>
      </c>
      <c r="F42" s="21" t="s">
        <v>3686</v>
      </c>
      <c r="G42" s="21" t="s">
        <v>3660</v>
      </c>
    </row>
    <row r="44" spans="2:7" x14ac:dyDescent="0.3">
      <c r="C44" t="s">
        <v>3687</v>
      </c>
    </row>
    <row r="46" spans="2:7" x14ac:dyDescent="0.3">
      <c r="B46" t="s">
        <v>3688</v>
      </c>
    </row>
    <row r="47" spans="2:7" x14ac:dyDescent="0.3">
      <c r="C47" t="s">
        <v>3689</v>
      </c>
    </row>
    <row r="48" spans="2:7" x14ac:dyDescent="0.3">
      <c r="C48" t="s">
        <v>3690</v>
      </c>
    </row>
    <row r="49" spans="2:5" x14ac:dyDescent="0.3">
      <c r="D49" t="s">
        <v>3708</v>
      </c>
    </row>
    <row r="50" spans="2:5" x14ac:dyDescent="0.3">
      <c r="E50" t="s">
        <v>3691</v>
      </c>
    </row>
    <row r="51" spans="2:5" x14ac:dyDescent="0.3">
      <c r="D51" t="s">
        <v>3709</v>
      </c>
    </row>
    <row r="52" spans="2:5" x14ac:dyDescent="0.3">
      <c r="E52" t="s">
        <v>3692</v>
      </c>
    </row>
    <row r="53" spans="2:5" x14ac:dyDescent="0.3">
      <c r="D53" t="s">
        <v>3711</v>
      </c>
    </row>
    <row r="54" spans="2:5" x14ac:dyDescent="0.3">
      <c r="E54" t="s">
        <v>3710</v>
      </c>
    </row>
    <row r="55" spans="2:5" x14ac:dyDescent="0.3">
      <c r="D55" t="s">
        <v>3693</v>
      </c>
    </row>
    <row r="56" spans="2:5" x14ac:dyDescent="0.3">
      <c r="D56" t="s">
        <v>3694</v>
      </c>
    </row>
    <row r="57" spans="2:5" x14ac:dyDescent="0.3">
      <c r="E57" t="s">
        <v>3695</v>
      </c>
    </row>
    <row r="58" spans="2:5" x14ac:dyDescent="0.3">
      <c r="E58" t="s">
        <v>3696</v>
      </c>
    </row>
    <row r="59" spans="2:5" x14ac:dyDescent="0.3">
      <c r="E59" t="s">
        <v>3712</v>
      </c>
    </row>
    <row r="60" spans="2:5" x14ac:dyDescent="0.3">
      <c r="E60" t="s">
        <v>3696</v>
      </c>
    </row>
    <row r="61" spans="2:5" x14ac:dyDescent="0.3">
      <c r="E61" s="22" t="s">
        <v>3713</v>
      </c>
    </row>
    <row r="63" spans="2:5" x14ac:dyDescent="0.3">
      <c r="B63" t="s">
        <v>3697</v>
      </c>
    </row>
    <row r="64" spans="2:5" x14ac:dyDescent="0.3">
      <c r="C64" t="s">
        <v>3698</v>
      </c>
    </row>
    <row r="66" spans="2:4" x14ac:dyDescent="0.3">
      <c r="B66" t="s">
        <v>3699</v>
      </c>
    </row>
    <row r="67" spans="2:4" x14ac:dyDescent="0.3">
      <c r="C67" t="s">
        <v>3700</v>
      </c>
    </row>
    <row r="68" spans="2:4" x14ac:dyDescent="0.3">
      <c r="D68" t="s">
        <v>3701</v>
      </c>
    </row>
    <row r="69" spans="2:4" x14ac:dyDescent="0.3">
      <c r="D69" t="s">
        <v>3702</v>
      </c>
    </row>
    <row r="70" spans="2:4" x14ac:dyDescent="0.3">
      <c r="D70" t="s">
        <v>3703</v>
      </c>
    </row>
    <row r="71" spans="2:4" x14ac:dyDescent="0.3">
      <c r="D71" t="s">
        <v>3704</v>
      </c>
    </row>
    <row r="72" spans="2:4" x14ac:dyDescent="0.3">
      <c r="D72" t="s">
        <v>3705</v>
      </c>
    </row>
    <row r="73" spans="2:4" x14ac:dyDescent="0.3">
      <c r="D73" t="s">
        <v>3706</v>
      </c>
    </row>
  </sheetData>
  <mergeCells count="7">
    <mergeCell ref="D38:D42"/>
    <mergeCell ref="D19:D21"/>
    <mergeCell ref="D22:D25"/>
    <mergeCell ref="D26:D28"/>
    <mergeCell ref="D29:D32"/>
    <mergeCell ref="D33:D35"/>
    <mergeCell ref="D36:D37"/>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07DA-F012-494F-AD54-2A4D10CE64FD}">
  <sheetPr codeName="Sheet12"/>
  <dimension ref="A3:AB1360"/>
  <sheetViews>
    <sheetView tabSelected="1" zoomScale="83" zoomScaleNormal="100" workbookViewId="0">
      <pane xSplit="1" ySplit="5" topLeftCell="B6" activePane="bottomRight" state="frozen"/>
      <selection pane="topRight" activeCell="B1" sqref="B1"/>
      <selection pane="bottomLeft" activeCell="A6" sqref="A6"/>
      <selection pane="bottomRight" activeCell="C4" sqref="C4"/>
    </sheetView>
  </sheetViews>
  <sheetFormatPr defaultRowHeight="14.4" x14ac:dyDescent="0.3"/>
  <cols>
    <col min="1" max="1" width="24.5546875" customWidth="1"/>
    <col min="2" max="2" width="15.44140625" customWidth="1"/>
    <col min="3" max="3" width="14.6640625" customWidth="1"/>
    <col min="4" max="4" width="10.44140625" customWidth="1"/>
    <col min="7" max="7" width="16.33203125" customWidth="1"/>
    <col min="8" max="10" width="20.33203125" style="7" customWidth="1"/>
    <col min="14" max="14" width="18.5546875" customWidth="1"/>
    <col min="15" max="16" width="8.44140625" customWidth="1"/>
    <col min="17" max="17" width="8.88671875" customWidth="1"/>
    <col min="24" max="24" width="19.88671875" customWidth="1"/>
  </cols>
  <sheetData>
    <row r="3" spans="1:24" ht="15.6" x14ac:dyDescent="0.3">
      <c r="T3" s="1"/>
      <c r="U3" s="1"/>
      <c r="V3" s="1"/>
      <c r="W3" s="1"/>
      <c r="X3" s="1"/>
    </row>
    <row r="4" spans="1:24" s="1" customFormat="1" ht="15.6" x14ac:dyDescent="0.3">
      <c r="A4" s="1" t="s">
        <v>3034</v>
      </c>
      <c r="B4" s="1" t="s">
        <v>2041</v>
      </c>
      <c r="D4" s="1" t="s">
        <v>2037</v>
      </c>
      <c r="H4" s="7" t="s">
        <v>2038</v>
      </c>
      <c r="I4" s="7"/>
      <c r="J4" s="7"/>
      <c r="K4" s="1" t="s">
        <v>432</v>
      </c>
      <c r="O4" s="1" t="s">
        <v>1692</v>
      </c>
      <c r="R4" t="s">
        <v>61056</v>
      </c>
      <c r="S4" s="1" t="s">
        <v>61057</v>
      </c>
      <c r="T4" t="s">
        <v>3032</v>
      </c>
      <c r="W4"/>
      <c r="X4"/>
    </row>
    <row r="5" spans="1:24" x14ac:dyDescent="0.3">
      <c r="A5" t="s">
        <v>2042</v>
      </c>
      <c r="B5" t="s">
        <v>2041</v>
      </c>
      <c r="C5" t="s">
        <v>2047</v>
      </c>
      <c r="D5" t="s">
        <v>0</v>
      </c>
      <c r="E5" t="s">
        <v>1722</v>
      </c>
      <c r="F5" t="s">
        <v>298</v>
      </c>
      <c r="G5" t="s">
        <v>2536</v>
      </c>
      <c r="H5" s="7" t="s">
        <v>2007</v>
      </c>
      <c r="I5" s="7" t="s">
        <v>1748</v>
      </c>
      <c r="J5" s="7" t="s">
        <v>1749</v>
      </c>
      <c r="K5" t="s">
        <v>231</v>
      </c>
      <c r="L5" t="s">
        <v>232</v>
      </c>
      <c r="M5" t="s">
        <v>225</v>
      </c>
      <c r="N5" t="s">
        <v>2536</v>
      </c>
      <c r="O5" t="s">
        <v>231</v>
      </c>
      <c r="P5" t="s">
        <v>232</v>
      </c>
      <c r="Q5" t="s">
        <v>1690</v>
      </c>
      <c r="R5" t="s">
        <v>2035</v>
      </c>
      <c r="S5" t="s">
        <v>2036</v>
      </c>
      <c r="T5" t="s">
        <v>3033</v>
      </c>
      <c r="U5" t="s">
        <v>2008</v>
      </c>
      <c r="V5" t="s">
        <v>2013</v>
      </c>
      <c r="W5" t="s">
        <v>2012</v>
      </c>
      <c r="X5" t="s">
        <v>2034</v>
      </c>
    </row>
    <row r="6" spans="1:24" x14ac:dyDescent="0.3">
      <c r="A6" t="s">
        <v>1311</v>
      </c>
      <c r="B6" t="s">
        <v>681</v>
      </c>
      <c r="D6">
        <v>48.7</v>
      </c>
      <c r="E6">
        <v>14891</v>
      </c>
      <c r="F6">
        <v>44.5</v>
      </c>
      <c r="G6" s="11"/>
      <c r="H6" t="s">
        <v>1746</v>
      </c>
      <c r="I6">
        <v>14825</v>
      </c>
      <c r="J6">
        <v>6549974</v>
      </c>
      <c r="K6">
        <v>4</v>
      </c>
      <c r="L6">
        <v>37</v>
      </c>
      <c r="M6" t="s">
        <v>226</v>
      </c>
      <c r="N6" s="6" t="s">
        <v>2163</v>
      </c>
      <c r="R6">
        <v>4</v>
      </c>
      <c r="S6">
        <v>37</v>
      </c>
      <c r="T6" t="s">
        <v>589</v>
      </c>
      <c r="U6" t="s">
        <v>2009</v>
      </c>
      <c r="V6" t="s">
        <v>2023</v>
      </c>
      <c r="W6" t="s">
        <v>2014</v>
      </c>
      <c r="X6" t="s">
        <v>3037</v>
      </c>
    </row>
    <row r="7" spans="1:24" x14ac:dyDescent="0.3">
      <c r="A7" t="s">
        <v>1081</v>
      </c>
      <c r="B7" t="s">
        <v>569</v>
      </c>
      <c r="D7">
        <v>36.601999999999997</v>
      </c>
      <c r="E7">
        <v>10038</v>
      </c>
      <c r="F7">
        <v>47</v>
      </c>
      <c r="G7" s="11"/>
      <c r="H7" t="s">
        <v>340</v>
      </c>
      <c r="I7">
        <v>8361</v>
      </c>
      <c r="J7">
        <v>4860374</v>
      </c>
      <c r="K7">
        <v>14</v>
      </c>
      <c r="L7">
        <v>48</v>
      </c>
      <c r="M7" t="s">
        <v>227</v>
      </c>
      <c r="N7" s="6" t="s">
        <v>2164</v>
      </c>
      <c r="R7">
        <v>14</v>
      </c>
      <c r="S7">
        <v>48</v>
      </c>
      <c r="T7" t="s">
        <v>590</v>
      </c>
      <c r="U7" t="s">
        <v>2009</v>
      </c>
      <c r="V7" t="s">
        <v>2023</v>
      </c>
      <c r="W7" t="s">
        <v>2014</v>
      </c>
      <c r="X7" t="s">
        <v>3038</v>
      </c>
    </row>
    <row r="8" spans="1:24" x14ac:dyDescent="0.3">
      <c r="A8" t="s">
        <v>829</v>
      </c>
      <c r="B8" s="3" t="s">
        <v>3714</v>
      </c>
      <c r="D8">
        <v>30.42</v>
      </c>
      <c r="E8">
        <v>10438</v>
      </c>
      <c r="F8">
        <v>46.5</v>
      </c>
      <c r="G8" s="8" t="s">
        <v>2048</v>
      </c>
      <c r="H8" t="s">
        <v>1746</v>
      </c>
      <c r="I8">
        <v>11675</v>
      </c>
      <c r="J8">
        <v>5695932</v>
      </c>
      <c r="K8">
        <v>7.5</v>
      </c>
      <c r="L8">
        <v>34</v>
      </c>
      <c r="M8" t="s">
        <v>226</v>
      </c>
      <c r="N8" s="6" t="s">
        <v>2165</v>
      </c>
      <c r="R8">
        <v>7.5</v>
      </c>
      <c r="S8">
        <v>34</v>
      </c>
      <c r="T8" t="s">
        <v>1753</v>
      </c>
      <c r="U8" t="s">
        <v>2009</v>
      </c>
      <c r="V8" t="s">
        <v>2024</v>
      </c>
      <c r="W8" t="s">
        <v>2015</v>
      </c>
      <c r="X8" t="s">
        <v>3039</v>
      </c>
    </row>
    <row r="9" spans="1:24" x14ac:dyDescent="0.3">
      <c r="A9" t="s">
        <v>830</v>
      </c>
      <c r="B9" t="s">
        <v>558</v>
      </c>
      <c r="C9" t="s">
        <v>749</v>
      </c>
      <c r="D9">
        <v>32.299999999999997</v>
      </c>
      <c r="E9">
        <v>10028</v>
      </c>
      <c r="F9">
        <v>45.19</v>
      </c>
      <c r="G9" s="8" t="s">
        <v>2048</v>
      </c>
      <c r="H9" t="s">
        <v>383</v>
      </c>
      <c r="I9" t="s">
        <v>383</v>
      </c>
      <c r="J9" t="s">
        <v>383</v>
      </c>
      <c r="K9">
        <v>15</v>
      </c>
      <c r="L9">
        <v>36</v>
      </c>
      <c r="M9" t="s">
        <v>226</v>
      </c>
      <c r="N9" s="6" t="s">
        <v>2166</v>
      </c>
      <c r="R9">
        <v>15</v>
      </c>
      <c r="S9">
        <v>36</v>
      </c>
      <c r="T9" t="s">
        <v>1753</v>
      </c>
      <c r="U9" t="s">
        <v>2009</v>
      </c>
      <c r="V9" t="s">
        <v>2024</v>
      </c>
      <c r="W9" t="s">
        <v>2015</v>
      </c>
      <c r="X9" t="s">
        <v>3039</v>
      </c>
    </row>
    <row r="10" spans="1:24" x14ac:dyDescent="0.3">
      <c r="A10" t="s">
        <v>831</v>
      </c>
      <c r="B10" t="s">
        <v>527</v>
      </c>
      <c r="D10">
        <v>38.686</v>
      </c>
      <c r="E10">
        <v>10119</v>
      </c>
      <c r="F10">
        <v>49.59</v>
      </c>
      <c r="G10" s="8" t="s">
        <v>2049</v>
      </c>
      <c r="H10" t="s">
        <v>383</v>
      </c>
      <c r="I10" t="s">
        <v>383</v>
      </c>
      <c r="J10" t="s">
        <v>383</v>
      </c>
      <c r="K10">
        <v>5</v>
      </c>
      <c r="L10">
        <v>35</v>
      </c>
      <c r="M10" t="s">
        <v>226</v>
      </c>
      <c r="N10" s="6" t="s">
        <v>2167</v>
      </c>
      <c r="R10">
        <v>5</v>
      </c>
      <c r="S10">
        <v>35</v>
      </c>
      <c r="T10" t="s">
        <v>1753</v>
      </c>
      <c r="U10" t="s">
        <v>2009</v>
      </c>
      <c r="V10" t="s">
        <v>2024</v>
      </c>
      <c r="W10" t="s">
        <v>2015</v>
      </c>
      <c r="X10" t="s">
        <v>3039</v>
      </c>
    </row>
    <row r="11" spans="1:24" x14ac:dyDescent="0.3">
      <c r="A11" t="s">
        <v>1428</v>
      </c>
      <c r="B11" s="3" t="s">
        <v>3715</v>
      </c>
      <c r="C11" t="s">
        <v>1700</v>
      </c>
      <c r="D11">
        <v>70.61</v>
      </c>
      <c r="E11">
        <f>AVERAGE(16743,17097)</f>
        <v>16920</v>
      </c>
      <c r="F11">
        <v>46.28</v>
      </c>
      <c r="G11" s="8" t="s">
        <v>2050</v>
      </c>
      <c r="H11" t="s">
        <v>383</v>
      </c>
      <c r="I11" t="s">
        <v>383</v>
      </c>
      <c r="J11" t="s">
        <v>383</v>
      </c>
      <c r="M11" t="s">
        <v>1691</v>
      </c>
      <c r="N11" s="6" t="s">
        <v>2168</v>
      </c>
      <c r="O11">
        <v>8</v>
      </c>
      <c r="P11">
        <v>42</v>
      </c>
      <c r="Q11">
        <v>15</v>
      </c>
      <c r="R11">
        <v>8</v>
      </c>
      <c r="S11">
        <v>42</v>
      </c>
      <c r="T11" t="s">
        <v>1754</v>
      </c>
      <c r="U11" t="s">
        <v>2009</v>
      </c>
      <c r="V11" t="s">
        <v>2024</v>
      </c>
      <c r="W11" t="s">
        <v>2015</v>
      </c>
      <c r="X11" t="s">
        <v>3039</v>
      </c>
    </row>
    <row r="12" spans="1:24" x14ac:dyDescent="0.3">
      <c r="A12" t="s">
        <v>1043</v>
      </c>
      <c r="B12" t="s">
        <v>301</v>
      </c>
      <c r="C12" t="s">
        <v>758</v>
      </c>
      <c r="D12">
        <v>35.594000000000001</v>
      </c>
      <c r="E12">
        <v>11030</v>
      </c>
      <c r="F12">
        <v>53.1</v>
      </c>
      <c r="G12" s="8" t="s">
        <v>2051</v>
      </c>
      <c r="H12" t="s">
        <v>1746</v>
      </c>
      <c r="I12">
        <v>11019</v>
      </c>
      <c r="J12">
        <v>5350041</v>
      </c>
      <c r="K12">
        <v>12</v>
      </c>
      <c r="L12">
        <v>34</v>
      </c>
      <c r="M12" t="s">
        <v>226</v>
      </c>
      <c r="N12" s="6" t="s">
        <v>2169</v>
      </c>
      <c r="R12">
        <v>12</v>
      </c>
      <c r="S12">
        <v>34</v>
      </c>
      <c r="T12" t="s">
        <v>1755</v>
      </c>
      <c r="U12" t="s">
        <v>2009</v>
      </c>
      <c r="V12" t="s">
        <v>2024</v>
      </c>
      <c r="W12" t="s">
        <v>2016</v>
      </c>
      <c r="X12" t="s">
        <v>2039</v>
      </c>
    </row>
    <row r="13" spans="1:24" x14ac:dyDescent="0.3">
      <c r="A13" t="s">
        <v>1402</v>
      </c>
      <c r="B13" s="3" t="s">
        <v>3716</v>
      </c>
      <c r="D13">
        <v>45.3</v>
      </c>
      <c r="E13">
        <v>15824</v>
      </c>
      <c r="F13">
        <v>43</v>
      </c>
      <c r="G13" s="8" t="s">
        <v>2052</v>
      </c>
      <c r="H13" t="s">
        <v>1746</v>
      </c>
      <c r="I13">
        <v>13200</v>
      </c>
      <c r="J13">
        <v>6569959</v>
      </c>
      <c r="M13" t="s">
        <v>1691</v>
      </c>
      <c r="N13" s="6" t="s">
        <v>2168</v>
      </c>
      <c r="O13">
        <v>0</v>
      </c>
      <c r="P13">
        <v>25</v>
      </c>
      <c r="Q13">
        <v>5</v>
      </c>
      <c r="R13">
        <v>0</v>
      </c>
      <c r="S13">
        <v>25</v>
      </c>
      <c r="T13" t="s">
        <v>1756</v>
      </c>
      <c r="U13" t="s">
        <v>2010</v>
      </c>
      <c r="V13" t="s">
        <v>2025</v>
      </c>
      <c r="W13" t="s">
        <v>2017</v>
      </c>
    </row>
    <row r="14" spans="1:24" x14ac:dyDescent="0.3">
      <c r="A14" t="s">
        <v>833</v>
      </c>
      <c r="B14" t="s">
        <v>536</v>
      </c>
      <c r="D14">
        <v>26.482800000000001</v>
      </c>
      <c r="E14">
        <v>8889</v>
      </c>
      <c r="F14">
        <v>61.8</v>
      </c>
      <c r="G14" s="11"/>
      <c r="H14" t="s">
        <v>340</v>
      </c>
      <c r="I14">
        <v>8889</v>
      </c>
      <c r="J14">
        <v>5050772</v>
      </c>
      <c r="K14">
        <v>21</v>
      </c>
      <c r="L14">
        <v>41</v>
      </c>
      <c r="M14" t="s">
        <v>227</v>
      </c>
      <c r="N14" s="6" t="s">
        <v>2170</v>
      </c>
      <c r="R14">
        <v>21</v>
      </c>
      <c r="S14">
        <v>41</v>
      </c>
      <c r="T14" t="s">
        <v>1757</v>
      </c>
      <c r="U14" t="s">
        <v>2009</v>
      </c>
      <c r="V14" t="s">
        <v>2023</v>
      </c>
      <c r="W14" t="s">
        <v>2018</v>
      </c>
      <c r="X14" t="s">
        <v>3040</v>
      </c>
    </row>
    <row r="15" spans="1:24" x14ac:dyDescent="0.3">
      <c r="A15" t="s">
        <v>834</v>
      </c>
      <c r="B15" t="s">
        <v>73</v>
      </c>
      <c r="D15">
        <v>57.060600000000001</v>
      </c>
      <c r="E15">
        <v>19447</v>
      </c>
      <c r="F15">
        <v>60.5</v>
      </c>
      <c r="G15" s="11"/>
      <c r="H15" t="s">
        <v>1746</v>
      </c>
      <c r="I15">
        <v>18611</v>
      </c>
      <c r="J15">
        <v>8972772</v>
      </c>
      <c r="K15">
        <v>20</v>
      </c>
      <c r="L15">
        <v>40</v>
      </c>
      <c r="M15" t="s">
        <v>226</v>
      </c>
      <c r="N15" s="6" t="s">
        <v>2170</v>
      </c>
      <c r="R15">
        <v>20</v>
      </c>
      <c r="S15">
        <v>40</v>
      </c>
      <c r="T15" t="s">
        <v>1757</v>
      </c>
      <c r="U15" t="s">
        <v>2009</v>
      </c>
      <c r="V15" t="s">
        <v>2023</v>
      </c>
      <c r="W15" t="s">
        <v>2018</v>
      </c>
      <c r="X15" t="s">
        <v>3040</v>
      </c>
    </row>
    <row r="16" spans="1:24" x14ac:dyDescent="0.3">
      <c r="A16" t="s">
        <v>835</v>
      </c>
      <c r="B16" t="s">
        <v>203</v>
      </c>
      <c r="D16" s="12">
        <f>AVERAGE(33.569,33.405,33.441,32.99)</f>
        <v>33.35125</v>
      </c>
      <c r="E16">
        <f>AVERAGE(12323,12290,13086,13469)</f>
        <v>12792</v>
      </c>
      <c r="F16">
        <v>51.1</v>
      </c>
      <c r="G16" s="11"/>
      <c r="H16" t="s">
        <v>1746</v>
      </c>
      <c r="I16">
        <v>13463</v>
      </c>
      <c r="J16">
        <v>6148114</v>
      </c>
      <c r="K16">
        <v>4</v>
      </c>
      <c r="L16">
        <v>35</v>
      </c>
      <c r="M16" t="s">
        <v>264</v>
      </c>
      <c r="N16" s="6" t="s">
        <v>2171</v>
      </c>
      <c r="O16">
        <v>-2</v>
      </c>
      <c r="P16">
        <v>40</v>
      </c>
      <c r="Q16">
        <v>6</v>
      </c>
      <c r="R16">
        <v>-2</v>
      </c>
      <c r="S16">
        <v>40</v>
      </c>
      <c r="T16" t="s">
        <v>1758</v>
      </c>
      <c r="U16" t="s">
        <v>2009</v>
      </c>
      <c r="V16" t="s">
        <v>2024</v>
      </c>
      <c r="W16" t="s">
        <v>2016</v>
      </c>
      <c r="X16" t="s">
        <v>2039</v>
      </c>
    </row>
    <row r="17" spans="1:24" x14ac:dyDescent="0.3">
      <c r="A17" t="s">
        <v>836</v>
      </c>
      <c r="B17" t="s">
        <v>108</v>
      </c>
      <c r="D17">
        <v>33.788899999999998</v>
      </c>
      <c r="E17">
        <v>12852</v>
      </c>
      <c r="F17">
        <v>51.1</v>
      </c>
      <c r="G17" s="11"/>
      <c r="H17" t="s">
        <v>340</v>
      </c>
      <c r="I17">
        <v>12924</v>
      </c>
      <c r="J17">
        <v>6009773</v>
      </c>
      <c r="K17">
        <v>5</v>
      </c>
      <c r="L17">
        <v>34</v>
      </c>
      <c r="M17" t="s">
        <v>226</v>
      </c>
      <c r="N17" s="6" t="s">
        <v>2172</v>
      </c>
      <c r="R17">
        <v>5</v>
      </c>
      <c r="S17">
        <v>34</v>
      </c>
      <c r="T17" t="s">
        <v>591</v>
      </c>
      <c r="U17" t="s">
        <v>2009</v>
      </c>
      <c r="V17" t="s">
        <v>2024</v>
      </c>
      <c r="W17" t="s">
        <v>2016</v>
      </c>
      <c r="X17" t="s">
        <v>2039</v>
      </c>
    </row>
    <row r="18" spans="1:24" x14ac:dyDescent="0.3">
      <c r="A18" t="s">
        <v>1404</v>
      </c>
      <c r="B18" s="3" t="s">
        <v>3717</v>
      </c>
      <c r="D18">
        <v>33.799999999999997</v>
      </c>
      <c r="E18">
        <v>11593</v>
      </c>
      <c r="F18">
        <v>51</v>
      </c>
      <c r="G18" s="8" t="s">
        <v>2053</v>
      </c>
      <c r="H18" t="s">
        <v>383</v>
      </c>
      <c r="I18" t="s">
        <v>383</v>
      </c>
      <c r="J18" t="s">
        <v>383</v>
      </c>
      <c r="M18" t="s">
        <v>1691</v>
      </c>
      <c r="N18" s="6" t="s">
        <v>2168</v>
      </c>
      <c r="O18">
        <v>0</v>
      </c>
      <c r="P18">
        <v>43</v>
      </c>
      <c r="Q18">
        <v>25</v>
      </c>
      <c r="R18">
        <v>0</v>
      </c>
      <c r="S18">
        <v>43</v>
      </c>
      <c r="T18" t="s">
        <v>1759</v>
      </c>
      <c r="U18" t="s">
        <v>2009</v>
      </c>
      <c r="V18" t="s">
        <v>2024</v>
      </c>
      <c r="W18" t="s">
        <v>2016</v>
      </c>
      <c r="X18" t="s">
        <v>2039</v>
      </c>
    </row>
    <row r="19" spans="1:24" x14ac:dyDescent="0.3">
      <c r="A19" t="s">
        <v>837</v>
      </c>
      <c r="B19" t="s">
        <v>57</v>
      </c>
      <c r="D19">
        <v>31.753</v>
      </c>
      <c r="E19">
        <v>10514</v>
      </c>
      <c r="F19">
        <v>50.85</v>
      </c>
      <c r="G19" s="8" t="s">
        <v>2054</v>
      </c>
      <c r="H19" t="s">
        <v>3707</v>
      </c>
      <c r="I19">
        <v>10514</v>
      </c>
      <c r="J19">
        <v>4729999</v>
      </c>
      <c r="K19">
        <v>0</v>
      </c>
      <c r="L19">
        <v>36</v>
      </c>
      <c r="M19" t="s">
        <v>226</v>
      </c>
      <c r="N19" s="6" t="s">
        <v>2173</v>
      </c>
      <c r="O19">
        <v>-2</v>
      </c>
      <c r="P19">
        <v>40</v>
      </c>
      <c r="Q19">
        <v>3</v>
      </c>
      <c r="R19">
        <v>-2</v>
      </c>
      <c r="S19">
        <v>40</v>
      </c>
      <c r="T19" t="s">
        <v>1760</v>
      </c>
      <c r="U19" t="s">
        <v>2009</v>
      </c>
      <c r="V19" t="s">
        <v>2024</v>
      </c>
      <c r="W19" t="s">
        <v>2016</v>
      </c>
      <c r="X19" t="s">
        <v>2039</v>
      </c>
    </row>
    <row r="20" spans="1:24" x14ac:dyDescent="0.3">
      <c r="A20" t="s">
        <v>1406</v>
      </c>
      <c r="B20" s="3" t="s">
        <v>3718</v>
      </c>
      <c r="D20">
        <v>33.988</v>
      </c>
      <c r="E20">
        <v>13902</v>
      </c>
      <c r="F20">
        <v>51</v>
      </c>
      <c r="G20" s="11"/>
      <c r="H20" t="s">
        <v>340</v>
      </c>
      <c r="I20">
        <v>13201</v>
      </c>
      <c r="J20">
        <v>6138823</v>
      </c>
      <c r="M20" t="s">
        <v>1691</v>
      </c>
      <c r="N20" s="6" t="s">
        <v>2168</v>
      </c>
      <c r="O20">
        <v>10</v>
      </c>
      <c r="P20">
        <v>40</v>
      </c>
      <c r="Q20">
        <v>20</v>
      </c>
      <c r="R20">
        <v>10</v>
      </c>
      <c r="S20">
        <v>40</v>
      </c>
      <c r="T20" t="s">
        <v>591</v>
      </c>
      <c r="U20" t="s">
        <v>2009</v>
      </c>
      <c r="V20" t="s">
        <v>2024</v>
      </c>
      <c r="W20" t="s">
        <v>2016</v>
      </c>
      <c r="X20" t="s">
        <v>2039</v>
      </c>
    </row>
    <row r="21" spans="1:24" x14ac:dyDescent="0.3">
      <c r="A21" t="s">
        <v>1408</v>
      </c>
      <c r="B21" s="3" t="s">
        <v>3719</v>
      </c>
      <c r="D21">
        <v>37.5</v>
      </c>
      <c r="E21">
        <v>13219</v>
      </c>
      <c r="F21">
        <v>51</v>
      </c>
      <c r="G21" s="8" t="s">
        <v>2055</v>
      </c>
      <c r="H21" t="s">
        <v>3707</v>
      </c>
      <c r="I21">
        <v>13219</v>
      </c>
      <c r="J21">
        <v>6163505</v>
      </c>
      <c r="M21" t="s">
        <v>1691</v>
      </c>
      <c r="N21" s="6" t="s">
        <v>2168</v>
      </c>
      <c r="O21">
        <v>12</v>
      </c>
      <c r="P21">
        <v>34.5</v>
      </c>
      <c r="Q21">
        <v>12</v>
      </c>
      <c r="R21">
        <v>12</v>
      </c>
      <c r="S21">
        <v>34.5</v>
      </c>
      <c r="T21" t="s">
        <v>591</v>
      </c>
      <c r="U21" t="s">
        <v>2009</v>
      </c>
      <c r="V21" t="s">
        <v>2024</v>
      </c>
      <c r="W21" t="s">
        <v>2016</v>
      </c>
      <c r="X21" t="s">
        <v>2039</v>
      </c>
    </row>
    <row r="22" spans="1:24" x14ac:dyDescent="0.3">
      <c r="A22" t="s">
        <v>1410</v>
      </c>
      <c r="B22" s="3" t="s">
        <v>3720</v>
      </c>
      <c r="D22">
        <v>29.242999999999999</v>
      </c>
      <c r="E22">
        <v>12232</v>
      </c>
      <c r="F22">
        <v>51</v>
      </c>
      <c r="G22" s="11"/>
      <c r="H22" t="s">
        <v>383</v>
      </c>
      <c r="I22" t="s">
        <v>383</v>
      </c>
      <c r="J22" t="s">
        <v>383</v>
      </c>
      <c r="M22" t="s">
        <v>1691</v>
      </c>
      <c r="N22" s="6" t="s">
        <v>2168</v>
      </c>
      <c r="O22">
        <v>6</v>
      </c>
      <c r="P22">
        <v>36</v>
      </c>
      <c r="Q22">
        <v>9</v>
      </c>
      <c r="R22">
        <v>6</v>
      </c>
      <c r="S22">
        <v>36</v>
      </c>
      <c r="T22" t="s">
        <v>1761</v>
      </c>
      <c r="U22" t="s">
        <v>2009</v>
      </c>
      <c r="V22" t="s">
        <v>2024</v>
      </c>
      <c r="W22" t="s">
        <v>2016</v>
      </c>
      <c r="X22" t="s">
        <v>2039</v>
      </c>
    </row>
    <row r="23" spans="1:24" x14ac:dyDescent="0.3">
      <c r="A23" t="s">
        <v>1412</v>
      </c>
      <c r="B23" s="3" t="s">
        <v>3721</v>
      </c>
      <c r="D23">
        <v>34.6</v>
      </c>
      <c r="E23">
        <v>6927</v>
      </c>
      <c r="F23">
        <v>49.33</v>
      </c>
      <c r="G23" s="8" t="s">
        <v>2056</v>
      </c>
      <c r="H23" t="s">
        <v>383</v>
      </c>
      <c r="I23" t="s">
        <v>383</v>
      </c>
      <c r="J23" t="s">
        <v>383</v>
      </c>
      <c r="M23" t="s">
        <v>1691</v>
      </c>
      <c r="N23" s="6" t="s">
        <v>2168</v>
      </c>
      <c r="O23">
        <v>-0.6</v>
      </c>
      <c r="P23">
        <v>36.299999999999997</v>
      </c>
      <c r="Q23">
        <v>11</v>
      </c>
      <c r="R23">
        <v>-0.6</v>
      </c>
      <c r="S23">
        <v>36.299999999999997</v>
      </c>
      <c r="T23" t="s">
        <v>1762</v>
      </c>
      <c r="U23" t="s">
        <v>2009</v>
      </c>
      <c r="V23" t="s">
        <v>2024</v>
      </c>
      <c r="W23" t="s">
        <v>2016</v>
      </c>
      <c r="X23" t="s">
        <v>2039</v>
      </c>
    </row>
    <row r="24" spans="1:24" x14ac:dyDescent="0.3">
      <c r="A24" t="s">
        <v>838</v>
      </c>
      <c r="B24" t="s">
        <v>269</v>
      </c>
      <c r="D24">
        <v>31.129000000000001</v>
      </c>
      <c r="E24">
        <v>12258</v>
      </c>
      <c r="F24">
        <v>51.2</v>
      </c>
      <c r="G24" s="8" t="s">
        <v>2057</v>
      </c>
      <c r="H24" t="s">
        <v>3707</v>
      </c>
      <c r="I24">
        <v>12258</v>
      </c>
      <c r="J24">
        <v>5474293</v>
      </c>
      <c r="K24">
        <v>2</v>
      </c>
      <c r="L24">
        <v>42</v>
      </c>
      <c r="M24" t="s">
        <v>227</v>
      </c>
      <c r="N24" s="6" t="s">
        <v>2174</v>
      </c>
      <c r="O24">
        <v>0</v>
      </c>
      <c r="P24">
        <v>41</v>
      </c>
      <c r="Q24">
        <v>24</v>
      </c>
      <c r="R24">
        <v>0</v>
      </c>
      <c r="S24">
        <v>42</v>
      </c>
      <c r="T24" t="s">
        <v>1761</v>
      </c>
      <c r="U24" t="s">
        <v>2009</v>
      </c>
      <c r="V24" t="s">
        <v>2024</v>
      </c>
      <c r="W24" t="s">
        <v>2016</v>
      </c>
      <c r="X24" t="s">
        <v>2039</v>
      </c>
    </row>
    <row r="25" spans="1:24" x14ac:dyDescent="0.3">
      <c r="A25" t="s">
        <v>1414</v>
      </c>
      <c r="B25" s="3" t="s">
        <v>3722</v>
      </c>
      <c r="C25" t="s">
        <v>1701</v>
      </c>
      <c r="D25">
        <v>32.326000000000001</v>
      </c>
      <c r="E25">
        <v>12601</v>
      </c>
      <c r="F25">
        <v>52.29</v>
      </c>
      <c r="G25" s="11"/>
      <c r="H25" t="s">
        <v>383</v>
      </c>
      <c r="I25" t="s">
        <v>383</v>
      </c>
      <c r="J25" t="s">
        <v>383</v>
      </c>
      <c r="M25" t="s">
        <v>1691</v>
      </c>
      <c r="N25" s="6" t="s">
        <v>2168</v>
      </c>
      <c r="O25">
        <v>1.7</v>
      </c>
      <c r="P25">
        <v>34.15</v>
      </c>
      <c r="Q25">
        <v>5</v>
      </c>
      <c r="R25">
        <v>1.7</v>
      </c>
      <c r="S25">
        <v>34.15</v>
      </c>
      <c r="T25" t="s">
        <v>1759</v>
      </c>
      <c r="U25" t="s">
        <v>2009</v>
      </c>
      <c r="V25" t="s">
        <v>2024</v>
      </c>
      <c r="W25" t="s">
        <v>2016</v>
      </c>
      <c r="X25" t="s">
        <v>2039</v>
      </c>
    </row>
    <row r="26" spans="1:24" x14ac:dyDescent="0.3">
      <c r="A26" t="s">
        <v>839</v>
      </c>
      <c r="B26" t="s">
        <v>401</v>
      </c>
      <c r="D26">
        <f>AVERAGE(110.261,40.699)</f>
        <v>75.47999999999999</v>
      </c>
      <c r="E26">
        <f>AVERAGE(15793,18153)</f>
        <v>16973</v>
      </c>
      <c r="F26">
        <v>47.7</v>
      </c>
      <c r="G26" s="11"/>
      <c r="H26" t="s">
        <v>1746</v>
      </c>
      <c r="I26">
        <v>17947</v>
      </c>
      <c r="J26">
        <v>5886369</v>
      </c>
      <c r="K26">
        <v>8</v>
      </c>
      <c r="L26">
        <v>30</v>
      </c>
      <c r="M26" t="s">
        <v>228</v>
      </c>
      <c r="N26" s="6" t="s">
        <v>2175</v>
      </c>
      <c r="R26">
        <v>8</v>
      </c>
      <c r="S26">
        <v>30</v>
      </c>
      <c r="T26" t="s">
        <v>1763</v>
      </c>
      <c r="U26" t="s">
        <v>2009</v>
      </c>
      <c r="V26" t="s">
        <v>2024</v>
      </c>
      <c r="W26" t="s">
        <v>2015</v>
      </c>
      <c r="X26" t="s">
        <v>3039</v>
      </c>
    </row>
    <row r="27" spans="1:24" x14ac:dyDescent="0.3">
      <c r="A27" t="s">
        <v>840</v>
      </c>
      <c r="B27" t="s">
        <v>314</v>
      </c>
      <c r="D27">
        <v>51.7</v>
      </c>
      <c r="E27">
        <v>16864</v>
      </c>
      <c r="F27">
        <v>45.91</v>
      </c>
      <c r="G27" s="8" t="s">
        <v>2058</v>
      </c>
      <c r="H27" t="s">
        <v>383</v>
      </c>
      <c r="I27" t="s">
        <v>383</v>
      </c>
      <c r="J27" t="s">
        <v>383</v>
      </c>
      <c r="K27">
        <v>17</v>
      </c>
      <c r="L27">
        <v>32</v>
      </c>
      <c r="M27" t="s">
        <v>228</v>
      </c>
      <c r="N27" s="6" t="s">
        <v>2175</v>
      </c>
      <c r="R27">
        <v>17</v>
      </c>
      <c r="S27">
        <v>32</v>
      </c>
      <c r="T27" t="s">
        <v>1763</v>
      </c>
      <c r="U27" t="s">
        <v>2009</v>
      </c>
      <c r="V27" t="s">
        <v>2024</v>
      </c>
      <c r="W27" t="s">
        <v>2015</v>
      </c>
      <c r="X27" t="s">
        <v>3039</v>
      </c>
    </row>
    <row r="28" spans="1:24" x14ac:dyDescent="0.3">
      <c r="A28" t="s">
        <v>841</v>
      </c>
      <c r="B28" t="s">
        <v>420</v>
      </c>
      <c r="D28">
        <v>76.593000000000004</v>
      </c>
      <c r="E28">
        <v>16076</v>
      </c>
      <c r="F28">
        <v>47.3</v>
      </c>
      <c r="G28" s="11"/>
      <c r="H28" t="s">
        <v>340</v>
      </c>
      <c r="I28">
        <v>16076</v>
      </c>
      <c r="J28">
        <v>6703221</v>
      </c>
      <c r="K28">
        <v>14</v>
      </c>
      <c r="L28">
        <v>35</v>
      </c>
      <c r="M28" t="s">
        <v>226</v>
      </c>
      <c r="N28" s="6" t="s">
        <v>2176</v>
      </c>
      <c r="R28">
        <v>14</v>
      </c>
      <c r="S28">
        <v>35</v>
      </c>
      <c r="T28" t="s">
        <v>1763</v>
      </c>
      <c r="U28" t="s">
        <v>2009</v>
      </c>
      <c r="V28" t="s">
        <v>2024</v>
      </c>
      <c r="W28" t="s">
        <v>2015</v>
      </c>
      <c r="X28" t="s">
        <v>3039</v>
      </c>
    </row>
    <row r="29" spans="1:24" ht="13.5" customHeight="1" x14ac:dyDescent="0.3">
      <c r="A29" t="s">
        <v>842</v>
      </c>
      <c r="B29" t="s">
        <v>190</v>
      </c>
      <c r="D29">
        <v>30.11</v>
      </c>
      <c r="E29">
        <v>9642</v>
      </c>
      <c r="F29">
        <v>47.37</v>
      </c>
      <c r="G29" s="8" t="s">
        <v>2059</v>
      </c>
      <c r="H29" t="s">
        <v>1746</v>
      </c>
      <c r="I29">
        <v>9640</v>
      </c>
      <c r="J29">
        <v>4384405</v>
      </c>
      <c r="K29">
        <v>13</v>
      </c>
      <c r="L29">
        <v>41</v>
      </c>
      <c r="M29" t="s">
        <v>226</v>
      </c>
      <c r="N29" s="6" t="s">
        <v>2177</v>
      </c>
      <c r="R29">
        <v>13</v>
      </c>
      <c r="S29">
        <v>41</v>
      </c>
      <c r="T29" t="s">
        <v>1764</v>
      </c>
      <c r="U29" t="s">
        <v>2009</v>
      </c>
      <c r="V29" t="s">
        <v>2024</v>
      </c>
      <c r="W29" t="s">
        <v>2016</v>
      </c>
      <c r="X29" t="s">
        <v>2039</v>
      </c>
    </row>
    <row r="30" spans="1:24" x14ac:dyDescent="0.3">
      <c r="A30" t="s">
        <v>1312</v>
      </c>
      <c r="B30" t="s">
        <v>682</v>
      </c>
      <c r="D30">
        <v>46.286999999999999</v>
      </c>
      <c r="E30">
        <v>11869</v>
      </c>
      <c r="F30">
        <v>44.87</v>
      </c>
      <c r="G30" s="11"/>
      <c r="H30" t="s">
        <v>1746</v>
      </c>
      <c r="I30">
        <v>11868</v>
      </c>
      <c r="J30">
        <v>5374981</v>
      </c>
      <c r="K30">
        <v>5</v>
      </c>
      <c r="L30">
        <v>28</v>
      </c>
      <c r="M30" t="s">
        <v>227</v>
      </c>
      <c r="N30" s="6" t="s">
        <v>2178</v>
      </c>
      <c r="R30">
        <v>5</v>
      </c>
      <c r="S30">
        <v>28</v>
      </c>
      <c r="T30" t="s">
        <v>592</v>
      </c>
      <c r="U30" t="s">
        <v>2009</v>
      </c>
      <c r="V30" t="s">
        <v>2024</v>
      </c>
      <c r="W30" t="s">
        <v>2016</v>
      </c>
      <c r="X30" t="s">
        <v>2039</v>
      </c>
    </row>
    <row r="31" spans="1:24" ht="19.2" customHeight="1" x14ac:dyDescent="0.3">
      <c r="A31" t="s">
        <v>1416</v>
      </c>
      <c r="B31" t="s">
        <v>3723</v>
      </c>
      <c r="D31">
        <v>36.9</v>
      </c>
      <c r="F31">
        <v>47</v>
      </c>
      <c r="G31" s="11"/>
      <c r="H31" t="s">
        <v>383</v>
      </c>
      <c r="I31" t="s">
        <v>383</v>
      </c>
      <c r="J31" t="s">
        <v>383</v>
      </c>
      <c r="M31" t="s">
        <v>1691</v>
      </c>
      <c r="N31" s="6" t="s">
        <v>2168</v>
      </c>
      <c r="O31">
        <v>10</v>
      </c>
      <c r="P31">
        <v>35</v>
      </c>
      <c r="Q31">
        <v>3</v>
      </c>
      <c r="R31">
        <v>10</v>
      </c>
      <c r="S31">
        <v>35</v>
      </c>
      <c r="T31" t="s">
        <v>1765</v>
      </c>
      <c r="U31" t="s">
        <v>2009</v>
      </c>
      <c r="V31" t="s">
        <v>2024</v>
      </c>
      <c r="W31" t="s">
        <v>2016</v>
      </c>
      <c r="X31" t="s">
        <v>2039</v>
      </c>
    </row>
    <row r="32" spans="1:24" x14ac:dyDescent="0.3">
      <c r="A32" t="s">
        <v>1418</v>
      </c>
      <c r="B32" t="s">
        <v>3724</v>
      </c>
      <c r="D32">
        <v>73.3</v>
      </c>
      <c r="E32">
        <v>23027</v>
      </c>
      <c r="F32">
        <v>47</v>
      </c>
      <c r="G32" s="11"/>
      <c r="H32" t="s">
        <v>1746</v>
      </c>
      <c r="I32">
        <v>19021</v>
      </c>
      <c r="J32">
        <v>8696679</v>
      </c>
      <c r="M32" t="s">
        <v>1691</v>
      </c>
      <c r="N32" s="6" t="s">
        <v>2168</v>
      </c>
      <c r="O32">
        <v>6.5</v>
      </c>
      <c r="P32">
        <v>37</v>
      </c>
      <c r="Q32">
        <v>32</v>
      </c>
      <c r="R32">
        <v>6.5</v>
      </c>
      <c r="S32">
        <v>37</v>
      </c>
      <c r="T32" t="s">
        <v>1766</v>
      </c>
      <c r="U32" t="s">
        <v>2010</v>
      </c>
      <c r="V32" t="s">
        <v>2025</v>
      </c>
      <c r="W32" t="s">
        <v>2019</v>
      </c>
    </row>
    <row r="33" spans="1:24" x14ac:dyDescent="0.3">
      <c r="A33" t="s">
        <v>1261</v>
      </c>
      <c r="B33" t="s">
        <v>762</v>
      </c>
      <c r="D33">
        <v>38.5</v>
      </c>
      <c r="E33">
        <v>9584</v>
      </c>
      <c r="F33">
        <v>41.5</v>
      </c>
      <c r="G33" s="8" t="s">
        <v>2060</v>
      </c>
      <c r="H33" t="s">
        <v>383</v>
      </c>
      <c r="I33" t="s">
        <v>383</v>
      </c>
      <c r="J33" t="s">
        <v>383</v>
      </c>
      <c r="K33">
        <v>15</v>
      </c>
      <c r="L33">
        <v>48</v>
      </c>
      <c r="M33" t="s">
        <v>227</v>
      </c>
      <c r="N33" s="6" t="s">
        <v>2179</v>
      </c>
      <c r="R33">
        <v>15</v>
      </c>
      <c r="S33">
        <v>48</v>
      </c>
      <c r="T33" t="s">
        <v>593</v>
      </c>
      <c r="U33" t="s">
        <v>2009</v>
      </c>
      <c r="V33" t="s">
        <v>2023</v>
      </c>
      <c r="W33" t="s">
        <v>2014</v>
      </c>
      <c r="X33" t="s">
        <v>3037</v>
      </c>
    </row>
    <row r="34" spans="1:24" ht="16.95" customHeight="1" x14ac:dyDescent="0.3">
      <c r="A34" t="s">
        <v>1313</v>
      </c>
      <c r="B34" t="s">
        <v>683</v>
      </c>
      <c r="D34">
        <v>34.1</v>
      </c>
      <c r="E34">
        <v>9528</v>
      </c>
      <c r="F34">
        <v>42</v>
      </c>
      <c r="G34" s="11"/>
      <c r="H34" t="s">
        <v>1746</v>
      </c>
      <c r="I34">
        <v>9501</v>
      </c>
      <c r="J34">
        <v>4420911</v>
      </c>
      <c r="K34">
        <v>15</v>
      </c>
      <c r="L34">
        <v>48</v>
      </c>
      <c r="M34" t="s">
        <v>227</v>
      </c>
      <c r="N34" s="6" t="s">
        <v>2179</v>
      </c>
      <c r="R34">
        <v>15</v>
      </c>
      <c r="S34">
        <v>48</v>
      </c>
      <c r="T34" t="s">
        <v>593</v>
      </c>
      <c r="U34" t="s">
        <v>2009</v>
      </c>
      <c r="V34" t="s">
        <v>2023</v>
      </c>
      <c r="W34" t="s">
        <v>2014</v>
      </c>
      <c r="X34" t="s">
        <v>3037</v>
      </c>
    </row>
    <row r="35" spans="1:24" x14ac:dyDescent="0.3">
      <c r="A35" t="s">
        <v>1260</v>
      </c>
      <c r="B35" t="s">
        <v>761</v>
      </c>
      <c r="D35">
        <v>35.799999999999997</v>
      </c>
      <c r="E35">
        <v>9542</v>
      </c>
      <c r="F35">
        <v>42</v>
      </c>
      <c r="G35" s="8" t="s">
        <v>2060</v>
      </c>
      <c r="H35" t="s">
        <v>383</v>
      </c>
      <c r="I35" t="s">
        <v>383</v>
      </c>
      <c r="J35" t="s">
        <v>383</v>
      </c>
      <c r="K35">
        <v>15</v>
      </c>
      <c r="L35">
        <v>48</v>
      </c>
      <c r="M35" t="s">
        <v>227</v>
      </c>
      <c r="N35" s="6" t="s">
        <v>2179</v>
      </c>
      <c r="R35">
        <v>15</v>
      </c>
      <c r="S35">
        <v>48</v>
      </c>
      <c r="T35" t="s">
        <v>593</v>
      </c>
      <c r="U35" t="s">
        <v>2009</v>
      </c>
      <c r="V35" t="s">
        <v>2023</v>
      </c>
      <c r="W35" t="s">
        <v>2014</v>
      </c>
      <c r="X35" t="s">
        <v>3037</v>
      </c>
    </row>
    <row r="36" spans="1:24" x14ac:dyDescent="0.3">
      <c r="A36" t="s">
        <v>1259</v>
      </c>
      <c r="B36" t="s">
        <v>760</v>
      </c>
      <c r="D36">
        <v>39.299999999999997</v>
      </c>
      <c r="E36">
        <v>12764</v>
      </c>
      <c r="F36">
        <v>41.5</v>
      </c>
      <c r="G36" s="8" t="s">
        <v>2061</v>
      </c>
      <c r="H36" t="s">
        <v>383</v>
      </c>
      <c r="I36" t="s">
        <v>383</v>
      </c>
      <c r="J36" t="s">
        <v>383</v>
      </c>
      <c r="K36">
        <v>15</v>
      </c>
      <c r="L36">
        <v>48</v>
      </c>
      <c r="M36" t="s">
        <v>227</v>
      </c>
      <c r="N36" s="6" t="s">
        <v>2179</v>
      </c>
      <c r="R36">
        <v>15</v>
      </c>
      <c r="S36">
        <v>48</v>
      </c>
      <c r="T36" t="s">
        <v>593</v>
      </c>
      <c r="U36" t="s">
        <v>2009</v>
      </c>
      <c r="V36" t="s">
        <v>2023</v>
      </c>
      <c r="W36" t="s">
        <v>2014</v>
      </c>
      <c r="X36" t="s">
        <v>3037</v>
      </c>
    </row>
    <row r="37" spans="1:24" x14ac:dyDescent="0.3">
      <c r="A37" t="s">
        <v>843</v>
      </c>
      <c r="B37" t="s">
        <v>271</v>
      </c>
      <c r="D37">
        <v>70.852800000000002</v>
      </c>
      <c r="E37">
        <v>14473</v>
      </c>
      <c r="F37">
        <v>49.1</v>
      </c>
      <c r="G37" s="8" t="s">
        <v>2062</v>
      </c>
      <c r="H37" t="s">
        <v>340</v>
      </c>
      <c r="I37">
        <v>15646</v>
      </c>
      <c r="J37">
        <v>6289921</v>
      </c>
      <c r="K37">
        <v>7</v>
      </c>
      <c r="L37">
        <v>28</v>
      </c>
      <c r="M37" t="s">
        <v>227</v>
      </c>
      <c r="N37" s="6" t="s">
        <v>2180</v>
      </c>
      <c r="O37">
        <v>15</v>
      </c>
      <c r="P37">
        <v>30</v>
      </c>
      <c r="Q37">
        <v>5</v>
      </c>
      <c r="R37">
        <v>7</v>
      </c>
      <c r="S37">
        <v>30</v>
      </c>
      <c r="T37" t="s">
        <v>399</v>
      </c>
      <c r="U37" t="s">
        <v>2009</v>
      </c>
      <c r="V37" t="s">
        <v>2024</v>
      </c>
      <c r="W37" t="s">
        <v>2015</v>
      </c>
      <c r="X37" t="s">
        <v>3039</v>
      </c>
    </row>
    <row r="38" spans="1:24" x14ac:dyDescent="0.3">
      <c r="A38" t="s">
        <v>1314</v>
      </c>
      <c r="B38" t="s">
        <v>371</v>
      </c>
      <c r="D38">
        <v>56.7</v>
      </c>
      <c r="E38">
        <v>22299</v>
      </c>
      <c r="F38">
        <v>48.5</v>
      </c>
      <c r="G38" s="11"/>
      <c r="H38" t="s">
        <v>1746</v>
      </c>
      <c r="I38">
        <v>22192</v>
      </c>
      <c r="J38">
        <v>9048897</v>
      </c>
      <c r="K38">
        <v>3</v>
      </c>
      <c r="L38">
        <v>32</v>
      </c>
      <c r="M38" t="s">
        <v>227</v>
      </c>
      <c r="N38" s="6" t="s">
        <v>2181</v>
      </c>
      <c r="R38">
        <v>3</v>
      </c>
      <c r="S38">
        <v>32</v>
      </c>
      <c r="T38" t="s">
        <v>399</v>
      </c>
      <c r="U38" t="s">
        <v>2009</v>
      </c>
      <c r="V38" t="s">
        <v>2024</v>
      </c>
      <c r="W38" t="s">
        <v>2015</v>
      </c>
      <c r="X38" t="s">
        <v>3039</v>
      </c>
    </row>
    <row r="39" spans="1:24" x14ac:dyDescent="0.3">
      <c r="A39" t="s">
        <v>1315</v>
      </c>
      <c r="B39" t="s">
        <v>684</v>
      </c>
      <c r="D39">
        <v>40.072000000000003</v>
      </c>
      <c r="E39">
        <v>11479</v>
      </c>
      <c r="F39">
        <v>44.5</v>
      </c>
      <c r="G39" s="11"/>
      <c r="H39" t="s">
        <v>1746</v>
      </c>
      <c r="I39">
        <v>11478</v>
      </c>
      <c r="J39">
        <v>5722854</v>
      </c>
      <c r="K39">
        <v>7</v>
      </c>
      <c r="L39">
        <v>40</v>
      </c>
      <c r="M39" t="s">
        <v>226</v>
      </c>
      <c r="N39" s="6" t="s">
        <v>2182</v>
      </c>
      <c r="R39">
        <v>7</v>
      </c>
      <c r="S39">
        <v>40</v>
      </c>
      <c r="T39" t="s">
        <v>1767</v>
      </c>
      <c r="U39" t="s">
        <v>2009</v>
      </c>
      <c r="V39" t="s">
        <v>2024</v>
      </c>
      <c r="W39" t="s">
        <v>2016</v>
      </c>
      <c r="X39" t="s">
        <v>2039</v>
      </c>
    </row>
    <row r="40" spans="1:24" x14ac:dyDescent="0.3">
      <c r="A40" t="s">
        <v>1282</v>
      </c>
      <c r="B40" t="s">
        <v>789</v>
      </c>
      <c r="D40">
        <v>37.987000000000002</v>
      </c>
      <c r="E40">
        <v>15130</v>
      </c>
      <c r="F40">
        <v>54.5</v>
      </c>
      <c r="G40" s="11"/>
      <c r="H40" t="s">
        <v>340</v>
      </c>
      <c r="I40">
        <v>15125</v>
      </c>
      <c r="J40">
        <v>6052520</v>
      </c>
      <c r="K40">
        <v>10</v>
      </c>
      <c r="L40">
        <v>30</v>
      </c>
      <c r="M40" t="s">
        <v>227</v>
      </c>
      <c r="N40" s="6" t="s">
        <v>2183</v>
      </c>
      <c r="R40">
        <v>10</v>
      </c>
      <c r="S40">
        <v>30</v>
      </c>
      <c r="T40" t="s">
        <v>1768</v>
      </c>
      <c r="U40" t="s">
        <v>2009</v>
      </c>
      <c r="V40" t="s">
        <v>2024</v>
      </c>
      <c r="W40" t="s">
        <v>2015</v>
      </c>
      <c r="X40" t="s">
        <v>3039</v>
      </c>
    </row>
    <row r="41" spans="1:24" x14ac:dyDescent="0.3">
      <c r="A41" t="s">
        <v>300</v>
      </c>
      <c r="B41" t="s">
        <v>300</v>
      </c>
      <c r="D41">
        <v>30.9</v>
      </c>
      <c r="E41">
        <v>8461</v>
      </c>
      <c r="F41">
        <v>53.9</v>
      </c>
      <c r="G41" s="11"/>
      <c r="H41" t="s">
        <v>383</v>
      </c>
      <c r="I41" t="s">
        <v>383</v>
      </c>
      <c r="J41" t="s">
        <v>383</v>
      </c>
      <c r="K41">
        <v>15</v>
      </c>
      <c r="L41">
        <v>30</v>
      </c>
      <c r="M41" t="s">
        <v>227</v>
      </c>
      <c r="N41" s="6" t="s">
        <v>2184</v>
      </c>
      <c r="O41" s="13"/>
      <c r="P41" s="13"/>
      <c r="R41">
        <v>15</v>
      </c>
      <c r="S41">
        <v>30</v>
      </c>
      <c r="T41" t="s">
        <v>2005</v>
      </c>
      <c r="U41" t="s">
        <v>2009</v>
      </c>
      <c r="V41" t="s">
        <v>2024</v>
      </c>
      <c r="W41" t="s">
        <v>2016</v>
      </c>
      <c r="X41" t="s">
        <v>3041</v>
      </c>
    </row>
    <row r="42" spans="1:24" x14ac:dyDescent="0.3">
      <c r="A42" t="s">
        <v>845</v>
      </c>
      <c r="B42" t="s">
        <v>17</v>
      </c>
      <c r="D42">
        <v>20.399999999999999</v>
      </c>
      <c r="E42">
        <v>6442</v>
      </c>
      <c r="F42">
        <v>47.67</v>
      </c>
      <c r="G42" s="8" t="s">
        <v>2051</v>
      </c>
      <c r="H42" t="s">
        <v>1746</v>
      </c>
      <c r="I42">
        <v>6442</v>
      </c>
      <c r="J42">
        <v>3438916</v>
      </c>
      <c r="K42">
        <v>22</v>
      </c>
      <c r="L42">
        <v>45</v>
      </c>
      <c r="M42" t="s">
        <v>227</v>
      </c>
      <c r="N42" s="6" t="s">
        <v>2185</v>
      </c>
      <c r="R42">
        <v>22</v>
      </c>
      <c r="S42">
        <v>45</v>
      </c>
      <c r="T42" t="s">
        <v>1769</v>
      </c>
      <c r="U42" t="s">
        <v>2009</v>
      </c>
      <c r="V42" t="s">
        <v>2024</v>
      </c>
      <c r="W42" t="s">
        <v>2016</v>
      </c>
      <c r="X42" t="s">
        <v>2039</v>
      </c>
    </row>
    <row r="43" spans="1:24" x14ac:dyDescent="0.3">
      <c r="A43" t="s">
        <v>1375</v>
      </c>
      <c r="B43" t="s">
        <v>3725</v>
      </c>
      <c r="D43">
        <f>AVERAGE(40.168,40.14)</f>
        <v>40.153999999999996</v>
      </c>
      <c r="E43">
        <f>AVERAGE(13099,12816)</f>
        <v>12957.5</v>
      </c>
      <c r="F43">
        <v>47</v>
      </c>
      <c r="G43" s="11"/>
      <c r="H43" t="s">
        <v>340</v>
      </c>
      <c r="I43">
        <v>13098</v>
      </c>
      <c r="J43">
        <v>5862436</v>
      </c>
      <c r="M43" t="s">
        <v>1691</v>
      </c>
      <c r="N43" s="6" t="s">
        <v>2168</v>
      </c>
      <c r="O43">
        <v>15</v>
      </c>
      <c r="P43">
        <v>40</v>
      </c>
      <c r="Q43">
        <v>12</v>
      </c>
      <c r="R43">
        <v>15</v>
      </c>
      <c r="S43">
        <v>40</v>
      </c>
      <c r="T43" t="s">
        <v>595</v>
      </c>
      <c r="U43" t="s">
        <v>2009</v>
      </c>
      <c r="V43" t="s">
        <v>2024</v>
      </c>
      <c r="W43" t="s">
        <v>2016</v>
      </c>
      <c r="X43" t="s">
        <v>2039</v>
      </c>
    </row>
    <row r="44" spans="1:24" x14ac:dyDescent="0.3">
      <c r="A44" t="s">
        <v>1278</v>
      </c>
      <c r="B44" t="s">
        <v>784</v>
      </c>
      <c r="D44">
        <v>25.7</v>
      </c>
      <c r="F44">
        <v>49</v>
      </c>
      <c r="G44" s="11"/>
      <c r="H44" t="s">
        <v>383</v>
      </c>
      <c r="I44" t="s">
        <v>383</v>
      </c>
      <c r="J44" t="s">
        <v>383</v>
      </c>
      <c r="K44">
        <v>10</v>
      </c>
      <c r="L44">
        <v>40</v>
      </c>
      <c r="M44" t="s">
        <v>227</v>
      </c>
      <c r="N44" s="6" t="s">
        <v>2186</v>
      </c>
      <c r="R44">
        <v>10</v>
      </c>
      <c r="S44">
        <v>40</v>
      </c>
      <c r="T44" t="s">
        <v>597</v>
      </c>
      <c r="U44" t="s">
        <v>2009</v>
      </c>
      <c r="V44" t="s">
        <v>2024</v>
      </c>
      <c r="W44" t="s">
        <v>2016</v>
      </c>
      <c r="X44" t="s">
        <v>2039</v>
      </c>
    </row>
    <row r="45" spans="1:24" x14ac:dyDescent="0.3">
      <c r="A45" t="s">
        <v>846</v>
      </c>
      <c r="B45" t="s">
        <v>407</v>
      </c>
      <c r="D45">
        <v>37.330199999999998</v>
      </c>
      <c r="E45">
        <v>11224</v>
      </c>
      <c r="F45">
        <v>49.05</v>
      </c>
      <c r="G45" s="11"/>
      <c r="H45" t="s">
        <v>340</v>
      </c>
      <c r="I45">
        <v>11224</v>
      </c>
      <c r="J45">
        <v>6045329</v>
      </c>
      <c r="K45">
        <v>16</v>
      </c>
      <c r="L45">
        <v>34</v>
      </c>
      <c r="M45" t="s">
        <v>226</v>
      </c>
      <c r="N45" s="6" t="s">
        <v>2187</v>
      </c>
      <c r="O45">
        <v>12</v>
      </c>
      <c r="P45">
        <v>40</v>
      </c>
      <c r="Q45">
        <v>3</v>
      </c>
      <c r="R45">
        <v>12</v>
      </c>
      <c r="S45">
        <v>40</v>
      </c>
      <c r="T45" t="s">
        <v>400</v>
      </c>
      <c r="U45" t="s">
        <v>2009</v>
      </c>
      <c r="V45" t="s">
        <v>2024</v>
      </c>
      <c r="W45" t="s">
        <v>2016</v>
      </c>
      <c r="X45" t="s">
        <v>2039</v>
      </c>
    </row>
    <row r="46" spans="1:24" x14ac:dyDescent="0.3">
      <c r="A46" t="s">
        <v>1269</v>
      </c>
      <c r="B46" t="s">
        <v>772</v>
      </c>
      <c r="D46">
        <v>31.994</v>
      </c>
      <c r="E46">
        <v>10889</v>
      </c>
      <c r="F46">
        <v>50.09</v>
      </c>
      <c r="G46" s="11"/>
      <c r="H46" t="s">
        <v>3707</v>
      </c>
      <c r="I46">
        <v>10889</v>
      </c>
      <c r="J46">
        <v>5681098</v>
      </c>
      <c r="K46">
        <v>20</v>
      </c>
      <c r="L46">
        <v>48</v>
      </c>
      <c r="M46" t="s">
        <v>226</v>
      </c>
      <c r="N46" s="6" t="s">
        <v>2188</v>
      </c>
      <c r="R46">
        <v>20</v>
      </c>
      <c r="S46">
        <v>48</v>
      </c>
      <c r="T46" t="s">
        <v>596</v>
      </c>
      <c r="U46" t="s">
        <v>2009</v>
      </c>
      <c r="V46" t="s">
        <v>2024</v>
      </c>
      <c r="W46" t="s">
        <v>2016</v>
      </c>
      <c r="X46" t="s">
        <v>2039</v>
      </c>
    </row>
    <row r="47" spans="1:24" x14ac:dyDescent="0.3">
      <c r="A47" t="s">
        <v>1317</v>
      </c>
      <c r="B47" t="s">
        <v>686</v>
      </c>
      <c r="D47">
        <f>AVERAGE(41.102,40.389)</f>
        <v>40.7455</v>
      </c>
      <c r="E47">
        <f>AVERAGE(15139,14510)</f>
        <v>14824.5</v>
      </c>
      <c r="F47">
        <v>51</v>
      </c>
      <c r="G47" s="11"/>
      <c r="H47" t="s">
        <v>1746</v>
      </c>
      <c r="I47">
        <v>15115</v>
      </c>
      <c r="J47">
        <v>6880337</v>
      </c>
      <c r="K47">
        <v>5</v>
      </c>
      <c r="L47">
        <v>40</v>
      </c>
      <c r="M47" t="s">
        <v>227</v>
      </c>
      <c r="N47" s="6" t="s">
        <v>2189</v>
      </c>
      <c r="R47">
        <v>5</v>
      </c>
      <c r="S47">
        <v>40</v>
      </c>
      <c r="T47" t="s">
        <v>596</v>
      </c>
      <c r="U47" t="s">
        <v>2009</v>
      </c>
      <c r="V47" t="s">
        <v>2024</v>
      </c>
      <c r="W47" t="s">
        <v>2016</v>
      </c>
      <c r="X47" t="s">
        <v>2039</v>
      </c>
    </row>
    <row r="48" spans="1:24" x14ac:dyDescent="0.3">
      <c r="A48" t="s">
        <v>1264</v>
      </c>
      <c r="B48" t="s">
        <v>767</v>
      </c>
      <c r="D48">
        <v>28.257000000000001</v>
      </c>
      <c r="E48">
        <v>9764</v>
      </c>
      <c r="F48">
        <v>51</v>
      </c>
      <c r="G48" s="11"/>
      <c r="H48" t="s">
        <v>340</v>
      </c>
      <c r="I48">
        <v>9756</v>
      </c>
      <c r="J48">
        <v>4676617</v>
      </c>
      <c r="K48">
        <v>10</v>
      </c>
      <c r="L48">
        <v>35</v>
      </c>
      <c r="M48" t="s">
        <v>227</v>
      </c>
      <c r="N48" s="6" t="s">
        <v>2190</v>
      </c>
      <c r="R48">
        <v>10</v>
      </c>
      <c r="S48">
        <v>35</v>
      </c>
      <c r="T48" t="s">
        <v>595</v>
      </c>
      <c r="U48" t="s">
        <v>2009</v>
      </c>
      <c r="V48" t="s">
        <v>2024</v>
      </c>
      <c r="W48" t="s">
        <v>2016</v>
      </c>
      <c r="X48" t="s">
        <v>2039</v>
      </c>
    </row>
    <row r="49" spans="1:24" x14ac:dyDescent="0.3">
      <c r="A49" t="s">
        <v>1318</v>
      </c>
      <c r="B49" t="s">
        <v>687</v>
      </c>
      <c r="D49">
        <f>AVERAGE(27.302,27.317)</f>
        <v>27.3095</v>
      </c>
      <c r="E49">
        <f>AVERAGE(9411,9641)</f>
        <v>9526</v>
      </c>
      <c r="F49">
        <v>52</v>
      </c>
      <c r="G49" s="11"/>
      <c r="H49" t="s">
        <v>1746</v>
      </c>
      <c r="I49">
        <v>9639</v>
      </c>
      <c r="J49">
        <v>4627908</v>
      </c>
      <c r="K49">
        <v>10</v>
      </c>
      <c r="L49">
        <v>30</v>
      </c>
      <c r="M49" t="s">
        <v>227</v>
      </c>
      <c r="N49" s="6" t="s">
        <v>2191</v>
      </c>
      <c r="R49">
        <v>10</v>
      </c>
      <c r="S49">
        <v>30</v>
      </c>
      <c r="T49" t="s">
        <v>595</v>
      </c>
      <c r="U49" t="s">
        <v>2009</v>
      </c>
      <c r="V49" t="s">
        <v>2024</v>
      </c>
      <c r="W49" t="s">
        <v>2016</v>
      </c>
      <c r="X49" t="s">
        <v>2039</v>
      </c>
    </row>
    <row r="50" spans="1:24" x14ac:dyDescent="0.3">
      <c r="A50" t="s">
        <v>847</v>
      </c>
      <c r="B50" t="s">
        <v>53</v>
      </c>
      <c r="D50">
        <v>33.959000000000003</v>
      </c>
      <c r="E50">
        <v>11755</v>
      </c>
      <c r="F50">
        <v>51.6</v>
      </c>
      <c r="G50" s="11"/>
      <c r="H50" t="s">
        <v>1746</v>
      </c>
      <c r="I50">
        <v>11034</v>
      </c>
      <c r="J50">
        <v>5099040</v>
      </c>
      <c r="K50">
        <v>9</v>
      </c>
      <c r="L50">
        <v>36</v>
      </c>
      <c r="M50" t="s">
        <v>226</v>
      </c>
      <c r="N50" s="6" t="s">
        <v>2192</v>
      </c>
      <c r="O50">
        <v>13</v>
      </c>
      <c r="P50">
        <v>40</v>
      </c>
      <c r="Q50">
        <v>6</v>
      </c>
      <c r="R50">
        <v>9</v>
      </c>
      <c r="S50">
        <v>40</v>
      </c>
      <c r="T50" t="s">
        <v>595</v>
      </c>
      <c r="U50" t="s">
        <v>2009</v>
      </c>
      <c r="V50" t="s">
        <v>2024</v>
      </c>
      <c r="W50" t="s">
        <v>2016</v>
      </c>
      <c r="X50" t="s">
        <v>2039</v>
      </c>
    </row>
    <row r="51" spans="1:24" x14ac:dyDescent="0.3">
      <c r="A51" t="s">
        <v>848</v>
      </c>
      <c r="B51" t="s">
        <v>205</v>
      </c>
      <c r="D51">
        <v>26.414000000000001</v>
      </c>
      <c r="E51">
        <v>10253</v>
      </c>
      <c r="F51">
        <v>49.3</v>
      </c>
      <c r="G51" s="8" t="s">
        <v>2063</v>
      </c>
      <c r="H51" t="s">
        <v>1746</v>
      </c>
      <c r="I51">
        <v>10232</v>
      </c>
      <c r="J51">
        <v>4720365</v>
      </c>
      <c r="K51">
        <v>12</v>
      </c>
      <c r="L51">
        <v>42</v>
      </c>
      <c r="M51" t="s">
        <v>228</v>
      </c>
      <c r="N51" s="6" t="s">
        <v>2193</v>
      </c>
      <c r="R51">
        <v>12</v>
      </c>
      <c r="S51">
        <v>42</v>
      </c>
      <c r="T51" t="s">
        <v>597</v>
      </c>
      <c r="U51" t="s">
        <v>2009</v>
      </c>
      <c r="V51" t="s">
        <v>2024</v>
      </c>
      <c r="W51" t="s">
        <v>2016</v>
      </c>
      <c r="X51" t="s">
        <v>2039</v>
      </c>
    </row>
    <row r="52" spans="1:24" x14ac:dyDescent="0.3">
      <c r="A52" t="s">
        <v>1319</v>
      </c>
      <c r="B52" t="s">
        <v>688</v>
      </c>
      <c r="D52">
        <v>30.132000000000001</v>
      </c>
      <c r="E52">
        <v>9078</v>
      </c>
      <c r="F52">
        <v>43</v>
      </c>
      <c r="G52" s="11"/>
      <c r="H52" t="s">
        <v>1746</v>
      </c>
      <c r="I52">
        <v>9078</v>
      </c>
      <c r="J52">
        <v>4351296</v>
      </c>
      <c r="K52">
        <v>10</v>
      </c>
      <c r="L52">
        <v>30</v>
      </c>
      <c r="M52" t="s">
        <v>227</v>
      </c>
      <c r="N52" s="6" t="s">
        <v>2190</v>
      </c>
      <c r="R52">
        <v>10</v>
      </c>
      <c r="S52">
        <v>30</v>
      </c>
      <c r="T52" t="s">
        <v>595</v>
      </c>
      <c r="U52" t="s">
        <v>2009</v>
      </c>
      <c r="V52" t="s">
        <v>2024</v>
      </c>
      <c r="W52" t="s">
        <v>2016</v>
      </c>
      <c r="X52" t="s">
        <v>2039</v>
      </c>
    </row>
    <row r="53" spans="1:24" x14ac:dyDescent="0.3">
      <c r="A53" t="s">
        <v>1421</v>
      </c>
      <c r="B53" t="s">
        <v>3732</v>
      </c>
      <c r="D53">
        <v>37.552999999999997</v>
      </c>
      <c r="E53">
        <v>13286</v>
      </c>
      <c r="F53">
        <v>49</v>
      </c>
      <c r="G53" s="11"/>
      <c r="H53" t="s">
        <v>3707</v>
      </c>
      <c r="I53">
        <v>13286</v>
      </c>
      <c r="J53">
        <v>6185045</v>
      </c>
      <c r="M53" t="s">
        <v>1691</v>
      </c>
      <c r="N53" s="6" t="s">
        <v>2168</v>
      </c>
      <c r="O53">
        <v>12</v>
      </c>
      <c r="P53">
        <v>40</v>
      </c>
      <c r="Q53">
        <v>3</v>
      </c>
      <c r="R53">
        <v>12</v>
      </c>
      <c r="S53">
        <v>40</v>
      </c>
      <c r="T53" t="s">
        <v>595</v>
      </c>
      <c r="U53" t="s">
        <v>2009</v>
      </c>
      <c r="V53" t="s">
        <v>2024</v>
      </c>
      <c r="W53" t="s">
        <v>2016</v>
      </c>
      <c r="X53" t="s">
        <v>2039</v>
      </c>
    </row>
    <row r="54" spans="1:24" x14ac:dyDescent="0.3">
      <c r="A54" t="s">
        <v>1320</v>
      </c>
      <c r="B54" t="s">
        <v>689</v>
      </c>
      <c r="D54">
        <v>33</v>
      </c>
      <c r="E54">
        <v>10161</v>
      </c>
      <c r="F54">
        <v>49.5</v>
      </c>
      <c r="G54" s="11"/>
      <c r="H54" t="s">
        <v>1746</v>
      </c>
      <c r="I54">
        <v>10242</v>
      </c>
      <c r="J54">
        <v>5411949</v>
      </c>
      <c r="K54">
        <v>12</v>
      </c>
      <c r="L54">
        <v>47</v>
      </c>
      <c r="M54" t="s">
        <v>227</v>
      </c>
      <c r="N54" s="6" t="s">
        <v>2194</v>
      </c>
      <c r="R54">
        <v>12</v>
      </c>
      <c r="S54">
        <v>47</v>
      </c>
      <c r="T54" t="s">
        <v>598</v>
      </c>
      <c r="U54" t="s">
        <v>2009</v>
      </c>
      <c r="V54" t="s">
        <v>2024</v>
      </c>
      <c r="W54" t="s">
        <v>2016</v>
      </c>
      <c r="X54" t="s">
        <v>2039</v>
      </c>
    </row>
    <row r="55" spans="1:24" x14ac:dyDescent="0.3">
      <c r="A55" t="s">
        <v>850</v>
      </c>
      <c r="B55" t="s">
        <v>69</v>
      </c>
      <c r="C55" t="s">
        <v>1693</v>
      </c>
      <c r="D55">
        <v>32.361750000000001</v>
      </c>
      <c r="E55">
        <v>11113</v>
      </c>
      <c r="F55">
        <v>49.5</v>
      </c>
      <c r="G55" s="11"/>
      <c r="H55" t="s">
        <v>1746</v>
      </c>
      <c r="I55">
        <v>9702</v>
      </c>
      <c r="J55">
        <v>5065008</v>
      </c>
      <c r="K55">
        <v>17</v>
      </c>
      <c r="L55">
        <v>48</v>
      </c>
      <c r="M55" t="s">
        <v>226</v>
      </c>
      <c r="N55" s="6" t="s">
        <v>2195</v>
      </c>
      <c r="R55">
        <v>17</v>
      </c>
      <c r="S55">
        <v>48</v>
      </c>
      <c r="T55" t="s">
        <v>598</v>
      </c>
      <c r="U55" t="s">
        <v>2009</v>
      </c>
      <c r="V55" t="s">
        <v>2024</v>
      </c>
      <c r="W55" t="s">
        <v>2016</v>
      </c>
      <c r="X55" t="s">
        <v>2039</v>
      </c>
    </row>
    <row r="56" spans="1:24" x14ac:dyDescent="0.3">
      <c r="A56" t="s">
        <v>1423</v>
      </c>
      <c r="B56" t="s">
        <v>3726</v>
      </c>
      <c r="D56">
        <v>35.256999999999998</v>
      </c>
      <c r="E56">
        <v>13390</v>
      </c>
      <c r="F56">
        <v>52.76</v>
      </c>
      <c r="G56" s="11"/>
      <c r="H56" t="s">
        <v>3707</v>
      </c>
      <c r="I56">
        <v>13390</v>
      </c>
      <c r="J56">
        <v>6172444</v>
      </c>
      <c r="M56" t="s">
        <v>1691</v>
      </c>
      <c r="N56" s="6" t="s">
        <v>2168</v>
      </c>
      <c r="O56">
        <v>11</v>
      </c>
      <c r="P56">
        <v>37.5</v>
      </c>
      <c r="Q56">
        <v>3</v>
      </c>
      <c r="R56">
        <v>11</v>
      </c>
      <c r="S56">
        <v>37.5</v>
      </c>
      <c r="T56" t="s">
        <v>595</v>
      </c>
      <c r="U56" t="s">
        <v>2009</v>
      </c>
      <c r="V56" t="s">
        <v>2024</v>
      </c>
      <c r="W56" t="s">
        <v>2016</v>
      </c>
      <c r="X56" t="s">
        <v>2039</v>
      </c>
    </row>
    <row r="57" spans="1:24" x14ac:dyDescent="0.3">
      <c r="A57" t="s">
        <v>851</v>
      </c>
      <c r="B57" t="s">
        <v>68</v>
      </c>
      <c r="C57" t="s">
        <v>750</v>
      </c>
      <c r="D57">
        <v>37.269500000000001</v>
      </c>
      <c r="E57">
        <v>13160</v>
      </c>
      <c r="F57">
        <v>47.376899999999999</v>
      </c>
      <c r="G57" s="11"/>
      <c r="H57" t="s">
        <v>1746</v>
      </c>
      <c r="I57">
        <v>11429</v>
      </c>
      <c r="J57">
        <v>6065336</v>
      </c>
      <c r="K57">
        <v>16</v>
      </c>
      <c r="L57">
        <v>46</v>
      </c>
      <c r="M57" t="s">
        <v>226</v>
      </c>
      <c r="N57" s="6" t="s">
        <v>2196</v>
      </c>
      <c r="R57">
        <v>16</v>
      </c>
      <c r="S57">
        <v>46</v>
      </c>
      <c r="T57" t="s">
        <v>595</v>
      </c>
      <c r="U57" t="s">
        <v>2009</v>
      </c>
      <c r="V57" t="s">
        <v>2024</v>
      </c>
      <c r="W57" t="s">
        <v>2016</v>
      </c>
      <c r="X57" t="s">
        <v>2039</v>
      </c>
    </row>
    <row r="58" spans="1:24" x14ac:dyDescent="0.3">
      <c r="A58" t="s">
        <v>1268</v>
      </c>
      <c r="B58" t="s">
        <v>771</v>
      </c>
      <c r="D58">
        <v>34.6</v>
      </c>
      <c r="E58">
        <v>11917</v>
      </c>
      <c r="F58">
        <v>49.5</v>
      </c>
      <c r="G58" s="11"/>
      <c r="H58" t="s">
        <v>1746</v>
      </c>
      <c r="I58">
        <v>10467</v>
      </c>
      <c r="J58">
        <v>5535962</v>
      </c>
      <c r="K58">
        <v>10</v>
      </c>
      <c r="L58">
        <v>45</v>
      </c>
      <c r="M58" t="s">
        <v>227</v>
      </c>
      <c r="N58" s="6" t="s">
        <v>2197</v>
      </c>
      <c r="R58">
        <v>10</v>
      </c>
      <c r="S58">
        <v>45</v>
      </c>
      <c r="T58" t="s">
        <v>598</v>
      </c>
      <c r="U58" t="s">
        <v>2009</v>
      </c>
      <c r="V58" t="s">
        <v>2024</v>
      </c>
      <c r="W58" t="s">
        <v>2016</v>
      </c>
      <c r="X58" t="s">
        <v>2039</v>
      </c>
    </row>
    <row r="59" spans="1:24" x14ac:dyDescent="0.3">
      <c r="A59" t="s">
        <v>852</v>
      </c>
      <c r="B59" t="s">
        <v>307</v>
      </c>
      <c r="D59">
        <v>29.296500000000002</v>
      </c>
      <c r="E59">
        <v>9849</v>
      </c>
      <c r="F59">
        <v>52.94</v>
      </c>
      <c r="G59" s="8" t="s">
        <v>2064</v>
      </c>
      <c r="H59" t="s">
        <v>1746</v>
      </c>
      <c r="I59">
        <v>9647</v>
      </c>
      <c r="J59">
        <v>4742849</v>
      </c>
      <c r="K59">
        <v>12</v>
      </c>
      <c r="L59">
        <v>48</v>
      </c>
      <c r="M59" t="s">
        <v>236</v>
      </c>
      <c r="N59" s="6" t="s">
        <v>2198</v>
      </c>
      <c r="O59">
        <v>15.5</v>
      </c>
      <c r="P59">
        <v>40</v>
      </c>
      <c r="R59">
        <v>12</v>
      </c>
      <c r="S59">
        <v>48</v>
      </c>
      <c r="T59" t="s">
        <v>598</v>
      </c>
      <c r="U59" t="s">
        <v>2009</v>
      </c>
      <c r="V59" t="s">
        <v>2024</v>
      </c>
      <c r="W59" t="s">
        <v>2016</v>
      </c>
      <c r="X59" t="s">
        <v>2039</v>
      </c>
    </row>
    <row r="60" spans="1:24" x14ac:dyDescent="0.3">
      <c r="A60" t="s">
        <v>853</v>
      </c>
      <c r="B60" t="s">
        <v>204</v>
      </c>
      <c r="D60">
        <v>27.992999999999999</v>
      </c>
      <c r="E60">
        <v>11277</v>
      </c>
      <c r="F60">
        <v>49.4</v>
      </c>
      <c r="G60" s="8" t="s">
        <v>2065</v>
      </c>
      <c r="H60" t="s">
        <v>1746</v>
      </c>
      <c r="I60">
        <v>11244</v>
      </c>
      <c r="J60">
        <v>4932351</v>
      </c>
      <c r="K60">
        <v>8</v>
      </c>
      <c r="L60">
        <v>38</v>
      </c>
      <c r="M60" t="s">
        <v>226</v>
      </c>
      <c r="N60" s="6" t="s">
        <v>2199</v>
      </c>
      <c r="O60">
        <v>8</v>
      </c>
      <c r="P60">
        <v>40</v>
      </c>
      <c r="Q60">
        <v>12</v>
      </c>
      <c r="R60">
        <v>8</v>
      </c>
      <c r="S60">
        <v>40</v>
      </c>
      <c r="T60" t="s">
        <v>597</v>
      </c>
      <c r="U60" t="s">
        <v>2009</v>
      </c>
      <c r="V60" t="s">
        <v>2024</v>
      </c>
      <c r="W60" t="s">
        <v>2016</v>
      </c>
      <c r="X60" t="s">
        <v>2039</v>
      </c>
    </row>
    <row r="61" spans="1:24" x14ac:dyDescent="0.3">
      <c r="A61" t="s">
        <v>1262</v>
      </c>
      <c r="B61" t="s">
        <v>765</v>
      </c>
      <c r="D61">
        <v>40.451999999999998</v>
      </c>
      <c r="E61">
        <v>15211</v>
      </c>
      <c r="F61">
        <v>51.15</v>
      </c>
      <c r="G61" s="11"/>
      <c r="H61" t="s">
        <v>340</v>
      </c>
      <c r="I61">
        <v>15210</v>
      </c>
      <c r="J61">
        <v>7056374</v>
      </c>
      <c r="K61">
        <v>0</v>
      </c>
      <c r="L61">
        <v>40</v>
      </c>
      <c r="M61" t="s">
        <v>227</v>
      </c>
      <c r="N61" s="6" t="s">
        <v>2189</v>
      </c>
      <c r="R61">
        <v>0</v>
      </c>
      <c r="S61">
        <v>40</v>
      </c>
      <c r="T61" t="s">
        <v>596</v>
      </c>
      <c r="U61" t="s">
        <v>2009</v>
      </c>
      <c r="V61" t="s">
        <v>2024</v>
      </c>
      <c r="W61" t="s">
        <v>2016</v>
      </c>
      <c r="X61" t="s">
        <v>2039</v>
      </c>
    </row>
    <row r="62" spans="1:24" x14ac:dyDescent="0.3">
      <c r="A62" t="s">
        <v>747</v>
      </c>
      <c r="B62" t="s">
        <v>533</v>
      </c>
      <c r="C62" t="s">
        <v>302</v>
      </c>
      <c r="D62">
        <v>36.098999999999997</v>
      </c>
      <c r="E62">
        <v>12024</v>
      </c>
      <c r="F62">
        <v>50.8</v>
      </c>
      <c r="G62" s="11"/>
      <c r="H62" t="s">
        <v>340</v>
      </c>
      <c r="I62">
        <v>12022</v>
      </c>
      <c r="J62">
        <v>5675909</v>
      </c>
      <c r="K62">
        <v>11</v>
      </c>
      <c r="L62">
        <v>36</v>
      </c>
      <c r="M62" t="s">
        <v>226</v>
      </c>
      <c r="N62" s="6" t="s">
        <v>2200</v>
      </c>
      <c r="O62">
        <v>12.5</v>
      </c>
      <c r="P62">
        <v>40</v>
      </c>
      <c r="Q62">
        <v>3</v>
      </c>
      <c r="R62">
        <v>11</v>
      </c>
      <c r="S62">
        <v>40</v>
      </c>
      <c r="T62" t="s">
        <v>595</v>
      </c>
      <c r="U62" t="s">
        <v>2009</v>
      </c>
      <c r="V62" t="s">
        <v>2024</v>
      </c>
      <c r="W62" t="s">
        <v>2016</v>
      </c>
      <c r="X62" t="s">
        <v>2039</v>
      </c>
    </row>
    <row r="63" spans="1:24" x14ac:dyDescent="0.3">
      <c r="A63" t="s">
        <v>1265</v>
      </c>
      <c r="B63" t="s">
        <v>768</v>
      </c>
      <c r="D63">
        <v>27.452000000000002</v>
      </c>
      <c r="E63">
        <v>9768</v>
      </c>
      <c r="F63">
        <v>53</v>
      </c>
      <c r="G63" s="11"/>
      <c r="H63" t="s">
        <v>383</v>
      </c>
      <c r="I63" t="s">
        <v>383</v>
      </c>
      <c r="J63" t="s">
        <v>383</v>
      </c>
      <c r="K63">
        <v>15</v>
      </c>
      <c r="L63">
        <v>40</v>
      </c>
      <c r="M63" t="s">
        <v>227</v>
      </c>
      <c r="N63" s="6" t="s">
        <v>2190</v>
      </c>
      <c r="R63">
        <v>15</v>
      </c>
      <c r="S63">
        <v>40</v>
      </c>
      <c r="T63" t="s">
        <v>595</v>
      </c>
      <c r="U63" t="s">
        <v>2009</v>
      </c>
      <c r="V63" t="s">
        <v>2024</v>
      </c>
      <c r="W63" t="s">
        <v>2016</v>
      </c>
      <c r="X63" t="s">
        <v>2039</v>
      </c>
    </row>
    <row r="64" spans="1:24" x14ac:dyDescent="0.3">
      <c r="A64" t="s">
        <v>854</v>
      </c>
      <c r="B64" t="s">
        <v>77</v>
      </c>
      <c r="D64">
        <v>30.483000000000001</v>
      </c>
      <c r="E64">
        <v>10680</v>
      </c>
      <c r="F64">
        <v>50.1</v>
      </c>
      <c r="G64" s="11"/>
      <c r="H64" t="s">
        <v>1746</v>
      </c>
      <c r="I64">
        <v>10561</v>
      </c>
      <c r="J64">
        <v>5092264</v>
      </c>
      <c r="K64">
        <v>10</v>
      </c>
      <c r="L64">
        <v>44</v>
      </c>
      <c r="M64" t="s">
        <v>226</v>
      </c>
      <c r="N64" s="6" t="s">
        <v>2201</v>
      </c>
      <c r="O64">
        <v>14.5</v>
      </c>
      <c r="P64">
        <v>40</v>
      </c>
      <c r="Q64">
        <v>3</v>
      </c>
      <c r="R64">
        <v>10</v>
      </c>
      <c r="S64">
        <v>44</v>
      </c>
      <c r="T64" t="s">
        <v>596</v>
      </c>
      <c r="U64" t="s">
        <v>2009</v>
      </c>
      <c r="V64" t="s">
        <v>2024</v>
      </c>
      <c r="W64" t="s">
        <v>2016</v>
      </c>
      <c r="X64" t="s">
        <v>2039</v>
      </c>
    </row>
    <row r="65" spans="1:24" x14ac:dyDescent="0.3">
      <c r="A65" t="s">
        <v>855</v>
      </c>
      <c r="B65" t="s">
        <v>136</v>
      </c>
      <c r="C65" t="s">
        <v>303</v>
      </c>
      <c r="D65">
        <v>35.353999999999999</v>
      </c>
      <c r="E65">
        <v>12515</v>
      </c>
      <c r="F65">
        <v>49.479599999999998</v>
      </c>
      <c r="G65" s="11"/>
      <c r="H65" t="s">
        <v>1746</v>
      </c>
      <c r="I65">
        <v>14069</v>
      </c>
      <c r="J65">
        <v>6183809</v>
      </c>
      <c r="K65">
        <v>3</v>
      </c>
      <c r="L65">
        <v>47</v>
      </c>
      <c r="M65" t="s">
        <v>226</v>
      </c>
      <c r="N65" s="6" t="s">
        <v>2202</v>
      </c>
      <c r="O65">
        <v>7</v>
      </c>
      <c r="P65">
        <v>45.5</v>
      </c>
      <c r="Q65">
        <v>16</v>
      </c>
      <c r="R65">
        <v>3</v>
      </c>
      <c r="S65">
        <v>47</v>
      </c>
      <c r="T65" t="s">
        <v>595</v>
      </c>
      <c r="U65" t="s">
        <v>2009</v>
      </c>
      <c r="V65" t="s">
        <v>2024</v>
      </c>
      <c r="W65" t="s">
        <v>2016</v>
      </c>
      <c r="X65" t="s">
        <v>2039</v>
      </c>
    </row>
    <row r="66" spans="1:24" x14ac:dyDescent="0.3">
      <c r="A66" t="s">
        <v>1263</v>
      </c>
      <c r="B66" t="s">
        <v>766</v>
      </c>
      <c r="D66">
        <f>AVERAGE(35.604,35.744)</f>
        <v>35.673999999999999</v>
      </c>
      <c r="E66">
        <f>AVERAGE(12066,12115)</f>
        <v>12090.5</v>
      </c>
      <c r="F66">
        <v>51</v>
      </c>
      <c r="G66" s="11"/>
      <c r="H66" t="s">
        <v>3707</v>
      </c>
      <c r="I66">
        <v>12066</v>
      </c>
      <c r="J66">
        <v>5860809</v>
      </c>
      <c r="K66">
        <v>10</v>
      </c>
      <c r="L66">
        <v>47</v>
      </c>
      <c r="M66" t="s">
        <v>226</v>
      </c>
      <c r="N66" s="6" t="s">
        <v>2203</v>
      </c>
      <c r="O66">
        <v>12</v>
      </c>
      <c r="P66">
        <v>40</v>
      </c>
      <c r="Q66">
        <v>3</v>
      </c>
      <c r="R66">
        <v>10</v>
      </c>
      <c r="S66">
        <v>47</v>
      </c>
      <c r="T66" t="s">
        <v>595</v>
      </c>
      <c r="U66" t="s">
        <v>2009</v>
      </c>
      <c r="V66" t="s">
        <v>2024</v>
      </c>
      <c r="W66" t="s">
        <v>2016</v>
      </c>
      <c r="X66" t="s">
        <v>2039</v>
      </c>
    </row>
    <row r="67" spans="1:24" x14ac:dyDescent="0.3">
      <c r="A67" t="s">
        <v>979</v>
      </c>
      <c r="B67" t="s">
        <v>308</v>
      </c>
      <c r="C67" t="s">
        <v>309</v>
      </c>
      <c r="D67">
        <v>26.209</v>
      </c>
      <c r="E67">
        <v>10076</v>
      </c>
      <c r="F67">
        <v>48.5</v>
      </c>
      <c r="G67" s="8" t="s">
        <v>2066</v>
      </c>
      <c r="H67" t="s">
        <v>1746</v>
      </c>
      <c r="I67">
        <v>10054</v>
      </c>
      <c r="J67">
        <v>4592169</v>
      </c>
      <c r="K67">
        <v>11</v>
      </c>
      <c r="L67">
        <v>38</v>
      </c>
      <c r="M67" t="s">
        <v>226</v>
      </c>
      <c r="N67" s="6" t="s">
        <v>2204</v>
      </c>
      <c r="O67" s="14"/>
      <c r="P67" s="14"/>
      <c r="R67">
        <v>11</v>
      </c>
      <c r="S67">
        <v>38</v>
      </c>
      <c r="T67" t="s">
        <v>597</v>
      </c>
      <c r="U67" t="s">
        <v>2009</v>
      </c>
      <c r="V67" t="s">
        <v>2024</v>
      </c>
      <c r="W67" t="s">
        <v>2016</v>
      </c>
      <c r="X67" t="s">
        <v>2039</v>
      </c>
    </row>
    <row r="68" spans="1:24" x14ac:dyDescent="0.3">
      <c r="A68" t="s">
        <v>1321</v>
      </c>
      <c r="B68" t="s">
        <v>690</v>
      </c>
      <c r="D68">
        <v>36.72</v>
      </c>
      <c r="E68">
        <v>12338</v>
      </c>
      <c r="F68">
        <v>49.5</v>
      </c>
      <c r="G68" s="11"/>
      <c r="H68" t="s">
        <v>1746</v>
      </c>
      <c r="I68">
        <v>12304</v>
      </c>
      <c r="J68">
        <v>5731707</v>
      </c>
      <c r="K68">
        <v>11</v>
      </c>
      <c r="L68">
        <v>39</v>
      </c>
      <c r="M68" t="s">
        <v>226</v>
      </c>
      <c r="N68" s="6" t="s">
        <v>2205</v>
      </c>
      <c r="R68">
        <v>11</v>
      </c>
      <c r="S68">
        <v>39</v>
      </c>
      <c r="T68" t="s">
        <v>595</v>
      </c>
      <c r="U68" t="s">
        <v>2009</v>
      </c>
      <c r="V68" t="s">
        <v>2024</v>
      </c>
      <c r="W68" t="s">
        <v>2016</v>
      </c>
      <c r="X68" t="s">
        <v>2039</v>
      </c>
    </row>
    <row r="69" spans="1:24" x14ac:dyDescent="0.3">
      <c r="A69" t="s">
        <v>1266</v>
      </c>
      <c r="B69" t="s">
        <v>769</v>
      </c>
      <c r="D69">
        <v>27.302</v>
      </c>
      <c r="E69">
        <v>9411</v>
      </c>
      <c r="F69">
        <v>51.63</v>
      </c>
      <c r="G69" s="11"/>
      <c r="H69" t="s">
        <v>3707</v>
      </c>
      <c r="I69">
        <v>9411</v>
      </c>
      <c r="J69">
        <v>4686349</v>
      </c>
      <c r="K69">
        <v>10</v>
      </c>
      <c r="L69">
        <v>37</v>
      </c>
      <c r="M69" t="s">
        <v>227</v>
      </c>
      <c r="N69" s="6" t="s">
        <v>2190</v>
      </c>
      <c r="R69">
        <v>10</v>
      </c>
      <c r="S69">
        <v>37</v>
      </c>
      <c r="T69" t="s">
        <v>595</v>
      </c>
      <c r="U69" t="s">
        <v>2009</v>
      </c>
      <c r="V69" t="s">
        <v>2024</v>
      </c>
      <c r="W69" t="s">
        <v>2016</v>
      </c>
      <c r="X69" t="s">
        <v>2039</v>
      </c>
    </row>
    <row r="70" spans="1:24" x14ac:dyDescent="0.3">
      <c r="A70" t="s">
        <v>1267</v>
      </c>
      <c r="B70" t="s">
        <v>770</v>
      </c>
      <c r="D70">
        <v>27.120999999999999</v>
      </c>
      <c r="E70">
        <v>9692</v>
      </c>
      <c r="F70">
        <v>51.5</v>
      </c>
      <c r="G70" s="11"/>
      <c r="H70" t="s">
        <v>340</v>
      </c>
      <c r="I70">
        <v>9689</v>
      </c>
      <c r="J70">
        <v>4585915</v>
      </c>
      <c r="K70">
        <v>10</v>
      </c>
      <c r="L70">
        <v>40</v>
      </c>
      <c r="M70" t="s">
        <v>227</v>
      </c>
      <c r="N70" s="6" t="s">
        <v>2190</v>
      </c>
      <c r="R70">
        <v>10</v>
      </c>
      <c r="S70">
        <v>40</v>
      </c>
      <c r="T70" t="s">
        <v>595</v>
      </c>
      <c r="U70" t="s">
        <v>2009</v>
      </c>
      <c r="V70" t="s">
        <v>2024</v>
      </c>
      <c r="W70" t="s">
        <v>2016</v>
      </c>
      <c r="X70" t="s">
        <v>2039</v>
      </c>
    </row>
    <row r="71" spans="1:24" x14ac:dyDescent="0.3">
      <c r="A71" t="s">
        <v>857</v>
      </c>
      <c r="B71" t="s">
        <v>29</v>
      </c>
      <c r="D71">
        <v>29.331</v>
      </c>
      <c r="E71">
        <v>10406</v>
      </c>
      <c r="F71">
        <v>52.2</v>
      </c>
      <c r="G71" s="11"/>
      <c r="H71" t="s">
        <v>1746</v>
      </c>
      <c r="I71">
        <v>10118</v>
      </c>
      <c r="J71">
        <v>5170175</v>
      </c>
      <c r="K71">
        <v>19</v>
      </c>
      <c r="L71">
        <v>48</v>
      </c>
      <c r="M71" t="s">
        <v>226</v>
      </c>
      <c r="N71" s="6" t="s">
        <v>2206</v>
      </c>
      <c r="O71">
        <v>12</v>
      </c>
      <c r="P71">
        <v>40</v>
      </c>
      <c r="Q71">
        <v>3</v>
      </c>
      <c r="R71">
        <v>12</v>
      </c>
      <c r="S71">
        <v>48</v>
      </c>
      <c r="T71" t="s">
        <v>595</v>
      </c>
      <c r="U71" t="s">
        <v>2009</v>
      </c>
      <c r="V71" t="s">
        <v>2024</v>
      </c>
      <c r="W71" t="s">
        <v>2016</v>
      </c>
      <c r="X71" t="s">
        <v>2039</v>
      </c>
    </row>
    <row r="72" spans="1:24" x14ac:dyDescent="0.3">
      <c r="A72" t="s">
        <v>858</v>
      </c>
      <c r="B72" t="s">
        <v>305</v>
      </c>
      <c r="D72">
        <v>35.146000000000001</v>
      </c>
      <c r="E72">
        <v>12322</v>
      </c>
      <c r="F72">
        <v>50.22</v>
      </c>
      <c r="G72" s="8" t="s">
        <v>2067</v>
      </c>
      <c r="H72" t="s">
        <v>1746</v>
      </c>
      <c r="I72">
        <v>12318</v>
      </c>
      <c r="J72">
        <v>5835270</v>
      </c>
      <c r="K72">
        <v>15</v>
      </c>
      <c r="L72">
        <v>39</v>
      </c>
      <c r="M72" t="s">
        <v>226</v>
      </c>
      <c r="N72" s="6" t="s">
        <v>2207</v>
      </c>
      <c r="R72">
        <v>15</v>
      </c>
      <c r="S72">
        <v>39</v>
      </c>
      <c r="T72" t="s">
        <v>595</v>
      </c>
      <c r="U72" t="s">
        <v>2009</v>
      </c>
      <c r="V72" t="s">
        <v>2024</v>
      </c>
      <c r="W72" t="s">
        <v>2016</v>
      </c>
      <c r="X72" t="s">
        <v>2039</v>
      </c>
    </row>
    <row r="73" spans="1:24" x14ac:dyDescent="0.3">
      <c r="A73" t="s">
        <v>859</v>
      </c>
      <c r="B73" t="s">
        <v>372</v>
      </c>
      <c r="C73" t="s">
        <v>373</v>
      </c>
      <c r="D73">
        <f>AVERAGE(32.185,32.185)</f>
        <v>32.185000000000002</v>
      </c>
      <c r="E73">
        <f>AVERAGE(9999,11454)</f>
        <v>10726.5</v>
      </c>
      <c r="F73">
        <v>49.64</v>
      </c>
      <c r="G73" s="11"/>
      <c r="H73" t="s">
        <v>1746</v>
      </c>
      <c r="I73">
        <v>10796</v>
      </c>
      <c r="J73">
        <v>5382638</v>
      </c>
      <c r="K73">
        <v>10</v>
      </c>
      <c r="L73">
        <v>42</v>
      </c>
      <c r="M73" t="s">
        <v>227</v>
      </c>
      <c r="N73" s="6" t="s">
        <v>2208</v>
      </c>
      <c r="R73">
        <v>10</v>
      </c>
      <c r="S73">
        <v>42</v>
      </c>
      <c r="T73" t="s">
        <v>598</v>
      </c>
      <c r="U73" t="s">
        <v>2009</v>
      </c>
      <c r="V73" t="s">
        <v>2024</v>
      </c>
      <c r="W73" t="s">
        <v>2016</v>
      </c>
      <c r="X73" t="s">
        <v>2039</v>
      </c>
    </row>
    <row r="74" spans="1:24" x14ac:dyDescent="0.3">
      <c r="A74" t="s">
        <v>1425</v>
      </c>
      <c r="B74" t="s">
        <v>3728</v>
      </c>
      <c r="D74">
        <v>29.824999999999999</v>
      </c>
      <c r="E74">
        <v>10839</v>
      </c>
      <c r="F74">
        <v>50.08</v>
      </c>
      <c r="G74" s="11"/>
      <c r="H74" t="s">
        <v>3707</v>
      </c>
      <c r="I74">
        <v>10839</v>
      </c>
      <c r="J74">
        <v>5166071</v>
      </c>
      <c r="M74" t="s">
        <v>1691</v>
      </c>
      <c r="N74" s="6" t="s">
        <v>2168</v>
      </c>
      <c r="O74">
        <v>8</v>
      </c>
      <c r="P74">
        <v>35</v>
      </c>
      <c r="Q74">
        <v>3</v>
      </c>
      <c r="R74">
        <v>8</v>
      </c>
      <c r="S74">
        <v>35</v>
      </c>
      <c r="T74" t="s">
        <v>596</v>
      </c>
      <c r="U74" t="s">
        <v>2009</v>
      </c>
      <c r="V74" t="s">
        <v>2024</v>
      </c>
      <c r="W74" t="s">
        <v>2016</v>
      </c>
      <c r="X74" t="s">
        <v>2039</v>
      </c>
    </row>
    <row r="75" spans="1:24" x14ac:dyDescent="0.3">
      <c r="A75" t="s">
        <v>1322</v>
      </c>
      <c r="B75" t="s">
        <v>3729</v>
      </c>
      <c r="D75">
        <v>31.35</v>
      </c>
      <c r="E75">
        <v>12442</v>
      </c>
      <c r="F75">
        <v>48</v>
      </c>
      <c r="G75" s="11"/>
      <c r="H75" t="s">
        <v>1746</v>
      </c>
      <c r="I75">
        <v>12389</v>
      </c>
      <c r="J75">
        <v>5719169</v>
      </c>
      <c r="M75" t="s">
        <v>1691</v>
      </c>
      <c r="N75" s="6" t="s">
        <v>2168</v>
      </c>
      <c r="O75">
        <v>8</v>
      </c>
      <c r="P75">
        <v>37</v>
      </c>
      <c r="Q75">
        <v>4</v>
      </c>
      <c r="R75">
        <v>8</v>
      </c>
      <c r="S75">
        <v>37</v>
      </c>
      <c r="T75" t="s">
        <v>1770</v>
      </c>
      <c r="U75" t="s">
        <v>2009</v>
      </c>
      <c r="V75" t="s">
        <v>2024</v>
      </c>
      <c r="W75" t="s">
        <v>2016</v>
      </c>
      <c r="X75" t="s">
        <v>2039</v>
      </c>
    </row>
    <row r="76" spans="1:24" x14ac:dyDescent="0.3">
      <c r="A76" t="s">
        <v>861</v>
      </c>
      <c r="B76" t="s">
        <v>331</v>
      </c>
      <c r="D76">
        <v>29.3445</v>
      </c>
      <c r="E76">
        <v>8878</v>
      </c>
      <c r="F76">
        <v>49.7</v>
      </c>
      <c r="G76" s="8" t="s">
        <v>2068</v>
      </c>
      <c r="H76" t="s">
        <v>383</v>
      </c>
      <c r="I76" t="s">
        <v>383</v>
      </c>
      <c r="J76" t="s">
        <v>383</v>
      </c>
      <c r="K76">
        <v>12</v>
      </c>
      <c r="L76">
        <v>34</v>
      </c>
      <c r="M76" t="s">
        <v>228</v>
      </c>
      <c r="N76" s="6" t="s">
        <v>2209</v>
      </c>
      <c r="R76">
        <v>12</v>
      </c>
      <c r="S76">
        <v>34</v>
      </c>
      <c r="T76" t="s">
        <v>1771</v>
      </c>
      <c r="U76" t="s">
        <v>2009</v>
      </c>
      <c r="V76" t="s">
        <v>2024</v>
      </c>
      <c r="W76" t="s">
        <v>2016</v>
      </c>
      <c r="X76" t="s">
        <v>2039</v>
      </c>
    </row>
    <row r="77" spans="1:24" x14ac:dyDescent="0.3">
      <c r="A77" t="s">
        <v>1270</v>
      </c>
      <c r="B77" t="s">
        <v>3730</v>
      </c>
      <c r="D77">
        <v>23.8</v>
      </c>
      <c r="F77">
        <v>53</v>
      </c>
      <c r="G77" s="11"/>
      <c r="H77" t="s">
        <v>383</v>
      </c>
      <c r="I77" t="s">
        <v>383</v>
      </c>
      <c r="J77" t="s">
        <v>383</v>
      </c>
      <c r="K77">
        <v>9</v>
      </c>
      <c r="L77">
        <v>35</v>
      </c>
      <c r="M77" t="s">
        <v>226</v>
      </c>
      <c r="N77" s="6" t="s">
        <v>2210</v>
      </c>
      <c r="R77">
        <v>9</v>
      </c>
      <c r="S77">
        <v>35</v>
      </c>
      <c r="T77" t="s">
        <v>600</v>
      </c>
      <c r="U77" t="s">
        <v>2009</v>
      </c>
      <c r="V77" t="s">
        <v>2024</v>
      </c>
      <c r="W77" t="s">
        <v>2016</v>
      </c>
      <c r="X77" t="s">
        <v>2039</v>
      </c>
    </row>
    <row r="78" spans="1:24" x14ac:dyDescent="0.3">
      <c r="A78" t="s">
        <v>1323</v>
      </c>
      <c r="B78" t="s">
        <v>691</v>
      </c>
      <c r="D78">
        <v>26.202999999999999</v>
      </c>
      <c r="E78">
        <v>10594</v>
      </c>
      <c r="F78">
        <v>50</v>
      </c>
      <c r="G78" s="11"/>
      <c r="H78" t="s">
        <v>1746</v>
      </c>
      <c r="I78">
        <v>22224</v>
      </c>
      <c r="J78">
        <v>8713476</v>
      </c>
      <c r="K78">
        <v>15</v>
      </c>
      <c r="L78">
        <v>37</v>
      </c>
      <c r="M78" t="s">
        <v>227</v>
      </c>
      <c r="N78" s="6" t="s">
        <v>2211</v>
      </c>
      <c r="R78">
        <v>15</v>
      </c>
      <c r="S78">
        <v>37</v>
      </c>
      <c r="T78" t="s">
        <v>600</v>
      </c>
      <c r="U78" t="s">
        <v>2009</v>
      </c>
      <c r="V78" t="s">
        <v>2024</v>
      </c>
      <c r="W78" t="s">
        <v>2016</v>
      </c>
      <c r="X78" t="s">
        <v>2039</v>
      </c>
    </row>
    <row r="79" spans="1:24" x14ac:dyDescent="0.3">
      <c r="A79" t="s">
        <v>862</v>
      </c>
      <c r="B79" t="s">
        <v>98</v>
      </c>
      <c r="D79">
        <f>AVERAGE(28.038,28.411,26.203,25.428,29.621,25.796)</f>
        <v>27.249499999999998</v>
      </c>
      <c r="E79">
        <f>AVERAGE(11167,10925,10594,10266,11866,10809)</f>
        <v>10937.833333333334</v>
      </c>
      <c r="F79">
        <v>50.6</v>
      </c>
      <c r="G79" s="11"/>
      <c r="H79" t="s">
        <v>1746</v>
      </c>
      <c r="I79">
        <v>11844</v>
      </c>
      <c r="J79">
        <v>5256702</v>
      </c>
      <c r="K79">
        <v>10</v>
      </c>
      <c r="L79">
        <v>42</v>
      </c>
      <c r="M79" t="s">
        <v>226</v>
      </c>
      <c r="N79" s="6" t="s">
        <v>2212</v>
      </c>
      <c r="O79">
        <v>6</v>
      </c>
      <c r="P79">
        <v>23</v>
      </c>
      <c r="Q79">
        <v>2</v>
      </c>
      <c r="R79">
        <v>6</v>
      </c>
      <c r="S79">
        <v>42</v>
      </c>
      <c r="T79" t="s">
        <v>600</v>
      </c>
      <c r="U79" t="s">
        <v>2009</v>
      </c>
      <c r="V79" t="s">
        <v>2024</v>
      </c>
      <c r="W79" t="s">
        <v>2016</v>
      </c>
      <c r="X79" t="s">
        <v>2039</v>
      </c>
    </row>
    <row r="80" spans="1:24" x14ac:dyDescent="0.3">
      <c r="A80" t="s">
        <v>1324</v>
      </c>
      <c r="B80" t="s">
        <v>692</v>
      </c>
      <c r="C80" t="s">
        <v>1702</v>
      </c>
      <c r="D80">
        <v>25.797000000000001</v>
      </c>
      <c r="E80">
        <v>10809</v>
      </c>
      <c r="F80">
        <v>51</v>
      </c>
      <c r="G80" s="11"/>
      <c r="H80" t="s">
        <v>1746</v>
      </c>
      <c r="I80">
        <v>10792</v>
      </c>
      <c r="J80">
        <v>4879484</v>
      </c>
      <c r="K80">
        <v>4</v>
      </c>
      <c r="L80">
        <v>30</v>
      </c>
      <c r="M80" t="s">
        <v>227</v>
      </c>
      <c r="N80" s="6" t="s">
        <v>2213</v>
      </c>
      <c r="R80">
        <v>4</v>
      </c>
      <c r="S80">
        <v>30</v>
      </c>
      <c r="T80" t="s">
        <v>600</v>
      </c>
      <c r="U80" t="s">
        <v>2009</v>
      </c>
      <c r="V80" t="s">
        <v>2024</v>
      </c>
      <c r="W80" t="s">
        <v>2016</v>
      </c>
      <c r="X80" t="s">
        <v>2039</v>
      </c>
    </row>
    <row r="81" spans="1:24" x14ac:dyDescent="0.3">
      <c r="A81" t="s">
        <v>1310</v>
      </c>
      <c r="B81" t="s">
        <v>825</v>
      </c>
      <c r="D81">
        <v>43.6</v>
      </c>
      <c r="E81">
        <v>10792</v>
      </c>
      <c r="F81">
        <v>57</v>
      </c>
      <c r="G81" s="11"/>
      <c r="H81" t="s">
        <v>383</v>
      </c>
      <c r="I81" t="s">
        <v>383</v>
      </c>
      <c r="J81" t="s">
        <v>383</v>
      </c>
      <c r="K81">
        <v>10</v>
      </c>
      <c r="L81">
        <v>40</v>
      </c>
      <c r="M81" t="s">
        <v>226</v>
      </c>
      <c r="N81" s="6" t="s">
        <v>2214</v>
      </c>
      <c r="R81">
        <v>10</v>
      </c>
      <c r="S81">
        <v>40</v>
      </c>
      <c r="T81" t="s">
        <v>1772</v>
      </c>
      <c r="U81" t="s">
        <v>2009</v>
      </c>
      <c r="V81" t="s">
        <v>2024</v>
      </c>
      <c r="W81" t="s">
        <v>2015</v>
      </c>
      <c r="X81" t="s">
        <v>3039</v>
      </c>
    </row>
    <row r="82" spans="1:24" x14ac:dyDescent="0.3">
      <c r="A82" t="s">
        <v>863</v>
      </c>
      <c r="B82" t="s">
        <v>315</v>
      </c>
      <c r="D82">
        <v>37.6</v>
      </c>
      <c r="E82">
        <v>14118</v>
      </c>
      <c r="F82">
        <v>46.7</v>
      </c>
      <c r="G82" s="8" t="s">
        <v>2058</v>
      </c>
      <c r="H82" t="s">
        <v>383</v>
      </c>
      <c r="I82" t="s">
        <v>383</v>
      </c>
      <c r="J82" t="s">
        <v>383</v>
      </c>
      <c r="K82">
        <v>13</v>
      </c>
      <c r="L82">
        <v>37</v>
      </c>
      <c r="M82" t="s">
        <v>226</v>
      </c>
      <c r="N82" s="6" t="s">
        <v>2215</v>
      </c>
      <c r="R82">
        <v>13</v>
      </c>
      <c r="S82">
        <v>37</v>
      </c>
      <c r="T82" t="s">
        <v>1772</v>
      </c>
      <c r="U82" t="s">
        <v>2009</v>
      </c>
      <c r="V82" t="s">
        <v>2024</v>
      </c>
      <c r="W82" t="s">
        <v>2015</v>
      </c>
      <c r="X82" t="s">
        <v>3039</v>
      </c>
    </row>
    <row r="83" spans="1:24" x14ac:dyDescent="0.3">
      <c r="A83" t="s">
        <v>864</v>
      </c>
      <c r="B83" t="s">
        <v>374</v>
      </c>
      <c r="C83" t="s">
        <v>541</v>
      </c>
      <c r="D83">
        <v>76.853999999999999</v>
      </c>
      <c r="E83">
        <v>25459</v>
      </c>
      <c r="F83">
        <v>57.9</v>
      </c>
      <c r="G83" s="11"/>
      <c r="H83" t="s">
        <v>1746</v>
      </c>
      <c r="I83">
        <v>5290</v>
      </c>
      <c r="J83">
        <v>1838300</v>
      </c>
      <c r="K83">
        <v>10</v>
      </c>
      <c r="L83">
        <v>36</v>
      </c>
      <c r="M83" t="s">
        <v>228</v>
      </c>
      <c r="N83" s="6" t="s">
        <v>2216</v>
      </c>
      <c r="R83">
        <v>10</v>
      </c>
      <c r="S83">
        <v>36</v>
      </c>
      <c r="T83" t="s">
        <v>1772</v>
      </c>
      <c r="U83" t="s">
        <v>2009</v>
      </c>
      <c r="V83" t="s">
        <v>2024</v>
      </c>
      <c r="W83" t="s">
        <v>2015</v>
      </c>
      <c r="X83" t="s">
        <v>3039</v>
      </c>
    </row>
    <row r="84" spans="1:24" x14ac:dyDescent="0.3">
      <c r="A84" t="s">
        <v>865</v>
      </c>
      <c r="B84" t="s">
        <v>55</v>
      </c>
      <c r="D84">
        <v>33.694000000000003</v>
      </c>
      <c r="E84">
        <v>10364</v>
      </c>
      <c r="F84">
        <v>50.1</v>
      </c>
      <c r="G84" s="11"/>
      <c r="H84" t="s">
        <v>1746</v>
      </c>
      <c r="I84">
        <v>10656</v>
      </c>
      <c r="J84">
        <v>4698728</v>
      </c>
      <c r="K84">
        <v>14</v>
      </c>
      <c r="L84">
        <v>34</v>
      </c>
      <c r="M84" t="s">
        <v>228</v>
      </c>
      <c r="N84" s="6" t="s">
        <v>2217</v>
      </c>
      <c r="R84">
        <v>14</v>
      </c>
      <c r="S84">
        <v>34</v>
      </c>
      <c r="T84" t="s">
        <v>1773</v>
      </c>
      <c r="U84" t="s">
        <v>2009</v>
      </c>
      <c r="V84" t="s">
        <v>2024</v>
      </c>
      <c r="W84" t="s">
        <v>2016</v>
      </c>
      <c r="X84" t="s">
        <v>2039</v>
      </c>
    </row>
    <row r="85" spans="1:24" x14ac:dyDescent="0.3">
      <c r="A85" t="s">
        <v>866</v>
      </c>
      <c r="B85" t="s">
        <v>54</v>
      </c>
      <c r="D85">
        <v>32.515999999999998</v>
      </c>
      <c r="E85">
        <v>9595</v>
      </c>
      <c r="F85">
        <v>51.5</v>
      </c>
      <c r="G85" s="11"/>
      <c r="H85" t="s">
        <v>340</v>
      </c>
      <c r="I85">
        <v>9595</v>
      </c>
      <c r="J85">
        <v>4749043</v>
      </c>
      <c r="K85">
        <v>7</v>
      </c>
      <c r="L85">
        <v>35</v>
      </c>
      <c r="M85" t="s">
        <v>227</v>
      </c>
      <c r="N85" s="6" t="s">
        <v>2218</v>
      </c>
      <c r="R85">
        <v>7</v>
      </c>
      <c r="S85">
        <v>35</v>
      </c>
      <c r="T85" t="s">
        <v>1773</v>
      </c>
      <c r="U85" t="s">
        <v>2009</v>
      </c>
      <c r="V85" t="s">
        <v>2024</v>
      </c>
      <c r="W85" t="s">
        <v>2016</v>
      </c>
      <c r="X85" t="s">
        <v>2039</v>
      </c>
    </row>
    <row r="86" spans="1:24" x14ac:dyDescent="0.3">
      <c r="A86" t="s">
        <v>1430</v>
      </c>
      <c r="B86" t="s">
        <v>3731</v>
      </c>
      <c r="D86">
        <v>25.3</v>
      </c>
      <c r="E86">
        <v>10074</v>
      </c>
      <c r="F86">
        <v>52.5</v>
      </c>
      <c r="G86" s="8" t="s">
        <v>2069</v>
      </c>
      <c r="H86" t="s">
        <v>383</v>
      </c>
      <c r="I86" t="s">
        <v>383</v>
      </c>
      <c r="J86" t="s">
        <v>383</v>
      </c>
      <c r="M86" t="s">
        <v>1691</v>
      </c>
      <c r="N86" s="6" t="s">
        <v>2168</v>
      </c>
      <c r="O86">
        <v>7.5</v>
      </c>
      <c r="P86">
        <v>36</v>
      </c>
      <c r="Q86">
        <v>54</v>
      </c>
      <c r="R86">
        <v>7.5</v>
      </c>
      <c r="S86">
        <v>36</v>
      </c>
      <c r="T86" t="s">
        <v>1774</v>
      </c>
      <c r="U86" t="s">
        <v>2009</v>
      </c>
      <c r="V86" t="s">
        <v>2024</v>
      </c>
      <c r="W86" t="s">
        <v>2016</v>
      </c>
      <c r="X86" t="s">
        <v>2039</v>
      </c>
    </row>
    <row r="87" spans="1:24" x14ac:dyDescent="0.3">
      <c r="A87" t="s">
        <v>1432</v>
      </c>
      <c r="B87" t="s">
        <v>3733</v>
      </c>
      <c r="C87" t="s">
        <v>1703</v>
      </c>
      <c r="D87">
        <v>31.361999999999998</v>
      </c>
      <c r="E87">
        <v>12007</v>
      </c>
      <c r="F87">
        <v>50</v>
      </c>
      <c r="G87" s="11"/>
      <c r="H87" t="s">
        <v>340</v>
      </c>
      <c r="I87">
        <v>12002</v>
      </c>
      <c r="J87">
        <v>5345157</v>
      </c>
      <c r="M87" t="s">
        <v>1691</v>
      </c>
      <c r="N87" s="6" t="s">
        <v>2168</v>
      </c>
      <c r="O87">
        <v>2</v>
      </c>
      <c r="P87">
        <v>41</v>
      </c>
      <c r="Q87">
        <v>92</v>
      </c>
      <c r="R87">
        <v>2</v>
      </c>
      <c r="S87">
        <v>41</v>
      </c>
      <c r="T87" t="s">
        <v>1775</v>
      </c>
      <c r="U87" t="s">
        <v>2009</v>
      </c>
      <c r="V87" t="s">
        <v>2024</v>
      </c>
      <c r="W87" t="s">
        <v>2016</v>
      </c>
      <c r="X87" t="s">
        <v>2039</v>
      </c>
    </row>
    <row r="88" spans="1:24" x14ac:dyDescent="0.3">
      <c r="A88" t="s">
        <v>1331</v>
      </c>
      <c r="B88" t="s">
        <v>3734</v>
      </c>
      <c r="C88" t="s">
        <v>588</v>
      </c>
      <c r="D88">
        <v>34.481000000000002</v>
      </c>
      <c r="E88">
        <v>11564</v>
      </c>
      <c r="F88">
        <v>50</v>
      </c>
      <c r="G88" s="11"/>
      <c r="H88" t="s">
        <v>1746</v>
      </c>
      <c r="I88">
        <v>10748</v>
      </c>
      <c r="J88">
        <v>4922650</v>
      </c>
      <c r="M88" t="s">
        <v>1691</v>
      </c>
      <c r="N88" s="6" t="s">
        <v>2168</v>
      </c>
      <c r="O88">
        <v>1</v>
      </c>
      <c r="P88">
        <v>39</v>
      </c>
      <c r="Q88">
        <v>49</v>
      </c>
      <c r="R88">
        <v>1</v>
      </c>
      <c r="S88">
        <v>39</v>
      </c>
      <c r="T88" t="s">
        <v>1775</v>
      </c>
      <c r="U88" t="s">
        <v>2009</v>
      </c>
      <c r="V88" t="s">
        <v>2024</v>
      </c>
      <c r="W88" t="s">
        <v>2016</v>
      </c>
      <c r="X88" t="s">
        <v>2039</v>
      </c>
    </row>
    <row r="89" spans="1:24" x14ac:dyDescent="0.3">
      <c r="A89" t="s">
        <v>869</v>
      </c>
      <c r="B89" t="s">
        <v>32</v>
      </c>
      <c r="C89" t="s">
        <v>1747</v>
      </c>
      <c r="D89">
        <v>31.266999999999999</v>
      </c>
      <c r="E89">
        <v>12857</v>
      </c>
      <c r="F89">
        <v>50.724499999999999</v>
      </c>
      <c r="G89" s="11"/>
      <c r="H89" t="s">
        <v>1746</v>
      </c>
      <c r="I89">
        <v>12851</v>
      </c>
      <c r="J89">
        <v>5498859</v>
      </c>
      <c r="K89">
        <v>10</v>
      </c>
      <c r="L89">
        <v>35</v>
      </c>
      <c r="M89" t="s">
        <v>227</v>
      </c>
      <c r="N89" s="6" t="s">
        <v>2219</v>
      </c>
      <c r="R89">
        <v>10</v>
      </c>
      <c r="S89">
        <v>35</v>
      </c>
      <c r="T89" t="s">
        <v>1775</v>
      </c>
      <c r="U89" t="s">
        <v>2009</v>
      </c>
      <c r="V89" t="s">
        <v>2024</v>
      </c>
      <c r="W89" t="s">
        <v>2016</v>
      </c>
      <c r="X89" t="s">
        <v>2039</v>
      </c>
    </row>
    <row r="90" spans="1:24" x14ac:dyDescent="0.3">
      <c r="A90" t="s">
        <v>1435</v>
      </c>
      <c r="B90" t="s">
        <v>3735</v>
      </c>
      <c r="D90">
        <v>45.591999999999999</v>
      </c>
      <c r="E90">
        <v>11381</v>
      </c>
      <c r="F90">
        <v>45.5</v>
      </c>
      <c r="G90" s="11"/>
      <c r="H90" t="s">
        <v>340</v>
      </c>
      <c r="I90">
        <v>11381</v>
      </c>
      <c r="J90">
        <v>5412610</v>
      </c>
      <c r="M90" t="s">
        <v>1691</v>
      </c>
      <c r="N90" s="6" t="s">
        <v>2168</v>
      </c>
      <c r="O90">
        <v>5</v>
      </c>
      <c r="P90">
        <v>35</v>
      </c>
      <c r="Q90">
        <v>3</v>
      </c>
      <c r="R90">
        <v>5</v>
      </c>
      <c r="S90">
        <v>35</v>
      </c>
      <c r="T90" t="s">
        <v>1776</v>
      </c>
      <c r="U90" t="s">
        <v>2009</v>
      </c>
      <c r="V90" t="s">
        <v>2024</v>
      </c>
      <c r="W90" t="s">
        <v>2016</v>
      </c>
      <c r="X90" t="s">
        <v>2039</v>
      </c>
    </row>
    <row r="91" spans="1:24" x14ac:dyDescent="0.3">
      <c r="A91" t="s">
        <v>1437</v>
      </c>
      <c r="B91" t="s">
        <v>3736</v>
      </c>
      <c r="C91" t="s">
        <v>1704</v>
      </c>
      <c r="D91">
        <f>AVERAGE(38.494,38.894)</f>
        <v>38.694000000000003</v>
      </c>
      <c r="E91">
        <f>AVERAGE(13482,12109)</f>
        <v>12795.5</v>
      </c>
      <c r="F91">
        <v>48.5</v>
      </c>
      <c r="G91" s="11"/>
      <c r="H91" t="s">
        <v>3707</v>
      </c>
      <c r="I91">
        <v>13482</v>
      </c>
      <c r="J91">
        <v>6535733</v>
      </c>
      <c r="M91" t="s">
        <v>1691</v>
      </c>
      <c r="N91" s="6" t="s">
        <v>2168</v>
      </c>
      <c r="O91">
        <v>5</v>
      </c>
      <c r="P91">
        <v>37.5</v>
      </c>
      <c r="Q91">
        <v>5</v>
      </c>
      <c r="R91">
        <v>5</v>
      </c>
      <c r="S91">
        <v>37.5</v>
      </c>
      <c r="T91" t="s">
        <v>1777</v>
      </c>
      <c r="U91" t="s">
        <v>2009</v>
      </c>
      <c r="V91" t="s">
        <v>2024</v>
      </c>
      <c r="W91" t="s">
        <v>2016</v>
      </c>
      <c r="X91" t="s">
        <v>2039</v>
      </c>
    </row>
    <row r="92" spans="1:24" x14ac:dyDescent="0.3">
      <c r="A92" t="s">
        <v>870</v>
      </c>
      <c r="B92" t="s">
        <v>282</v>
      </c>
      <c r="D92">
        <v>42.73</v>
      </c>
      <c r="E92">
        <v>15473</v>
      </c>
      <c r="F92">
        <v>54.3</v>
      </c>
      <c r="G92" s="8" t="s">
        <v>2070</v>
      </c>
      <c r="H92" t="s">
        <v>383</v>
      </c>
      <c r="I92">
        <v>15473</v>
      </c>
      <c r="J92">
        <v>6267849</v>
      </c>
      <c r="K92">
        <v>19</v>
      </c>
      <c r="L92">
        <v>34</v>
      </c>
      <c r="M92" t="s">
        <v>226</v>
      </c>
      <c r="N92" s="6" t="s">
        <v>2220</v>
      </c>
      <c r="O92">
        <v>15</v>
      </c>
      <c r="P92">
        <v>35</v>
      </c>
      <c r="Q92">
        <v>5</v>
      </c>
      <c r="R92">
        <v>15</v>
      </c>
      <c r="S92">
        <v>35</v>
      </c>
      <c r="T92" t="s">
        <v>1778</v>
      </c>
      <c r="U92" t="s">
        <v>2009</v>
      </c>
      <c r="V92" t="s">
        <v>2024</v>
      </c>
      <c r="W92" t="s">
        <v>2015</v>
      </c>
      <c r="X92" t="s">
        <v>3039</v>
      </c>
    </row>
    <row r="93" spans="1:24" ht="15.6" customHeight="1" x14ac:dyDescent="0.3">
      <c r="A93" t="s">
        <v>1271</v>
      </c>
      <c r="B93" t="s">
        <v>774</v>
      </c>
      <c r="D93">
        <v>27.5</v>
      </c>
      <c r="F93">
        <v>47</v>
      </c>
      <c r="G93" s="11"/>
      <c r="H93" t="s">
        <v>383</v>
      </c>
      <c r="I93" t="s">
        <v>383</v>
      </c>
      <c r="J93" t="s">
        <v>383</v>
      </c>
      <c r="K93">
        <v>8</v>
      </c>
      <c r="L93">
        <v>37</v>
      </c>
      <c r="M93" t="s">
        <v>227</v>
      </c>
      <c r="N93" s="6" t="s">
        <v>2221</v>
      </c>
      <c r="R93">
        <v>8</v>
      </c>
      <c r="S93">
        <v>37</v>
      </c>
      <c r="T93" t="s">
        <v>601</v>
      </c>
      <c r="U93" t="s">
        <v>2009</v>
      </c>
      <c r="V93" t="s">
        <v>2024</v>
      </c>
      <c r="W93" t="s">
        <v>2016</v>
      </c>
      <c r="X93" t="s">
        <v>2039</v>
      </c>
    </row>
    <row r="94" spans="1:24" x14ac:dyDescent="0.3">
      <c r="A94" t="s">
        <v>872</v>
      </c>
      <c r="B94" t="s">
        <v>375</v>
      </c>
      <c r="C94" t="s">
        <v>411</v>
      </c>
      <c r="D94">
        <v>27.837</v>
      </c>
      <c r="E94">
        <v>8201</v>
      </c>
      <c r="F94">
        <v>47.5</v>
      </c>
      <c r="G94" s="11"/>
      <c r="H94" t="s">
        <v>1746</v>
      </c>
      <c r="I94">
        <v>8197</v>
      </c>
      <c r="J94">
        <v>4200543</v>
      </c>
      <c r="K94">
        <v>6</v>
      </c>
      <c r="L94">
        <v>40</v>
      </c>
      <c r="M94" t="s">
        <v>226</v>
      </c>
      <c r="N94" s="6" t="s">
        <v>2222</v>
      </c>
      <c r="R94">
        <v>6</v>
      </c>
      <c r="S94">
        <v>40</v>
      </c>
      <c r="T94" t="s">
        <v>601</v>
      </c>
      <c r="U94" t="s">
        <v>2009</v>
      </c>
      <c r="V94" t="s">
        <v>2024</v>
      </c>
      <c r="W94" t="s">
        <v>2016</v>
      </c>
      <c r="X94" t="s">
        <v>2039</v>
      </c>
    </row>
    <row r="95" spans="1:24" x14ac:dyDescent="0.3">
      <c r="A95" t="s">
        <v>873</v>
      </c>
      <c r="B95" t="s">
        <v>376</v>
      </c>
      <c r="D95">
        <v>32.311</v>
      </c>
      <c r="E95">
        <v>10285</v>
      </c>
      <c r="F95">
        <v>47.35</v>
      </c>
      <c r="G95" s="11"/>
      <c r="H95" t="s">
        <v>1746</v>
      </c>
      <c r="I95">
        <v>10283</v>
      </c>
      <c r="J95">
        <v>4463529</v>
      </c>
      <c r="K95">
        <v>11</v>
      </c>
      <c r="L95">
        <v>35</v>
      </c>
      <c r="M95" t="s">
        <v>226</v>
      </c>
      <c r="N95" s="6" t="s">
        <v>2222</v>
      </c>
      <c r="R95">
        <v>11</v>
      </c>
      <c r="S95">
        <v>35</v>
      </c>
      <c r="T95" t="s">
        <v>601</v>
      </c>
      <c r="U95" t="s">
        <v>2009</v>
      </c>
      <c r="V95" t="s">
        <v>2024</v>
      </c>
      <c r="W95" t="s">
        <v>2016</v>
      </c>
      <c r="X95" t="s">
        <v>2039</v>
      </c>
    </row>
    <row r="96" spans="1:24" x14ac:dyDescent="0.3">
      <c r="A96" t="s">
        <v>874</v>
      </c>
      <c r="B96" t="s">
        <v>377</v>
      </c>
      <c r="D96">
        <v>30.9695</v>
      </c>
      <c r="E96">
        <v>8562</v>
      </c>
      <c r="F96">
        <v>44.4</v>
      </c>
      <c r="G96" s="11"/>
      <c r="H96" t="s">
        <v>1746</v>
      </c>
      <c r="I96">
        <v>8561</v>
      </c>
      <c r="J96">
        <v>3669030</v>
      </c>
      <c r="K96">
        <v>8</v>
      </c>
      <c r="L96">
        <v>34</v>
      </c>
      <c r="M96" t="s">
        <v>226</v>
      </c>
      <c r="N96" s="6" t="s">
        <v>2222</v>
      </c>
      <c r="R96">
        <v>8</v>
      </c>
      <c r="S96">
        <v>34</v>
      </c>
      <c r="T96" t="s">
        <v>601</v>
      </c>
      <c r="U96" t="s">
        <v>2009</v>
      </c>
      <c r="V96" t="s">
        <v>2024</v>
      </c>
      <c r="W96" t="s">
        <v>2016</v>
      </c>
      <c r="X96" t="s">
        <v>2039</v>
      </c>
    </row>
    <row r="97" spans="1:24" x14ac:dyDescent="0.3">
      <c r="A97" t="s">
        <v>875</v>
      </c>
      <c r="B97" t="s">
        <v>58</v>
      </c>
      <c r="D97">
        <f>AVERAGE(140.602,110.355,116.475,124.489)</f>
        <v>122.98025000000001</v>
      </c>
      <c r="E97">
        <f>AVERAGE(6425,7057,7239,7118)</f>
        <v>6959.75</v>
      </c>
      <c r="F97">
        <v>43.7</v>
      </c>
      <c r="G97" s="11"/>
      <c r="H97" t="s">
        <v>1746</v>
      </c>
      <c r="I97">
        <v>8255</v>
      </c>
      <c r="J97">
        <v>3103912</v>
      </c>
      <c r="K97">
        <v>10</v>
      </c>
      <c r="L97">
        <v>25</v>
      </c>
      <c r="M97" t="s">
        <v>227</v>
      </c>
      <c r="N97" s="6" t="s">
        <v>2223</v>
      </c>
      <c r="R97">
        <v>10</v>
      </c>
      <c r="S97">
        <v>25</v>
      </c>
      <c r="T97" t="s">
        <v>1779</v>
      </c>
      <c r="U97" t="s">
        <v>2009</v>
      </c>
      <c r="V97" t="s">
        <v>2024</v>
      </c>
      <c r="W97" t="s">
        <v>2016</v>
      </c>
      <c r="X97" t="s">
        <v>2039</v>
      </c>
    </row>
    <row r="98" spans="1:24" x14ac:dyDescent="0.3">
      <c r="A98" t="s">
        <v>1439</v>
      </c>
      <c r="B98" t="s">
        <v>3737</v>
      </c>
      <c r="D98">
        <v>47.4</v>
      </c>
      <c r="E98">
        <v>7898</v>
      </c>
      <c r="F98">
        <v>43.5</v>
      </c>
      <c r="G98" s="8" t="s">
        <v>2071</v>
      </c>
      <c r="H98" t="s">
        <v>383</v>
      </c>
      <c r="I98" t="s">
        <v>383</v>
      </c>
      <c r="J98" t="s">
        <v>383</v>
      </c>
      <c r="K98">
        <v>4</v>
      </c>
      <c r="L98">
        <v>28</v>
      </c>
      <c r="M98" t="s">
        <v>1691</v>
      </c>
      <c r="N98" s="6" t="s">
        <v>2168</v>
      </c>
      <c r="Q98">
        <v>9</v>
      </c>
      <c r="R98">
        <v>4</v>
      </c>
      <c r="S98">
        <v>28</v>
      </c>
      <c r="T98" t="s">
        <v>1780</v>
      </c>
      <c r="U98" t="s">
        <v>2009</v>
      </c>
      <c r="V98" t="s">
        <v>2024</v>
      </c>
      <c r="W98" t="s">
        <v>2016</v>
      </c>
      <c r="X98" t="s">
        <v>2039</v>
      </c>
    </row>
    <row r="99" spans="1:24" x14ac:dyDescent="0.3">
      <c r="A99" t="s">
        <v>1441</v>
      </c>
      <c r="B99" t="s">
        <v>3738</v>
      </c>
      <c r="D99">
        <v>35.322000000000003</v>
      </c>
      <c r="E99">
        <v>12871</v>
      </c>
      <c r="F99">
        <v>53</v>
      </c>
      <c r="G99" s="11"/>
      <c r="H99" t="s">
        <v>340</v>
      </c>
      <c r="I99">
        <v>12871</v>
      </c>
      <c r="J99">
        <v>6091675</v>
      </c>
      <c r="K99">
        <v>15</v>
      </c>
      <c r="L99">
        <v>40</v>
      </c>
      <c r="M99" t="s">
        <v>1691</v>
      </c>
      <c r="N99" s="6" t="s">
        <v>2168</v>
      </c>
      <c r="Q99">
        <v>6</v>
      </c>
      <c r="R99">
        <v>15</v>
      </c>
      <c r="S99">
        <v>40</v>
      </c>
      <c r="T99" t="s">
        <v>1781</v>
      </c>
      <c r="U99" t="s">
        <v>2009</v>
      </c>
      <c r="V99" t="s">
        <v>2024</v>
      </c>
      <c r="W99" t="s">
        <v>2016</v>
      </c>
      <c r="X99" t="s">
        <v>2039</v>
      </c>
    </row>
    <row r="100" spans="1:24" x14ac:dyDescent="0.3">
      <c r="A100" t="s">
        <v>876</v>
      </c>
      <c r="B100" t="s">
        <v>334</v>
      </c>
      <c r="D100">
        <v>51.4</v>
      </c>
      <c r="E100">
        <v>19907</v>
      </c>
      <c r="F100">
        <v>50.3</v>
      </c>
      <c r="G100" s="8" t="s">
        <v>2058</v>
      </c>
      <c r="H100" t="s">
        <v>340</v>
      </c>
      <c r="I100">
        <v>18718</v>
      </c>
      <c r="J100">
        <v>6666643</v>
      </c>
      <c r="K100">
        <v>18</v>
      </c>
      <c r="L100">
        <v>32</v>
      </c>
      <c r="M100" t="s">
        <v>226</v>
      </c>
      <c r="N100" s="6" t="s">
        <v>2224</v>
      </c>
      <c r="R100">
        <v>18</v>
      </c>
      <c r="S100">
        <v>32</v>
      </c>
      <c r="T100" t="s">
        <v>602</v>
      </c>
      <c r="U100" t="s">
        <v>2009</v>
      </c>
      <c r="V100" t="s">
        <v>2024</v>
      </c>
      <c r="W100" t="s">
        <v>2015</v>
      </c>
      <c r="X100" t="s">
        <v>3039</v>
      </c>
    </row>
    <row r="101" spans="1:24" x14ac:dyDescent="0.3">
      <c r="A101" t="s">
        <v>546</v>
      </c>
      <c r="B101" t="s">
        <v>3739</v>
      </c>
      <c r="C101" t="s">
        <v>545</v>
      </c>
      <c r="D101">
        <v>64.861999999999995</v>
      </c>
      <c r="E101">
        <v>17072</v>
      </c>
      <c r="F101">
        <v>47</v>
      </c>
      <c r="G101" s="11"/>
      <c r="H101" t="s">
        <v>340</v>
      </c>
      <c r="I101">
        <v>17069</v>
      </c>
      <c r="J101">
        <v>6800737</v>
      </c>
      <c r="K101">
        <v>7</v>
      </c>
      <c r="L101">
        <v>28</v>
      </c>
      <c r="M101" t="s">
        <v>228</v>
      </c>
      <c r="N101" s="6" t="s">
        <v>2225</v>
      </c>
      <c r="O101" s="9"/>
      <c r="P101" s="9"/>
      <c r="R101">
        <v>7</v>
      </c>
      <c r="S101">
        <v>28</v>
      </c>
      <c r="T101" t="s">
        <v>394</v>
      </c>
      <c r="U101" t="s">
        <v>2009</v>
      </c>
      <c r="V101" t="s">
        <v>2024</v>
      </c>
      <c r="W101" t="s">
        <v>2015</v>
      </c>
      <c r="X101" t="s">
        <v>3039</v>
      </c>
    </row>
    <row r="102" spans="1:24" x14ac:dyDescent="0.3">
      <c r="A102" t="s">
        <v>1325</v>
      </c>
      <c r="B102" t="s">
        <v>693</v>
      </c>
      <c r="D102">
        <v>36.700000000000003</v>
      </c>
      <c r="E102">
        <v>10523</v>
      </c>
      <c r="F102">
        <v>49</v>
      </c>
      <c r="G102" s="11"/>
      <c r="H102" t="s">
        <v>1746</v>
      </c>
      <c r="I102">
        <v>10514</v>
      </c>
      <c r="J102">
        <v>5388005</v>
      </c>
      <c r="K102">
        <v>5</v>
      </c>
      <c r="L102">
        <v>32</v>
      </c>
      <c r="M102" t="s">
        <v>227</v>
      </c>
      <c r="N102" s="6" t="s">
        <v>2226</v>
      </c>
      <c r="R102">
        <v>5</v>
      </c>
      <c r="S102">
        <v>32</v>
      </c>
      <c r="T102" t="s">
        <v>603</v>
      </c>
      <c r="U102" t="s">
        <v>2009</v>
      </c>
      <c r="V102" t="s">
        <v>2024</v>
      </c>
      <c r="W102" t="s">
        <v>2015</v>
      </c>
      <c r="X102" t="s">
        <v>3039</v>
      </c>
    </row>
    <row r="103" spans="1:24" x14ac:dyDescent="0.3">
      <c r="A103" t="s">
        <v>1326</v>
      </c>
      <c r="B103" t="s">
        <v>694</v>
      </c>
      <c r="D103">
        <v>43.5</v>
      </c>
      <c r="E103">
        <v>14998</v>
      </c>
      <c r="F103">
        <v>53</v>
      </c>
      <c r="G103" s="11"/>
      <c r="H103" t="s">
        <v>1746</v>
      </c>
      <c r="I103">
        <v>13104</v>
      </c>
      <c r="J103">
        <v>6550454</v>
      </c>
      <c r="K103">
        <v>8</v>
      </c>
      <c r="L103">
        <v>37</v>
      </c>
      <c r="M103" t="s">
        <v>226</v>
      </c>
      <c r="N103" s="6" t="s">
        <v>2227</v>
      </c>
      <c r="R103">
        <v>8</v>
      </c>
      <c r="S103">
        <v>37</v>
      </c>
      <c r="T103" t="s">
        <v>1782</v>
      </c>
      <c r="U103" t="s">
        <v>2009</v>
      </c>
      <c r="V103" t="s">
        <v>2024</v>
      </c>
      <c r="W103" t="s">
        <v>2016</v>
      </c>
      <c r="X103" t="s">
        <v>2039</v>
      </c>
    </row>
    <row r="104" spans="1:24" x14ac:dyDescent="0.3">
      <c r="A104" t="s">
        <v>877</v>
      </c>
      <c r="B104" t="s">
        <v>27</v>
      </c>
      <c r="D104">
        <f>AVERAGE(39.511,42.663)</f>
        <v>41.087000000000003</v>
      </c>
      <c r="E104">
        <f>AVERAGE(16535,16447)</f>
        <v>16491</v>
      </c>
      <c r="F104">
        <v>42.3</v>
      </c>
      <c r="G104" s="11"/>
      <c r="H104" t="s">
        <v>1746</v>
      </c>
      <c r="I104">
        <v>11741</v>
      </c>
      <c r="J104">
        <v>5814708</v>
      </c>
      <c r="K104">
        <v>4</v>
      </c>
      <c r="L104">
        <v>32</v>
      </c>
      <c r="M104" t="s">
        <v>264</v>
      </c>
      <c r="N104" s="6" t="s">
        <v>2171</v>
      </c>
      <c r="O104">
        <v>-2</v>
      </c>
      <c r="P104">
        <v>39.5</v>
      </c>
      <c r="Q104">
        <v>95</v>
      </c>
      <c r="R104">
        <v>-2</v>
      </c>
      <c r="S104">
        <v>39.5</v>
      </c>
      <c r="T104" t="s">
        <v>604</v>
      </c>
      <c r="U104" t="s">
        <v>2009</v>
      </c>
      <c r="V104" t="s">
        <v>2024</v>
      </c>
      <c r="W104" t="s">
        <v>2016</v>
      </c>
      <c r="X104" t="s">
        <v>2039</v>
      </c>
    </row>
    <row r="105" spans="1:24" x14ac:dyDescent="0.3">
      <c r="A105" t="s">
        <v>878</v>
      </c>
      <c r="B105" t="s">
        <v>378</v>
      </c>
      <c r="D105">
        <v>47.664999999999999</v>
      </c>
      <c r="E105">
        <v>12498</v>
      </c>
      <c r="F105">
        <v>39.4</v>
      </c>
      <c r="G105" s="11"/>
      <c r="H105" t="s">
        <v>1746</v>
      </c>
      <c r="I105">
        <v>12555</v>
      </c>
      <c r="J105">
        <v>5947282</v>
      </c>
      <c r="K105">
        <v>5</v>
      </c>
      <c r="L105">
        <v>25</v>
      </c>
      <c r="M105" t="s">
        <v>227</v>
      </c>
      <c r="N105" s="6" t="s">
        <v>2228</v>
      </c>
      <c r="R105">
        <v>5</v>
      </c>
      <c r="S105">
        <v>25</v>
      </c>
      <c r="T105" t="s">
        <v>604</v>
      </c>
      <c r="U105" t="s">
        <v>2009</v>
      </c>
      <c r="V105" t="s">
        <v>2024</v>
      </c>
      <c r="W105" t="s">
        <v>2016</v>
      </c>
      <c r="X105" t="s">
        <v>2039</v>
      </c>
    </row>
    <row r="106" spans="1:24" ht="17.399999999999999" customHeight="1" x14ac:dyDescent="0.3">
      <c r="A106" t="s">
        <v>879</v>
      </c>
      <c r="B106" t="s">
        <v>379</v>
      </c>
      <c r="D106">
        <v>41.923999999999999</v>
      </c>
      <c r="E106">
        <v>12345</v>
      </c>
      <c r="F106">
        <v>41.6</v>
      </c>
      <c r="G106" s="11"/>
      <c r="H106" t="s">
        <v>1746</v>
      </c>
      <c r="I106">
        <v>12345</v>
      </c>
      <c r="J106">
        <v>5886981</v>
      </c>
      <c r="K106">
        <v>3</v>
      </c>
      <c r="L106">
        <v>31</v>
      </c>
      <c r="M106" t="s">
        <v>226</v>
      </c>
      <c r="N106" s="6" t="s">
        <v>2229</v>
      </c>
      <c r="R106">
        <v>3</v>
      </c>
      <c r="S106">
        <v>31</v>
      </c>
      <c r="T106" t="s">
        <v>604</v>
      </c>
      <c r="U106" t="s">
        <v>2009</v>
      </c>
      <c r="V106" t="s">
        <v>2024</v>
      </c>
      <c r="W106" t="s">
        <v>2016</v>
      </c>
      <c r="X106" t="s">
        <v>2039</v>
      </c>
    </row>
    <row r="107" spans="1:24" ht="18" customHeight="1" x14ac:dyDescent="0.3">
      <c r="A107" t="s">
        <v>1173</v>
      </c>
      <c r="B107" t="s">
        <v>238</v>
      </c>
      <c r="C107" t="s">
        <v>353</v>
      </c>
      <c r="D107">
        <v>19.39</v>
      </c>
      <c r="E107">
        <v>6681</v>
      </c>
      <c r="F107">
        <v>60.6</v>
      </c>
      <c r="G107" s="8" t="s">
        <v>2072</v>
      </c>
      <c r="H107" t="s">
        <v>383</v>
      </c>
      <c r="I107" t="s">
        <v>383</v>
      </c>
      <c r="J107" t="s">
        <v>383</v>
      </c>
      <c r="K107">
        <v>-2</v>
      </c>
      <c r="L107">
        <v>27</v>
      </c>
      <c r="M107" t="s">
        <v>237</v>
      </c>
      <c r="N107" s="6" t="s">
        <v>2230</v>
      </c>
      <c r="R107">
        <v>-2</v>
      </c>
      <c r="S107">
        <v>27</v>
      </c>
      <c r="T107" t="s">
        <v>1783</v>
      </c>
      <c r="U107" t="s">
        <v>2009</v>
      </c>
      <c r="V107" t="s">
        <v>2024</v>
      </c>
      <c r="W107" t="s">
        <v>2015</v>
      </c>
      <c r="X107" t="s">
        <v>3042</v>
      </c>
    </row>
    <row r="108" spans="1:24" ht="16.95" customHeight="1" x14ac:dyDescent="0.3">
      <c r="A108" t="s">
        <v>881</v>
      </c>
      <c r="B108" t="s">
        <v>585</v>
      </c>
      <c r="C108" t="s">
        <v>586</v>
      </c>
      <c r="D108">
        <v>19.399999999999999</v>
      </c>
      <c r="F108">
        <v>54.5</v>
      </c>
      <c r="G108" s="11"/>
      <c r="H108" t="s">
        <v>383</v>
      </c>
      <c r="I108" t="s">
        <v>383</v>
      </c>
      <c r="J108" t="s">
        <v>383</v>
      </c>
      <c r="K108">
        <v>4</v>
      </c>
      <c r="L108">
        <v>22</v>
      </c>
      <c r="M108" t="s">
        <v>227</v>
      </c>
      <c r="N108" s="6" t="s">
        <v>2231</v>
      </c>
      <c r="R108">
        <v>4</v>
      </c>
      <c r="S108">
        <v>22</v>
      </c>
      <c r="T108" t="s">
        <v>1784</v>
      </c>
      <c r="U108" t="s">
        <v>2009</v>
      </c>
      <c r="V108" t="s">
        <v>2024</v>
      </c>
      <c r="W108" t="s">
        <v>2015</v>
      </c>
      <c r="X108" t="s">
        <v>3043</v>
      </c>
    </row>
    <row r="109" spans="1:24" x14ac:dyDescent="0.3">
      <c r="A109" t="s">
        <v>882</v>
      </c>
      <c r="B109" t="s">
        <v>3740</v>
      </c>
      <c r="D109">
        <v>48.848999999999997</v>
      </c>
      <c r="E109">
        <v>16037</v>
      </c>
      <c r="F109">
        <v>48</v>
      </c>
      <c r="G109" s="11"/>
      <c r="H109" t="s">
        <v>1746</v>
      </c>
      <c r="I109">
        <v>16399</v>
      </c>
      <c r="J109">
        <v>7576386</v>
      </c>
      <c r="K109">
        <v>-2</v>
      </c>
      <c r="L109">
        <v>28</v>
      </c>
      <c r="M109" t="s">
        <v>226</v>
      </c>
      <c r="N109" s="6" t="s">
        <v>2232</v>
      </c>
      <c r="R109">
        <v>-2</v>
      </c>
      <c r="S109">
        <v>28</v>
      </c>
      <c r="T109" t="s">
        <v>1785</v>
      </c>
      <c r="U109" t="s">
        <v>2009</v>
      </c>
      <c r="V109" t="s">
        <v>2024</v>
      </c>
      <c r="W109" t="s">
        <v>2016</v>
      </c>
      <c r="X109" t="s">
        <v>2039</v>
      </c>
    </row>
    <row r="110" spans="1:24" ht="15.6" customHeight="1" x14ac:dyDescent="0.3">
      <c r="A110" t="s">
        <v>883</v>
      </c>
      <c r="B110" t="s">
        <v>187</v>
      </c>
      <c r="D110">
        <v>28.155000000000001</v>
      </c>
      <c r="E110">
        <v>11754</v>
      </c>
      <c r="F110">
        <v>44.5</v>
      </c>
      <c r="G110" s="11"/>
      <c r="H110" t="s">
        <v>340</v>
      </c>
      <c r="I110">
        <v>11749</v>
      </c>
      <c r="J110">
        <v>5008765</v>
      </c>
      <c r="K110">
        <v>19</v>
      </c>
      <c r="L110">
        <v>55</v>
      </c>
      <c r="M110" t="s">
        <v>226</v>
      </c>
      <c r="N110" s="6" t="s">
        <v>2177</v>
      </c>
      <c r="Q110" t="s">
        <v>781</v>
      </c>
      <c r="R110">
        <v>19</v>
      </c>
      <c r="S110">
        <v>55</v>
      </c>
      <c r="T110" t="s">
        <v>1786</v>
      </c>
      <c r="U110" t="s">
        <v>2009</v>
      </c>
      <c r="V110" t="s">
        <v>2023</v>
      </c>
      <c r="W110" t="s">
        <v>2014</v>
      </c>
      <c r="X110" t="s">
        <v>3044</v>
      </c>
    </row>
    <row r="111" spans="1:24" x14ac:dyDescent="0.3">
      <c r="A111" t="s">
        <v>884</v>
      </c>
      <c r="B111" t="s">
        <v>82</v>
      </c>
      <c r="D111">
        <v>14.282</v>
      </c>
      <c r="E111">
        <v>6040</v>
      </c>
      <c r="F111">
        <v>33.6</v>
      </c>
      <c r="G111" s="11"/>
      <c r="H111" t="s">
        <v>1746</v>
      </c>
      <c r="I111">
        <v>6758</v>
      </c>
      <c r="J111">
        <v>3133270</v>
      </c>
      <c r="K111">
        <v>20</v>
      </c>
      <c r="L111">
        <v>44</v>
      </c>
      <c r="M111" t="s">
        <v>227</v>
      </c>
      <c r="N111" s="6" t="s">
        <v>2233</v>
      </c>
      <c r="R111">
        <v>20</v>
      </c>
      <c r="S111">
        <v>44</v>
      </c>
      <c r="T111" t="s">
        <v>1787</v>
      </c>
      <c r="U111" t="s">
        <v>2009</v>
      </c>
      <c r="V111" t="s">
        <v>2024</v>
      </c>
      <c r="W111" t="s">
        <v>2016</v>
      </c>
      <c r="X111" t="s">
        <v>3045</v>
      </c>
    </row>
    <row r="112" spans="1:24" ht="15.6" customHeight="1" x14ac:dyDescent="0.3">
      <c r="A112" t="s">
        <v>886</v>
      </c>
      <c r="B112" t="s">
        <v>436</v>
      </c>
      <c r="D112">
        <v>11.4558</v>
      </c>
      <c r="F112">
        <v>48.7</v>
      </c>
      <c r="G112" s="11"/>
      <c r="H112" t="s">
        <v>383</v>
      </c>
      <c r="I112" t="s">
        <v>383</v>
      </c>
      <c r="J112" t="s">
        <v>383</v>
      </c>
      <c r="K112">
        <v>0</v>
      </c>
      <c r="L112">
        <v>33</v>
      </c>
      <c r="M112" t="s">
        <v>227</v>
      </c>
      <c r="N112" s="6" t="s">
        <v>2234</v>
      </c>
      <c r="R112">
        <v>0</v>
      </c>
      <c r="S112">
        <v>33</v>
      </c>
      <c r="T112" t="s">
        <v>1788</v>
      </c>
      <c r="U112" t="s">
        <v>2009</v>
      </c>
      <c r="V112" t="s">
        <v>2024</v>
      </c>
      <c r="W112" t="s">
        <v>2016</v>
      </c>
      <c r="X112" t="s">
        <v>3045</v>
      </c>
    </row>
    <row r="113" spans="1:24" x14ac:dyDescent="0.3">
      <c r="A113" t="s">
        <v>888</v>
      </c>
      <c r="B113" t="s">
        <v>531</v>
      </c>
      <c r="D113">
        <v>11.5814</v>
      </c>
      <c r="F113">
        <v>39</v>
      </c>
      <c r="G113" s="11"/>
      <c r="H113" t="s">
        <v>383</v>
      </c>
      <c r="I113" t="s">
        <v>383</v>
      </c>
      <c r="J113" t="s">
        <v>383</v>
      </c>
      <c r="K113">
        <v>8</v>
      </c>
      <c r="L113">
        <v>28</v>
      </c>
      <c r="M113" t="s">
        <v>227</v>
      </c>
      <c r="N113" s="6" t="s">
        <v>2235</v>
      </c>
      <c r="R113">
        <v>8</v>
      </c>
      <c r="S113">
        <v>28</v>
      </c>
      <c r="T113" t="s">
        <v>1789</v>
      </c>
      <c r="U113" t="s">
        <v>2009</v>
      </c>
      <c r="V113" t="s">
        <v>2024</v>
      </c>
      <c r="W113" t="s">
        <v>2016</v>
      </c>
      <c r="X113" t="s">
        <v>3045</v>
      </c>
    </row>
    <row r="114" spans="1:24" ht="15.6" customHeight="1" x14ac:dyDescent="0.3">
      <c r="A114" t="s">
        <v>889</v>
      </c>
      <c r="B114" t="s">
        <v>233</v>
      </c>
      <c r="D114">
        <v>12.3682</v>
      </c>
      <c r="E114">
        <v>5419</v>
      </c>
      <c r="F114">
        <v>45.2</v>
      </c>
      <c r="G114" s="11"/>
      <c r="H114" t="s">
        <v>1746</v>
      </c>
      <c r="I114">
        <v>5409</v>
      </c>
      <c r="J114">
        <v>2694904</v>
      </c>
      <c r="K114">
        <v>25</v>
      </c>
      <c r="L114">
        <v>42</v>
      </c>
      <c r="M114" t="s">
        <v>226</v>
      </c>
      <c r="N114" s="6" t="s">
        <v>2236</v>
      </c>
      <c r="R114">
        <v>25</v>
      </c>
      <c r="S114">
        <v>42</v>
      </c>
      <c r="T114" t="s">
        <v>1790</v>
      </c>
      <c r="U114" t="s">
        <v>2009</v>
      </c>
      <c r="V114" t="s">
        <v>2024</v>
      </c>
      <c r="W114" t="s">
        <v>2016</v>
      </c>
      <c r="X114" t="s">
        <v>3045</v>
      </c>
    </row>
    <row r="115" spans="1:24" x14ac:dyDescent="0.3">
      <c r="A115" t="s">
        <v>890</v>
      </c>
      <c r="B115" t="s">
        <v>439</v>
      </c>
      <c r="D115">
        <v>12.230600000000001</v>
      </c>
      <c r="F115">
        <v>49.6</v>
      </c>
      <c r="G115" s="11"/>
      <c r="H115" t="s">
        <v>383</v>
      </c>
      <c r="I115" t="s">
        <v>383</v>
      </c>
      <c r="J115" t="s">
        <v>383</v>
      </c>
      <c r="K115">
        <v>0</v>
      </c>
      <c r="L115">
        <v>37</v>
      </c>
      <c r="M115" t="s">
        <v>227</v>
      </c>
      <c r="N115" s="6" t="s">
        <v>2234</v>
      </c>
      <c r="R115">
        <v>0</v>
      </c>
      <c r="S115">
        <v>37</v>
      </c>
      <c r="T115" t="s">
        <v>1791</v>
      </c>
      <c r="U115" t="s">
        <v>2009</v>
      </c>
      <c r="V115" t="s">
        <v>2024</v>
      </c>
      <c r="W115" t="s">
        <v>2016</v>
      </c>
      <c r="X115" t="s">
        <v>3045</v>
      </c>
    </row>
    <row r="116" spans="1:24" x14ac:dyDescent="0.3">
      <c r="A116" t="s">
        <v>891</v>
      </c>
      <c r="B116" t="s">
        <v>440</v>
      </c>
      <c r="D116">
        <v>12.833600000000001</v>
      </c>
      <c r="F116">
        <v>28.2</v>
      </c>
      <c r="G116" s="11"/>
      <c r="H116" t="s">
        <v>383</v>
      </c>
      <c r="I116" t="s">
        <v>383</v>
      </c>
      <c r="J116" t="s">
        <v>383</v>
      </c>
      <c r="K116">
        <v>4</v>
      </c>
      <c r="L116">
        <v>35</v>
      </c>
      <c r="M116" t="s">
        <v>227</v>
      </c>
      <c r="N116" s="6" t="s">
        <v>2234</v>
      </c>
      <c r="R116">
        <v>4</v>
      </c>
      <c r="S116">
        <v>35</v>
      </c>
      <c r="T116" t="s">
        <v>1789</v>
      </c>
      <c r="U116" t="s">
        <v>2009</v>
      </c>
      <c r="V116" t="s">
        <v>2024</v>
      </c>
      <c r="W116" t="s">
        <v>2016</v>
      </c>
      <c r="X116" t="s">
        <v>3045</v>
      </c>
    </row>
    <row r="117" spans="1:24" x14ac:dyDescent="0.3">
      <c r="A117" t="s">
        <v>892</v>
      </c>
      <c r="B117" t="s">
        <v>441</v>
      </c>
      <c r="D117">
        <v>16.0762</v>
      </c>
      <c r="F117">
        <v>23.9</v>
      </c>
      <c r="G117" s="11"/>
      <c r="H117" t="s">
        <v>383</v>
      </c>
      <c r="I117" t="s">
        <v>383</v>
      </c>
      <c r="J117" t="s">
        <v>383</v>
      </c>
      <c r="K117">
        <v>0</v>
      </c>
      <c r="L117">
        <v>35</v>
      </c>
      <c r="M117" t="s">
        <v>227</v>
      </c>
      <c r="N117" s="6" t="s">
        <v>2234</v>
      </c>
      <c r="R117">
        <v>0</v>
      </c>
      <c r="S117">
        <v>35</v>
      </c>
      <c r="T117" t="s">
        <v>1787</v>
      </c>
      <c r="U117" t="s">
        <v>2009</v>
      </c>
      <c r="V117" t="s">
        <v>2024</v>
      </c>
      <c r="W117" t="s">
        <v>2016</v>
      </c>
      <c r="X117" t="s">
        <v>3045</v>
      </c>
    </row>
    <row r="118" spans="1:24" x14ac:dyDescent="0.3">
      <c r="A118" t="s">
        <v>1328</v>
      </c>
      <c r="B118" t="s">
        <v>697</v>
      </c>
      <c r="D118">
        <v>19.277999999999999</v>
      </c>
      <c r="E118">
        <v>6230</v>
      </c>
      <c r="F118">
        <v>33</v>
      </c>
      <c r="G118" s="11"/>
      <c r="H118" t="s">
        <v>1746</v>
      </c>
      <c r="I118">
        <v>6988</v>
      </c>
      <c r="J118">
        <v>2821599</v>
      </c>
      <c r="K118">
        <v>3</v>
      </c>
      <c r="L118">
        <v>36</v>
      </c>
      <c r="M118" t="s">
        <v>226</v>
      </c>
      <c r="N118" s="6" t="s">
        <v>2237</v>
      </c>
      <c r="R118">
        <v>3</v>
      </c>
      <c r="S118">
        <v>36</v>
      </c>
      <c r="T118" t="s">
        <v>1792</v>
      </c>
      <c r="U118" t="s">
        <v>2009</v>
      </c>
      <c r="V118" t="s">
        <v>2024</v>
      </c>
      <c r="W118" t="s">
        <v>2016</v>
      </c>
      <c r="X118" t="s">
        <v>3045</v>
      </c>
    </row>
    <row r="119" spans="1:24" x14ac:dyDescent="0.3">
      <c r="A119" t="s">
        <v>898</v>
      </c>
      <c r="B119" t="s">
        <v>450</v>
      </c>
      <c r="D119">
        <v>10.8376</v>
      </c>
      <c r="F119">
        <v>43.5</v>
      </c>
      <c r="G119" s="11"/>
      <c r="H119" t="s">
        <v>383</v>
      </c>
      <c r="I119" t="s">
        <v>383</v>
      </c>
      <c r="J119" t="s">
        <v>383</v>
      </c>
      <c r="K119">
        <v>0</v>
      </c>
      <c r="L119">
        <v>30</v>
      </c>
      <c r="M119" t="s">
        <v>227</v>
      </c>
      <c r="N119" s="6" t="s">
        <v>2234</v>
      </c>
      <c r="R119">
        <v>0</v>
      </c>
      <c r="S119">
        <v>30</v>
      </c>
      <c r="T119" t="s">
        <v>1789</v>
      </c>
      <c r="U119" t="s">
        <v>2009</v>
      </c>
      <c r="V119" t="s">
        <v>2024</v>
      </c>
      <c r="W119" t="s">
        <v>2016</v>
      </c>
      <c r="X119" t="s">
        <v>3045</v>
      </c>
    </row>
    <row r="120" spans="1:24" x14ac:dyDescent="0.3">
      <c r="A120" t="s">
        <v>902</v>
      </c>
      <c r="B120" t="s">
        <v>457</v>
      </c>
      <c r="D120">
        <v>15.655099999999999</v>
      </c>
      <c r="F120">
        <v>34.299999999999997</v>
      </c>
      <c r="G120" s="11"/>
      <c r="H120" t="s">
        <v>383</v>
      </c>
      <c r="I120" t="s">
        <v>383</v>
      </c>
      <c r="J120" t="s">
        <v>383</v>
      </c>
      <c r="K120">
        <v>4</v>
      </c>
      <c r="L120">
        <v>35</v>
      </c>
      <c r="M120" t="s">
        <v>227</v>
      </c>
      <c r="N120" s="6" t="s">
        <v>2234</v>
      </c>
      <c r="R120">
        <v>4</v>
      </c>
      <c r="S120">
        <v>35</v>
      </c>
      <c r="T120" t="s">
        <v>1787</v>
      </c>
      <c r="U120" t="s">
        <v>2009</v>
      </c>
      <c r="V120" t="s">
        <v>2024</v>
      </c>
      <c r="W120" t="s">
        <v>2016</v>
      </c>
      <c r="X120" t="s">
        <v>3045</v>
      </c>
    </row>
    <row r="121" spans="1:24" x14ac:dyDescent="0.3">
      <c r="A121" t="s">
        <v>908</v>
      </c>
      <c r="B121" t="s">
        <v>172</v>
      </c>
      <c r="D121">
        <v>12.8263</v>
      </c>
      <c r="E121">
        <v>5734</v>
      </c>
      <c r="F121">
        <v>34.200000000000003</v>
      </c>
      <c r="G121" s="8" t="s">
        <v>2073</v>
      </c>
      <c r="H121" t="s">
        <v>1746</v>
      </c>
      <c r="I121">
        <v>5976</v>
      </c>
      <c r="J121">
        <v>2856021</v>
      </c>
      <c r="K121">
        <v>6</v>
      </c>
      <c r="L121">
        <v>42</v>
      </c>
      <c r="M121" t="s">
        <v>227</v>
      </c>
      <c r="N121" s="6" t="s">
        <v>2238</v>
      </c>
      <c r="R121">
        <v>6</v>
      </c>
      <c r="S121">
        <v>42</v>
      </c>
      <c r="T121" t="s">
        <v>1787</v>
      </c>
      <c r="U121" t="s">
        <v>2009</v>
      </c>
      <c r="V121" t="s">
        <v>2024</v>
      </c>
      <c r="W121" t="s">
        <v>2016</v>
      </c>
      <c r="X121" t="s">
        <v>3045</v>
      </c>
    </row>
    <row r="122" spans="1:24" x14ac:dyDescent="0.3">
      <c r="A122" t="s">
        <v>909</v>
      </c>
      <c r="B122" t="s">
        <v>466</v>
      </c>
      <c r="D122">
        <v>11.394399999999999</v>
      </c>
      <c r="F122">
        <v>34.5</v>
      </c>
      <c r="G122" s="11"/>
      <c r="H122" t="s">
        <v>383</v>
      </c>
      <c r="I122" t="s">
        <v>383</v>
      </c>
      <c r="J122" t="s">
        <v>383</v>
      </c>
      <c r="K122">
        <v>4</v>
      </c>
      <c r="L122">
        <v>40</v>
      </c>
      <c r="M122" t="s">
        <v>227</v>
      </c>
      <c r="N122" s="6" t="s">
        <v>2234</v>
      </c>
      <c r="R122">
        <v>4</v>
      </c>
      <c r="S122">
        <v>40</v>
      </c>
      <c r="T122" t="s">
        <v>1789</v>
      </c>
      <c r="U122" t="s">
        <v>2009</v>
      </c>
      <c r="V122" t="s">
        <v>2024</v>
      </c>
      <c r="W122" t="s">
        <v>2016</v>
      </c>
      <c r="X122" t="s">
        <v>3045</v>
      </c>
    </row>
    <row r="123" spans="1:24" ht="15.6" customHeight="1" x14ac:dyDescent="0.3">
      <c r="A123" t="s">
        <v>913</v>
      </c>
      <c r="B123" t="s">
        <v>129</v>
      </c>
      <c r="D123">
        <v>13.03</v>
      </c>
      <c r="E123">
        <v>5810</v>
      </c>
      <c r="F123">
        <v>38.6</v>
      </c>
      <c r="G123" s="11"/>
      <c r="H123" t="s">
        <v>1746</v>
      </c>
      <c r="I123">
        <v>5777</v>
      </c>
      <c r="J123">
        <v>2913513</v>
      </c>
      <c r="K123">
        <v>28</v>
      </c>
      <c r="L123">
        <v>47</v>
      </c>
      <c r="M123" t="s">
        <v>226</v>
      </c>
      <c r="N123" s="6" t="s">
        <v>2239</v>
      </c>
      <c r="R123">
        <v>28</v>
      </c>
      <c r="S123">
        <v>47</v>
      </c>
      <c r="T123" t="s">
        <v>1787</v>
      </c>
      <c r="U123" t="s">
        <v>2009</v>
      </c>
      <c r="V123" t="s">
        <v>2024</v>
      </c>
      <c r="W123" t="s">
        <v>2016</v>
      </c>
      <c r="X123" t="s">
        <v>3045</v>
      </c>
    </row>
    <row r="124" spans="1:24" x14ac:dyDescent="0.3">
      <c r="A124" t="s">
        <v>916</v>
      </c>
      <c r="B124" t="s">
        <v>477</v>
      </c>
      <c r="D124">
        <v>12.386699999999999</v>
      </c>
      <c r="F124">
        <v>38.299999999999997</v>
      </c>
      <c r="G124" s="11"/>
      <c r="H124" t="s">
        <v>383</v>
      </c>
      <c r="I124" t="s">
        <v>383</v>
      </c>
      <c r="J124" t="s">
        <v>383</v>
      </c>
      <c r="K124">
        <v>0</v>
      </c>
      <c r="L124">
        <v>35</v>
      </c>
      <c r="M124" t="s">
        <v>227</v>
      </c>
      <c r="N124" s="6" t="s">
        <v>2234</v>
      </c>
      <c r="R124">
        <v>0</v>
      </c>
      <c r="S124">
        <v>35</v>
      </c>
      <c r="T124" t="s">
        <v>1793</v>
      </c>
      <c r="U124" t="s">
        <v>2009</v>
      </c>
      <c r="V124" t="s">
        <v>2024</v>
      </c>
      <c r="W124" t="s">
        <v>2016</v>
      </c>
      <c r="X124" t="s">
        <v>3045</v>
      </c>
    </row>
    <row r="125" spans="1:24" x14ac:dyDescent="0.3">
      <c r="A125" t="s">
        <v>919</v>
      </c>
      <c r="B125" t="s">
        <v>478</v>
      </c>
      <c r="D125">
        <v>12.770799999999999</v>
      </c>
      <c r="F125">
        <v>27.3</v>
      </c>
      <c r="G125" s="11"/>
      <c r="H125" t="s">
        <v>383</v>
      </c>
      <c r="I125" t="s">
        <v>383</v>
      </c>
      <c r="J125" t="s">
        <v>383</v>
      </c>
      <c r="K125">
        <v>0</v>
      </c>
      <c r="L125">
        <v>30</v>
      </c>
      <c r="M125" t="s">
        <v>227</v>
      </c>
      <c r="N125" s="6" t="s">
        <v>2234</v>
      </c>
      <c r="R125">
        <v>0</v>
      </c>
      <c r="S125">
        <v>30</v>
      </c>
      <c r="T125" t="s">
        <v>1792</v>
      </c>
      <c r="U125" t="s">
        <v>2009</v>
      </c>
      <c r="V125" t="s">
        <v>2024</v>
      </c>
      <c r="W125" t="s">
        <v>2016</v>
      </c>
      <c r="X125" t="s">
        <v>3045</v>
      </c>
    </row>
    <row r="126" spans="1:24" x14ac:dyDescent="0.3">
      <c r="A126" t="s">
        <v>923</v>
      </c>
      <c r="B126" t="s">
        <v>163</v>
      </c>
      <c r="D126">
        <v>14.609</v>
      </c>
      <c r="E126">
        <v>6134</v>
      </c>
      <c r="F126">
        <v>32.5</v>
      </c>
      <c r="G126" s="11"/>
      <c r="H126" t="s">
        <v>1746</v>
      </c>
      <c r="I126">
        <v>6226</v>
      </c>
      <c r="J126">
        <v>3018650</v>
      </c>
      <c r="K126">
        <v>15</v>
      </c>
      <c r="L126">
        <v>42</v>
      </c>
      <c r="M126" t="s">
        <v>227</v>
      </c>
      <c r="N126" s="6" t="s">
        <v>2233</v>
      </c>
      <c r="R126">
        <v>15</v>
      </c>
      <c r="S126">
        <v>42</v>
      </c>
      <c r="T126" t="s">
        <v>1787</v>
      </c>
      <c r="U126" t="s">
        <v>2009</v>
      </c>
      <c r="V126" t="s">
        <v>2024</v>
      </c>
      <c r="W126" t="s">
        <v>2016</v>
      </c>
      <c r="X126" t="s">
        <v>3045</v>
      </c>
    </row>
    <row r="127" spans="1:24" x14ac:dyDescent="0.3">
      <c r="A127" t="s">
        <v>924</v>
      </c>
      <c r="B127" t="s">
        <v>180</v>
      </c>
      <c r="D127">
        <v>24.17</v>
      </c>
      <c r="E127">
        <v>10841</v>
      </c>
      <c r="F127">
        <v>44.7</v>
      </c>
      <c r="G127" s="11"/>
      <c r="H127" t="s">
        <v>1746</v>
      </c>
      <c r="I127">
        <v>10576</v>
      </c>
      <c r="J127">
        <v>5109780</v>
      </c>
      <c r="K127">
        <v>10</v>
      </c>
      <c r="L127">
        <v>37</v>
      </c>
      <c r="M127" t="s">
        <v>226</v>
      </c>
      <c r="N127" s="6" t="s">
        <v>2233</v>
      </c>
      <c r="R127">
        <v>10</v>
      </c>
      <c r="S127">
        <v>37</v>
      </c>
      <c r="T127" t="s">
        <v>1787</v>
      </c>
      <c r="U127" t="s">
        <v>2009</v>
      </c>
      <c r="V127" t="s">
        <v>2024</v>
      </c>
      <c r="W127" t="s">
        <v>2016</v>
      </c>
      <c r="X127" t="s">
        <v>3045</v>
      </c>
    </row>
    <row r="128" spans="1:24" ht="14.4" customHeight="1" x14ac:dyDescent="0.3">
      <c r="A128" t="s">
        <v>927</v>
      </c>
      <c r="B128" t="s">
        <v>316</v>
      </c>
      <c r="D128">
        <v>62</v>
      </c>
      <c r="E128">
        <v>24466</v>
      </c>
      <c r="F128">
        <v>51.33</v>
      </c>
      <c r="G128" s="11"/>
      <c r="H128" t="s">
        <v>383</v>
      </c>
      <c r="I128" t="s">
        <v>383</v>
      </c>
      <c r="J128" t="s">
        <v>383</v>
      </c>
      <c r="K128">
        <v>7</v>
      </c>
      <c r="L128">
        <v>30</v>
      </c>
      <c r="M128" t="s">
        <v>226</v>
      </c>
      <c r="N128" s="6" t="s">
        <v>2240</v>
      </c>
      <c r="R128">
        <v>7</v>
      </c>
      <c r="S128">
        <v>30</v>
      </c>
      <c r="T128" t="s">
        <v>1794</v>
      </c>
      <c r="U128" t="s">
        <v>2009</v>
      </c>
      <c r="V128" t="s">
        <v>2024</v>
      </c>
      <c r="W128" t="s">
        <v>2015</v>
      </c>
      <c r="X128" t="s">
        <v>3039</v>
      </c>
    </row>
    <row r="129" spans="1:24" x14ac:dyDescent="0.3">
      <c r="A129" t="s">
        <v>1329</v>
      </c>
      <c r="B129" t="s">
        <v>698</v>
      </c>
      <c r="C129" t="s">
        <v>775</v>
      </c>
      <c r="D129">
        <v>25.806999999999999</v>
      </c>
      <c r="E129">
        <v>9231</v>
      </c>
      <c r="F129">
        <v>53</v>
      </c>
      <c r="G129" s="11"/>
      <c r="H129" t="s">
        <v>1746</v>
      </c>
      <c r="I129">
        <v>9230</v>
      </c>
      <c r="J129">
        <v>4650262</v>
      </c>
      <c r="K129">
        <v>4</v>
      </c>
      <c r="L129">
        <v>33</v>
      </c>
      <c r="M129" t="s">
        <v>227</v>
      </c>
      <c r="N129" s="6" t="s">
        <v>2241</v>
      </c>
      <c r="R129">
        <v>4</v>
      </c>
      <c r="S129">
        <v>33</v>
      </c>
      <c r="T129" t="s">
        <v>1795</v>
      </c>
      <c r="U129" t="s">
        <v>2009</v>
      </c>
      <c r="V129" t="s">
        <v>2024</v>
      </c>
      <c r="W129" t="s">
        <v>2016</v>
      </c>
      <c r="X129" t="s">
        <v>2039</v>
      </c>
    </row>
    <row r="130" spans="1:24" ht="18" customHeight="1" x14ac:dyDescent="0.3">
      <c r="A130" t="s">
        <v>928</v>
      </c>
      <c r="B130" t="s">
        <v>122</v>
      </c>
      <c r="D130">
        <v>41.337499999999999</v>
      </c>
      <c r="E130">
        <v>12804</v>
      </c>
      <c r="F130">
        <v>56</v>
      </c>
      <c r="G130" s="11"/>
      <c r="H130" t="s">
        <v>1746</v>
      </c>
      <c r="I130">
        <v>12590</v>
      </c>
      <c r="J130">
        <v>4925579</v>
      </c>
      <c r="K130">
        <v>13</v>
      </c>
      <c r="L130">
        <v>37</v>
      </c>
      <c r="M130" t="s">
        <v>226</v>
      </c>
      <c r="N130" s="6" t="s">
        <v>2242</v>
      </c>
      <c r="R130">
        <v>13</v>
      </c>
      <c r="S130">
        <v>37</v>
      </c>
      <c r="T130" t="s">
        <v>1796</v>
      </c>
      <c r="U130" t="s">
        <v>2009</v>
      </c>
      <c r="V130" t="s">
        <v>2023</v>
      </c>
      <c r="W130" t="s">
        <v>2018</v>
      </c>
      <c r="X130" t="s">
        <v>3040</v>
      </c>
    </row>
    <row r="131" spans="1:24" x14ac:dyDescent="0.3">
      <c r="A131" t="s">
        <v>929</v>
      </c>
      <c r="B131" t="s">
        <v>422</v>
      </c>
      <c r="C131" t="s">
        <v>430</v>
      </c>
      <c r="D131">
        <v>177.55699999999999</v>
      </c>
      <c r="E131">
        <v>14748</v>
      </c>
      <c r="F131">
        <v>37.5</v>
      </c>
      <c r="G131" s="11"/>
      <c r="H131" t="s">
        <v>383</v>
      </c>
      <c r="I131" t="s">
        <v>383</v>
      </c>
      <c r="J131" t="s">
        <v>383</v>
      </c>
      <c r="K131">
        <v>9</v>
      </c>
      <c r="L131">
        <v>30</v>
      </c>
      <c r="M131" t="s">
        <v>226</v>
      </c>
      <c r="N131" s="6" t="s">
        <v>2176</v>
      </c>
      <c r="R131">
        <v>9</v>
      </c>
      <c r="S131">
        <v>30</v>
      </c>
      <c r="T131" t="s">
        <v>2006</v>
      </c>
      <c r="U131" t="s">
        <v>2009</v>
      </c>
      <c r="V131" t="s">
        <v>2024</v>
      </c>
      <c r="W131" t="s">
        <v>2016</v>
      </c>
      <c r="X131" t="s">
        <v>2039</v>
      </c>
    </row>
    <row r="132" spans="1:24" x14ac:dyDescent="0.3">
      <c r="A132" t="s">
        <v>930</v>
      </c>
      <c r="B132" t="s">
        <v>3741</v>
      </c>
      <c r="D132">
        <v>29.8</v>
      </c>
      <c r="E132">
        <v>7551</v>
      </c>
      <c r="F132">
        <v>48</v>
      </c>
      <c r="G132" s="8" t="s">
        <v>2074</v>
      </c>
      <c r="H132" t="s">
        <v>1746</v>
      </c>
      <c r="I132">
        <v>7264</v>
      </c>
      <c r="J132">
        <v>3783215</v>
      </c>
      <c r="M132" t="s">
        <v>1691</v>
      </c>
      <c r="N132" s="6" t="s">
        <v>2168</v>
      </c>
      <c r="O132">
        <v>9.5</v>
      </c>
      <c r="P132">
        <v>35.25</v>
      </c>
      <c r="Q132">
        <v>28</v>
      </c>
      <c r="R132">
        <v>9.5</v>
      </c>
      <c r="S132">
        <v>35.25</v>
      </c>
      <c r="T132" t="s">
        <v>605</v>
      </c>
      <c r="U132" t="s">
        <v>2009</v>
      </c>
      <c r="V132" t="s">
        <v>2024</v>
      </c>
      <c r="W132" t="s">
        <v>2016</v>
      </c>
      <c r="X132" t="s">
        <v>2039</v>
      </c>
    </row>
    <row r="133" spans="1:24" ht="15.6" customHeight="1" x14ac:dyDescent="0.3">
      <c r="A133" t="s">
        <v>1098</v>
      </c>
      <c r="B133" t="s">
        <v>556</v>
      </c>
      <c r="D133">
        <v>27.1</v>
      </c>
      <c r="F133">
        <v>55</v>
      </c>
      <c r="G133" s="11"/>
      <c r="H133" t="s">
        <v>383</v>
      </c>
      <c r="I133" t="s">
        <v>383</v>
      </c>
      <c r="J133" t="s">
        <v>383</v>
      </c>
      <c r="K133">
        <v>6</v>
      </c>
      <c r="L133">
        <v>34</v>
      </c>
      <c r="M133" t="s">
        <v>228</v>
      </c>
      <c r="N133" s="6" t="s">
        <v>2243</v>
      </c>
      <c r="R133">
        <v>6</v>
      </c>
      <c r="S133">
        <v>34</v>
      </c>
      <c r="T133" t="s">
        <v>1797</v>
      </c>
      <c r="U133" t="s">
        <v>2009</v>
      </c>
      <c r="V133" t="s">
        <v>2024</v>
      </c>
      <c r="W133" t="s">
        <v>2016</v>
      </c>
      <c r="X133" t="s">
        <v>2039</v>
      </c>
    </row>
    <row r="134" spans="1:24" x14ac:dyDescent="0.3">
      <c r="A134" t="s">
        <v>1444</v>
      </c>
      <c r="B134" t="s">
        <v>3742</v>
      </c>
      <c r="C134" t="s">
        <v>1443</v>
      </c>
      <c r="D134">
        <v>33.692999999999998</v>
      </c>
      <c r="E134">
        <v>6931</v>
      </c>
      <c r="F134">
        <v>51</v>
      </c>
      <c r="G134" s="8" t="s">
        <v>2075</v>
      </c>
      <c r="H134" t="s">
        <v>383</v>
      </c>
      <c r="I134" t="s">
        <v>383</v>
      </c>
      <c r="J134" t="s">
        <v>383</v>
      </c>
      <c r="M134" t="s">
        <v>1691</v>
      </c>
      <c r="N134" s="6" t="s">
        <v>2168</v>
      </c>
      <c r="O134">
        <v>5.5</v>
      </c>
      <c r="P134">
        <v>36</v>
      </c>
      <c r="Q134">
        <v>20</v>
      </c>
      <c r="R134">
        <v>5.5</v>
      </c>
      <c r="S134">
        <v>36</v>
      </c>
      <c r="T134" t="s">
        <v>668</v>
      </c>
      <c r="U134" t="s">
        <v>2009</v>
      </c>
      <c r="V134" t="s">
        <v>2024</v>
      </c>
      <c r="W134" t="s">
        <v>2016</v>
      </c>
      <c r="X134" t="s">
        <v>2039</v>
      </c>
    </row>
    <row r="135" spans="1:24" x14ac:dyDescent="0.3">
      <c r="A135" t="s">
        <v>1370</v>
      </c>
      <c r="B135" t="s">
        <v>1400</v>
      </c>
      <c r="D135">
        <f>AVERAGE(32.082,32.84)</f>
        <v>32.460999999999999</v>
      </c>
      <c r="E135">
        <f>AVERAGE(8857,8884)</f>
        <v>8870.5</v>
      </c>
      <c r="F135">
        <v>52.5</v>
      </c>
      <c r="G135" s="11"/>
      <c r="H135" t="s">
        <v>1746</v>
      </c>
      <c r="I135">
        <v>8878</v>
      </c>
      <c r="J135">
        <v>4937363</v>
      </c>
      <c r="K135">
        <v>10</v>
      </c>
      <c r="L135">
        <v>34</v>
      </c>
      <c r="M135" t="s">
        <v>226</v>
      </c>
      <c r="N135" s="6" t="s">
        <v>2244</v>
      </c>
      <c r="O135">
        <v>2.5</v>
      </c>
      <c r="P135">
        <v>36</v>
      </c>
      <c r="Q135">
        <v>9</v>
      </c>
      <c r="R135">
        <v>2.5</v>
      </c>
      <c r="S135">
        <v>36</v>
      </c>
      <c r="T135" t="s">
        <v>668</v>
      </c>
      <c r="U135" t="s">
        <v>2009</v>
      </c>
      <c r="V135" t="s">
        <v>2024</v>
      </c>
      <c r="W135" t="s">
        <v>2016</v>
      </c>
      <c r="X135" t="s">
        <v>2039</v>
      </c>
    </row>
    <row r="136" spans="1:24" x14ac:dyDescent="0.3">
      <c r="A136" t="s">
        <v>1446</v>
      </c>
      <c r="B136" t="s">
        <v>3743</v>
      </c>
      <c r="D136">
        <v>34.799999999999997</v>
      </c>
      <c r="E136">
        <v>12631</v>
      </c>
      <c r="F136">
        <v>51.5</v>
      </c>
      <c r="G136" s="8" t="s">
        <v>2076</v>
      </c>
      <c r="H136" t="s">
        <v>383</v>
      </c>
      <c r="I136" t="s">
        <v>383</v>
      </c>
      <c r="J136" t="s">
        <v>383</v>
      </c>
      <c r="M136" t="s">
        <v>1691</v>
      </c>
      <c r="N136" s="6" t="s">
        <v>2168</v>
      </c>
      <c r="O136">
        <v>10</v>
      </c>
      <c r="P136">
        <v>35</v>
      </c>
      <c r="Q136">
        <v>5</v>
      </c>
      <c r="R136">
        <v>10</v>
      </c>
      <c r="S136">
        <v>35</v>
      </c>
      <c r="T136" t="s">
        <v>606</v>
      </c>
      <c r="U136" t="s">
        <v>2009</v>
      </c>
      <c r="V136" t="s">
        <v>2024</v>
      </c>
      <c r="W136" t="s">
        <v>2016</v>
      </c>
      <c r="X136" t="s">
        <v>2039</v>
      </c>
    </row>
    <row r="137" spans="1:24" x14ac:dyDescent="0.3">
      <c r="A137" t="s">
        <v>1448</v>
      </c>
      <c r="B137" t="s">
        <v>3744</v>
      </c>
      <c r="D137">
        <v>37</v>
      </c>
      <c r="E137">
        <v>12281</v>
      </c>
      <c r="F137">
        <v>51</v>
      </c>
      <c r="G137" s="11"/>
      <c r="H137" t="s">
        <v>340</v>
      </c>
      <c r="I137">
        <v>13144</v>
      </c>
      <c r="J137">
        <v>6148248</v>
      </c>
      <c r="M137" t="s">
        <v>1691</v>
      </c>
      <c r="N137" s="6" t="s">
        <v>2168</v>
      </c>
      <c r="O137">
        <v>2.5</v>
      </c>
      <c r="P137">
        <v>37.799999999999997</v>
      </c>
      <c r="Q137">
        <v>26</v>
      </c>
      <c r="R137">
        <v>2.5</v>
      </c>
      <c r="S137">
        <v>37.799999999999997</v>
      </c>
      <c r="T137" t="s">
        <v>606</v>
      </c>
      <c r="U137" t="s">
        <v>2009</v>
      </c>
      <c r="V137" t="s">
        <v>2024</v>
      </c>
      <c r="W137" t="s">
        <v>2016</v>
      </c>
      <c r="X137" t="s">
        <v>2039</v>
      </c>
    </row>
    <row r="138" spans="1:24" x14ac:dyDescent="0.3">
      <c r="A138" t="s">
        <v>1697</v>
      </c>
      <c r="B138" t="s">
        <v>1729</v>
      </c>
      <c r="D138">
        <v>46.6</v>
      </c>
      <c r="E138">
        <v>12107</v>
      </c>
      <c r="F138">
        <v>48.5</v>
      </c>
      <c r="G138" s="11"/>
      <c r="H138" t="s">
        <v>1746</v>
      </c>
      <c r="I138">
        <v>12005</v>
      </c>
      <c r="J138">
        <v>5033716</v>
      </c>
      <c r="K138">
        <v>6</v>
      </c>
      <c r="L138">
        <v>35</v>
      </c>
      <c r="M138" t="s">
        <v>264</v>
      </c>
      <c r="N138" s="6" t="s">
        <v>2245</v>
      </c>
      <c r="R138">
        <v>6</v>
      </c>
      <c r="S138">
        <v>35</v>
      </c>
      <c r="T138" t="s">
        <v>606</v>
      </c>
      <c r="U138" t="s">
        <v>2009</v>
      </c>
      <c r="V138" t="s">
        <v>2024</v>
      </c>
      <c r="W138" t="s">
        <v>2016</v>
      </c>
      <c r="X138" t="s">
        <v>2039</v>
      </c>
    </row>
    <row r="139" spans="1:24" x14ac:dyDescent="0.3">
      <c r="A139" t="s">
        <v>1008</v>
      </c>
      <c r="B139" t="s">
        <v>43</v>
      </c>
      <c r="C139" t="s">
        <v>753</v>
      </c>
      <c r="D139">
        <v>38.969700000000003</v>
      </c>
      <c r="E139">
        <v>12125</v>
      </c>
      <c r="F139">
        <v>53.6</v>
      </c>
      <c r="G139" s="11"/>
      <c r="H139" t="s">
        <v>1746</v>
      </c>
      <c r="I139">
        <v>12077</v>
      </c>
      <c r="J139">
        <v>5146860</v>
      </c>
      <c r="K139">
        <v>15</v>
      </c>
      <c r="L139">
        <v>39</v>
      </c>
      <c r="M139" t="s">
        <v>226</v>
      </c>
      <c r="N139" s="6" t="s">
        <v>2246</v>
      </c>
      <c r="O139" s="14"/>
      <c r="P139" s="14"/>
      <c r="R139">
        <v>15</v>
      </c>
      <c r="S139">
        <v>39</v>
      </c>
      <c r="T139" t="s">
        <v>1798</v>
      </c>
      <c r="U139" t="s">
        <v>2009</v>
      </c>
      <c r="V139" t="s">
        <v>2024</v>
      </c>
      <c r="W139" t="s">
        <v>2015</v>
      </c>
      <c r="X139" t="s">
        <v>3039</v>
      </c>
    </row>
    <row r="140" spans="1:24" x14ac:dyDescent="0.3">
      <c r="A140" t="s">
        <v>931</v>
      </c>
      <c r="B140" t="s">
        <v>28</v>
      </c>
      <c r="D140">
        <f>AVERAGE(34.154,34.886)</f>
        <v>34.520000000000003</v>
      </c>
      <c r="E140">
        <f>AVERAGE(11569,11124)</f>
        <v>11346.5</v>
      </c>
      <c r="F140">
        <v>56.1</v>
      </c>
      <c r="G140" s="11"/>
      <c r="H140" t="s">
        <v>1746</v>
      </c>
      <c r="I140">
        <v>11038</v>
      </c>
      <c r="J140">
        <v>5474777</v>
      </c>
      <c r="K140">
        <v>9</v>
      </c>
      <c r="L140">
        <v>39</v>
      </c>
      <c r="M140" t="s">
        <v>226</v>
      </c>
      <c r="N140" s="6" t="s">
        <v>2247</v>
      </c>
      <c r="R140">
        <v>9</v>
      </c>
      <c r="S140">
        <v>39</v>
      </c>
      <c r="T140" t="s">
        <v>1799</v>
      </c>
      <c r="U140" t="s">
        <v>2009</v>
      </c>
      <c r="V140" t="s">
        <v>2024</v>
      </c>
      <c r="W140" t="s">
        <v>2016</v>
      </c>
      <c r="X140" t="s">
        <v>2039</v>
      </c>
    </row>
    <row r="141" spans="1:24" x14ac:dyDescent="0.3">
      <c r="A141" t="s">
        <v>932</v>
      </c>
      <c r="B141" t="s">
        <v>293</v>
      </c>
      <c r="D141">
        <v>33.947000000000003</v>
      </c>
      <c r="E141">
        <v>11709</v>
      </c>
      <c r="F141">
        <v>56.5</v>
      </c>
      <c r="G141" s="11"/>
      <c r="H141" t="s">
        <v>340</v>
      </c>
      <c r="I141">
        <v>11706</v>
      </c>
      <c r="J141">
        <v>5031475</v>
      </c>
      <c r="K141">
        <v>15</v>
      </c>
      <c r="L141">
        <v>48</v>
      </c>
      <c r="M141" t="s">
        <v>227</v>
      </c>
      <c r="N141" s="6" t="s">
        <v>2248</v>
      </c>
      <c r="R141">
        <v>15</v>
      </c>
      <c r="S141">
        <v>48</v>
      </c>
      <c r="T141" t="s">
        <v>1799</v>
      </c>
      <c r="U141" t="s">
        <v>2009</v>
      </c>
      <c r="V141" t="s">
        <v>2024</v>
      </c>
      <c r="W141" t="s">
        <v>2016</v>
      </c>
      <c r="X141" t="s">
        <v>2039</v>
      </c>
    </row>
    <row r="142" spans="1:24" x14ac:dyDescent="0.3">
      <c r="A142" t="s">
        <v>1330</v>
      </c>
      <c r="B142" t="s">
        <v>3745</v>
      </c>
      <c r="D142">
        <v>35.107999999999997</v>
      </c>
      <c r="E142">
        <v>11534</v>
      </c>
      <c r="F142">
        <v>38</v>
      </c>
      <c r="G142" s="11"/>
      <c r="H142" t="s">
        <v>1746</v>
      </c>
      <c r="I142">
        <v>11924</v>
      </c>
      <c r="J142">
        <v>4748132</v>
      </c>
      <c r="M142" t="s">
        <v>1691</v>
      </c>
      <c r="N142" s="6" t="s">
        <v>2168</v>
      </c>
      <c r="O142">
        <v>9</v>
      </c>
      <c r="P142">
        <v>35</v>
      </c>
      <c r="Q142">
        <v>6</v>
      </c>
      <c r="R142">
        <v>9</v>
      </c>
      <c r="S142">
        <v>35</v>
      </c>
      <c r="T142" t="s">
        <v>607</v>
      </c>
      <c r="U142" t="s">
        <v>2009</v>
      </c>
      <c r="V142" t="s">
        <v>2023</v>
      </c>
      <c r="W142" t="s">
        <v>2014</v>
      </c>
      <c r="X142" t="s">
        <v>3037</v>
      </c>
    </row>
    <row r="143" spans="1:24" ht="15.6" customHeight="1" x14ac:dyDescent="0.3">
      <c r="A143" t="s">
        <v>1451</v>
      </c>
      <c r="B143" t="s">
        <v>3746</v>
      </c>
      <c r="D143">
        <v>41.3</v>
      </c>
      <c r="E143">
        <v>13739</v>
      </c>
      <c r="F143">
        <v>47.5</v>
      </c>
      <c r="G143" s="8" t="s">
        <v>2077</v>
      </c>
      <c r="H143" t="s">
        <v>383</v>
      </c>
      <c r="I143" t="s">
        <v>383</v>
      </c>
      <c r="J143" t="s">
        <v>383</v>
      </c>
      <c r="M143" t="s">
        <v>1691</v>
      </c>
      <c r="N143" s="6" t="s">
        <v>2168</v>
      </c>
      <c r="O143">
        <v>5</v>
      </c>
      <c r="P143">
        <v>35</v>
      </c>
      <c r="Q143">
        <v>3</v>
      </c>
      <c r="R143">
        <v>5</v>
      </c>
      <c r="S143">
        <v>35</v>
      </c>
      <c r="T143" t="s">
        <v>1800</v>
      </c>
      <c r="U143" t="s">
        <v>2009</v>
      </c>
      <c r="V143" t="s">
        <v>2024</v>
      </c>
      <c r="W143" t="s">
        <v>2015</v>
      </c>
      <c r="X143" t="s">
        <v>3039</v>
      </c>
    </row>
    <row r="144" spans="1:24" x14ac:dyDescent="0.3">
      <c r="A144" t="s">
        <v>934</v>
      </c>
      <c r="B144" t="s">
        <v>544</v>
      </c>
      <c r="D144">
        <v>36.722000000000001</v>
      </c>
      <c r="E144">
        <v>12762</v>
      </c>
      <c r="F144">
        <v>51.5</v>
      </c>
      <c r="G144" s="11"/>
      <c r="H144" t="s">
        <v>340</v>
      </c>
      <c r="I144">
        <v>12762</v>
      </c>
      <c r="J144">
        <v>6070213</v>
      </c>
      <c r="K144">
        <v>17</v>
      </c>
      <c r="L144">
        <v>45</v>
      </c>
      <c r="M144" t="s">
        <v>226</v>
      </c>
      <c r="N144" s="6" t="s">
        <v>2249</v>
      </c>
      <c r="O144" s="9"/>
      <c r="P144" s="9"/>
      <c r="R144">
        <v>17</v>
      </c>
      <c r="S144">
        <v>45</v>
      </c>
      <c r="T144" t="s">
        <v>608</v>
      </c>
      <c r="U144" t="s">
        <v>2009</v>
      </c>
      <c r="V144" t="s">
        <v>2024</v>
      </c>
      <c r="W144" t="s">
        <v>2016</v>
      </c>
      <c r="X144" t="s">
        <v>2039</v>
      </c>
    </row>
    <row r="145" spans="1:24" x14ac:dyDescent="0.3">
      <c r="A145" t="s">
        <v>935</v>
      </c>
      <c r="B145" t="s">
        <v>92</v>
      </c>
      <c r="D145">
        <v>29.991</v>
      </c>
      <c r="E145">
        <v>10373</v>
      </c>
      <c r="F145">
        <v>54.187199999999997</v>
      </c>
      <c r="G145" s="11"/>
      <c r="H145" t="s">
        <v>1746</v>
      </c>
      <c r="I145">
        <v>11181</v>
      </c>
      <c r="J145">
        <v>5263867</v>
      </c>
      <c r="K145">
        <v>10</v>
      </c>
      <c r="L145">
        <v>37</v>
      </c>
      <c r="M145" t="s">
        <v>227</v>
      </c>
      <c r="N145" s="6" t="s">
        <v>2250</v>
      </c>
      <c r="R145">
        <v>10</v>
      </c>
      <c r="S145">
        <v>37</v>
      </c>
      <c r="T145" t="s">
        <v>608</v>
      </c>
      <c r="U145" t="s">
        <v>2009</v>
      </c>
      <c r="V145" t="s">
        <v>2024</v>
      </c>
      <c r="W145" t="s">
        <v>2016</v>
      </c>
      <c r="X145" t="s">
        <v>2039</v>
      </c>
    </row>
    <row r="146" spans="1:24" x14ac:dyDescent="0.3">
      <c r="A146" t="s">
        <v>936</v>
      </c>
      <c r="B146" t="s">
        <v>169</v>
      </c>
      <c r="D146">
        <v>43.029000000000003</v>
      </c>
      <c r="E146">
        <v>14033</v>
      </c>
      <c r="F146">
        <v>52.85</v>
      </c>
      <c r="G146" s="11"/>
      <c r="H146" t="s">
        <v>1746</v>
      </c>
      <c r="I146">
        <v>12829</v>
      </c>
      <c r="J146">
        <v>6316860</v>
      </c>
      <c r="K146">
        <v>10</v>
      </c>
      <c r="L146">
        <v>37</v>
      </c>
      <c r="M146" t="s">
        <v>227</v>
      </c>
      <c r="N146" s="6" t="s">
        <v>2251</v>
      </c>
      <c r="R146">
        <v>10</v>
      </c>
      <c r="S146">
        <v>37</v>
      </c>
      <c r="T146" t="s">
        <v>608</v>
      </c>
      <c r="U146" t="s">
        <v>2009</v>
      </c>
      <c r="V146" t="s">
        <v>2024</v>
      </c>
      <c r="W146" t="s">
        <v>2016</v>
      </c>
      <c r="X146" t="s">
        <v>2039</v>
      </c>
    </row>
    <row r="147" spans="1:24" x14ac:dyDescent="0.3">
      <c r="A147" t="s">
        <v>937</v>
      </c>
      <c r="B147" t="s">
        <v>171</v>
      </c>
      <c r="D147">
        <v>39.420099999999998</v>
      </c>
      <c r="E147">
        <v>13421</v>
      </c>
      <c r="F147">
        <v>50.6</v>
      </c>
      <c r="G147" s="11"/>
      <c r="H147" t="s">
        <v>1746</v>
      </c>
      <c r="I147">
        <v>13417</v>
      </c>
      <c r="J147">
        <v>6277743</v>
      </c>
      <c r="K147">
        <v>25</v>
      </c>
      <c r="L147">
        <v>39</v>
      </c>
      <c r="M147" t="s">
        <v>226</v>
      </c>
      <c r="N147" s="6" t="s">
        <v>2249</v>
      </c>
      <c r="R147">
        <v>25</v>
      </c>
      <c r="S147">
        <v>39</v>
      </c>
      <c r="T147" t="s">
        <v>608</v>
      </c>
      <c r="U147" t="s">
        <v>2009</v>
      </c>
      <c r="V147" t="s">
        <v>2024</v>
      </c>
      <c r="W147" t="s">
        <v>2016</v>
      </c>
      <c r="X147" t="s">
        <v>2039</v>
      </c>
    </row>
    <row r="148" spans="1:24" x14ac:dyDescent="0.3">
      <c r="A148" t="s">
        <v>938</v>
      </c>
      <c r="B148" t="s">
        <v>177</v>
      </c>
      <c r="D148">
        <v>27.898399999999999</v>
      </c>
      <c r="E148">
        <v>10118</v>
      </c>
      <c r="F148">
        <v>54</v>
      </c>
      <c r="G148" s="11"/>
      <c r="H148" t="s">
        <v>1746</v>
      </c>
      <c r="I148">
        <v>10118</v>
      </c>
      <c r="J148">
        <v>4906581</v>
      </c>
      <c r="K148">
        <v>10</v>
      </c>
      <c r="L148">
        <v>35</v>
      </c>
      <c r="M148" t="s">
        <v>227</v>
      </c>
      <c r="N148" s="6" t="s">
        <v>2251</v>
      </c>
      <c r="R148">
        <v>10</v>
      </c>
      <c r="S148">
        <v>35</v>
      </c>
      <c r="T148" t="s">
        <v>608</v>
      </c>
      <c r="U148" t="s">
        <v>2009</v>
      </c>
      <c r="V148" t="s">
        <v>2024</v>
      </c>
      <c r="W148" t="s">
        <v>2016</v>
      </c>
      <c r="X148" t="s">
        <v>2039</v>
      </c>
    </row>
    <row r="149" spans="1:24" x14ac:dyDescent="0.3">
      <c r="A149" t="s">
        <v>1453</v>
      </c>
      <c r="B149" t="s">
        <v>3747</v>
      </c>
      <c r="D149">
        <v>33.200000000000003</v>
      </c>
      <c r="F149">
        <v>52.5</v>
      </c>
      <c r="G149" s="11"/>
      <c r="H149" t="s">
        <v>383</v>
      </c>
      <c r="I149" t="s">
        <v>383</v>
      </c>
      <c r="J149" t="s">
        <v>383</v>
      </c>
      <c r="M149" t="s">
        <v>1691</v>
      </c>
      <c r="N149" s="6" t="s">
        <v>2168</v>
      </c>
      <c r="O149">
        <v>5.5</v>
      </c>
      <c r="P149">
        <v>32.5</v>
      </c>
      <c r="Q149">
        <v>3</v>
      </c>
      <c r="R149">
        <v>5.5</v>
      </c>
      <c r="S149">
        <v>32.5</v>
      </c>
      <c r="T149" t="s">
        <v>1801</v>
      </c>
      <c r="U149" t="s">
        <v>2009</v>
      </c>
      <c r="V149" t="s">
        <v>2024</v>
      </c>
      <c r="W149" t="s">
        <v>2016</v>
      </c>
      <c r="X149" t="s">
        <v>2039</v>
      </c>
    </row>
    <row r="150" spans="1:24" x14ac:dyDescent="0.3">
      <c r="A150" t="s">
        <v>1455</v>
      </c>
      <c r="B150" t="s">
        <v>3748</v>
      </c>
      <c r="D150">
        <v>33.161999999999999</v>
      </c>
      <c r="E150">
        <v>8656</v>
      </c>
      <c r="F150">
        <v>51.5</v>
      </c>
      <c r="G150" s="8" t="s">
        <v>2078</v>
      </c>
      <c r="H150" t="s">
        <v>383</v>
      </c>
      <c r="I150" t="s">
        <v>383</v>
      </c>
      <c r="J150" t="s">
        <v>383</v>
      </c>
      <c r="M150" t="s">
        <v>1691</v>
      </c>
      <c r="N150" s="6" t="s">
        <v>2168</v>
      </c>
      <c r="O150">
        <v>0</v>
      </c>
      <c r="P150">
        <v>35</v>
      </c>
      <c r="Q150">
        <v>7</v>
      </c>
      <c r="R150">
        <v>0</v>
      </c>
      <c r="S150">
        <v>35</v>
      </c>
      <c r="T150" t="s">
        <v>1801</v>
      </c>
      <c r="U150" t="s">
        <v>2009</v>
      </c>
      <c r="V150" t="s">
        <v>2024</v>
      </c>
      <c r="W150" t="s">
        <v>2016</v>
      </c>
      <c r="X150" t="s">
        <v>2039</v>
      </c>
    </row>
    <row r="151" spans="1:24" x14ac:dyDescent="0.3">
      <c r="A151" t="s">
        <v>1742</v>
      </c>
      <c r="B151" t="s">
        <v>1730</v>
      </c>
      <c r="D151">
        <v>27.9</v>
      </c>
      <c r="E151">
        <v>9704</v>
      </c>
      <c r="F151">
        <v>56</v>
      </c>
      <c r="G151" s="11"/>
      <c r="H151" t="s">
        <v>340</v>
      </c>
      <c r="I151">
        <v>9709</v>
      </c>
      <c r="J151">
        <v>4790233</v>
      </c>
      <c r="K151">
        <v>6</v>
      </c>
      <c r="L151">
        <v>33</v>
      </c>
      <c r="M151" t="s">
        <v>236</v>
      </c>
      <c r="N151" s="6" t="s">
        <v>2252</v>
      </c>
      <c r="R151">
        <v>6</v>
      </c>
      <c r="S151">
        <v>33</v>
      </c>
      <c r="T151" t="s">
        <v>1801</v>
      </c>
      <c r="U151" t="s">
        <v>2009</v>
      </c>
      <c r="V151" t="s">
        <v>2024</v>
      </c>
      <c r="W151" t="s">
        <v>2016</v>
      </c>
      <c r="X151" t="s">
        <v>2039</v>
      </c>
    </row>
    <row r="152" spans="1:24" x14ac:dyDescent="0.3">
      <c r="A152" t="s">
        <v>1457</v>
      </c>
      <c r="B152" t="s">
        <v>3749</v>
      </c>
      <c r="D152">
        <v>32.799999999999997</v>
      </c>
      <c r="E152">
        <v>9571</v>
      </c>
      <c r="F152">
        <v>53</v>
      </c>
      <c r="G152" s="8" t="s">
        <v>2079</v>
      </c>
      <c r="H152" t="s">
        <v>383</v>
      </c>
      <c r="I152" t="s">
        <v>383</v>
      </c>
      <c r="J152" t="s">
        <v>383</v>
      </c>
      <c r="M152" t="s">
        <v>1691</v>
      </c>
      <c r="N152" s="6" t="s">
        <v>2168</v>
      </c>
      <c r="O152">
        <v>3</v>
      </c>
      <c r="P152">
        <v>35</v>
      </c>
      <c r="Q152">
        <v>3</v>
      </c>
      <c r="R152">
        <v>3</v>
      </c>
      <c r="S152">
        <v>35</v>
      </c>
      <c r="T152" t="s">
        <v>1801</v>
      </c>
      <c r="U152" t="s">
        <v>2009</v>
      </c>
      <c r="V152" t="s">
        <v>2024</v>
      </c>
      <c r="W152" t="s">
        <v>2016</v>
      </c>
      <c r="X152" t="s">
        <v>2039</v>
      </c>
    </row>
    <row r="153" spans="1:24" x14ac:dyDescent="0.3">
      <c r="A153" t="s">
        <v>939</v>
      </c>
      <c r="B153" t="s">
        <v>34</v>
      </c>
      <c r="D153">
        <v>26.69</v>
      </c>
      <c r="E153">
        <v>8807</v>
      </c>
      <c r="F153">
        <v>55.73</v>
      </c>
      <c r="G153" s="8" t="s">
        <v>2080</v>
      </c>
      <c r="H153" t="s">
        <v>3707</v>
      </c>
      <c r="I153">
        <v>8807</v>
      </c>
      <c r="J153">
        <v>4419036</v>
      </c>
      <c r="K153">
        <v>10</v>
      </c>
      <c r="L153">
        <v>34</v>
      </c>
      <c r="M153" t="s">
        <v>228</v>
      </c>
      <c r="N153" s="6" t="s">
        <v>2253</v>
      </c>
      <c r="R153">
        <v>10</v>
      </c>
      <c r="S153">
        <v>34</v>
      </c>
      <c r="T153" t="s">
        <v>1801</v>
      </c>
      <c r="U153" t="s">
        <v>2009</v>
      </c>
      <c r="V153" t="s">
        <v>2024</v>
      </c>
      <c r="W153" t="s">
        <v>2016</v>
      </c>
      <c r="X153" t="s">
        <v>2039</v>
      </c>
    </row>
    <row r="154" spans="1:24" x14ac:dyDescent="0.3">
      <c r="A154" t="s">
        <v>1743</v>
      </c>
      <c r="B154" t="s">
        <v>1731</v>
      </c>
      <c r="D154">
        <v>31.984999999999999</v>
      </c>
      <c r="E154">
        <v>12440</v>
      </c>
      <c r="F154">
        <v>52.78</v>
      </c>
      <c r="G154" s="8" t="s">
        <v>2081</v>
      </c>
      <c r="H154" t="s">
        <v>383</v>
      </c>
      <c r="I154" t="s">
        <v>383</v>
      </c>
      <c r="J154" t="s">
        <v>383</v>
      </c>
      <c r="K154">
        <v>10</v>
      </c>
      <c r="L154">
        <v>30</v>
      </c>
      <c r="M154" t="s">
        <v>236</v>
      </c>
      <c r="N154" s="6" t="s">
        <v>2252</v>
      </c>
      <c r="R154">
        <v>10</v>
      </c>
      <c r="S154">
        <v>30</v>
      </c>
      <c r="T154" t="s">
        <v>1801</v>
      </c>
      <c r="U154" t="s">
        <v>2009</v>
      </c>
      <c r="V154" t="s">
        <v>2024</v>
      </c>
      <c r="W154" t="s">
        <v>2016</v>
      </c>
      <c r="X154" t="s">
        <v>2039</v>
      </c>
    </row>
    <row r="155" spans="1:24" x14ac:dyDescent="0.3">
      <c r="A155" t="s">
        <v>940</v>
      </c>
      <c r="B155" t="s">
        <v>23</v>
      </c>
      <c r="D155">
        <v>32.091000000000001</v>
      </c>
      <c r="E155">
        <v>8823</v>
      </c>
      <c r="F155">
        <v>51.8</v>
      </c>
      <c r="G155" s="11"/>
      <c r="H155" t="s">
        <v>1746</v>
      </c>
      <c r="I155">
        <v>8814</v>
      </c>
      <c r="J155">
        <v>4252073</v>
      </c>
      <c r="K155">
        <v>0</v>
      </c>
      <c r="L155">
        <v>30</v>
      </c>
      <c r="M155" t="s">
        <v>227</v>
      </c>
      <c r="N155" s="6" t="s">
        <v>2254</v>
      </c>
      <c r="R155">
        <v>0</v>
      </c>
      <c r="S155">
        <v>30</v>
      </c>
      <c r="T155" t="s">
        <v>384</v>
      </c>
      <c r="U155" t="s">
        <v>2009</v>
      </c>
      <c r="V155" t="s">
        <v>2024</v>
      </c>
      <c r="W155" t="s">
        <v>2016</v>
      </c>
      <c r="X155" t="s">
        <v>2039</v>
      </c>
    </row>
    <row r="156" spans="1:24" x14ac:dyDescent="0.3">
      <c r="A156" t="s">
        <v>941</v>
      </c>
      <c r="B156" t="s">
        <v>151</v>
      </c>
      <c r="D156">
        <f>AVERAGE(12.143,12.115)</f>
        <v>12.129000000000001</v>
      </c>
      <c r="E156">
        <f>AVERAGE(5316,5936)</f>
        <v>5626</v>
      </c>
      <c r="F156">
        <v>44.5</v>
      </c>
      <c r="G156" s="11"/>
      <c r="H156" t="s">
        <v>1746</v>
      </c>
      <c r="I156">
        <v>5932</v>
      </c>
      <c r="J156">
        <v>2742050</v>
      </c>
      <c r="K156">
        <v>10</v>
      </c>
      <c r="L156">
        <v>46</v>
      </c>
      <c r="M156" t="s">
        <v>226</v>
      </c>
      <c r="N156" s="6" t="s">
        <v>2255</v>
      </c>
      <c r="R156">
        <v>10</v>
      </c>
      <c r="S156">
        <v>46</v>
      </c>
      <c r="T156" t="s">
        <v>1788</v>
      </c>
      <c r="U156" t="s">
        <v>2009</v>
      </c>
      <c r="V156" t="s">
        <v>2024</v>
      </c>
      <c r="W156" t="s">
        <v>2016</v>
      </c>
      <c r="X156" t="s">
        <v>3045</v>
      </c>
    </row>
    <row r="157" spans="1:24" x14ac:dyDescent="0.3">
      <c r="A157" t="s">
        <v>942</v>
      </c>
      <c r="B157" t="s">
        <v>78</v>
      </c>
      <c r="D157">
        <v>28.946999999999999</v>
      </c>
      <c r="E157">
        <v>9910</v>
      </c>
      <c r="F157">
        <v>46.4</v>
      </c>
      <c r="G157" s="11"/>
      <c r="H157" t="s">
        <v>1746</v>
      </c>
      <c r="I157">
        <v>9587</v>
      </c>
      <c r="J157">
        <v>4154142</v>
      </c>
      <c r="K157">
        <v>10</v>
      </c>
      <c r="L157">
        <v>42</v>
      </c>
      <c r="M157" t="s">
        <v>227</v>
      </c>
      <c r="N157" s="6" t="s">
        <v>2256</v>
      </c>
      <c r="O157" s="14"/>
      <c r="P157" s="14"/>
      <c r="R157">
        <v>10</v>
      </c>
      <c r="S157">
        <v>42</v>
      </c>
      <c r="T157" t="s">
        <v>1802</v>
      </c>
      <c r="U157" t="s">
        <v>2009</v>
      </c>
      <c r="V157" t="s">
        <v>2024</v>
      </c>
      <c r="W157" t="s">
        <v>2016</v>
      </c>
      <c r="X157" t="s">
        <v>2039</v>
      </c>
    </row>
    <row r="158" spans="1:24" x14ac:dyDescent="0.3">
      <c r="A158" t="s">
        <v>943</v>
      </c>
      <c r="B158" t="s">
        <v>140</v>
      </c>
      <c r="D158">
        <f>AVERAGE(27.583,26.936)</f>
        <v>27.259499999999999</v>
      </c>
      <c r="E158">
        <f>AVERAGE(10288,7124)</f>
        <v>8706</v>
      </c>
      <c r="F158">
        <v>46.6</v>
      </c>
      <c r="G158" s="11"/>
      <c r="H158" t="s">
        <v>1746</v>
      </c>
      <c r="I158">
        <v>10209</v>
      </c>
      <c r="J158">
        <v>4174150</v>
      </c>
      <c r="K158">
        <v>18</v>
      </c>
      <c r="L158">
        <v>42</v>
      </c>
      <c r="M158" t="s">
        <v>226</v>
      </c>
      <c r="N158" s="6" t="s">
        <v>2257</v>
      </c>
      <c r="R158">
        <v>18</v>
      </c>
      <c r="S158">
        <v>42</v>
      </c>
      <c r="T158" t="s">
        <v>1802</v>
      </c>
      <c r="U158" t="s">
        <v>2009</v>
      </c>
      <c r="V158" t="s">
        <v>2024</v>
      </c>
      <c r="W158" t="s">
        <v>2016</v>
      </c>
      <c r="X158" t="s">
        <v>2039</v>
      </c>
    </row>
    <row r="159" spans="1:24" x14ac:dyDescent="0.3">
      <c r="A159" t="s">
        <v>868</v>
      </c>
      <c r="B159" t="s">
        <v>10</v>
      </c>
      <c r="C159" t="s">
        <v>343</v>
      </c>
      <c r="D159">
        <f>AVERAGE(44.199,38.41,37.785,32.575,36.483,45.256,41.319)</f>
        <v>39.432428571428566</v>
      </c>
      <c r="E159">
        <f>AVERAGE(11727,11145,11324,10409,11808,12842,11792)</f>
        <v>11578.142857142857</v>
      </c>
      <c r="F159">
        <v>50.25</v>
      </c>
      <c r="G159" s="11"/>
      <c r="H159" t="s">
        <v>1746</v>
      </c>
      <c r="I159">
        <v>12852</v>
      </c>
      <c r="J159">
        <v>5528478</v>
      </c>
      <c r="K159">
        <v>16</v>
      </c>
      <c r="L159">
        <v>37</v>
      </c>
      <c r="M159" t="s">
        <v>226</v>
      </c>
      <c r="N159" s="6" t="s">
        <v>2258</v>
      </c>
      <c r="O159">
        <v>5.5</v>
      </c>
      <c r="P159">
        <v>43</v>
      </c>
      <c r="R159">
        <v>5.5</v>
      </c>
      <c r="S159">
        <v>43</v>
      </c>
      <c r="T159" t="s">
        <v>1775</v>
      </c>
      <c r="U159" t="s">
        <v>2009</v>
      </c>
      <c r="V159" t="s">
        <v>2024</v>
      </c>
      <c r="W159" t="s">
        <v>2016</v>
      </c>
      <c r="X159" t="s">
        <v>2039</v>
      </c>
    </row>
    <row r="160" spans="1:24" x14ac:dyDescent="0.3">
      <c r="A160" t="s">
        <v>1275</v>
      </c>
      <c r="B160" t="s">
        <v>777</v>
      </c>
      <c r="D160">
        <v>65.099999999999994</v>
      </c>
      <c r="E160">
        <v>15192</v>
      </c>
      <c r="F160">
        <v>50.5</v>
      </c>
      <c r="G160" s="11"/>
      <c r="H160" t="s">
        <v>340</v>
      </c>
      <c r="I160">
        <v>15211</v>
      </c>
      <c r="J160">
        <v>7172084</v>
      </c>
      <c r="K160">
        <v>11</v>
      </c>
      <c r="L160">
        <v>36</v>
      </c>
      <c r="M160" t="s">
        <v>228</v>
      </c>
      <c r="N160" s="6" t="s">
        <v>2259</v>
      </c>
      <c r="R160">
        <v>11</v>
      </c>
      <c r="S160">
        <v>36</v>
      </c>
      <c r="T160" t="s">
        <v>610</v>
      </c>
      <c r="U160" t="s">
        <v>2009</v>
      </c>
      <c r="V160" t="s">
        <v>2024</v>
      </c>
      <c r="W160" t="s">
        <v>2016</v>
      </c>
      <c r="X160" t="s">
        <v>2039</v>
      </c>
    </row>
    <row r="161" spans="1:24" x14ac:dyDescent="0.3">
      <c r="A161" t="s">
        <v>1459</v>
      </c>
      <c r="B161" t="s">
        <v>3750</v>
      </c>
      <c r="D161">
        <v>50.2</v>
      </c>
      <c r="F161">
        <v>54</v>
      </c>
      <c r="G161" s="11"/>
      <c r="H161" t="s">
        <v>383</v>
      </c>
      <c r="I161" t="s">
        <v>383</v>
      </c>
      <c r="J161" t="s">
        <v>383</v>
      </c>
      <c r="K161">
        <v>1.7</v>
      </c>
      <c r="L161">
        <v>40</v>
      </c>
      <c r="M161" t="s">
        <v>1691</v>
      </c>
      <c r="N161" s="6" t="s">
        <v>2168</v>
      </c>
      <c r="Q161">
        <v>37</v>
      </c>
      <c r="R161">
        <v>1.7</v>
      </c>
      <c r="S161">
        <v>40</v>
      </c>
      <c r="T161" t="s">
        <v>611</v>
      </c>
      <c r="U161" t="s">
        <v>2009</v>
      </c>
      <c r="V161" t="s">
        <v>2024</v>
      </c>
      <c r="W161" t="s">
        <v>2016</v>
      </c>
      <c r="X161" t="s">
        <v>2039</v>
      </c>
    </row>
    <row r="162" spans="1:24" x14ac:dyDescent="0.3">
      <c r="A162" t="s">
        <v>1461</v>
      </c>
      <c r="B162" t="s">
        <v>3751</v>
      </c>
      <c r="C162" t="s">
        <v>1460</v>
      </c>
      <c r="D162">
        <v>56.1</v>
      </c>
      <c r="E162">
        <v>15901</v>
      </c>
      <c r="F162">
        <v>50.21</v>
      </c>
      <c r="G162" s="8" t="s">
        <v>2082</v>
      </c>
      <c r="H162" t="s">
        <v>383</v>
      </c>
      <c r="I162" t="s">
        <v>383</v>
      </c>
      <c r="J162" t="s">
        <v>383</v>
      </c>
      <c r="K162">
        <v>6.25</v>
      </c>
      <c r="L162">
        <v>34</v>
      </c>
      <c r="M162" t="s">
        <v>1691</v>
      </c>
      <c r="N162" s="6" t="s">
        <v>2168</v>
      </c>
      <c r="Q162">
        <v>3</v>
      </c>
      <c r="R162">
        <v>6.25</v>
      </c>
      <c r="S162">
        <v>34</v>
      </c>
      <c r="T162" t="s">
        <v>1803</v>
      </c>
      <c r="U162" t="s">
        <v>2009</v>
      </c>
      <c r="V162" t="s">
        <v>2024</v>
      </c>
      <c r="W162" t="s">
        <v>2016</v>
      </c>
      <c r="X162" t="s">
        <v>2039</v>
      </c>
    </row>
    <row r="163" spans="1:24" x14ac:dyDescent="0.3">
      <c r="A163" t="s">
        <v>1463</v>
      </c>
      <c r="B163" t="s">
        <v>3752</v>
      </c>
      <c r="D163">
        <v>49.085000000000001</v>
      </c>
      <c r="E163">
        <v>15619</v>
      </c>
      <c r="F163">
        <v>52.5</v>
      </c>
      <c r="G163" s="11"/>
      <c r="H163" t="s">
        <v>340</v>
      </c>
      <c r="I163">
        <v>15618</v>
      </c>
      <c r="J163">
        <v>6181278</v>
      </c>
      <c r="K163">
        <v>6.5</v>
      </c>
      <c r="L163">
        <v>37.5</v>
      </c>
      <c r="M163" t="s">
        <v>1691</v>
      </c>
      <c r="N163" s="6" t="s">
        <v>2168</v>
      </c>
      <c r="Q163">
        <v>6</v>
      </c>
      <c r="R163">
        <v>6.5</v>
      </c>
      <c r="S163">
        <v>37.5</v>
      </c>
      <c r="T163" t="s">
        <v>614</v>
      </c>
      <c r="U163" t="s">
        <v>2009</v>
      </c>
      <c r="V163" t="s">
        <v>2024</v>
      </c>
      <c r="W163" t="s">
        <v>2016</v>
      </c>
      <c r="X163" t="s">
        <v>2039</v>
      </c>
    </row>
    <row r="164" spans="1:24" x14ac:dyDescent="0.3">
      <c r="A164" t="s">
        <v>1332</v>
      </c>
      <c r="B164" t="s">
        <v>699</v>
      </c>
      <c r="C164" t="s">
        <v>699</v>
      </c>
      <c r="D164">
        <v>49.01</v>
      </c>
      <c r="E164">
        <v>13759</v>
      </c>
      <c r="F164">
        <v>52.5</v>
      </c>
      <c r="G164" s="8" t="s">
        <v>2083</v>
      </c>
      <c r="H164" t="s">
        <v>1746</v>
      </c>
      <c r="I164">
        <v>13759</v>
      </c>
      <c r="J164">
        <v>6816730</v>
      </c>
      <c r="K164">
        <v>5</v>
      </c>
      <c r="L164">
        <v>35</v>
      </c>
      <c r="M164" t="s">
        <v>227</v>
      </c>
      <c r="N164" s="6" t="s">
        <v>2260</v>
      </c>
      <c r="R164">
        <v>5</v>
      </c>
      <c r="S164">
        <v>35</v>
      </c>
      <c r="T164" t="s">
        <v>609</v>
      </c>
      <c r="U164" t="s">
        <v>2009</v>
      </c>
      <c r="V164" t="s">
        <v>2024</v>
      </c>
      <c r="W164" t="s">
        <v>2016</v>
      </c>
      <c r="X164" t="s">
        <v>2039</v>
      </c>
    </row>
    <row r="165" spans="1:24" x14ac:dyDescent="0.3">
      <c r="A165" t="s">
        <v>1333</v>
      </c>
      <c r="B165" t="s">
        <v>700</v>
      </c>
      <c r="C165" t="s">
        <v>1464</v>
      </c>
      <c r="D165">
        <v>59.5</v>
      </c>
      <c r="E165">
        <v>17388</v>
      </c>
      <c r="F165">
        <v>53</v>
      </c>
      <c r="G165" s="11"/>
      <c r="H165" t="s">
        <v>1746</v>
      </c>
      <c r="I165">
        <v>17182</v>
      </c>
      <c r="J165">
        <v>8073644</v>
      </c>
      <c r="K165">
        <v>10</v>
      </c>
      <c r="L165">
        <v>34</v>
      </c>
      <c r="M165" t="s">
        <v>228</v>
      </c>
      <c r="N165" s="6" t="s">
        <v>2259</v>
      </c>
      <c r="O165">
        <v>0</v>
      </c>
      <c r="P165">
        <v>30</v>
      </c>
      <c r="R165">
        <v>0</v>
      </c>
      <c r="S165">
        <v>34</v>
      </c>
      <c r="T165" t="s">
        <v>610</v>
      </c>
      <c r="U165" t="s">
        <v>2009</v>
      </c>
      <c r="V165" t="s">
        <v>2024</v>
      </c>
      <c r="W165" t="s">
        <v>2016</v>
      </c>
      <c r="X165" t="s">
        <v>2039</v>
      </c>
    </row>
    <row r="166" spans="1:24" x14ac:dyDescent="0.3">
      <c r="A166" t="s">
        <v>944</v>
      </c>
      <c r="B166" t="s">
        <v>532</v>
      </c>
      <c r="D166">
        <v>53.21</v>
      </c>
      <c r="E166">
        <v>16538</v>
      </c>
      <c r="F166">
        <v>52.3</v>
      </c>
      <c r="G166" s="11"/>
      <c r="H166" t="s">
        <v>1746</v>
      </c>
      <c r="I166">
        <v>16388</v>
      </c>
      <c r="J166">
        <v>6823665</v>
      </c>
      <c r="K166">
        <v>10</v>
      </c>
      <c r="L166">
        <v>38</v>
      </c>
      <c r="M166" t="s">
        <v>228</v>
      </c>
      <c r="N166" s="6" t="s">
        <v>2261</v>
      </c>
      <c r="O166">
        <v>0</v>
      </c>
      <c r="P166">
        <v>37.5</v>
      </c>
      <c r="R166">
        <v>0</v>
      </c>
      <c r="S166">
        <v>38</v>
      </c>
      <c r="T166" t="s">
        <v>610</v>
      </c>
      <c r="U166" t="s">
        <v>2009</v>
      </c>
      <c r="V166" t="s">
        <v>2024</v>
      </c>
      <c r="W166" t="s">
        <v>2016</v>
      </c>
      <c r="X166" t="s">
        <v>2039</v>
      </c>
    </row>
    <row r="167" spans="1:24" x14ac:dyDescent="0.3">
      <c r="A167" t="s">
        <v>1276</v>
      </c>
      <c r="B167" t="s">
        <v>778</v>
      </c>
      <c r="D167">
        <v>51.652000000000001</v>
      </c>
      <c r="E167">
        <v>16071</v>
      </c>
      <c r="F167">
        <v>52</v>
      </c>
      <c r="G167" s="11"/>
      <c r="H167" t="s">
        <v>340</v>
      </c>
      <c r="I167">
        <v>16071</v>
      </c>
      <c r="J167">
        <v>6941239</v>
      </c>
      <c r="K167">
        <v>5</v>
      </c>
      <c r="L167">
        <v>31</v>
      </c>
      <c r="M167" t="s">
        <v>227</v>
      </c>
      <c r="N167" s="6" t="s">
        <v>2262</v>
      </c>
      <c r="R167">
        <v>5</v>
      </c>
      <c r="S167">
        <v>31</v>
      </c>
      <c r="T167" t="s">
        <v>609</v>
      </c>
      <c r="U167" t="s">
        <v>2009</v>
      </c>
      <c r="V167" t="s">
        <v>2024</v>
      </c>
      <c r="W167" t="s">
        <v>2016</v>
      </c>
      <c r="X167" t="s">
        <v>2039</v>
      </c>
    </row>
    <row r="168" spans="1:24" x14ac:dyDescent="0.3">
      <c r="A168" t="s">
        <v>945</v>
      </c>
      <c r="B168" t="s">
        <v>51</v>
      </c>
      <c r="D168">
        <v>51.603999999999999</v>
      </c>
      <c r="E168">
        <v>12006</v>
      </c>
      <c r="F168">
        <v>47.2926</v>
      </c>
      <c r="G168" s="11"/>
      <c r="H168" t="s">
        <v>1746</v>
      </c>
      <c r="I168">
        <v>12019</v>
      </c>
      <c r="J168">
        <v>5585661</v>
      </c>
      <c r="K168">
        <v>12</v>
      </c>
      <c r="L168">
        <v>37</v>
      </c>
      <c r="M168" t="s">
        <v>227</v>
      </c>
      <c r="N168" s="6" t="s">
        <v>2263</v>
      </c>
      <c r="R168">
        <v>12</v>
      </c>
      <c r="S168">
        <v>37</v>
      </c>
      <c r="T168" t="s">
        <v>614</v>
      </c>
      <c r="U168" t="s">
        <v>2009</v>
      </c>
      <c r="V168" t="s">
        <v>2024</v>
      </c>
      <c r="W168" t="s">
        <v>2016</v>
      </c>
      <c r="X168" t="s">
        <v>2039</v>
      </c>
    </row>
    <row r="169" spans="1:24" x14ac:dyDescent="0.3">
      <c r="A169" t="s">
        <v>946</v>
      </c>
      <c r="B169" t="s">
        <v>116</v>
      </c>
      <c r="D169">
        <v>50.716000000000001</v>
      </c>
      <c r="E169">
        <v>14651</v>
      </c>
      <c r="F169">
        <v>54.504399999999997</v>
      </c>
      <c r="G169" s="11"/>
      <c r="H169" t="s">
        <v>1746</v>
      </c>
      <c r="I169">
        <v>12820</v>
      </c>
      <c r="J169">
        <v>6257554</v>
      </c>
      <c r="K169">
        <v>8</v>
      </c>
      <c r="L169">
        <v>35</v>
      </c>
      <c r="M169" t="s">
        <v>227</v>
      </c>
      <c r="N169" s="6" t="s">
        <v>2264</v>
      </c>
      <c r="R169">
        <v>8</v>
      </c>
      <c r="S169">
        <v>35</v>
      </c>
      <c r="T169" t="s">
        <v>613</v>
      </c>
      <c r="U169" t="s">
        <v>2009</v>
      </c>
      <c r="V169" t="s">
        <v>2024</v>
      </c>
      <c r="W169" t="s">
        <v>2016</v>
      </c>
      <c r="X169" t="s">
        <v>2039</v>
      </c>
    </row>
    <row r="170" spans="1:24" x14ac:dyDescent="0.3">
      <c r="A170" t="s">
        <v>1466</v>
      </c>
      <c r="B170" t="s">
        <v>3753</v>
      </c>
      <c r="D170">
        <v>74.319999999999993</v>
      </c>
      <c r="E170">
        <v>15.529</v>
      </c>
      <c r="F170">
        <v>46.7</v>
      </c>
      <c r="G170" s="8" t="s">
        <v>2084</v>
      </c>
      <c r="H170" t="s">
        <v>383</v>
      </c>
      <c r="I170" t="s">
        <v>383</v>
      </c>
      <c r="J170" t="s">
        <v>383</v>
      </c>
      <c r="M170" t="s">
        <v>1691</v>
      </c>
      <c r="N170" s="6" t="s">
        <v>2168</v>
      </c>
      <c r="O170">
        <v>9</v>
      </c>
      <c r="P170">
        <v>36.5</v>
      </c>
      <c r="Q170">
        <v>8</v>
      </c>
      <c r="R170">
        <v>9</v>
      </c>
      <c r="S170">
        <v>36.5</v>
      </c>
      <c r="T170" t="s">
        <v>610</v>
      </c>
      <c r="U170" t="s">
        <v>2009</v>
      </c>
      <c r="V170" t="s">
        <v>2024</v>
      </c>
      <c r="W170" t="s">
        <v>2016</v>
      </c>
      <c r="X170" t="s">
        <v>2039</v>
      </c>
    </row>
    <row r="171" spans="1:24" x14ac:dyDescent="0.3">
      <c r="A171" t="s">
        <v>1468</v>
      </c>
      <c r="B171" t="s">
        <v>3754</v>
      </c>
      <c r="D171">
        <v>100.4</v>
      </c>
      <c r="E171">
        <v>13821</v>
      </c>
      <c r="F171">
        <v>37.5</v>
      </c>
      <c r="G171" s="8" t="s">
        <v>2085</v>
      </c>
      <c r="H171" t="s">
        <v>383</v>
      </c>
      <c r="I171" t="s">
        <v>383</v>
      </c>
      <c r="J171" t="s">
        <v>383</v>
      </c>
      <c r="M171" t="s">
        <v>1691</v>
      </c>
      <c r="N171" s="6" t="s">
        <v>2168</v>
      </c>
      <c r="O171">
        <v>0</v>
      </c>
      <c r="P171">
        <v>42</v>
      </c>
      <c r="Q171">
        <v>62</v>
      </c>
      <c r="R171">
        <v>0</v>
      </c>
      <c r="S171">
        <v>42</v>
      </c>
      <c r="T171" t="s">
        <v>615</v>
      </c>
      <c r="U171" t="s">
        <v>2009</v>
      </c>
      <c r="V171" t="s">
        <v>2024</v>
      </c>
      <c r="W171" t="s">
        <v>2016</v>
      </c>
      <c r="X171" t="s">
        <v>2039</v>
      </c>
    </row>
    <row r="172" spans="1:24" x14ac:dyDescent="0.3">
      <c r="A172" t="s">
        <v>1470</v>
      </c>
      <c r="B172" t="s">
        <v>3755</v>
      </c>
      <c r="C172" t="s">
        <v>1705</v>
      </c>
      <c r="D172">
        <f>AVERAGE(55.25,53.12,52.99,49,53.73,53.89,56,69)</f>
        <v>55.372500000000002</v>
      </c>
      <c r="E172">
        <v>12146</v>
      </c>
      <c r="F172">
        <f>AVERAGE(54,54.1,55,54.8,54.3,54.5,53.9)</f>
        <v>54.371428571428567</v>
      </c>
      <c r="G172" s="8" t="s">
        <v>2086</v>
      </c>
      <c r="H172" t="s">
        <v>383</v>
      </c>
      <c r="I172" t="s">
        <v>383</v>
      </c>
      <c r="J172" t="s">
        <v>383</v>
      </c>
      <c r="M172" t="s">
        <v>1691</v>
      </c>
      <c r="N172" s="6" t="s">
        <v>2168</v>
      </c>
      <c r="O172">
        <v>10</v>
      </c>
      <c r="P172">
        <v>35</v>
      </c>
      <c r="Q172">
        <v>3</v>
      </c>
      <c r="R172">
        <v>10</v>
      </c>
      <c r="S172">
        <v>35</v>
      </c>
      <c r="T172" t="s">
        <v>613</v>
      </c>
      <c r="U172" t="s">
        <v>2009</v>
      </c>
      <c r="V172" t="s">
        <v>2024</v>
      </c>
      <c r="W172" t="s">
        <v>2016</v>
      </c>
      <c r="X172" t="s">
        <v>2039</v>
      </c>
    </row>
    <row r="173" spans="1:24" x14ac:dyDescent="0.3">
      <c r="A173" t="s">
        <v>1334</v>
      </c>
      <c r="B173" t="s">
        <v>701</v>
      </c>
      <c r="D173">
        <v>53</v>
      </c>
      <c r="E173">
        <v>14483</v>
      </c>
      <c r="F173">
        <v>53</v>
      </c>
      <c r="G173" s="11"/>
      <c r="H173" t="s">
        <v>1746</v>
      </c>
      <c r="I173">
        <v>13983</v>
      </c>
      <c r="J173">
        <v>5643413</v>
      </c>
      <c r="K173">
        <v>6</v>
      </c>
      <c r="L173">
        <v>42</v>
      </c>
      <c r="M173" t="s">
        <v>226</v>
      </c>
      <c r="N173" s="6" t="s">
        <v>2265</v>
      </c>
      <c r="R173">
        <v>6</v>
      </c>
      <c r="S173">
        <v>42</v>
      </c>
      <c r="T173" t="s">
        <v>612</v>
      </c>
      <c r="U173" t="s">
        <v>2009</v>
      </c>
      <c r="V173" t="s">
        <v>2024</v>
      </c>
      <c r="W173" t="s">
        <v>2016</v>
      </c>
      <c r="X173" t="s">
        <v>2039</v>
      </c>
    </row>
    <row r="174" spans="1:24" x14ac:dyDescent="0.3">
      <c r="A174" t="s">
        <v>1335</v>
      </c>
      <c r="B174" t="s">
        <v>702</v>
      </c>
      <c r="D174">
        <v>63.4</v>
      </c>
      <c r="E174">
        <v>18681</v>
      </c>
      <c r="F174">
        <v>46.5</v>
      </c>
      <c r="G174" s="11"/>
      <c r="H174" t="s">
        <v>1746</v>
      </c>
      <c r="I174">
        <v>18335</v>
      </c>
      <c r="J174">
        <v>8455735</v>
      </c>
      <c r="K174">
        <v>5</v>
      </c>
      <c r="L174">
        <v>30</v>
      </c>
      <c r="M174" t="s">
        <v>227</v>
      </c>
      <c r="N174" s="6" t="s">
        <v>2266</v>
      </c>
      <c r="R174">
        <v>5</v>
      </c>
      <c r="S174">
        <v>30</v>
      </c>
      <c r="T174" t="s">
        <v>609</v>
      </c>
      <c r="U174" t="s">
        <v>2009</v>
      </c>
      <c r="V174" t="s">
        <v>2024</v>
      </c>
      <c r="W174" t="s">
        <v>2016</v>
      </c>
      <c r="X174" t="s">
        <v>2039</v>
      </c>
    </row>
    <row r="175" spans="1:24" x14ac:dyDescent="0.3">
      <c r="A175" t="s">
        <v>1472</v>
      </c>
      <c r="B175" t="s">
        <v>3756</v>
      </c>
      <c r="D175">
        <v>60.5</v>
      </c>
      <c r="E175">
        <v>13451</v>
      </c>
      <c r="F175">
        <v>49.5</v>
      </c>
      <c r="G175" s="8" t="s">
        <v>2087</v>
      </c>
      <c r="H175" t="s">
        <v>383</v>
      </c>
      <c r="I175" t="s">
        <v>383</v>
      </c>
      <c r="J175" t="s">
        <v>383</v>
      </c>
      <c r="M175" t="s">
        <v>1691</v>
      </c>
      <c r="N175" s="6" t="s">
        <v>2168</v>
      </c>
      <c r="O175">
        <v>6.5</v>
      </c>
      <c r="P175">
        <v>37.5</v>
      </c>
      <c r="Q175">
        <v>12</v>
      </c>
      <c r="R175">
        <v>6.5</v>
      </c>
      <c r="S175">
        <v>37.5</v>
      </c>
      <c r="T175" t="s">
        <v>610</v>
      </c>
      <c r="U175" t="s">
        <v>2009</v>
      </c>
      <c r="V175" t="s">
        <v>2024</v>
      </c>
      <c r="W175" t="s">
        <v>2016</v>
      </c>
      <c r="X175" t="s">
        <v>2039</v>
      </c>
    </row>
    <row r="176" spans="1:24" x14ac:dyDescent="0.3">
      <c r="A176" t="s">
        <v>1274</v>
      </c>
      <c r="B176" t="s">
        <v>776</v>
      </c>
      <c r="D176">
        <v>49.956000000000003</v>
      </c>
      <c r="E176">
        <v>14404</v>
      </c>
      <c r="F176">
        <v>52</v>
      </c>
      <c r="G176" s="11"/>
      <c r="H176" t="s">
        <v>340</v>
      </c>
      <c r="I176">
        <v>14404</v>
      </c>
      <c r="J176">
        <v>6905711</v>
      </c>
      <c r="K176">
        <v>10</v>
      </c>
      <c r="L176">
        <v>32</v>
      </c>
      <c r="M176" t="s">
        <v>228</v>
      </c>
      <c r="N176" s="6" t="s">
        <v>2259</v>
      </c>
      <c r="R176">
        <v>10</v>
      </c>
      <c r="S176">
        <v>32</v>
      </c>
      <c r="T176" t="s">
        <v>609</v>
      </c>
      <c r="U176" t="s">
        <v>2009</v>
      </c>
      <c r="V176" t="s">
        <v>2024</v>
      </c>
      <c r="W176" t="s">
        <v>2016</v>
      </c>
      <c r="X176" t="s">
        <v>2039</v>
      </c>
    </row>
    <row r="177" spans="1:24" x14ac:dyDescent="0.3">
      <c r="A177" t="s">
        <v>1336</v>
      </c>
      <c r="B177" t="s">
        <v>3757</v>
      </c>
      <c r="D177">
        <v>109.7</v>
      </c>
      <c r="E177">
        <v>12292</v>
      </c>
      <c r="F177">
        <v>36.5</v>
      </c>
      <c r="G177" s="11"/>
      <c r="H177" t="s">
        <v>1746</v>
      </c>
      <c r="I177">
        <v>12236</v>
      </c>
      <c r="J177">
        <v>5682910</v>
      </c>
      <c r="M177" t="s">
        <v>1691</v>
      </c>
      <c r="N177" s="6" t="s">
        <v>2168</v>
      </c>
      <c r="O177">
        <v>10</v>
      </c>
      <c r="P177">
        <v>35</v>
      </c>
      <c r="Q177">
        <v>13</v>
      </c>
      <c r="R177">
        <v>10</v>
      </c>
      <c r="S177">
        <v>35</v>
      </c>
      <c r="T177" t="s">
        <v>615</v>
      </c>
      <c r="U177" t="s">
        <v>2009</v>
      </c>
      <c r="V177" t="s">
        <v>2024</v>
      </c>
      <c r="W177" t="s">
        <v>2016</v>
      </c>
      <c r="X177" t="s">
        <v>2039</v>
      </c>
    </row>
    <row r="178" spans="1:24" x14ac:dyDescent="0.3">
      <c r="A178" t="s">
        <v>1475</v>
      </c>
      <c r="B178" t="s">
        <v>3758</v>
      </c>
      <c r="D178">
        <v>40.93</v>
      </c>
      <c r="E178">
        <v>9403</v>
      </c>
      <c r="F178">
        <v>49.79</v>
      </c>
      <c r="G178" s="8" t="s">
        <v>2088</v>
      </c>
      <c r="H178" t="s">
        <v>383</v>
      </c>
      <c r="I178" t="s">
        <v>383</v>
      </c>
      <c r="J178" t="s">
        <v>383</v>
      </c>
      <c r="M178" t="s">
        <v>1691</v>
      </c>
      <c r="N178" s="6" t="s">
        <v>2168</v>
      </c>
      <c r="O178">
        <v>5</v>
      </c>
      <c r="P178">
        <v>39.5</v>
      </c>
      <c r="Q178">
        <v>6</v>
      </c>
      <c r="R178">
        <v>5</v>
      </c>
      <c r="S178">
        <v>39.5</v>
      </c>
      <c r="T178" t="s">
        <v>616</v>
      </c>
      <c r="U178" t="s">
        <v>2009</v>
      </c>
      <c r="V178" t="s">
        <v>2024</v>
      </c>
      <c r="W178" t="s">
        <v>2016</v>
      </c>
      <c r="X178" t="s">
        <v>2039</v>
      </c>
    </row>
    <row r="179" spans="1:24" x14ac:dyDescent="0.3">
      <c r="A179" t="s">
        <v>948</v>
      </c>
      <c r="B179" t="s">
        <v>46</v>
      </c>
      <c r="D179">
        <v>42.968499999999999</v>
      </c>
      <c r="E179">
        <v>13761</v>
      </c>
      <c r="F179">
        <v>52.3</v>
      </c>
      <c r="G179" s="11"/>
      <c r="H179" t="s">
        <v>1746</v>
      </c>
      <c r="I179">
        <v>13735</v>
      </c>
      <c r="J179">
        <v>6006140</v>
      </c>
      <c r="K179">
        <v>3</v>
      </c>
      <c r="L179">
        <v>40</v>
      </c>
      <c r="M179" t="s">
        <v>227</v>
      </c>
      <c r="N179" s="6" t="s">
        <v>2267</v>
      </c>
      <c r="O179">
        <v>3</v>
      </c>
      <c r="P179">
        <v>38</v>
      </c>
      <c r="Q179">
        <v>12</v>
      </c>
      <c r="R179">
        <v>3</v>
      </c>
      <c r="S179">
        <v>40</v>
      </c>
      <c r="T179" t="s">
        <v>1804</v>
      </c>
      <c r="U179" t="s">
        <v>2009</v>
      </c>
      <c r="V179" t="s">
        <v>2024</v>
      </c>
      <c r="W179" t="s">
        <v>2015</v>
      </c>
      <c r="X179" t="s">
        <v>3039</v>
      </c>
    </row>
    <row r="180" spans="1:24" x14ac:dyDescent="0.3">
      <c r="A180" t="s">
        <v>949</v>
      </c>
      <c r="B180" t="s">
        <v>99</v>
      </c>
      <c r="D180" s="15">
        <v>28.645299999999999</v>
      </c>
      <c r="E180">
        <v>9308</v>
      </c>
      <c r="F180">
        <v>52.1</v>
      </c>
      <c r="G180" s="11"/>
      <c r="H180" t="s">
        <v>1746</v>
      </c>
      <c r="I180">
        <v>9306</v>
      </c>
      <c r="J180">
        <v>4486276</v>
      </c>
      <c r="K180">
        <v>9</v>
      </c>
      <c r="L180">
        <v>29</v>
      </c>
      <c r="M180" t="s">
        <v>226</v>
      </c>
      <c r="N180" s="6" t="s">
        <v>2268</v>
      </c>
      <c r="R180">
        <v>9</v>
      </c>
      <c r="S180">
        <v>29</v>
      </c>
      <c r="T180" t="s">
        <v>1805</v>
      </c>
      <c r="U180" t="s">
        <v>2009</v>
      </c>
      <c r="V180" t="s">
        <v>2024</v>
      </c>
      <c r="W180" t="s">
        <v>2016</v>
      </c>
      <c r="X180" t="s">
        <v>2039</v>
      </c>
    </row>
    <row r="181" spans="1:24" x14ac:dyDescent="0.3">
      <c r="A181" t="s">
        <v>1570</v>
      </c>
      <c r="B181" t="s">
        <v>3759</v>
      </c>
      <c r="C181" t="s">
        <v>1570</v>
      </c>
      <c r="D181">
        <v>38.463999999999999</v>
      </c>
      <c r="F181">
        <v>53.5</v>
      </c>
      <c r="G181" s="11"/>
      <c r="H181" t="s">
        <v>383</v>
      </c>
      <c r="I181" t="s">
        <v>383</v>
      </c>
      <c r="J181" t="s">
        <v>383</v>
      </c>
      <c r="M181" t="s">
        <v>1691</v>
      </c>
      <c r="N181" s="6" t="s">
        <v>2168</v>
      </c>
      <c r="O181">
        <v>1</v>
      </c>
      <c r="P181">
        <v>33.5</v>
      </c>
      <c r="Q181">
        <v>3</v>
      </c>
      <c r="R181">
        <v>1</v>
      </c>
      <c r="S181">
        <v>33.5</v>
      </c>
      <c r="T181" t="s">
        <v>1806</v>
      </c>
      <c r="U181" t="s">
        <v>2009</v>
      </c>
      <c r="V181" t="s">
        <v>2024</v>
      </c>
      <c r="W181" t="s">
        <v>2016</v>
      </c>
      <c r="X181" t="s">
        <v>2039</v>
      </c>
    </row>
    <row r="182" spans="1:24" x14ac:dyDescent="0.3">
      <c r="A182" t="s">
        <v>1337</v>
      </c>
      <c r="B182" t="s">
        <v>703</v>
      </c>
      <c r="D182">
        <v>77.385999999999996</v>
      </c>
      <c r="E182">
        <v>23559</v>
      </c>
      <c r="F182">
        <v>53.5</v>
      </c>
      <c r="G182" s="11"/>
      <c r="H182" t="s">
        <v>1746</v>
      </c>
      <c r="I182">
        <v>23011</v>
      </c>
      <c r="J182">
        <v>8897202</v>
      </c>
      <c r="K182">
        <v>15</v>
      </c>
      <c r="L182">
        <v>37</v>
      </c>
      <c r="M182" t="s">
        <v>227</v>
      </c>
      <c r="N182" s="6" t="s">
        <v>2269</v>
      </c>
      <c r="R182">
        <v>15</v>
      </c>
      <c r="S182">
        <v>37</v>
      </c>
      <c r="T182" t="s">
        <v>617</v>
      </c>
      <c r="U182" t="s">
        <v>2009</v>
      </c>
      <c r="V182" t="s">
        <v>2024</v>
      </c>
      <c r="W182" t="s">
        <v>2015</v>
      </c>
      <c r="X182" t="s">
        <v>3039</v>
      </c>
    </row>
    <row r="183" spans="1:24" x14ac:dyDescent="0.3">
      <c r="A183" t="s">
        <v>950</v>
      </c>
      <c r="B183" t="s">
        <v>312</v>
      </c>
      <c r="D183">
        <v>30.625499999999999</v>
      </c>
      <c r="E183">
        <v>10160</v>
      </c>
      <c r="F183">
        <v>42.1</v>
      </c>
      <c r="G183" s="11"/>
      <c r="H183" t="s">
        <v>383</v>
      </c>
      <c r="I183" t="s">
        <v>383</v>
      </c>
      <c r="J183" t="s">
        <v>383</v>
      </c>
      <c r="K183">
        <v>5</v>
      </c>
      <c r="L183">
        <v>32</v>
      </c>
      <c r="M183" t="s">
        <v>228</v>
      </c>
      <c r="N183" s="6" t="s">
        <v>2225</v>
      </c>
      <c r="R183">
        <v>5</v>
      </c>
      <c r="S183">
        <v>32</v>
      </c>
      <c r="T183" t="s">
        <v>1807</v>
      </c>
      <c r="U183" t="s">
        <v>2009</v>
      </c>
      <c r="V183" t="s">
        <v>2024</v>
      </c>
      <c r="W183" t="s">
        <v>2015</v>
      </c>
      <c r="X183" t="s">
        <v>3039</v>
      </c>
    </row>
    <row r="184" spans="1:24" x14ac:dyDescent="0.3">
      <c r="A184" t="s">
        <v>1032</v>
      </c>
      <c r="B184" t="s">
        <v>412</v>
      </c>
      <c r="C184" t="s">
        <v>431</v>
      </c>
      <c r="D184">
        <v>36.1</v>
      </c>
      <c r="F184">
        <v>51.4</v>
      </c>
      <c r="G184" s="11"/>
      <c r="H184" t="s">
        <v>383</v>
      </c>
      <c r="I184" t="s">
        <v>383</v>
      </c>
      <c r="J184" t="s">
        <v>383</v>
      </c>
      <c r="K184">
        <v>5</v>
      </c>
      <c r="L184">
        <v>29</v>
      </c>
      <c r="M184" t="s">
        <v>228</v>
      </c>
      <c r="N184" s="6" t="s">
        <v>2270</v>
      </c>
      <c r="R184">
        <v>5</v>
      </c>
      <c r="S184">
        <v>29</v>
      </c>
      <c r="T184" t="s">
        <v>618</v>
      </c>
      <c r="U184" t="s">
        <v>2009</v>
      </c>
      <c r="V184" t="s">
        <v>2024</v>
      </c>
      <c r="W184" t="s">
        <v>2016</v>
      </c>
      <c r="X184" t="s">
        <v>2039</v>
      </c>
    </row>
    <row r="185" spans="1:24" ht="15.6" customHeight="1" x14ac:dyDescent="0.3">
      <c r="A185" t="s">
        <v>951</v>
      </c>
      <c r="B185" t="s">
        <v>113</v>
      </c>
      <c r="C185" t="s">
        <v>299</v>
      </c>
      <c r="D185">
        <v>33.485999999999997</v>
      </c>
      <c r="E185">
        <v>10061</v>
      </c>
      <c r="F185">
        <v>53.6</v>
      </c>
      <c r="G185" s="11"/>
      <c r="H185" t="s">
        <v>1746</v>
      </c>
      <c r="I185">
        <v>10050</v>
      </c>
      <c r="J185">
        <v>4864145</v>
      </c>
      <c r="K185">
        <v>5</v>
      </c>
      <c r="L185">
        <v>32</v>
      </c>
      <c r="M185" t="s">
        <v>227</v>
      </c>
      <c r="N185" s="6" t="s">
        <v>2271</v>
      </c>
      <c r="R185">
        <v>5</v>
      </c>
      <c r="S185">
        <v>32</v>
      </c>
      <c r="T185" t="s">
        <v>618</v>
      </c>
      <c r="U185" t="s">
        <v>2009</v>
      </c>
      <c r="V185" t="s">
        <v>2024</v>
      </c>
      <c r="W185" t="s">
        <v>2016</v>
      </c>
      <c r="X185" t="s">
        <v>2039</v>
      </c>
    </row>
    <row r="186" spans="1:24" x14ac:dyDescent="0.3">
      <c r="A186" t="s">
        <v>952</v>
      </c>
      <c r="B186" t="s">
        <v>41</v>
      </c>
      <c r="D186">
        <v>32.268999999999998</v>
      </c>
      <c r="E186">
        <v>9651</v>
      </c>
      <c r="F186">
        <v>51.4</v>
      </c>
      <c r="G186" s="11"/>
      <c r="H186" t="s">
        <v>1746</v>
      </c>
      <c r="I186">
        <v>9651</v>
      </c>
      <c r="J186">
        <v>4871481</v>
      </c>
      <c r="K186">
        <v>7</v>
      </c>
      <c r="L186">
        <v>32</v>
      </c>
      <c r="M186" t="s">
        <v>226</v>
      </c>
      <c r="N186" s="6" t="s">
        <v>2272</v>
      </c>
      <c r="R186">
        <v>7</v>
      </c>
      <c r="S186">
        <v>32</v>
      </c>
      <c r="T186" t="s">
        <v>618</v>
      </c>
      <c r="U186" t="s">
        <v>2009</v>
      </c>
      <c r="V186" t="s">
        <v>2024</v>
      </c>
      <c r="W186" t="s">
        <v>2016</v>
      </c>
      <c r="X186" t="s">
        <v>2039</v>
      </c>
    </row>
    <row r="187" spans="1:24" x14ac:dyDescent="0.3">
      <c r="A187" t="s">
        <v>953</v>
      </c>
      <c r="B187" t="s">
        <v>570</v>
      </c>
      <c r="D187">
        <v>33.299999999999997</v>
      </c>
      <c r="E187">
        <v>10844</v>
      </c>
      <c r="F187">
        <v>54</v>
      </c>
      <c r="G187" s="11"/>
      <c r="H187" t="s">
        <v>340</v>
      </c>
      <c r="I187">
        <v>10628</v>
      </c>
      <c r="J187">
        <v>4868826</v>
      </c>
      <c r="K187">
        <v>12</v>
      </c>
      <c r="L187">
        <v>46</v>
      </c>
      <c r="M187" t="s">
        <v>227</v>
      </c>
      <c r="N187" s="6" t="s">
        <v>2164</v>
      </c>
      <c r="R187">
        <v>12</v>
      </c>
      <c r="S187">
        <v>46</v>
      </c>
      <c r="T187" t="s">
        <v>1808</v>
      </c>
      <c r="U187" t="s">
        <v>2009</v>
      </c>
      <c r="V187" t="s">
        <v>2024</v>
      </c>
      <c r="W187" t="s">
        <v>2016</v>
      </c>
      <c r="X187" t="s">
        <v>2039</v>
      </c>
    </row>
    <row r="188" spans="1:24" ht="15.6" customHeight="1" x14ac:dyDescent="0.3">
      <c r="A188" t="s">
        <v>1273</v>
      </c>
      <c r="B188" t="s">
        <v>1750</v>
      </c>
      <c r="D188">
        <v>44.845999999999997</v>
      </c>
      <c r="E188">
        <v>17166</v>
      </c>
      <c r="F188">
        <v>51</v>
      </c>
      <c r="G188" s="11"/>
      <c r="H188" t="s">
        <v>3707</v>
      </c>
      <c r="I188">
        <v>17166</v>
      </c>
      <c r="J188">
        <v>7205290</v>
      </c>
      <c r="K188">
        <v>13</v>
      </c>
      <c r="L188">
        <v>38</v>
      </c>
      <c r="M188" t="s">
        <v>226</v>
      </c>
      <c r="N188" s="6" t="s">
        <v>2273</v>
      </c>
      <c r="O188">
        <v>6</v>
      </c>
      <c r="P188">
        <v>36</v>
      </c>
      <c r="Q188">
        <v>8</v>
      </c>
      <c r="R188">
        <v>6</v>
      </c>
      <c r="S188">
        <v>38</v>
      </c>
      <c r="T188" t="s">
        <v>1809</v>
      </c>
      <c r="U188" t="s">
        <v>2009</v>
      </c>
      <c r="V188" t="s">
        <v>2024</v>
      </c>
      <c r="W188" t="s">
        <v>2016</v>
      </c>
      <c r="X188" t="s">
        <v>2039</v>
      </c>
    </row>
    <row r="189" spans="1:24" x14ac:dyDescent="0.3">
      <c r="A189" t="s">
        <v>954</v>
      </c>
      <c r="B189" t="s">
        <v>42</v>
      </c>
      <c r="D189">
        <v>76.566999999999993</v>
      </c>
      <c r="E189">
        <v>13903</v>
      </c>
      <c r="F189">
        <v>41.95</v>
      </c>
      <c r="G189" s="11"/>
      <c r="H189" t="s">
        <v>1746</v>
      </c>
      <c r="I189">
        <v>13711</v>
      </c>
      <c r="J189">
        <v>4552491</v>
      </c>
      <c r="K189">
        <v>8</v>
      </c>
      <c r="L189">
        <v>37</v>
      </c>
      <c r="M189" t="s">
        <v>226</v>
      </c>
      <c r="N189" s="6" t="s">
        <v>2274</v>
      </c>
      <c r="R189">
        <v>8</v>
      </c>
      <c r="S189">
        <v>37</v>
      </c>
      <c r="T189" t="s">
        <v>1810</v>
      </c>
      <c r="U189" t="s">
        <v>2009</v>
      </c>
      <c r="V189" t="s">
        <v>2024</v>
      </c>
      <c r="W189" t="s">
        <v>2015</v>
      </c>
      <c r="X189" t="s">
        <v>3046</v>
      </c>
    </row>
    <row r="190" spans="1:24" x14ac:dyDescent="0.3">
      <c r="A190" t="s">
        <v>955</v>
      </c>
      <c r="B190" t="s">
        <v>265</v>
      </c>
      <c r="D190">
        <v>211.63</v>
      </c>
      <c r="E190">
        <v>14868</v>
      </c>
      <c r="F190">
        <v>41.4</v>
      </c>
      <c r="G190" s="11"/>
      <c r="H190" t="s">
        <v>3707</v>
      </c>
      <c r="I190">
        <v>14868</v>
      </c>
      <c r="J190">
        <v>5534495</v>
      </c>
      <c r="K190">
        <v>5</v>
      </c>
      <c r="L190">
        <v>25</v>
      </c>
      <c r="M190" t="s">
        <v>227</v>
      </c>
      <c r="N190" s="6" t="s">
        <v>2275</v>
      </c>
      <c r="O190">
        <v>0.5</v>
      </c>
      <c r="P190">
        <v>26.7</v>
      </c>
      <c r="Q190">
        <v>11</v>
      </c>
      <c r="R190">
        <v>0.5</v>
      </c>
      <c r="S190">
        <v>26.7</v>
      </c>
      <c r="T190" t="s">
        <v>1810</v>
      </c>
      <c r="U190" t="s">
        <v>2009</v>
      </c>
      <c r="V190" t="s">
        <v>2024</v>
      </c>
      <c r="W190" t="s">
        <v>2015</v>
      </c>
      <c r="X190" t="s">
        <v>3046</v>
      </c>
    </row>
    <row r="191" spans="1:24" x14ac:dyDescent="0.3">
      <c r="A191" t="s">
        <v>956</v>
      </c>
      <c r="B191" t="s">
        <v>523</v>
      </c>
      <c r="D191">
        <v>51.658999999999999</v>
      </c>
      <c r="E191">
        <v>9404</v>
      </c>
      <c r="F191">
        <v>53.8</v>
      </c>
      <c r="G191" s="11"/>
      <c r="H191" t="s">
        <v>340</v>
      </c>
      <c r="I191">
        <v>9378</v>
      </c>
      <c r="J191">
        <v>4427974</v>
      </c>
      <c r="K191">
        <v>-10</v>
      </c>
      <c r="L191">
        <v>27</v>
      </c>
      <c r="M191" t="s">
        <v>226</v>
      </c>
      <c r="N191" s="6" t="s">
        <v>2276</v>
      </c>
      <c r="R191">
        <v>-10</v>
      </c>
      <c r="S191">
        <v>27</v>
      </c>
      <c r="T191" t="s">
        <v>619</v>
      </c>
      <c r="U191" t="s">
        <v>2009</v>
      </c>
      <c r="V191" t="s">
        <v>2024</v>
      </c>
      <c r="W191" t="s">
        <v>2016</v>
      </c>
      <c r="X191" t="s">
        <v>2039</v>
      </c>
    </row>
    <row r="192" spans="1:24" x14ac:dyDescent="0.3">
      <c r="A192" t="s">
        <v>957</v>
      </c>
      <c r="B192" t="s">
        <v>526</v>
      </c>
      <c r="D192">
        <v>44.137</v>
      </c>
      <c r="E192">
        <v>13960</v>
      </c>
      <c r="F192">
        <v>53.9</v>
      </c>
      <c r="G192" s="11"/>
      <c r="H192" t="s">
        <v>1746</v>
      </c>
      <c r="I192">
        <v>13291</v>
      </c>
      <c r="J192">
        <v>6038804</v>
      </c>
      <c r="K192">
        <v>-7</v>
      </c>
      <c r="L192">
        <v>28</v>
      </c>
      <c r="M192" t="s">
        <v>226</v>
      </c>
      <c r="N192" s="6" t="s">
        <v>2276</v>
      </c>
      <c r="R192">
        <v>-7</v>
      </c>
      <c r="S192">
        <v>28</v>
      </c>
      <c r="T192" t="s">
        <v>619</v>
      </c>
      <c r="U192" t="s">
        <v>2009</v>
      </c>
      <c r="V192" t="s">
        <v>2024</v>
      </c>
      <c r="W192" t="s">
        <v>2016</v>
      </c>
      <c r="X192" t="s">
        <v>2039</v>
      </c>
    </row>
    <row r="193" spans="1:24" ht="15.6" customHeight="1" x14ac:dyDescent="0.3">
      <c r="A193" t="s">
        <v>958</v>
      </c>
      <c r="B193" t="s">
        <v>344</v>
      </c>
      <c r="D193">
        <v>43.87</v>
      </c>
      <c r="E193">
        <v>11609</v>
      </c>
      <c r="F193">
        <v>50.8</v>
      </c>
      <c r="G193" s="11"/>
      <c r="H193" t="s">
        <v>1746</v>
      </c>
      <c r="I193">
        <v>11564</v>
      </c>
      <c r="J193">
        <v>4890805</v>
      </c>
      <c r="K193">
        <v>5</v>
      </c>
      <c r="L193">
        <v>36</v>
      </c>
      <c r="M193" t="s">
        <v>228</v>
      </c>
      <c r="N193" s="6" t="s">
        <v>2277</v>
      </c>
      <c r="O193">
        <v>4.5</v>
      </c>
      <c r="P193">
        <v>38.75</v>
      </c>
      <c r="Q193">
        <v>24</v>
      </c>
      <c r="R193">
        <v>4.5</v>
      </c>
      <c r="S193">
        <v>38.75</v>
      </c>
      <c r="T193" t="s">
        <v>1811</v>
      </c>
      <c r="U193" t="s">
        <v>2009</v>
      </c>
      <c r="V193" t="s">
        <v>2024</v>
      </c>
      <c r="W193" t="s">
        <v>2016</v>
      </c>
      <c r="X193" t="s">
        <v>2039</v>
      </c>
    </row>
    <row r="194" spans="1:24" x14ac:dyDescent="0.3">
      <c r="A194" t="s">
        <v>1498</v>
      </c>
      <c r="B194" t="s">
        <v>3760</v>
      </c>
      <c r="D194">
        <v>40.6</v>
      </c>
      <c r="F194">
        <v>53.5</v>
      </c>
      <c r="G194" s="11"/>
      <c r="H194" t="s">
        <v>383</v>
      </c>
      <c r="I194" t="s">
        <v>383</v>
      </c>
      <c r="J194" t="s">
        <v>383</v>
      </c>
      <c r="M194" t="s">
        <v>1691</v>
      </c>
      <c r="N194" s="6" t="s">
        <v>2168</v>
      </c>
      <c r="O194">
        <v>8.5</v>
      </c>
      <c r="P194">
        <v>32</v>
      </c>
      <c r="Q194">
        <v>3</v>
      </c>
      <c r="R194">
        <v>8.5</v>
      </c>
      <c r="S194">
        <v>32</v>
      </c>
      <c r="T194" t="s">
        <v>1811</v>
      </c>
      <c r="U194" t="s">
        <v>2009</v>
      </c>
      <c r="V194" t="s">
        <v>2024</v>
      </c>
      <c r="W194" t="s">
        <v>2016</v>
      </c>
      <c r="X194" t="s">
        <v>2039</v>
      </c>
    </row>
    <row r="195" spans="1:24" x14ac:dyDescent="0.3">
      <c r="A195" t="s">
        <v>1698</v>
      </c>
      <c r="B195" t="s">
        <v>1726</v>
      </c>
      <c r="D195">
        <v>19.100000000000001</v>
      </c>
      <c r="E195">
        <v>7004</v>
      </c>
      <c r="F195">
        <v>48.5</v>
      </c>
      <c r="G195" s="11"/>
      <c r="H195" t="s">
        <v>1746</v>
      </c>
      <c r="I195">
        <v>6604</v>
      </c>
      <c r="J195">
        <v>3564964</v>
      </c>
      <c r="K195">
        <v>15</v>
      </c>
      <c r="L195">
        <v>39</v>
      </c>
      <c r="M195" t="s">
        <v>236</v>
      </c>
      <c r="N195" s="6" t="s">
        <v>2278</v>
      </c>
      <c r="R195">
        <v>15</v>
      </c>
      <c r="S195">
        <v>39</v>
      </c>
      <c r="T195" t="s">
        <v>1812</v>
      </c>
      <c r="U195" t="s">
        <v>2009</v>
      </c>
      <c r="V195" t="s">
        <v>2024</v>
      </c>
      <c r="W195" t="s">
        <v>2015</v>
      </c>
      <c r="X195" t="s">
        <v>3043</v>
      </c>
    </row>
    <row r="196" spans="1:24" x14ac:dyDescent="0.3">
      <c r="A196" t="s">
        <v>1721</v>
      </c>
      <c r="B196" t="s">
        <v>815</v>
      </c>
      <c r="C196" t="s">
        <v>814</v>
      </c>
      <c r="D196">
        <v>35.218000000000004</v>
      </c>
      <c r="E196">
        <v>12529</v>
      </c>
      <c r="F196">
        <v>55.77</v>
      </c>
      <c r="G196" s="11"/>
      <c r="H196" t="s">
        <v>340</v>
      </c>
      <c r="I196">
        <v>12530</v>
      </c>
      <c r="J196">
        <v>5565318</v>
      </c>
      <c r="K196">
        <v>15</v>
      </c>
      <c r="L196">
        <v>32</v>
      </c>
      <c r="M196" t="s">
        <v>226</v>
      </c>
      <c r="N196" s="6" t="s">
        <v>2279</v>
      </c>
      <c r="O196">
        <v>15</v>
      </c>
      <c r="P196">
        <v>45</v>
      </c>
      <c r="Q196">
        <v>3</v>
      </c>
      <c r="R196">
        <v>15</v>
      </c>
      <c r="S196">
        <v>45</v>
      </c>
      <c r="T196" t="s">
        <v>2026</v>
      </c>
      <c r="U196" t="s">
        <v>2009</v>
      </c>
      <c r="V196" t="s">
        <v>2024</v>
      </c>
      <c r="W196" t="s">
        <v>2015</v>
      </c>
      <c r="X196" t="s">
        <v>3039</v>
      </c>
    </row>
    <row r="197" spans="1:24" x14ac:dyDescent="0.3">
      <c r="A197" t="s">
        <v>963</v>
      </c>
      <c r="B197" t="s">
        <v>528</v>
      </c>
      <c r="D197">
        <v>32.36</v>
      </c>
      <c r="E197">
        <v>10170</v>
      </c>
      <c r="F197">
        <v>50.646999999999998</v>
      </c>
      <c r="G197" s="11"/>
      <c r="H197" t="s">
        <v>1746</v>
      </c>
      <c r="I197">
        <v>10140</v>
      </c>
      <c r="J197">
        <v>5537149</v>
      </c>
      <c r="K197">
        <v>5</v>
      </c>
      <c r="L197">
        <v>38</v>
      </c>
      <c r="M197" t="s">
        <v>228</v>
      </c>
      <c r="N197" s="6" t="s">
        <v>2280</v>
      </c>
      <c r="O197" s="14"/>
      <c r="P197" s="14"/>
      <c r="R197">
        <v>5</v>
      </c>
      <c r="S197">
        <v>38</v>
      </c>
      <c r="T197" t="s">
        <v>620</v>
      </c>
      <c r="U197" t="s">
        <v>2009</v>
      </c>
      <c r="V197" t="s">
        <v>2024</v>
      </c>
      <c r="W197" t="s">
        <v>2016</v>
      </c>
      <c r="X197" t="s">
        <v>2039</v>
      </c>
    </row>
    <row r="198" spans="1:24" ht="15.6" customHeight="1" x14ac:dyDescent="0.3">
      <c r="A198" t="s">
        <v>867</v>
      </c>
      <c r="B198" t="s">
        <v>529</v>
      </c>
      <c r="C198" t="s">
        <v>530</v>
      </c>
      <c r="D198">
        <v>30.043199999999999</v>
      </c>
      <c r="F198">
        <v>51.2</v>
      </c>
      <c r="G198" s="11"/>
      <c r="H198" t="s">
        <v>383</v>
      </c>
      <c r="I198" t="s">
        <v>383</v>
      </c>
      <c r="J198" t="s">
        <v>383</v>
      </c>
      <c r="K198">
        <v>8</v>
      </c>
      <c r="L198">
        <v>38</v>
      </c>
      <c r="M198" t="s">
        <v>228</v>
      </c>
      <c r="N198" s="6" t="s">
        <v>2280</v>
      </c>
      <c r="R198">
        <v>8</v>
      </c>
      <c r="S198">
        <v>38</v>
      </c>
      <c r="T198" t="s">
        <v>620</v>
      </c>
      <c r="U198" t="s">
        <v>2009</v>
      </c>
      <c r="V198" t="s">
        <v>2024</v>
      </c>
      <c r="W198" t="s">
        <v>2016</v>
      </c>
      <c r="X198" t="s">
        <v>2039</v>
      </c>
    </row>
    <row r="199" spans="1:24" ht="15.6" customHeight="1" x14ac:dyDescent="0.3">
      <c r="A199" t="s">
        <v>1338</v>
      </c>
      <c r="B199" t="s">
        <v>3761</v>
      </c>
      <c r="D199">
        <v>33.299999999999997</v>
      </c>
      <c r="E199">
        <v>11686</v>
      </c>
      <c r="F199">
        <v>52</v>
      </c>
      <c r="G199" s="11"/>
      <c r="H199" t="s">
        <v>1746</v>
      </c>
      <c r="I199">
        <v>11490</v>
      </c>
      <c r="J199">
        <v>5622490</v>
      </c>
      <c r="M199" t="s">
        <v>1691</v>
      </c>
      <c r="N199" s="6" t="s">
        <v>2168</v>
      </c>
      <c r="O199">
        <v>7.5</v>
      </c>
      <c r="P199">
        <v>35</v>
      </c>
      <c r="Q199">
        <v>6</v>
      </c>
      <c r="R199">
        <v>7.5</v>
      </c>
      <c r="S199">
        <v>35</v>
      </c>
      <c r="T199" t="s">
        <v>620</v>
      </c>
      <c r="U199" t="s">
        <v>2009</v>
      </c>
      <c r="V199" t="s">
        <v>2024</v>
      </c>
      <c r="W199" t="s">
        <v>2016</v>
      </c>
      <c r="X199" t="s">
        <v>2039</v>
      </c>
    </row>
    <row r="200" spans="1:24" x14ac:dyDescent="0.3">
      <c r="A200" t="s">
        <v>1741</v>
      </c>
      <c r="B200" t="s">
        <v>3762</v>
      </c>
      <c r="C200" t="s">
        <v>1728</v>
      </c>
      <c r="D200">
        <v>31.170999999999999</v>
      </c>
      <c r="E200">
        <v>12131</v>
      </c>
      <c r="F200">
        <v>50.5</v>
      </c>
      <c r="G200" s="11"/>
      <c r="H200" t="s">
        <v>3707</v>
      </c>
      <c r="I200">
        <v>12131</v>
      </c>
      <c r="J200">
        <v>5371032</v>
      </c>
      <c r="K200">
        <v>20</v>
      </c>
      <c r="L200">
        <v>35</v>
      </c>
      <c r="M200" t="s">
        <v>236</v>
      </c>
      <c r="N200" s="6" t="s">
        <v>2281</v>
      </c>
      <c r="R200">
        <v>20</v>
      </c>
      <c r="S200">
        <v>35</v>
      </c>
      <c r="T200" t="s">
        <v>620</v>
      </c>
      <c r="U200" t="s">
        <v>2009</v>
      </c>
      <c r="V200" t="s">
        <v>2024</v>
      </c>
      <c r="W200" t="s">
        <v>2016</v>
      </c>
      <c r="X200" t="s">
        <v>2039</v>
      </c>
    </row>
    <row r="201" spans="1:24" x14ac:dyDescent="0.3">
      <c r="A201" t="s">
        <v>1478</v>
      </c>
      <c r="B201" t="s">
        <v>3763</v>
      </c>
      <c r="D201">
        <v>41.68</v>
      </c>
      <c r="E201">
        <v>13649</v>
      </c>
      <c r="F201">
        <v>49.74</v>
      </c>
      <c r="G201" s="11"/>
      <c r="H201" t="s">
        <v>383</v>
      </c>
      <c r="I201" t="s">
        <v>383</v>
      </c>
      <c r="J201" t="s">
        <v>383</v>
      </c>
      <c r="M201" t="s">
        <v>1691</v>
      </c>
      <c r="N201" s="6" t="s">
        <v>2168</v>
      </c>
      <c r="O201">
        <v>7</v>
      </c>
      <c r="P201">
        <v>40</v>
      </c>
      <c r="Q201">
        <v>19</v>
      </c>
      <c r="R201">
        <v>7</v>
      </c>
      <c r="S201">
        <v>40</v>
      </c>
      <c r="T201" t="s">
        <v>620</v>
      </c>
      <c r="U201" t="s">
        <v>2009</v>
      </c>
      <c r="V201" t="s">
        <v>2024</v>
      </c>
      <c r="W201" t="s">
        <v>2016</v>
      </c>
      <c r="X201" t="s">
        <v>2039</v>
      </c>
    </row>
    <row r="202" spans="1:24" x14ac:dyDescent="0.3">
      <c r="A202" t="s">
        <v>1237</v>
      </c>
      <c r="B202" t="s">
        <v>297</v>
      </c>
      <c r="C202" t="s">
        <v>366</v>
      </c>
      <c r="D202">
        <v>30.45</v>
      </c>
      <c r="E202">
        <v>5704</v>
      </c>
      <c r="F202">
        <v>57.64</v>
      </c>
      <c r="G202" s="8" t="s">
        <v>2089</v>
      </c>
      <c r="H202" t="s">
        <v>383</v>
      </c>
      <c r="I202" t="s">
        <v>383</v>
      </c>
      <c r="J202" t="s">
        <v>383</v>
      </c>
      <c r="K202">
        <v>14</v>
      </c>
      <c r="L202">
        <v>38</v>
      </c>
      <c r="M202" t="s">
        <v>227</v>
      </c>
      <c r="N202" s="6" t="s">
        <v>2282</v>
      </c>
      <c r="R202">
        <v>14</v>
      </c>
      <c r="S202">
        <v>38</v>
      </c>
      <c r="T202" t="s">
        <v>621</v>
      </c>
      <c r="U202" t="s">
        <v>2009</v>
      </c>
      <c r="V202" t="s">
        <v>2024</v>
      </c>
      <c r="W202" t="s">
        <v>2015</v>
      </c>
      <c r="X202" t="s">
        <v>3043</v>
      </c>
    </row>
    <row r="203" spans="1:24" x14ac:dyDescent="0.3">
      <c r="A203" t="s">
        <v>964</v>
      </c>
      <c r="B203" t="s">
        <v>175</v>
      </c>
      <c r="C203" t="s">
        <v>549</v>
      </c>
      <c r="D203">
        <v>13.018000000000001</v>
      </c>
      <c r="E203">
        <v>6038</v>
      </c>
      <c r="F203">
        <v>44.5</v>
      </c>
      <c r="G203" s="11"/>
      <c r="H203" t="s">
        <v>1746</v>
      </c>
      <c r="I203">
        <v>5994</v>
      </c>
      <c r="J203">
        <v>2597173</v>
      </c>
      <c r="K203">
        <v>19</v>
      </c>
      <c r="L203">
        <v>37</v>
      </c>
      <c r="M203" t="s">
        <v>227</v>
      </c>
      <c r="N203" s="6" t="s">
        <v>2283</v>
      </c>
      <c r="R203">
        <v>19</v>
      </c>
      <c r="S203">
        <v>37</v>
      </c>
      <c r="T203" t="s">
        <v>1813</v>
      </c>
      <c r="U203" t="s">
        <v>2009</v>
      </c>
      <c r="V203" t="s">
        <v>2024</v>
      </c>
      <c r="W203" t="s">
        <v>2016</v>
      </c>
      <c r="X203" t="s">
        <v>3045</v>
      </c>
    </row>
    <row r="204" spans="1:24" x14ac:dyDescent="0.3">
      <c r="A204" t="s">
        <v>832</v>
      </c>
      <c r="B204" t="s">
        <v>313</v>
      </c>
      <c r="C204" t="s">
        <v>780</v>
      </c>
      <c r="D204">
        <v>54.9</v>
      </c>
      <c r="E204">
        <v>22535</v>
      </c>
      <c r="F204">
        <v>50.55</v>
      </c>
      <c r="G204" s="8" t="s">
        <v>2058</v>
      </c>
      <c r="H204" t="s">
        <v>1746</v>
      </c>
      <c r="I204">
        <v>13316</v>
      </c>
      <c r="J204">
        <v>6258879</v>
      </c>
      <c r="K204">
        <v>14</v>
      </c>
      <c r="L204">
        <v>31</v>
      </c>
      <c r="M204" t="s">
        <v>237</v>
      </c>
      <c r="N204" s="6" t="s">
        <v>2284</v>
      </c>
      <c r="R204">
        <v>14</v>
      </c>
      <c r="S204">
        <v>31</v>
      </c>
      <c r="T204" t="s">
        <v>622</v>
      </c>
      <c r="U204" t="s">
        <v>2009</v>
      </c>
      <c r="V204" t="s">
        <v>2024</v>
      </c>
      <c r="W204" t="s">
        <v>2015</v>
      </c>
      <c r="X204" t="s">
        <v>3039</v>
      </c>
    </row>
    <row r="205" spans="1:24" ht="16.2" customHeight="1" x14ac:dyDescent="0.3">
      <c r="A205" t="s">
        <v>965</v>
      </c>
      <c r="B205" t="s">
        <v>241</v>
      </c>
      <c r="C205" t="s">
        <v>574</v>
      </c>
      <c r="D205">
        <v>29.71</v>
      </c>
      <c r="E205">
        <v>11307</v>
      </c>
      <c r="F205">
        <v>43.09</v>
      </c>
      <c r="G205" s="8" t="s">
        <v>2090</v>
      </c>
      <c r="H205" t="s">
        <v>383</v>
      </c>
      <c r="I205" t="s">
        <v>383</v>
      </c>
      <c r="J205" t="s">
        <v>383</v>
      </c>
      <c r="K205">
        <v>31</v>
      </c>
      <c r="L205">
        <v>45</v>
      </c>
      <c r="M205" t="s">
        <v>227</v>
      </c>
      <c r="N205" s="6" t="s">
        <v>2285</v>
      </c>
      <c r="R205">
        <v>31</v>
      </c>
      <c r="S205">
        <v>45</v>
      </c>
      <c r="T205" t="s">
        <v>1814</v>
      </c>
      <c r="U205" t="s">
        <v>2009</v>
      </c>
      <c r="V205" t="s">
        <v>2024</v>
      </c>
      <c r="W205" t="s">
        <v>2016</v>
      </c>
      <c r="X205" t="s">
        <v>3045</v>
      </c>
    </row>
    <row r="206" spans="1:24" x14ac:dyDescent="0.3">
      <c r="A206" t="s">
        <v>1176</v>
      </c>
      <c r="B206" t="s">
        <v>235</v>
      </c>
      <c r="C206" t="s">
        <v>354</v>
      </c>
      <c r="D206">
        <v>20.824999999999999</v>
      </c>
      <c r="E206">
        <v>7814</v>
      </c>
      <c r="F206">
        <v>51</v>
      </c>
      <c r="G206" s="11"/>
      <c r="H206" t="s">
        <v>340</v>
      </c>
      <c r="I206">
        <v>7814</v>
      </c>
      <c r="J206">
        <v>3844674</v>
      </c>
      <c r="K206">
        <v>4</v>
      </c>
      <c r="L206">
        <v>30</v>
      </c>
      <c r="M206" t="s">
        <v>227</v>
      </c>
      <c r="N206" s="6" t="s">
        <v>2286</v>
      </c>
      <c r="R206">
        <v>4</v>
      </c>
      <c r="S206">
        <v>30</v>
      </c>
      <c r="T206" t="s">
        <v>1815</v>
      </c>
      <c r="U206" t="s">
        <v>2009</v>
      </c>
      <c r="V206" t="s">
        <v>2024</v>
      </c>
      <c r="W206" t="s">
        <v>2015</v>
      </c>
      <c r="X206" t="s">
        <v>3042</v>
      </c>
    </row>
    <row r="207" spans="1:24" x14ac:dyDescent="0.3">
      <c r="A207" t="s">
        <v>966</v>
      </c>
      <c r="B207" t="s">
        <v>251</v>
      </c>
      <c r="D207">
        <v>20.020299999999999</v>
      </c>
      <c r="E207">
        <v>7227</v>
      </c>
      <c r="F207">
        <v>49.2</v>
      </c>
      <c r="G207" s="8" t="s">
        <v>2091</v>
      </c>
      <c r="H207" t="s">
        <v>383</v>
      </c>
      <c r="I207" t="s">
        <v>383</v>
      </c>
      <c r="J207" t="s">
        <v>383</v>
      </c>
      <c r="K207">
        <v>-3</v>
      </c>
      <c r="L207">
        <v>30</v>
      </c>
      <c r="M207" t="s">
        <v>236</v>
      </c>
      <c r="N207" s="6" t="s">
        <v>2287</v>
      </c>
      <c r="R207">
        <v>-3</v>
      </c>
      <c r="S207">
        <v>30</v>
      </c>
      <c r="T207" t="s">
        <v>1815</v>
      </c>
      <c r="U207" t="s">
        <v>2009</v>
      </c>
      <c r="V207" t="s">
        <v>2024</v>
      </c>
      <c r="W207" t="s">
        <v>2015</v>
      </c>
      <c r="X207" t="s">
        <v>3042</v>
      </c>
    </row>
    <row r="208" spans="1:24" x14ac:dyDescent="0.3">
      <c r="A208" t="s">
        <v>967</v>
      </c>
      <c r="B208" t="s">
        <v>252</v>
      </c>
      <c r="D208">
        <v>21.539000000000001</v>
      </c>
      <c r="F208">
        <v>50.1</v>
      </c>
      <c r="G208" s="11"/>
      <c r="H208" t="s">
        <v>383</v>
      </c>
      <c r="I208" t="s">
        <v>383</v>
      </c>
      <c r="J208" t="s">
        <v>383</v>
      </c>
      <c r="K208">
        <v>-3</v>
      </c>
      <c r="L208">
        <v>25</v>
      </c>
      <c r="M208" t="s">
        <v>236</v>
      </c>
      <c r="N208" s="6" t="s">
        <v>2287</v>
      </c>
      <c r="O208" s="14"/>
      <c r="P208" s="14"/>
      <c r="R208">
        <v>-3</v>
      </c>
      <c r="S208">
        <v>25</v>
      </c>
      <c r="T208" t="s">
        <v>1815</v>
      </c>
      <c r="U208" t="s">
        <v>2009</v>
      </c>
      <c r="V208" t="s">
        <v>2024</v>
      </c>
      <c r="W208" t="s">
        <v>2015</v>
      </c>
      <c r="X208" t="s">
        <v>3042</v>
      </c>
    </row>
    <row r="209" spans="1:24" ht="15.6" customHeight="1" x14ac:dyDescent="0.3">
      <c r="A209" t="s">
        <v>1395</v>
      </c>
      <c r="B209" t="s">
        <v>3764</v>
      </c>
      <c r="C209" t="s">
        <v>735</v>
      </c>
      <c r="D209">
        <v>36.552999999999997</v>
      </c>
      <c r="E209">
        <v>10847</v>
      </c>
      <c r="F209">
        <v>52</v>
      </c>
      <c r="G209" s="11"/>
      <c r="H209" t="s">
        <v>1746</v>
      </c>
      <c r="I209">
        <v>9818</v>
      </c>
      <c r="J209">
        <v>4954655</v>
      </c>
      <c r="M209" t="s">
        <v>1691</v>
      </c>
      <c r="N209" s="6" t="s">
        <v>2168</v>
      </c>
      <c r="O209">
        <v>3</v>
      </c>
      <c r="P209">
        <v>35</v>
      </c>
      <c r="Q209">
        <v>3</v>
      </c>
      <c r="R209">
        <v>3</v>
      </c>
      <c r="S209">
        <v>35</v>
      </c>
      <c r="T209" t="s">
        <v>675</v>
      </c>
      <c r="U209" t="s">
        <v>2009</v>
      </c>
      <c r="V209" t="s">
        <v>2024</v>
      </c>
      <c r="W209" t="s">
        <v>2016</v>
      </c>
      <c r="X209" t="s">
        <v>2039</v>
      </c>
    </row>
    <row r="210" spans="1:24" ht="15.6" customHeight="1" x14ac:dyDescent="0.3">
      <c r="A210" t="s">
        <v>1339</v>
      </c>
      <c r="B210" t="s">
        <v>3765</v>
      </c>
      <c r="D210">
        <v>37.6</v>
      </c>
      <c r="E210">
        <v>10072</v>
      </c>
      <c r="F210">
        <v>52.5</v>
      </c>
      <c r="G210" s="11"/>
      <c r="H210" t="s">
        <v>1746</v>
      </c>
      <c r="I210">
        <v>10071</v>
      </c>
      <c r="J210">
        <v>5010871</v>
      </c>
      <c r="K210">
        <v>5</v>
      </c>
      <c r="L210">
        <v>40</v>
      </c>
      <c r="M210" t="s">
        <v>1691</v>
      </c>
      <c r="N210" s="6" t="s">
        <v>2168</v>
      </c>
      <c r="Q210">
        <v>14</v>
      </c>
      <c r="R210">
        <v>5</v>
      </c>
      <c r="S210">
        <v>40</v>
      </c>
      <c r="T210" t="s">
        <v>1816</v>
      </c>
      <c r="U210" t="s">
        <v>2009</v>
      </c>
      <c r="V210" t="s">
        <v>2024</v>
      </c>
      <c r="W210" t="s">
        <v>2016</v>
      </c>
      <c r="X210" t="s">
        <v>2039</v>
      </c>
    </row>
    <row r="211" spans="1:24" x14ac:dyDescent="0.3">
      <c r="A211" t="s">
        <v>1394</v>
      </c>
      <c r="B211" t="s">
        <v>734</v>
      </c>
      <c r="D211">
        <v>44.725000000000001</v>
      </c>
      <c r="E211">
        <v>11165</v>
      </c>
      <c r="F211">
        <v>49.5</v>
      </c>
      <c r="G211" s="11"/>
      <c r="H211" t="s">
        <v>1746</v>
      </c>
      <c r="I211">
        <v>10741</v>
      </c>
      <c r="J211">
        <v>5305359</v>
      </c>
      <c r="K211">
        <v>5</v>
      </c>
      <c r="L211">
        <v>35</v>
      </c>
      <c r="M211" t="s">
        <v>227</v>
      </c>
      <c r="N211" s="6" t="s">
        <v>2288</v>
      </c>
      <c r="O211">
        <v>7.5</v>
      </c>
      <c r="P211">
        <v>37.5</v>
      </c>
      <c r="Q211">
        <v>3</v>
      </c>
      <c r="R211">
        <v>5</v>
      </c>
      <c r="S211">
        <v>37.5</v>
      </c>
      <c r="T211" t="s">
        <v>1816</v>
      </c>
      <c r="U211" t="s">
        <v>2009</v>
      </c>
      <c r="V211" t="s">
        <v>2024</v>
      </c>
      <c r="W211" t="s">
        <v>2016</v>
      </c>
      <c r="X211" t="s">
        <v>2039</v>
      </c>
    </row>
    <row r="212" spans="1:24" x14ac:dyDescent="0.3">
      <c r="A212" t="s">
        <v>968</v>
      </c>
      <c r="B212" t="s">
        <v>403</v>
      </c>
      <c r="D212">
        <v>32.735999999999997</v>
      </c>
      <c r="E212">
        <v>12199</v>
      </c>
      <c r="F212">
        <v>54.8</v>
      </c>
      <c r="G212" s="11"/>
      <c r="H212" t="s">
        <v>1746</v>
      </c>
      <c r="I212">
        <v>12169</v>
      </c>
      <c r="J212">
        <v>4971605</v>
      </c>
      <c r="K212">
        <v>5</v>
      </c>
      <c r="L212">
        <v>44</v>
      </c>
      <c r="M212" t="s">
        <v>227</v>
      </c>
      <c r="N212" s="6" t="s">
        <v>2289</v>
      </c>
      <c r="O212">
        <v>10</v>
      </c>
      <c r="P212">
        <v>44</v>
      </c>
      <c r="Q212">
        <v>5</v>
      </c>
      <c r="R212">
        <v>5</v>
      </c>
      <c r="S212">
        <v>44</v>
      </c>
      <c r="T212" t="s">
        <v>630</v>
      </c>
      <c r="U212" t="s">
        <v>2009</v>
      </c>
      <c r="V212" t="s">
        <v>2024</v>
      </c>
      <c r="W212" t="s">
        <v>2015</v>
      </c>
      <c r="X212" t="s">
        <v>3039</v>
      </c>
    </row>
    <row r="213" spans="1:24" x14ac:dyDescent="0.3">
      <c r="A213" t="s">
        <v>969</v>
      </c>
      <c r="B213" t="s">
        <v>105</v>
      </c>
      <c r="D213">
        <f>AVERAGE(36.821,37.551)</f>
        <v>37.186</v>
      </c>
      <c r="E213">
        <f>AVERAGE(11046,11173)</f>
        <v>11109.5</v>
      </c>
      <c r="F213">
        <v>46.65</v>
      </c>
      <c r="G213" s="11"/>
      <c r="H213" t="s">
        <v>340</v>
      </c>
      <c r="I213">
        <v>10466</v>
      </c>
      <c r="J213">
        <v>5148898</v>
      </c>
      <c r="K213">
        <v>13</v>
      </c>
      <c r="L213">
        <v>42</v>
      </c>
      <c r="M213" t="s">
        <v>226</v>
      </c>
      <c r="N213" s="6" t="s">
        <v>2290</v>
      </c>
      <c r="R213">
        <v>13</v>
      </c>
      <c r="S213">
        <v>42</v>
      </c>
      <c r="T213" t="s">
        <v>1817</v>
      </c>
      <c r="U213" t="s">
        <v>2009</v>
      </c>
      <c r="V213" t="s">
        <v>2024</v>
      </c>
      <c r="W213" t="s">
        <v>2016</v>
      </c>
      <c r="X213" t="s">
        <v>2039</v>
      </c>
    </row>
    <row r="214" spans="1:24" x14ac:dyDescent="0.3">
      <c r="A214" t="s">
        <v>1222</v>
      </c>
      <c r="B214" t="s">
        <v>157</v>
      </c>
      <c r="D214">
        <v>9.2210000000000001</v>
      </c>
      <c r="E214">
        <v>4972</v>
      </c>
      <c r="F214">
        <v>42</v>
      </c>
      <c r="G214" s="11"/>
      <c r="H214" t="s">
        <v>1746</v>
      </c>
      <c r="I214">
        <v>4966</v>
      </c>
      <c r="J214">
        <v>2412323</v>
      </c>
      <c r="K214">
        <v>2.8</v>
      </c>
      <c r="L214">
        <v>40</v>
      </c>
      <c r="M214" t="s">
        <v>227</v>
      </c>
      <c r="N214" s="6" t="s">
        <v>2291</v>
      </c>
      <c r="R214">
        <v>2.8</v>
      </c>
      <c r="S214">
        <v>40</v>
      </c>
      <c r="T214" t="s">
        <v>1816</v>
      </c>
      <c r="U214" t="s">
        <v>2009</v>
      </c>
      <c r="V214" t="s">
        <v>2024</v>
      </c>
      <c r="W214" t="s">
        <v>2016</v>
      </c>
      <c r="X214" t="s">
        <v>2039</v>
      </c>
    </row>
    <row r="215" spans="1:24" ht="15.6" customHeight="1" x14ac:dyDescent="0.3">
      <c r="A215" t="s">
        <v>970</v>
      </c>
      <c r="B215" t="s">
        <v>139</v>
      </c>
      <c r="D215">
        <v>12.151999999999999</v>
      </c>
      <c r="E215">
        <v>6272</v>
      </c>
      <c r="F215">
        <v>36.299999999999997</v>
      </c>
      <c r="G215" s="11"/>
      <c r="H215" t="s">
        <v>1746</v>
      </c>
      <c r="I215">
        <v>6284</v>
      </c>
      <c r="J215">
        <v>3008975</v>
      </c>
      <c r="K215">
        <v>2</v>
      </c>
      <c r="L215">
        <v>38</v>
      </c>
      <c r="M215" t="s">
        <v>227</v>
      </c>
      <c r="N215" s="6" t="s">
        <v>2292</v>
      </c>
      <c r="R215">
        <v>2</v>
      </c>
      <c r="S215">
        <v>38</v>
      </c>
      <c r="T215" t="s">
        <v>1818</v>
      </c>
      <c r="U215" t="s">
        <v>2009</v>
      </c>
      <c r="V215" t="s">
        <v>2024</v>
      </c>
      <c r="W215" t="s">
        <v>2016</v>
      </c>
      <c r="X215" t="s">
        <v>3045</v>
      </c>
    </row>
    <row r="216" spans="1:24" x14ac:dyDescent="0.3">
      <c r="A216" t="s">
        <v>880</v>
      </c>
      <c r="B216" t="s">
        <v>109</v>
      </c>
      <c r="D216">
        <v>13.385</v>
      </c>
      <c r="E216">
        <v>5636</v>
      </c>
      <c r="F216">
        <v>39.9</v>
      </c>
      <c r="G216" s="11"/>
      <c r="H216" t="s">
        <v>1746</v>
      </c>
      <c r="I216">
        <v>4857</v>
      </c>
      <c r="J216">
        <v>1731709</v>
      </c>
      <c r="K216">
        <v>3</v>
      </c>
      <c r="L216">
        <v>31</v>
      </c>
      <c r="M216" t="s">
        <v>226</v>
      </c>
      <c r="N216" s="6" t="s">
        <v>2293</v>
      </c>
      <c r="R216">
        <v>3</v>
      </c>
      <c r="S216">
        <v>31</v>
      </c>
      <c r="T216" t="s">
        <v>1819</v>
      </c>
      <c r="U216" t="s">
        <v>2009</v>
      </c>
      <c r="V216" t="s">
        <v>2024</v>
      </c>
      <c r="W216" t="s">
        <v>2016</v>
      </c>
      <c r="X216" t="s">
        <v>3045</v>
      </c>
    </row>
    <row r="217" spans="1:24" x14ac:dyDescent="0.3">
      <c r="A217" t="s">
        <v>1482</v>
      </c>
      <c r="B217" t="s">
        <v>3766</v>
      </c>
      <c r="D217">
        <v>63.7</v>
      </c>
      <c r="E217">
        <v>15918</v>
      </c>
      <c r="F217">
        <v>46.5</v>
      </c>
      <c r="G217" s="11"/>
      <c r="H217" t="s">
        <v>340</v>
      </c>
      <c r="I217">
        <v>15763</v>
      </c>
      <c r="J217">
        <v>7333366</v>
      </c>
      <c r="M217" t="s">
        <v>1691</v>
      </c>
      <c r="N217" s="6" t="s">
        <v>2168</v>
      </c>
      <c r="O217">
        <v>4</v>
      </c>
      <c r="P217">
        <v>40</v>
      </c>
      <c r="Q217">
        <v>31</v>
      </c>
      <c r="R217">
        <v>4</v>
      </c>
      <c r="S217">
        <v>40</v>
      </c>
      <c r="T217" t="s">
        <v>623</v>
      </c>
      <c r="U217" t="s">
        <v>2009</v>
      </c>
      <c r="V217" t="s">
        <v>2024</v>
      </c>
      <c r="W217" t="s">
        <v>2016</v>
      </c>
      <c r="X217" t="s">
        <v>2039</v>
      </c>
    </row>
    <row r="218" spans="1:24" x14ac:dyDescent="0.3">
      <c r="A218" t="s">
        <v>1484</v>
      </c>
      <c r="B218" t="s">
        <v>3767</v>
      </c>
      <c r="D218">
        <v>57.3</v>
      </c>
      <c r="E218">
        <v>13754</v>
      </c>
      <c r="F218">
        <v>48</v>
      </c>
      <c r="G218" s="8" t="s">
        <v>2092</v>
      </c>
      <c r="H218" t="s">
        <v>383</v>
      </c>
      <c r="I218" t="s">
        <v>383</v>
      </c>
      <c r="J218" t="s">
        <v>383</v>
      </c>
      <c r="M218" t="s">
        <v>1691</v>
      </c>
      <c r="N218" s="6" t="s">
        <v>2168</v>
      </c>
      <c r="O218">
        <v>11.75</v>
      </c>
      <c r="P218">
        <v>40.25</v>
      </c>
      <c r="Q218">
        <v>6</v>
      </c>
      <c r="R218">
        <v>11.75</v>
      </c>
      <c r="S218">
        <v>40.25</v>
      </c>
      <c r="T218" t="s">
        <v>623</v>
      </c>
      <c r="U218" t="s">
        <v>2009</v>
      </c>
      <c r="V218" t="s">
        <v>2024</v>
      </c>
      <c r="W218" t="s">
        <v>2016</v>
      </c>
      <c r="X218" t="s">
        <v>2039</v>
      </c>
    </row>
    <row r="219" spans="1:24" x14ac:dyDescent="0.3">
      <c r="A219" t="s">
        <v>1715</v>
      </c>
      <c r="B219" t="s">
        <v>3768</v>
      </c>
      <c r="C219" t="s">
        <v>1716</v>
      </c>
      <c r="D219">
        <v>57.9</v>
      </c>
      <c r="E219">
        <v>18385</v>
      </c>
      <c r="F219">
        <v>52.97</v>
      </c>
      <c r="G219" s="8" t="s">
        <v>2093</v>
      </c>
      <c r="H219" t="s">
        <v>383</v>
      </c>
      <c r="I219" t="s">
        <v>383</v>
      </c>
      <c r="J219" t="s">
        <v>383</v>
      </c>
      <c r="M219" t="s">
        <v>1691</v>
      </c>
      <c r="N219" s="6" t="s">
        <v>2168</v>
      </c>
      <c r="O219">
        <v>4.9000000000000004</v>
      </c>
      <c r="P219">
        <v>37.799999999999997</v>
      </c>
      <c r="Q219">
        <v>10</v>
      </c>
      <c r="R219">
        <v>4.9000000000000004</v>
      </c>
      <c r="S219">
        <v>37.799999999999997</v>
      </c>
      <c r="T219" t="s">
        <v>623</v>
      </c>
      <c r="U219" t="s">
        <v>2009</v>
      </c>
      <c r="V219" t="s">
        <v>2024</v>
      </c>
      <c r="W219" t="s">
        <v>2016</v>
      </c>
      <c r="X219" t="s">
        <v>2039</v>
      </c>
    </row>
    <row r="220" spans="1:24" x14ac:dyDescent="0.3">
      <c r="A220" t="s">
        <v>971</v>
      </c>
      <c r="B220" t="s">
        <v>97</v>
      </c>
      <c r="D220">
        <f>AVERAGE(36.868,39.597,39.319,42.748)</f>
        <v>39.633000000000003</v>
      </c>
      <c r="E220">
        <f>AVERAGE(14946,15295,14950,12290)</f>
        <v>14370.25</v>
      </c>
      <c r="F220">
        <v>55.45</v>
      </c>
      <c r="G220" s="11"/>
      <c r="H220" t="s">
        <v>1746</v>
      </c>
      <c r="I220">
        <v>15221</v>
      </c>
      <c r="J220">
        <v>5826635</v>
      </c>
      <c r="K220">
        <v>19</v>
      </c>
      <c r="L220">
        <v>42</v>
      </c>
      <c r="M220" t="s">
        <v>226</v>
      </c>
      <c r="N220" s="6" t="s">
        <v>2294</v>
      </c>
      <c r="R220">
        <v>19</v>
      </c>
      <c r="S220">
        <v>42</v>
      </c>
      <c r="T220" t="s">
        <v>1820</v>
      </c>
      <c r="U220" t="s">
        <v>2009</v>
      </c>
      <c r="V220" t="s">
        <v>2024</v>
      </c>
      <c r="W220" t="s">
        <v>2015</v>
      </c>
      <c r="X220" t="s">
        <v>3039</v>
      </c>
    </row>
    <row r="221" spans="1:24" x14ac:dyDescent="0.3">
      <c r="A221" t="s">
        <v>1316</v>
      </c>
      <c r="B221" t="s">
        <v>685</v>
      </c>
      <c r="D221">
        <v>41.9</v>
      </c>
      <c r="E221">
        <v>11638</v>
      </c>
      <c r="F221">
        <v>48.5</v>
      </c>
      <c r="G221" s="11"/>
      <c r="H221" t="s">
        <v>1746</v>
      </c>
      <c r="I221">
        <v>11599</v>
      </c>
      <c r="J221">
        <v>5782078</v>
      </c>
      <c r="K221">
        <v>7</v>
      </c>
      <c r="L221">
        <v>32</v>
      </c>
      <c r="M221" t="s">
        <v>227</v>
      </c>
      <c r="N221" s="6" t="s">
        <v>2295</v>
      </c>
      <c r="R221">
        <v>7</v>
      </c>
      <c r="S221">
        <v>32</v>
      </c>
      <c r="T221" t="s">
        <v>594</v>
      </c>
      <c r="U221" t="s">
        <v>2009</v>
      </c>
      <c r="V221" t="s">
        <v>2024</v>
      </c>
      <c r="W221" t="s">
        <v>2016</v>
      </c>
      <c r="X221" t="s">
        <v>2039</v>
      </c>
    </row>
    <row r="222" spans="1:24" x14ac:dyDescent="0.3">
      <c r="A222" t="s">
        <v>1486</v>
      </c>
      <c r="B222" t="s">
        <v>3769</v>
      </c>
      <c r="D222">
        <v>34.299999999999997</v>
      </c>
      <c r="F222">
        <v>52.5</v>
      </c>
      <c r="G222" s="11"/>
      <c r="H222" t="s">
        <v>383</v>
      </c>
      <c r="I222" t="s">
        <v>383</v>
      </c>
      <c r="J222" t="s">
        <v>383</v>
      </c>
      <c r="M222" t="s">
        <v>1691</v>
      </c>
      <c r="N222" s="6" t="s">
        <v>2168</v>
      </c>
      <c r="O222">
        <v>0</v>
      </c>
      <c r="P222">
        <v>35</v>
      </c>
      <c r="Q222">
        <v>8</v>
      </c>
      <c r="R222">
        <v>0</v>
      </c>
      <c r="S222">
        <v>35</v>
      </c>
      <c r="T222" t="s">
        <v>624</v>
      </c>
      <c r="U222" t="s">
        <v>2009</v>
      </c>
      <c r="V222" t="s">
        <v>2024</v>
      </c>
      <c r="W222" t="s">
        <v>2016</v>
      </c>
      <c r="X222" t="s">
        <v>2039</v>
      </c>
    </row>
    <row r="223" spans="1:24" x14ac:dyDescent="0.3">
      <c r="A223" t="s">
        <v>1488</v>
      </c>
      <c r="B223" t="s">
        <v>3770</v>
      </c>
      <c r="D223">
        <v>32.869999999999997</v>
      </c>
      <c r="E223">
        <v>11752</v>
      </c>
      <c r="F223">
        <v>52.5</v>
      </c>
      <c r="G223" s="8" t="s">
        <v>2094</v>
      </c>
      <c r="H223" t="s">
        <v>383</v>
      </c>
      <c r="I223" t="s">
        <v>383</v>
      </c>
      <c r="J223" t="s">
        <v>383</v>
      </c>
      <c r="M223" t="s">
        <v>1691</v>
      </c>
      <c r="N223" s="6" t="s">
        <v>2168</v>
      </c>
      <c r="O223">
        <v>0</v>
      </c>
      <c r="P223">
        <v>35</v>
      </c>
      <c r="Q223">
        <v>11</v>
      </c>
      <c r="R223">
        <v>0</v>
      </c>
      <c r="S223">
        <v>35</v>
      </c>
      <c r="T223" t="s">
        <v>624</v>
      </c>
      <c r="U223" t="s">
        <v>2009</v>
      </c>
      <c r="V223" t="s">
        <v>2024</v>
      </c>
      <c r="W223" t="s">
        <v>2016</v>
      </c>
      <c r="X223" t="s">
        <v>2039</v>
      </c>
    </row>
    <row r="224" spans="1:24" x14ac:dyDescent="0.3">
      <c r="A224" t="s">
        <v>1490</v>
      </c>
      <c r="B224" t="s">
        <v>3771</v>
      </c>
      <c r="C224" t="s">
        <v>1706</v>
      </c>
      <c r="D224">
        <v>41.4</v>
      </c>
      <c r="E224">
        <v>10796</v>
      </c>
      <c r="F224">
        <v>48</v>
      </c>
      <c r="G224" s="8" t="s">
        <v>2095</v>
      </c>
      <c r="H224" t="s">
        <v>383</v>
      </c>
      <c r="I224" t="s">
        <v>383</v>
      </c>
      <c r="J224" t="s">
        <v>383</v>
      </c>
      <c r="M224" t="s">
        <v>1691</v>
      </c>
      <c r="N224" s="6" t="s">
        <v>2168</v>
      </c>
      <c r="O224">
        <v>0</v>
      </c>
      <c r="P224">
        <v>35</v>
      </c>
      <c r="Q224">
        <v>8</v>
      </c>
      <c r="R224">
        <v>0</v>
      </c>
      <c r="S224">
        <v>35</v>
      </c>
      <c r="T224" t="s">
        <v>594</v>
      </c>
      <c r="U224" t="s">
        <v>2009</v>
      </c>
      <c r="V224" t="s">
        <v>2024</v>
      </c>
      <c r="W224" t="s">
        <v>2016</v>
      </c>
      <c r="X224" t="s">
        <v>2039</v>
      </c>
    </row>
    <row r="225" spans="1:24" x14ac:dyDescent="0.3">
      <c r="A225" t="s">
        <v>1297</v>
      </c>
      <c r="B225" t="s">
        <v>799</v>
      </c>
      <c r="D225">
        <v>44.7</v>
      </c>
      <c r="E225">
        <v>11947</v>
      </c>
      <c r="F225">
        <v>55.5</v>
      </c>
      <c r="G225" s="8" t="s">
        <v>2096</v>
      </c>
      <c r="H225" t="s">
        <v>383</v>
      </c>
      <c r="I225" t="s">
        <v>383</v>
      </c>
      <c r="J225" t="s">
        <v>383</v>
      </c>
      <c r="K225">
        <v>6</v>
      </c>
      <c r="L225">
        <v>32</v>
      </c>
      <c r="M225" t="s">
        <v>227</v>
      </c>
      <c r="N225" s="6" t="s">
        <v>2181</v>
      </c>
      <c r="R225">
        <v>6</v>
      </c>
      <c r="S225">
        <v>32</v>
      </c>
      <c r="T225" t="s">
        <v>625</v>
      </c>
      <c r="U225" t="s">
        <v>2009</v>
      </c>
      <c r="V225" t="s">
        <v>2024</v>
      </c>
      <c r="W225" t="s">
        <v>2016</v>
      </c>
      <c r="X225" t="s">
        <v>2039</v>
      </c>
    </row>
    <row r="226" spans="1:24" x14ac:dyDescent="0.3">
      <c r="A226" t="s">
        <v>1011</v>
      </c>
      <c r="B226" t="s">
        <v>494</v>
      </c>
      <c r="C226" t="s">
        <v>495</v>
      </c>
      <c r="D226">
        <v>21.092400000000001</v>
      </c>
      <c r="F226">
        <v>44.7</v>
      </c>
      <c r="G226" s="11"/>
      <c r="H226" t="s">
        <v>383</v>
      </c>
      <c r="I226" t="s">
        <v>383</v>
      </c>
      <c r="J226" t="s">
        <v>383</v>
      </c>
      <c r="K226">
        <v>4</v>
      </c>
      <c r="L226">
        <v>35</v>
      </c>
      <c r="M226" t="s">
        <v>227</v>
      </c>
      <c r="N226" s="6" t="s">
        <v>2234</v>
      </c>
      <c r="R226">
        <v>4</v>
      </c>
      <c r="S226">
        <v>35</v>
      </c>
      <c r="T226" t="s">
        <v>1821</v>
      </c>
      <c r="U226" t="s">
        <v>2009</v>
      </c>
      <c r="V226" t="s">
        <v>2024</v>
      </c>
      <c r="W226" t="s">
        <v>2016</v>
      </c>
      <c r="X226" t="s">
        <v>3045</v>
      </c>
    </row>
    <row r="227" spans="1:24" x14ac:dyDescent="0.3">
      <c r="A227" t="s">
        <v>1012</v>
      </c>
      <c r="B227" t="s">
        <v>496</v>
      </c>
      <c r="C227" t="s">
        <v>497</v>
      </c>
      <c r="D227">
        <v>21.370200000000001</v>
      </c>
      <c r="F227">
        <v>44.1</v>
      </c>
      <c r="G227" s="11"/>
      <c r="H227" t="s">
        <v>383</v>
      </c>
      <c r="I227" t="s">
        <v>383</v>
      </c>
      <c r="J227" t="s">
        <v>383</v>
      </c>
      <c r="K227">
        <v>0</v>
      </c>
      <c r="L227">
        <v>35</v>
      </c>
      <c r="M227" t="s">
        <v>227</v>
      </c>
      <c r="N227" s="6" t="s">
        <v>2234</v>
      </c>
      <c r="R227">
        <v>0</v>
      </c>
      <c r="S227">
        <v>35</v>
      </c>
      <c r="T227" t="s">
        <v>1821</v>
      </c>
      <c r="U227" t="s">
        <v>2009</v>
      </c>
      <c r="V227" t="s">
        <v>2024</v>
      </c>
      <c r="W227" t="s">
        <v>2016</v>
      </c>
      <c r="X227" t="s">
        <v>3045</v>
      </c>
    </row>
    <row r="228" spans="1:24" x14ac:dyDescent="0.3">
      <c r="A228" t="s">
        <v>1492</v>
      </c>
      <c r="B228" t="s">
        <v>3772</v>
      </c>
      <c r="D228">
        <v>38.299999999999997</v>
      </c>
      <c r="E228">
        <v>13942</v>
      </c>
      <c r="F228">
        <v>54.5</v>
      </c>
      <c r="G228" s="8" t="s">
        <v>2096</v>
      </c>
      <c r="H228" t="s">
        <v>383</v>
      </c>
      <c r="I228" t="s">
        <v>383</v>
      </c>
      <c r="J228" t="s">
        <v>383</v>
      </c>
      <c r="K228">
        <v>10</v>
      </c>
      <c r="L228">
        <v>30</v>
      </c>
      <c r="M228" t="s">
        <v>1691</v>
      </c>
      <c r="N228" s="6" t="s">
        <v>2168</v>
      </c>
      <c r="Q228">
        <v>3</v>
      </c>
      <c r="R228">
        <v>10</v>
      </c>
      <c r="S228">
        <v>30</v>
      </c>
      <c r="T228" t="s">
        <v>1822</v>
      </c>
      <c r="U228" t="s">
        <v>2009</v>
      </c>
      <c r="V228" t="s">
        <v>2024</v>
      </c>
      <c r="W228" t="s">
        <v>2016</v>
      </c>
      <c r="X228" t="s">
        <v>2039</v>
      </c>
    </row>
    <row r="229" spans="1:24" x14ac:dyDescent="0.3">
      <c r="A229" t="s">
        <v>972</v>
      </c>
      <c r="B229" t="s">
        <v>110</v>
      </c>
      <c r="D229">
        <v>30.209</v>
      </c>
      <c r="E229">
        <v>12580</v>
      </c>
      <c r="F229">
        <v>52.4</v>
      </c>
      <c r="G229" s="11"/>
      <c r="H229" t="s">
        <v>1746</v>
      </c>
      <c r="I229">
        <v>12399</v>
      </c>
      <c r="J229">
        <v>5091354</v>
      </c>
      <c r="K229">
        <v>3</v>
      </c>
      <c r="L229">
        <v>33</v>
      </c>
      <c r="M229" t="s">
        <v>227</v>
      </c>
      <c r="N229" s="6" t="s">
        <v>2296</v>
      </c>
      <c r="R229">
        <v>3</v>
      </c>
      <c r="S229">
        <v>33</v>
      </c>
      <c r="T229" t="s">
        <v>1823</v>
      </c>
      <c r="U229" t="s">
        <v>2009</v>
      </c>
      <c r="V229" t="s">
        <v>2024</v>
      </c>
      <c r="W229" t="s">
        <v>2016</v>
      </c>
      <c r="X229" t="s">
        <v>2039</v>
      </c>
    </row>
    <row r="230" spans="1:24" x14ac:dyDescent="0.3">
      <c r="A230" t="s">
        <v>1355</v>
      </c>
      <c r="B230" t="s">
        <v>706</v>
      </c>
      <c r="D230">
        <v>51.9</v>
      </c>
      <c r="E230">
        <v>9615</v>
      </c>
      <c r="F230">
        <v>43</v>
      </c>
      <c r="G230" s="11"/>
      <c r="H230" t="s">
        <v>1746</v>
      </c>
      <c r="I230">
        <v>10037</v>
      </c>
      <c r="J230">
        <v>4975927</v>
      </c>
      <c r="K230">
        <v>2</v>
      </c>
      <c r="L230">
        <v>30</v>
      </c>
      <c r="M230" t="s">
        <v>227</v>
      </c>
      <c r="N230" s="6" t="s">
        <v>2297</v>
      </c>
      <c r="R230">
        <v>2</v>
      </c>
      <c r="S230">
        <v>30</v>
      </c>
      <c r="T230" t="s">
        <v>1824</v>
      </c>
      <c r="U230" t="s">
        <v>2009</v>
      </c>
      <c r="V230" t="s">
        <v>2024</v>
      </c>
      <c r="W230" t="s">
        <v>2016</v>
      </c>
      <c r="X230" t="s">
        <v>2039</v>
      </c>
    </row>
    <row r="231" spans="1:24" x14ac:dyDescent="0.3">
      <c r="A231" t="s">
        <v>1494</v>
      </c>
      <c r="B231" t="s">
        <v>3773</v>
      </c>
      <c r="D231">
        <v>51.7</v>
      </c>
      <c r="E231">
        <v>17945</v>
      </c>
      <c r="F231">
        <v>57</v>
      </c>
      <c r="G231" s="11"/>
      <c r="H231" t="s">
        <v>340</v>
      </c>
      <c r="I231">
        <v>17743</v>
      </c>
      <c r="J231">
        <v>7457847</v>
      </c>
      <c r="M231" t="s">
        <v>1691</v>
      </c>
      <c r="N231" s="6" t="s">
        <v>2168</v>
      </c>
      <c r="O231">
        <v>4</v>
      </c>
      <c r="P231">
        <v>30</v>
      </c>
      <c r="Q231">
        <v>3</v>
      </c>
      <c r="R231">
        <v>4</v>
      </c>
      <c r="S231">
        <v>30</v>
      </c>
      <c r="T231" t="s">
        <v>1825</v>
      </c>
      <c r="U231" t="s">
        <v>2009</v>
      </c>
      <c r="V231" t="s">
        <v>2024</v>
      </c>
      <c r="W231" t="s">
        <v>2015</v>
      </c>
      <c r="X231" t="s">
        <v>3039</v>
      </c>
    </row>
    <row r="232" spans="1:24" x14ac:dyDescent="0.3">
      <c r="A232" t="s">
        <v>1496</v>
      </c>
      <c r="B232" t="s">
        <v>3774</v>
      </c>
      <c r="D232">
        <v>26.3</v>
      </c>
      <c r="E232">
        <f>AVERAGE(8673,8224)</f>
        <v>8448.5</v>
      </c>
      <c r="F232">
        <v>52.5</v>
      </c>
      <c r="G232" s="8" t="s">
        <v>2097</v>
      </c>
      <c r="H232" t="s">
        <v>340</v>
      </c>
      <c r="I232">
        <v>10170</v>
      </c>
      <c r="J232">
        <v>4998851</v>
      </c>
      <c r="K232">
        <v>0</v>
      </c>
      <c r="L232">
        <v>36</v>
      </c>
      <c r="M232" t="s">
        <v>1691</v>
      </c>
      <c r="N232" s="6" t="s">
        <v>2168</v>
      </c>
      <c r="Q232">
        <v>8</v>
      </c>
      <c r="R232">
        <v>0</v>
      </c>
      <c r="S232">
        <v>36</v>
      </c>
      <c r="T232" t="s">
        <v>626</v>
      </c>
      <c r="U232" t="s">
        <v>2009</v>
      </c>
      <c r="V232" t="s">
        <v>2024</v>
      </c>
      <c r="W232" t="s">
        <v>2016</v>
      </c>
      <c r="X232" t="s">
        <v>2039</v>
      </c>
    </row>
    <row r="233" spans="1:24" x14ac:dyDescent="0.3">
      <c r="A233" t="s">
        <v>973</v>
      </c>
      <c r="B233" t="s">
        <v>3775</v>
      </c>
      <c r="D233">
        <v>29.7089</v>
      </c>
      <c r="E233">
        <v>8769</v>
      </c>
      <c r="F233">
        <v>43.5</v>
      </c>
      <c r="G233" s="11"/>
      <c r="H233" t="s">
        <v>1746</v>
      </c>
      <c r="I233">
        <v>8745</v>
      </c>
      <c r="J233">
        <v>3939199</v>
      </c>
      <c r="K233">
        <v>9</v>
      </c>
      <c r="L233">
        <v>38</v>
      </c>
      <c r="M233" t="s">
        <v>226</v>
      </c>
      <c r="N233" s="6" t="s">
        <v>2222</v>
      </c>
      <c r="O233" s="9"/>
      <c r="P233" s="9"/>
      <c r="R233">
        <v>9</v>
      </c>
      <c r="S233">
        <v>38</v>
      </c>
      <c r="T233" t="s">
        <v>627</v>
      </c>
      <c r="U233" t="s">
        <v>2009</v>
      </c>
      <c r="V233" t="s">
        <v>2024</v>
      </c>
      <c r="W233" t="s">
        <v>2016</v>
      </c>
      <c r="X233" t="s">
        <v>2039</v>
      </c>
    </row>
    <row r="234" spans="1:24" x14ac:dyDescent="0.3">
      <c r="A234" t="s">
        <v>543</v>
      </c>
      <c r="B234" t="s">
        <v>3776</v>
      </c>
      <c r="C234" t="s">
        <v>542</v>
      </c>
      <c r="D234">
        <v>33.753999999999998</v>
      </c>
      <c r="E234">
        <v>8906</v>
      </c>
      <c r="F234">
        <v>44.05</v>
      </c>
      <c r="G234" s="11"/>
      <c r="H234" t="s">
        <v>1746</v>
      </c>
      <c r="I234">
        <v>8899</v>
      </c>
      <c r="J234">
        <v>4332052</v>
      </c>
      <c r="K234">
        <v>7</v>
      </c>
      <c r="L234">
        <v>30</v>
      </c>
      <c r="M234" t="s">
        <v>226</v>
      </c>
      <c r="N234" s="6" t="s">
        <v>2222</v>
      </c>
      <c r="O234" s="9"/>
      <c r="P234" s="9"/>
      <c r="R234">
        <v>7</v>
      </c>
      <c r="S234">
        <v>30</v>
      </c>
      <c r="T234" t="s">
        <v>627</v>
      </c>
      <c r="U234" t="s">
        <v>2009</v>
      </c>
      <c r="V234" t="s">
        <v>2024</v>
      </c>
      <c r="W234" t="s">
        <v>2016</v>
      </c>
      <c r="X234" t="s">
        <v>2039</v>
      </c>
    </row>
    <row r="235" spans="1:24" x14ac:dyDescent="0.3">
      <c r="A235" t="s">
        <v>974</v>
      </c>
      <c r="B235" t="s">
        <v>3777</v>
      </c>
      <c r="D235">
        <v>33.917700000000004</v>
      </c>
      <c r="F235">
        <v>45.85</v>
      </c>
      <c r="G235" s="11"/>
      <c r="H235" t="s">
        <v>383</v>
      </c>
      <c r="I235" t="s">
        <v>383</v>
      </c>
      <c r="J235" t="s">
        <v>383</v>
      </c>
      <c r="K235">
        <v>9</v>
      </c>
      <c r="L235">
        <v>36</v>
      </c>
      <c r="M235" t="s">
        <v>226</v>
      </c>
      <c r="N235" s="6" t="s">
        <v>2222</v>
      </c>
      <c r="O235" s="9"/>
      <c r="P235" s="9"/>
      <c r="R235">
        <v>9</v>
      </c>
      <c r="S235">
        <v>36</v>
      </c>
      <c r="T235" t="s">
        <v>627</v>
      </c>
      <c r="U235" t="s">
        <v>2009</v>
      </c>
      <c r="V235" t="s">
        <v>2024</v>
      </c>
      <c r="W235" t="s">
        <v>2016</v>
      </c>
      <c r="X235" t="s">
        <v>2039</v>
      </c>
    </row>
    <row r="236" spans="1:24" x14ac:dyDescent="0.3">
      <c r="A236" t="s">
        <v>975</v>
      </c>
      <c r="B236" t="s">
        <v>3778</v>
      </c>
      <c r="D236">
        <v>32.411000000000001</v>
      </c>
      <c r="E236">
        <v>8950</v>
      </c>
      <c r="F236">
        <v>44.4</v>
      </c>
      <c r="G236" s="11"/>
      <c r="H236" t="s">
        <v>1746</v>
      </c>
      <c r="I236">
        <v>8944</v>
      </c>
      <c r="J236">
        <v>4270530</v>
      </c>
      <c r="K236">
        <v>6</v>
      </c>
      <c r="L236">
        <v>40</v>
      </c>
      <c r="M236" t="s">
        <v>227</v>
      </c>
      <c r="N236" s="6" t="s">
        <v>2298</v>
      </c>
      <c r="O236" s="9"/>
      <c r="P236" s="9"/>
      <c r="Q236" t="s">
        <v>410</v>
      </c>
      <c r="R236">
        <v>6</v>
      </c>
      <c r="S236">
        <v>40</v>
      </c>
      <c r="T236" t="s">
        <v>627</v>
      </c>
      <c r="U236" t="s">
        <v>2009</v>
      </c>
      <c r="V236" t="s">
        <v>2024</v>
      </c>
      <c r="W236" t="s">
        <v>2016</v>
      </c>
      <c r="X236" t="s">
        <v>2039</v>
      </c>
    </row>
    <row r="237" spans="1:24" x14ac:dyDescent="0.3">
      <c r="A237" t="s">
        <v>856</v>
      </c>
      <c r="B237" t="s">
        <v>304</v>
      </c>
      <c r="D237">
        <v>34.380000000000003</v>
      </c>
      <c r="E237">
        <v>13620</v>
      </c>
      <c r="F237">
        <v>50.5</v>
      </c>
      <c r="G237" s="11"/>
      <c r="H237" t="s">
        <v>1746</v>
      </c>
      <c r="I237">
        <v>13568</v>
      </c>
      <c r="J237">
        <v>6311667</v>
      </c>
      <c r="K237">
        <v>12</v>
      </c>
      <c r="L237">
        <v>40</v>
      </c>
      <c r="M237" t="s">
        <v>226</v>
      </c>
      <c r="N237" s="6" t="s">
        <v>2299</v>
      </c>
      <c r="R237">
        <v>12</v>
      </c>
      <c r="S237">
        <v>40</v>
      </c>
      <c r="T237" t="s">
        <v>627</v>
      </c>
      <c r="U237" t="s">
        <v>2009</v>
      </c>
      <c r="V237" t="s">
        <v>2024</v>
      </c>
      <c r="W237" t="s">
        <v>2016</v>
      </c>
      <c r="X237" t="s">
        <v>2039</v>
      </c>
    </row>
    <row r="238" spans="1:24" x14ac:dyDescent="0.3">
      <c r="A238" t="s">
        <v>860</v>
      </c>
      <c r="B238" t="s">
        <v>306</v>
      </c>
      <c r="D238">
        <v>34.517800000000001</v>
      </c>
      <c r="E238">
        <v>13222</v>
      </c>
      <c r="F238">
        <v>50</v>
      </c>
      <c r="G238" s="11"/>
      <c r="H238" t="s">
        <v>1746</v>
      </c>
      <c r="I238">
        <v>13222</v>
      </c>
      <c r="J238">
        <v>6349617</v>
      </c>
      <c r="K238">
        <v>4</v>
      </c>
      <c r="L238">
        <v>40</v>
      </c>
      <c r="M238" t="s">
        <v>227</v>
      </c>
      <c r="N238" s="6" t="s">
        <v>2300</v>
      </c>
      <c r="O238">
        <v>8</v>
      </c>
      <c r="P238">
        <v>35</v>
      </c>
      <c r="Q238">
        <v>3</v>
      </c>
      <c r="R238">
        <v>4</v>
      </c>
      <c r="S238">
        <v>40</v>
      </c>
      <c r="T238" t="s">
        <v>599</v>
      </c>
      <c r="U238" t="s">
        <v>2009</v>
      </c>
      <c r="V238" t="s">
        <v>2024</v>
      </c>
      <c r="W238" t="s">
        <v>2016</v>
      </c>
      <c r="X238" t="s">
        <v>2039</v>
      </c>
    </row>
    <row r="239" spans="1:24" x14ac:dyDescent="0.3">
      <c r="A239" t="s">
        <v>976</v>
      </c>
      <c r="B239" t="s">
        <v>332</v>
      </c>
      <c r="D239">
        <v>38.327199999999998</v>
      </c>
      <c r="E239">
        <v>8584</v>
      </c>
      <c r="F239">
        <v>41.74</v>
      </c>
      <c r="G239" s="8" t="s">
        <v>2068</v>
      </c>
      <c r="H239" t="s">
        <v>383</v>
      </c>
      <c r="I239" t="s">
        <v>383</v>
      </c>
      <c r="J239" t="s">
        <v>383</v>
      </c>
      <c r="K239">
        <v>7</v>
      </c>
      <c r="L239">
        <v>33</v>
      </c>
      <c r="M239" t="s">
        <v>226</v>
      </c>
      <c r="N239" s="6" t="s">
        <v>2301</v>
      </c>
      <c r="R239">
        <v>7</v>
      </c>
      <c r="S239">
        <v>33</v>
      </c>
      <c r="T239" t="s">
        <v>1826</v>
      </c>
      <c r="U239" t="s">
        <v>2009</v>
      </c>
      <c r="V239" t="s">
        <v>2024</v>
      </c>
      <c r="W239" t="s">
        <v>2016</v>
      </c>
      <c r="X239" t="s">
        <v>2039</v>
      </c>
    </row>
    <row r="240" spans="1:24" x14ac:dyDescent="0.3">
      <c r="A240" t="s">
        <v>977</v>
      </c>
      <c r="B240" t="s">
        <v>107</v>
      </c>
      <c r="D240">
        <v>33.604999999999997</v>
      </c>
      <c r="E240">
        <v>12218</v>
      </c>
      <c r="F240">
        <v>52</v>
      </c>
      <c r="G240" s="11"/>
      <c r="H240" t="s">
        <v>1746</v>
      </c>
      <c r="I240">
        <v>12021</v>
      </c>
      <c r="J240">
        <v>5572407</v>
      </c>
      <c r="K240">
        <v>8</v>
      </c>
      <c r="L240">
        <v>30</v>
      </c>
      <c r="M240" t="s">
        <v>226</v>
      </c>
      <c r="N240" s="6" t="s">
        <v>2302</v>
      </c>
      <c r="R240">
        <v>8</v>
      </c>
      <c r="S240">
        <v>30</v>
      </c>
      <c r="T240" t="s">
        <v>1827</v>
      </c>
      <c r="U240" t="s">
        <v>2009</v>
      </c>
      <c r="V240" t="s">
        <v>2024</v>
      </c>
      <c r="W240" t="s">
        <v>2016</v>
      </c>
      <c r="X240" t="s">
        <v>2039</v>
      </c>
    </row>
    <row r="241" spans="1:24" x14ac:dyDescent="0.3">
      <c r="A241" t="s">
        <v>1500</v>
      </c>
      <c r="B241" t="s">
        <v>3779</v>
      </c>
      <c r="D241">
        <v>32.700000000000003</v>
      </c>
      <c r="F241">
        <v>52</v>
      </c>
      <c r="G241" s="11"/>
      <c r="H241" t="s">
        <v>383</v>
      </c>
      <c r="I241" t="s">
        <v>383</v>
      </c>
      <c r="J241" t="s">
        <v>383</v>
      </c>
      <c r="K241">
        <v>3</v>
      </c>
      <c r="L241">
        <v>38</v>
      </c>
      <c r="M241" t="s">
        <v>1691</v>
      </c>
      <c r="N241" s="6" t="s">
        <v>2168</v>
      </c>
      <c r="Q241">
        <v>21</v>
      </c>
      <c r="R241">
        <v>3</v>
      </c>
      <c r="S241">
        <v>38</v>
      </c>
      <c r="T241" t="s">
        <v>1827</v>
      </c>
      <c r="U241" t="s">
        <v>2009</v>
      </c>
      <c r="V241" t="s">
        <v>2024</v>
      </c>
      <c r="W241" t="s">
        <v>2016</v>
      </c>
      <c r="X241" t="s">
        <v>2039</v>
      </c>
    </row>
    <row r="242" spans="1:24" x14ac:dyDescent="0.3">
      <c r="A242" t="s">
        <v>1502</v>
      </c>
      <c r="B242" t="s">
        <v>3780</v>
      </c>
      <c r="D242">
        <v>9.1</v>
      </c>
      <c r="E242">
        <v>4682</v>
      </c>
      <c r="F242">
        <v>41.5</v>
      </c>
      <c r="G242" s="8" t="s">
        <v>2098</v>
      </c>
      <c r="H242" t="s">
        <v>383</v>
      </c>
      <c r="I242" t="s">
        <v>383</v>
      </c>
      <c r="J242" t="s">
        <v>383</v>
      </c>
      <c r="K242">
        <v>8.5</v>
      </c>
      <c r="L242">
        <v>40</v>
      </c>
      <c r="M242" t="s">
        <v>1691</v>
      </c>
      <c r="N242" s="6" t="s">
        <v>2168</v>
      </c>
      <c r="Q242">
        <v>8</v>
      </c>
      <c r="R242">
        <v>8.5</v>
      </c>
      <c r="S242">
        <v>40</v>
      </c>
      <c r="T242" t="s">
        <v>1828</v>
      </c>
      <c r="U242" t="s">
        <v>2009</v>
      </c>
      <c r="V242" t="s">
        <v>2024</v>
      </c>
      <c r="W242" t="s">
        <v>2016</v>
      </c>
      <c r="X242" t="s">
        <v>3045</v>
      </c>
    </row>
    <row r="243" spans="1:24" x14ac:dyDescent="0.3">
      <c r="A243" t="s">
        <v>978</v>
      </c>
      <c r="B243" t="s">
        <v>141</v>
      </c>
      <c r="D243">
        <f>AVERAGE(9.133,9.095)</f>
        <v>9.1140000000000008</v>
      </c>
      <c r="E243">
        <f>AVERAGE(4766,4768)</f>
        <v>4767</v>
      </c>
      <c r="F243">
        <v>51.688499999999998</v>
      </c>
      <c r="G243" s="11"/>
      <c r="H243" t="s">
        <v>1746</v>
      </c>
      <c r="I243">
        <v>4758</v>
      </c>
      <c r="J243">
        <v>2330450</v>
      </c>
      <c r="K243">
        <v>20</v>
      </c>
      <c r="L243">
        <v>40</v>
      </c>
      <c r="M243" t="s">
        <v>227</v>
      </c>
      <c r="N243" s="6" t="s">
        <v>2303</v>
      </c>
      <c r="R243">
        <v>20</v>
      </c>
      <c r="S243">
        <v>40</v>
      </c>
      <c r="T243" t="s">
        <v>1828</v>
      </c>
      <c r="U243" t="s">
        <v>2009</v>
      </c>
      <c r="V243" t="s">
        <v>2024</v>
      </c>
      <c r="W243" t="s">
        <v>2016</v>
      </c>
      <c r="X243" t="s">
        <v>3045</v>
      </c>
    </row>
    <row r="244" spans="1:24" x14ac:dyDescent="0.3">
      <c r="A244" t="s">
        <v>1391</v>
      </c>
      <c r="B244" t="s">
        <v>3781</v>
      </c>
      <c r="D244">
        <v>52.505000000000003</v>
      </c>
      <c r="E244">
        <v>6484</v>
      </c>
      <c r="F244">
        <v>39</v>
      </c>
      <c r="G244" s="11"/>
      <c r="H244" t="s">
        <v>1746</v>
      </c>
      <c r="I244">
        <v>6482</v>
      </c>
      <c r="J244">
        <v>3060911</v>
      </c>
      <c r="K244">
        <v>10</v>
      </c>
      <c r="L244">
        <v>37.799999999999997</v>
      </c>
      <c r="M244" t="s">
        <v>1691</v>
      </c>
      <c r="N244" s="6" t="s">
        <v>2168</v>
      </c>
      <c r="Q244">
        <v>6</v>
      </c>
      <c r="R244">
        <v>10</v>
      </c>
      <c r="S244">
        <v>37.799999999999997</v>
      </c>
      <c r="T244" t="s">
        <v>628</v>
      </c>
      <c r="U244" t="s">
        <v>2009</v>
      </c>
      <c r="V244" t="s">
        <v>2024</v>
      </c>
      <c r="W244" t="s">
        <v>2016</v>
      </c>
      <c r="X244" t="s">
        <v>2039</v>
      </c>
    </row>
    <row r="245" spans="1:24" x14ac:dyDescent="0.3">
      <c r="A245" t="s">
        <v>980</v>
      </c>
      <c r="B245" t="s">
        <v>91</v>
      </c>
      <c r="D245">
        <v>54.006</v>
      </c>
      <c r="E245">
        <v>11685</v>
      </c>
      <c r="F245">
        <v>45.9</v>
      </c>
      <c r="G245" s="11"/>
      <c r="H245" t="s">
        <v>1746</v>
      </c>
      <c r="I245">
        <v>11684</v>
      </c>
      <c r="J245">
        <v>5038052</v>
      </c>
      <c r="K245">
        <v>5</v>
      </c>
      <c r="L245">
        <v>30</v>
      </c>
      <c r="M245" t="s">
        <v>227</v>
      </c>
      <c r="N245" s="6" t="s">
        <v>2304</v>
      </c>
      <c r="R245">
        <v>5</v>
      </c>
      <c r="S245">
        <v>30</v>
      </c>
      <c r="T245" t="s">
        <v>1829</v>
      </c>
      <c r="U245" t="s">
        <v>2009</v>
      </c>
      <c r="V245" t="s">
        <v>2024</v>
      </c>
      <c r="W245" t="s">
        <v>2016</v>
      </c>
      <c r="X245" t="s">
        <v>2039</v>
      </c>
    </row>
    <row r="246" spans="1:24" x14ac:dyDescent="0.3">
      <c r="A246" t="s">
        <v>981</v>
      </c>
      <c r="B246" t="s">
        <v>283</v>
      </c>
      <c r="D246">
        <v>78.171000000000006</v>
      </c>
      <c r="E246">
        <v>26765</v>
      </c>
      <c r="F246">
        <v>51.95</v>
      </c>
      <c r="G246" s="11"/>
      <c r="H246" t="s">
        <v>1746</v>
      </c>
      <c r="I246">
        <v>26305</v>
      </c>
      <c r="J246">
        <v>9697779</v>
      </c>
      <c r="K246">
        <v>7</v>
      </c>
      <c r="L246">
        <v>35</v>
      </c>
      <c r="M246" t="s">
        <v>228</v>
      </c>
      <c r="N246" s="6" t="s">
        <v>2305</v>
      </c>
      <c r="O246" s="14"/>
      <c r="P246" s="14"/>
      <c r="R246">
        <v>7</v>
      </c>
      <c r="S246">
        <v>35</v>
      </c>
      <c r="T246" t="s">
        <v>1830</v>
      </c>
      <c r="U246" t="s">
        <v>2009</v>
      </c>
      <c r="V246" t="s">
        <v>2024</v>
      </c>
      <c r="W246" t="s">
        <v>2015</v>
      </c>
      <c r="X246" t="s">
        <v>3039</v>
      </c>
    </row>
    <row r="247" spans="1:24" x14ac:dyDescent="0.3">
      <c r="A247" t="s">
        <v>982</v>
      </c>
      <c r="B247" t="s">
        <v>550</v>
      </c>
      <c r="D247">
        <f>AVERAGE(29.703,29.813)</f>
        <v>29.757999999999999</v>
      </c>
      <c r="E247">
        <f>AVERAGE(12081,12077)</f>
        <v>12079</v>
      </c>
      <c r="F247">
        <v>54</v>
      </c>
      <c r="G247" s="11"/>
      <c r="H247" t="s">
        <v>3707</v>
      </c>
      <c r="I247">
        <v>12081</v>
      </c>
      <c r="J247">
        <v>5636337</v>
      </c>
      <c r="K247">
        <v>7</v>
      </c>
      <c r="L247">
        <v>38</v>
      </c>
      <c r="M247" t="s">
        <v>227</v>
      </c>
      <c r="N247" s="6" t="s">
        <v>2241</v>
      </c>
      <c r="O247" s="9"/>
      <c r="P247" s="9"/>
      <c r="R247">
        <v>7</v>
      </c>
      <c r="S247">
        <v>38</v>
      </c>
      <c r="T247" t="s">
        <v>629</v>
      </c>
      <c r="U247" t="s">
        <v>2009</v>
      </c>
      <c r="V247" t="s">
        <v>2024</v>
      </c>
      <c r="W247" t="s">
        <v>2016</v>
      </c>
      <c r="X247" t="s">
        <v>2039</v>
      </c>
    </row>
    <row r="248" spans="1:24" x14ac:dyDescent="0.3">
      <c r="A248" t="s">
        <v>983</v>
      </c>
      <c r="B248" t="s">
        <v>176</v>
      </c>
      <c r="D248">
        <v>41.567</v>
      </c>
      <c r="E248">
        <v>13118</v>
      </c>
      <c r="F248">
        <v>49</v>
      </c>
      <c r="G248" s="11"/>
      <c r="H248" t="s">
        <v>1746</v>
      </c>
      <c r="I248">
        <v>13118</v>
      </c>
      <c r="J248">
        <v>6064173</v>
      </c>
      <c r="K248">
        <v>2</v>
      </c>
      <c r="L248">
        <v>36</v>
      </c>
      <c r="M248" t="s">
        <v>227</v>
      </c>
      <c r="N248" s="6" t="s">
        <v>2241</v>
      </c>
      <c r="R248">
        <v>2</v>
      </c>
      <c r="S248">
        <v>36</v>
      </c>
      <c r="T248" t="s">
        <v>629</v>
      </c>
      <c r="U248" t="s">
        <v>2009</v>
      </c>
      <c r="V248" t="s">
        <v>2024</v>
      </c>
      <c r="W248" t="s">
        <v>2016</v>
      </c>
      <c r="X248" t="s">
        <v>2039</v>
      </c>
    </row>
    <row r="249" spans="1:24" x14ac:dyDescent="0.3">
      <c r="A249" t="s">
        <v>984</v>
      </c>
      <c r="B249" t="s">
        <v>125</v>
      </c>
      <c r="D249">
        <v>26.350999999999999</v>
      </c>
      <c r="E249">
        <v>9562</v>
      </c>
      <c r="F249">
        <v>51.4</v>
      </c>
      <c r="G249" s="11"/>
      <c r="H249" t="s">
        <v>1746</v>
      </c>
      <c r="I249">
        <v>9285</v>
      </c>
      <c r="J249">
        <v>4653811</v>
      </c>
      <c r="K249">
        <v>9</v>
      </c>
      <c r="L249">
        <v>42</v>
      </c>
      <c r="M249" t="s">
        <v>227</v>
      </c>
      <c r="N249" s="6" t="s">
        <v>2306</v>
      </c>
      <c r="Q249" t="s">
        <v>783</v>
      </c>
      <c r="R249">
        <v>9</v>
      </c>
      <c r="S249">
        <v>42</v>
      </c>
      <c r="T249" t="s">
        <v>629</v>
      </c>
      <c r="U249" t="s">
        <v>2009</v>
      </c>
      <c r="V249" t="s">
        <v>2024</v>
      </c>
      <c r="W249" t="s">
        <v>2016</v>
      </c>
      <c r="X249" t="s">
        <v>2039</v>
      </c>
    </row>
    <row r="250" spans="1:24" x14ac:dyDescent="0.3">
      <c r="A250" t="s">
        <v>1340</v>
      </c>
      <c r="B250" t="s">
        <v>736</v>
      </c>
      <c r="D250">
        <v>32.9</v>
      </c>
      <c r="E250">
        <v>12119</v>
      </c>
      <c r="F250">
        <v>51.5</v>
      </c>
      <c r="G250" s="11"/>
      <c r="H250" t="s">
        <v>1746</v>
      </c>
      <c r="I250">
        <v>12047</v>
      </c>
      <c r="J250">
        <v>5944843</v>
      </c>
      <c r="K250">
        <v>13</v>
      </c>
      <c r="L250">
        <v>38</v>
      </c>
      <c r="M250" t="s">
        <v>226</v>
      </c>
      <c r="N250" s="6" t="s">
        <v>2307</v>
      </c>
      <c r="R250">
        <v>13</v>
      </c>
      <c r="S250">
        <v>38</v>
      </c>
      <c r="T250" t="s">
        <v>629</v>
      </c>
      <c r="U250" t="s">
        <v>2009</v>
      </c>
      <c r="V250" t="s">
        <v>2024</v>
      </c>
      <c r="W250" t="s">
        <v>2016</v>
      </c>
      <c r="X250" t="s">
        <v>2039</v>
      </c>
    </row>
    <row r="251" spans="1:24" x14ac:dyDescent="0.3">
      <c r="A251" t="s">
        <v>782</v>
      </c>
      <c r="B251" t="s">
        <v>782</v>
      </c>
      <c r="D251">
        <v>28.227</v>
      </c>
      <c r="E251">
        <v>11358</v>
      </c>
      <c r="F251">
        <v>51.3</v>
      </c>
      <c r="G251" s="11"/>
      <c r="H251" t="s">
        <v>340</v>
      </c>
      <c r="I251">
        <v>11345</v>
      </c>
      <c r="J251">
        <v>5524429</v>
      </c>
      <c r="K251">
        <v>4</v>
      </c>
      <c r="L251">
        <v>28</v>
      </c>
      <c r="M251" t="s">
        <v>227</v>
      </c>
      <c r="N251" s="6" t="s">
        <v>2308</v>
      </c>
      <c r="R251">
        <v>4</v>
      </c>
      <c r="S251">
        <v>28</v>
      </c>
      <c r="T251" t="s">
        <v>629</v>
      </c>
      <c r="U251" t="s">
        <v>2009</v>
      </c>
      <c r="V251" t="s">
        <v>2024</v>
      </c>
      <c r="W251" t="s">
        <v>2016</v>
      </c>
      <c r="X251" t="s">
        <v>2039</v>
      </c>
    </row>
    <row r="252" spans="1:24" x14ac:dyDescent="0.3">
      <c r="A252" t="s">
        <v>1341</v>
      </c>
      <c r="B252" t="s">
        <v>3782</v>
      </c>
      <c r="D252">
        <v>43</v>
      </c>
      <c r="E252">
        <v>11835</v>
      </c>
      <c r="F252">
        <v>50.2</v>
      </c>
      <c r="G252" s="11"/>
      <c r="H252" t="s">
        <v>1746</v>
      </c>
      <c r="I252">
        <v>11687</v>
      </c>
      <c r="J252">
        <v>5320234</v>
      </c>
      <c r="M252" t="s">
        <v>1691</v>
      </c>
      <c r="N252" s="6" t="s">
        <v>2168</v>
      </c>
      <c r="O252">
        <v>7.5</v>
      </c>
      <c r="P252">
        <v>35</v>
      </c>
      <c r="Q252">
        <v>24</v>
      </c>
      <c r="R252">
        <v>7.5</v>
      </c>
      <c r="S252">
        <v>35</v>
      </c>
      <c r="T252" t="s">
        <v>1831</v>
      </c>
      <c r="U252" t="s">
        <v>2009</v>
      </c>
      <c r="V252" t="s">
        <v>2024</v>
      </c>
      <c r="W252" t="s">
        <v>2016</v>
      </c>
      <c r="X252" t="s">
        <v>2039</v>
      </c>
    </row>
    <row r="253" spans="1:24" x14ac:dyDescent="0.3">
      <c r="A253" t="s">
        <v>1629</v>
      </c>
      <c r="B253" t="s">
        <v>1707</v>
      </c>
      <c r="C253" t="s">
        <v>1707</v>
      </c>
      <c r="D253">
        <v>36.036999999999999</v>
      </c>
      <c r="E253">
        <v>14165</v>
      </c>
      <c r="F253">
        <v>56.5</v>
      </c>
      <c r="G253" s="11"/>
      <c r="H253" t="s">
        <v>3707</v>
      </c>
      <c r="I253">
        <v>14165</v>
      </c>
      <c r="J253">
        <v>5760811</v>
      </c>
      <c r="M253" t="s">
        <v>1691</v>
      </c>
      <c r="N253" s="6" t="s">
        <v>2168</v>
      </c>
      <c r="O253">
        <v>4</v>
      </c>
      <c r="P253">
        <v>45</v>
      </c>
      <c r="Q253">
        <v>3</v>
      </c>
      <c r="R253">
        <v>4</v>
      </c>
      <c r="S253">
        <v>45</v>
      </c>
      <c r="T253" t="s">
        <v>672</v>
      </c>
      <c r="U253" t="s">
        <v>2009</v>
      </c>
      <c r="V253" t="s">
        <v>2024</v>
      </c>
      <c r="W253" t="s">
        <v>2015</v>
      </c>
      <c r="X253" t="s">
        <v>3039</v>
      </c>
    </row>
    <row r="254" spans="1:24" x14ac:dyDescent="0.3">
      <c r="A254" t="s">
        <v>985</v>
      </c>
      <c r="B254" t="s">
        <v>90</v>
      </c>
      <c r="D254">
        <v>35.642499999999998</v>
      </c>
      <c r="E254">
        <v>13843</v>
      </c>
      <c r="F254">
        <v>49.7</v>
      </c>
      <c r="G254" s="8" t="s">
        <v>2099</v>
      </c>
      <c r="H254" t="s">
        <v>383</v>
      </c>
      <c r="I254" t="s">
        <v>383</v>
      </c>
      <c r="J254" t="s">
        <v>383</v>
      </c>
      <c r="K254">
        <v>8</v>
      </c>
      <c r="L254">
        <v>40</v>
      </c>
      <c r="M254" t="s">
        <v>226</v>
      </c>
      <c r="N254" s="6" t="s">
        <v>2309</v>
      </c>
      <c r="O254" s="16"/>
      <c r="P254" s="16"/>
      <c r="Q254" t="s">
        <v>559</v>
      </c>
      <c r="R254">
        <v>8</v>
      </c>
      <c r="S254">
        <v>40</v>
      </c>
      <c r="T254" t="s">
        <v>1832</v>
      </c>
      <c r="U254" t="s">
        <v>2009</v>
      </c>
      <c r="V254" t="s">
        <v>2024</v>
      </c>
      <c r="W254" t="s">
        <v>2015</v>
      </c>
      <c r="X254" t="s">
        <v>3039</v>
      </c>
    </row>
    <row r="255" spans="1:24" x14ac:dyDescent="0.3">
      <c r="A255" t="s">
        <v>987</v>
      </c>
      <c r="B255" t="s">
        <v>587</v>
      </c>
      <c r="D255">
        <v>40.950000000000003</v>
      </c>
      <c r="E255">
        <v>14757</v>
      </c>
      <c r="F255">
        <v>54.5</v>
      </c>
      <c r="G255" s="11"/>
      <c r="H255" t="s">
        <v>340</v>
      </c>
      <c r="I255">
        <v>14756</v>
      </c>
      <c r="J255">
        <v>6141304</v>
      </c>
      <c r="K255">
        <v>5</v>
      </c>
      <c r="L255">
        <v>38</v>
      </c>
      <c r="M255" t="s">
        <v>227</v>
      </c>
      <c r="N255" s="6" t="s">
        <v>2289</v>
      </c>
      <c r="O255">
        <v>10</v>
      </c>
      <c r="P255">
        <v>35</v>
      </c>
      <c r="Q255">
        <v>3</v>
      </c>
      <c r="R255">
        <v>5</v>
      </c>
      <c r="S255">
        <v>38</v>
      </c>
      <c r="T255" t="s">
        <v>1833</v>
      </c>
      <c r="U255" t="s">
        <v>2009</v>
      </c>
      <c r="V255" t="s">
        <v>2024</v>
      </c>
      <c r="W255" t="s">
        <v>2015</v>
      </c>
      <c r="X255" t="s">
        <v>3039</v>
      </c>
    </row>
    <row r="256" spans="1:24" x14ac:dyDescent="0.3">
      <c r="A256" t="s">
        <v>986</v>
      </c>
      <c r="B256" t="s">
        <v>44</v>
      </c>
      <c r="C256" t="s">
        <v>551</v>
      </c>
      <c r="D256">
        <v>63.354399999999998</v>
      </c>
      <c r="E256">
        <v>11333</v>
      </c>
      <c r="F256">
        <v>41.7</v>
      </c>
      <c r="G256" s="11"/>
      <c r="H256" t="s">
        <v>1746</v>
      </c>
      <c r="I256">
        <v>531</v>
      </c>
      <c r="J256">
        <v>161738</v>
      </c>
      <c r="K256">
        <v>10</v>
      </c>
      <c r="L256">
        <v>33</v>
      </c>
      <c r="M256" t="s">
        <v>226</v>
      </c>
      <c r="N256" s="6" t="s">
        <v>2310</v>
      </c>
      <c r="R256">
        <v>10</v>
      </c>
      <c r="S256">
        <v>33</v>
      </c>
      <c r="T256" t="s">
        <v>1834</v>
      </c>
      <c r="U256" t="s">
        <v>2009</v>
      </c>
      <c r="V256" t="s">
        <v>2024</v>
      </c>
      <c r="W256" t="s">
        <v>2015</v>
      </c>
      <c r="X256" t="s">
        <v>3039</v>
      </c>
    </row>
    <row r="257" spans="1:24" x14ac:dyDescent="0.3">
      <c r="A257" t="s">
        <v>1506</v>
      </c>
      <c r="B257" t="s">
        <v>3783</v>
      </c>
      <c r="D257">
        <v>46</v>
      </c>
      <c r="E257">
        <v>13888</v>
      </c>
      <c r="F257">
        <v>55.5</v>
      </c>
      <c r="G257" s="8" t="s">
        <v>2100</v>
      </c>
      <c r="H257" t="s">
        <v>383</v>
      </c>
      <c r="I257" t="s">
        <v>383</v>
      </c>
      <c r="J257" t="s">
        <v>383</v>
      </c>
      <c r="K257">
        <v>8</v>
      </c>
      <c r="L257">
        <v>38</v>
      </c>
      <c r="M257" t="s">
        <v>1691</v>
      </c>
      <c r="N257" s="6" t="s">
        <v>2168</v>
      </c>
      <c r="Q257">
        <v>12</v>
      </c>
      <c r="R257">
        <v>8</v>
      </c>
      <c r="S257">
        <v>38</v>
      </c>
      <c r="T257" t="s">
        <v>630</v>
      </c>
      <c r="U257" t="s">
        <v>2009</v>
      </c>
      <c r="V257" t="s">
        <v>2024</v>
      </c>
      <c r="W257" t="s">
        <v>2015</v>
      </c>
      <c r="X257" t="s">
        <v>3039</v>
      </c>
    </row>
    <row r="258" spans="1:24" x14ac:dyDescent="0.3">
      <c r="A258" t="s">
        <v>1342</v>
      </c>
      <c r="B258" t="s">
        <v>737</v>
      </c>
      <c r="D258">
        <v>33.447000000000003</v>
      </c>
      <c r="E258">
        <v>12389</v>
      </c>
      <c r="F258">
        <v>52.5</v>
      </c>
      <c r="G258" s="11"/>
      <c r="H258" t="s">
        <v>1746</v>
      </c>
      <c r="I258">
        <v>12368</v>
      </c>
      <c r="J258">
        <v>6118718</v>
      </c>
      <c r="K258">
        <v>11</v>
      </c>
      <c r="L258">
        <v>39</v>
      </c>
      <c r="M258" t="s">
        <v>228</v>
      </c>
      <c r="N258" s="6" t="s">
        <v>2311</v>
      </c>
      <c r="R258">
        <v>11</v>
      </c>
      <c r="S258">
        <v>39</v>
      </c>
      <c r="T258" t="s">
        <v>631</v>
      </c>
      <c r="U258" t="s">
        <v>2009</v>
      </c>
      <c r="V258" t="s">
        <v>2024</v>
      </c>
      <c r="W258" t="s">
        <v>2016</v>
      </c>
      <c r="X258" t="s">
        <v>2039</v>
      </c>
    </row>
    <row r="259" spans="1:24" x14ac:dyDescent="0.3">
      <c r="A259" t="s">
        <v>988</v>
      </c>
      <c r="B259" t="s">
        <v>524</v>
      </c>
      <c r="D259">
        <v>46.746000000000002</v>
      </c>
      <c r="E259">
        <v>18027</v>
      </c>
      <c r="F259">
        <v>56.5</v>
      </c>
      <c r="G259" s="11"/>
      <c r="H259" t="s">
        <v>1746</v>
      </c>
      <c r="I259">
        <v>17901</v>
      </c>
      <c r="J259">
        <v>8776224</v>
      </c>
      <c r="K259">
        <v>-5</v>
      </c>
      <c r="L259">
        <v>25</v>
      </c>
      <c r="M259" t="s">
        <v>227</v>
      </c>
      <c r="N259" s="6" t="s">
        <v>2276</v>
      </c>
      <c r="R259">
        <v>-5</v>
      </c>
      <c r="S259">
        <v>25</v>
      </c>
      <c r="T259" t="s">
        <v>632</v>
      </c>
      <c r="U259" t="s">
        <v>2009</v>
      </c>
      <c r="V259" t="s">
        <v>2024</v>
      </c>
      <c r="W259" t="s">
        <v>2016</v>
      </c>
      <c r="X259" t="s">
        <v>2039</v>
      </c>
    </row>
    <row r="260" spans="1:24" x14ac:dyDescent="0.3">
      <c r="A260" t="s">
        <v>989</v>
      </c>
      <c r="B260" t="s">
        <v>525</v>
      </c>
      <c r="D260">
        <v>37.790999999999997</v>
      </c>
      <c r="E260">
        <v>13766</v>
      </c>
      <c r="F260">
        <v>56.6</v>
      </c>
      <c r="G260" s="11"/>
      <c r="H260" t="s">
        <v>1746</v>
      </c>
      <c r="I260">
        <v>13631</v>
      </c>
      <c r="J260">
        <v>6101469</v>
      </c>
      <c r="K260">
        <v>-7</v>
      </c>
      <c r="L260">
        <v>24</v>
      </c>
      <c r="M260" t="s">
        <v>226</v>
      </c>
      <c r="N260" s="6" t="s">
        <v>2276</v>
      </c>
      <c r="R260">
        <v>-7</v>
      </c>
      <c r="S260">
        <v>24</v>
      </c>
      <c r="T260" t="s">
        <v>632</v>
      </c>
      <c r="U260" t="s">
        <v>2009</v>
      </c>
      <c r="V260" t="s">
        <v>2024</v>
      </c>
      <c r="W260" t="s">
        <v>2016</v>
      </c>
      <c r="X260" t="s">
        <v>2039</v>
      </c>
    </row>
    <row r="261" spans="1:24" x14ac:dyDescent="0.3">
      <c r="A261" t="s">
        <v>990</v>
      </c>
      <c r="B261" t="s">
        <v>33</v>
      </c>
      <c r="C261" t="s">
        <v>751</v>
      </c>
      <c r="D261">
        <v>61.113</v>
      </c>
      <c r="E261">
        <v>14127</v>
      </c>
      <c r="F261">
        <v>48.8</v>
      </c>
      <c r="G261" s="11"/>
      <c r="H261" t="s">
        <v>1746</v>
      </c>
      <c r="I261">
        <v>14687</v>
      </c>
      <c r="J261">
        <v>6274787</v>
      </c>
      <c r="K261">
        <v>10</v>
      </c>
      <c r="L261">
        <v>30</v>
      </c>
      <c r="M261" t="s">
        <v>227</v>
      </c>
      <c r="N261" s="6" t="s">
        <v>2312</v>
      </c>
      <c r="O261">
        <v>0.5</v>
      </c>
      <c r="P261">
        <v>35</v>
      </c>
      <c r="Q261">
        <v>44</v>
      </c>
      <c r="R261">
        <v>0.5</v>
      </c>
      <c r="S261">
        <v>35</v>
      </c>
      <c r="T261" t="s">
        <v>1835</v>
      </c>
      <c r="U261" t="s">
        <v>2009</v>
      </c>
      <c r="V261" t="s">
        <v>2024</v>
      </c>
      <c r="W261" t="s">
        <v>2016</v>
      </c>
      <c r="X261" t="s">
        <v>2039</v>
      </c>
    </row>
    <row r="262" spans="1:24" x14ac:dyDescent="0.3">
      <c r="A262" t="s">
        <v>1508</v>
      </c>
      <c r="B262" t="s">
        <v>3784</v>
      </c>
      <c r="D262">
        <f>AVERAGE(42.762,50,4)</f>
        <v>32.253999999999998</v>
      </c>
      <c r="E262">
        <f>AVERAGE(14523,16061)</f>
        <v>15292</v>
      </c>
      <c r="F262">
        <v>48</v>
      </c>
      <c r="G262" s="11"/>
      <c r="H262" t="s">
        <v>341</v>
      </c>
      <c r="I262">
        <v>11342</v>
      </c>
      <c r="J262">
        <v>5576539</v>
      </c>
      <c r="M262" t="s">
        <v>1691</v>
      </c>
      <c r="N262" s="6" t="s">
        <v>2168</v>
      </c>
      <c r="O262">
        <v>5</v>
      </c>
      <c r="P262">
        <v>37.5</v>
      </c>
      <c r="Q262">
        <v>18</v>
      </c>
      <c r="R262">
        <v>5</v>
      </c>
      <c r="S262">
        <v>37.5</v>
      </c>
      <c r="T262" t="s">
        <v>1836</v>
      </c>
      <c r="U262" t="s">
        <v>2009</v>
      </c>
      <c r="V262" t="s">
        <v>2024</v>
      </c>
      <c r="W262" t="s">
        <v>2016</v>
      </c>
      <c r="X262" t="s">
        <v>2039</v>
      </c>
    </row>
    <row r="263" spans="1:24" x14ac:dyDescent="0.3">
      <c r="A263" t="s">
        <v>1510</v>
      </c>
      <c r="B263" t="s">
        <v>3785</v>
      </c>
      <c r="D263">
        <v>38.9</v>
      </c>
      <c r="F263">
        <v>47.5</v>
      </c>
      <c r="G263" s="11"/>
      <c r="H263" t="s">
        <v>383</v>
      </c>
      <c r="I263" t="s">
        <v>383</v>
      </c>
      <c r="J263" t="s">
        <v>383</v>
      </c>
      <c r="M263" t="s">
        <v>1691</v>
      </c>
      <c r="N263" s="6" t="s">
        <v>2168</v>
      </c>
      <c r="O263">
        <v>3</v>
      </c>
      <c r="P263">
        <v>33</v>
      </c>
      <c r="Q263">
        <v>6</v>
      </c>
      <c r="R263">
        <v>3</v>
      </c>
      <c r="S263">
        <v>33</v>
      </c>
      <c r="T263" t="s">
        <v>633</v>
      </c>
      <c r="U263" t="s">
        <v>2009</v>
      </c>
      <c r="V263" t="s">
        <v>2024</v>
      </c>
      <c r="W263" t="s">
        <v>2016</v>
      </c>
      <c r="X263" t="s">
        <v>2039</v>
      </c>
    </row>
    <row r="264" spans="1:24" x14ac:dyDescent="0.3">
      <c r="A264" t="s">
        <v>1512</v>
      </c>
      <c r="B264" t="s">
        <v>3786</v>
      </c>
      <c r="D264">
        <v>45.8</v>
      </c>
      <c r="E264">
        <v>14797</v>
      </c>
      <c r="F264">
        <v>48.5</v>
      </c>
      <c r="G264" s="11"/>
      <c r="H264" t="s">
        <v>340</v>
      </c>
      <c r="I264">
        <v>14797</v>
      </c>
      <c r="J264">
        <v>7394685</v>
      </c>
      <c r="M264" t="s">
        <v>1691</v>
      </c>
      <c r="N264" s="6" t="s">
        <v>2168</v>
      </c>
      <c r="O264">
        <v>5</v>
      </c>
      <c r="P264">
        <v>37.5</v>
      </c>
      <c r="Q264">
        <v>2</v>
      </c>
      <c r="R264">
        <v>5</v>
      </c>
      <c r="S264">
        <v>37.5</v>
      </c>
      <c r="T264" t="s">
        <v>386</v>
      </c>
      <c r="U264" t="s">
        <v>2009</v>
      </c>
      <c r="V264" t="s">
        <v>2024</v>
      </c>
      <c r="W264" t="s">
        <v>2016</v>
      </c>
      <c r="X264" t="s">
        <v>2039</v>
      </c>
    </row>
    <row r="265" spans="1:24" x14ac:dyDescent="0.3">
      <c r="A265" t="s">
        <v>1514</v>
      </c>
      <c r="B265" t="s">
        <v>3787</v>
      </c>
      <c r="D265">
        <f>AVERAGE(42.263,32.232)</f>
        <v>37.247500000000002</v>
      </c>
      <c r="E265">
        <f>AVERAGE(14299,14043)</f>
        <v>14171</v>
      </c>
      <c r="F265">
        <v>48</v>
      </c>
      <c r="G265" s="11"/>
      <c r="H265" t="s">
        <v>1746</v>
      </c>
      <c r="I265">
        <v>11232</v>
      </c>
      <c r="J265">
        <v>6189098</v>
      </c>
      <c r="M265" t="s">
        <v>1691</v>
      </c>
      <c r="N265" s="6" t="s">
        <v>2168</v>
      </c>
      <c r="O265">
        <v>-10</v>
      </c>
      <c r="P265">
        <v>38</v>
      </c>
      <c r="Q265">
        <v>28</v>
      </c>
      <c r="R265">
        <v>-10</v>
      </c>
      <c r="S265">
        <v>38</v>
      </c>
      <c r="T265" t="s">
        <v>1836</v>
      </c>
      <c r="U265" t="s">
        <v>2009</v>
      </c>
      <c r="V265" t="s">
        <v>2024</v>
      </c>
      <c r="W265" t="s">
        <v>2016</v>
      </c>
      <c r="X265" t="s">
        <v>2039</v>
      </c>
    </row>
    <row r="266" spans="1:24" x14ac:dyDescent="0.3">
      <c r="A266" t="s">
        <v>1343</v>
      </c>
      <c r="B266" t="s">
        <v>738</v>
      </c>
      <c r="D266">
        <v>46.5</v>
      </c>
      <c r="E266">
        <v>14521</v>
      </c>
      <c r="F266">
        <v>48</v>
      </c>
      <c r="G266" s="11"/>
      <c r="H266" t="s">
        <v>1746</v>
      </c>
      <c r="I266">
        <v>14518</v>
      </c>
      <c r="J266">
        <v>7266906</v>
      </c>
      <c r="K266">
        <v>5</v>
      </c>
      <c r="L266">
        <v>40</v>
      </c>
      <c r="M266" t="s">
        <v>227</v>
      </c>
      <c r="N266" s="6" t="s">
        <v>2186</v>
      </c>
      <c r="R266">
        <v>5</v>
      </c>
      <c r="S266">
        <v>40</v>
      </c>
      <c r="T266" t="s">
        <v>634</v>
      </c>
      <c r="U266" t="s">
        <v>2009</v>
      </c>
      <c r="V266" t="s">
        <v>2024</v>
      </c>
      <c r="W266" t="s">
        <v>2016</v>
      </c>
      <c r="X266" t="s">
        <v>2039</v>
      </c>
    </row>
    <row r="267" spans="1:24" x14ac:dyDescent="0.3">
      <c r="A267" t="s">
        <v>1516</v>
      </c>
      <c r="B267" t="s">
        <v>3788</v>
      </c>
      <c r="D267">
        <v>36.799999999999997</v>
      </c>
      <c r="F267">
        <v>48.5</v>
      </c>
      <c r="G267" s="11"/>
      <c r="H267" t="s">
        <v>383</v>
      </c>
      <c r="I267" t="s">
        <v>383</v>
      </c>
      <c r="J267" t="s">
        <v>383</v>
      </c>
      <c r="M267" t="s">
        <v>1691</v>
      </c>
      <c r="N267" s="6" t="s">
        <v>2168</v>
      </c>
      <c r="O267">
        <v>5</v>
      </c>
      <c r="P267">
        <v>35.75</v>
      </c>
      <c r="Q267">
        <v>4</v>
      </c>
      <c r="R267">
        <v>5</v>
      </c>
      <c r="S267">
        <v>35.75</v>
      </c>
      <c r="T267" t="s">
        <v>638</v>
      </c>
      <c r="U267" t="s">
        <v>2009</v>
      </c>
      <c r="V267" t="s">
        <v>2024</v>
      </c>
      <c r="W267" t="s">
        <v>2016</v>
      </c>
      <c r="X267" t="s">
        <v>2039</v>
      </c>
    </row>
    <row r="268" spans="1:24" x14ac:dyDescent="0.3">
      <c r="A268" t="s">
        <v>1518</v>
      </c>
      <c r="B268" t="s">
        <v>510</v>
      </c>
      <c r="D268">
        <v>37.9</v>
      </c>
      <c r="F268">
        <v>48.5</v>
      </c>
      <c r="G268" s="11"/>
      <c r="H268" t="s">
        <v>383</v>
      </c>
      <c r="I268" t="s">
        <v>383</v>
      </c>
      <c r="J268" t="s">
        <v>383</v>
      </c>
      <c r="M268" t="s">
        <v>1691</v>
      </c>
      <c r="N268" s="6" t="s">
        <v>2168</v>
      </c>
      <c r="O268">
        <v>5</v>
      </c>
      <c r="P268">
        <v>37.5</v>
      </c>
      <c r="Q268">
        <v>6</v>
      </c>
      <c r="R268">
        <v>5</v>
      </c>
      <c r="S268">
        <v>37.5</v>
      </c>
      <c r="T268" t="s">
        <v>1837</v>
      </c>
      <c r="U268" t="s">
        <v>2009</v>
      </c>
      <c r="V268" t="s">
        <v>2024</v>
      </c>
      <c r="W268" t="s">
        <v>2016</v>
      </c>
      <c r="X268" t="s">
        <v>2039</v>
      </c>
    </row>
    <row r="269" spans="1:24" x14ac:dyDescent="0.3">
      <c r="A269" t="s">
        <v>991</v>
      </c>
      <c r="B269" t="s">
        <v>117</v>
      </c>
      <c r="D269">
        <v>45.548900000000003</v>
      </c>
      <c r="E269">
        <v>13905</v>
      </c>
      <c r="F269">
        <v>47.078400000000002</v>
      </c>
      <c r="G269" s="11"/>
      <c r="H269" t="s">
        <v>340</v>
      </c>
      <c r="I269">
        <v>13905</v>
      </c>
      <c r="J269">
        <v>6933568</v>
      </c>
      <c r="K269">
        <v>5</v>
      </c>
      <c r="L269">
        <v>30</v>
      </c>
      <c r="M269" t="s">
        <v>227</v>
      </c>
      <c r="N269" s="6" t="s">
        <v>2313</v>
      </c>
      <c r="R269">
        <v>5</v>
      </c>
      <c r="S269">
        <v>30</v>
      </c>
      <c r="T269" t="s">
        <v>386</v>
      </c>
      <c r="U269" t="s">
        <v>2009</v>
      </c>
      <c r="V269" t="s">
        <v>2024</v>
      </c>
      <c r="W269" t="s">
        <v>2016</v>
      </c>
      <c r="X269" t="s">
        <v>2039</v>
      </c>
    </row>
    <row r="270" spans="1:24" x14ac:dyDescent="0.3">
      <c r="A270" t="s">
        <v>1344</v>
      </c>
      <c r="B270" t="s">
        <v>3789</v>
      </c>
      <c r="D270">
        <v>37.5</v>
      </c>
      <c r="E270">
        <v>11785</v>
      </c>
      <c r="F270">
        <v>47.5</v>
      </c>
      <c r="G270" s="11"/>
      <c r="H270" t="s">
        <v>1746</v>
      </c>
      <c r="I270">
        <v>12360</v>
      </c>
      <c r="J270">
        <v>5813542</v>
      </c>
      <c r="M270" t="s">
        <v>1691</v>
      </c>
      <c r="N270" s="6" t="s">
        <v>2168</v>
      </c>
      <c r="O270">
        <v>0.5</v>
      </c>
      <c r="P270">
        <v>38</v>
      </c>
      <c r="Q270">
        <v>60</v>
      </c>
      <c r="R270">
        <v>0.5</v>
      </c>
      <c r="S270">
        <v>38</v>
      </c>
      <c r="T270" t="s">
        <v>637</v>
      </c>
      <c r="U270" t="s">
        <v>2009</v>
      </c>
      <c r="V270" t="s">
        <v>2024</v>
      </c>
      <c r="W270" t="s">
        <v>2016</v>
      </c>
      <c r="X270" t="s">
        <v>2039</v>
      </c>
    </row>
    <row r="271" spans="1:24" x14ac:dyDescent="0.3">
      <c r="A271" t="s">
        <v>992</v>
      </c>
      <c r="B271" t="s">
        <v>521</v>
      </c>
      <c r="D271">
        <v>41.082000000000001</v>
      </c>
      <c r="E271">
        <v>13772</v>
      </c>
      <c r="F271">
        <v>48.2</v>
      </c>
      <c r="G271" s="11"/>
      <c r="H271" t="s">
        <v>3707</v>
      </c>
      <c r="I271">
        <v>13772</v>
      </c>
      <c r="J271">
        <v>6702877</v>
      </c>
      <c r="K271">
        <v>7</v>
      </c>
      <c r="L271">
        <v>34</v>
      </c>
      <c r="M271" t="s">
        <v>228</v>
      </c>
      <c r="N271" s="6" t="s">
        <v>2314</v>
      </c>
      <c r="O271">
        <v>5</v>
      </c>
      <c r="P271">
        <v>37.5</v>
      </c>
      <c r="Q271">
        <v>6</v>
      </c>
      <c r="R271">
        <v>5</v>
      </c>
      <c r="S271">
        <v>37.5</v>
      </c>
      <c r="T271" t="s">
        <v>385</v>
      </c>
      <c r="U271" t="s">
        <v>2009</v>
      </c>
      <c r="V271" t="s">
        <v>2024</v>
      </c>
      <c r="W271" t="s">
        <v>2016</v>
      </c>
      <c r="X271" t="s">
        <v>2039</v>
      </c>
    </row>
    <row r="272" spans="1:24" x14ac:dyDescent="0.3">
      <c r="A272" t="s">
        <v>1521</v>
      </c>
      <c r="B272" t="s">
        <v>3790</v>
      </c>
      <c r="D272">
        <v>40.799999999999997</v>
      </c>
      <c r="F272">
        <v>47.5</v>
      </c>
      <c r="G272" s="11"/>
      <c r="H272" t="s">
        <v>383</v>
      </c>
      <c r="I272" t="s">
        <v>383</v>
      </c>
      <c r="J272" t="s">
        <v>383</v>
      </c>
      <c r="M272" t="s">
        <v>1691</v>
      </c>
      <c r="N272" s="6" t="s">
        <v>2168</v>
      </c>
      <c r="O272">
        <v>5</v>
      </c>
      <c r="P272">
        <v>35.75</v>
      </c>
      <c r="Q272">
        <v>2</v>
      </c>
      <c r="R272">
        <v>5</v>
      </c>
      <c r="S272">
        <v>35.75</v>
      </c>
      <c r="T272" t="s">
        <v>1836</v>
      </c>
      <c r="U272" t="s">
        <v>2009</v>
      </c>
      <c r="V272" t="s">
        <v>2024</v>
      </c>
      <c r="W272" t="s">
        <v>2016</v>
      </c>
      <c r="X272" t="s">
        <v>2039</v>
      </c>
    </row>
    <row r="273" spans="1:24" x14ac:dyDescent="0.3">
      <c r="A273" t="s">
        <v>993</v>
      </c>
      <c r="B273" t="s">
        <v>576</v>
      </c>
      <c r="C273" t="s">
        <v>2043</v>
      </c>
      <c r="D273">
        <v>41.776000000000003</v>
      </c>
      <c r="E273">
        <v>20553</v>
      </c>
      <c r="F273">
        <v>48.5</v>
      </c>
      <c r="G273" s="11"/>
      <c r="H273" t="s">
        <v>1746</v>
      </c>
      <c r="I273">
        <v>15890</v>
      </c>
      <c r="J273">
        <v>7127214</v>
      </c>
      <c r="K273">
        <v>7.5</v>
      </c>
      <c r="L273">
        <v>36</v>
      </c>
      <c r="M273" t="s">
        <v>227</v>
      </c>
      <c r="N273" s="6" t="s">
        <v>2315</v>
      </c>
      <c r="O273">
        <v>3</v>
      </c>
      <c r="P273">
        <v>40</v>
      </c>
      <c r="Q273">
        <v>94</v>
      </c>
      <c r="R273">
        <v>3</v>
      </c>
      <c r="S273">
        <v>40</v>
      </c>
      <c r="T273" t="s">
        <v>386</v>
      </c>
      <c r="U273" t="s">
        <v>2009</v>
      </c>
      <c r="V273" t="s">
        <v>2024</v>
      </c>
      <c r="W273" t="s">
        <v>2016</v>
      </c>
      <c r="X273" t="s">
        <v>2039</v>
      </c>
    </row>
    <row r="274" spans="1:24" x14ac:dyDescent="0.3">
      <c r="A274" t="s">
        <v>994</v>
      </c>
      <c r="B274" t="s">
        <v>81</v>
      </c>
      <c r="C274" t="s">
        <v>752</v>
      </c>
      <c r="D274" s="15">
        <f>AVERAGE(36.825,36.446)</f>
        <v>36.6355</v>
      </c>
      <c r="E274">
        <f>AVERAGE(12411,13322)</f>
        <v>12866.5</v>
      </c>
      <c r="F274">
        <v>48.3</v>
      </c>
      <c r="G274" s="11"/>
      <c r="H274" t="s">
        <v>1746</v>
      </c>
      <c r="I274">
        <v>14145</v>
      </c>
      <c r="J274">
        <v>6385996</v>
      </c>
      <c r="K274">
        <v>11</v>
      </c>
      <c r="L274">
        <v>34</v>
      </c>
      <c r="M274" t="s">
        <v>227</v>
      </c>
      <c r="N274" s="6" t="s">
        <v>2316</v>
      </c>
      <c r="O274">
        <v>3</v>
      </c>
      <c r="P274">
        <v>39</v>
      </c>
      <c r="Q274">
        <v>149</v>
      </c>
      <c r="R274">
        <v>3</v>
      </c>
      <c r="S274">
        <v>39</v>
      </c>
      <c r="T274" t="s">
        <v>637</v>
      </c>
      <c r="U274" t="s">
        <v>2009</v>
      </c>
      <c r="V274" t="s">
        <v>2024</v>
      </c>
      <c r="W274" t="s">
        <v>2016</v>
      </c>
      <c r="X274" t="s">
        <v>2039</v>
      </c>
    </row>
    <row r="275" spans="1:24" x14ac:dyDescent="0.3">
      <c r="A275" t="s">
        <v>1523</v>
      </c>
      <c r="B275" t="s">
        <v>3791</v>
      </c>
      <c r="D275">
        <v>35</v>
      </c>
      <c r="E275">
        <v>11163</v>
      </c>
      <c r="F275">
        <v>49</v>
      </c>
      <c r="G275" s="11"/>
      <c r="H275" t="s">
        <v>340</v>
      </c>
      <c r="I275">
        <v>11163</v>
      </c>
      <c r="J275">
        <v>5747457</v>
      </c>
      <c r="M275" t="s">
        <v>1691</v>
      </c>
      <c r="N275" s="6" t="s">
        <v>2168</v>
      </c>
      <c r="O275">
        <v>5</v>
      </c>
      <c r="P275">
        <v>37.5</v>
      </c>
      <c r="Q275">
        <v>7</v>
      </c>
      <c r="R275">
        <v>5</v>
      </c>
      <c r="S275">
        <v>37.5</v>
      </c>
      <c r="T275" t="s">
        <v>636</v>
      </c>
      <c r="U275" t="s">
        <v>2009</v>
      </c>
      <c r="V275" t="s">
        <v>2024</v>
      </c>
      <c r="W275" t="s">
        <v>2016</v>
      </c>
      <c r="X275" t="s">
        <v>2039</v>
      </c>
    </row>
    <row r="276" spans="1:24" x14ac:dyDescent="0.3">
      <c r="A276" t="s">
        <v>995</v>
      </c>
      <c r="B276" t="s">
        <v>552</v>
      </c>
      <c r="D276">
        <v>35.700000000000003</v>
      </c>
      <c r="E276">
        <v>11332</v>
      </c>
      <c r="F276">
        <v>48.5</v>
      </c>
      <c r="G276" s="11"/>
      <c r="H276" t="s">
        <v>1746</v>
      </c>
      <c r="I276">
        <v>11330</v>
      </c>
      <c r="J276">
        <v>5812529</v>
      </c>
      <c r="K276">
        <v>12</v>
      </c>
      <c r="L276">
        <v>33</v>
      </c>
      <c r="M276" t="s">
        <v>228</v>
      </c>
      <c r="N276" s="6" t="s">
        <v>2316</v>
      </c>
      <c r="O276">
        <v>5</v>
      </c>
      <c r="P276">
        <v>37.5</v>
      </c>
      <c r="Q276">
        <v>6</v>
      </c>
      <c r="R276">
        <v>5</v>
      </c>
      <c r="S276">
        <v>37.5</v>
      </c>
      <c r="T276" t="s">
        <v>636</v>
      </c>
      <c r="U276" t="s">
        <v>2009</v>
      </c>
      <c r="V276" t="s">
        <v>2024</v>
      </c>
      <c r="W276" t="s">
        <v>2016</v>
      </c>
      <c r="X276" t="s">
        <v>2039</v>
      </c>
    </row>
    <row r="277" spans="1:24" x14ac:dyDescent="0.3">
      <c r="A277" t="s">
        <v>996</v>
      </c>
      <c r="B277" t="s">
        <v>277</v>
      </c>
      <c r="D277" s="15">
        <v>38.259099999999997</v>
      </c>
      <c r="F277">
        <v>48.5</v>
      </c>
      <c r="G277" s="11"/>
      <c r="H277" t="s">
        <v>383</v>
      </c>
      <c r="I277" t="s">
        <v>383</v>
      </c>
      <c r="J277" t="s">
        <v>383</v>
      </c>
      <c r="K277">
        <v>20</v>
      </c>
      <c r="L277">
        <v>45</v>
      </c>
      <c r="M277" t="s">
        <v>226</v>
      </c>
      <c r="N277" s="6" t="s">
        <v>2317</v>
      </c>
      <c r="O277">
        <v>5</v>
      </c>
      <c r="P277">
        <v>37.5</v>
      </c>
      <c r="Q277">
        <v>43</v>
      </c>
      <c r="R277">
        <v>5</v>
      </c>
      <c r="S277">
        <v>45</v>
      </c>
      <c r="T277" t="s">
        <v>385</v>
      </c>
      <c r="U277" t="s">
        <v>2009</v>
      </c>
      <c r="V277" t="s">
        <v>2024</v>
      </c>
      <c r="W277" t="s">
        <v>2016</v>
      </c>
      <c r="X277" t="s">
        <v>2039</v>
      </c>
    </row>
    <row r="278" spans="1:24" x14ac:dyDescent="0.3">
      <c r="A278" t="s">
        <v>997</v>
      </c>
      <c r="B278" t="s">
        <v>193</v>
      </c>
      <c r="D278">
        <v>37.542999999999999</v>
      </c>
      <c r="E278">
        <v>11940</v>
      </c>
      <c r="F278">
        <v>48.25</v>
      </c>
      <c r="G278" s="11"/>
      <c r="H278" t="s">
        <v>1746</v>
      </c>
      <c r="I278">
        <v>11939</v>
      </c>
      <c r="J278">
        <v>5804898</v>
      </c>
      <c r="K278">
        <v>8</v>
      </c>
      <c r="L278">
        <v>35</v>
      </c>
      <c r="M278" t="s">
        <v>228</v>
      </c>
      <c r="N278" s="6" t="s">
        <v>2318</v>
      </c>
      <c r="R278">
        <v>8</v>
      </c>
      <c r="S278">
        <v>35</v>
      </c>
      <c r="T278" t="s">
        <v>637</v>
      </c>
      <c r="U278" t="s">
        <v>2009</v>
      </c>
      <c r="V278" t="s">
        <v>2024</v>
      </c>
      <c r="W278" t="s">
        <v>2016</v>
      </c>
      <c r="X278" t="s">
        <v>2039</v>
      </c>
    </row>
    <row r="279" spans="1:24" x14ac:dyDescent="0.3">
      <c r="A279" t="s">
        <v>1525</v>
      </c>
      <c r="B279" t="s">
        <v>3792</v>
      </c>
      <c r="D279">
        <v>48.863999999999997</v>
      </c>
      <c r="E279">
        <v>15798</v>
      </c>
      <c r="F279">
        <v>49</v>
      </c>
      <c r="G279" s="11"/>
      <c r="H279" t="s">
        <v>3707</v>
      </c>
      <c r="I279">
        <v>15798</v>
      </c>
      <c r="J279">
        <v>7832963</v>
      </c>
      <c r="M279" t="s">
        <v>1691</v>
      </c>
      <c r="N279" s="6" t="s">
        <v>2168</v>
      </c>
      <c r="O279">
        <v>5</v>
      </c>
      <c r="P279">
        <v>35.75</v>
      </c>
      <c r="Q279">
        <v>38</v>
      </c>
      <c r="R279">
        <v>5</v>
      </c>
      <c r="S279">
        <v>35.75</v>
      </c>
      <c r="T279" t="s">
        <v>639</v>
      </c>
      <c r="U279" t="s">
        <v>2009</v>
      </c>
      <c r="V279" t="s">
        <v>2024</v>
      </c>
      <c r="W279" t="s">
        <v>2016</v>
      </c>
      <c r="X279" t="s">
        <v>2039</v>
      </c>
    </row>
    <row r="280" spans="1:24" x14ac:dyDescent="0.3">
      <c r="A280" t="s">
        <v>1345</v>
      </c>
      <c r="B280" t="s">
        <v>3793</v>
      </c>
      <c r="D280">
        <v>35.299999999999997</v>
      </c>
      <c r="E280">
        <v>11421</v>
      </c>
      <c r="F280">
        <v>48</v>
      </c>
      <c r="G280" s="11"/>
      <c r="H280" t="s">
        <v>1746</v>
      </c>
      <c r="I280">
        <v>11420</v>
      </c>
      <c r="J280">
        <v>5842010</v>
      </c>
      <c r="M280" t="s">
        <v>1691</v>
      </c>
      <c r="N280" s="6" t="s">
        <v>2168</v>
      </c>
      <c r="O280">
        <v>5</v>
      </c>
      <c r="P280">
        <v>37.5</v>
      </c>
      <c r="Q280">
        <v>2</v>
      </c>
      <c r="R280">
        <v>5</v>
      </c>
      <c r="S280">
        <v>37.5</v>
      </c>
      <c r="T280" t="s">
        <v>637</v>
      </c>
      <c r="U280" t="s">
        <v>2009</v>
      </c>
      <c r="V280" t="s">
        <v>2024</v>
      </c>
      <c r="W280" t="s">
        <v>2016</v>
      </c>
      <c r="X280" t="s">
        <v>2039</v>
      </c>
    </row>
    <row r="281" spans="1:24" x14ac:dyDescent="0.3">
      <c r="A281" t="s">
        <v>1346</v>
      </c>
      <c r="B281" t="s">
        <v>739</v>
      </c>
      <c r="D281">
        <v>48.7</v>
      </c>
      <c r="E281">
        <v>17904</v>
      </c>
      <c r="F281">
        <v>51.5</v>
      </c>
      <c r="G281" s="11"/>
      <c r="H281" t="s">
        <v>1746</v>
      </c>
      <c r="I281">
        <v>17739</v>
      </c>
      <c r="J281">
        <v>7717122</v>
      </c>
      <c r="K281">
        <v>7</v>
      </c>
      <c r="L281">
        <v>35</v>
      </c>
      <c r="M281" t="s">
        <v>228</v>
      </c>
      <c r="N281" s="6" t="s">
        <v>2319</v>
      </c>
      <c r="R281">
        <v>7</v>
      </c>
      <c r="S281">
        <v>35</v>
      </c>
      <c r="T281" t="s">
        <v>635</v>
      </c>
      <c r="U281" t="s">
        <v>2009</v>
      </c>
      <c r="V281" t="s">
        <v>2024</v>
      </c>
      <c r="W281" t="s">
        <v>2016</v>
      </c>
      <c r="X281" t="s">
        <v>2039</v>
      </c>
    </row>
    <row r="282" spans="1:24" x14ac:dyDescent="0.3">
      <c r="A282" t="s">
        <v>998</v>
      </c>
      <c r="B282" t="s">
        <v>66</v>
      </c>
      <c r="D282">
        <f>AVERAGE(56.732,58,73.302,67.018,67.09,71.466,49.425,67.983,50.358,65.559,48.455,57.218,50.071,55.311,55.964,53.956,53.5562,56.628,55.422,57.881,53.047,56.59,54.034,53.575,48.637,49.664,52.914,47.906,55.188,46.553,49.359,53.499,55.839,55.719,52.242,52.563,61.357)</f>
        <v>55.948140540540543</v>
      </c>
      <c r="E282">
        <f>AVERAGE(18076,18527,20063,19180,19272,19358,16048,19130,16207,19411,16047,17996,16631,17672,17958,17461,17114,17876,17736,18482,16942,17966,26719,26246,24733,24818,25216,23735,26378,22847,24739,25666,18001,17726,17445,17051,27347)</f>
        <v>20103.243243243243</v>
      </c>
      <c r="F282">
        <v>47.5</v>
      </c>
      <c r="G282" s="11"/>
      <c r="H282" t="s">
        <v>1746</v>
      </c>
      <c r="I282">
        <v>15431</v>
      </c>
      <c r="J282">
        <v>7277012</v>
      </c>
      <c r="K282">
        <v>7</v>
      </c>
      <c r="L282">
        <v>35</v>
      </c>
      <c r="M282" t="s">
        <v>226</v>
      </c>
      <c r="N282" s="6" t="s">
        <v>2320</v>
      </c>
      <c r="O282">
        <v>3</v>
      </c>
      <c r="P282">
        <v>40</v>
      </c>
      <c r="Q282">
        <v>842</v>
      </c>
      <c r="R282">
        <v>3</v>
      </c>
      <c r="S282">
        <v>40</v>
      </c>
      <c r="T282" t="s">
        <v>1838</v>
      </c>
      <c r="U282" t="s">
        <v>2009</v>
      </c>
      <c r="V282" t="s">
        <v>2024</v>
      </c>
      <c r="W282" t="s">
        <v>2016</v>
      </c>
      <c r="X282" t="s">
        <v>2039</v>
      </c>
    </row>
    <row r="283" spans="1:24" x14ac:dyDescent="0.3">
      <c r="A283" t="s">
        <v>1561</v>
      </c>
      <c r="B283" t="s">
        <v>3794</v>
      </c>
      <c r="D283">
        <v>50.5</v>
      </c>
      <c r="F283">
        <v>50</v>
      </c>
      <c r="G283" s="11"/>
      <c r="H283" t="s">
        <v>383</v>
      </c>
      <c r="I283" t="s">
        <v>383</v>
      </c>
      <c r="J283" t="s">
        <v>383</v>
      </c>
      <c r="M283" t="s">
        <v>1691</v>
      </c>
      <c r="N283" s="6" t="s">
        <v>2168</v>
      </c>
      <c r="O283">
        <v>5</v>
      </c>
      <c r="P283">
        <v>37.5</v>
      </c>
      <c r="Q283">
        <v>10</v>
      </c>
      <c r="R283">
        <v>5</v>
      </c>
      <c r="S283">
        <v>37.5</v>
      </c>
      <c r="T283" t="s">
        <v>635</v>
      </c>
      <c r="U283" t="s">
        <v>2009</v>
      </c>
      <c r="V283" t="s">
        <v>2024</v>
      </c>
      <c r="W283" t="s">
        <v>2016</v>
      </c>
      <c r="X283" t="s">
        <v>2039</v>
      </c>
    </row>
    <row r="284" spans="1:24" x14ac:dyDescent="0.3">
      <c r="A284" t="s">
        <v>999</v>
      </c>
      <c r="B284" t="s">
        <v>194</v>
      </c>
      <c r="D284">
        <v>43.4</v>
      </c>
      <c r="E284">
        <v>14160</v>
      </c>
      <c r="F284">
        <v>48.4</v>
      </c>
      <c r="G284" s="11"/>
      <c r="H284" t="s">
        <v>1746</v>
      </c>
      <c r="I284">
        <v>14159</v>
      </c>
      <c r="J284">
        <v>7074977</v>
      </c>
      <c r="K284">
        <v>7</v>
      </c>
      <c r="L284">
        <v>35</v>
      </c>
      <c r="M284" t="s">
        <v>228</v>
      </c>
      <c r="N284" s="6" t="s">
        <v>2321</v>
      </c>
      <c r="R284">
        <v>7</v>
      </c>
      <c r="S284">
        <v>35</v>
      </c>
      <c r="T284" t="s">
        <v>386</v>
      </c>
      <c r="U284" t="s">
        <v>2009</v>
      </c>
      <c r="V284" t="s">
        <v>2024</v>
      </c>
      <c r="W284" t="s">
        <v>2016</v>
      </c>
      <c r="X284" t="s">
        <v>2039</v>
      </c>
    </row>
    <row r="285" spans="1:24" x14ac:dyDescent="0.3">
      <c r="A285" t="s">
        <v>1000</v>
      </c>
      <c r="B285" t="s">
        <v>553</v>
      </c>
      <c r="D285">
        <f>AVERAGE(44.047,46.476)</f>
        <v>45.261499999999998</v>
      </c>
      <c r="E285">
        <f>AVERAGE(13865,1474)</f>
        <v>7669.5</v>
      </c>
      <c r="F285">
        <v>46.5</v>
      </c>
      <c r="G285" s="11"/>
      <c r="H285" t="s">
        <v>1746</v>
      </c>
      <c r="I285">
        <v>14048</v>
      </c>
      <c r="J285">
        <v>7061983</v>
      </c>
      <c r="K285">
        <v>6</v>
      </c>
      <c r="L285">
        <v>34</v>
      </c>
      <c r="M285" t="s">
        <v>228</v>
      </c>
      <c r="N285" s="6" t="s">
        <v>2318</v>
      </c>
      <c r="O285">
        <v>5</v>
      </c>
      <c r="P285">
        <v>37</v>
      </c>
      <c r="Q285">
        <v>13</v>
      </c>
      <c r="R285">
        <v>5</v>
      </c>
      <c r="S285">
        <v>37</v>
      </c>
      <c r="T285" t="s">
        <v>637</v>
      </c>
      <c r="U285" t="s">
        <v>2009</v>
      </c>
      <c r="V285" t="s">
        <v>2024</v>
      </c>
      <c r="W285" t="s">
        <v>2016</v>
      </c>
      <c r="X285" t="s">
        <v>2039</v>
      </c>
    </row>
    <row r="286" spans="1:24" ht="15" customHeight="1" x14ac:dyDescent="0.3">
      <c r="A286" t="s">
        <v>1001</v>
      </c>
      <c r="B286" t="s">
        <v>48</v>
      </c>
      <c r="D286">
        <f>AVERAGE(61.905,45.772,43.166,45.21)</f>
        <v>49.013249999999999</v>
      </c>
      <c r="E286">
        <f>AVERAGE(19779,16174,15254,16143)</f>
        <v>16837.5</v>
      </c>
      <c r="F286">
        <v>48.5</v>
      </c>
      <c r="G286" s="11"/>
      <c r="H286" t="s">
        <v>340</v>
      </c>
      <c r="I286">
        <v>16143</v>
      </c>
      <c r="J286">
        <v>7658613</v>
      </c>
      <c r="K286">
        <v>4.5</v>
      </c>
      <c r="L286">
        <v>32</v>
      </c>
      <c r="M286" t="s">
        <v>227</v>
      </c>
      <c r="N286" s="6" t="s">
        <v>2322</v>
      </c>
      <c r="R286">
        <v>4.5</v>
      </c>
      <c r="S286">
        <v>32</v>
      </c>
      <c r="T286" t="s">
        <v>386</v>
      </c>
      <c r="U286" t="s">
        <v>2009</v>
      </c>
      <c r="V286" t="s">
        <v>2024</v>
      </c>
      <c r="W286" t="s">
        <v>2016</v>
      </c>
      <c r="X286" t="s">
        <v>2039</v>
      </c>
    </row>
    <row r="287" spans="1:24" x14ac:dyDescent="0.3">
      <c r="A287" t="s">
        <v>1002</v>
      </c>
      <c r="B287" t="s">
        <v>96</v>
      </c>
      <c r="D287">
        <v>36.33</v>
      </c>
      <c r="E287">
        <v>12395</v>
      </c>
      <c r="F287">
        <v>47.698900000000002</v>
      </c>
      <c r="G287" s="11"/>
      <c r="H287" t="s">
        <v>1746</v>
      </c>
      <c r="I287">
        <v>12448</v>
      </c>
      <c r="J287">
        <v>6037494</v>
      </c>
      <c r="K287">
        <v>4</v>
      </c>
      <c r="L287">
        <v>30</v>
      </c>
      <c r="M287" t="s">
        <v>226</v>
      </c>
      <c r="N287" s="6" t="s">
        <v>2323</v>
      </c>
      <c r="R287">
        <v>4</v>
      </c>
      <c r="S287">
        <v>30</v>
      </c>
      <c r="T287" t="s">
        <v>637</v>
      </c>
      <c r="U287" t="s">
        <v>2009</v>
      </c>
      <c r="V287" t="s">
        <v>2024</v>
      </c>
      <c r="W287" t="s">
        <v>2016</v>
      </c>
      <c r="X287" t="s">
        <v>2039</v>
      </c>
    </row>
    <row r="288" spans="1:24" x14ac:dyDescent="0.3">
      <c r="A288" t="s">
        <v>1347</v>
      </c>
      <c r="B288" t="s">
        <v>740</v>
      </c>
      <c r="D288">
        <v>52.6</v>
      </c>
      <c r="E288">
        <v>17353</v>
      </c>
      <c r="F288">
        <v>47</v>
      </c>
      <c r="G288" s="11"/>
      <c r="H288" t="s">
        <v>1746</v>
      </c>
      <c r="I288">
        <v>17005</v>
      </c>
      <c r="J288">
        <v>7849147</v>
      </c>
      <c r="K288">
        <v>4.5</v>
      </c>
      <c r="L288">
        <v>31</v>
      </c>
      <c r="M288" t="s">
        <v>227</v>
      </c>
      <c r="N288" s="6" t="s">
        <v>2322</v>
      </c>
      <c r="O288">
        <v>5</v>
      </c>
      <c r="P288">
        <v>37.5</v>
      </c>
      <c r="Q288">
        <v>7</v>
      </c>
      <c r="R288">
        <v>4.5</v>
      </c>
      <c r="S288">
        <v>37.5</v>
      </c>
      <c r="T288" t="s">
        <v>1839</v>
      </c>
      <c r="U288" t="s">
        <v>2009</v>
      </c>
      <c r="V288" t="s">
        <v>2024</v>
      </c>
      <c r="W288" t="s">
        <v>2016</v>
      </c>
      <c r="X288" t="s">
        <v>2039</v>
      </c>
    </row>
    <row r="289" spans="1:24" x14ac:dyDescent="0.3">
      <c r="A289" t="s">
        <v>1528</v>
      </c>
      <c r="B289" t="s">
        <v>3795</v>
      </c>
      <c r="D289">
        <v>38.4</v>
      </c>
      <c r="E289">
        <v>12893</v>
      </c>
      <c r="F289">
        <v>47</v>
      </c>
      <c r="G289" s="11"/>
      <c r="H289" t="s">
        <v>341</v>
      </c>
      <c r="I289">
        <v>12893</v>
      </c>
      <c r="J289">
        <v>6332195</v>
      </c>
      <c r="M289" t="s">
        <v>1691</v>
      </c>
      <c r="N289" s="6" t="s">
        <v>2168</v>
      </c>
      <c r="O289">
        <v>0</v>
      </c>
      <c r="P289">
        <v>38</v>
      </c>
      <c r="Q289">
        <v>29</v>
      </c>
      <c r="R289">
        <v>0</v>
      </c>
      <c r="S289">
        <v>38</v>
      </c>
      <c r="T289" t="s">
        <v>637</v>
      </c>
      <c r="U289" t="s">
        <v>2009</v>
      </c>
      <c r="V289" t="s">
        <v>2024</v>
      </c>
      <c r="W289" t="s">
        <v>2016</v>
      </c>
      <c r="X289" t="s">
        <v>2039</v>
      </c>
    </row>
    <row r="290" spans="1:24" x14ac:dyDescent="0.3">
      <c r="A290" t="s">
        <v>1003</v>
      </c>
      <c r="B290" t="s">
        <v>35</v>
      </c>
      <c r="D290">
        <v>52.932000000000002</v>
      </c>
      <c r="E290">
        <v>17656</v>
      </c>
      <c r="F290">
        <v>51</v>
      </c>
      <c r="G290" s="11"/>
      <c r="H290" t="s">
        <v>1746</v>
      </c>
      <c r="I290">
        <v>17641</v>
      </c>
      <c r="J290">
        <v>8285100</v>
      </c>
      <c r="K290">
        <v>11</v>
      </c>
      <c r="L290">
        <v>35</v>
      </c>
      <c r="M290" t="s">
        <v>226</v>
      </c>
      <c r="N290" s="6" t="s">
        <v>2324</v>
      </c>
      <c r="O290">
        <v>5</v>
      </c>
      <c r="P290">
        <v>39</v>
      </c>
      <c r="Q290">
        <v>117</v>
      </c>
      <c r="R290">
        <v>5</v>
      </c>
      <c r="S290">
        <v>39</v>
      </c>
      <c r="T290" t="s">
        <v>635</v>
      </c>
      <c r="U290" t="s">
        <v>2009</v>
      </c>
      <c r="V290" t="s">
        <v>2024</v>
      </c>
      <c r="W290" t="s">
        <v>2016</v>
      </c>
      <c r="X290" t="s">
        <v>2039</v>
      </c>
    </row>
    <row r="291" spans="1:24" x14ac:dyDescent="0.3">
      <c r="A291" t="s">
        <v>1004</v>
      </c>
      <c r="B291" t="s">
        <v>39</v>
      </c>
      <c r="C291" t="s">
        <v>510</v>
      </c>
      <c r="D291">
        <v>37.754600000000003</v>
      </c>
      <c r="E291">
        <v>11961</v>
      </c>
      <c r="F291">
        <v>48.05</v>
      </c>
      <c r="G291" s="11"/>
      <c r="H291" t="s">
        <v>1746</v>
      </c>
      <c r="I291">
        <v>11960</v>
      </c>
      <c r="J291">
        <v>6079613</v>
      </c>
      <c r="K291">
        <v>7</v>
      </c>
      <c r="L291">
        <v>34</v>
      </c>
      <c r="M291" t="s">
        <v>228</v>
      </c>
      <c r="N291" s="6" t="s">
        <v>2318</v>
      </c>
      <c r="O291">
        <v>3</v>
      </c>
      <c r="P291">
        <v>33</v>
      </c>
      <c r="Q291">
        <v>6</v>
      </c>
      <c r="R291">
        <v>3</v>
      </c>
      <c r="S291">
        <v>34</v>
      </c>
      <c r="T291" t="s">
        <v>637</v>
      </c>
      <c r="U291" t="s">
        <v>2009</v>
      </c>
      <c r="V291" t="s">
        <v>2024</v>
      </c>
      <c r="W291" t="s">
        <v>2016</v>
      </c>
      <c r="X291" t="s">
        <v>2039</v>
      </c>
    </row>
    <row r="292" spans="1:24" x14ac:dyDescent="0.3">
      <c r="A292" t="s">
        <v>1005</v>
      </c>
      <c r="B292" t="s">
        <v>554</v>
      </c>
      <c r="D292">
        <v>43.692999999999998</v>
      </c>
      <c r="E292">
        <v>14016</v>
      </c>
      <c r="F292">
        <v>47.5</v>
      </c>
      <c r="G292" s="11"/>
      <c r="H292" t="s">
        <v>1746</v>
      </c>
      <c r="I292">
        <v>14098</v>
      </c>
      <c r="J292">
        <v>6813057</v>
      </c>
      <c r="K292">
        <v>0</v>
      </c>
      <c r="L292">
        <v>33</v>
      </c>
      <c r="M292" t="s">
        <v>227</v>
      </c>
      <c r="N292" s="6" t="s">
        <v>2324</v>
      </c>
      <c r="O292">
        <v>0</v>
      </c>
      <c r="P292">
        <v>38</v>
      </c>
      <c r="Q292">
        <v>37</v>
      </c>
      <c r="R292">
        <v>0</v>
      </c>
      <c r="S292">
        <v>38</v>
      </c>
      <c r="T292" t="s">
        <v>1836</v>
      </c>
      <c r="U292" t="s">
        <v>2009</v>
      </c>
      <c r="V292" t="s">
        <v>2024</v>
      </c>
      <c r="W292" t="s">
        <v>2016</v>
      </c>
      <c r="X292" t="s">
        <v>2039</v>
      </c>
    </row>
    <row r="293" spans="1:24" x14ac:dyDescent="0.3">
      <c r="A293" t="s">
        <v>1348</v>
      </c>
      <c r="B293" t="s">
        <v>3796</v>
      </c>
      <c r="D293">
        <v>51.3</v>
      </c>
      <c r="E293">
        <v>15708</v>
      </c>
      <c r="F293">
        <v>51</v>
      </c>
      <c r="G293" s="11"/>
      <c r="H293" t="s">
        <v>1746</v>
      </c>
      <c r="I293">
        <v>15709</v>
      </c>
      <c r="J293">
        <v>7536017</v>
      </c>
      <c r="M293" t="s">
        <v>1691</v>
      </c>
      <c r="N293" s="6" t="s">
        <v>2168</v>
      </c>
      <c r="O293">
        <v>5</v>
      </c>
      <c r="P293">
        <v>37.5</v>
      </c>
      <c r="Q293">
        <v>2</v>
      </c>
      <c r="R293">
        <v>5</v>
      </c>
      <c r="S293">
        <v>37.5</v>
      </c>
      <c r="T293" t="s">
        <v>635</v>
      </c>
      <c r="U293" t="s">
        <v>2009</v>
      </c>
      <c r="V293" t="s">
        <v>2024</v>
      </c>
      <c r="W293" t="s">
        <v>2016</v>
      </c>
      <c r="X293" t="s">
        <v>2039</v>
      </c>
    </row>
    <row r="294" spans="1:24" x14ac:dyDescent="0.3">
      <c r="A294" t="s">
        <v>1530</v>
      </c>
      <c r="B294" t="s">
        <v>3797</v>
      </c>
      <c r="D294">
        <v>43.618000000000002</v>
      </c>
      <c r="E294">
        <v>14655</v>
      </c>
      <c r="F294">
        <v>57</v>
      </c>
      <c r="G294" s="11"/>
      <c r="H294" t="s">
        <v>3707</v>
      </c>
      <c r="I294">
        <v>14655</v>
      </c>
      <c r="J294">
        <v>6311770</v>
      </c>
      <c r="M294" t="s">
        <v>1691</v>
      </c>
      <c r="N294" s="6" t="s">
        <v>2168</v>
      </c>
      <c r="O294">
        <v>2.5</v>
      </c>
      <c r="P294">
        <v>35</v>
      </c>
      <c r="Q294">
        <v>54</v>
      </c>
      <c r="R294">
        <v>2.5</v>
      </c>
      <c r="S294">
        <v>35</v>
      </c>
      <c r="T294" t="s">
        <v>1840</v>
      </c>
      <c r="U294" t="s">
        <v>2009</v>
      </c>
      <c r="V294" t="s">
        <v>2024</v>
      </c>
      <c r="W294" t="s">
        <v>2016</v>
      </c>
      <c r="X294" t="s">
        <v>2039</v>
      </c>
    </row>
    <row r="295" spans="1:24" x14ac:dyDescent="0.3">
      <c r="A295" t="s">
        <v>1006</v>
      </c>
      <c r="B295" t="s">
        <v>287</v>
      </c>
      <c r="D295">
        <v>43.292999999999999</v>
      </c>
      <c r="E295">
        <v>14076</v>
      </c>
      <c r="F295">
        <v>55.9</v>
      </c>
      <c r="G295" s="11"/>
      <c r="H295" t="s">
        <v>383</v>
      </c>
      <c r="I295">
        <v>14076</v>
      </c>
      <c r="J295">
        <v>6181514</v>
      </c>
      <c r="K295">
        <v>15</v>
      </c>
      <c r="L295">
        <v>35</v>
      </c>
      <c r="M295" t="s">
        <v>226</v>
      </c>
      <c r="N295" s="6" t="s">
        <v>2325</v>
      </c>
      <c r="O295">
        <v>9</v>
      </c>
      <c r="P295">
        <v>46</v>
      </c>
      <c r="Q295">
        <v>10</v>
      </c>
      <c r="R295">
        <v>9</v>
      </c>
      <c r="S295">
        <v>46</v>
      </c>
      <c r="T295" t="s">
        <v>1841</v>
      </c>
      <c r="U295" t="s">
        <v>2009</v>
      </c>
      <c r="V295" t="s">
        <v>2024</v>
      </c>
      <c r="W295" t="s">
        <v>2015</v>
      </c>
      <c r="X295" t="s">
        <v>3039</v>
      </c>
    </row>
    <row r="296" spans="1:24" x14ac:dyDescent="0.3">
      <c r="A296" t="s">
        <v>1007</v>
      </c>
      <c r="B296" t="s">
        <v>95</v>
      </c>
      <c r="D296">
        <v>48.9557</v>
      </c>
      <c r="E296">
        <v>15478</v>
      </c>
      <c r="F296">
        <v>55.6</v>
      </c>
      <c r="G296" s="11"/>
      <c r="H296" t="s">
        <v>1746</v>
      </c>
      <c r="I296">
        <v>15394</v>
      </c>
      <c r="J296">
        <v>6730433</v>
      </c>
      <c r="K296">
        <v>14</v>
      </c>
      <c r="L296">
        <v>37</v>
      </c>
      <c r="M296" t="s">
        <v>226</v>
      </c>
      <c r="N296" s="6" t="s">
        <v>2326</v>
      </c>
      <c r="R296">
        <v>14</v>
      </c>
      <c r="S296">
        <v>37</v>
      </c>
      <c r="T296" t="s">
        <v>1841</v>
      </c>
      <c r="U296" t="s">
        <v>2009</v>
      </c>
      <c r="V296" t="s">
        <v>2024</v>
      </c>
      <c r="W296" t="s">
        <v>2015</v>
      </c>
      <c r="X296" t="s">
        <v>3039</v>
      </c>
    </row>
    <row r="297" spans="1:24" x14ac:dyDescent="0.3">
      <c r="A297" t="s">
        <v>1010</v>
      </c>
      <c r="B297" t="s">
        <v>418</v>
      </c>
      <c r="D297">
        <v>23.149000000000001</v>
      </c>
      <c r="E297">
        <v>6826</v>
      </c>
      <c r="F297">
        <v>41.3</v>
      </c>
      <c r="G297" s="11"/>
      <c r="H297" t="s">
        <v>1746</v>
      </c>
      <c r="I297">
        <v>5187</v>
      </c>
      <c r="J297">
        <v>2404229</v>
      </c>
      <c r="K297">
        <v>9</v>
      </c>
      <c r="L297">
        <v>34</v>
      </c>
      <c r="M297" t="s">
        <v>226</v>
      </c>
      <c r="N297" s="6" t="s">
        <v>2327</v>
      </c>
      <c r="O297">
        <v>2</v>
      </c>
      <c r="P297">
        <v>38</v>
      </c>
      <c r="Q297">
        <v>11</v>
      </c>
      <c r="R297">
        <v>2</v>
      </c>
      <c r="S297">
        <v>38</v>
      </c>
      <c r="T297" t="s">
        <v>1821</v>
      </c>
      <c r="U297" t="s">
        <v>2009</v>
      </c>
      <c r="V297" t="s">
        <v>2024</v>
      </c>
      <c r="W297" t="s">
        <v>2016</v>
      </c>
      <c r="X297" t="s">
        <v>3045</v>
      </c>
    </row>
    <row r="298" spans="1:24" x14ac:dyDescent="0.3">
      <c r="A298" t="s">
        <v>1013</v>
      </c>
      <c r="B298" t="s">
        <v>254</v>
      </c>
      <c r="D298">
        <v>20.0335</v>
      </c>
      <c r="E298">
        <v>7857</v>
      </c>
      <c r="F298">
        <v>59.7</v>
      </c>
      <c r="G298" s="8" t="s">
        <v>2101</v>
      </c>
      <c r="H298" t="s">
        <v>383</v>
      </c>
      <c r="I298" t="s">
        <v>383</v>
      </c>
      <c r="J298" t="s">
        <v>383</v>
      </c>
      <c r="K298">
        <v>-3</v>
      </c>
      <c r="L298">
        <v>15</v>
      </c>
      <c r="M298" t="s">
        <v>227</v>
      </c>
      <c r="N298" s="6" t="s">
        <v>2287</v>
      </c>
      <c r="Q298" t="s">
        <v>818</v>
      </c>
      <c r="R298">
        <v>-3</v>
      </c>
      <c r="S298">
        <v>15</v>
      </c>
      <c r="T298" t="s">
        <v>1842</v>
      </c>
      <c r="U298" t="s">
        <v>2009</v>
      </c>
      <c r="V298" t="s">
        <v>2024</v>
      </c>
      <c r="W298" t="s">
        <v>2015</v>
      </c>
      <c r="X298" t="s">
        <v>3047</v>
      </c>
    </row>
    <row r="299" spans="1:24" x14ac:dyDescent="0.3">
      <c r="A299" t="s">
        <v>1014</v>
      </c>
      <c r="B299" t="s">
        <v>253</v>
      </c>
      <c r="D299">
        <v>21.097300000000001</v>
      </c>
      <c r="E299">
        <v>6758</v>
      </c>
      <c r="F299">
        <v>60.5</v>
      </c>
      <c r="G299" s="11"/>
      <c r="H299" t="s">
        <v>383</v>
      </c>
      <c r="I299" t="s">
        <v>383</v>
      </c>
      <c r="J299" t="s">
        <v>383</v>
      </c>
      <c r="K299">
        <v>-3</v>
      </c>
      <c r="L299">
        <v>20</v>
      </c>
      <c r="M299" t="s">
        <v>227</v>
      </c>
      <c r="N299" s="6" t="s">
        <v>2104</v>
      </c>
      <c r="R299">
        <v>-3</v>
      </c>
      <c r="S299">
        <v>20</v>
      </c>
      <c r="T299" t="s">
        <v>1842</v>
      </c>
      <c r="U299" t="s">
        <v>2009</v>
      </c>
      <c r="V299" t="s">
        <v>2024</v>
      </c>
      <c r="W299" t="s">
        <v>2015</v>
      </c>
      <c r="X299" t="s">
        <v>3047</v>
      </c>
    </row>
    <row r="300" spans="1:24" x14ac:dyDescent="0.3">
      <c r="A300" t="s">
        <v>1532</v>
      </c>
      <c r="B300" t="s">
        <v>3798</v>
      </c>
      <c r="D300">
        <v>45.8</v>
      </c>
      <c r="F300">
        <v>54.5</v>
      </c>
      <c r="G300" s="11"/>
      <c r="H300" t="s">
        <v>383</v>
      </c>
      <c r="I300" t="s">
        <v>383</v>
      </c>
      <c r="J300" t="s">
        <v>383</v>
      </c>
      <c r="M300" t="s">
        <v>1691</v>
      </c>
      <c r="N300" s="6" t="s">
        <v>2168</v>
      </c>
      <c r="O300">
        <v>3</v>
      </c>
      <c r="P300">
        <v>37.5</v>
      </c>
      <c r="Q300">
        <v>33</v>
      </c>
      <c r="R300">
        <v>3</v>
      </c>
      <c r="S300">
        <v>37.5</v>
      </c>
      <c r="T300" t="s">
        <v>1843</v>
      </c>
      <c r="U300" t="s">
        <v>2010</v>
      </c>
      <c r="V300" t="s">
        <v>2025</v>
      </c>
      <c r="W300" t="s">
        <v>2020</v>
      </c>
    </row>
    <row r="301" spans="1:24" ht="16.2" customHeight="1" x14ac:dyDescent="0.3">
      <c r="A301" t="s">
        <v>1534</v>
      </c>
      <c r="B301" t="s">
        <v>3799</v>
      </c>
      <c r="D301">
        <v>53.4</v>
      </c>
      <c r="E301">
        <v>17350</v>
      </c>
      <c r="F301">
        <v>53</v>
      </c>
      <c r="G301" s="11"/>
      <c r="H301" t="s">
        <v>340</v>
      </c>
      <c r="I301">
        <v>17350</v>
      </c>
      <c r="J301">
        <v>10750630</v>
      </c>
      <c r="M301" t="s">
        <v>1691</v>
      </c>
      <c r="N301" s="6" t="s">
        <v>2168</v>
      </c>
      <c r="O301">
        <v>10</v>
      </c>
      <c r="P301">
        <v>37.5</v>
      </c>
      <c r="Q301">
        <v>3</v>
      </c>
      <c r="R301">
        <v>10</v>
      </c>
      <c r="S301">
        <v>37.5</v>
      </c>
      <c r="T301" t="s">
        <v>1843</v>
      </c>
      <c r="U301" t="s">
        <v>2010</v>
      </c>
      <c r="V301" t="s">
        <v>2025</v>
      </c>
      <c r="W301" t="s">
        <v>2020</v>
      </c>
    </row>
    <row r="302" spans="1:24" x14ac:dyDescent="0.3">
      <c r="A302" t="s">
        <v>1536</v>
      </c>
      <c r="B302" t="s">
        <v>3800</v>
      </c>
      <c r="C302" t="s">
        <v>1708</v>
      </c>
      <c r="D302">
        <v>44.9</v>
      </c>
      <c r="E302">
        <v>15323</v>
      </c>
      <c r="F302">
        <v>52.5</v>
      </c>
      <c r="G302" s="8" t="s">
        <v>2102</v>
      </c>
      <c r="H302" t="s">
        <v>383</v>
      </c>
      <c r="I302" t="s">
        <v>383</v>
      </c>
      <c r="J302" t="s">
        <v>383</v>
      </c>
      <c r="M302" t="s">
        <v>1691</v>
      </c>
      <c r="N302" s="6" t="s">
        <v>2168</v>
      </c>
      <c r="O302">
        <v>2</v>
      </c>
      <c r="P302">
        <v>41.8</v>
      </c>
      <c r="Q302">
        <v>24</v>
      </c>
      <c r="R302">
        <v>2</v>
      </c>
      <c r="S302">
        <v>41.8</v>
      </c>
      <c r="T302" t="s">
        <v>1843</v>
      </c>
      <c r="U302" t="s">
        <v>2010</v>
      </c>
      <c r="V302" t="s">
        <v>2025</v>
      </c>
      <c r="W302" t="s">
        <v>2020</v>
      </c>
    </row>
    <row r="303" spans="1:24" x14ac:dyDescent="0.3">
      <c r="A303" t="s">
        <v>1015</v>
      </c>
      <c r="B303" t="s">
        <v>123</v>
      </c>
      <c r="D303">
        <v>37.178199999999997</v>
      </c>
      <c r="E303">
        <v>11846</v>
      </c>
      <c r="F303">
        <v>52.9</v>
      </c>
      <c r="G303" s="11"/>
      <c r="H303" t="s">
        <v>1746</v>
      </c>
      <c r="I303">
        <v>11735</v>
      </c>
      <c r="J303">
        <v>4956750</v>
      </c>
      <c r="K303">
        <v>10</v>
      </c>
      <c r="L303">
        <v>48</v>
      </c>
      <c r="M303" t="s">
        <v>227</v>
      </c>
      <c r="N303" s="6" t="s">
        <v>2177</v>
      </c>
      <c r="O303">
        <v>5</v>
      </c>
      <c r="P303">
        <v>46</v>
      </c>
      <c r="Q303">
        <v>7</v>
      </c>
      <c r="R303">
        <v>5</v>
      </c>
      <c r="S303">
        <v>48</v>
      </c>
      <c r="T303" t="s">
        <v>1844</v>
      </c>
      <c r="U303" t="s">
        <v>2009</v>
      </c>
      <c r="V303" t="s">
        <v>2024</v>
      </c>
      <c r="W303" t="s">
        <v>2015</v>
      </c>
      <c r="X303" t="s">
        <v>3039</v>
      </c>
    </row>
    <row r="304" spans="1:24" x14ac:dyDescent="0.3">
      <c r="A304" t="s">
        <v>947</v>
      </c>
      <c r="B304" t="s">
        <v>31</v>
      </c>
      <c r="D304">
        <v>90.085999999999999</v>
      </c>
      <c r="E304">
        <v>13348</v>
      </c>
      <c r="F304">
        <v>36.799999999999997</v>
      </c>
      <c r="G304" s="11"/>
      <c r="H304" t="s">
        <v>1746</v>
      </c>
      <c r="I304">
        <v>13227</v>
      </c>
      <c r="J304">
        <v>6122497</v>
      </c>
      <c r="K304">
        <v>9</v>
      </c>
      <c r="L304">
        <v>30</v>
      </c>
      <c r="M304" t="s">
        <v>226</v>
      </c>
      <c r="N304" s="6" t="s">
        <v>2177</v>
      </c>
      <c r="O304">
        <v>4</v>
      </c>
      <c r="P304">
        <v>34.5</v>
      </c>
      <c r="Q304">
        <v>28</v>
      </c>
      <c r="R304">
        <v>4</v>
      </c>
      <c r="S304">
        <v>34.5</v>
      </c>
      <c r="T304" t="s">
        <v>1845</v>
      </c>
      <c r="U304" t="s">
        <v>2009</v>
      </c>
      <c r="V304" t="s">
        <v>2024</v>
      </c>
      <c r="W304" t="s">
        <v>2016</v>
      </c>
      <c r="X304" t="s">
        <v>2039</v>
      </c>
    </row>
    <row r="305" spans="1:24" x14ac:dyDescent="0.3">
      <c r="A305" t="s">
        <v>1283</v>
      </c>
      <c r="B305" t="s">
        <v>790</v>
      </c>
      <c r="D305">
        <v>38.700000000000003</v>
      </c>
      <c r="E305">
        <v>15251</v>
      </c>
      <c r="F305">
        <v>49.5</v>
      </c>
      <c r="G305" s="8" t="s">
        <v>2103</v>
      </c>
      <c r="H305" t="s">
        <v>383</v>
      </c>
      <c r="I305" t="s">
        <v>383</v>
      </c>
      <c r="J305" t="s">
        <v>383</v>
      </c>
      <c r="K305">
        <v>10</v>
      </c>
      <c r="L305">
        <v>30</v>
      </c>
      <c r="M305" t="s">
        <v>227</v>
      </c>
      <c r="N305" s="6" t="s">
        <v>2183</v>
      </c>
      <c r="R305">
        <v>10</v>
      </c>
      <c r="S305">
        <v>30</v>
      </c>
      <c r="T305" t="s">
        <v>1846</v>
      </c>
      <c r="U305" t="s">
        <v>2009</v>
      </c>
      <c r="V305" t="s">
        <v>2024</v>
      </c>
      <c r="W305" t="s">
        <v>2015</v>
      </c>
      <c r="X305" t="s">
        <v>3039</v>
      </c>
    </row>
    <row r="306" spans="1:24" x14ac:dyDescent="0.3">
      <c r="A306" t="s">
        <v>1016</v>
      </c>
      <c r="B306" t="s">
        <v>333</v>
      </c>
      <c r="D306">
        <v>20.7</v>
      </c>
      <c r="E306">
        <v>2221</v>
      </c>
      <c r="F306">
        <v>50.9</v>
      </c>
      <c r="G306" s="8" t="s">
        <v>2104</v>
      </c>
      <c r="H306" t="s">
        <v>383</v>
      </c>
      <c r="I306" t="s">
        <v>383</v>
      </c>
      <c r="J306" t="s">
        <v>383</v>
      </c>
      <c r="K306">
        <v>0</v>
      </c>
      <c r="L306">
        <v>28</v>
      </c>
      <c r="M306" t="s">
        <v>228</v>
      </c>
      <c r="N306" s="6" t="s">
        <v>2104</v>
      </c>
      <c r="O306" s="14"/>
      <c r="P306" s="14"/>
      <c r="R306">
        <v>0</v>
      </c>
      <c r="S306">
        <v>28</v>
      </c>
      <c r="T306" t="s">
        <v>1847</v>
      </c>
      <c r="U306" t="s">
        <v>2009</v>
      </c>
      <c r="V306" t="s">
        <v>2024</v>
      </c>
      <c r="W306" t="s">
        <v>2015</v>
      </c>
      <c r="X306" t="s">
        <v>3043</v>
      </c>
    </row>
    <row r="307" spans="1:24" x14ac:dyDescent="0.3">
      <c r="A307" t="s">
        <v>1017</v>
      </c>
      <c r="B307" t="s">
        <v>286</v>
      </c>
      <c r="D307">
        <v>39.289000000000001</v>
      </c>
      <c r="E307">
        <v>15039</v>
      </c>
      <c r="F307">
        <v>49.5</v>
      </c>
      <c r="G307" s="11"/>
      <c r="H307" t="s">
        <v>1746</v>
      </c>
      <c r="I307">
        <v>14985</v>
      </c>
      <c r="J307">
        <v>5484969</v>
      </c>
      <c r="K307">
        <v>8</v>
      </c>
      <c r="L307">
        <v>32</v>
      </c>
      <c r="M307" t="s">
        <v>226</v>
      </c>
      <c r="N307" s="6" t="s">
        <v>2328</v>
      </c>
      <c r="R307">
        <v>8</v>
      </c>
      <c r="S307">
        <v>32</v>
      </c>
      <c r="T307" t="s">
        <v>640</v>
      </c>
      <c r="U307" t="s">
        <v>2009</v>
      </c>
      <c r="V307" t="s">
        <v>2024</v>
      </c>
      <c r="W307" t="s">
        <v>2015</v>
      </c>
      <c r="X307" t="s">
        <v>3039</v>
      </c>
    </row>
    <row r="308" spans="1:24" x14ac:dyDescent="0.3">
      <c r="A308" t="s">
        <v>1018</v>
      </c>
      <c r="B308" t="s">
        <v>6</v>
      </c>
      <c r="D308">
        <v>29.794</v>
      </c>
      <c r="E308">
        <v>8312</v>
      </c>
      <c r="F308">
        <v>53.3</v>
      </c>
      <c r="G308" s="11"/>
      <c r="H308" t="s">
        <v>1746</v>
      </c>
      <c r="I308">
        <v>8311</v>
      </c>
      <c r="J308">
        <v>4531634</v>
      </c>
      <c r="K308">
        <v>7</v>
      </c>
      <c r="L308">
        <v>34</v>
      </c>
      <c r="M308" t="s">
        <v>228</v>
      </c>
      <c r="N308" s="6" t="s">
        <v>2243</v>
      </c>
      <c r="R308">
        <v>7</v>
      </c>
      <c r="S308">
        <v>34</v>
      </c>
      <c r="T308" t="s">
        <v>1848</v>
      </c>
      <c r="U308" t="s">
        <v>2009</v>
      </c>
      <c r="V308" t="s">
        <v>2024</v>
      </c>
      <c r="W308" t="s">
        <v>2016</v>
      </c>
      <c r="X308" t="s">
        <v>2039</v>
      </c>
    </row>
    <row r="309" spans="1:24" x14ac:dyDescent="0.3">
      <c r="A309" t="s">
        <v>1349</v>
      </c>
      <c r="B309" t="s">
        <v>741</v>
      </c>
      <c r="D309">
        <v>59.5</v>
      </c>
      <c r="E309">
        <v>16647</v>
      </c>
      <c r="F309">
        <v>46.5</v>
      </c>
      <c r="G309" s="11"/>
      <c r="H309" t="s">
        <v>1746</v>
      </c>
      <c r="I309">
        <v>16326</v>
      </c>
      <c r="J309">
        <v>6248472</v>
      </c>
      <c r="K309">
        <v>10</v>
      </c>
      <c r="L309">
        <v>30</v>
      </c>
      <c r="M309" t="s">
        <v>227</v>
      </c>
      <c r="N309" s="6" t="s">
        <v>2183</v>
      </c>
      <c r="R309">
        <v>10</v>
      </c>
      <c r="S309">
        <v>30</v>
      </c>
      <c r="T309" t="s">
        <v>641</v>
      </c>
      <c r="U309" t="s">
        <v>2009</v>
      </c>
      <c r="V309" t="s">
        <v>2024</v>
      </c>
      <c r="W309" t="s">
        <v>2015</v>
      </c>
      <c r="X309" t="s">
        <v>3039</v>
      </c>
    </row>
    <row r="310" spans="1:24" x14ac:dyDescent="0.3">
      <c r="A310" t="s">
        <v>1019</v>
      </c>
      <c r="B310" t="s">
        <v>516</v>
      </c>
      <c r="D310">
        <v>8.8079999999999998</v>
      </c>
      <c r="E310">
        <v>4061</v>
      </c>
      <c r="F310">
        <v>32</v>
      </c>
      <c r="G310" s="11"/>
      <c r="H310" t="s">
        <v>1746</v>
      </c>
      <c r="I310">
        <v>4059</v>
      </c>
      <c r="J310">
        <v>2125948</v>
      </c>
      <c r="K310">
        <v>8</v>
      </c>
      <c r="L310">
        <v>40</v>
      </c>
      <c r="M310" t="s">
        <v>227</v>
      </c>
      <c r="N310" s="6" t="s">
        <v>2329</v>
      </c>
      <c r="O310" s="14"/>
      <c r="P310" s="14"/>
      <c r="R310">
        <v>8</v>
      </c>
      <c r="S310">
        <v>40</v>
      </c>
      <c r="T310" t="s">
        <v>1849</v>
      </c>
      <c r="U310" t="s">
        <v>2009</v>
      </c>
      <c r="V310" t="s">
        <v>2024</v>
      </c>
      <c r="W310" t="s">
        <v>2016</v>
      </c>
      <c r="X310" t="s">
        <v>3045</v>
      </c>
    </row>
    <row r="311" spans="1:24" x14ac:dyDescent="0.3">
      <c r="A311" t="s">
        <v>1195</v>
      </c>
      <c r="B311" t="s">
        <v>135</v>
      </c>
      <c r="D311">
        <v>11.733000000000001</v>
      </c>
      <c r="E311">
        <v>4878</v>
      </c>
      <c r="F311">
        <v>43.85</v>
      </c>
      <c r="G311" s="11"/>
      <c r="H311" t="s">
        <v>1746</v>
      </c>
      <c r="I311">
        <v>4852</v>
      </c>
      <c r="J311">
        <v>2271437</v>
      </c>
      <c r="K311">
        <v>20</v>
      </c>
      <c r="L311">
        <v>40</v>
      </c>
      <c r="M311" t="s">
        <v>236</v>
      </c>
      <c r="N311" s="6" t="s">
        <v>2330</v>
      </c>
      <c r="R311">
        <v>20</v>
      </c>
      <c r="S311">
        <v>40</v>
      </c>
      <c r="T311" t="s">
        <v>1850</v>
      </c>
      <c r="U311" t="s">
        <v>2009</v>
      </c>
      <c r="V311" t="s">
        <v>2024</v>
      </c>
      <c r="W311" t="s">
        <v>2016</v>
      </c>
      <c r="X311" t="s">
        <v>3048</v>
      </c>
    </row>
    <row r="312" spans="1:24" x14ac:dyDescent="0.3">
      <c r="A312" t="s">
        <v>1538</v>
      </c>
      <c r="B312" t="s">
        <v>3801</v>
      </c>
      <c r="D312">
        <v>35.6</v>
      </c>
      <c r="E312">
        <v>13336</v>
      </c>
      <c r="F312">
        <v>48.5</v>
      </c>
      <c r="G312" s="8" t="s">
        <v>2105</v>
      </c>
      <c r="H312" t="s">
        <v>383</v>
      </c>
      <c r="I312" t="s">
        <v>383</v>
      </c>
      <c r="J312" t="s">
        <v>383</v>
      </c>
      <c r="M312" t="s">
        <v>1691</v>
      </c>
      <c r="N312" s="6" t="s">
        <v>2168</v>
      </c>
      <c r="O312">
        <v>3</v>
      </c>
      <c r="P312">
        <v>30</v>
      </c>
      <c r="Q312">
        <v>7</v>
      </c>
      <c r="R312">
        <v>3</v>
      </c>
      <c r="S312">
        <v>30</v>
      </c>
      <c r="T312" t="s">
        <v>1851</v>
      </c>
      <c r="U312" t="s">
        <v>2009</v>
      </c>
      <c r="V312" t="s">
        <v>2024</v>
      </c>
      <c r="W312" t="s">
        <v>2016</v>
      </c>
      <c r="X312" t="s">
        <v>2039</v>
      </c>
    </row>
    <row r="313" spans="1:24" x14ac:dyDescent="0.3">
      <c r="A313" t="s">
        <v>1021</v>
      </c>
      <c r="B313" t="s">
        <v>246</v>
      </c>
      <c r="D313">
        <v>547</v>
      </c>
      <c r="E313">
        <v>13364</v>
      </c>
      <c r="F313">
        <v>33.6</v>
      </c>
      <c r="G313" s="8" t="s">
        <v>2106</v>
      </c>
      <c r="H313" t="s">
        <v>383</v>
      </c>
      <c r="I313" t="s">
        <v>383</v>
      </c>
      <c r="J313" t="s">
        <v>383</v>
      </c>
      <c r="K313">
        <v>15.5</v>
      </c>
      <c r="L313">
        <v>28</v>
      </c>
      <c r="M313" t="s">
        <v>228</v>
      </c>
      <c r="N313" s="6" t="s">
        <v>2331</v>
      </c>
      <c r="R313">
        <v>15.5</v>
      </c>
      <c r="S313">
        <v>28</v>
      </c>
      <c r="T313" t="s">
        <v>1852</v>
      </c>
      <c r="U313" t="s">
        <v>2009</v>
      </c>
      <c r="V313" t="s">
        <v>2024</v>
      </c>
      <c r="W313" t="s">
        <v>2015</v>
      </c>
      <c r="X313" t="s">
        <v>3046</v>
      </c>
    </row>
    <row r="314" spans="1:24" x14ac:dyDescent="0.3">
      <c r="A314" t="s">
        <v>1284</v>
      </c>
      <c r="B314" t="s">
        <v>791</v>
      </c>
      <c r="D314">
        <v>35.332000000000001</v>
      </c>
      <c r="E314">
        <v>12639</v>
      </c>
      <c r="F314">
        <v>54</v>
      </c>
      <c r="G314" s="11"/>
      <c r="H314" t="s">
        <v>3707</v>
      </c>
      <c r="I314">
        <v>12369</v>
      </c>
      <c r="J314">
        <v>5457217</v>
      </c>
      <c r="K314">
        <v>5</v>
      </c>
      <c r="L314">
        <v>37</v>
      </c>
      <c r="M314" t="s">
        <v>228</v>
      </c>
      <c r="N314" s="6" t="s">
        <v>2332</v>
      </c>
      <c r="R314">
        <v>5</v>
      </c>
      <c r="S314">
        <v>37</v>
      </c>
      <c r="T314" t="s">
        <v>642</v>
      </c>
      <c r="U314" t="s">
        <v>2009</v>
      </c>
      <c r="V314" t="s">
        <v>2024</v>
      </c>
      <c r="W314" t="s">
        <v>2015</v>
      </c>
      <c r="X314" t="s">
        <v>3039</v>
      </c>
    </row>
    <row r="315" spans="1:24" x14ac:dyDescent="0.3">
      <c r="A315" t="s">
        <v>1287</v>
      </c>
      <c r="B315" t="s">
        <v>794</v>
      </c>
      <c r="D315">
        <v>41.2</v>
      </c>
      <c r="E315">
        <v>10620</v>
      </c>
      <c r="F315">
        <v>52.5</v>
      </c>
      <c r="G315" s="8" t="s">
        <v>2107</v>
      </c>
      <c r="H315" t="s">
        <v>383</v>
      </c>
      <c r="I315" t="s">
        <v>383</v>
      </c>
      <c r="J315" t="s">
        <v>383</v>
      </c>
      <c r="K315">
        <v>3</v>
      </c>
      <c r="L315">
        <v>36</v>
      </c>
      <c r="M315" t="s">
        <v>228</v>
      </c>
      <c r="N315" s="6" t="s">
        <v>2332</v>
      </c>
      <c r="R315">
        <v>3</v>
      </c>
      <c r="S315">
        <v>36</v>
      </c>
      <c r="T315" t="s">
        <v>642</v>
      </c>
      <c r="U315" t="s">
        <v>2009</v>
      </c>
      <c r="V315" t="s">
        <v>2024</v>
      </c>
      <c r="W315" t="s">
        <v>2015</v>
      </c>
      <c r="X315" t="s">
        <v>3039</v>
      </c>
    </row>
    <row r="316" spans="1:24" x14ac:dyDescent="0.3">
      <c r="A316" t="s">
        <v>1350</v>
      </c>
      <c r="B316" t="s">
        <v>742</v>
      </c>
      <c r="D316">
        <v>37.5</v>
      </c>
      <c r="E316">
        <v>11007</v>
      </c>
      <c r="F316">
        <v>52.5</v>
      </c>
      <c r="G316" s="11"/>
      <c r="H316" t="s">
        <v>1746</v>
      </c>
      <c r="I316">
        <v>11000</v>
      </c>
      <c r="J316">
        <v>4291909</v>
      </c>
      <c r="K316">
        <v>5</v>
      </c>
      <c r="L316">
        <v>34</v>
      </c>
      <c r="M316" t="s">
        <v>228</v>
      </c>
      <c r="N316" s="6" t="s">
        <v>2332</v>
      </c>
      <c r="R316">
        <v>5</v>
      </c>
      <c r="S316">
        <v>34</v>
      </c>
      <c r="T316" t="s">
        <v>642</v>
      </c>
      <c r="U316" t="s">
        <v>2009</v>
      </c>
      <c r="V316" t="s">
        <v>2024</v>
      </c>
      <c r="W316" t="s">
        <v>2015</v>
      </c>
      <c r="X316" t="s">
        <v>3039</v>
      </c>
    </row>
    <row r="317" spans="1:24" x14ac:dyDescent="0.3">
      <c r="A317" t="s">
        <v>1022</v>
      </c>
      <c r="B317" t="s">
        <v>104</v>
      </c>
      <c r="C317" t="s">
        <v>20</v>
      </c>
      <c r="D317">
        <v>33.649000000000001</v>
      </c>
      <c r="E317">
        <v>13383</v>
      </c>
      <c r="F317">
        <v>52.55</v>
      </c>
      <c r="G317" s="11"/>
      <c r="H317" t="s">
        <v>1746</v>
      </c>
      <c r="I317">
        <v>13148</v>
      </c>
      <c r="J317">
        <v>5004036</v>
      </c>
      <c r="K317">
        <v>5</v>
      </c>
      <c r="L317">
        <v>35</v>
      </c>
      <c r="M317" t="s">
        <v>226</v>
      </c>
      <c r="N317" s="6" t="s">
        <v>2333</v>
      </c>
      <c r="O317">
        <v>8</v>
      </c>
      <c r="P317">
        <v>44</v>
      </c>
      <c r="Q317">
        <v>9</v>
      </c>
      <c r="R317">
        <v>5</v>
      </c>
      <c r="S317">
        <v>44</v>
      </c>
      <c r="T317" t="s">
        <v>1853</v>
      </c>
      <c r="U317" t="s">
        <v>2009</v>
      </c>
      <c r="V317" t="s">
        <v>2024</v>
      </c>
      <c r="W317" t="s">
        <v>2015</v>
      </c>
      <c r="X317" t="s">
        <v>3039</v>
      </c>
    </row>
    <row r="318" spans="1:24" x14ac:dyDescent="0.3">
      <c r="A318" t="s">
        <v>1023</v>
      </c>
      <c r="B318" t="s">
        <v>115</v>
      </c>
      <c r="D318">
        <v>51.057000000000002</v>
      </c>
      <c r="E318">
        <v>10463</v>
      </c>
      <c r="F318">
        <v>52</v>
      </c>
      <c r="G318" s="11"/>
      <c r="H318" t="s">
        <v>1746</v>
      </c>
      <c r="I318">
        <v>9072</v>
      </c>
      <c r="J318">
        <v>4418322</v>
      </c>
      <c r="K318">
        <v>5</v>
      </c>
      <c r="L318">
        <v>20</v>
      </c>
      <c r="M318" t="s">
        <v>228</v>
      </c>
      <c r="N318" s="6" t="s">
        <v>2334</v>
      </c>
      <c r="R318">
        <v>5</v>
      </c>
      <c r="S318">
        <v>20</v>
      </c>
      <c r="T318" t="s">
        <v>1854</v>
      </c>
      <c r="U318" t="s">
        <v>2009</v>
      </c>
      <c r="V318" t="s">
        <v>2024</v>
      </c>
      <c r="W318" t="s">
        <v>2016</v>
      </c>
      <c r="X318" t="s">
        <v>2039</v>
      </c>
    </row>
    <row r="319" spans="1:24" x14ac:dyDescent="0.3">
      <c r="A319" t="s">
        <v>1024</v>
      </c>
      <c r="B319" t="s">
        <v>101</v>
      </c>
      <c r="D319">
        <v>66.265100000000004</v>
      </c>
      <c r="E319">
        <v>12058</v>
      </c>
      <c r="F319">
        <v>46.893000000000001</v>
      </c>
      <c r="G319" s="11"/>
      <c r="H319" t="s">
        <v>1746</v>
      </c>
      <c r="I319">
        <v>11905</v>
      </c>
      <c r="J319">
        <v>5689249</v>
      </c>
      <c r="K319">
        <v>9</v>
      </c>
      <c r="L319">
        <v>36</v>
      </c>
      <c r="M319" t="s">
        <v>226</v>
      </c>
      <c r="N319" s="6" t="s">
        <v>2335</v>
      </c>
      <c r="R319">
        <v>9</v>
      </c>
      <c r="S319">
        <v>36</v>
      </c>
      <c r="T319" t="s">
        <v>1854</v>
      </c>
      <c r="U319" t="s">
        <v>2009</v>
      </c>
      <c r="V319" t="s">
        <v>2024</v>
      </c>
      <c r="W319" t="s">
        <v>2016</v>
      </c>
      <c r="X319" t="s">
        <v>2039</v>
      </c>
    </row>
    <row r="320" spans="1:24" x14ac:dyDescent="0.3">
      <c r="A320" t="s">
        <v>1025</v>
      </c>
      <c r="B320" t="s">
        <v>362</v>
      </c>
      <c r="D320">
        <v>34.866</v>
      </c>
      <c r="E320">
        <f>AVERAGE(10714,9756,10259,9130)</f>
        <v>9964.75</v>
      </c>
      <c r="F320">
        <v>52.65</v>
      </c>
      <c r="G320" s="8" t="s">
        <v>2108</v>
      </c>
      <c r="H320" t="s">
        <v>383</v>
      </c>
      <c r="I320" t="s">
        <v>383</v>
      </c>
      <c r="J320" t="s">
        <v>383</v>
      </c>
      <c r="K320">
        <v>10</v>
      </c>
      <c r="L320">
        <v>38</v>
      </c>
      <c r="M320" t="s">
        <v>226</v>
      </c>
      <c r="N320" s="6" t="s">
        <v>2336</v>
      </c>
      <c r="R320">
        <v>10</v>
      </c>
      <c r="S320">
        <v>38</v>
      </c>
      <c r="T320" t="s">
        <v>1854</v>
      </c>
      <c r="U320" t="s">
        <v>2009</v>
      </c>
      <c r="V320" t="s">
        <v>2024</v>
      </c>
      <c r="W320" t="s">
        <v>2016</v>
      </c>
      <c r="X320" t="s">
        <v>2039</v>
      </c>
    </row>
    <row r="321" spans="1:24" x14ac:dyDescent="0.3">
      <c r="A321" t="s">
        <v>1026</v>
      </c>
      <c r="B321" t="s">
        <v>80</v>
      </c>
      <c r="D321">
        <v>32.988</v>
      </c>
      <c r="E321">
        <v>9251</v>
      </c>
      <c r="F321">
        <v>43.7</v>
      </c>
      <c r="G321" s="11"/>
      <c r="H321" t="s">
        <v>340</v>
      </c>
      <c r="I321">
        <v>9254</v>
      </c>
      <c r="J321">
        <v>4183055</v>
      </c>
      <c r="K321">
        <v>12</v>
      </c>
      <c r="L321">
        <v>33</v>
      </c>
      <c r="M321" t="s">
        <v>226</v>
      </c>
      <c r="N321" s="6" t="s">
        <v>2337</v>
      </c>
      <c r="R321">
        <v>12</v>
      </c>
      <c r="S321">
        <v>33</v>
      </c>
      <c r="T321" t="s">
        <v>1855</v>
      </c>
      <c r="U321" t="s">
        <v>2009</v>
      </c>
      <c r="V321" t="s">
        <v>2024</v>
      </c>
      <c r="W321" t="s">
        <v>2016</v>
      </c>
      <c r="X321" t="s">
        <v>2039</v>
      </c>
    </row>
    <row r="322" spans="1:24" x14ac:dyDescent="0.3">
      <c r="A322" t="s">
        <v>1027</v>
      </c>
      <c r="B322" t="s">
        <v>103</v>
      </c>
      <c r="D322">
        <v>49.942</v>
      </c>
      <c r="E322">
        <v>15748</v>
      </c>
      <c r="F322">
        <v>53.4</v>
      </c>
      <c r="G322" s="11"/>
      <c r="H322" t="s">
        <v>1746</v>
      </c>
      <c r="I322">
        <v>16466</v>
      </c>
      <c r="J322">
        <v>8038627</v>
      </c>
      <c r="K322">
        <v>5</v>
      </c>
      <c r="L322">
        <v>35</v>
      </c>
      <c r="M322" t="s">
        <v>226</v>
      </c>
      <c r="N322" s="6" t="s">
        <v>2268</v>
      </c>
      <c r="R322">
        <v>5</v>
      </c>
      <c r="S322">
        <v>35</v>
      </c>
      <c r="T322" t="s">
        <v>1856</v>
      </c>
      <c r="U322" t="s">
        <v>2009</v>
      </c>
      <c r="V322" t="s">
        <v>2024</v>
      </c>
      <c r="W322" t="s">
        <v>2016</v>
      </c>
      <c r="X322" t="s">
        <v>2039</v>
      </c>
    </row>
    <row r="323" spans="1:24" x14ac:dyDescent="0.3">
      <c r="A323" t="s">
        <v>1028</v>
      </c>
      <c r="B323" t="s">
        <v>292</v>
      </c>
      <c r="D323">
        <v>27.585999999999999</v>
      </c>
      <c r="E323">
        <v>9529</v>
      </c>
      <c r="F323">
        <v>56.5</v>
      </c>
      <c r="G323" s="11"/>
      <c r="H323" t="s">
        <v>3707</v>
      </c>
      <c r="I323">
        <v>9529</v>
      </c>
      <c r="J323">
        <v>4099134</v>
      </c>
      <c r="K323">
        <v>17</v>
      </c>
      <c r="L323">
        <v>52</v>
      </c>
      <c r="M323" t="s">
        <v>226</v>
      </c>
      <c r="N323" s="6" t="s">
        <v>2338</v>
      </c>
      <c r="R323">
        <v>17</v>
      </c>
      <c r="S323">
        <v>52</v>
      </c>
      <c r="T323" t="s">
        <v>1857</v>
      </c>
      <c r="U323" t="s">
        <v>2009</v>
      </c>
      <c r="V323" t="s">
        <v>2024</v>
      </c>
      <c r="W323" t="s">
        <v>2016</v>
      </c>
      <c r="X323" t="s">
        <v>2039</v>
      </c>
    </row>
    <row r="324" spans="1:24" x14ac:dyDescent="0.3">
      <c r="A324" t="s">
        <v>1292</v>
      </c>
      <c r="B324" t="s">
        <v>317</v>
      </c>
      <c r="D324">
        <v>27.7</v>
      </c>
      <c r="E324">
        <v>9511</v>
      </c>
      <c r="F324">
        <v>48.5</v>
      </c>
      <c r="G324" s="8" t="s">
        <v>2058</v>
      </c>
      <c r="H324" t="s">
        <v>383</v>
      </c>
      <c r="I324" t="s">
        <v>383</v>
      </c>
      <c r="J324" t="s">
        <v>383</v>
      </c>
      <c r="K324">
        <v>7</v>
      </c>
      <c r="L324">
        <v>31</v>
      </c>
      <c r="M324" t="s">
        <v>226</v>
      </c>
      <c r="N324" s="6" t="s">
        <v>2339</v>
      </c>
      <c r="R324">
        <v>7</v>
      </c>
      <c r="S324">
        <v>31</v>
      </c>
      <c r="T324" t="s">
        <v>1858</v>
      </c>
      <c r="U324" t="s">
        <v>2009</v>
      </c>
      <c r="V324" t="s">
        <v>2024</v>
      </c>
      <c r="W324" t="s">
        <v>2015</v>
      </c>
      <c r="X324" t="s">
        <v>3039</v>
      </c>
    </row>
    <row r="325" spans="1:24" x14ac:dyDescent="0.3">
      <c r="A325" t="s">
        <v>1100</v>
      </c>
      <c r="B325" t="s">
        <v>322</v>
      </c>
      <c r="D325">
        <v>68.900000000000006</v>
      </c>
      <c r="E325">
        <v>30095</v>
      </c>
      <c r="F325">
        <v>50.45</v>
      </c>
      <c r="G325" s="8" t="s">
        <v>2058</v>
      </c>
      <c r="H325" t="s">
        <v>340</v>
      </c>
      <c r="I325">
        <v>27479</v>
      </c>
      <c r="J325">
        <v>9450201</v>
      </c>
      <c r="K325">
        <v>7</v>
      </c>
      <c r="L325">
        <v>35</v>
      </c>
      <c r="M325" t="s">
        <v>226</v>
      </c>
      <c r="N325" s="6" t="s">
        <v>2340</v>
      </c>
      <c r="R325">
        <v>7</v>
      </c>
      <c r="S325">
        <v>35</v>
      </c>
      <c r="T325" t="s">
        <v>1859</v>
      </c>
      <c r="U325" t="s">
        <v>2009</v>
      </c>
      <c r="V325" t="s">
        <v>2024</v>
      </c>
      <c r="W325" t="s">
        <v>2015</v>
      </c>
      <c r="X325" t="s">
        <v>3039</v>
      </c>
    </row>
    <row r="326" spans="1:24" x14ac:dyDescent="0.3">
      <c r="A326" t="s">
        <v>1351</v>
      </c>
      <c r="B326" t="s">
        <v>743</v>
      </c>
      <c r="C326" t="s">
        <v>795</v>
      </c>
      <c r="D326">
        <v>64.2</v>
      </c>
      <c r="E326">
        <v>14014</v>
      </c>
      <c r="F326">
        <v>40</v>
      </c>
      <c r="G326" s="11"/>
      <c r="H326" t="s">
        <v>1746</v>
      </c>
      <c r="I326">
        <v>13821</v>
      </c>
      <c r="J326">
        <v>6348233</v>
      </c>
      <c r="K326">
        <v>3</v>
      </c>
      <c r="L326">
        <v>30</v>
      </c>
      <c r="M326" t="s">
        <v>226</v>
      </c>
      <c r="N326" s="6" t="s">
        <v>2341</v>
      </c>
      <c r="R326">
        <v>3</v>
      </c>
      <c r="S326">
        <v>30</v>
      </c>
      <c r="T326" t="s">
        <v>1860</v>
      </c>
      <c r="U326" t="s">
        <v>2009</v>
      </c>
      <c r="V326" t="s">
        <v>2024</v>
      </c>
      <c r="W326" t="s">
        <v>2016</v>
      </c>
      <c r="X326" t="s">
        <v>2039</v>
      </c>
    </row>
    <row r="327" spans="1:24" x14ac:dyDescent="0.3">
      <c r="A327" t="s">
        <v>1029</v>
      </c>
      <c r="B327" t="s">
        <v>402</v>
      </c>
      <c r="D327">
        <v>49.7532</v>
      </c>
      <c r="E327">
        <v>23038</v>
      </c>
      <c r="F327">
        <v>50.1</v>
      </c>
      <c r="G327" s="8" t="s">
        <v>2109</v>
      </c>
      <c r="H327" t="s">
        <v>383</v>
      </c>
      <c r="I327" t="s">
        <v>383</v>
      </c>
      <c r="J327" t="s">
        <v>383</v>
      </c>
      <c r="K327">
        <v>8</v>
      </c>
      <c r="L327">
        <v>31</v>
      </c>
      <c r="M327" t="s">
        <v>226</v>
      </c>
      <c r="N327" s="6" t="s">
        <v>2342</v>
      </c>
      <c r="R327">
        <v>8</v>
      </c>
      <c r="S327">
        <v>31</v>
      </c>
      <c r="T327" t="s">
        <v>1861</v>
      </c>
      <c r="U327" t="s">
        <v>2009</v>
      </c>
      <c r="V327" t="s">
        <v>2024</v>
      </c>
      <c r="W327" t="s">
        <v>2015</v>
      </c>
      <c r="X327" t="s">
        <v>3039</v>
      </c>
    </row>
    <row r="328" spans="1:24" x14ac:dyDescent="0.3">
      <c r="A328" t="s">
        <v>1285</v>
      </c>
      <c r="B328" t="s">
        <v>792</v>
      </c>
      <c r="C328" t="s">
        <v>1714</v>
      </c>
      <c r="D328">
        <v>48.030999999999999</v>
      </c>
      <c r="E328">
        <v>17911</v>
      </c>
      <c r="F328">
        <v>51.02</v>
      </c>
      <c r="G328" s="11"/>
      <c r="H328" t="s">
        <v>1746</v>
      </c>
      <c r="I328">
        <v>17633</v>
      </c>
      <c r="J328">
        <v>6808012</v>
      </c>
      <c r="K328">
        <v>10</v>
      </c>
      <c r="L328">
        <v>27</v>
      </c>
      <c r="M328" t="s">
        <v>227</v>
      </c>
      <c r="N328" s="6" t="s">
        <v>2183</v>
      </c>
      <c r="R328">
        <v>10</v>
      </c>
      <c r="S328">
        <v>27</v>
      </c>
      <c r="T328" t="s">
        <v>1861</v>
      </c>
      <c r="U328" t="s">
        <v>2009</v>
      </c>
      <c r="V328" t="s">
        <v>2024</v>
      </c>
      <c r="W328" t="s">
        <v>2015</v>
      </c>
      <c r="X328" t="s">
        <v>3039</v>
      </c>
    </row>
    <row r="329" spans="1:24" x14ac:dyDescent="0.3">
      <c r="A329" t="s">
        <v>1030</v>
      </c>
      <c r="B329" t="s">
        <v>170</v>
      </c>
      <c r="D329">
        <v>12.403</v>
      </c>
      <c r="E329">
        <v>6002</v>
      </c>
      <c r="F329">
        <v>35</v>
      </c>
      <c r="G329" s="11"/>
      <c r="H329" t="s">
        <v>1746</v>
      </c>
      <c r="I329">
        <v>5993</v>
      </c>
      <c r="J329">
        <v>2810211</v>
      </c>
      <c r="K329">
        <v>6.12</v>
      </c>
      <c r="L329">
        <v>37</v>
      </c>
      <c r="M329" t="s">
        <v>227</v>
      </c>
      <c r="N329" s="6" t="s">
        <v>2343</v>
      </c>
      <c r="R329">
        <v>6.12</v>
      </c>
      <c r="S329">
        <v>37</v>
      </c>
      <c r="T329" t="s">
        <v>1862</v>
      </c>
      <c r="U329" t="s">
        <v>2009</v>
      </c>
      <c r="V329" t="s">
        <v>2024</v>
      </c>
      <c r="W329" t="s">
        <v>2016</v>
      </c>
      <c r="X329" t="s">
        <v>3045</v>
      </c>
    </row>
    <row r="330" spans="1:24" x14ac:dyDescent="0.3">
      <c r="A330" t="s">
        <v>1031</v>
      </c>
      <c r="B330" t="s">
        <v>560</v>
      </c>
      <c r="D330">
        <v>41.625999999999998</v>
      </c>
      <c r="E330">
        <v>15561</v>
      </c>
      <c r="F330">
        <v>49.64</v>
      </c>
      <c r="G330" s="8" t="s">
        <v>2110</v>
      </c>
      <c r="H330" t="s">
        <v>1746</v>
      </c>
      <c r="I330">
        <v>16572</v>
      </c>
      <c r="J330">
        <v>7037948</v>
      </c>
      <c r="K330">
        <v>8</v>
      </c>
      <c r="L330">
        <v>39</v>
      </c>
      <c r="M330" t="s">
        <v>226</v>
      </c>
      <c r="N330" s="6" t="s">
        <v>2344</v>
      </c>
      <c r="R330">
        <v>8</v>
      </c>
      <c r="S330">
        <v>39</v>
      </c>
      <c r="T330" t="s">
        <v>643</v>
      </c>
      <c r="U330" t="s">
        <v>2009</v>
      </c>
      <c r="V330" t="s">
        <v>2024</v>
      </c>
      <c r="W330" t="s">
        <v>2015</v>
      </c>
      <c r="X330" t="s">
        <v>3039</v>
      </c>
    </row>
    <row r="331" spans="1:24" x14ac:dyDescent="0.3">
      <c r="A331" t="s">
        <v>1542</v>
      </c>
      <c r="B331" t="s">
        <v>3802</v>
      </c>
      <c r="D331">
        <v>61.5</v>
      </c>
      <c r="E331">
        <v>18321</v>
      </c>
      <c r="F331">
        <v>48.72</v>
      </c>
      <c r="G331" s="8" t="s">
        <v>2111</v>
      </c>
      <c r="H331" t="s">
        <v>383</v>
      </c>
      <c r="I331" t="s">
        <v>383</v>
      </c>
      <c r="J331" t="s">
        <v>383</v>
      </c>
      <c r="M331" t="s">
        <v>1691</v>
      </c>
      <c r="N331" s="6" t="s">
        <v>2168</v>
      </c>
      <c r="O331">
        <v>3</v>
      </c>
      <c r="P331">
        <v>28</v>
      </c>
      <c r="Q331">
        <v>3</v>
      </c>
      <c r="R331">
        <v>3</v>
      </c>
      <c r="S331">
        <v>28</v>
      </c>
      <c r="T331" t="s">
        <v>1863</v>
      </c>
      <c r="U331" t="s">
        <v>2009</v>
      </c>
      <c r="V331" t="s">
        <v>2024</v>
      </c>
      <c r="W331" t="s">
        <v>2016</v>
      </c>
      <c r="X331" t="s">
        <v>2039</v>
      </c>
    </row>
    <row r="332" spans="1:24" x14ac:dyDescent="0.3">
      <c r="A332" t="s">
        <v>1544</v>
      </c>
      <c r="B332" t="s">
        <v>3803</v>
      </c>
      <c r="D332">
        <v>59.6</v>
      </c>
      <c r="E332">
        <v>20715</v>
      </c>
      <c r="F332">
        <v>51.5</v>
      </c>
      <c r="G332" s="11"/>
      <c r="H332" t="s">
        <v>340</v>
      </c>
      <c r="I332">
        <v>20498</v>
      </c>
      <c r="J332">
        <v>8970535</v>
      </c>
      <c r="M332" t="s">
        <v>1691</v>
      </c>
      <c r="N332" s="6" t="s">
        <v>2168</v>
      </c>
      <c r="O332">
        <v>3</v>
      </c>
      <c r="P332">
        <v>28</v>
      </c>
      <c r="Q332">
        <v>3</v>
      </c>
      <c r="R332">
        <v>3</v>
      </c>
      <c r="S332">
        <v>28</v>
      </c>
      <c r="T332" t="s">
        <v>1863</v>
      </c>
      <c r="U332" t="s">
        <v>2009</v>
      </c>
      <c r="V332" t="s">
        <v>2024</v>
      </c>
      <c r="W332" t="s">
        <v>2016</v>
      </c>
      <c r="X332" t="s">
        <v>2039</v>
      </c>
    </row>
    <row r="333" spans="1:24" x14ac:dyDescent="0.3">
      <c r="A333" t="s">
        <v>1288</v>
      </c>
      <c r="B333" t="s">
        <v>796</v>
      </c>
      <c r="D333">
        <v>31.5</v>
      </c>
      <c r="E333">
        <v>9530</v>
      </c>
      <c r="F333">
        <v>49.38</v>
      </c>
      <c r="G333" s="8" t="s">
        <v>2112</v>
      </c>
      <c r="H333" t="s">
        <v>383</v>
      </c>
      <c r="I333" t="s">
        <v>383</v>
      </c>
      <c r="J333" t="s">
        <v>383</v>
      </c>
      <c r="K333">
        <v>13</v>
      </c>
      <c r="L333">
        <v>32</v>
      </c>
      <c r="M333" t="s">
        <v>228</v>
      </c>
      <c r="N333" s="6" t="s">
        <v>2112</v>
      </c>
      <c r="R333">
        <v>13</v>
      </c>
      <c r="S333">
        <v>32</v>
      </c>
      <c r="T333" t="s">
        <v>1864</v>
      </c>
      <c r="U333" t="s">
        <v>2009</v>
      </c>
      <c r="V333" t="s">
        <v>2024</v>
      </c>
      <c r="W333" t="s">
        <v>2016</v>
      </c>
      <c r="X333" t="s">
        <v>2039</v>
      </c>
    </row>
    <row r="334" spans="1:24" x14ac:dyDescent="0.3">
      <c r="A334" t="s">
        <v>1289</v>
      </c>
      <c r="B334" t="s">
        <v>797</v>
      </c>
      <c r="D334">
        <v>27.1</v>
      </c>
      <c r="E334">
        <v>8868</v>
      </c>
      <c r="F334">
        <v>50</v>
      </c>
      <c r="G334" s="8" t="s">
        <v>2112</v>
      </c>
      <c r="H334" t="s">
        <v>383</v>
      </c>
      <c r="I334" t="s">
        <v>383</v>
      </c>
      <c r="J334" t="s">
        <v>383</v>
      </c>
      <c r="K334">
        <v>13</v>
      </c>
      <c r="L334">
        <v>32</v>
      </c>
      <c r="M334" t="s">
        <v>228</v>
      </c>
      <c r="N334" s="6" t="s">
        <v>2112</v>
      </c>
      <c r="R334">
        <v>13</v>
      </c>
      <c r="S334">
        <v>32</v>
      </c>
      <c r="T334" t="s">
        <v>1864</v>
      </c>
      <c r="U334" t="s">
        <v>2009</v>
      </c>
      <c r="V334" t="s">
        <v>2024</v>
      </c>
      <c r="W334" t="s">
        <v>2016</v>
      </c>
      <c r="X334" t="s">
        <v>2039</v>
      </c>
    </row>
    <row r="335" spans="1:24" x14ac:dyDescent="0.3">
      <c r="A335" t="s">
        <v>1134</v>
      </c>
      <c r="B335" t="s">
        <v>147</v>
      </c>
      <c r="D335">
        <f>AVERAGE(22.609,10.8113)</f>
        <v>16.710149999999999</v>
      </c>
      <c r="E335">
        <f>AVERAGE(4748,5140)</f>
        <v>4944</v>
      </c>
      <c r="F335">
        <v>38</v>
      </c>
      <c r="G335" s="11"/>
      <c r="H335" t="s">
        <v>1746</v>
      </c>
      <c r="I335">
        <v>5146</v>
      </c>
      <c r="J335">
        <v>2636562</v>
      </c>
      <c r="K335">
        <v>15</v>
      </c>
      <c r="L335">
        <v>46</v>
      </c>
      <c r="M335" t="s">
        <v>226</v>
      </c>
      <c r="N335" s="6" t="s">
        <v>2345</v>
      </c>
      <c r="R335">
        <v>15</v>
      </c>
      <c r="S335">
        <v>46</v>
      </c>
      <c r="T335" t="s">
        <v>1865</v>
      </c>
      <c r="U335" t="s">
        <v>2009</v>
      </c>
      <c r="V335" t="s">
        <v>2024</v>
      </c>
      <c r="W335" t="s">
        <v>2016</v>
      </c>
      <c r="X335" t="s">
        <v>3045</v>
      </c>
    </row>
    <row r="336" spans="1:24" x14ac:dyDescent="0.3">
      <c r="A336" t="s">
        <v>1277</v>
      </c>
      <c r="B336" t="s">
        <v>3804</v>
      </c>
      <c r="C336" t="s">
        <v>779</v>
      </c>
      <c r="D336">
        <v>23.5</v>
      </c>
      <c r="E336">
        <v>8064</v>
      </c>
      <c r="F336">
        <v>51</v>
      </c>
      <c r="G336" s="11"/>
      <c r="H336" t="s">
        <v>383</v>
      </c>
      <c r="I336" t="s">
        <v>383</v>
      </c>
      <c r="J336" t="s">
        <v>383</v>
      </c>
      <c r="K336">
        <v>7.5</v>
      </c>
      <c r="L336">
        <v>32</v>
      </c>
      <c r="M336" t="s">
        <v>227</v>
      </c>
      <c r="N336" s="6" t="s">
        <v>2346</v>
      </c>
      <c r="R336">
        <v>7.5</v>
      </c>
      <c r="S336">
        <v>32</v>
      </c>
      <c r="T336" t="s">
        <v>600</v>
      </c>
      <c r="U336" t="s">
        <v>2009</v>
      </c>
      <c r="V336" t="s">
        <v>2024</v>
      </c>
      <c r="W336" t="s">
        <v>2016</v>
      </c>
      <c r="X336" t="s">
        <v>2039</v>
      </c>
    </row>
    <row r="337" spans="1:24" x14ac:dyDescent="0.3">
      <c r="A337" t="s">
        <v>1033</v>
      </c>
      <c r="B337" t="s">
        <v>295</v>
      </c>
      <c r="D337">
        <v>13.7845</v>
      </c>
      <c r="E337">
        <v>4884</v>
      </c>
      <c r="F337">
        <v>30.45</v>
      </c>
      <c r="G337" s="8" t="s">
        <v>2113</v>
      </c>
      <c r="H337" t="s">
        <v>383</v>
      </c>
      <c r="I337" t="s">
        <v>383</v>
      </c>
      <c r="J337" t="s">
        <v>383</v>
      </c>
      <c r="K337">
        <v>18</v>
      </c>
      <c r="L337">
        <v>42</v>
      </c>
      <c r="M337" t="s">
        <v>227</v>
      </c>
      <c r="N337" s="6" t="s">
        <v>2234</v>
      </c>
      <c r="R337">
        <v>18</v>
      </c>
      <c r="S337">
        <v>42</v>
      </c>
      <c r="T337" t="s">
        <v>1866</v>
      </c>
      <c r="U337" t="s">
        <v>2009</v>
      </c>
      <c r="V337" t="s">
        <v>2024</v>
      </c>
      <c r="W337" t="s">
        <v>2016</v>
      </c>
      <c r="X337" t="s">
        <v>3045</v>
      </c>
    </row>
    <row r="338" spans="1:24" x14ac:dyDescent="0.3">
      <c r="A338" t="s">
        <v>844</v>
      </c>
      <c r="B338" t="s">
        <v>342</v>
      </c>
      <c r="C338" t="s">
        <v>1694</v>
      </c>
      <c r="D338">
        <v>13.89</v>
      </c>
      <c r="E338">
        <v>5063</v>
      </c>
      <c r="F338">
        <v>31.8</v>
      </c>
      <c r="G338" s="8" t="s">
        <v>2114</v>
      </c>
      <c r="H338" t="s">
        <v>383</v>
      </c>
      <c r="I338" t="s">
        <v>383</v>
      </c>
      <c r="J338" t="s">
        <v>383</v>
      </c>
      <c r="K338">
        <v>20</v>
      </c>
      <c r="L338">
        <v>45</v>
      </c>
      <c r="M338" t="s">
        <v>227</v>
      </c>
      <c r="N338" s="6" t="s">
        <v>2347</v>
      </c>
      <c r="O338" s="14"/>
      <c r="P338" s="14"/>
      <c r="R338">
        <v>20</v>
      </c>
      <c r="S338">
        <v>45</v>
      </c>
      <c r="T338" t="s">
        <v>1866</v>
      </c>
      <c r="U338" t="s">
        <v>2009</v>
      </c>
      <c r="V338" t="s">
        <v>2024</v>
      </c>
      <c r="W338" t="s">
        <v>2016</v>
      </c>
      <c r="X338" t="s">
        <v>3045</v>
      </c>
    </row>
    <row r="339" spans="1:24" x14ac:dyDescent="0.3">
      <c r="A339" t="s">
        <v>1034</v>
      </c>
      <c r="B339" t="s">
        <v>153</v>
      </c>
      <c r="D339">
        <v>10.689</v>
      </c>
      <c r="E339">
        <v>5076</v>
      </c>
      <c r="F339">
        <v>38.704700000000003</v>
      </c>
      <c r="G339" s="11"/>
      <c r="H339" t="s">
        <v>1746</v>
      </c>
      <c r="I339">
        <v>5048</v>
      </c>
      <c r="J339">
        <v>2451667</v>
      </c>
      <c r="K339">
        <v>10</v>
      </c>
      <c r="L339">
        <v>37</v>
      </c>
      <c r="M339" t="s">
        <v>226</v>
      </c>
      <c r="N339" s="6" t="s">
        <v>2348</v>
      </c>
      <c r="R339">
        <v>10</v>
      </c>
      <c r="S339">
        <v>37</v>
      </c>
      <c r="T339" t="s">
        <v>1867</v>
      </c>
      <c r="U339" t="s">
        <v>2009</v>
      </c>
      <c r="V339" t="s">
        <v>2024</v>
      </c>
      <c r="W339" t="s">
        <v>2016</v>
      </c>
      <c r="X339" t="s">
        <v>3045</v>
      </c>
    </row>
    <row r="340" spans="1:24" x14ac:dyDescent="0.3">
      <c r="A340" t="s">
        <v>907</v>
      </c>
      <c r="B340" t="s">
        <v>239</v>
      </c>
      <c r="C340" t="s">
        <v>12</v>
      </c>
      <c r="D340">
        <f>AVERAGE(10.794,10.92)</f>
        <v>10.856999999999999</v>
      </c>
      <c r="E340">
        <f>AVERAGE(5005,4941)</f>
        <v>4973</v>
      </c>
      <c r="F340">
        <v>40.116999999999997</v>
      </c>
      <c r="G340" s="11"/>
      <c r="H340" t="s">
        <v>3707</v>
      </c>
      <c r="I340" t="e">
        <v>#REF!</v>
      </c>
      <c r="J340" t="e">
        <v>#REF!</v>
      </c>
      <c r="K340">
        <v>2</v>
      </c>
      <c r="L340">
        <v>47</v>
      </c>
      <c r="M340" t="s">
        <v>236</v>
      </c>
      <c r="N340" s="6" t="s">
        <v>2292</v>
      </c>
      <c r="R340">
        <v>2</v>
      </c>
      <c r="S340">
        <v>47</v>
      </c>
      <c r="T340" t="s">
        <v>1867</v>
      </c>
      <c r="U340" t="s">
        <v>2009</v>
      </c>
      <c r="V340" t="s">
        <v>2024</v>
      </c>
      <c r="W340" t="s">
        <v>2016</v>
      </c>
      <c r="X340" t="s">
        <v>3045</v>
      </c>
    </row>
    <row r="341" spans="1:24" x14ac:dyDescent="0.3">
      <c r="A341" t="s">
        <v>885</v>
      </c>
      <c r="B341" t="s">
        <v>434</v>
      </c>
      <c r="C341" t="s">
        <v>435</v>
      </c>
      <c r="D341">
        <v>15.604100000000001</v>
      </c>
      <c r="F341">
        <v>37.5</v>
      </c>
      <c r="G341" s="11"/>
      <c r="H341" t="s">
        <v>383</v>
      </c>
      <c r="I341" t="s">
        <v>383</v>
      </c>
      <c r="J341" t="s">
        <v>383</v>
      </c>
      <c r="K341">
        <v>0</v>
      </c>
      <c r="L341">
        <v>30</v>
      </c>
      <c r="M341" t="s">
        <v>227</v>
      </c>
      <c r="N341" s="6" t="s">
        <v>2234</v>
      </c>
      <c r="R341">
        <v>0</v>
      </c>
      <c r="S341">
        <v>30</v>
      </c>
      <c r="T341" t="s">
        <v>1868</v>
      </c>
      <c r="U341" t="s">
        <v>2009</v>
      </c>
      <c r="V341" t="s">
        <v>2024</v>
      </c>
      <c r="W341" t="s">
        <v>2016</v>
      </c>
      <c r="X341" t="s">
        <v>3045</v>
      </c>
    </row>
    <row r="342" spans="1:24" x14ac:dyDescent="0.3">
      <c r="A342" t="s">
        <v>897</v>
      </c>
      <c r="B342" t="s">
        <v>448</v>
      </c>
      <c r="C342" t="s">
        <v>449</v>
      </c>
      <c r="D342">
        <v>14.1836</v>
      </c>
      <c r="F342">
        <v>37.299999999999997</v>
      </c>
      <c r="G342" s="11"/>
      <c r="H342" t="s">
        <v>383</v>
      </c>
      <c r="I342" t="s">
        <v>383</v>
      </c>
      <c r="J342" t="s">
        <v>383</v>
      </c>
      <c r="K342">
        <v>0</v>
      </c>
      <c r="L342">
        <v>30</v>
      </c>
      <c r="M342" t="s">
        <v>227</v>
      </c>
      <c r="N342" s="6" t="s">
        <v>2234</v>
      </c>
      <c r="R342">
        <v>0</v>
      </c>
      <c r="S342">
        <v>30</v>
      </c>
      <c r="T342" t="s">
        <v>1868</v>
      </c>
      <c r="U342" t="s">
        <v>2009</v>
      </c>
      <c r="V342" t="s">
        <v>2024</v>
      </c>
      <c r="W342" t="s">
        <v>2016</v>
      </c>
      <c r="X342" t="s">
        <v>3045</v>
      </c>
    </row>
    <row r="343" spans="1:24" x14ac:dyDescent="0.3">
      <c r="A343" t="s">
        <v>1035</v>
      </c>
      <c r="B343" t="s">
        <v>498</v>
      </c>
      <c r="D343">
        <v>15.014200000000001</v>
      </c>
      <c r="F343">
        <v>40.299999999999997</v>
      </c>
      <c r="G343" s="11"/>
      <c r="H343" t="s">
        <v>383</v>
      </c>
      <c r="I343" t="s">
        <v>383</v>
      </c>
      <c r="J343" t="s">
        <v>383</v>
      </c>
      <c r="K343">
        <v>0</v>
      </c>
      <c r="L343">
        <v>35</v>
      </c>
      <c r="M343" t="s">
        <v>227</v>
      </c>
      <c r="N343" s="6" t="s">
        <v>2234</v>
      </c>
      <c r="R343">
        <v>0</v>
      </c>
      <c r="S343">
        <v>35</v>
      </c>
      <c r="T343" t="s">
        <v>1868</v>
      </c>
      <c r="U343" t="s">
        <v>2009</v>
      </c>
      <c r="V343" t="s">
        <v>2024</v>
      </c>
      <c r="W343" t="s">
        <v>2016</v>
      </c>
      <c r="X343" t="s">
        <v>3045</v>
      </c>
    </row>
    <row r="344" spans="1:24" x14ac:dyDescent="0.3">
      <c r="A344" t="s">
        <v>1036</v>
      </c>
      <c r="B344" t="s">
        <v>150</v>
      </c>
      <c r="C344" t="s">
        <v>345</v>
      </c>
      <c r="D344">
        <v>9.2159999999999993</v>
      </c>
      <c r="E344">
        <v>5040</v>
      </c>
      <c r="F344">
        <v>41.1</v>
      </c>
      <c r="G344" s="11"/>
      <c r="H344" t="s">
        <v>341</v>
      </c>
      <c r="I344">
        <v>5057</v>
      </c>
      <c r="J344">
        <v>2488552</v>
      </c>
      <c r="K344">
        <v>9</v>
      </c>
      <c r="L344">
        <v>34</v>
      </c>
      <c r="M344" t="s">
        <v>226</v>
      </c>
      <c r="N344" s="6" t="s">
        <v>2349</v>
      </c>
      <c r="R344">
        <v>9</v>
      </c>
      <c r="S344">
        <v>34</v>
      </c>
      <c r="T344" t="s">
        <v>1869</v>
      </c>
      <c r="U344" t="s">
        <v>2009</v>
      </c>
      <c r="V344" t="s">
        <v>2024</v>
      </c>
      <c r="W344" t="s">
        <v>2016</v>
      </c>
      <c r="X344" t="s">
        <v>3045</v>
      </c>
    </row>
    <row r="345" spans="1:24" x14ac:dyDescent="0.3">
      <c r="A345" t="s">
        <v>904</v>
      </c>
      <c r="B345" t="s">
        <v>460</v>
      </c>
      <c r="C345" t="s">
        <v>461</v>
      </c>
      <c r="D345">
        <v>14.9335</v>
      </c>
      <c r="F345">
        <v>44.9</v>
      </c>
      <c r="G345" s="11"/>
      <c r="H345" t="s">
        <v>383</v>
      </c>
      <c r="I345" t="s">
        <v>383</v>
      </c>
      <c r="J345" t="s">
        <v>383</v>
      </c>
      <c r="K345">
        <v>0</v>
      </c>
      <c r="L345">
        <v>35</v>
      </c>
      <c r="M345" t="s">
        <v>227</v>
      </c>
      <c r="N345" s="6" t="s">
        <v>2234</v>
      </c>
      <c r="R345">
        <v>0</v>
      </c>
      <c r="S345">
        <v>35</v>
      </c>
      <c r="T345" t="s">
        <v>1870</v>
      </c>
      <c r="U345" t="s">
        <v>2009</v>
      </c>
      <c r="V345" t="s">
        <v>2024</v>
      </c>
      <c r="W345" t="s">
        <v>2016</v>
      </c>
      <c r="X345" t="s">
        <v>3045</v>
      </c>
    </row>
    <row r="346" spans="1:24" x14ac:dyDescent="0.3">
      <c r="A346" t="s">
        <v>901</v>
      </c>
      <c r="B346" t="s">
        <v>455</v>
      </c>
      <c r="C346" t="s">
        <v>456</v>
      </c>
      <c r="D346">
        <v>12.0395</v>
      </c>
      <c r="F346">
        <v>35.75</v>
      </c>
      <c r="G346" s="11"/>
      <c r="H346" t="s">
        <v>383</v>
      </c>
      <c r="I346" t="s">
        <v>383</v>
      </c>
      <c r="J346" t="s">
        <v>383</v>
      </c>
      <c r="K346">
        <v>21</v>
      </c>
      <c r="L346">
        <v>30</v>
      </c>
      <c r="M346" t="s">
        <v>227</v>
      </c>
      <c r="N346" s="6" t="s">
        <v>2234</v>
      </c>
      <c r="R346">
        <v>21</v>
      </c>
      <c r="S346">
        <v>30</v>
      </c>
      <c r="T346" t="s">
        <v>1871</v>
      </c>
      <c r="U346" t="s">
        <v>2009</v>
      </c>
      <c r="V346" t="s">
        <v>2024</v>
      </c>
      <c r="W346" t="s">
        <v>2016</v>
      </c>
      <c r="X346" t="s">
        <v>3045</v>
      </c>
    </row>
    <row r="347" spans="1:24" x14ac:dyDescent="0.3">
      <c r="A347" t="s">
        <v>1037</v>
      </c>
      <c r="B347" t="s">
        <v>499</v>
      </c>
      <c r="D347">
        <v>11.261799999999999</v>
      </c>
      <c r="E347">
        <v>4998</v>
      </c>
      <c r="F347">
        <v>45.313099999999999</v>
      </c>
      <c r="G347" s="11"/>
      <c r="H347" t="s">
        <v>340</v>
      </c>
      <c r="I347">
        <v>4998</v>
      </c>
      <c r="J347">
        <v>2445138</v>
      </c>
      <c r="K347">
        <v>0</v>
      </c>
      <c r="L347">
        <v>35</v>
      </c>
      <c r="M347" t="s">
        <v>227</v>
      </c>
      <c r="N347" s="6" t="s">
        <v>2234</v>
      </c>
      <c r="R347">
        <v>0</v>
      </c>
      <c r="S347">
        <v>35</v>
      </c>
      <c r="T347" t="s">
        <v>387</v>
      </c>
      <c r="U347" t="s">
        <v>2009</v>
      </c>
      <c r="V347" t="s">
        <v>2024</v>
      </c>
      <c r="W347" t="s">
        <v>2016</v>
      </c>
      <c r="X347" t="s">
        <v>3045</v>
      </c>
    </row>
    <row r="348" spans="1:24" x14ac:dyDescent="0.3">
      <c r="A348" t="s">
        <v>1291</v>
      </c>
      <c r="B348" t="s">
        <v>414</v>
      </c>
      <c r="D348">
        <v>10.332800000000001</v>
      </c>
      <c r="E348">
        <v>5074</v>
      </c>
      <c r="F348">
        <v>46.7</v>
      </c>
      <c r="G348" s="11"/>
      <c r="H348" t="s">
        <v>3707</v>
      </c>
      <c r="I348">
        <v>5074</v>
      </c>
      <c r="J348">
        <v>2466367</v>
      </c>
      <c r="K348">
        <v>4</v>
      </c>
      <c r="L348">
        <v>37</v>
      </c>
      <c r="M348" t="s">
        <v>227</v>
      </c>
      <c r="N348" s="6" t="s">
        <v>2350</v>
      </c>
      <c r="O348" s="14"/>
      <c r="P348" s="14"/>
      <c r="R348">
        <v>4</v>
      </c>
      <c r="S348">
        <v>37</v>
      </c>
      <c r="T348" t="s">
        <v>387</v>
      </c>
      <c r="U348" t="s">
        <v>2009</v>
      </c>
      <c r="V348" t="s">
        <v>2024</v>
      </c>
      <c r="W348" t="s">
        <v>2016</v>
      </c>
      <c r="X348" t="s">
        <v>3045</v>
      </c>
    </row>
    <row r="349" spans="1:24" x14ac:dyDescent="0.3">
      <c r="A349" t="s">
        <v>1038</v>
      </c>
      <c r="B349" t="s">
        <v>75</v>
      </c>
      <c r="D349">
        <v>10.391999999999999</v>
      </c>
      <c r="E349">
        <v>5092</v>
      </c>
      <c r="F349">
        <v>47.283799999999999</v>
      </c>
      <c r="G349" s="11"/>
      <c r="H349" t="s">
        <v>1746</v>
      </c>
      <c r="I349">
        <v>5093</v>
      </c>
      <c r="J349">
        <v>2500247</v>
      </c>
      <c r="K349">
        <v>10</v>
      </c>
      <c r="L349">
        <v>49</v>
      </c>
      <c r="M349" t="s">
        <v>226</v>
      </c>
      <c r="N349" s="6" t="s">
        <v>2351</v>
      </c>
      <c r="Q349" t="s">
        <v>413</v>
      </c>
      <c r="R349">
        <v>10</v>
      </c>
      <c r="S349">
        <v>49</v>
      </c>
      <c r="T349" t="s">
        <v>387</v>
      </c>
      <c r="U349" t="s">
        <v>2009</v>
      </c>
      <c r="V349" t="s">
        <v>2024</v>
      </c>
      <c r="W349" t="s">
        <v>2016</v>
      </c>
      <c r="X349" t="s">
        <v>3045</v>
      </c>
    </row>
    <row r="350" spans="1:24" x14ac:dyDescent="0.3">
      <c r="A350" t="s">
        <v>1039</v>
      </c>
      <c r="B350" t="s">
        <v>245</v>
      </c>
      <c r="D350">
        <v>90.37</v>
      </c>
      <c r="E350">
        <v>13305</v>
      </c>
      <c r="F350">
        <v>0.52100000000000002</v>
      </c>
      <c r="G350" s="11"/>
      <c r="H350" t="s">
        <v>3707</v>
      </c>
      <c r="I350">
        <v>13305</v>
      </c>
      <c r="J350">
        <v>5890698</v>
      </c>
      <c r="K350">
        <v>7</v>
      </c>
      <c r="L350">
        <v>31</v>
      </c>
      <c r="M350" t="s">
        <v>226</v>
      </c>
      <c r="N350" s="6" t="s">
        <v>2352</v>
      </c>
      <c r="R350">
        <v>7</v>
      </c>
      <c r="S350">
        <v>31</v>
      </c>
      <c r="T350" t="s">
        <v>1872</v>
      </c>
      <c r="U350" t="s">
        <v>2009</v>
      </c>
      <c r="V350" t="s">
        <v>2024</v>
      </c>
      <c r="W350" t="s">
        <v>2015</v>
      </c>
      <c r="X350" t="s">
        <v>3039</v>
      </c>
    </row>
    <row r="351" spans="1:24" x14ac:dyDescent="0.3">
      <c r="A351" t="s">
        <v>1040</v>
      </c>
      <c r="B351" t="s">
        <v>318</v>
      </c>
      <c r="D351">
        <v>54.2</v>
      </c>
      <c r="E351">
        <v>12997</v>
      </c>
      <c r="F351">
        <v>52.05</v>
      </c>
      <c r="G351" s="8" t="s">
        <v>2058</v>
      </c>
      <c r="H351" t="s">
        <v>340</v>
      </c>
      <c r="I351">
        <v>18194</v>
      </c>
      <c r="J351">
        <v>7254855</v>
      </c>
      <c r="K351">
        <v>8</v>
      </c>
      <c r="L351">
        <v>34</v>
      </c>
      <c r="M351" t="s">
        <v>226</v>
      </c>
      <c r="N351" s="6" t="s">
        <v>2224</v>
      </c>
      <c r="R351">
        <v>8</v>
      </c>
      <c r="S351">
        <v>34</v>
      </c>
      <c r="T351" t="s">
        <v>1872</v>
      </c>
      <c r="U351" t="s">
        <v>2009</v>
      </c>
      <c r="V351" t="s">
        <v>2024</v>
      </c>
      <c r="W351" t="s">
        <v>2015</v>
      </c>
      <c r="X351" t="s">
        <v>3039</v>
      </c>
    </row>
    <row r="352" spans="1:24" x14ac:dyDescent="0.3">
      <c r="A352" t="s">
        <v>1041</v>
      </c>
      <c r="B352" t="s">
        <v>319</v>
      </c>
      <c r="D352">
        <v>42.4</v>
      </c>
      <c r="E352">
        <v>13942</v>
      </c>
      <c r="F352">
        <v>50.2</v>
      </c>
      <c r="G352" s="8" t="s">
        <v>2058</v>
      </c>
      <c r="H352" t="s">
        <v>340</v>
      </c>
      <c r="I352">
        <v>14968</v>
      </c>
      <c r="J352">
        <v>5302230</v>
      </c>
      <c r="K352">
        <v>8</v>
      </c>
      <c r="L352">
        <v>33</v>
      </c>
      <c r="M352" t="s">
        <v>226</v>
      </c>
      <c r="N352" s="6" t="s">
        <v>2353</v>
      </c>
      <c r="R352">
        <v>8</v>
      </c>
      <c r="S352">
        <v>33</v>
      </c>
      <c r="T352" t="s">
        <v>1873</v>
      </c>
      <c r="U352" t="s">
        <v>2009</v>
      </c>
      <c r="V352" t="s">
        <v>2024</v>
      </c>
      <c r="W352" t="s">
        <v>2015</v>
      </c>
      <c r="X352" t="s">
        <v>3039</v>
      </c>
    </row>
    <row r="353" spans="1:24" x14ac:dyDescent="0.3">
      <c r="A353" t="s">
        <v>1042</v>
      </c>
      <c r="B353" t="s">
        <v>320</v>
      </c>
      <c r="D353">
        <v>50</v>
      </c>
      <c r="E353">
        <v>22479</v>
      </c>
      <c r="F353">
        <v>51.697000000000003</v>
      </c>
      <c r="G353" s="8" t="s">
        <v>2058</v>
      </c>
      <c r="H353" t="s">
        <v>1746</v>
      </c>
      <c r="I353">
        <v>13707</v>
      </c>
      <c r="J353">
        <v>5377943</v>
      </c>
      <c r="K353">
        <v>14</v>
      </c>
      <c r="L353">
        <v>33</v>
      </c>
      <c r="M353" t="s">
        <v>226</v>
      </c>
      <c r="N353" s="6" t="s">
        <v>2354</v>
      </c>
      <c r="O353">
        <v>10.5</v>
      </c>
      <c r="P353">
        <v>40</v>
      </c>
      <c r="Q353">
        <v>8</v>
      </c>
      <c r="R353">
        <v>10.5</v>
      </c>
      <c r="S353">
        <v>40</v>
      </c>
      <c r="T353" t="s">
        <v>1874</v>
      </c>
      <c r="U353" t="s">
        <v>2009</v>
      </c>
      <c r="V353" t="s">
        <v>2024</v>
      </c>
      <c r="W353" t="s">
        <v>2015</v>
      </c>
      <c r="X353" t="s">
        <v>3039</v>
      </c>
    </row>
    <row r="354" spans="1:24" x14ac:dyDescent="0.3">
      <c r="A354" t="s">
        <v>1272</v>
      </c>
      <c r="B354" t="s">
        <v>745</v>
      </c>
      <c r="D354">
        <v>42.8</v>
      </c>
      <c r="E354">
        <v>12434</v>
      </c>
      <c r="F354">
        <v>54.5</v>
      </c>
      <c r="G354" s="8" t="s">
        <v>2096</v>
      </c>
      <c r="H354" t="s">
        <v>340</v>
      </c>
      <c r="I354">
        <v>13054</v>
      </c>
      <c r="J354">
        <v>6501656</v>
      </c>
      <c r="K354">
        <v>10</v>
      </c>
      <c r="L354">
        <v>38</v>
      </c>
      <c r="M354" t="s">
        <v>226</v>
      </c>
      <c r="N354" s="6" t="s">
        <v>2227</v>
      </c>
      <c r="O354">
        <v>8.4</v>
      </c>
      <c r="P354">
        <v>38.5</v>
      </c>
      <c r="Q354">
        <v>21</v>
      </c>
      <c r="R354">
        <v>8.4</v>
      </c>
      <c r="S354">
        <v>38.5</v>
      </c>
      <c r="T354" t="s">
        <v>1875</v>
      </c>
      <c r="U354" t="s">
        <v>2009</v>
      </c>
      <c r="V354" t="s">
        <v>2024</v>
      </c>
      <c r="W354" t="s">
        <v>2016</v>
      </c>
      <c r="X354" t="s">
        <v>2039</v>
      </c>
    </row>
    <row r="355" spans="1:24" x14ac:dyDescent="0.3">
      <c r="A355" t="s">
        <v>1044</v>
      </c>
      <c r="B355" t="s">
        <v>38</v>
      </c>
      <c r="D355">
        <f>AVERAGE(46.097,39.922,37.485,37.815,37.713,37.472,41.825,44.793,45.594)</f>
        <v>40.968444444444444</v>
      </c>
      <c r="E355">
        <f>AVERAGE(13943,12051,12992,13370,13818,13619,12538,13891,14079)</f>
        <v>13366.777777777777</v>
      </c>
      <c r="F355">
        <v>46</v>
      </c>
      <c r="G355" s="11"/>
      <c r="H355" t="s">
        <v>1746</v>
      </c>
      <c r="I355">
        <v>12046</v>
      </c>
      <c r="J355">
        <v>5294781</v>
      </c>
      <c r="K355">
        <v>9</v>
      </c>
      <c r="L355">
        <v>32</v>
      </c>
      <c r="M355" t="s">
        <v>226</v>
      </c>
      <c r="N355" s="6" t="s">
        <v>2355</v>
      </c>
      <c r="R355">
        <v>9</v>
      </c>
      <c r="S355">
        <v>32</v>
      </c>
      <c r="T355" t="s">
        <v>644</v>
      </c>
      <c r="U355" t="s">
        <v>2009</v>
      </c>
      <c r="V355" t="s">
        <v>2024</v>
      </c>
      <c r="W355" t="s">
        <v>2015</v>
      </c>
      <c r="X355" t="s">
        <v>3039</v>
      </c>
    </row>
    <row r="356" spans="1:24" x14ac:dyDescent="0.3">
      <c r="A356" t="s">
        <v>1352</v>
      </c>
      <c r="B356" t="s">
        <v>746</v>
      </c>
      <c r="D356">
        <v>39.5</v>
      </c>
      <c r="E356">
        <v>15665</v>
      </c>
      <c r="F356">
        <v>56</v>
      </c>
      <c r="G356" s="11"/>
      <c r="H356" t="s">
        <v>1746</v>
      </c>
      <c r="I356">
        <v>15504</v>
      </c>
      <c r="J356">
        <v>6371018</v>
      </c>
      <c r="K356">
        <v>9</v>
      </c>
      <c r="L356">
        <v>40</v>
      </c>
      <c r="M356" t="s">
        <v>227</v>
      </c>
      <c r="N356" s="6" t="s">
        <v>2356</v>
      </c>
      <c r="O356">
        <v>7</v>
      </c>
      <c r="P356">
        <v>43</v>
      </c>
      <c r="Q356">
        <v>3</v>
      </c>
      <c r="R356">
        <v>7</v>
      </c>
      <c r="S356">
        <v>43</v>
      </c>
      <c r="T356" t="s">
        <v>1876</v>
      </c>
      <c r="U356" t="s">
        <v>2009</v>
      </c>
      <c r="V356" t="s">
        <v>2024</v>
      </c>
      <c r="W356" t="s">
        <v>2015</v>
      </c>
      <c r="X356" t="s">
        <v>3039</v>
      </c>
    </row>
    <row r="357" spans="1:24" x14ac:dyDescent="0.3">
      <c r="A357" t="s">
        <v>1546</v>
      </c>
      <c r="B357" t="s">
        <v>3805</v>
      </c>
      <c r="C357" t="s">
        <v>1709</v>
      </c>
      <c r="D357">
        <v>37.473999999999997</v>
      </c>
      <c r="E357">
        <v>13452</v>
      </c>
      <c r="F357">
        <v>57.5</v>
      </c>
      <c r="G357" s="11"/>
      <c r="H357" t="s">
        <v>3707</v>
      </c>
      <c r="I357">
        <v>13239</v>
      </c>
      <c r="J357">
        <v>5679612</v>
      </c>
      <c r="K357">
        <v>4</v>
      </c>
      <c r="L357">
        <v>40</v>
      </c>
      <c r="M357" t="s">
        <v>1691</v>
      </c>
      <c r="N357" s="6" t="s">
        <v>2168</v>
      </c>
      <c r="Q357">
        <v>6</v>
      </c>
      <c r="R357">
        <v>4</v>
      </c>
      <c r="S357">
        <v>40</v>
      </c>
      <c r="T357" t="s">
        <v>1877</v>
      </c>
      <c r="U357" t="s">
        <v>2009</v>
      </c>
      <c r="V357" t="s">
        <v>2024</v>
      </c>
      <c r="W357" t="s">
        <v>2015</v>
      </c>
      <c r="X357" t="s">
        <v>3039</v>
      </c>
    </row>
    <row r="358" spans="1:24" x14ac:dyDescent="0.3">
      <c r="A358" t="s">
        <v>1548</v>
      </c>
      <c r="B358" t="s">
        <v>3806</v>
      </c>
      <c r="C358" t="s">
        <v>1710</v>
      </c>
      <c r="D358">
        <v>36.9</v>
      </c>
      <c r="F358">
        <v>52</v>
      </c>
      <c r="G358" s="11"/>
      <c r="H358" t="s">
        <v>383</v>
      </c>
      <c r="I358" t="s">
        <v>383</v>
      </c>
      <c r="J358" t="s">
        <v>383</v>
      </c>
      <c r="K358">
        <v>2</v>
      </c>
      <c r="L358">
        <v>36</v>
      </c>
      <c r="M358" t="s">
        <v>1691</v>
      </c>
      <c r="N358" s="6" t="s">
        <v>2168</v>
      </c>
      <c r="Q358">
        <v>6</v>
      </c>
      <c r="R358">
        <v>2</v>
      </c>
      <c r="S358">
        <v>36</v>
      </c>
      <c r="T358" t="s">
        <v>1878</v>
      </c>
      <c r="U358" t="s">
        <v>2009</v>
      </c>
      <c r="V358" t="s">
        <v>2024</v>
      </c>
      <c r="W358" t="s">
        <v>2016</v>
      </c>
      <c r="X358" t="s">
        <v>2039</v>
      </c>
    </row>
    <row r="359" spans="1:24" x14ac:dyDescent="0.3">
      <c r="A359" t="s">
        <v>1046</v>
      </c>
      <c r="B359" t="s">
        <v>36</v>
      </c>
      <c r="D359">
        <v>44.893000000000001</v>
      </c>
      <c r="E359">
        <v>12469</v>
      </c>
      <c r="F359">
        <v>45.7</v>
      </c>
      <c r="G359" s="11"/>
      <c r="H359" t="s">
        <v>1746</v>
      </c>
      <c r="I359">
        <v>12608</v>
      </c>
      <c r="J359">
        <v>5283209</v>
      </c>
      <c r="K359">
        <v>7</v>
      </c>
      <c r="L359">
        <v>30</v>
      </c>
      <c r="M359" t="s">
        <v>226</v>
      </c>
      <c r="N359" s="6" t="s">
        <v>2357</v>
      </c>
      <c r="R359">
        <v>7</v>
      </c>
      <c r="S359">
        <v>30</v>
      </c>
      <c r="T359" t="s">
        <v>1879</v>
      </c>
      <c r="U359" t="s">
        <v>2009</v>
      </c>
      <c r="V359" t="s">
        <v>2024</v>
      </c>
      <c r="W359" t="s">
        <v>2016</v>
      </c>
      <c r="X359" t="s">
        <v>2039</v>
      </c>
    </row>
    <row r="360" spans="1:24" x14ac:dyDescent="0.3">
      <c r="A360" t="s">
        <v>1740</v>
      </c>
      <c r="B360" t="s">
        <v>1727</v>
      </c>
      <c r="D360">
        <f>AVERAGE(83.255, 181.804,72.003,101.584)</f>
        <v>109.66149999999999</v>
      </c>
      <c r="E360">
        <f>AVERAGE(11694,13095,8915)</f>
        <v>11234.666666666666</v>
      </c>
      <c r="F360">
        <v>36.5</v>
      </c>
      <c r="G360" s="11"/>
      <c r="H360" t="s">
        <v>383</v>
      </c>
      <c r="I360" t="s">
        <v>383</v>
      </c>
      <c r="J360" t="s">
        <v>383</v>
      </c>
      <c r="K360">
        <v>12</v>
      </c>
      <c r="L360">
        <v>32</v>
      </c>
      <c r="M360" t="s">
        <v>236</v>
      </c>
      <c r="N360" s="6" t="s">
        <v>2358</v>
      </c>
      <c r="R360">
        <v>12</v>
      </c>
      <c r="S360">
        <v>32</v>
      </c>
      <c r="T360" t="s">
        <v>1880</v>
      </c>
      <c r="U360" t="s">
        <v>2009</v>
      </c>
      <c r="V360" t="s">
        <v>2024</v>
      </c>
      <c r="W360" t="s">
        <v>2015</v>
      </c>
      <c r="X360" t="s">
        <v>3039</v>
      </c>
    </row>
    <row r="361" spans="1:24" x14ac:dyDescent="0.3">
      <c r="A361" t="s">
        <v>1047</v>
      </c>
      <c r="B361" t="s">
        <v>347</v>
      </c>
      <c r="D361">
        <v>26.33</v>
      </c>
      <c r="E361">
        <v>9854</v>
      </c>
      <c r="F361">
        <v>58.7</v>
      </c>
      <c r="G361" s="11"/>
      <c r="H361" t="s">
        <v>1746</v>
      </c>
      <c r="I361">
        <v>9828</v>
      </c>
      <c r="J361">
        <v>4540455</v>
      </c>
      <c r="K361">
        <v>-2</v>
      </c>
      <c r="L361">
        <v>25</v>
      </c>
      <c r="M361" t="s">
        <v>228</v>
      </c>
      <c r="N361" s="6" t="s">
        <v>2359</v>
      </c>
      <c r="Q361" t="s">
        <v>818</v>
      </c>
      <c r="R361">
        <v>-2</v>
      </c>
      <c r="S361">
        <v>25</v>
      </c>
      <c r="T361" t="s">
        <v>388</v>
      </c>
      <c r="U361" t="s">
        <v>2009</v>
      </c>
      <c r="V361" t="s">
        <v>2024</v>
      </c>
      <c r="W361" t="s">
        <v>2015</v>
      </c>
      <c r="X361" t="s">
        <v>3047</v>
      </c>
    </row>
    <row r="362" spans="1:24" x14ac:dyDescent="0.3">
      <c r="A362" t="s">
        <v>1049</v>
      </c>
      <c r="B362" t="s">
        <v>346</v>
      </c>
      <c r="D362">
        <v>26.75</v>
      </c>
      <c r="E362">
        <v>9854</v>
      </c>
      <c r="F362">
        <v>58.7</v>
      </c>
      <c r="G362" s="11"/>
      <c r="H362" t="s">
        <v>383</v>
      </c>
      <c r="I362" t="s">
        <v>383</v>
      </c>
      <c r="J362" t="s">
        <v>383</v>
      </c>
      <c r="K362">
        <v>-2</v>
      </c>
      <c r="L362">
        <v>30</v>
      </c>
      <c r="M362" t="s">
        <v>236</v>
      </c>
      <c r="N362" s="6" t="s">
        <v>2360</v>
      </c>
      <c r="R362">
        <v>-2</v>
      </c>
      <c r="S362">
        <v>30</v>
      </c>
      <c r="T362" t="s">
        <v>388</v>
      </c>
      <c r="U362" t="s">
        <v>2009</v>
      </c>
      <c r="V362" t="s">
        <v>2024</v>
      </c>
      <c r="W362" t="s">
        <v>2015</v>
      </c>
      <c r="X362" t="s">
        <v>3047</v>
      </c>
    </row>
    <row r="363" spans="1:24" x14ac:dyDescent="0.3">
      <c r="A363" t="s">
        <v>1050</v>
      </c>
      <c r="B363" t="s">
        <v>583</v>
      </c>
      <c r="D363">
        <v>26.6</v>
      </c>
      <c r="F363">
        <v>58.5</v>
      </c>
      <c r="G363" s="11"/>
      <c r="H363" t="s">
        <v>383</v>
      </c>
      <c r="I363" t="s">
        <v>383</v>
      </c>
      <c r="J363" t="s">
        <v>383</v>
      </c>
      <c r="K363">
        <v>4</v>
      </c>
      <c r="L363">
        <v>22</v>
      </c>
      <c r="M363" t="s">
        <v>227</v>
      </c>
      <c r="N363" s="6" t="s">
        <v>2231</v>
      </c>
      <c r="R363">
        <v>4</v>
      </c>
      <c r="S363">
        <v>22</v>
      </c>
      <c r="T363" t="s">
        <v>388</v>
      </c>
      <c r="U363" t="s">
        <v>2009</v>
      </c>
      <c r="V363" t="s">
        <v>2024</v>
      </c>
      <c r="W363" t="s">
        <v>2015</v>
      </c>
      <c r="X363" t="s">
        <v>3047</v>
      </c>
    </row>
    <row r="364" spans="1:24" x14ac:dyDescent="0.3">
      <c r="A364" t="s">
        <v>1051</v>
      </c>
      <c r="B364" t="s">
        <v>427</v>
      </c>
      <c r="C364" t="s">
        <v>568</v>
      </c>
      <c r="D364">
        <v>33.424999999999997</v>
      </c>
      <c r="E364">
        <v>13404</v>
      </c>
      <c r="F364">
        <v>43.45</v>
      </c>
      <c r="G364" s="8" t="s">
        <v>2115</v>
      </c>
      <c r="H364" t="s">
        <v>1746</v>
      </c>
      <c r="I364">
        <v>12138</v>
      </c>
      <c r="J364">
        <v>5257598</v>
      </c>
      <c r="K364">
        <v>11</v>
      </c>
      <c r="L364">
        <v>51</v>
      </c>
      <c r="M364" t="s">
        <v>226</v>
      </c>
      <c r="N364" s="6" t="s">
        <v>2115</v>
      </c>
      <c r="R364">
        <v>11</v>
      </c>
      <c r="S364">
        <v>51</v>
      </c>
      <c r="T364" t="s">
        <v>1881</v>
      </c>
      <c r="U364" t="s">
        <v>2009</v>
      </c>
      <c r="V364" t="s">
        <v>2023</v>
      </c>
      <c r="W364" t="s">
        <v>2014</v>
      </c>
      <c r="X364" t="s">
        <v>3037</v>
      </c>
    </row>
    <row r="365" spans="1:24" x14ac:dyDescent="0.3">
      <c r="A365" t="s">
        <v>1052</v>
      </c>
      <c r="B365" t="s">
        <v>562</v>
      </c>
      <c r="C365" t="s">
        <v>811</v>
      </c>
      <c r="D365">
        <v>33.281999999999996</v>
      </c>
      <c r="E365">
        <v>12062</v>
      </c>
      <c r="F365">
        <v>39.5</v>
      </c>
      <c r="G365" s="11"/>
      <c r="H365" t="s">
        <v>340</v>
      </c>
      <c r="I365">
        <v>12055</v>
      </c>
      <c r="J365">
        <v>5022601</v>
      </c>
      <c r="K365">
        <v>7</v>
      </c>
      <c r="L365">
        <v>41</v>
      </c>
      <c r="M365" t="s">
        <v>226</v>
      </c>
      <c r="N365" s="6" t="s">
        <v>2361</v>
      </c>
      <c r="Q365" t="s">
        <v>563</v>
      </c>
      <c r="R365">
        <v>7</v>
      </c>
      <c r="S365">
        <v>41</v>
      </c>
      <c r="T365" t="s">
        <v>1881</v>
      </c>
      <c r="U365" t="s">
        <v>2009</v>
      </c>
      <c r="V365" t="s">
        <v>2023</v>
      </c>
      <c r="W365" t="s">
        <v>2014</v>
      </c>
      <c r="X365" t="s">
        <v>3037</v>
      </c>
    </row>
    <row r="366" spans="1:24" x14ac:dyDescent="0.3">
      <c r="A366" t="s">
        <v>1053</v>
      </c>
      <c r="B366" t="s">
        <v>564</v>
      </c>
      <c r="D366">
        <v>37.5</v>
      </c>
      <c r="E366">
        <v>13172</v>
      </c>
      <c r="F366">
        <v>43.5</v>
      </c>
      <c r="G366" s="8" t="s">
        <v>2116</v>
      </c>
      <c r="H366" t="s">
        <v>340</v>
      </c>
      <c r="I366">
        <v>13019</v>
      </c>
      <c r="J366">
        <v>5920229</v>
      </c>
      <c r="K366">
        <v>15</v>
      </c>
      <c r="L366">
        <v>48</v>
      </c>
      <c r="M366" t="s">
        <v>227</v>
      </c>
      <c r="N366" s="6" t="s">
        <v>2362</v>
      </c>
      <c r="R366">
        <v>15</v>
      </c>
      <c r="S366">
        <v>48</v>
      </c>
      <c r="T366" t="s">
        <v>1881</v>
      </c>
      <c r="U366" t="s">
        <v>2009</v>
      </c>
      <c r="V366" t="s">
        <v>2023</v>
      </c>
      <c r="W366" t="s">
        <v>2014</v>
      </c>
      <c r="X366" t="s">
        <v>3037</v>
      </c>
    </row>
    <row r="367" spans="1:24" x14ac:dyDescent="0.3">
      <c r="A367" t="s">
        <v>1054</v>
      </c>
      <c r="B367" t="s">
        <v>179</v>
      </c>
      <c r="D367">
        <v>21.268000000000001</v>
      </c>
      <c r="E367">
        <v>8192</v>
      </c>
      <c r="F367">
        <v>46.95</v>
      </c>
      <c r="G367" s="11"/>
      <c r="H367" t="s">
        <v>1746</v>
      </c>
      <c r="I367">
        <v>8135</v>
      </c>
      <c r="J367">
        <v>3319293</v>
      </c>
      <c r="K367">
        <v>14</v>
      </c>
      <c r="L367">
        <v>31</v>
      </c>
      <c r="M367" t="s">
        <v>226</v>
      </c>
      <c r="N367" s="6" t="s">
        <v>2363</v>
      </c>
      <c r="R367">
        <v>14</v>
      </c>
      <c r="S367">
        <v>31</v>
      </c>
      <c r="T367" t="s">
        <v>1882</v>
      </c>
      <c r="U367" t="s">
        <v>2009</v>
      </c>
      <c r="V367" t="s">
        <v>2024</v>
      </c>
      <c r="W367" t="s">
        <v>2016</v>
      </c>
      <c r="X367" t="s">
        <v>3045</v>
      </c>
    </row>
    <row r="368" spans="1:24" x14ac:dyDescent="0.3">
      <c r="A368" t="s">
        <v>1055</v>
      </c>
      <c r="B368" t="s">
        <v>370</v>
      </c>
      <c r="D368">
        <v>53</v>
      </c>
      <c r="E368">
        <v>10643</v>
      </c>
      <c r="F368">
        <v>47.47</v>
      </c>
      <c r="G368" s="8" t="s">
        <v>2058</v>
      </c>
      <c r="H368" t="s">
        <v>383</v>
      </c>
      <c r="I368" t="s">
        <v>383</v>
      </c>
      <c r="J368" t="s">
        <v>383</v>
      </c>
      <c r="K368">
        <v>12</v>
      </c>
      <c r="L368">
        <v>34</v>
      </c>
      <c r="M368" t="s">
        <v>226</v>
      </c>
      <c r="N368" s="6" t="s">
        <v>2364</v>
      </c>
      <c r="R368">
        <v>12</v>
      </c>
      <c r="S368">
        <v>34</v>
      </c>
      <c r="T368" t="s">
        <v>1883</v>
      </c>
      <c r="U368" t="s">
        <v>2009</v>
      </c>
      <c r="V368" t="s">
        <v>2024</v>
      </c>
      <c r="W368" t="s">
        <v>2015</v>
      </c>
      <c r="X368" t="s">
        <v>3039</v>
      </c>
    </row>
    <row r="369" spans="1:24" x14ac:dyDescent="0.3">
      <c r="A369" t="s">
        <v>1353</v>
      </c>
      <c r="B369" t="s">
        <v>704</v>
      </c>
      <c r="D369">
        <v>53.6</v>
      </c>
      <c r="E369">
        <v>14969</v>
      </c>
      <c r="F369">
        <v>52.5</v>
      </c>
      <c r="G369" s="11"/>
      <c r="H369" t="s">
        <v>1746</v>
      </c>
      <c r="I369">
        <v>13804</v>
      </c>
      <c r="J369">
        <v>5914684</v>
      </c>
      <c r="K369">
        <v>10</v>
      </c>
      <c r="L369">
        <v>42</v>
      </c>
      <c r="M369" t="s">
        <v>226</v>
      </c>
      <c r="N369" s="6" t="s">
        <v>2365</v>
      </c>
      <c r="O369">
        <v>8</v>
      </c>
      <c r="P369">
        <v>42</v>
      </c>
      <c r="Q369">
        <v>13</v>
      </c>
      <c r="R369">
        <v>8</v>
      </c>
      <c r="S369">
        <v>42</v>
      </c>
      <c r="T369" t="s">
        <v>1884</v>
      </c>
      <c r="U369" t="s">
        <v>2009</v>
      </c>
      <c r="V369" t="s">
        <v>2024</v>
      </c>
      <c r="W369" t="s">
        <v>2016</v>
      </c>
      <c r="X369" t="s">
        <v>2039</v>
      </c>
    </row>
    <row r="370" spans="1:24" x14ac:dyDescent="0.3">
      <c r="A370" t="s">
        <v>1258</v>
      </c>
      <c r="B370" t="s">
        <v>759</v>
      </c>
      <c r="D370">
        <v>39.1</v>
      </c>
      <c r="E370">
        <v>10921</v>
      </c>
      <c r="F370">
        <v>55</v>
      </c>
      <c r="G370" s="8" t="s">
        <v>2117</v>
      </c>
      <c r="H370" t="s">
        <v>340</v>
      </c>
      <c r="I370">
        <v>11353</v>
      </c>
      <c r="J370">
        <v>5670568</v>
      </c>
      <c r="K370">
        <v>5</v>
      </c>
      <c r="L370">
        <v>41</v>
      </c>
      <c r="M370" t="s">
        <v>228</v>
      </c>
      <c r="N370" s="6" t="s">
        <v>2366</v>
      </c>
      <c r="R370">
        <v>5</v>
      </c>
      <c r="S370">
        <v>41</v>
      </c>
      <c r="T370" t="s">
        <v>645</v>
      </c>
      <c r="U370" t="s">
        <v>2009</v>
      </c>
      <c r="V370" t="s">
        <v>2024</v>
      </c>
      <c r="W370" t="s">
        <v>2016</v>
      </c>
      <c r="X370" t="s">
        <v>2039</v>
      </c>
    </row>
    <row r="371" spans="1:24" x14ac:dyDescent="0.3">
      <c r="A371" t="s">
        <v>2027</v>
      </c>
      <c r="B371" t="s">
        <v>2027</v>
      </c>
      <c r="D371">
        <v>36.704999999999998</v>
      </c>
      <c r="E371">
        <v>10707</v>
      </c>
      <c r="F371">
        <v>55</v>
      </c>
      <c r="G371" s="11"/>
      <c r="H371" t="s">
        <v>340</v>
      </c>
      <c r="I371">
        <v>10707</v>
      </c>
      <c r="J371">
        <v>5299538</v>
      </c>
      <c r="K371">
        <v>10</v>
      </c>
      <c r="L371">
        <v>40</v>
      </c>
      <c r="M371" t="s">
        <v>228</v>
      </c>
      <c r="N371" s="6" t="s">
        <v>2366</v>
      </c>
      <c r="R371">
        <v>10</v>
      </c>
      <c r="S371">
        <v>40</v>
      </c>
      <c r="T371" t="s">
        <v>645</v>
      </c>
      <c r="U371" t="s">
        <v>2009</v>
      </c>
      <c r="V371" t="s">
        <v>2024</v>
      </c>
      <c r="W371" t="s">
        <v>2016</v>
      </c>
      <c r="X371" t="s">
        <v>2039</v>
      </c>
    </row>
    <row r="372" spans="1:24" x14ac:dyDescent="0.3">
      <c r="A372" t="s">
        <v>1056</v>
      </c>
      <c r="B372" t="s">
        <v>133</v>
      </c>
      <c r="D372">
        <v>8.9394799999999996</v>
      </c>
      <c r="E372">
        <v>4286</v>
      </c>
      <c r="F372">
        <v>52.05</v>
      </c>
      <c r="G372" s="11"/>
      <c r="H372" t="s">
        <v>1746</v>
      </c>
      <c r="I372">
        <v>4273</v>
      </c>
      <c r="J372">
        <v>2064205</v>
      </c>
      <c r="K372">
        <v>20</v>
      </c>
      <c r="L372">
        <v>39</v>
      </c>
      <c r="M372" t="s">
        <v>226</v>
      </c>
      <c r="N372" s="6" t="s">
        <v>2367</v>
      </c>
      <c r="R372">
        <v>20</v>
      </c>
      <c r="S372">
        <v>39</v>
      </c>
      <c r="T372" t="s">
        <v>646</v>
      </c>
      <c r="U372" t="s">
        <v>2009</v>
      </c>
      <c r="V372" t="s">
        <v>2024</v>
      </c>
      <c r="W372" t="s">
        <v>2015</v>
      </c>
      <c r="X372" t="s">
        <v>3049</v>
      </c>
    </row>
    <row r="373" spans="1:24" x14ac:dyDescent="0.3">
      <c r="A373" t="s">
        <v>1057</v>
      </c>
      <c r="B373" t="s">
        <v>146</v>
      </c>
      <c r="D373">
        <v>8.15</v>
      </c>
      <c r="E373">
        <v>4202</v>
      </c>
      <c r="F373">
        <v>55.1</v>
      </c>
      <c r="G373" s="11"/>
      <c r="H373" t="s">
        <v>1746</v>
      </c>
      <c r="I373">
        <v>4201</v>
      </c>
      <c r="J373">
        <v>2130625</v>
      </c>
      <c r="K373">
        <v>25</v>
      </c>
      <c r="L373">
        <v>41</v>
      </c>
      <c r="M373" t="s">
        <v>227</v>
      </c>
      <c r="N373" s="6" t="s">
        <v>2368</v>
      </c>
      <c r="R373">
        <v>25</v>
      </c>
      <c r="S373">
        <v>41</v>
      </c>
      <c r="T373" t="s">
        <v>646</v>
      </c>
      <c r="U373" t="s">
        <v>2009</v>
      </c>
      <c r="V373" t="s">
        <v>2024</v>
      </c>
      <c r="W373" t="s">
        <v>2015</v>
      </c>
      <c r="X373" t="s">
        <v>3049</v>
      </c>
    </row>
    <row r="374" spans="1:24" x14ac:dyDescent="0.3">
      <c r="A374" t="s">
        <v>1058</v>
      </c>
      <c r="B374" t="s">
        <v>132</v>
      </c>
      <c r="D374">
        <v>7.2602200000000003</v>
      </c>
      <c r="E374">
        <v>4251</v>
      </c>
      <c r="F374">
        <v>55.696100000000001</v>
      </c>
      <c r="G374" s="11"/>
      <c r="H374" t="s">
        <v>1746</v>
      </c>
      <c r="I374">
        <v>4097</v>
      </c>
      <c r="J374">
        <v>2061502</v>
      </c>
      <c r="K374">
        <v>26</v>
      </c>
      <c r="L374">
        <v>33</v>
      </c>
      <c r="M374" t="s">
        <v>226</v>
      </c>
      <c r="N374" s="6" t="s">
        <v>2369</v>
      </c>
      <c r="R374">
        <v>26</v>
      </c>
      <c r="S374">
        <v>33</v>
      </c>
      <c r="T374" t="s">
        <v>646</v>
      </c>
      <c r="U374" t="s">
        <v>2009</v>
      </c>
      <c r="V374" t="s">
        <v>2024</v>
      </c>
      <c r="W374" t="s">
        <v>2015</v>
      </c>
      <c r="X374" t="s">
        <v>3049</v>
      </c>
    </row>
    <row r="375" spans="1:24" x14ac:dyDescent="0.3">
      <c r="A375" t="s">
        <v>1059</v>
      </c>
      <c r="B375" t="s">
        <v>565</v>
      </c>
      <c r="D375">
        <v>7.6989999999999998</v>
      </c>
      <c r="E375">
        <v>3517</v>
      </c>
      <c r="F375">
        <v>59</v>
      </c>
      <c r="G375" s="11"/>
      <c r="H375" t="s">
        <v>1746</v>
      </c>
      <c r="I375">
        <v>4490</v>
      </c>
      <c r="J375">
        <v>2235410</v>
      </c>
      <c r="K375">
        <v>25</v>
      </c>
      <c r="L375">
        <v>40</v>
      </c>
      <c r="M375" t="s">
        <v>226</v>
      </c>
      <c r="N375" s="6" t="s">
        <v>2369</v>
      </c>
      <c r="R375">
        <v>25</v>
      </c>
      <c r="S375">
        <v>40</v>
      </c>
      <c r="T375" t="s">
        <v>646</v>
      </c>
      <c r="U375" t="s">
        <v>2009</v>
      </c>
      <c r="V375" t="s">
        <v>2024</v>
      </c>
      <c r="W375" t="s">
        <v>2015</v>
      </c>
      <c r="X375" t="s">
        <v>3049</v>
      </c>
    </row>
    <row r="376" spans="1:24" x14ac:dyDescent="0.3">
      <c r="A376" t="s">
        <v>1354</v>
      </c>
      <c r="B376" t="s">
        <v>705</v>
      </c>
      <c r="D376">
        <v>7.6</v>
      </c>
      <c r="E376">
        <v>4022</v>
      </c>
      <c r="F376">
        <v>56.5</v>
      </c>
      <c r="G376" s="11"/>
      <c r="H376" t="s">
        <v>1746</v>
      </c>
      <c r="I376">
        <v>3791</v>
      </c>
      <c r="J376">
        <v>2125182</v>
      </c>
      <c r="K376">
        <v>7</v>
      </c>
      <c r="L376">
        <v>37</v>
      </c>
      <c r="M376" t="s">
        <v>227</v>
      </c>
      <c r="N376" s="6" t="s">
        <v>2370</v>
      </c>
      <c r="R376">
        <v>7</v>
      </c>
      <c r="S376">
        <v>37</v>
      </c>
      <c r="T376" t="s">
        <v>646</v>
      </c>
      <c r="U376" t="s">
        <v>2009</v>
      </c>
      <c r="V376" t="s">
        <v>2024</v>
      </c>
      <c r="W376" t="s">
        <v>2015</v>
      </c>
      <c r="X376" t="s">
        <v>3049</v>
      </c>
    </row>
    <row r="377" spans="1:24" x14ac:dyDescent="0.3">
      <c r="A377" t="s">
        <v>1060</v>
      </c>
      <c r="B377" t="s">
        <v>3</v>
      </c>
      <c r="D377">
        <v>24.331</v>
      </c>
      <c r="E377">
        <v>9074</v>
      </c>
      <c r="F377">
        <v>49.8</v>
      </c>
      <c r="G377" s="11"/>
      <c r="H377" t="s">
        <v>340</v>
      </c>
      <c r="I377">
        <v>9034</v>
      </c>
      <c r="J377">
        <v>3911125</v>
      </c>
      <c r="K377">
        <v>30</v>
      </c>
      <c r="L377">
        <v>57</v>
      </c>
      <c r="M377" t="s">
        <v>226</v>
      </c>
      <c r="N377" s="6" t="s">
        <v>2177</v>
      </c>
      <c r="R377">
        <v>30</v>
      </c>
      <c r="S377">
        <v>57</v>
      </c>
      <c r="T377" t="s">
        <v>1885</v>
      </c>
      <c r="U377" t="s">
        <v>2009</v>
      </c>
      <c r="V377" t="s">
        <v>2024</v>
      </c>
      <c r="W377" t="s">
        <v>2016</v>
      </c>
      <c r="X377" t="s">
        <v>2039</v>
      </c>
    </row>
    <row r="378" spans="1:24" x14ac:dyDescent="0.3">
      <c r="A378" t="s">
        <v>1061</v>
      </c>
      <c r="B378" t="s">
        <v>260</v>
      </c>
      <c r="D378">
        <v>117.8</v>
      </c>
      <c r="E378">
        <v>16257</v>
      </c>
      <c r="F378">
        <v>41.3</v>
      </c>
      <c r="G378" s="8" t="s">
        <v>2118</v>
      </c>
      <c r="H378" t="s">
        <v>1746</v>
      </c>
      <c r="I378">
        <v>16237</v>
      </c>
      <c r="J378">
        <v>6087725</v>
      </c>
      <c r="K378">
        <v>11</v>
      </c>
      <c r="L378">
        <v>25</v>
      </c>
      <c r="M378" t="s">
        <v>226</v>
      </c>
      <c r="N378" s="6" t="s">
        <v>2371</v>
      </c>
      <c r="R378">
        <v>11</v>
      </c>
      <c r="S378">
        <v>25</v>
      </c>
      <c r="T378" t="s">
        <v>1886</v>
      </c>
      <c r="U378" t="s">
        <v>2009</v>
      </c>
      <c r="V378" t="s">
        <v>2024</v>
      </c>
      <c r="W378" t="s">
        <v>2015</v>
      </c>
      <c r="X378" t="s">
        <v>3046</v>
      </c>
    </row>
    <row r="379" spans="1:24" x14ac:dyDescent="0.3">
      <c r="A379" t="s">
        <v>1550</v>
      </c>
      <c r="B379" t="s">
        <v>3807</v>
      </c>
      <c r="D379">
        <v>189.51599999999999</v>
      </c>
      <c r="E379">
        <v>16335</v>
      </c>
      <c r="F379">
        <v>41</v>
      </c>
      <c r="G379" s="8" t="s">
        <v>2119</v>
      </c>
      <c r="H379" t="s">
        <v>3707</v>
      </c>
      <c r="I379">
        <v>16335</v>
      </c>
      <c r="J379">
        <v>6184172</v>
      </c>
      <c r="M379" t="s">
        <v>1691</v>
      </c>
      <c r="N379" s="6" t="s">
        <v>2168</v>
      </c>
      <c r="O379">
        <v>0.5</v>
      </c>
      <c r="P379">
        <v>30</v>
      </c>
      <c r="Q379">
        <v>17</v>
      </c>
      <c r="R379">
        <v>0.5</v>
      </c>
      <c r="S379">
        <v>30</v>
      </c>
      <c r="T379" t="s">
        <v>1886</v>
      </c>
      <c r="U379" t="s">
        <v>2009</v>
      </c>
      <c r="V379" t="s">
        <v>2024</v>
      </c>
      <c r="W379" t="s">
        <v>2015</v>
      </c>
      <c r="X379" t="s">
        <v>3046</v>
      </c>
    </row>
    <row r="380" spans="1:24" x14ac:dyDescent="0.3">
      <c r="A380" t="s">
        <v>1379</v>
      </c>
      <c r="B380" t="s">
        <v>725</v>
      </c>
      <c r="D380">
        <f>AVERAGE(41.997,44.072)</f>
        <v>43.034500000000001</v>
      </c>
      <c r="E380">
        <f>AVERAGE(13792,13785)</f>
        <v>13788.5</v>
      </c>
      <c r="F380">
        <v>49.7</v>
      </c>
      <c r="G380" s="11"/>
      <c r="H380" t="s">
        <v>1746</v>
      </c>
      <c r="I380">
        <v>14143</v>
      </c>
      <c r="J380">
        <v>6505054</v>
      </c>
      <c r="K380">
        <v>13</v>
      </c>
      <c r="L380">
        <v>37</v>
      </c>
      <c r="M380" t="s">
        <v>226</v>
      </c>
      <c r="N380" s="6" t="s">
        <v>2372</v>
      </c>
      <c r="R380">
        <v>13</v>
      </c>
      <c r="S380">
        <v>37</v>
      </c>
      <c r="T380" t="s">
        <v>1887</v>
      </c>
      <c r="U380" t="s">
        <v>2009</v>
      </c>
      <c r="V380" t="s">
        <v>2024</v>
      </c>
      <c r="W380" t="s">
        <v>2016</v>
      </c>
      <c r="X380" t="s">
        <v>2039</v>
      </c>
    </row>
    <row r="381" spans="1:24" x14ac:dyDescent="0.3">
      <c r="A381" t="s">
        <v>1062</v>
      </c>
      <c r="B381" t="s">
        <v>126</v>
      </c>
      <c r="C381" t="s">
        <v>577</v>
      </c>
      <c r="D381">
        <v>39.4223</v>
      </c>
      <c r="E381">
        <v>9849</v>
      </c>
      <c r="F381">
        <v>45.457599999999999</v>
      </c>
      <c r="G381" s="11"/>
      <c r="H381" t="s">
        <v>1746</v>
      </c>
      <c r="I381">
        <v>9830</v>
      </c>
      <c r="J381">
        <v>4847146</v>
      </c>
      <c r="K381">
        <v>0</v>
      </c>
      <c r="L381">
        <v>38</v>
      </c>
      <c r="M381" t="s">
        <v>228</v>
      </c>
      <c r="N381" s="6" t="s">
        <v>2373</v>
      </c>
      <c r="R381">
        <v>0</v>
      </c>
      <c r="S381">
        <v>38</v>
      </c>
      <c r="T381" t="s">
        <v>1888</v>
      </c>
      <c r="U381" t="s">
        <v>2009</v>
      </c>
      <c r="V381" t="s">
        <v>2024</v>
      </c>
      <c r="W381" t="s">
        <v>2016</v>
      </c>
      <c r="X381" t="s">
        <v>2039</v>
      </c>
    </row>
    <row r="382" spans="1:24" x14ac:dyDescent="0.3">
      <c r="A382" t="s">
        <v>1063</v>
      </c>
      <c r="B382" t="s">
        <v>128</v>
      </c>
      <c r="D382">
        <v>38.503999999999998</v>
      </c>
      <c r="E382">
        <v>10891</v>
      </c>
      <c r="F382">
        <v>50.9</v>
      </c>
      <c r="G382" s="11"/>
      <c r="H382" t="s">
        <v>1746</v>
      </c>
      <c r="I382">
        <v>11404</v>
      </c>
      <c r="J382">
        <v>5535669</v>
      </c>
      <c r="K382">
        <v>15</v>
      </c>
      <c r="L382">
        <v>35</v>
      </c>
      <c r="M382" t="s">
        <v>228</v>
      </c>
      <c r="N382" s="6" t="s">
        <v>2374</v>
      </c>
      <c r="Q382" t="s">
        <v>200</v>
      </c>
      <c r="R382">
        <v>15</v>
      </c>
      <c r="S382">
        <v>35</v>
      </c>
      <c r="T382" t="s">
        <v>1888</v>
      </c>
      <c r="U382" t="s">
        <v>2009</v>
      </c>
      <c r="V382" t="s">
        <v>2024</v>
      </c>
      <c r="W382" t="s">
        <v>2016</v>
      </c>
      <c r="X382" t="s">
        <v>2039</v>
      </c>
    </row>
    <row r="383" spans="1:24" x14ac:dyDescent="0.3">
      <c r="A383" t="s">
        <v>1064</v>
      </c>
      <c r="B383" t="s">
        <v>93</v>
      </c>
      <c r="D383">
        <v>37.015999999999998</v>
      </c>
      <c r="E383">
        <v>10689</v>
      </c>
      <c r="F383">
        <v>51.077800000000003</v>
      </c>
      <c r="G383" s="11"/>
      <c r="H383" t="s">
        <v>341</v>
      </c>
      <c r="I383">
        <v>11420</v>
      </c>
      <c r="J383">
        <v>5519145</v>
      </c>
      <c r="K383">
        <v>15</v>
      </c>
      <c r="L383">
        <v>33</v>
      </c>
      <c r="M383" t="s">
        <v>226</v>
      </c>
      <c r="N383" s="6" t="s">
        <v>2375</v>
      </c>
      <c r="R383">
        <v>15</v>
      </c>
      <c r="S383">
        <v>33</v>
      </c>
      <c r="T383" t="s">
        <v>1888</v>
      </c>
      <c r="U383" t="s">
        <v>2009</v>
      </c>
      <c r="V383" t="s">
        <v>2024</v>
      </c>
      <c r="W383" t="s">
        <v>2016</v>
      </c>
      <c r="X383" t="s">
        <v>2039</v>
      </c>
    </row>
    <row r="384" spans="1:24" x14ac:dyDescent="0.3">
      <c r="A384" t="s">
        <v>1356</v>
      </c>
      <c r="B384" t="s">
        <v>707</v>
      </c>
      <c r="D384">
        <v>42.1</v>
      </c>
      <c r="E384">
        <v>11535</v>
      </c>
      <c r="F384">
        <v>51</v>
      </c>
      <c r="G384" s="11"/>
      <c r="H384" t="s">
        <v>1746</v>
      </c>
      <c r="I384">
        <v>11394</v>
      </c>
      <c r="J384">
        <v>5528864</v>
      </c>
      <c r="K384">
        <v>4</v>
      </c>
      <c r="L384">
        <v>37</v>
      </c>
      <c r="M384" t="s">
        <v>227</v>
      </c>
      <c r="N384" s="6" t="s">
        <v>2186</v>
      </c>
      <c r="R384">
        <v>4</v>
      </c>
      <c r="S384">
        <v>37</v>
      </c>
      <c r="T384" t="s">
        <v>1888</v>
      </c>
      <c r="U384" t="s">
        <v>2009</v>
      </c>
      <c r="V384" t="s">
        <v>2024</v>
      </c>
      <c r="W384" t="s">
        <v>2016</v>
      </c>
      <c r="X384" t="s">
        <v>2039</v>
      </c>
    </row>
    <row r="385" spans="1:24" x14ac:dyDescent="0.3">
      <c r="A385" t="s">
        <v>1065</v>
      </c>
      <c r="B385" t="s">
        <v>100</v>
      </c>
      <c r="D385">
        <v>41.655999999999999</v>
      </c>
      <c r="E385">
        <v>11688</v>
      </c>
      <c r="F385">
        <v>51.1</v>
      </c>
      <c r="G385" s="11"/>
      <c r="H385" t="s">
        <v>340</v>
      </c>
      <c r="I385">
        <v>11688</v>
      </c>
      <c r="J385">
        <v>5736702</v>
      </c>
      <c r="K385">
        <v>19</v>
      </c>
      <c r="L385">
        <v>42</v>
      </c>
      <c r="M385" t="s">
        <v>226</v>
      </c>
      <c r="N385" s="6" t="s">
        <v>2376</v>
      </c>
      <c r="R385">
        <v>19</v>
      </c>
      <c r="S385">
        <v>42</v>
      </c>
      <c r="T385" t="s">
        <v>1888</v>
      </c>
      <c r="U385" t="s">
        <v>2009</v>
      </c>
      <c r="V385" t="s">
        <v>2024</v>
      </c>
      <c r="W385" t="s">
        <v>2016</v>
      </c>
      <c r="X385" t="s">
        <v>2039</v>
      </c>
    </row>
    <row r="386" spans="1:24" x14ac:dyDescent="0.3">
      <c r="A386" t="s">
        <v>1357</v>
      </c>
      <c r="B386" t="s">
        <v>708</v>
      </c>
      <c r="D386">
        <v>16.100000000000001</v>
      </c>
      <c r="E386">
        <v>6090</v>
      </c>
      <c r="F386">
        <v>48</v>
      </c>
      <c r="G386" s="11"/>
      <c r="H386" t="s">
        <v>1746</v>
      </c>
      <c r="I386">
        <v>4707</v>
      </c>
      <c r="J386">
        <v>2058784</v>
      </c>
      <c r="K386">
        <v>0</v>
      </c>
      <c r="L386">
        <v>30</v>
      </c>
      <c r="M386" t="s">
        <v>227</v>
      </c>
      <c r="N386" s="6" t="s">
        <v>2377</v>
      </c>
      <c r="R386">
        <v>0</v>
      </c>
      <c r="S386">
        <v>30</v>
      </c>
      <c r="T386" t="s">
        <v>1889</v>
      </c>
      <c r="U386" t="s">
        <v>2009</v>
      </c>
      <c r="V386" t="s">
        <v>2024</v>
      </c>
      <c r="W386" t="s">
        <v>2016</v>
      </c>
      <c r="X386" t="s">
        <v>3045</v>
      </c>
    </row>
    <row r="387" spans="1:24" x14ac:dyDescent="0.3">
      <c r="A387" t="s">
        <v>1066</v>
      </c>
      <c r="B387" t="s">
        <v>500</v>
      </c>
      <c r="D387">
        <v>17.268000000000001</v>
      </c>
      <c r="F387">
        <v>46.2</v>
      </c>
      <c r="G387" s="11"/>
      <c r="H387" t="s">
        <v>383</v>
      </c>
      <c r="I387" t="s">
        <v>383</v>
      </c>
      <c r="J387" t="s">
        <v>383</v>
      </c>
      <c r="K387">
        <v>4</v>
      </c>
      <c r="L387">
        <v>40</v>
      </c>
      <c r="M387" t="s">
        <v>227</v>
      </c>
      <c r="N387" s="6" t="s">
        <v>2234</v>
      </c>
      <c r="R387">
        <v>4</v>
      </c>
      <c r="S387">
        <v>40</v>
      </c>
      <c r="T387" t="s">
        <v>1889</v>
      </c>
      <c r="U387" t="s">
        <v>2009</v>
      </c>
      <c r="V387" t="s">
        <v>2024</v>
      </c>
      <c r="W387" t="s">
        <v>2016</v>
      </c>
      <c r="X387" t="s">
        <v>3045</v>
      </c>
    </row>
    <row r="388" spans="1:24" x14ac:dyDescent="0.3">
      <c r="A388" t="s">
        <v>1067</v>
      </c>
      <c r="B388" t="s">
        <v>501</v>
      </c>
      <c r="D388">
        <v>28.064599999999999</v>
      </c>
      <c r="F388">
        <v>44.8</v>
      </c>
      <c r="G388" s="11"/>
      <c r="H388" t="s">
        <v>383</v>
      </c>
      <c r="I388" t="s">
        <v>383</v>
      </c>
      <c r="J388" t="s">
        <v>383</v>
      </c>
      <c r="K388">
        <v>4</v>
      </c>
      <c r="L388">
        <v>35</v>
      </c>
      <c r="M388" t="s">
        <v>227</v>
      </c>
      <c r="N388" s="6" t="s">
        <v>2234</v>
      </c>
      <c r="R388">
        <v>4</v>
      </c>
      <c r="S388">
        <v>35</v>
      </c>
      <c r="T388" t="s">
        <v>1889</v>
      </c>
      <c r="U388" t="s">
        <v>2009</v>
      </c>
      <c r="V388" t="s">
        <v>2024</v>
      </c>
      <c r="W388" t="s">
        <v>2016</v>
      </c>
      <c r="X388" t="s">
        <v>3045</v>
      </c>
    </row>
    <row r="389" spans="1:24" x14ac:dyDescent="0.3">
      <c r="A389" t="s">
        <v>1068</v>
      </c>
      <c r="B389" t="s">
        <v>502</v>
      </c>
      <c r="D389">
        <v>16.3856</v>
      </c>
      <c r="F389">
        <v>48.7</v>
      </c>
      <c r="G389" s="11"/>
      <c r="H389" t="s">
        <v>383</v>
      </c>
      <c r="I389" t="s">
        <v>383</v>
      </c>
      <c r="J389" t="s">
        <v>383</v>
      </c>
      <c r="K389">
        <v>4</v>
      </c>
      <c r="L389">
        <v>35</v>
      </c>
      <c r="M389" t="s">
        <v>227</v>
      </c>
      <c r="N389" s="6" t="s">
        <v>2234</v>
      </c>
      <c r="R389">
        <v>4</v>
      </c>
      <c r="S389">
        <v>35</v>
      </c>
      <c r="T389" t="s">
        <v>1889</v>
      </c>
      <c r="U389" t="s">
        <v>2009</v>
      </c>
      <c r="V389" t="s">
        <v>2024</v>
      </c>
      <c r="W389" t="s">
        <v>2016</v>
      </c>
      <c r="X389" t="s">
        <v>3045</v>
      </c>
    </row>
    <row r="390" spans="1:24" x14ac:dyDescent="0.3">
      <c r="A390" t="s">
        <v>1069</v>
      </c>
      <c r="B390" t="s">
        <v>174</v>
      </c>
      <c r="D390">
        <v>24.481999999999999</v>
      </c>
      <c r="E390">
        <v>7362</v>
      </c>
      <c r="F390">
        <v>45.85</v>
      </c>
      <c r="G390" s="8" t="s">
        <v>2120</v>
      </c>
      <c r="H390" t="s">
        <v>3707</v>
      </c>
      <c r="I390">
        <v>7362</v>
      </c>
      <c r="J390">
        <v>2879184</v>
      </c>
      <c r="K390">
        <v>4</v>
      </c>
      <c r="L390">
        <v>35</v>
      </c>
      <c r="M390" t="s">
        <v>227</v>
      </c>
      <c r="N390" s="6" t="s">
        <v>2378</v>
      </c>
      <c r="R390">
        <v>4</v>
      </c>
      <c r="S390">
        <v>35</v>
      </c>
      <c r="T390" t="s">
        <v>1889</v>
      </c>
      <c r="U390" t="s">
        <v>2009</v>
      </c>
      <c r="V390" t="s">
        <v>2024</v>
      </c>
      <c r="W390" t="s">
        <v>2016</v>
      </c>
      <c r="X390" t="s">
        <v>3045</v>
      </c>
    </row>
    <row r="391" spans="1:24" x14ac:dyDescent="0.3">
      <c r="A391" t="s">
        <v>1070</v>
      </c>
      <c r="B391" t="s">
        <v>503</v>
      </c>
      <c r="D391">
        <v>38.813000000000002</v>
      </c>
      <c r="E391">
        <v>7148</v>
      </c>
      <c r="F391">
        <v>42.5</v>
      </c>
      <c r="G391" s="11"/>
      <c r="H391" t="s">
        <v>3707</v>
      </c>
      <c r="I391">
        <v>7148</v>
      </c>
      <c r="J391">
        <v>3286203</v>
      </c>
      <c r="K391">
        <v>8</v>
      </c>
      <c r="L391">
        <v>30</v>
      </c>
      <c r="M391" t="s">
        <v>227</v>
      </c>
      <c r="N391" s="6" t="s">
        <v>2234</v>
      </c>
      <c r="R391">
        <v>8</v>
      </c>
      <c r="S391">
        <v>30</v>
      </c>
      <c r="T391" t="s">
        <v>1889</v>
      </c>
      <c r="U391" t="s">
        <v>2009</v>
      </c>
      <c r="V391" t="s">
        <v>2024</v>
      </c>
      <c r="W391" t="s">
        <v>2016</v>
      </c>
      <c r="X391" t="s">
        <v>3045</v>
      </c>
    </row>
    <row r="392" spans="1:24" x14ac:dyDescent="0.3">
      <c r="A392" t="s">
        <v>504</v>
      </c>
      <c r="B392" t="s">
        <v>504</v>
      </c>
      <c r="D392">
        <v>29.263999999999999</v>
      </c>
      <c r="E392">
        <v>6234</v>
      </c>
      <c r="F392">
        <v>41.7</v>
      </c>
      <c r="G392" s="11"/>
      <c r="H392" t="s">
        <v>3707</v>
      </c>
      <c r="I392">
        <v>6234</v>
      </c>
      <c r="J392">
        <v>2978639</v>
      </c>
      <c r="K392">
        <v>21</v>
      </c>
      <c r="L392">
        <v>35</v>
      </c>
      <c r="M392" t="s">
        <v>227</v>
      </c>
      <c r="N392" s="6" t="s">
        <v>2234</v>
      </c>
      <c r="R392">
        <v>21</v>
      </c>
      <c r="S392">
        <v>35</v>
      </c>
      <c r="T392" t="s">
        <v>1889</v>
      </c>
      <c r="U392" t="s">
        <v>2009</v>
      </c>
      <c r="V392" t="s">
        <v>2024</v>
      </c>
      <c r="W392" t="s">
        <v>2016</v>
      </c>
      <c r="X392" t="s">
        <v>3045</v>
      </c>
    </row>
    <row r="393" spans="1:24" x14ac:dyDescent="0.3">
      <c r="A393" t="s">
        <v>1071</v>
      </c>
      <c r="B393" t="s">
        <v>505</v>
      </c>
      <c r="D393">
        <v>14.222200000000001</v>
      </c>
      <c r="F393">
        <v>48.9</v>
      </c>
      <c r="G393" s="11"/>
      <c r="H393" t="s">
        <v>383</v>
      </c>
      <c r="I393" t="s">
        <v>383</v>
      </c>
      <c r="J393" t="s">
        <v>383</v>
      </c>
      <c r="K393">
        <v>0</v>
      </c>
      <c r="L393">
        <v>35</v>
      </c>
      <c r="M393" t="s">
        <v>227</v>
      </c>
      <c r="N393" s="6" t="s">
        <v>2234</v>
      </c>
      <c r="R393">
        <v>0</v>
      </c>
      <c r="S393">
        <v>35</v>
      </c>
      <c r="T393" t="s">
        <v>1889</v>
      </c>
      <c r="U393" t="s">
        <v>2009</v>
      </c>
      <c r="V393" t="s">
        <v>2024</v>
      </c>
      <c r="W393" t="s">
        <v>2016</v>
      </c>
      <c r="X393" t="s">
        <v>3045</v>
      </c>
    </row>
    <row r="394" spans="1:24" x14ac:dyDescent="0.3">
      <c r="A394" t="s">
        <v>566</v>
      </c>
      <c r="B394" t="s">
        <v>566</v>
      </c>
      <c r="D394">
        <v>16.472999999999999</v>
      </c>
      <c r="E394">
        <v>7029</v>
      </c>
      <c r="F394">
        <v>45.9</v>
      </c>
      <c r="G394" s="8" t="s">
        <v>2121</v>
      </c>
      <c r="H394" t="s">
        <v>383</v>
      </c>
      <c r="I394" t="s">
        <v>383</v>
      </c>
      <c r="J394" t="s">
        <v>383</v>
      </c>
      <c r="K394">
        <v>4</v>
      </c>
      <c r="L394">
        <v>45</v>
      </c>
      <c r="M394" t="s">
        <v>227</v>
      </c>
      <c r="N394" s="6" t="s">
        <v>2378</v>
      </c>
      <c r="R394">
        <v>4</v>
      </c>
      <c r="S394">
        <v>45</v>
      </c>
      <c r="T394" t="s">
        <v>1889</v>
      </c>
      <c r="U394" t="s">
        <v>2009</v>
      </c>
      <c r="V394" t="s">
        <v>2024</v>
      </c>
      <c r="W394" t="s">
        <v>2016</v>
      </c>
      <c r="X394" t="s">
        <v>3045</v>
      </c>
    </row>
    <row r="395" spans="1:24" x14ac:dyDescent="0.3">
      <c r="A395" t="s">
        <v>914</v>
      </c>
      <c r="B395" t="s">
        <v>473</v>
      </c>
      <c r="C395" t="s">
        <v>474</v>
      </c>
      <c r="D395">
        <v>21.5091</v>
      </c>
      <c r="F395">
        <v>44.7</v>
      </c>
      <c r="G395" s="11"/>
      <c r="H395" t="s">
        <v>383</v>
      </c>
      <c r="I395" t="s">
        <v>383</v>
      </c>
      <c r="J395" t="s">
        <v>383</v>
      </c>
      <c r="K395">
        <v>4</v>
      </c>
      <c r="L395">
        <v>35</v>
      </c>
      <c r="M395" t="s">
        <v>227</v>
      </c>
      <c r="N395" s="6" t="s">
        <v>2234</v>
      </c>
      <c r="R395">
        <v>4</v>
      </c>
      <c r="S395">
        <v>35</v>
      </c>
      <c r="T395" t="s">
        <v>1889</v>
      </c>
      <c r="U395" t="s">
        <v>2009</v>
      </c>
      <c r="V395" t="s">
        <v>2024</v>
      </c>
      <c r="W395" t="s">
        <v>2016</v>
      </c>
      <c r="X395" t="s">
        <v>3045</v>
      </c>
    </row>
    <row r="396" spans="1:24" x14ac:dyDescent="0.3">
      <c r="A396" t="s">
        <v>915</v>
      </c>
      <c r="B396" t="s">
        <v>475</v>
      </c>
      <c r="C396" t="s">
        <v>476</v>
      </c>
      <c r="D396">
        <v>18.520099999999999</v>
      </c>
      <c r="F396">
        <v>44.7</v>
      </c>
      <c r="G396" s="11"/>
      <c r="H396" t="s">
        <v>383</v>
      </c>
      <c r="I396" t="s">
        <v>383</v>
      </c>
      <c r="J396" t="s">
        <v>383</v>
      </c>
      <c r="K396">
        <v>12</v>
      </c>
      <c r="L396">
        <v>35</v>
      </c>
      <c r="M396" t="s">
        <v>227</v>
      </c>
      <c r="N396" s="6" t="s">
        <v>2234</v>
      </c>
      <c r="R396">
        <v>12</v>
      </c>
      <c r="S396">
        <v>35</v>
      </c>
      <c r="T396" t="s">
        <v>1889</v>
      </c>
      <c r="U396" t="s">
        <v>2009</v>
      </c>
      <c r="V396" t="s">
        <v>2024</v>
      </c>
      <c r="W396" t="s">
        <v>2016</v>
      </c>
      <c r="X396" t="s">
        <v>3045</v>
      </c>
    </row>
    <row r="397" spans="1:24" x14ac:dyDescent="0.3">
      <c r="A397" t="s">
        <v>1358</v>
      </c>
      <c r="B397" t="s">
        <v>709</v>
      </c>
      <c r="C397" t="s">
        <v>802</v>
      </c>
      <c r="D397">
        <v>21.177</v>
      </c>
      <c r="E397">
        <f>AVERAGE(5885,6130)</f>
        <v>6007.5</v>
      </c>
      <c r="F397">
        <v>45.91</v>
      </c>
      <c r="G397" s="11"/>
      <c r="H397" t="s">
        <v>1746</v>
      </c>
      <c r="I397">
        <v>6907</v>
      </c>
      <c r="J397">
        <v>2827386</v>
      </c>
      <c r="K397">
        <v>6</v>
      </c>
      <c r="L397">
        <v>30</v>
      </c>
      <c r="M397" t="s">
        <v>227</v>
      </c>
      <c r="N397" s="6" t="s">
        <v>2379</v>
      </c>
      <c r="Q397" t="s">
        <v>803</v>
      </c>
      <c r="R397">
        <v>6</v>
      </c>
      <c r="S397">
        <v>30</v>
      </c>
      <c r="T397" t="s">
        <v>1889</v>
      </c>
      <c r="U397" t="s">
        <v>2009</v>
      </c>
      <c r="V397" t="s">
        <v>2024</v>
      </c>
      <c r="W397" t="s">
        <v>2016</v>
      </c>
      <c r="X397" t="s">
        <v>3045</v>
      </c>
    </row>
    <row r="398" spans="1:24" x14ac:dyDescent="0.3">
      <c r="A398" t="s">
        <v>1072</v>
      </c>
      <c r="B398" t="s">
        <v>506</v>
      </c>
      <c r="D398">
        <v>17.467300000000002</v>
      </c>
      <c r="F398">
        <v>48.7</v>
      </c>
      <c r="G398" s="11"/>
      <c r="H398" t="s">
        <v>383</v>
      </c>
      <c r="I398" t="s">
        <v>383</v>
      </c>
      <c r="J398" t="s">
        <v>383</v>
      </c>
      <c r="K398">
        <v>4</v>
      </c>
      <c r="L398">
        <v>35</v>
      </c>
      <c r="M398" t="s">
        <v>227</v>
      </c>
      <c r="N398" s="6" t="s">
        <v>2234</v>
      </c>
      <c r="R398">
        <v>4</v>
      </c>
      <c r="S398">
        <v>35</v>
      </c>
      <c r="T398" t="s">
        <v>1889</v>
      </c>
      <c r="U398" t="s">
        <v>2009</v>
      </c>
      <c r="V398" t="s">
        <v>2024</v>
      </c>
      <c r="W398" t="s">
        <v>2016</v>
      </c>
      <c r="X398" t="s">
        <v>3045</v>
      </c>
    </row>
    <row r="399" spans="1:24" x14ac:dyDescent="0.3">
      <c r="A399" t="s">
        <v>899</v>
      </c>
      <c r="B399" t="s">
        <v>451</v>
      </c>
      <c r="C399" t="s">
        <v>452</v>
      </c>
      <c r="D399">
        <v>10.286300000000001</v>
      </c>
      <c r="F399">
        <v>42.4</v>
      </c>
      <c r="G399" s="11"/>
      <c r="H399" t="s">
        <v>383</v>
      </c>
      <c r="I399" t="s">
        <v>383</v>
      </c>
      <c r="J399" t="s">
        <v>383</v>
      </c>
      <c r="K399">
        <v>0</v>
      </c>
      <c r="L399">
        <v>40</v>
      </c>
      <c r="M399" t="s">
        <v>227</v>
      </c>
      <c r="N399" s="6" t="s">
        <v>2234</v>
      </c>
      <c r="R399">
        <v>0</v>
      </c>
      <c r="S399">
        <v>40</v>
      </c>
      <c r="T399" t="s">
        <v>1890</v>
      </c>
      <c r="U399" t="s">
        <v>2009</v>
      </c>
      <c r="V399" t="s">
        <v>2024</v>
      </c>
      <c r="W399" t="s">
        <v>2016</v>
      </c>
      <c r="X399" t="s">
        <v>3045</v>
      </c>
    </row>
    <row r="400" spans="1:24" x14ac:dyDescent="0.3">
      <c r="A400" t="s">
        <v>1073</v>
      </c>
      <c r="B400" t="s">
        <v>162</v>
      </c>
      <c r="C400" t="s">
        <v>522</v>
      </c>
      <c r="D400">
        <v>10.609</v>
      </c>
      <c r="E400">
        <v>5920</v>
      </c>
      <c r="F400">
        <v>43.7</v>
      </c>
      <c r="G400" s="11"/>
      <c r="H400" t="s">
        <v>1746</v>
      </c>
      <c r="I400">
        <v>5919</v>
      </c>
      <c r="J400">
        <v>2761741</v>
      </c>
      <c r="K400">
        <v>15</v>
      </c>
      <c r="L400">
        <v>47</v>
      </c>
      <c r="M400" t="s">
        <v>226</v>
      </c>
      <c r="N400" s="6" t="s">
        <v>2380</v>
      </c>
      <c r="R400">
        <v>15</v>
      </c>
      <c r="S400">
        <v>47</v>
      </c>
      <c r="T400" t="s">
        <v>1890</v>
      </c>
      <c r="U400" t="s">
        <v>2009</v>
      </c>
      <c r="V400" t="s">
        <v>2024</v>
      </c>
      <c r="W400" t="s">
        <v>2016</v>
      </c>
      <c r="X400" t="s">
        <v>3045</v>
      </c>
    </row>
    <row r="401" spans="1:24" x14ac:dyDescent="0.3">
      <c r="A401" t="s">
        <v>1359</v>
      </c>
      <c r="B401" t="s">
        <v>710</v>
      </c>
      <c r="D401">
        <v>38.799999999999997</v>
      </c>
      <c r="E401">
        <v>13338</v>
      </c>
      <c r="F401">
        <v>57</v>
      </c>
      <c r="G401" s="11"/>
      <c r="H401" t="s">
        <v>1746</v>
      </c>
      <c r="I401">
        <v>13164</v>
      </c>
      <c r="J401">
        <v>5816858</v>
      </c>
      <c r="K401">
        <v>4</v>
      </c>
      <c r="L401">
        <v>34</v>
      </c>
      <c r="M401" t="s">
        <v>226</v>
      </c>
      <c r="N401" s="6" t="s">
        <v>2381</v>
      </c>
      <c r="R401">
        <v>4</v>
      </c>
      <c r="S401">
        <v>34</v>
      </c>
      <c r="T401" t="s">
        <v>647</v>
      </c>
      <c r="U401" t="s">
        <v>2009</v>
      </c>
      <c r="V401" t="s">
        <v>2024</v>
      </c>
      <c r="W401" t="s">
        <v>2016</v>
      </c>
      <c r="X401" t="s">
        <v>2039</v>
      </c>
    </row>
    <row r="402" spans="1:24" x14ac:dyDescent="0.3">
      <c r="A402" t="s">
        <v>1299</v>
      </c>
      <c r="B402" t="s">
        <v>804</v>
      </c>
      <c r="D402">
        <v>37</v>
      </c>
      <c r="E402">
        <v>11963</v>
      </c>
      <c r="F402">
        <v>55</v>
      </c>
      <c r="G402" s="11"/>
      <c r="H402" t="s">
        <v>340</v>
      </c>
      <c r="I402">
        <v>11788</v>
      </c>
      <c r="J402">
        <v>5766269</v>
      </c>
      <c r="K402">
        <v>0</v>
      </c>
      <c r="L402">
        <v>28</v>
      </c>
      <c r="M402" t="s">
        <v>228</v>
      </c>
      <c r="N402" s="6" t="s">
        <v>2381</v>
      </c>
      <c r="O402">
        <v>0</v>
      </c>
      <c r="P402">
        <v>32</v>
      </c>
      <c r="Q402">
        <v>11</v>
      </c>
      <c r="R402">
        <v>0</v>
      </c>
      <c r="S402">
        <v>32</v>
      </c>
      <c r="T402" t="s">
        <v>647</v>
      </c>
      <c r="U402" t="s">
        <v>2009</v>
      </c>
      <c r="V402" t="s">
        <v>2024</v>
      </c>
      <c r="W402" t="s">
        <v>2016</v>
      </c>
      <c r="X402" t="s">
        <v>2039</v>
      </c>
    </row>
    <row r="403" spans="1:24" x14ac:dyDescent="0.3">
      <c r="A403" t="s">
        <v>1074</v>
      </c>
      <c r="B403" t="s">
        <v>63</v>
      </c>
      <c r="D403">
        <v>23.241</v>
      </c>
      <c r="E403">
        <v>8915</v>
      </c>
      <c r="F403">
        <v>47.3</v>
      </c>
      <c r="G403" s="11"/>
      <c r="H403" t="s">
        <v>340</v>
      </c>
      <c r="I403">
        <v>8765</v>
      </c>
      <c r="J403">
        <v>4258838</v>
      </c>
      <c r="K403">
        <v>18</v>
      </c>
      <c r="L403">
        <v>38</v>
      </c>
      <c r="M403" t="s">
        <v>226</v>
      </c>
      <c r="N403" s="6" t="s">
        <v>2382</v>
      </c>
      <c r="Q403" t="s">
        <v>763</v>
      </c>
      <c r="R403">
        <v>18</v>
      </c>
      <c r="S403">
        <v>38</v>
      </c>
      <c r="T403" t="s">
        <v>1891</v>
      </c>
      <c r="U403" t="s">
        <v>2009</v>
      </c>
      <c r="V403" t="s">
        <v>2024</v>
      </c>
      <c r="W403" t="s">
        <v>2016</v>
      </c>
      <c r="X403" t="s">
        <v>2039</v>
      </c>
    </row>
    <row r="404" spans="1:24" x14ac:dyDescent="0.3">
      <c r="A404" t="s">
        <v>1075</v>
      </c>
      <c r="B404" t="s">
        <v>143</v>
      </c>
      <c r="C404" t="s">
        <v>755</v>
      </c>
      <c r="D404">
        <v>21.255500000000001</v>
      </c>
      <c r="E404">
        <v>10910</v>
      </c>
      <c r="F404">
        <v>41.1</v>
      </c>
      <c r="G404" s="8" t="s">
        <v>2122</v>
      </c>
      <c r="H404" t="s">
        <v>1746</v>
      </c>
      <c r="I404">
        <v>8851</v>
      </c>
      <c r="J404">
        <v>4358694</v>
      </c>
      <c r="K404">
        <v>25</v>
      </c>
      <c r="L404">
        <v>53</v>
      </c>
      <c r="M404" t="s">
        <v>228</v>
      </c>
      <c r="N404" s="6" t="s">
        <v>2383</v>
      </c>
      <c r="R404">
        <v>25</v>
      </c>
      <c r="S404">
        <v>53</v>
      </c>
      <c r="T404" t="s">
        <v>1892</v>
      </c>
      <c r="U404" t="s">
        <v>2009</v>
      </c>
      <c r="V404" t="s">
        <v>2024</v>
      </c>
      <c r="W404" t="s">
        <v>2016</v>
      </c>
      <c r="X404" t="s">
        <v>3045</v>
      </c>
    </row>
    <row r="405" spans="1:24" x14ac:dyDescent="0.3">
      <c r="A405" t="s">
        <v>1360</v>
      </c>
      <c r="B405" t="s">
        <v>711</v>
      </c>
      <c r="D405">
        <v>30.815999999999999</v>
      </c>
      <c r="E405">
        <v>8461</v>
      </c>
      <c r="F405">
        <v>54</v>
      </c>
      <c r="G405" s="11"/>
      <c r="H405" t="s">
        <v>1746</v>
      </c>
      <c r="I405">
        <v>8458</v>
      </c>
      <c r="J405">
        <v>4278114</v>
      </c>
      <c r="K405">
        <v>14</v>
      </c>
      <c r="L405">
        <v>31</v>
      </c>
      <c r="M405" t="s">
        <v>226</v>
      </c>
      <c r="N405" s="6" t="s">
        <v>2384</v>
      </c>
      <c r="R405">
        <v>14</v>
      </c>
      <c r="S405">
        <v>31</v>
      </c>
      <c r="T405" t="s">
        <v>1893</v>
      </c>
      <c r="U405" t="s">
        <v>2009</v>
      </c>
      <c r="V405" t="s">
        <v>2024</v>
      </c>
      <c r="W405" t="s">
        <v>2016</v>
      </c>
      <c r="X405" t="s">
        <v>2039</v>
      </c>
    </row>
    <row r="406" spans="1:24" x14ac:dyDescent="0.3">
      <c r="A406" t="s">
        <v>1361</v>
      </c>
      <c r="B406" t="s">
        <v>712</v>
      </c>
      <c r="D406">
        <v>24.5</v>
      </c>
      <c r="E406">
        <v>9270</v>
      </c>
      <c r="F406">
        <v>49</v>
      </c>
      <c r="G406" s="11"/>
      <c r="H406" t="s">
        <v>1746</v>
      </c>
      <c r="I406">
        <v>8080</v>
      </c>
      <c r="J406">
        <v>4068950</v>
      </c>
      <c r="K406">
        <v>18</v>
      </c>
      <c r="L406">
        <v>46</v>
      </c>
      <c r="M406" t="s">
        <v>228</v>
      </c>
      <c r="N406" s="6" t="s">
        <v>2385</v>
      </c>
      <c r="R406">
        <v>18</v>
      </c>
      <c r="S406">
        <v>46</v>
      </c>
      <c r="T406" t="s">
        <v>2028</v>
      </c>
      <c r="U406" t="s">
        <v>2009</v>
      </c>
      <c r="V406" t="s">
        <v>2024</v>
      </c>
      <c r="W406" t="s">
        <v>2016</v>
      </c>
      <c r="X406" t="s">
        <v>2039</v>
      </c>
    </row>
    <row r="407" spans="1:24" x14ac:dyDescent="0.3">
      <c r="A407" t="s">
        <v>1279</v>
      </c>
      <c r="B407" t="s">
        <v>786</v>
      </c>
      <c r="D407">
        <v>24.797999999999998</v>
      </c>
      <c r="E407">
        <v>9650</v>
      </c>
      <c r="F407">
        <v>49</v>
      </c>
      <c r="G407" s="11"/>
      <c r="H407" t="s">
        <v>3707</v>
      </c>
      <c r="I407">
        <v>9650</v>
      </c>
      <c r="J407">
        <v>4369462</v>
      </c>
      <c r="K407">
        <v>17</v>
      </c>
      <c r="L407">
        <v>44</v>
      </c>
      <c r="M407" t="s">
        <v>227</v>
      </c>
      <c r="N407" s="6" t="s">
        <v>2329</v>
      </c>
      <c r="R407">
        <v>17</v>
      </c>
      <c r="S407">
        <v>44</v>
      </c>
      <c r="T407" t="s">
        <v>1894</v>
      </c>
      <c r="U407" t="s">
        <v>2009</v>
      </c>
      <c r="V407" t="s">
        <v>2024</v>
      </c>
      <c r="W407" t="s">
        <v>2016</v>
      </c>
      <c r="X407" t="s">
        <v>2039</v>
      </c>
    </row>
    <row r="408" spans="1:24" x14ac:dyDescent="0.3">
      <c r="A408" t="s">
        <v>1362</v>
      </c>
      <c r="B408" t="s">
        <v>713</v>
      </c>
      <c r="D408">
        <v>44</v>
      </c>
      <c r="E408">
        <v>12118</v>
      </c>
      <c r="F408">
        <v>41</v>
      </c>
      <c r="G408" s="11"/>
      <c r="H408" t="s">
        <v>1746</v>
      </c>
      <c r="I408">
        <v>12118</v>
      </c>
      <c r="J408">
        <v>4949066</v>
      </c>
      <c r="K408">
        <v>11</v>
      </c>
      <c r="L408">
        <v>32</v>
      </c>
      <c r="M408" t="s">
        <v>226</v>
      </c>
      <c r="N408" s="6" t="s">
        <v>2386</v>
      </c>
      <c r="O408">
        <v>0</v>
      </c>
      <c r="P408">
        <v>33</v>
      </c>
      <c r="Q408">
        <v>9</v>
      </c>
      <c r="R408">
        <v>0</v>
      </c>
      <c r="S408">
        <v>33</v>
      </c>
      <c r="T408" t="s">
        <v>648</v>
      </c>
      <c r="U408" t="s">
        <v>2009</v>
      </c>
      <c r="V408" t="s">
        <v>2024</v>
      </c>
      <c r="W408" t="s">
        <v>2016</v>
      </c>
      <c r="X408" t="s">
        <v>2039</v>
      </c>
    </row>
    <row r="409" spans="1:24" x14ac:dyDescent="0.3">
      <c r="A409" t="s">
        <v>1363</v>
      </c>
      <c r="B409" t="s">
        <v>3808</v>
      </c>
      <c r="D409">
        <v>43.1</v>
      </c>
      <c r="E409">
        <v>10502</v>
      </c>
      <c r="F409">
        <v>42</v>
      </c>
      <c r="G409" s="11"/>
      <c r="H409" t="s">
        <v>1746</v>
      </c>
      <c r="I409">
        <v>10442</v>
      </c>
      <c r="J409">
        <v>4201613</v>
      </c>
      <c r="M409" t="s">
        <v>1691</v>
      </c>
      <c r="N409" s="6" t="s">
        <v>2168</v>
      </c>
      <c r="O409">
        <v>0</v>
      </c>
      <c r="P409">
        <v>35</v>
      </c>
      <c r="Q409">
        <v>19</v>
      </c>
      <c r="R409">
        <v>0</v>
      </c>
      <c r="S409">
        <v>35</v>
      </c>
      <c r="T409" t="s">
        <v>648</v>
      </c>
      <c r="U409" t="s">
        <v>2009</v>
      </c>
      <c r="V409" t="s">
        <v>2024</v>
      </c>
      <c r="W409" t="s">
        <v>2016</v>
      </c>
      <c r="X409" t="s">
        <v>2039</v>
      </c>
    </row>
    <row r="410" spans="1:24" x14ac:dyDescent="0.3">
      <c r="A410" t="s">
        <v>1364</v>
      </c>
      <c r="B410" t="s">
        <v>714</v>
      </c>
      <c r="D410">
        <v>42.8</v>
      </c>
      <c r="E410">
        <v>11163</v>
      </c>
      <c r="F410">
        <v>40</v>
      </c>
      <c r="G410" s="11"/>
      <c r="H410" t="s">
        <v>1746</v>
      </c>
      <c r="I410">
        <v>11157</v>
      </c>
      <c r="J410">
        <v>5086874</v>
      </c>
      <c r="K410">
        <v>12</v>
      </c>
      <c r="L410">
        <v>32</v>
      </c>
      <c r="M410" t="s">
        <v>226</v>
      </c>
      <c r="N410" s="6" t="s">
        <v>2386</v>
      </c>
      <c r="O410">
        <v>0</v>
      </c>
      <c r="P410">
        <v>33</v>
      </c>
      <c r="Q410">
        <v>11</v>
      </c>
      <c r="R410">
        <v>0</v>
      </c>
      <c r="S410">
        <v>33</v>
      </c>
      <c r="T410" t="s">
        <v>648</v>
      </c>
      <c r="U410" t="s">
        <v>2009</v>
      </c>
      <c r="V410" t="s">
        <v>2024</v>
      </c>
      <c r="W410" t="s">
        <v>2016</v>
      </c>
      <c r="X410" t="s">
        <v>2039</v>
      </c>
    </row>
    <row r="411" spans="1:24" x14ac:dyDescent="0.3">
      <c r="A411" t="s">
        <v>1076</v>
      </c>
      <c r="B411" t="s">
        <v>121</v>
      </c>
      <c r="D411">
        <v>52.058</v>
      </c>
      <c r="E411">
        <v>15415</v>
      </c>
      <c r="F411">
        <v>46.55</v>
      </c>
      <c r="G411" s="11"/>
      <c r="H411" t="s">
        <v>1746</v>
      </c>
      <c r="I411">
        <v>19789</v>
      </c>
      <c r="J411">
        <v>7744644</v>
      </c>
      <c r="K411">
        <v>15</v>
      </c>
      <c r="L411">
        <v>33</v>
      </c>
      <c r="M411" t="s">
        <v>226</v>
      </c>
      <c r="N411" s="6" t="s">
        <v>2387</v>
      </c>
      <c r="R411">
        <v>15</v>
      </c>
      <c r="S411">
        <v>33</v>
      </c>
      <c r="T411" t="s">
        <v>1895</v>
      </c>
      <c r="U411" t="s">
        <v>2009</v>
      </c>
      <c r="V411" t="s">
        <v>2024</v>
      </c>
      <c r="W411" t="s">
        <v>2015</v>
      </c>
      <c r="X411" t="s">
        <v>3039</v>
      </c>
    </row>
    <row r="412" spans="1:24" x14ac:dyDescent="0.3">
      <c r="A412" t="s">
        <v>1077</v>
      </c>
      <c r="B412" t="s">
        <v>380</v>
      </c>
      <c r="D412">
        <v>50.319400000000002</v>
      </c>
      <c r="E412">
        <v>11593</v>
      </c>
      <c r="F412">
        <v>47.05</v>
      </c>
      <c r="G412" s="11"/>
      <c r="H412" t="s">
        <v>1746</v>
      </c>
      <c r="I412">
        <v>11577</v>
      </c>
      <c r="J412">
        <v>4742101</v>
      </c>
      <c r="K412">
        <v>5</v>
      </c>
      <c r="L412">
        <v>32</v>
      </c>
      <c r="M412" t="s">
        <v>227</v>
      </c>
      <c r="N412" s="6" t="s">
        <v>2388</v>
      </c>
      <c r="R412">
        <v>5</v>
      </c>
      <c r="S412">
        <v>32</v>
      </c>
      <c r="T412" t="s">
        <v>1896</v>
      </c>
      <c r="U412" t="s">
        <v>2009</v>
      </c>
      <c r="V412" t="s">
        <v>2024</v>
      </c>
      <c r="W412" t="s">
        <v>2016</v>
      </c>
      <c r="X412" t="s">
        <v>2039</v>
      </c>
    </row>
    <row r="413" spans="1:24" x14ac:dyDescent="0.3">
      <c r="A413" t="s">
        <v>1078</v>
      </c>
      <c r="B413" t="s">
        <v>321</v>
      </c>
      <c r="D413">
        <v>47.575000000000003</v>
      </c>
      <c r="E413">
        <v>11510</v>
      </c>
      <c r="F413">
        <v>46</v>
      </c>
      <c r="G413" s="11"/>
      <c r="H413" t="s">
        <v>3707</v>
      </c>
      <c r="I413">
        <v>11510</v>
      </c>
      <c r="J413">
        <v>5056782</v>
      </c>
      <c r="K413">
        <v>7</v>
      </c>
      <c r="L413">
        <v>31</v>
      </c>
      <c r="M413" t="s">
        <v>226</v>
      </c>
      <c r="N413" s="6" t="s">
        <v>2389</v>
      </c>
      <c r="R413">
        <v>7</v>
      </c>
      <c r="S413">
        <v>31</v>
      </c>
      <c r="T413" t="s">
        <v>1897</v>
      </c>
      <c r="U413" t="s">
        <v>2009</v>
      </c>
      <c r="V413" t="s">
        <v>2024</v>
      </c>
      <c r="W413" t="s">
        <v>2016</v>
      </c>
      <c r="X413" t="s">
        <v>2039</v>
      </c>
    </row>
    <row r="414" spans="1:24" x14ac:dyDescent="0.3">
      <c r="A414" t="s">
        <v>1079</v>
      </c>
      <c r="B414" t="s">
        <v>415</v>
      </c>
      <c r="D414">
        <f>AVERAGE(48.803,48.213)</f>
        <v>48.507999999999996</v>
      </c>
      <c r="E414">
        <f>AVERAGE(11971,11600)</f>
        <v>11785.5</v>
      </c>
      <c r="F414">
        <v>47.15</v>
      </c>
      <c r="G414" s="11"/>
      <c r="H414" t="s">
        <v>340</v>
      </c>
      <c r="I414">
        <v>11642</v>
      </c>
      <c r="J414">
        <v>5108286</v>
      </c>
      <c r="K414">
        <v>5</v>
      </c>
      <c r="L414">
        <v>30</v>
      </c>
      <c r="M414" t="s">
        <v>226</v>
      </c>
      <c r="N414" s="6" t="s">
        <v>2389</v>
      </c>
      <c r="R414">
        <v>5</v>
      </c>
      <c r="S414">
        <v>30</v>
      </c>
      <c r="T414" t="s">
        <v>1897</v>
      </c>
      <c r="U414" t="s">
        <v>2009</v>
      </c>
      <c r="V414" t="s">
        <v>2024</v>
      </c>
      <c r="W414" t="s">
        <v>2016</v>
      </c>
      <c r="X414" t="s">
        <v>2039</v>
      </c>
    </row>
    <row r="415" spans="1:24" x14ac:dyDescent="0.3">
      <c r="A415" t="s">
        <v>1080</v>
      </c>
      <c r="B415" t="s">
        <v>22</v>
      </c>
      <c r="D415">
        <f>AVERAGE(37.282,37.714,35.06,37.238,36.285,39.727,37.623)</f>
        <v>37.275571428571425</v>
      </c>
      <c r="E415">
        <f>AVERAGE(10869,10498,10658,11090,10609,12145,11816)</f>
        <v>11097.857142857143</v>
      </c>
      <c r="F415">
        <v>51.35</v>
      </c>
      <c r="G415" s="11"/>
      <c r="H415" t="s">
        <v>1746</v>
      </c>
      <c r="I415">
        <v>10605</v>
      </c>
      <c r="J415">
        <v>5124997</v>
      </c>
      <c r="K415">
        <v>0</v>
      </c>
      <c r="L415">
        <v>35</v>
      </c>
      <c r="M415" t="s">
        <v>227</v>
      </c>
      <c r="N415" s="6" t="s">
        <v>2390</v>
      </c>
      <c r="R415">
        <v>0</v>
      </c>
      <c r="S415">
        <v>35</v>
      </c>
      <c r="T415" t="s">
        <v>389</v>
      </c>
      <c r="U415" t="s">
        <v>2009</v>
      </c>
      <c r="V415" t="s">
        <v>2023</v>
      </c>
      <c r="W415" t="s">
        <v>2014</v>
      </c>
    </row>
    <row r="416" spans="1:24" x14ac:dyDescent="0.3">
      <c r="A416" t="s">
        <v>267</v>
      </c>
      <c r="B416" t="s">
        <v>267</v>
      </c>
      <c r="D416">
        <v>35.454999999999998</v>
      </c>
      <c r="E416">
        <v>10312</v>
      </c>
      <c r="F416">
        <v>51.1</v>
      </c>
      <c r="G416" s="11"/>
      <c r="H416" t="s">
        <v>3707</v>
      </c>
      <c r="I416">
        <v>10312</v>
      </c>
      <c r="J416">
        <v>5470405</v>
      </c>
      <c r="K416">
        <v>0</v>
      </c>
      <c r="L416">
        <v>32</v>
      </c>
      <c r="M416" t="s">
        <v>226</v>
      </c>
      <c r="N416" s="6" t="s">
        <v>2391</v>
      </c>
      <c r="R416">
        <v>0</v>
      </c>
      <c r="S416">
        <v>32</v>
      </c>
      <c r="T416" t="s">
        <v>389</v>
      </c>
      <c r="U416" t="s">
        <v>2009</v>
      </c>
      <c r="V416" t="s">
        <v>2023</v>
      </c>
      <c r="W416" t="s">
        <v>2014</v>
      </c>
    </row>
    <row r="417" spans="1:24" x14ac:dyDescent="0.3">
      <c r="A417" t="s">
        <v>567</v>
      </c>
      <c r="B417" t="s">
        <v>567</v>
      </c>
      <c r="D417">
        <v>41.853999999999999</v>
      </c>
      <c r="E417">
        <v>12569</v>
      </c>
      <c r="F417">
        <v>48.88</v>
      </c>
      <c r="G417" s="11"/>
      <c r="H417" t="s">
        <v>3707</v>
      </c>
      <c r="I417">
        <v>12569</v>
      </c>
      <c r="J417">
        <v>6508028</v>
      </c>
      <c r="K417">
        <v>-3</v>
      </c>
      <c r="L417">
        <v>27</v>
      </c>
      <c r="M417" t="s">
        <v>226</v>
      </c>
      <c r="N417" s="6" t="s">
        <v>2391</v>
      </c>
      <c r="R417">
        <v>-3</v>
      </c>
      <c r="S417">
        <v>27</v>
      </c>
      <c r="T417" t="s">
        <v>656</v>
      </c>
      <c r="U417" t="s">
        <v>2009</v>
      </c>
      <c r="V417" t="s">
        <v>2023</v>
      </c>
      <c r="W417" t="s">
        <v>2014</v>
      </c>
    </row>
    <row r="418" spans="1:24" x14ac:dyDescent="0.3">
      <c r="A418" t="s">
        <v>1300</v>
      </c>
      <c r="B418" t="s">
        <v>806</v>
      </c>
      <c r="D418">
        <v>20.6</v>
      </c>
      <c r="F418">
        <v>56.5</v>
      </c>
      <c r="G418" s="11"/>
      <c r="H418" t="s">
        <v>383</v>
      </c>
      <c r="I418" t="s">
        <v>383</v>
      </c>
      <c r="J418" t="s">
        <v>383</v>
      </c>
      <c r="K418">
        <v>3</v>
      </c>
      <c r="L418">
        <v>30</v>
      </c>
      <c r="M418" t="s">
        <v>227</v>
      </c>
      <c r="N418" s="6" t="s">
        <v>2392</v>
      </c>
      <c r="R418">
        <v>3</v>
      </c>
      <c r="S418">
        <v>30</v>
      </c>
      <c r="T418" t="s">
        <v>1898</v>
      </c>
      <c r="U418" t="s">
        <v>2009</v>
      </c>
      <c r="V418" t="s">
        <v>2024</v>
      </c>
      <c r="W418" t="s">
        <v>2015</v>
      </c>
      <c r="X418" t="s">
        <v>3043</v>
      </c>
    </row>
    <row r="419" spans="1:24" x14ac:dyDescent="0.3">
      <c r="A419" t="s">
        <v>1082</v>
      </c>
      <c r="B419" t="s">
        <v>348</v>
      </c>
      <c r="D419">
        <v>30.463999999999999</v>
      </c>
      <c r="E419">
        <v>8907</v>
      </c>
      <c r="F419">
        <v>53.71</v>
      </c>
      <c r="G419" s="8" t="s">
        <v>2123</v>
      </c>
      <c r="H419" t="s">
        <v>383</v>
      </c>
      <c r="I419" t="s">
        <v>383</v>
      </c>
      <c r="J419" t="s">
        <v>383</v>
      </c>
      <c r="K419">
        <v>4</v>
      </c>
      <c r="L419">
        <v>15</v>
      </c>
      <c r="M419" t="s">
        <v>227</v>
      </c>
      <c r="N419" s="6" t="s">
        <v>2231</v>
      </c>
      <c r="R419">
        <v>4</v>
      </c>
      <c r="S419">
        <v>15</v>
      </c>
      <c r="T419" t="s">
        <v>1898</v>
      </c>
      <c r="U419" t="s">
        <v>2009</v>
      </c>
      <c r="V419" t="s">
        <v>2024</v>
      </c>
      <c r="W419" t="s">
        <v>2015</v>
      </c>
      <c r="X419" t="s">
        <v>3043</v>
      </c>
    </row>
    <row r="420" spans="1:24" x14ac:dyDescent="0.3">
      <c r="A420" t="s">
        <v>1048</v>
      </c>
      <c r="B420" t="s">
        <v>255</v>
      </c>
      <c r="C420" t="s">
        <v>756</v>
      </c>
      <c r="D420">
        <v>34.9</v>
      </c>
      <c r="F420">
        <v>55.7</v>
      </c>
      <c r="G420" s="11"/>
      <c r="H420" t="s">
        <v>383</v>
      </c>
      <c r="I420" t="s">
        <v>383</v>
      </c>
      <c r="J420" t="s">
        <v>383</v>
      </c>
      <c r="K420">
        <v>-3</v>
      </c>
      <c r="L420">
        <v>20</v>
      </c>
      <c r="M420" t="s">
        <v>227</v>
      </c>
      <c r="N420" s="6" t="s">
        <v>2393</v>
      </c>
      <c r="R420">
        <v>-3</v>
      </c>
      <c r="S420">
        <v>20</v>
      </c>
      <c r="T420" t="s">
        <v>1898</v>
      </c>
      <c r="U420" t="s">
        <v>2009</v>
      </c>
      <c r="V420" t="s">
        <v>2024</v>
      </c>
      <c r="W420" t="s">
        <v>2015</v>
      </c>
      <c r="X420" t="s">
        <v>3043</v>
      </c>
    </row>
    <row r="421" spans="1:24" x14ac:dyDescent="0.3">
      <c r="A421" t="s">
        <v>1083</v>
      </c>
      <c r="B421" t="s">
        <v>256</v>
      </c>
      <c r="D421">
        <v>23.98</v>
      </c>
      <c r="F421">
        <v>59.9</v>
      </c>
      <c r="G421" s="8" t="s">
        <v>2124</v>
      </c>
      <c r="H421" t="s">
        <v>383</v>
      </c>
      <c r="I421" t="s">
        <v>383</v>
      </c>
      <c r="J421" t="s">
        <v>383</v>
      </c>
      <c r="K421">
        <v>-3</v>
      </c>
      <c r="L421">
        <v>20</v>
      </c>
      <c r="M421" t="s">
        <v>227</v>
      </c>
      <c r="N421" s="6" t="s">
        <v>2394</v>
      </c>
      <c r="R421">
        <v>-3</v>
      </c>
      <c r="S421">
        <v>20</v>
      </c>
      <c r="T421" t="s">
        <v>1898</v>
      </c>
      <c r="U421" t="s">
        <v>2009</v>
      </c>
      <c r="V421" t="s">
        <v>2024</v>
      </c>
      <c r="W421" t="s">
        <v>2015</v>
      </c>
      <c r="X421" t="s">
        <v>3043</v>
      </c>
    </row>
    <row r="422" spans="1:24" x14ac:dyDescent="0.3">
      <c r="A422" t="s">
        <v>1084</v>
      </c>
      <c r="B422" t="s">
        <v>279</v>
      </c>
      <c r="D422">
        <v>27.8</v>
      </c>
      <c r="E422">
        <v>5994</v>
      </c>
      <c r="F422">
        <v>53.8</v>
      </c>
      <c r="G422" s="8" t="s">
        <v>2125</v>
      </c>
      <c r="H422" t="s">
        <v>383</v>
      </c>
      <c r="I422" t="s">
        <v>383</v>
      </c>
      <c r="J422" t="s">
        <v>383</v>
      </c>
      <c r="K422">
        <v>0</v>
      </c>
      <c r="L422">
        <v>18</v>
      </c>
      <c r="M422" t="s">
        <v>236</v>
      </c>
      <c r="N422" s="6" t="s">
        <v>2395</v>
      </c>
      <c r="R422">
        <v>0</v>
      </c>
      <c r="S422">
        <v>18</v>
      </c>
      <c r="T422" t="s">
        <v>1898</v>
      </c>
      <c r="U422" t="s">
        <v>2009</v>
      </c>
      <c r="V422" t="s">
        <v>2024</v>
      </c>
      <c r="W422" t="s">
        <v>2015</v>
      </c>
      <c r="X422" t="s">
        <v>3043</v>
      </c>
    </row>
    <row r="423" spans="1:24" x14ac:dyDescent="0.3">
      <c r="A423" t="s">
        <v>1286</v>
      </c>
      <c r="B423" t="s">
        <v>793</v>
      </c>
      <c r="D423">
        <v>61.731999999999999</v>
      </c>
      <c r="E423">
        <v>18562</v>
      </c>
      <c r="F423">
        <v>50</v>
      </c>
      <c r="G423" s="11"/>
      <c r="H423" t="s">
        <v>340</v>
      </c>
      <c r="I423">
        <v>18561</v>
      </c>
      <c r="J423">
        <v>7006275</v>
      </c>
      <c r="K423">
        <v>10</v>
      </c>
      <c r="L423">
        <v>30</v>
      </c>
      <c r="M423" t="s">
        <v>227</v>
      </c>
      <c r="N423" s="6" t="s">
        <v>2183</v>
      </c>
      <c r="R423">
        <v>10</v>
      </c>
      <c r="S423">
        <v>30</v>
      </c>
      <c r="T423" t="s">
        <v>1899</v>
      </c>
      <c r="U423" t="s">
        <v>2009</v>
      </c>
      <c r="V423" t="s">
        <v>2024</v>
      </c>
      <c r="W423" t="s">
        <v>2015</v>
      </c>
      <c r="X423" t="s">
        <v>3039</v>
      </c>
    </row>
    <row r="424" spans="1:24" x14ac:dyDescent="0.3">
      <c r="A424" t="s">
        <v>1085</v>
      </c>
      <c r="B424" t="s">
        <v>715</v>
      </c>
      <c r="C424" t="s">
        <v>715</v>
      </c>
      <c r="D424">
        <v>36.770000000000003</v>
      </c>
      <c r="E424">
        <v>10508</v>
      </c>
      <c r="F424">
        <v>39.5</v>
      </c>
      <c r="G424" s="8" t="s">
        <v>2060</v>
      </c>
      <c r="H424" t="s">
        <v>1746</v>
      </c>
      <c r="I424">
        <v>12143</v>
      </c>
      <c r="J424">
        <v>5338243</v>
      </c>
      <c r="K424">
        <v>7</v>
      </c>
      <c r="L424">
        <v>37</v>
      </c>
      <c r="M424" t="s">
        <v>227</v>
      </c>
      <c r="N424" s="6" t="s">
        <v>2396</v>
      </c>
      <c r="R424">
        <v>7</v>
      </c>
      <c r="S424">
        <v>37</v>
      </c>
      <c r="T424" t="s">
        <v>649</v>
      </c>
      <c r="U424" t="s">
        <v>2009</v>
      </c>
      <c r="V424" t="s">
        <v>2023</v>
      </c>
      <c r="W424" t="s">
        <v>2014</v>
      </c>
      <c r="X424" t="s">
        <v>3037</v>
      </c>
    </row>
    <row r="425" spans="1:24" x14ac:dyDescent="0.3">
      <c r="A425" t="s">
        <v>1166</v>
      </c>
      <c r="B425" t="s">
        <v>579</v>
      </c>
      <c r="C425" t="s">
        <v>2044</v>
      </c>
      <c r="D425">
        <v>34.997</v>
      </c>
      <c r="E425">
        <v>11445</v>
      </c>
      <c r="F425">
        <v>34.53</v>
      </c>
      <c r="G425" s="11"/>
      <c r="H425" t="s">
        <v>3707</v>
      </c>
      <c r="I425">
        <v>11445</v>
      </c>
      <c r="J425">
        <v>5428443</v>
      </c>
      <c r="K425">
        <v>5</v>
      </c>
      <c r="L425">
        <v>36</v>
      </c>
      <c r="M425" t="s">
        <v>227</v>
      </c>
      <c r="N425" s="6" t="s">
        <v>2397</v>
      </c>
      <c r="R425">
        <v>5</v>
      </c>
      <c r="S425">
        <v>36</v>
      </c>
      <c r="T425" t="s">
        <v>649</v>
      </c>
      <c r="U425" t="s">
        <v>2009</v>
      </c>
      <c r="V425" t="s">
        <v>2023</v>
      </c>
      <c r="W425" t="s">
        <v>2014</v>
      </c>
      <c r="X425" t="s">
        <v>3037</v>
      </c>
    </row>
    <row r="426" spans="1:24" x14ac:dyDescent="0.3">
      <c r="A426" t="s">
        <v>1086</v>
      </c>
      <c r="B426" t="s">
        <v>195</v>
      </c>
      <c r="D426">
        <f>AVERAGE(36.611,36.817)</f>
        <v>36.713999999999999</v>
      </c>
      <c r="E426">
        <f>AVERAGE(11616,11843)</f>
        <v>11729.5</v>
      </c>
      <c r="F426">
        <v>42.17</v>
      </c>
      <c r="G426" s="11"/>
      <c r="H426" t="s">
        <v>1746</v>
      </c>
      <c r="I426">
        <v>11584</v>
      </c>
      <c r="J426">
        <v>4425569</v>
      </c>
      <c r="K426">
        <v>7</v>
      </c>
      <c r="L426">
        <v>36</v>
      </c>
      <c r="M426" t="s">
        <v>226</v>
      </c>
      <c r="N426" s="6" t="s">
        <v>2398</v>
      </c>
      <c r="R426">
        <v>7</v>
      </c>
      <c r="S426">
        <v>36</v>
      </c>
      <c r="T426" t="s">
        <v>649</v>
      </c>
      <c r="U426" t="s">
        <v>2009</v>
      </c>
      <c r="V426" t="s">
        <v>2023</v>
      </c>
      <c r="W426" t="s">
        <v>2014</v>
      </c>
      <c r="X426" t="s">
        <v>3037</v>
      </c>
    </row>
    <row r="427" spans="1:24" x14ac:dyDescent="0.3">
      <c r="A427" t="s">
        <v>1280</v>
      </c>
      <c r="B427" t="s">
        <v>787</v>
      </c>
      <c r="D427">
        <v>33.49</v>
      </c>
      <c r="E427">
        <v>11449</v>
      </c>
      <c r="F427">
        <v>37</v>
      </c>
      <c r="G427" s="11"/>
      <c r="H427" t="s">
        <v>3707</v>
      </c>
      <c r="I427">
        <v>11449</v>
      </c>
      <c r="J427">
        <v>5164893</v>
      </c>
      <c r="K427">
        <v>0</v>
      </c>
      <c r="L427">
        <v>26</v>
      </c>
      <c r="M427" t="s">
        <v>227</v>
      </c>
      <c r="N427" s="6" t="s">
        <v>2329</v>
      </c>
      <c r="R427">
        <v>0</v>
      </c>
      <c r="S427">
        <v>26</v>
      </c>
      <c r="T427" t="s">
        <v>649</v>
      </c>
      <c r="U427" t="s">
        <v>2009</v>
      </c>
      <c r="V427" t="s">
        <v>2023</v>
      </c>
      <c r="W427" t="s">
        <v>2014</v>
      </c>
      <c r="X427" t="s">
        <v>3037</v>
      </c>
    </row>
    <row r="428" spans="1:24" x14ac:dyDescent="0.3">
      <c r="A428" t="s">
        <v>1365</v>
      </c>
      <c r="B428" t="s">
        <v>196</v>
      </c>
      <c r="D428">
        <v>48.4</v>
      </c>
      <c r="E428">
        <v>11690</v>
      </c>
      <c r="F428">
        <v>31</v>
      </c>
      <c r="G428" s="11"/>
      <c r="H428" t="s">
        <v>1746</v>
      </c>
      <c r="I428">
        <v>11657</v>
      </c>
      <c r="J428">
        <v>5403037</v>
      </c>
      <c r="K428">
        <v>7</v>
      </c>
      <c r="L428">
        <v>34</v>
      </c>
      <c r="M428" t="s">
        <v>227</v>
      </c>
      <c r="N428" s="6" t="s">
        <v>2399</v>
      </c>
      <c r="R428">
        <v>7</v>
      </c>
      <c r="S428">
        <v>34</v>
      </c>
      <c r="T428" t="s">
        <v>649</v>
      </c>
      <c r="U428" t="s">
        <v>2009</v>
      </c>
      <c r="V428" t="s">
        <v>2023</v>
      </c>
      <c r="W428" t="s">
        <v>2014</v>
      </c>
      <c r="X428" t="s">
        <v>3037</v>
      </c>
    </row>
    <row r="429" spans="1:24" x14ac:dyDescent="0.3">
      <c r="A429" t="s">
        <v>1553</v>
      </c>
      <c r="B429" t="s">
        <v>3809</v>
      </c>
      <c r="D429">
        <v>46.923999999999999</v>
      </c>
      <c r="E429">
        <v>11269</v>
      </c>
      <c r="F429">
        <v>33.299999999999997</v>
      </c>
      <c r="G429" s="11"/>
      <c r="H429" t="s">
        <v>3707</v>
      </c>
      <c r="I429">
        <v>11269</v>
      </c>
      <c r="J429">
        <v>5367036</v>
      </c>
      <c r="M429" t="s">
        <v>1691</v>
      </c>
      <c r="N429" s="6" t="s">
        <v>2168</v>
      </c>
      <c r="O429">
        <v>0</v>
      </c>
      <c r="P429">
        <v>33</v>
      </c>
      <c r="Q429">
        <v>5</v>
      </c>
      <c r="R429">
        <v>0</v>
      </c>
      <c r="S429">
        <v>33</v>
      </c>
      <c r="T429" t="s">
        <v>649</v>
      </c>
      <c r="U429" t="s">
        <v>2009</v>
      </c>
      <c r="V429" t="s">
        <v>2023</v>
      </c>
      <c r="W429" t="s">
        <v>2014</v>
      </c>
      <c r="X429" t="s">
        <v>3037</v>
      </c>
    </row>
    <row r="430" spans="1:24" x14ac:dyDescent="0.3">
      <c r="A430" t="s">
        <v>1540</v>
      </c>
      <c r="B430" t="s">
        <v>3810</v>
      </c>
      <c r="D430">
        <v>44.006</v>
      </c>
      <c r="E430">
        <v>11447</v>
      </c>
      <c r="F430">
        <v>44.5</v>
      </c>
      <c r="G430" s="11"/>
      <c r="H430" t="s">
        <v>383</v>
      </c>
      <c r="I430" t="s">
        <v>383</v>
      </c>
      <c r="J430" t="s">
        <v>383</v>
      </c>
      <c r="M430" t="s">
        <v>1691</v>
      </c>
      <c r="N430" s="6" t="s">
        <v>2168</v>
      </c>
      <c r="O430">
        <v>8</v>
      </c>
      <c r="P430">
        <v>32</v>
      </c>
      <c r="Q430">
        <v>6</v>
      </c>
      <c r="R430">
        <v>8</v>
      </c>
      <c r="S430">
        <v>32</v>
      </c>
      <c r="T430" t="s">
        <v>1900</v>
      </c>
      <c r="U430" t="s">
        <v>2009</v>
      </c>
      <c r="V430" t="s">
        <v>2024</v>
      </c>
      <c r="W430" t="s">
        <v>2016</v>
      </c>
      <c r="X430" t="s">
        <v>2039</v>
      </c>
    </row>
    <row r="431" spans="1:24" x14ac:dyDescent="0.3">
      <c r="A431" t="s">
        <v>1393</v>
      </c>
      <c r="B431" t="s">
        <v>3811</v>
      </c>
      <c r="D431">
        <v>19.7</v>
      </c>
      <c r="E431">
        <v>6907</v>
      </c>
      <c r="F431">
        <v>47</v>
      </c>
      <c r="G431" s="11"/>
      <c r="H431" t="s">
        <v>1746</v>
      </c>
      <c r="I431">
        <v>6788</v>
      </c>
      <c r="J431">
        <v>3998390</v>
      </c>
      <c r="M431" t="s">
        <v>1691</v>
      </c>
      <c r="N431" s="6" t="s">
        <v>2168</v>
      </c>
      <c r="O431">
        <v>7.5</v>
      </c>
      <c r="P431">
        <v>40</v>
      </c>
      <c r="Q431">
        <v>25</v>
      </c>
      <c r="R431">
        <v>7.5</v>
      </c>
      <c r="S431">
        <v>40</v>
      </c>
      <c r="T431" t="s">
        <v>1901</v>
      </c>
      <c r="U431" t="s">
        <v>2009</v>
      </c>
      <c r="V431" t="s">
        <v>2024</v>
      </c>
      <c r="W431" t="s">
        <v>2015</v>
      </c>
      <c r="X431" t="s">
        <v>3050</v>
      </c>
    </row>
    <row r="432" spans="1:24" x14ac:dyDescent="0.3">
      <c r="A432" t="s">
        <v>1385</v>
      </c>
      <c r="B432" t="s">
        <v>3812</v>
      </c>
      <c r="C432" t="s">
        <v>1711</v>
      </c>
      <c r="D432">
        <v>39.6</v>
      </c>
      <c r="E432">
        <v>13096</v>
      </c>
      <c r="F432">
        <v>48</v>
      </c>
      <c r="G432" s="11"/>
      <c r="H432" t="s">
        <v>1746</v>
      </c>
      <c r="I432">
        <v>13096</v>
      </c>
      <c r="J432">
        <v>5841930</v>
      </c>
      <c r="M432" t="s">
        <v>1691</v>
      </c>
      <c r="N432" s="6" t="s">
        <v>2168</v>
      </c>
      <c r="O432">
        <v>5</v>
      </c>
      <c r="P432">
        <v>32</v>
      </c>
      <c r="Q432">
        <v>6</v>
      </c>
      <c r="R432">
        <v>5</v>
      </c>
      <c r="S432">
        <v>32</v>
      </c>
      <c r="T432" t="s">
        <v>663</v>
      </c>
      <c r="U432" t="s">
        <v>2009</v>
      </c>
      <c r="V432" t="s">
        <v>2024</v>
      </c>
      <c r="W432" t="s">
        <v>2016</v>
      </c>
      <c r="X432" t="s">
        <v>2039</v>
      </c>
    </row>
    <row r="433" spans="1:24" x14ac:dyDescent="0.3">
      <c r="A433" t="s">
        <v>1088</v>
      </c>
      <c r="B433" t="s">
        <v>206</v>
      </c>
      <c r="C433" t="s">
        <v>1736</v>
      </c>
      <c r="D433">
        <f>AVERAGE(26.959,29.325)</f>
        <v>28.141999999999999</v>
      </c>
      <c r="E433">
        <f>AVERAGE(7749,10956)</f>
        <v>9352.5</v>
      </c>
      <c r="F433">
        <v>58</v>
      </c>
      <c r="G433" s="11"/>
      <c r="H433" t="s">
        <v>340</v>
      </c>
      <c r="I433">
        <v>10952</v>
      </c>
      <c r="J433">
        <v>4800858</v>
      </c>
      <c r="K433">
        <v>28</v>
      </c>
      <c r="L433">
        <v>57</v>
      </c>
      <c r="M433" t="s">
        <v>227</v>
      </c>
      <c r="N433" s="6" t="s">
        <v>2400</v>
      </c>
      <c r="R433">
        <v>28</v>
      </c>
      <c r="S433">
        <v>57</v>
      </c>
      <c r="T433" t="s">
        <v>1902</v>
      </c>
      <c r="U433" t="s">
        <v>2009</v>
      </c>
      <c r="V433" t="s">
        <v>2024</v>
      </c>
      <c r="W433" t="s">
        <v>2016</v>
      </c>
      <c r="X433" t="s">
        <v>2039</v>
      </c>
    </row>
    <row r="434" spans="1:24" x14ac:dyDescent="0.3">
      <c r="A434" t="s">
        <v>1366</v>
      </c>
      <c r="B434" t="s">
        <v>716</v>
      </c>
      <c r="D434">
        <v>25.7</v>
      </c>
      <c r="E434">
        <v>10757</v>
      </c>
      <c r="F434">
        <v>52</v>
      </c>
      <c r="G434" s="11"/>
      <c r="H434" t="s">
        <v>1746</v>
      </c>
      <c r="I434">
        <v>10673</v>
      </c>
      <c r="J434">
        <v>4838138</v>
      </c>
      <c r="K434">
        <v>0</v>
      </c>
      <c r="L434">
        <v>25</v>
      </c>
      <c r="M434" t="s">
        <v>227</v>
      </c>
      <c r="N434" s="6" t="s">
        <v>2401</v>
      </c>
      <c r="R434">
        <v>0</v>
      </c>
      <c r="S434">
        <v>25</v>
      </c>
      <c r="T434" t="s">
        <v>1903</v>
      </c>
      <c r="U434" t="s">
        <v>2009</v>
      </c>
      <c r="V434" t="s">
        <v>2024</v>
      </c>
      <c r="W434" t="s">
        <v>2016</v>
      </c>
      <c r="X434" t="s">
        <v>2039</v>
      </c>
    </row>
    <row r="435" spans="1:24" x14ac:dyDescent="0.3">
      <c r="A435" t="s">
        <v>1090</v>
      </c>
      <c r="B435" t="s">
        <v>240</v>
      </c>
      <c r="C435" t="s">
        <v>338</v>
      </c>
      <c r="D435">
        <v>13.749000000000001</v>
      </c>
      <c r="E435">
        <v>5657</v>
      </c>
      <c r="F435">
        <v>39.21</v>
      </c>
      <c r="G435" s="11"/>
      <c r="H435" t="s">
        <v>1746</v>
      </c>
      <c r="I435">
        <v>5635</v>
      </c>
      <c r="J435">
        <v>2669128</v>
      </c>
      <c r="K435">
        <v>0</v>
      </c>
      <c r="L435">
        <v>30</v>
      </c>
      <c r="M435" t="s">
        <v>236</v>
      </c>
      <c r="N435" s="6" t="s">
        <v>2292</v>
      </c>
      <c r="R435">
        <v>0</v>
      </c>
      <c r="S435">
        <v>30</v>
      </c>
      <c r="T435" t="s">
        <v>1904</v>
      </c>
      <c r="U435" t="s">
        <v>2009</v>
      </c>
      <c r="V435" t="s">
        <v>2024</v>
      </c>
      <c r="W435" t="s">
        <v>2016</v>
      </c>
      <c r="X435" t="s">
        <v>3045</v>
      </c>
    </row>
    <row r="436" spans="1:24" x14ac:dyDescent="0.3">
      <c r="A436" t="s">
        <v>1225</v>
      </c>
      <c r="B436" t="s">
        <v>289</v>
      </c>
      <c r="C436" t="s">
        <v>364</v>
      </c>
      <c r="D436">
        <v>20.998000000000001</v>
      </c>
      <c r="E436">
        <v>5860</v>
      </c>
      <c r="F436">
        <v>56.4</v>
      </c>
      <c r="G436" s="8" t="s">
        <v>2126</v>
      </c>
      <c r="H436" t="s">
        <v>383</v>
      </c>
      <c r="I436" t="s">
        <v>383</v>
      </c>
      <c r="J436" t="s">
        <v>383</v>
      </c>
      <c r="K436">
        <v>10</v>
      </c>
      <c r="L436">
        <v>36</v>
      </c>
      <c r="M436" t="s">
        <v>226</v>
      </c>
      <c r="N436" s="6" t="s">
        <v>2402</v>
      </c>
      <c r="R436">
        <v>10</v>
      </c>
      <c r="S436">
        <v>36</v>
      </c>
      <c r="T436" t="s">
        <v>650</v>
      </c>
      <c r="U436" t="s">
        <v>2009</v>
      </c>
      <c r="V436" t="s">
        <v>2024</v>
      </c>
      <c r="W436" t="s">
        <v>2015</v>
      </c>
      <c r="X436" t="s">
        <v>3043</v>
      </c>
    </row>
    <row r="437" spans="1:24" x14ac:dyDescent="0.3">
      <c r="A437" t="s">
        <v>959</v>
      </c>
      <c r="B437" t="s">
        <v>487</v>
      </c>
      <c r="C437" t="s">
        <v>489</v>
      </c>
      <c r="D437">
        <v>21.335699999999999</v>
      </c>
      <c r="E437">
        <v>7686</v>
      </c>
      <c r="F437">
        <v>53.15</v>
      </c>
      <c r="G437" s="11"/>
      <c r="H437" t="s">
        <v>340</v>
      </c>
      <c r="I437">
        <v>7686</v>
      </c>
      <c r="J437">
        <v>3837623</v>
      </c>
      <c r="K437">
        <v>5</v>
      </c>
      <c r="L437">
        <v>30</v>
      </c>
      <c r="M437" t="s">
        <v>227</v>
      </c>
      <c r="N437" s="6" t="s">
        <v>2234</v>
      </c>
      <c r="O437" s="14"/>
      <c r="P437" s="14"/>
      <c r="R437">
        <v>5</v>
      </c>
      <c r="S437">
        <v>30</v>
      </c>
      <c r="T437" t="s">
        <v>488</v>
      </c>
      <c r="U437" t="s">
        <v>2009</v>
      </c>
      <c r="V437" t="s">
        <v>2024</v>
      </c>
      <c r="W437" t="s">
        <v>2015</v>
      </c>
      <c r="X437" t="s">
        <v>3043</v>
      </c>
    </row>
    <row r="438" spans="1:24" x14ac:dyDescent="0.3">
      <c r="A438" t="s">
        <v>1091</v>
      </c>
      <c r="B438" t="s">
        <v>167</v>
      </c>
      <c r="C438" t="s">
        <v>547</v>
      </c>
      <c r="D438">
        <f>AVERAGE(20.7,20.66,20.67,20.85,19.43,19.42)</f>
        <v>20.288333333333334</v>
      </c>
      <c r="E438">
        <v>6607</v>
      </c>
      <c r="F438">
        <v>54</v>
      </c>
      <c r="G438" s="11"/>
      <c r="H438" t="s">
        <v>340</v>
      </c>
      <c r="I438">
        <v>6828</v>
      </c>
      <c r="J438">
        <v>3768991</v>
      </c>
      <c r="K438">
        <v>4</v>
      </c>
      <c r="L438">
        <v>25</v>
      </c>
      <c r="M438" t="s">
        <v>227</v>
      </c>
      <c r="N438" s="6" t="s">
        <v>2403</v>
      </c>
      <c r="O438" s="9"/>
      <c r="P438" s="9"/>
      <c r="R438">
        <v>4</v>
      </c>
      <c r="S438">
        <v>25</v>
      </c>
      <c r="T438" t="s">
        <v>488</v>
      </c>
      <c r="U438" t="s">
        <v>2009</v>
      </c>
      <c r="V438" t="s">
        <v>2024</v>
      </c>
      <c r="W438" t="s">
        <v>2015</v>
      </c>
      <c r="X438" t="s">
        <v>3043</v>
      </c>
    </row>
    <row r="439" spans="1:24" x14ac:dyDescent="0.3">
      <c r="A439" t="s">
        <v>960</v>
      </c>
      <c r="B439" t="s">
        <v>490</v>
      </c>
      <c r="C439" t="s">
        <v>1695</v>
      </c>
      <c r="D439">
        <v>21.2182</v>
      </c>
      <c r="F439">
        <v>52.4</v>
      </c>
      <c r="G439" s="11"/>
      <c r="H439" t="s">
        <v>383</v>
      </c>
      <c r="I439" t="s">
        <v>383</v>
      </c>
      <c r="J439" t="s">
        <v>383</v>
      </c>
      <c r="K439">
        <v>-3</v>
      </c>
      <c r="L439">
        <v>28</v>
      </c>
      <c r="M439" t="s">
        <v>227</v>
      </c>
      <c r="N439" s="6" t="s">
        <v>2404</v>
      </c>
      <c r="R439">
        <v>-3</v>
      </c>
      <c r="S439">
        <v>28</v>
      </c>
      <c r="T439" t="s">
        <v>488</v>
      </c>
      <c r="U439" t="s">
        <v>2009</v>
      </c>
      <c r="V439" t="s">
        <v>2024</v>
      </c>
      <c r="W439" t="s">
        <v>2015</v>
      </c>
      <c r="X439" t="s">
        <v>3043</v>
      </c>
    </row>
    <row r="440" spans="1:24" x14ac:dyDescent="0.3">
      <c r="A440" t="s">
        <v>1092</v>
      </c>
      <c r="B440" t="s">
        <v>257</v>
      </c>
      <c r="D440">
        <v>23.839099999999998</v>
      </c>
      <c r="E440">
        <v>7205</v>
      </c>
      <c r="F440">
        <v>50.9</v>
      </c>
      <c r="G440" s="11"/>
      <c r="H440" t="s">
        <v>340</v>
      </c>
      <c r="I440">
        <v>7205</v>
      </c>
      <c r="J440">
        <v>3853663</v>
      </c>
      <c r="K440">
        <v>-3</v>
      </c>
      <c r="L440">
        <v>25</v>
      </c>
      <c r="M440" t="s">
        <v>227</v>
      </c>
      <c r="N440" s="6" t="s">
        <v>2287</v>
      </c>
      <c r="R440">
        <v>-3</v>
      </c>
      <c r="S440">
        <v>25</v>
      </c>
      <c r="T440" t="s">
        <v>488</v>
      </c>
      <c r="U440" t="s">
        <v>2009</v>
      </c>
      <c r="V440" t="s">
        <v>2024</v>
      </c>
      <c r="W440" t="s">
        <v>2015</v>
      </c>
      <c r="X440" t="s">
        <v>3043</v>
      </c>
    </row>
    <row r="441" spans="1:24" x14ac:dyDescent="0.3">
      <c r="A441" t="s">
        <v>548</v>
      </c>
      <c r="B441" t="s">
        <v>548</v>
      </c>
      <c r="D441">
        <v>27.86</v>
      </c>
      <c r="E441">
        <v>7902</v>
      </c>
      <c r="F441">
        <v>54</v>
      </c>
      <c r="G441" s="8" t="s">
        <v>2127</v>
      </c>
      <c r="H441" t="s">
        <v>383</v>
      </c>
      <c r="I441" t="s">
        <v>383</v>
      </c>
      <c r="J441" t="s">
        <v>383</v>
      </c>
      <c r="K441">
        <v>5</v>
      </c>
      <c r="L441">
        <v>35</v>
      </c>
      <c r="M441" t="s">
        <v>227</v>
      </c>
      <c r="N441" s="6" t="s">
        <v>2127</v>
      </c>
      <c r="O441" s="9"/>
      <c r="P441" s="9"/>
      <c r="R441">
        <v>5</v>
      </c>
      <c r="S441">
        <v>35</v>
      </c>
      <c r="T441" t="s">
        <v>488</v>
      </c>
      <c r="U441" t="s">
        <v>2009</v>
      </c>
      <c r="V441" t="s">
        <v>2024</v>
      </c>
      <c r="W441" t="s">
        <v>2015</v>
      </c>
      <c r="X441" t="s">
        <v>3043</v>
      </c>
    </row>
    <row r="442" spans="1:24" x14ac:dyDescent="0.3">
      <c r="A442" t="s">
        <v>1367</v>
      </c>
      <c r="B442" t="s">
        <v>717</v>
      </c>
      <c r="D442">
        <v>19.5</v>
      </c>
      <c r="E442">
        <v>6883</v>
      </c>
      <c r="F442">
        <v>53.5</v>
      </c>
      <c r="G442" s="11"/>
      <c r="H442" t="s">
        <v>1746</v>
      </c>
      <c r="I442">
        <v>6879</v>
      </c>
      <c r="J442">
        <v>3712605</v>
      </c>
      <c r="K442">
        <v>3</v>
      </c>
      <c r="L442">
        <v>37</v>
      </c>
      <c r="M442" t="s">
        <v>227</v>
      </c>
      <c r="N442" s="6" t="s">
        <v>2392</v>
      </c>
      <c r="R442">
        <v>3</v>
      </c>
      <c r="S442">
        <v>37</v>
      </c>
      <c r="T442" t="s">
        <v>488</v>
      </c>
      <c r="U442" t="s">
        <v>2009</v>
      </c>
      <c r="V442" t="s">
        <v>2024</v>
      </c>
      <c r="W442" t="s">
        <v>2015</v>
      </c>
      <c r="X442" t="s">
        <v>3043</v>
      </c>
    </row>
    <row r="443" spans="1:24" x14ac:dyDescent="0.3">
      <c r="A443" t="s">
        <v>962</v>
      </c>
      <c r="B443" t="s">
        <v>234</v>
      </c>
      <c r="C443" t="s">
        <v>330</v>
      </c>
      <c r="D443">
        <v>19.679099999999998</v>
      </c>
      <c r="E443">
        <v>6711</v>
      </c>
      <c r="F443">
        <v>52.81</v>
      </c>
      <c r="G443" s="11"/>
      <c r="H443" t="s">
        <v>3707</v>
      </c>
      <c r="I443">
        <v>6711</v>
      </c>
      <c r="J443">
        <v>3390525</v>
      </c>
      <c r="K443">
        <v>-1</v>
      </c>
      <c r="L443">
        <v>21</v>
      </c>
      <c r="M443" t="s">
        <v>227</v>
      </c>
      <c r="N443" s="6" t="s">
        <v>2405</v>
      </c>
      <c r="R443">
        <v>-1</v>
      </c>
      <c r="S443">
        <v>21</v>
      </c>
      <c r="T443" t="s">
        <v>488</v>
      </c>
      <c r="U443" t="s">
        <v>2009</v>
      </c>
      <c r="V443" t="s">
        <v>2024</v>
      </c>
      <c r="W443" t="s">
        <v>2015</v>
      </c>
      <c r="X443" t="s">
        <v>3043</v>
      </c>
    </row>
    <row r="444" spans="1:24" x14ac:dyDescent="0.3">
      <c r="A444" t="s">
        <v>1223</v>
      </c>
      <c r="B444" t="s">
        <v>243</v>
      </c>
      <c r="C444" t="s">
        <v>363</v>
      </c>
      <c r="D444">
        <v>13.276</v>
      </c>
      <c r="E444">
        <v>5256</v>
      </c>
      <c r="F444">
        <v>38.6</v>
      </c>
      <c r="G444" s="11"/>
      <c r="H444" t="s">
        <v>1746</v>
      </c>
      <c r="I444">
        <v>5187</v>
      </c>
      <c r="J444">
        <v>2632068</v>
      </c>
      <c r="K444">
        <v>5</v>
      </c>
      <c r="L444">
        <v>40</v>
      </c>
      <c r="M444" t="s">
        <v>227</v>
      </c>
      <c r="N444" s="6" t="s">
        <v>2285</v>
      </c>
      <c r="R444">
        <v>5</v>
      </c>
      <c r="S444">
        <v>40</v>
      </c>
      <c r="T444" t="s">
        <v>1905</v>
      </c>
      <c r="U444" t="s">
        <v>2009</v>
      </c>
      <c r="V444" t="s">
        <v>2024</v>
      </c>
      <c r="W444" t="s">
        <v>2016</v>
      </c>
      <c r="X444" t="s">
        <v>3045</v>
      </c>
    </row>
    <row r="445" spans="1:24" x14ac:dyDescent="0.3">
      <c r="A445" t="s">
        <v>1557</v>
      </c>
      <c r="B445" t="s">
        <v>3813</v>
      </c>
      <c r="D445">
        <v>34.9</v>
      </c>
      <c r="E445">
        <v>12077</v>
      </c>
      <c r="F445">
        <v>59</v>
      </c>
      <c r="G445" s="8" t="s">
        <v>2128</v>
      </c>
      <c r="H445" t="s">
        <v>383</v>
      </c>
      <c r="I445" t="s">
        <v>383</v>
      </c>
      <c r="J445" t="s">
        <v>383</v>
      </c>
      <c r="M445" t="s">
        <v>1691</v>
      </c>
      <c r="N445" s="6" t="s">
        <v>2168</v>
      </c>
      <c r="O445">
        <v>13</v>
      </c>
      <c r="P445">
        <v>33.75</v>
      </c>
      <c r="Q445">
        <v>6</v>
      </c>
      <c r="R445">
        <v>13</v>
      </c>
      <c r="S445">
        <v>33.75</v>
      </c>
      <c r="T445" t="s">
        <v>1906</v>
      </c>
      <c r="U445" t="s">
        <v>2009</v>
      </c>
      <c r="V445" t="s">
        <v>2024</v>
      </c>
      <c r="W445" t="s">
        <v>2016</v>
      </c>
      <c r="X445" t="s">
        <v>2039</v>
      </c>
    </row>
    <row r="446" spans="1:24" x14ac:dyDescent="0.3">
      <c r="A446" t="s">
        <v>1559</v>
      </c>
      <c r="B446" t="s">
        <v>3814</v>
      </c>
      <c r="C446" t="s">
        <v>1751</v>
      </c>
      <c r="D446">
        <v>66.694000000000003</v>
      </c>
      <c r="E446">
        <v>17406</v>
      </c>
      <c r="F446">
        <v>56</v>
      </c>
      <c r="G446" s="11"/>
      <c r="H446" t="s">
        <v>340</v>
      </c>
      <c r="I446">
        <v>17406</v>
      </c>
      <c r="J446">
        <v>6953356</v>
      </c>
      <c r="M446" t="s">
        <v>1691</v>
      </c>
      <c r="N446" s="6" t="s">
        <v>2168</v>
      </c>
      <c r="O446">
        <v>4</v>
      </c>
      <c r="P446">
        <v>35</v>
      </c>
      <c r="Q446">
        <v>10</v>
      </c>
      <c r="R446">
        <v>4</v>
      </c>
      <c r="S446">
        <v>35</v>
      </c>
      <c r="T446" t="s">
        <v>630</v>
      </c>
      <c r="U446" t="s">
        <v>2009</v>
      </c>
      <c r="V446" t="s">
        <v>2024</v>
      </c>
      <c r="W446" t="s">
        <v>2015</v>
      </c>
      <c r="X446" t="s">
        <v>3039</v>
      </c>
    </row>
    <row r="447" spans="1:24" x14ac:dyDescent="0.3">
      <c r="A447" t="s">
        <v>1713</v>
      </c>
      <c r="B447" t="s">
        <v>785</v>
      </c>
      <c r="C447" t="s">
        <v>2046</v>
      </c>
      <c r="D447">
        <v>46.9</v>
      </c>
      <c r="E447">
        <v>15626</v>
      </c>
      <c r="F447">
        <v>52</v>
      </c>
      <c r="G447" s="8" t="s">
        <v>2129</v>
      </c>
      <c r="H447" t="s">
        <v>383</v>
      </c>
      <c r="I447" t="s">
        <v>383</v>
      </c>
      <c r="J447" t="s">
        <v>383</v>
      </c>
      <c r="K447">
        <v>19</v>
      </c>
      <c r="L447">
        <v>37</v>
      </c>
      <c r="M447" t="s">
        <v>226</v>
      </c>
      <c r="N447" s="6" t="s">
        <v>2406</v>
      </c>
      <c r="R447">
        <v>19</v>
      </c>
      <c r="S447">
        <v>37</v>
      </c>
      <c r="T447" t="s">
        <v>635</v>
      </c>
      <c r="U447" t="s">
        <v>2009</v>
      </c>
      <c r="V447" t="s">
        <v>2024</v>
      </c>
      <c r="W447" t="s">
        <v>2016</v>
      </c>
      <c r="X447" t="s">
        <v>2039</v>
      </c>
    </row>
    <row r="448" spans="1:24" x14ac:dyDescent="0.3">
      <c r="A448" t="s">
        <v>1327</v>
      </c>
      <c r="B448" t="s">
        <v>695</v>
      </c>
      <c r="C448" t="s">
        <v>827</v>
      </c>
      <c r="D448">
        <v>43</v>
      </c>
      <c r="E448">
        <v>12679</v>
      </c>
      <c r="F448">
        <v>56.75</v>
      </c>
      <c r="G448" s="8" t="s">
        <v>2096</v>
      </c>
      <c r="H448" t="s">
        <v>1746</v>
      </c>
      <c r="I448">
        <v>10365</v>
      </c>
      <c r="J448">
        <v>4404707</v>
      </c>
      <c r="K448">
        <v>4</v>
      </c>
      <c r="L448">
        <v>35</v>
      </c>
      <c r="M448" t="s">
        <v>227</v>
      </c>
      <c r="N448" s="6" t="s">
        <v>2407</v>
      </c>
      <c r="R448">
        <v>4</v>
      </c>
      <c r="S448">
        <v>35</v>
      </c>
      <c r="T448" t="s">
        <v>1907</v>
      </c>
      <c r="U448" t="s">
        <v>2009</v>
      </c>
      <c r="V448" t="s">
        <v>2024</v>
      </c>
      <c r="W448" t="s">
        <v>2016</v>
      </c>
      <c r="X448" t="s">
        <v>2039</v>
      </c>
    </row>
    <row r="449" spans="1:24" x14ac:dyDescent="0.3">
      <c r="A449" t="s">
        <v>1564</v>
      </c>
      <c r="B449" t="s">
        <v>3815</v>
      </c>
      <c r="D449">
        <v>43.2</v>
      </c>
      <c r="E449">
        <v>12270</v>
      </c>
      <c r="F449">
        <v>56.5</v>
      </c>
      <c r="G449" s="11"/>
      <c r="H449" t="s">
        <v>340</v>
      </c>
      <c r="I449">
        <v>12143</v>
      </c>
      <c r="J449">
        <v>5980333</v>
      </c>
      <c r="M449" t="s">
        <v>1691</v>
      </c>
      <c r="N449" s="6" t="s">
        <v>2168</v>
      </c>
      <c r="O449">
        <v>10</v>
      </c>
      <c r="P449">
        <v>35</v>
      </c>
      <c r="Q449">
        <v>12</v>
      </c>
      <c r="R449">
        <v>10</v>
      </c>
      <c r="S449">
        <v>35</v>
      </c>
      <c r="T449" t="s">
        <v>1907</v>
      </c>
      <c r="U449" t="s">
        <v>2009</v>
      </c>
      <c r="V449" t="s">
        <v>2024</v>
      </c>
      <c r="W449" t="s">
        <v>2016</v>
      </c>
      <c r="X449" t="s">
        <v>2039</v>
      </c>
    </row>
    <row r="450" spans="1:24" x14ac:dyDescent="0.3">
      <c r="A450" t="s">
        <v>1045</v>
      </c>
      <c r="B450" t="s">
        <v>404</v>
      </c>
      <c r="C450" t="s">
        <v>748</v>
      </c>
      <c r="D450">
        <v>35.64</v>
      </c>
      <c r="E450">
        <v>13164</v>
      </c>
      <c r="F450">
        <v>50.8</v>
      </c>
      <c r="G450" s="11"/>
      <c r="H450" t="s">
        <v>1746</v>
      </c>
      <c r="I450">
        <v>13106</v>
      </c>
      <c r="J450">
        <v>5153485</v>
      </c>
      <c r="K450">
        <v>3</v>
      </c>
      <c r="L450">
        <v>40</v>
      </c>
      <c r="M450" t="s">
        <v>227</v>
      </c>
      <c r="N450" s="6" t="s">
        <v>2289</v>
      </c>
      <c r="O450">
        <v>9</v>
      </c>
      <c r="P450">
        <v>40</v>
      </c>
      <c r="Q450">
        <v>8</v>
      </c>
      <c r="R450">
        <v>3</v>
      </c>
      <c r="S450">
        <v>40</v>
      </c>
      <c r="T450" t="s">
        <v>1908</v>
      </c>
      <c r="U450" t="s">
        <v>2009</v>
      </c>
      <c r="V450" t="s">
        <v>2024</v>
      </c>
      <c r="W450" t="s">
        <v>2015</v>
      </c>
      <c r="X450" t="s">
        <v>3039</v>
      </c>
    </row>
    <row r="451" spans="1:24" x14ac:dyDescent="0.3">
      <c r="A451" t="s">
        <v>1296</v>
      </c>
      <c r="B451" t="s">
        <v>3816</v>
      </c>
      <c r="D451">
        <v>45.719000000000001</v>
      </c>
      <c r="E451">
        <v>12685</v>
      </c>
      <c r="F451">
        <v>52</v>
      </c>
      <c r="G451" s="11"/>
      <c r="H451" t="s">
        <v>1746</v>
      </c>
      <c r="I451">
        <v>12683</v>
      </c>
      <c r="J451">
        <v>6561620</v>
      </c>
      <c r="K451">
        <v>2</v>
      </c>
      <c r="L451">
        <v>32</v>
      </c>
      <c r="M451" t="s">
        <v>227</v>
      </c>
      <c r="N451" s="6" t="s">
        <v>2181</v>
      </c>
      <c r="O451">
        <v>5</v>
      </c>
      <c r="P451">
        <v>37.5</v>
      </c>
      <c r="Q451">
        <v>5</v>
      </c>
      <c r="R451">
        <v>2</v>
      </c>
      <c r="S451">
        <v>37.5</v>
      </c>
      <c r="T451" t="s">
        <v>651</v>
      </c>
      <c r="U451" t="s">
        <v>2009</v>
      </c>
      <c r="V451" t="s">
        <v>2024</v>
      </c>
      <c r="W451" t="s">
        <v>2016</v>
      </c>
      <c r="X451" t="s">
        <v>2039</v>
      </c>
    </row>
    <row r="452" spans="1:24" x14ac:dyDescent="0.3">
      <c r="A452" t="s">
        <v>849</v>
      </c>
      <c r="B452" t="s">
        <v>26</v>
      </c>
      <c r="D452">
        <v>27.656099999999999</v>
      </c>
      <c r="E452">
        <v>9121</v>
      </c>
      <c r="F452">
        <v>49.35</v>
      </c>
      <c r="G452" s="11"/>
      <c r="H452" t="s">
        <v>1746</v>
      </c>
      <c r="I452">
        <v>9140</v>
      </c>
      <c r="J452">
        <v>4507684</v>
      </c>
      <c r="K452">
        <v>1</v>
      </c>
      <c r="L452">
        <v>42</v>
      </c>
      <c r="M452" t="s">
        <v>226</v>
      </c>
      <c r="N452" s="6" t="s">
        <v>2408</v>
      </c>
      <c r="O452">
        <v>8</v>
      </c>
      <c r="P452">
        <v>41</v>
      </c>
      <c r="Q452">
        <v>3</v>
      </c>
      <c r="R452">
        <v>1</v>
      </c>
      <c r="S452">
        <v>42</v>
      </c>
      <c r="T452" t="s">
        <v>598</v>
      </c>
      <c r="U452" t="s">
        <v>2009</v>
      </c>
      <c r="V452" t="s">
        <v>2024</v>
      </c>
      <c r="W452" t="s">
        <v>2016</v>
      </c>
      <c r="X452" t="s">
        <v>2039</v>
      </c>
    </row>
    <row r="453" spans="1:24" ht="15.6" customHeight="1" x14ac:dyDescent="0.3">
      <c r="A453" t="s">
        <v>1093</v>
      </c>
      <c r="B453" t="s">
        <v>429</v>
      </c>
      <c r="D453">
        <f>AVERAGE(41.683,37.057,40.416,41.037)</f>
        <v>40.048250000000003</v>
      </c>
      <c r="E453">
        <f>AVERAGE(10792,10586,11978,10785)</f>
        <v>11035.25</v>
      </c>
      <c r="F453">
        <v>48.9</v>
      </c>
      <c r="G453" s="11"/>
      <c r="H453" t="s">
        <v>1746</v>
      </c>
      <c r="I453">
        <v>9759</v>
      </c>
      <c r="J453">
        <v>4961998</v>
      </c>
      <c r="K453">
        <v>2</v>
      </c>
      <c r="L453">
        <v>44</v>
      </c>
      <c r="M453" t="s">
        <v>228</v>
      </c>
      <c r="N453" s="6" t="s">
        <v>2409</v>
      </c>
      <c r="R453">
        <v>2</v>
      </c>
      <c r="S453">
        <v>44</v>
      </c>
      <c r="T453" t="s">
        <v>1909</v>
      </c>
      <c r="U453" t="s">
        <v>2009</v>
      </c>
      <c r="V453" t="s">
        <v>2024</v>
      </c>
      <c r="W453" t="s">
        <v>2016</v>
      </c>
      <c r="X453" t="s">
        <v>2039</v>
      </c>
    </row>
    <row r="454" spans="1:24" ht="15.6" customHeight="1" x14ac:dyDescent="0.3">
      <c r="A454" t="s">
        <v>1368</v>
      </c>
      <c r="B454" t="s">
        <v>718</v>
      </c>
      <c r="D454">
        <v>39.1</v>
      </c>
      <c r="E454">
        <v>10379</v>
      </c>
      <c r="F454">
        <v>49.5</v>
      </c>
      <c r="G454" s="11"/>
      <c r="H454" t="s">
        <v>1746</v>
      </c>
      <c r="I454">
        <v>11177</v>
      </c>
      <c r="J454">
        <v>4951514</v>
      </c>
      <c r="K454">
        <v>15</v>
      </c>
      <c r="L454">
        <v>45</v>
      </c>
      <c r="M454" t="s">
        <v>226</v>
      </c>
      <c r="N454" s="6" t="s">
        <v>2410</v>
      </c>
      <c r="R454">
        <v>15</v>
      </c>
      <c r="S454">
        <v>45</v>
      </c>
      <c r="T454" t="s">
        <v>1909</v>
      </c>
      <c r="U454" t="s">
        <v>2009</v>
      </c>
      <c r="V454" t="s">
        <v>2024</v>
      </c>
      <c r="W454" t="s">
        <v>2016</v>
      </c>
      <c r="X454" t="s">
        <v>2039</v>
      </c>
    </row>
    <row r="455" spans="1:24" ht="15.6" customHeight="1" x14ac:dyDescent="0.3">
      <c r="A455" t="s">
        <v>1298</v>
      </c>
      <c r="B455" t="s">
        <v>800</v>
      </c>
      <c r="C455" t="s">
        <v>801</v>
      </c>
      <c r="D455">
        <v>51.7</v>
      </c>
      <c r="F455">
        <v>48</v>
      </c>
      <c r="G455" s="11"/>
      <c r="H455" t="s">
        <v>383</v>
      </c>
      <c r="I455" t="s">
        <v>383</v>
      </c>
      <c r="J455" t="s">
        <v>383</v>
      </c>
      <c r="K455">
        <v>10</v>
      </c>
      <c r="L455">
        <v>37</v>
      </c>
      <c r="M455" t="s">
        <v>228</v>
      </c>
      <c r="N455" s="6" t="s">
        <v>2411</v>
      </c>
      <c r="R455">
        <v>10</v>
      </c>
      <c r="S455">
        <v>37</v>
      </c>
      <c r="T455" t="s">
        <v>1910</v>
      </c>
      <c r="U455" t="s">
        <v>2009</v>
      </c>
      <c r="V455" t="s">
        <v>2024</v>
      </c>
      <c r="W455" t="s">
        <v>2016</v>
      </c>
      <c r="X455" t="s">
        <v>2039</v>
      </c>
    </row>
    <row r="456" spans="1:24" ht="15.6" customHeight="1" x14ac:dyDescent="0.3">
      <c r="A456" t="s">
        <v>1566</v>
      </c>
      <c r="B456" t="s">
        <v>3817</v>
      </c>
      <c r="C456" t="s">
        <v>1712</v>
      </c>
      <c r="D456">
        <v>46.052</v>
      </c>
      <c r="E456">
        <v>13375</v>
      </c>
      <c r="F456">
        <v>58</v>
      </c>
      <c r="G456" s="11"/>
      <c r="H456" t="s">
        <v>3707</v>
      </c>
      <c r="I456">
        <v>13375</v>
      </c>
      <c r="J456">
        <v>5585608</v>
      </c>
      <c r="M456" t="s">
        <v>1691</v>
      </c>
      <c r="N456" s="6" t="s">
        <v>2168</v>
      </c>
      <c r="O456">
        <v>9</v>
      </c>
      <c r="P456">
        <v>47</v>
      </c>
      <c r="Q456">
        <v>25</v>
      </c>
      <c r="R456">
        <v>9</v>
      </c>
      <c r="S456">
        <v>47</v>
      </c>
      <c r="T456" t="s">
        <v>1911</v>
      </c>
      <c r="U456" t="s">
        <v>2009</v>
      </c>
      <c r="V456" t="s">
        <v>2024</v>
      </c>
      <c r="W456" t="s">
        <v>2016</v>
      </c>
      <c r="X456" t="s">
        <v>2039</v>
      </c>
    </row>
    <row r="457" spans="1:24" x14ac:dyDescent="0.3">
      <c r="A457" t="s">
        <v>1146</v>
      </c>
      <c r="B457" t="s">
        <v>3818</v>
      </c>
      <c r="C457" t="s">
        <v>555</v>
      </c>
      <c r="D457">
        <v>34.036999999999999</v>
      </c>
      <c r="E457">
        <v>13206</v>
      </c>
      <c r="F457">
        <v>53.37</v>
      </c>
      <c r="G457" s="11"/>
      <c r="H457" t="s">
        <v>1746</v>
      </c>
      <c r="I457">
        <v>13191</v>
      </c>
      <c r="J457">
        <v>5348204</v>
      </c>
      <c r="K457">
        <v>12</v>
      </c>
      <c r="L457">
        <v>40</v>
      </c>
      <c r="M457" t="s">
        <v>226</v>
      </c>
      <c r="N457" s="6" t="s">
        <v>2246</v>
      </c>
      <c r="O457" s="9"/>
      <c r="P457" s="9"/>
      <c r="R457">
        <v>12</v>
      </c>
      <c r="S457">
        <v>40</v>
      </c>
      <c r="T457" t="s">
        <v>652</v>
      </c>
      <c r="U457" t="s">
        <v>2009</v>
      </c>
      <c r="V457" t="s">
        <v>2024</v>
      </c>
      <c r="W457" t="s">
        <v>2015</v>
      </c>
      <c r="X457" t="s">
        <v>3039</v>
      </c>
    </row>
    <row r="458" spans="1:24" x14ac:dyDescent="0.3">
      <c r="A458" t="s">
        <v>1148</v>
      </c>
      <c r="B458" t="s">
        <v>229</v>
      </c>
      <c r="C458" t="s">
        <v>351</v>
      </c>
      <c r="D458">
        <v>48.661000000000001</v>
      </c>
      <c r="E458">
        <v>16587</v>
      </c>
      <c r="F458">
        <v>45.5</v>
      </c>
      <c r="G458" s="11"/>
      <c r="H458" t="s">
        <v>340</v>
      </c>
      <c r="I458">
        <v>16562</v>
      </c>
      <c r="J458">
        <v>7427128</v>
      </c>
      <c r="K458">
        <v>4</v>
      </c>
      <c r="L458">
        <v>30</v>
      </c>
      <c r="M458" t="s">
        <v>227</v>
      </c>
      <c r="N458" s="6" t="s">
        <v>2412</v>
      </c>
      <c r="O458">
        <v>-2.5</v>
      </c>
      <c r="P458">
        <v>30</v>
      </c>
      <c r="Q458">
        <v>4</v>
      </c>
      <c r="R458">
        <v>-2.5</v>
      </c>
      <c r="S458">
        <v>30</v>
      </c>
      <c r="T458" t="s">
        <v>1912</v>
      </c>
      <c r="U458" t="s">
        <v>2009</v>
      </c>
      <c r="V458" t="s">
        <v>2024</v>
      </c>
      <c r="W458" t="s">
        <v>2016</v>
      </c>
      <c r="X458" t="s">
        <v>2039</v>
      </c>
    </row>
    <row r="459" spans="1:24" x14ac:dyDescent="0.3">
      <c r="A459" t="s">
        <v>1094</v>
      </c>
      <c r="B459" t="s">
        <v>507</v>
      </c>
      <c r="D459">
        <v>14.1669</v>
      </c>
      <c r="F459">
        <v>36.5</v>
      </c>
      <c r="G459" s="11"/>
      <c r="H459" t="s">
        <v>383</v>
      </c>
      <c r="I459" t="s">
        <v>383</v>
      </c>
      <c r="J459" t="s">
        <v>383</v>
      </c>
      <c r="K459">
        <v>0</v>
      </c>
      <c r="L459">
        <v>35</v>
      </c>
      <c r="M459" t="s">
        <v>227</v>
      </c>
      <c r="N459" s="6" t="s">
        <v>2234</v>
      </c>
      <c r="R459">
        <v>0</v>
      </c>
      <c r="S459">
        <v>35</v>
      </c>
      <c r="T459" t="s">
        <v>1913</v>
      </c>
      <c r="U459" t="s">
        <v>2009</v>
      </c>
      <c r="V459" t="s">
        <v>2024</v>
      </c>
      <c r="W459" t="s">
        <v>2016</v>
      </c>
      <c r="X459" t="s">
        <v>3045</v>
      </c>
    </row>
    <row r="460" spans="1:24" x14ac:dyDescent="0.3">
      <c r="A460" t="s">
        <v>1020</v>
      </c>
      <c r="B460" t="s">
        <v>280</v>
      </c>
      <c r="C460" t="s">
        <v>76</v>
      </c>
      <c r="D460">
        <v>8.8740000000000006</v>
      </c>
      <c r="E460">
        <f>AVERAGE(5325,5177)</f>
        <v>5251</v>
      </c>
      <c r="F460">
        <v>47.7</v>
      </c>
      <c r="G460" s="11"/>
      <c r="H460" t="s">
        <v>1746</v>
      </c>
      <c r="I460">
        <v>6801</v>
      </c>
      <c r="J460">
        <v>2869688</v>
      </c>
      <c r="K460">
        <v>9</v>
      </c>
      <c r="L460">
        <v>52</v>
      </c>
      <c r="M460" t="s">
        <v>226</v>
      </c>
      <c r="N460" s="6" t="s">
        <v>2413</v>
      </c>
      <c r="Q460" t="s">
        <v>262</v>
      </c>
      <c r="R460">
        <v>9</v>
      </c>
      <c r="S460">
        <v>52</v>
      </c>
      <c r="T460" t="s">
        <v>1913</v>
      </c>
      <c r="U460" t="s">
        <v>2009</v>
      </c>
      <c r="V460" t="s">
        <v>2024</v>
      </c>
      <c r="W460" t="s">
        <v>2016</v>
      </c>
      <c r="X460" t="s">
        <v>3045</v>
      </c>
    </row>
    <row r="461" spans="1:24" x14ac:dyDescent="0.3">
      <c r="A461" t="s">
        <v>1369</v>
      </c>
      <c r="B461" t="s">
        <v>111</v>
      </c>
      <c r="D461">
        <v>46.4</v>
      </c>
      <c r="E461">
        <v>16776</v>
      </c>
      <c r="F461">
        <v>47</v>
      </c>
      <c r="G461" s="11"/>
      <c r="H461" t="s">
        <v>1746</v>
      </c>
      <c r="I461">
        <v>16696</v>
      </c>
      <c r="J461">
        <v>7153217</v>
      </c>
      <c r="K461">
        <v>10</v>
      </c>
      <c r="L461">
        <v>35</v>
      </c>
      <c r="M461" t="s">
        <v>226</v>
      </c>
      <c r="N461" s="6" t="s">
        <v>2414</v>
      </c>
      <c r="R461">
        <v>10</v>
      </c>
      <c r="S461">
        <v>35</v>
      </c>
      <c r="T461" t="s">
        <v>1914</v>
      </c>
      <c r="U461" t="s">
        <v>2009</v>
      </c>
      <c r="V461" t="s">
        <v>2024</v>
      </c>
      <c r="W461" t="s">
        <v>2016</v>
      </c>
      <c r="X461" t="s">
        <v>2039</v>
      </c>
    </row>
    <row r="462" spans="1:24" x14ac:dyDescent="0.3">
      <c r="A462" t="s">
        <v>1096</v>
      </c>
      <c r="B462" t="s">
        <v>8</v>
      </c>
      <c r="D462">
        <v>110.881</v>
      </c>
      <c r="E462">
        <v>9961</v>
      </c>
      <c r="F462">
        <v>44.8</v>
      </c>
      <c r="G462" s="11"/>
      <c r="H462" t="s">
        <v>1746</v>
      </c>
      <c r="I462">
        <v>8866</v>
      </c>
      <c r="J462">
        <v>4253013</v>
      </c>
      <c r="K462">
        <v>4</v>
      </c>
      <c r="L462">
        <v>25</v>
      </c>
      <c r="M462" t="s">
        <v>226</v>
      </c>
      <c r="N462" s="6" t="s">
        <v>2415</v>
      </c>
      <c r="R462">
        <v>4</v>
      </c>
      <c r="S462">
        <v>25</v>
      </c>
      <c r="T462" t="s">
        <v>653</v>
      </c>
      <c r="U462" t="s">
        <v>2009</v>
      </c>
      <c r="V462" t="s">
        <v>2024</v>
      </c>
      <c r="W462" t="s">
        <v>2016</v>
      </c>
      <c r="X462" t="s">
        <v>2039</v>
      </c>
    </row>
    <row r="463" spans="1:24" x14ac:dyDescent="0.3">
      <c r="A463" t="s">
        <v>1097</v>
      </c>
      <c r="B463" t="s">
        <v>124</v>
      </c>
      <c r="D463">
        <v>49.647599999999997</v>
      </c>
      <c r="E463">
        <v>11247</v>
      </c>
      <c r="F463">
        <v>50.35</v>
      </c>
      <c r="G463" s="8" t="s">
        <v>2130</v>
      </c>
      <c r="H463" t="s">
        <v>383</v>
      </c>
      <c r="I463" t="s">
        <v>383</v>
      </c>
      <c r="J463" t="s">
        <v>383</v>
      </c>
      <c r="K463">
        <v>4</v>
      </c>
      <c r="L463">
        <v>32</v>
      </c>
      <c r="M463" t="s">
        <v>227</v>
      </c>
      <c r="N463" s="6" t="s">
        <v>2416</v>
      </c>
      <c r="R463">
        <v>4</v>
      </c>
      <c r="S463">
        <v>32</v>
      </c>
      <c r="T463" t="s">
        <v>1915</v>
      </c>
      <c r="U463" t="s">
        <v>2009</v>
      </c>
      <c r="V463" t="s">
        <v>2024</v>
      </c>
      <c r="W463" t="s">
        <v>2016</v>
      </c>
      <c r="X463" t="s">
        <v>2039</v>
      </c>
    </row>
    <row r="464" spans="1:24" x14ac:dyDescent="0.3">
      <c r="A464" t="s">
        <v>1568</v>
      </c>
      <c r="B464" t="s">
        <v>3819</v>
      </c>
      <c r="D464">
        <v>54.6</v>
      </c>
      <c r="F464">
        <v>42</v>
      </c>
      <c r="G464" s="11"/>
      <c r="H464" t="s">
        <v>383</v>
      </c>
      <c r="I464" t="s">
        <v>383</v>
      </c>
      <c r="J464" t="s">
        <v>383</v>
      </c>
      <c r="K464">
        <v>4</v>
      </c>
      <c r="L464">
        <v>35</v>
      </c>
      <c r="M464" t="s">
        <v>1691</v>
      </c>
      <c r="N464" s="6" t="s">
        <v>2168</v>
      </c>
      <c r="Q464">
        <v>6</v>
      </c>
      <c r="R464">
        <v>4</v>
      </c>
      <c r="S464">
        <v>35</v>
      </c>
      <c r="T464" t="s">
        <v>1916</v>
      </c>
      <c r="U464" t="s">
        <v>2009</v>
      </c>
      <c r="V464" t="s">
        <v>2024</v>
      </c>
      <c r="W464" t="s">
        <v>2016</v>
      </c>
      <c r="X464" t="s">
        <v>2039</v>
      </c>
    </row>
    <row r="465" spans="1:24" x14ac:dyDescent="0.3">
      <c r="A465" t="s">
        <v>1099</v>
      </c>
      <c r="B465" t="s">
        <v>281</v>
      </c>
      <c r="D465">
        <v>31.783999999999999</v>
      </c>
      <c r="E465">
        <v>8640</v>
      </c>
      <c r="F465">
        <v>50.3</v>
      </c>
      <c r="G465" s="11"/>
      <c r="H465" t="s">
        <v>383</v>
      </c>
      <c r="I465" t="s">
        <v>383</v>
      </c>
      <c r="J465" t="s">
        <v>383</v>
      </c>
      <c r="K465">
        <v>6</v>
      </c>
      <c r="L465">
        <v>31</v>
      </c>
      <c r="M465" t="s">
        <v>226</v>
      </c>
      <c r="N465" s="6" t="s">
        <v>2417</v>
      </c>
      <c r="O465">
        <v>7</v>
      </c>
      <c r="P465">
        <v>38</v>
      </c>
      <c r="Q465">
        <v>10</v>
      </c>
      <c r="R465">
        <v>6</v>
      </c>
      <c r="S465">
        <v>38</v>
      </c>
      <c r="T465" t="s">
        <v>1797</v>
      </c>
      <c r="U465" t="s">
        <v>2009</v>
      </c>
      <c r="V465" t="s">
        <v>2024</v>
      </c>
      <c r="W465" t="s">
        <v>2016</v>
      </c>
      <c r="X465" t="s">
        <v>2039</v>
      </c>
    </row>
    <row r="466" spans="1:24" x14ac:dyDescent="0.3">
      <c r="A466" t="s">
        <v>1100</v>
      </c>
      <c r="B466" t="s">
        <v>322</v>
      </c>
      <c r="C466" t="s">
        <v>826</v>
      </c>
      <c r="D466">
        <v>78.599999999999994</v>
      </c>
      <c r="E466">
        <v>27481</v>
      </c>
      <c r="F466">
        <v>51</v>
      </c>
      <c r="G466" s="11"/>
      <c r="H466" t="s">
        <v>340</v>
      </c>
      <c r="I466">
        <v>27479</v>
      </c>
      <c r="J466">
        <v>9450201</v>
      </c>
      <c r="K466">
        <v>8</v>
      </c>
      <c r="L466">
        <v>35</v>
      </c>
      <c r="M466" t="s">
        <v>226</v>
      </c>
      <c r="N466" s="6" t="s">
        <v>2340</v>
      </c>
      <c r="R466">
        <v>8</v>
      </c>
      <c r="S466">
        <v>35</v>
      </c>
      <c r="T466" t="s">
        <v>1919</v>
      </c>
      <c r="U466" t="s">
        <v>2009</v>
      </c>
      <c r="V466" t="s">
        <v>2024</v>
      </c>
      <c r="W466" t="s">
        <v>2015</v>
      </c>
      <c r="X466" t="s">
        <v>3043</v>
      </c>
    </row>
    <row r="467" spans="1:24" x14ac:dyDescent="0.3">
      <c r="A467" t="s">
        <v>1101</v>
      </c>
      <c r="B467" t="s">
        <v>158</v>
      </c>
      <c r="D467">
        <v>12.597</v>
      </c>
      <c r="E467">
        <v>5675</v>
      </c>
      <c r="F467">
        <v>30.05</v>
      </c>
      <c r="G467" s="11"/>
      <c r="H467" t="s">
        <v>1746</v>
      </c>
      <c r="I467">
        <v>5643</v>
      </c>
      <c r="J467">
        <v>2707348</v>
      </c>
      <c r="K467">
        <v>11</v>
      </c>
      <c r="L467">
        <v>39</v>
      </c>
      <c r="M467" t="s">
        <v>226</v>
      </c>
      <c r="N467" s="6" t="s">
        <v>2418</v>
      </c>
      <c r="R467">
        <v>11</v>
      </c>
      <c r="S467">
        <v>39</v>
      </c>
      <c r="T467" t="s">
        <v>1917</v>
      </c>
      <c r="U467" t="s">
        <v>2009</v>
      </c>
      <c r="V467" t="s">
        <v>2024</v>
      </c>
      <c r="W467" t="s">
        <v>2016</v>
      </c>
      <c r="X467" t="s">
        <v>3045</v>
      </c>
    </row>
    <row r="468" spans="1:24" x14ac:dyDescent="0.3">
      <c r="A468" t="s">
        <v>1301</v>
      </c>
      <c r="B468" t="s">
        <v>809</v>
      </c>
      <c r="C468" t="s">
        <v>808</v>
      </c>
      <c r="D468">
        <v>31.5</v>
      </c>
      <c r="F468">
        <v>45.5</v>
      </c>
      <c r="G468" s="11"/>
      <c r="H468" t="s">
        <v>383</v>
      </c>
      <c r="I468" t="s">
        <v>383</v>
      </c>
      <c r="J468" t="s">
        <v>383</v>
      </c>
      <c r="K468">
        <v>10</v>
      </c>
      <c r="L468">
        <v>45</v>
      </c>
      <c r="M468" t="s">
        <v>227</v>
      </c>
      <c r="N468" s="6" t="s">
        <v>2419</v>
      </c>
      <c r="R468">
        <v>10</v>
      </c>
      <c r="S468">
        <v>45</v>
      </c>
      <c r="T468" t="s">
        <v>1918</v>
      </c>
      <c r="U468" t="s">
        <v>2009</v>
      </c>
      <c r="V468" t="s">
        <v>2024</v>
      </c>
      <c r="W468" t="s">
        <v>2016</v>
      </c>
      <c r="X468" t="s">
        <v>2039</v>
      </c>
    </row>
    <row r="469" spans="1:24" x14ac:dyDescent="0.3">
      <c r="A469" t="s">
        <v>1302</v>
      </c>
      <c r="B469" t="s">
        <v>810</v>
      </c>
      <c r="C469" t="s">
        <v>1696</v>
      </c>
      <c r="D469">
        <v>36</v>
      </c>
      <c r="F469">
        <v>47</v>
      </c>
      <c r="G469" s="11"/>
      <c r="H469" t="s">
        <v>383</v>
      </c>
      <c r="I469" t="s">
        <v>383</v>
      </c>
      <c r="J469" t="s">
        <v>383</v>
      </c>
      <c r="K469">
        <v>10</v>
      </c>
      <c r="L469">
        <v>40</v>
      </c>
      <c r="M469" t="s">
        <v>227</v>
      </c>
      <c r="N469" s="6" t="s">
        <v>2419</v>
      </c>
      <c r="R469">
        <v>10</v>
      </c>
      <c r="S469">
        <v>40</v>
      </c>
      <c r="T469" t="s">
        <v>1918</v>
      </c>
      <c r="U469" t="s">
        <v>2009</v>
      </c>
      <c r="V469" t="s">
        <v>2024</v>
      </c>
      <c r="W469" t="s">
        <v>2016</v>
      </c>
      <c r="X469" t="s">
        <v>2039</v>
      </c>
    </row>
    <row r="470" spans="1:24" x14ac:dyDescent="0.3">
      <c r="A470" t="s">
        <v>1102</v>
      </c>
      <c r="B470" t="s">
        <v>515</v>
      </c>
      <c r="C470" t="s">
        <v>696</v>
      </c>
      <c r="D470">
        <f>AVERAGE(32.365,30.105)</f>
        <v>31.234999999999999</v>
      </c>
      <c r="E470">
        <f>AVERAGE(9230,9270)</f>
        <v>9250</v>
      </c>
      <c r="F470">
        <v>45.87</v>
      </c>
      <c r="G470" s="11"/>
      <c r="H470" t="s">
        <v>1746</v>
      </c>
      <c r="I470">
        <v>9264</v>
      </c>
      <c r="J470">
        <v>4547040</v>
      </c>
      <c r="K470">
        <v>8</v>
      </c>
      <c r="L470">
        <v>47</v>
      </c>
      <c r="M470" t="s">
        <v>226</v>
      </c>
      <c r="N470" s="6" t="s">
        <v>2420</v>
      </c>
      <c r="Q470" s="14" t="s">
        <v>773</v>
      </c>
      <c r="R470">
        <v>8</v>
      </c>
      <c r="S470">
        <v>47</v>
      </c>
      <c r="T470" t="s">
        <v>1918</v>
      </c>
      <c r="U470" t="s">
        <v>2009</v>
      </c>
      <c r="V470" t="s">
        <v>2024</v>
      </c>
      <c r="W470" t="s">
        <v>2016</v>
      </c>
      <c r="X470" t="s">
        <v>2039</v>
      </c>
    </row>
    <row r="471" spans="1:24" x14ac:dyDescent="0.3">
      <c r="A471" t="s">
        <v>1290</v>
      </c>
      <c r="B471" t="s">
        <v>3820</v>
      </c>
      <c r="D471">
        <v>19.510000000000002</v>
      </c>
      <c r="E471">
        <v>7537</v>
      </c>
      <c r="F471">
        <v>56</v>
      </c>
      <c r="G471" s="11"/>
      <c r="H471" t="s">
        <v>340</v>
      </c>
      <c r="I471">
        <v>7537</v>
      </c>
      <c r="J471">
        <v>3811428</v>
      </c>
      <c r="K471">
        <v>5</v>
      </c>
      <c r="L471">
        <v>37</v>
      </c>
      <c r="M471" t="s">
        <v>227</v>
      </c>
      <c r="N471" s="6" t="s">
        <v>2421</v>
      </c>
      <c r="R471">
        <v>5</v>
      </c>
      <c r="S471">
        <v>37</v>
      </c>
      <c r="T471" t="s">
        <v>1919</v>
      </c>
      <c r="U471" t="s">
        <v>2009</v>
      </c>
      <c r="V471" t="s">
        <v>2024</v>
      </c>
      <c r="W471" t="s">
        <v>2015</v>
      </c>
      <c r="X471" t="s">
        <v>3043</v>
      </c>
    </row>
    <row r="472" spans="1:24" x14ac:dyDescent="0.3">
      <c r="A472" t="s">
        <v>1103</v>
      </c>
      <c r="B472" t="s">
        <v>71</v>
      </c>
      <c r="C472" t="s">
        <v>349</v>
      </c>
      <c r="D472">
        <v>37.213000000000001</v>
      </c>
      <c r="E472">
        <v>12380</v>
      </c>
      <c r="F472">
        <v>50.3</v>
      </c>
      <c r="G472" s="11"/>
      <c r="H472" t="s">
        <v>340</v>
      </c>
      <c r="I472">
        <v>16002</v>
      </c>
      <c r="J472">
        <v>6076471</v>
      </c>
      <c r="K472">
        <v>5</v>
      </c>
      <c r="L472">
        <v>35</v>
      </c>
      <c r="M472" t="s">
        <v>227</v>
      </c>
      <c r="N472" s="6" t="s">
        <v>2422</v>
      </c>
      <c r="O472">
        <v>4</v>
      </c>
      <c r="P472">
        <v>32</v>
      </c>
      <c r="Q472">
        <v>4</v>
      </c>
      <c r="R472">
        <v>4</v>
      </c>
      <c r="S472">
        <v>35</v>
      </c>
      <c r="T472" t="s">
        <v>1878</v>
      </c>
      <c r="U472" t="s">
        <v>2009</v>
      </c>
      <c r="V472" t="s">
        <v>2024</v>
      </c>
      <c r="W472" t="s">
        <v>2016</v>
      </c>
      <c r="X472" t="s">
        <v>2039</v>
      </c>
    </row>
    <row r="473" spans="1:24" x14ac:dyDescent="0.3">
      <c r="A473" t="s">
        <v>1104</v>
      </c>
      <c r="B473" t="s">
        <v>7</v>
      </c>
      <c r="D473">
        <v>58.301000000000002</v>
      </c>
      <c r="E473">
        <v>17968</v>
      </c>
      <c r="F473">
        <v>50</v>
      </c>
      <c r="G473" s="11"/>
      <c r="H473" t="s">
        <v>1746</v>
      </c>
      <c r="I473">
        <v>11649</v>
      </c>
      <c r="J473">
        <v>3708763</v>
      </c>
      <c r="K473">
        <v>2</v>
      </c>
      <c r="L473">
        <v>28</v>
      </c>
      <c r="M473" t="s">
        <v>228</v>
      </c>
      <c r="N473" s="6" t="s">
        <v>2225</v>
      </c>
      <c r="Q473" t="s">
        <v>822</v>
      </c>
      <c r="R473">
        <v>2</v>
      </c>
      <c r="S473">
        <v>28</v>
      </c>
      <c r="T473" t="s">
        <v>1920</v>
      </c>
      <c r="U473" t="s">
        <v>2009</v>
      </c>
      <c r="V473" t="s">
        <v>2024</v>
      </c>
      <c r="W473" t="s">
        <v>2015</v>
      </c>
      <c r="X473" t="s">
        <v>3039</v>
      </c>
    </row>
    <row r="474" spans="1:24" x14ac:dyDescent="0.3">
      <c r="A474" t="s">
        <v>1371</v>
      </c>
      <c r="B474" t="s">
        <v>719</v>
      </c>
      <c r="D474">
        <v>37.799999999999997</v>
      </c>
      <c r="E474">
        <v>13390</v>
      </c>
      <c r="F474">
        <v>45.5</v>
      </c>
      <c r="G474" s="11"/>
      <c r="H474" t="s">
        <v>1746</v>
      </c>
      <c r="I474">
        <v>13712</v>
      </c>
      <c r="J474">
        <v>6414736</v>
      </c>
      <c r="K474">
        <v>10</v>
      </c>
      <c r="L474">
        <v>35</v>
      </c>
      <c r="M474" t="s">
        <v>227</v>
      </c>
      <c r="N474" s="6" t="s">
        <v>2423</v>
      </c>
      <c r="R474">
        <v>10</v>
      </c>
      <c r="S474">
        <v>35</v>
      </c>
      <c r="T474" t="s">
        <v>654</v>
      </c>
      <c r="U474" t="s">
        <v>2009</v>
      </c>
      <c r="V474" t="s">
        <v>2024</v>
      </c>
      <c r="W474" t="s">
        <v>2016</v>
      </c>
      <c r="X474" t="s">
        <v>2039</v>
      </c>
    </row>
    <row r="475" spans="1:24" x14ac:dyDescent="0.3">
      <c r="A475" t="s">
        <v>1105</v>
      </c>
      <c r="B475" t="s">
        <v>197</v>
      </c>
      <c r="D475">
        <f>AVERAGE(30.741,31.454)</f>
        <v>31.0975</v>
      </c>
      <c r="E475">
        <f>AVERAGE(11610,11514)</f>
        <v>11562</v>
      </c>
      <c r="F475">
        <v>48.8</v>
      </c>
      <c r="G475" s="11"/>
      <c r="H475" t="s">
        <v>1746</v>
      </c>
      <c r="I475">
        <v>11372</v>
      </c>
      <c r="J475">
        <v>5328184</v>
      </c>
      <c r="K475">
        <v>-3</v>
      </c>
      <c r="L475">
        <v>30</v>
      </c>
      <c r="M475" t="s">
        <v>226</v>
      </c>
      <c r="N475" s="6" t="s">
        <v>2424</v>
      </c>
      <c r="R475">
        <v>-3</v>
      </c>
      <c r="S475">
        <v>30</v>
      </c>
      <c r="T475" t="s">
        <v>654</v>
      </c>
      <c r="U475" t="s">
        <v>2009</v>
      </c>
      <c r="V475" t="s">
        <v>2024</v>
      </c>
      <c r="W475" t="s">
        <v>2016</v>
      </c>
      <c r="X475" t="s">
        <v>2039</v>
      </c>
    </row>
    <row r="476" spans="1:24" x14ac:dyDescent="0.3">
      <c r="A476" t="s">
        <v>1106</v>
      </c>
      <c r="B476" t="s">
        <v>514</v>
      </c>
      <c r="C476" t="s">
        <v>198</v>
      </c>
      <c r="D476">
        <v>32.375999999999998</v>
      </c>
      <c r="E476">
        <v>10694</v>
      </c>
      <c r="F476">
        <v>47.5</v>
      </c>
      <c r="G476" s="11"/>
      <c r="H476" t="s">
        <v>1746</v>
      </c>
      <c r="I476">
        <v>11550</v>
      </c>
      <c r="J476">
        <v>5457440</v>
      </c>
      <c r="K476">
        <v>-5</v>
      </c>
      <c r="L476">
        <v>30</v>
      </c>
      <c r="M476" t="s">
        <v>227</v>
      </c>
      <c r="N476" s="6" t="s">
        <v>2425</v>
      </c>
      <c r="R476">
        <v>-5</v>
      </c>
      <c r="S476">
        <v>30</v>
      </c>
      <c r="T476" t="s">
        <v>654</v>
      </c>
      <c r="U476" t="s">
        <v>2009</v>
      </c>
      <c r="V476" t="s">
        <v>2024</v>
      </c>
      <c r="W476" t="s">
        <v>2016</v>
      </c>
      <c r="X476" t="s">
        <v>2039</v>
      </c>
    </row>
    <row r="477" spans="1:24" x14ac:dyDescent="0.3">
      <c r="A477" t="s">
        <v>1107</v>
      </c>
      <c r="B477" t="s">
        <v>512</v>
      </c>
      <c r="D477">
        <f>AVERAGE(31.68,32.114)</f>
        <v>31.896999999999998</v>
      </c>
      <c r="E477">
        <f>AVERAGE(12343,11536)</f>
        <v>11939.5</v>
      </c>
      <c r="F477">
        <v>49.3</v>
      </c>
      <c r="G477" s="11"/>
      <c r="H477" t="s">
        <v>1746</v>
      </c>
      <c r="I477">
        <v>12015</v>
      </c>
      <c r="J477">
        <v>5703011</v>
      </c>
      <c r="K477">
        <v>-2</v>
      </c>
      <c r="L477">
        <v>30</v>
      </c>
      <c r="M477" t="s">
        <v>227</v>
      </c>
      <c r="N477" s="6" t="s">
        <v>2329</v>
      </c>
      <c r="R477">
        <v>-2</v>
      </c>
      <c r="S477">
        <v>30</v>
      </c>
      <c r="T477" t="s">
        <v>654</v>
      </c>
      <c r="U477" t="s">
        <v>2009</v>
      </c>
      <c r="V477" t="s">
        <v>2024</v>
      </c>
      <c r="W477" t="s">
        <v>2016</v>
      </c>
      <c r="X477" t="s">
        <v>2039</v>
      </c>
    </row>
    <row r="478" spans="1:24" x14ac:dyDescent="0.3">
      <c r="A478" t="s">
        <v>1372</v>
      </c>
      <c r="B478" t="s">
        <v>720</v>
      </c>
      <c r="D478">
        <v>27.7</v>
      </c>
      <c r="E478">
        <v>10633</v>
      </c>
      <c r="F478">
        <v>51.5</v>
      </c>
      <c r="G478" s="11"/>
      <c r="H478" t="s">
        <v>1746</v>
      </c>
      <c r="I478">
        <v>10686</v>
      </c>
      <c r="J478">
        <v>4970178</v>
      </c>
      <c r="K478">
        <v>15</v>
      </c>
      <c r="L478">
        <v>35</v>
      </c>
      <c r="M478" t="s">
        <v>228</v>
      </c>
      <c r="N478" s="6" t="s">
        <v>2426</v>
      </c>
      <c r="R478">
        <v>15</v>
      </c>
      <c r="S478">
        <v>35</v>
      </c>
      <c r="T478" t="s">
        <v>654</v>
      </c>
      <c r="U478" t="s">
        <v>2009</v>
      </c>
      <c r="V478" t="s">
        <v>2024</v>
      </c>
      <c r="W478" t="s">
        <v>2016</v>
      </c>
      <c r="X478" t="s">
        <v>2039</v>
      </c>
    </row>
    <row r="479" spans="1:24" x14ac:dyDescent="0.3">
      <c r="A479" t="s">
        <v>1108</v>
      </c>
      <c r="B479" t="s">
        <v>40</v>
      </c>
      <c r="D479">
        <f>AVERAGE(32.224,31.341)</f>
        <v>31.782499999999999</v>
      </c>
      <c r="E479">
        <f>AVERAGE(13671,11396)</f>
        <v>12533.5</v>
      </c>
      <c r="F479">
        <v>49</v>
      </c>
      <c r="G479" s="11"/>
      <c r="H479" t="s">
        <v>340</v>
      </c>
      <c r="I479">
        <v>11980</v>
      </c>
      <c r="J479">
        <v>5441222</v>
      </c>
      <c r="K479">
        <v>4</v>
      </c>
      <c r="L479">
        <v>32</v>
      </c>
      <c r="M479" t="s">
        <v>226</v>
      </c>
      <c r="N479" s="6" t="s">
        <v>2427</v>
      </c>
      <c r="O479">
        <v>1</v>
      </c>
      <c r="P479">
        <v>37.5</v>
      </c>
      <c r="Q479">
        <v>3</v>
      </c>
      <c r="R479">
        <v>1</v>
      </c>
      <c r="S479">
        <v>37.5</v>
      </c>
      <c r="T479" t="s">
        <v>1921</v>
      </c>
      <c r="U479" t="s">
        <v>2009</v>
      </c>
      <c r="V479" t="s">
        <v>2024</v>
      </c>
      <c r="W479" t="s">
        <v>2016</v>
      </c>
      <c r="X479" t="s">
        <v>2039</v>
      </c>
    </row>
    <row r="480" spans="1:24" x14ac:dyDescent="0.3">
      <c r="A480" t="s">
        <v>1281</v>
      </c>
      <c r="B480" t="s">
        <v>788</v>
      </c>
      <c r="D480">
        <v>34.506999999999998</v>
      </c>
      <c r="E480">
        <v>12602</v>
      </c>
      <c r="F480">
        <v>51.12</v>
      </c>
      <c r="G480" s="11"/>
      <c r="H480" t="s">
        <v>3707</v>
      </c>
      <c r="I480">
        <v>12602</v>
      </c>
      <c r="J480">
        <v>5903706</v>
      </c>
      <c r="K480">
        <v>2.5</v>
      </c>
      <c r="L480">
        <v>37.5</v>
      </c>
      <c r="M480" t="s">
        <v>227</v>
      </c>
      <c r="N480" s="6" t="s">
        <v>2329</v>
      </c>
      <c r="R480">
        <v>2.5</v>
      </c>
      <c r="S480">
        <v>37.5</v>
      </c>
      <c r="T480" t="s">
        <v>654</v>
      </c>
      <c r="U480" t="s">
        <v>2009</v>
      </c>
      <c r="V480" t="s">
        <v>2024</v>
      </c>
      <c r="W480" t="s">
        <v>2016</v>
      </c>
      <c r="X480" t="s">
        <v>2039</v>
      </c>
    </row>
    <row r="481" spans="1:24" x14ac:dyDescent="0.3">
      <c r="A481" t="s">
        <v>1109</v>
      </c>
      <c r="B481" t="s">
        <v>513</v>
      </c>
      <c r="D481">
        <v>33.646999999999998</v>
      </c>
      <c r="E481">
        <v>11593</v>
      </c>
      <c r="F481">
        <v>26.8</v>
      </c>
      <c r="G481" s="11"/>
      <c r="H481" t="s">
        <v>1746</v>
      </c>
      <c r="I481">
        <v>11663</v>
      </c>
      <c r="J481">
        <v>5350731</v>
      </c>
      <c r="K481">
        <v>5</v>
      </c>
      <c r="L481">
        <v>42</v>
      </c>
      <c r="M481" t="s">
        <v>227</v>
      </c>
      <c r="N481" s="6" t="s">
        <v>2428</v>
      </c>
      <c r="Q481" t="s">
        <v>764</v>
      </c>
      <c r="R481">
        <v>5</v>
      </c>
      <c r="S481">
        <v>42</v>
      </c>
      <c r="T481" t="s">
        <v>654</v>
      </c>
      <c r="U481" t="s">
        <v>2009</v>
      </c>
      <c r="V481" t="s">
        <v>2024</v>
      </c>
      <c r="W481" t="s">
        <v>2016</v>
      </c>
      <c r="X481" t="s">
        <v>2039</v>
      </c>
    </row>
    <row r="482" spans="1:24" x14ac:dyDescent="0.3">
      <c r="A482" t="s">
        <v>1110</v>
      </c>
      <c r="B482" t="s">
        <v>540</v>
      </c>
      <c r="D482">
        <f>AVERAGE(32.788,33.039)</f>
        <v>32.913499999999999</v>
      </c>
      <c r="E482">
        <f>AVERAGE(11761,11648)</f>
        <v>11704.5</v>
      </c>
      <c r="F482">
        <v>47.98</v>
      </c>
      <c r="G482" s="11"/>
      <c r="H482" t="s">
        <v>3707</v>
      </c>
      <c r="I482">
        <v>11761</v>
      </c>
      <c r="J482">
        <v>5776525</v>
      </c>
      <c r="K482">
        <v>7</v>
      </c>
      <c r="L482">
        <v>27</v>
      </c>
      <c r="M482" t="s">
        <v>226</v>
      </c>
      <c r="N482" s="6" t="s">
        <v>2199</v>
      </c>
      <c r="O482">
        <v>7</v>
      </c>
      <c r="P482">
        <v>36</v>
      </c>
      <c r="Q482">
        <v>6</v>
      </c>
      <c r="R482">
        <v>7</v>
      </c>
      <c r="S482">
        <v>36</v>
      </c>
      <c r="T482" t="s">
        <v>654</v>
      </c>
      <c r="U482" t="s">
        <v>2009</v>
      </c>
      <c r="V482" t="s">
        <v>2024</v>
      </c>
      <c r="W482" t="s">
        <v>2016</v>
      </c>
      <c r="X482" t="s">
        <v>2039</v>
      </c>
    </row>
    <row r="483" spans="1:24" x14ac:dyDescent="0.3">
      <c r="A483" t="s">
        <v>1111</v>
      </c>
      <c r="B483" t="s">
        <v>37</v>
      </c>
      <c r="D483">
        <v>23.940999999999999</v>
      </c>
      <c r="E483">
        <v>7149</v>
      </c>
      <c r="F483">
        <v>50.25</v>
      </c>
      <c r="G483" s="11"/>
      <c r="H483" t="s">
        <v>1746</v>
      </c>
      <c r="I483">
        <v>7144</v>
      </c>
      <c r="J483">
        <v>3565102</v>
      </c>
      <c r="K483">
        <v>10</v>
      </c>
      <c r="L483">
        <v>40</v>
      </c>
      <c r="M483" t="s">
        <v>227</v>
      </c>
      <c r="N483" s="6" t="s">
        <v>2429</v>
      </c>
      <c r="R483">
        <v>10</v>
      </c>
      <c r="S483">
        <v>40</v>
      </c>
      <c r="T483" t="s">
        <v>654</v>
      </c>
      <c r="U483" t="s">
        <v>2009</v>
      </c>
      <c r="V483" t="s">
        <v>2024</v>
      </c>
      <c r="W483" t="s">
        <v>2016</v>
      </c>
      <c r="X483" t="s">
        <v>2039</v>
      </c>
    </row>
    <row r="484" spans="1:24" x14ac:dyDescent="0.3">
      <c r="A484" t="s">
        <v>1112</v>
      </c>
      <c r="B484" t="s">
        <v>310</v>
      </c>
      <c r="D484">
        <f>AVERAGE(24.884,25.956)</f>
        <v>25.42</v>
      </c>
      <c r="E484">
        <f>AVERAGE(8946,9188)</f>
        <v>9067</v>
      </c>
      <c r="F484">
        <v>48.9</v>
      </c>
      <c r="G484" s="11"/>
      <c r="H484" t="s">
        <v>1746</v>
      </c>
      <c r="I484">
        <v>9101</v>
      </c>
      <c r="J484">
        <v>4201956</v>
      </c>
      <c r="K484">
        <v>10</v>
      </c>
      <c r="L484">
        <v>30</v>
      </c>
      <c r="M484" t="s">
        <v>226</v>
      </c>
      <c r="N484" s="6" t="s">
        <v>2327</v>
      </c>
      <c r="O484">
        <v>0</v>
      </c>
      <c r="P484">
        <v>35</v>
      </c>
      <c r="Q484">
        <v>19</v>
      </c>
      <c r="R484">
        <v>0</v>
      </c>
      <c r="S484">
        <v>35</v>
      </c>
      <c r="T484" t="s">
        <v>654</v>
      </c>
      <c r="U484" t="s">
        <v>2009</v>
      </c>
      <c r="V484" t="s">
        <v>2024</v>
      </c>
      <c r="W484" t="s">
        <v>2016</v>
      </c>
      <c r="X484" t="s">
        <v>2039</v>
      </c>
    </row>
    <row r="485" spans="1:24" x14ac:dyDescent="0.3">
      <c r="A485" t="s">
        <v>1113</v>
      </c>
      <c r="B485" t="s">
        <v>9</v>
      </c>
      <c r="C485" t="s">
        <v>1571</v>
      </c>
      <c r="D485">
        <f>AVERAGE(32.451,32.065)</f>
        <v>32.257999999999996</v>
      </c>
      <c r="E485">
        <f>AVERAGE(11807,11023)</f>
        <v>11415</v>
      </c>
      <c r="F485">
        <v>47.75</v>
      </c>
      <c r="G485" s="11"/>
      <c r="H485" t="s">
        <v>1746</v>
      </c>
      <c r="I485">
        <v>11060</v>
      </c>
      <c r="J485">
        <v>5559105</v>
      </c>
      <c r="K485">
        <v>-4</v>
      </c>
      <c r="L485">
        <v>35</v>
      </c>
      <c r="M485" t="s">
        <v>227</v>
      </c>
      <c r="N485" s="6" t="s">
        <v>2430</v>
      </c>
      <c r="O485">
        <v>1.5</v>
      </c>
      <c r="P485">
        <v>43</v>
      </c>
      <c r="Q485">
        <v>13</v>
      </c>
      <c r="R485">
        <v>-4</v>
      </c>
      <c r="S485">
        <v>43</v>
      </c>
      <c r="T485" t="s">
        <v>654</v>
      </c>
      <c r="U485" t="s">
        <v>2009</v>
      </c>
      <c r="V485" t="s">
        <v>2024</v>
      </c>
      <c r="W485" t="s">
        <v>2016</v>
      </c>
      <c r="X485" t="s">
        <v>2039</v>
      </c>
    </row>
    <row r="486" spans="1:24" x14ac:dyDescent="0.3">
      <c r="A486" t="s">
        <v>1115</v>
      </c>
      <c r="B486" t="s">
        <v>511</v>
      </c>
      <c r="D486">
        <v>33.162999999999997</v>
      </c>
      <c r="E486">
        <v>12328</v>
      </c>
      <c r="F486">
        <v>48.35</v>
      </c>
      <c r="G486" s="11"/>
      <c r="H486" t="s">
        <v>3707</v>
      </c>
      <c r="I486">
        <v>12328</v>
      </c>
      <c r="J486">
        <v>5742626</v>
      </c>
      <c r="K486">
        <v>0</v>
      </c>
      <c r="L486">
        <v>30</v>
      </c>
      <c r="M486" t="s">
        <v>227</v>
      </c>
      <c r="N486" s="6" t="s">
        <v>2329</v>
      </c>
      <c r="R486">
        <v>0</v>
      </c>
      <c r="S486">
        <v>30</v>
      </c>
      <c r="T486" t="s">
        <v>654</v>
      </c>
      <c r="U486" t="s">
        <v>2009</v>
      </c>
      <c r="V486" t="s">
        <v>2024</v>
      </c>
      <c r="W486" t="s">
        <v>2016</v>
      </c>
      <c r="X486" t="s">
        <v>2039</v>
      </c>
    </row>
    <row r="487" spans="1:24" x14ac:dyDescent="0.3">
      <c r="A487" t="s">
        <v>1117</v>
      </c>
      <c r="B487" t="s">
        <v>417</v>
      </c>
      <c r="D487">
        <v>30.164000000000001</v>
      </c>
      <c r="E487">
        <v>9996</v>
      </c>
      <c r="F487">
        <v>47.2</v>
      </c>
      <c r="G487" s="11"/>
      <c r="H487" t="s">
        <v>1746</v>
      </c>
      <c r="I487">
        <v>9993</v>
      </c>
      <c r="J487">
        <v>4757581</v>
      </c>
      <c r="K487">
        <v>-3</v>
      </c>
      <c r="L487">
        <v>31</v>
      </c>
      <c r="M487" t="s">
        <v>227</v>
      </c>
      <c r="N487" s="6" t="s">
        <v>2327</v>
      </c>
      <c r="O487">
        <v>0</v>
      </c>
      <c r="P487">
        <v>32.5</v>
      </c>
      <c r="Q487">
        <v>19</v>
      </c>
      <c r="R487">
        <v>-3</v>
      </c>
      <c r="S487">
        <v>32.5</v>
      </c>
      <c r="T487" t="s">
        <v>654</v>
      </c>
      <c r="U487" t="s">
        <v>2009</v>
      </c>
      <c r="V487" t="s">
        <v>2024</v>
      </c>
      <c r="W487" t="s">
        <v>2016</v>
      </c>
      <c r="X487" t="s">
        <v>2039</v>
      </c>
    </row>
    <row r="488" spans="1:24" x14ac:dyDescent="0.3">
      <c r="A488" t="s">
        <v>1373</v>
      </c>
      <c r="B488" t="s">
        <v>721</v>
      </c>
      <c r="D488">
        <v>29.4</v>
      </c>
      <c r="E488">
        <v>9896</v>
      </c>
      <c r="F488">
        <v>50</v>
      </c>
      <c r="G488" s="11"/>
      <c r="H488" t="s">
        <v>1746</v>
      </c>
      <c r="I488">
        <v>9525</v>
      </c>
      <c r="J488">
        <v>4955456</v>
      </c>
      <c r="K488">
        <v>4</v>
      </c>
      <c r="L488">
        <v>32</v>
      </c>
      <c r="M488" t="s">
        <v>227</v>
      </c>
      <c r="N488" s="6" t="s">
        <v>2431</v>
      </c>
      <c r="R488">
        <v>4</v>
      </c>
      <c r="S488">
        <v>32</v>
      </c>
      <c r="T488" t="s">
        <v>654</v>
      </c>
      <c r="U488" t="s">
        <v>2009</v>
      </c>
      <c r="V488" t="s">
        <v>2024</v>
      </c>
      <c r="W488" t="s">
        <v>2016</v>
      </c>
      <c r="X488" t="s">
        <v>2039</v>
      </c>
    </row>
    <row r="489" spans="1:24" x14ac:dyDescent="0.3">
      <c r="A489" t="s">
        <v>1118</v>
      </c>
      <c r="B489" t="s">
        <v>89</v>
      </c>
      <c r="D489">
        <v>30.177</v>
      </c>
      <c r="E489">
        <v>9979</v>
      </c>
      <c r="F489">
        <v>50.633600000000001</v>
      </c>
      <c r="G489" s="11"/>
      <c r="H489" t="s">
        <v>1746</v>
      </c>
      <c r="I489">
        <v>9977</v>
      </c>
      <c r="J489">
        <v>4542051</v>
      </c>
      <c r="K489">
        <v>4</v>
      </c>
      <c r="L489">
        <v>36</v>
      </c>
      <c r="M489" t="s">
        <v>226</v>
      </c>
      <c r="N489" s="6" t="s">
        <v>2432</v>
      </c>
      <c r="R489">
        <v>4</v>
      </c>
      <c r="S489">
        <v>36</v>
      </c>
      <c r="T489" t="s">
        <v>654</v>
      </c>
      <c r="U489" t="s">
        <v>2009</v>
      </c>
      <c r="V489" t="s">
        <v>2024</v>
      </c>
      <c r="W489" t="s">
        <v>2016</v>
      </c>
      <c r="X489" t="s">
        <v>2039</v>
      </c>
    </row>
    <row r="490" spans="1:24" ht="14.4" customHeight="1" x14ac:dyDescent="0.3">
      <c r="A490" t="s">
        <v>1121</v>
      </c>
      <c r="B490" t="s">
        <v>198</v>
      </c>
      <c r="D490">
        <f>32.377</f>
        <v>32.377000000000002</v>
      </c>
      <c r="E490">
        <v>10694</v>
      </c>
      <c r="F490">
        <v>47.437899999999999</v>
      </c>
      <c r="G490" s="11"/>
      <c r="H490" t="s">
        <v>1746</v>
      </c>
      <c r="I490">
        <v>10627</v>
      </c>
      <c r="J490">
        <v>5256275</v>
      </c>
      <c r="K490">
        <v>10</v>
      </c>
      <c r="L490">
        <v>28</v>
      </c>
      <c r="M490" t="s">
        <v>227</v>
      </c>
      <c r="N490" s="6" t="s">
        <v>2433</v>
      </c>
      <c r="R490">
        <v>10</v>
      </c>
      <c r="S490">
        <v>28</v>
      </c>
      <c r="T490" t="s">
        <v>654</v>
      </c>
      <c r="U490" t="s">
        <v>2009</v>
      </c>
      <c r="V490" t="s">
        <v>2024</v>
      </c>
      <c r="W490" t="s">
        <v>2016</v>
      </c>
      <c r="X490" t="s">
        <v>2039</v>
      </c>
    </row>
    <row r="491" spans="1:24" x14ac:dyDescent="0.3">
      <c r="A491" t="s">
        <v>1307</v>
      </c>
      <c r="B491" t="s">
        <v>820</v>
      </c>
      <c r="D491">
        <f>AVERAGE(29.383,29.683,29.02)</f>
        <v>29.361999999999998</v>
      </c>
      <c r="E491">
        <f>AVERAGE(10720,10961,12319)</f>
        <v>11333.333333333334</v>
      </c>
      <c r="F491">
        <v>48.5</v>
      </c>
      <c r="G491" s="11"/>
      <c r="H491" t="s">
        <v>340</v>
      </c>
      <c r="I491">
        <v>9762</v>
      </c>
      <c r="J491">
        <v>4758365</v>
      </c>
      <c r="K491">
        <v>3</v>
      </c>
      <c r="L491">
        <v>34</v>
      </c>
      <c r="M491" t="s">
        <v>226</v>
      </c>
      <c r="N491" s="6" t="s">
        <v>2434</v>
      </c>
      <c r="R491">
        <v>3</v>
      </c>
      <c r="S491">
        <v>34</v>
      </c>
      <c r="T491" t="s">
        <v>654</v>
      </c>
      <c r="U491" t="s">
        <v>2009</v>
      </c>
      <c r="V491" t="s">
        <v>2024</v>
      </c>
      <c r="W491" t="s">
        <v>2016</v>
      </c>
      <c r="X491" t="s">
        <v>2039</v>
      </c>
    </row>
    <row r="492" spans="1:24" x14ac:dyDescent="0.3">
      <c r="A492" t="s">
        <v>1122</v>
      </c>
      <c r="B492" t="s">
        <v>199</v>
      </c>
      <c r="D492">
        <v>31.009</v>
      </c>
      <c r="E492">
        <v>11636</v>
      </c>
      <c r="F492">
        <v>49</v>
      </c>
      <c r="G492" s="11"/>
      <c r="H492" t="s">
        <v>1746</v>
      </c>
      <c r="I492">
        <v>12788</v>
      </c>
      <c r="J492">
        <v>5712351</v>
      </c>
      <c r="K492">
        <v>5</v>
      </c>
      <c r="L492">
        <v>30</v>
      </c>
      <c r="M492" t="s">
        <v>227</v>
      </c>
      <c r="N492" s="6" t="s">
        <v>2435</v>
      </c>
      <c r="R492">
        <v>5</v>
      </c>
      <c r="S492">
        <v>30</v>
      </c>
      <c r="T492" t="s">
        <v>1921</v>
      </c>
      <c r="U492" t="s">
        <v>2009</v>
      </c>
      <c r="V492" t="s">
        <v>2024</v>
      </c>
      <c r="W492" t="s">
        <v>2016</v>
      </c>
      <c r="X492" t="s">
        <v>2039</v>
      </c>
    </row>
    <row r="493" spans="1:24" x14ac:dyDescent="0.3">
      <c r="A493" t="s">
        <v>1374</v>
      </c>
      <c r="B493" t="s">
        <v>722</v>
      </c>
      <c r="D493">
        <v>31.3</v>
      </c>
      <c r="E493">
        <v>10803</v>
      </c>
      <c r="F493">
        <v>49</v>
      </c>
      <c r="G493" s="11"/>
      <c r="H493" t="s">
        <v>1746</v>
      </c>
      <c r="I493">
        <v>10048</v>
      </c>
      <c r="J493">
        <v>5233040</v>
      </c>
      <c r="K493">
        <v>4</v>
      </c>
      <c r="L493">
        <v>29</v>
      </c>
      <c r="M493" t="s">
        <v>227</v>
      </c>
      <c r="N493" s="6" t="s">
        <v>2431</v>
      </c>
      <c r="R493">
        <v>4</v>
      </c>
      <c r="S493">
        <v>29</v>
      </c>
      <c r="T493" t="s">
        <v>654</v>
      </c>
      <c r="U493" t="s">
        <v>2009</v>
      </c>
      <c r="V493" t="s">
        <v>2024</v>
      </c>
      <c r="W493" t="s">
        <v>2016</v>
      </c>
      <c r="X493" t="s">
        <v>2039</v>
      </c>
    </row>
    <row r="494" spans="1:24" x14ac:dyDescent="0.3">
      <c r="A494" t="s">
        <v>1119</v>
      </c>
      <c r="B494" t="s">
        <v>539</v>
      </c>
      <c r="C494" t="s">
        <v>2045</v>
      </c>
      <c r="D494">
        <v>29.14</v>
      </c>
      <c r="E494">
        <v>9630</v>
      </c>
      <c r="F494">
        <v>47.4</v>
      </c>
      <c r="G494" s="11"/>
      <c r="H494" t="s">
        <v>1746</v>
      </c>
      <c r="I494">
        <v>9628</v>
      </c>
      <c r="J494">
        <v>5009552</v>
      </c>
      <c r="K494">
        <v>2</v>
      </c>
      <c r="L494">
        <v>16</v>
      </c>
      <c r="M494" t="s">
        <v>226</v>
      </c>
      <c r="N494" s="6" t="s">
        <v>2408</v>
      </c>
      <c r="R494">
        <v>2</v>
      </c>
      <c r="S494">
        <v>16</v>
      </c>
      <c r="T494" t="s">
        <v>654</v>
      </c>
      <c r="U494" t="s">
        <v>2009</v>
      </c>
      <c r="V494" t="s">
        <v>2024</v>
      </c>
      <c r="W494" t="s">
        <v>2016</v>
      </c>
      <c r="X494" t="s">
        <v>2039</v>
      </c>
    </row>
    <row r="495" spans="1:24" x14ac:dyDescent="0.3">
      <c r="A495" t="s">
        <v>1123</v>
      </c>
      <c r="B495" t="s">
        <v>537</v>
      </c>
      <c r="D495">
        <v>30.290600000000001</v>
      </c>
      <c r="E495">
        <v>11559</v>
      </c>
      <c r="F495">
        <v>47.65</v>
      </c>
      <c r="G495" s="11"/>
      <c r="H495" t="s">
        <v>340</v>
      </c>
      <c r="I495">
        <v>11559</v>
      </c>
      <c r="J495">
        <v>5312801</v>
      </c>
      <c r="K495">
        <v>10</v>
      </c>
      <c r="L495">
        <v>36</v>
      </c>
      <c r="M495" t="s">
        <v>226</v>
      </c>
      <c r="N495" s="6" t="s">
        <v>2374</v>
      </c>
      <c r="R495">
        <v>10</v>
      </c>
      <c r="S495">
        <v>36</v>
      </c>
      <c r="T495" t="s">
        <v>654</v>
      </c>
      <c r="U495" t="s">
        <v>2009</v>
      </c>
      <c r="V495" t="s">
        <v>2024</v>
      </c>
      <c r="W495" t="s">
        <v>2016</v>
      </c>
      <c r="X495" t="s">
        <v>2039</v>
      </c>
    </row>
    <row r="496" spans="1:24" ht="16.95" customHeight="1" x14ac:dyDescent="0.3">
      <c r="A496" t="s">
        <v>1575</v>
      </c>
      <c r="B496" t="s">
        <v>3821</v>
      </c>
      <c r="D496">
        <v>325.3</v>
      </c>
      <c r="E496">
        <v>19118</v>
      </c>
      <c r="F496">
        <v>49</v>
      </c>
      <c r="G496" s="11"/>
      <c r="H496" t="s">
        <v>340</v>
      </c>
      <c r="I496">
        <v>19118</v>
      </c>
      <c r="J496">
        <v>5610765</v>
      </c>
      <c r="M496" t="s">
        <v>1691</v>
      </c>
      <c r="N496" s="6" t="s">
        <v>2168</v>
      </c>
      <c r="O496">
        <v>10</v>
      </c>
      <c r="P496">
        <v>30</v>
      </c>
      <c r="Q496">
        <v>6</v>
      </c>
      <c r="R496">
        <v>10</v>
      </c>
      <c r="S496">
        <v>30</v>
      </c>
      <c r="T496" t="s">
        <v>1922</v>
      </c>
      <c r="U496" t="s">
        <v>2010</v>
      </c>
      <c r="V496" t="s">
        <v>2025</v>
      </c>
      <c r="W496" t="s">
        <v>2021</v>
      </c>
    </row>
    <row r="497" spans="1:24" x14ac:dyDescent="0.3">
      <c r="A497" t="s">
        <v>1577</v>
      </c>
      <c r="B497" t="s">
        <v>3822</v>
      </c>
      <c r="D497">
        <v>43.5</v>
      </c>
      <c r="E497">
        <v>12443</v>
      </c>
      <c r="F497">
        <v>48.5</v>
      </c>
      <c r="G497" s="11"/>
      <c r="H497" t="s">
        <v>340</v>
      </c>
      <c r="I497">
        <v>13463</v>
      </c>
      <c r="J497">
        <v>5880556</v>
      </c>
      <c r="M497" t="s">
        <v>1691</v>
      </c>
      <c r="N497" s="6" t="s">
        <v>2168</v>
      </c>
      <c r="O497">
        <v>3</v>
      </c>
      <c r="P497">
        <v>28</v>
      </c>
      <c r="Q497">
        <v>9</v>
      </c>
      <c r="R497">
        <v>3</v>
      </c>
      <c r="S497">
        <v>28</v>
      </c>
      <c r="T497" t="s">
        <v>1923</v>
      </c>
      <c r="U497" t="s">
        <v>2010</v>
      </c>
      <c r="V497" t="s">
        <v>2025</v>
      </c>
      <c r="W497" t="s">
        <v>2021</v>
      </c>
    </row>
    <row r="498" spans="1:24" x14ac:dyDescent="0.3">
      <c r="A498" t="s">
        <v>1578</v>
      </c>
      <c r="B498" t="s">
        <v>3823</v>
      </c>
      <c r="D498">
        <v>48.7</v>
      </c>
      <c r="E498">
        <v>9548</v>
      </c>
      <c r="F498">
        <v>48</v>
      </c>
      <c r="G498" s="11"/>
      <c r="H498" t="s">
        <v>340</v>
      </c>
      <c r="I498">
        <v>10408</v>
      </c>
      <c r="J498">
        <v>5028115</v>
      </c>
      <c r="M498" t="s">
        <v>1691</v>
      </c>
      <c r="N498" s="6" t="s">
        <v>2168</v>
      </c>
      <c r="O498">
        <v>0.5</v>
      </c>
      <c r="P498">
        <v>30</v>
      </c>
      <c r="Q498">
        <v>19</v>
      </c>
      <c r="R498">
        <v>0.5</v>
      </c>
      <c r="S498">
        <v>30</v>
      </c>
      <c r="T498" t="s">
        <v>1923</v>
      </c>
      <c r="U498" t="s">
        <v>2010</v>
      </c>
      <c r="V498" t="s">
        <v>2025</v>
      </c>
      <c r="W498" t="s">
        <v>2021</v>
      </c>
    </row>
    <row r="499" spans="1:24" x14ac:dyDescent="0.3">
      <c r="A499" t="s">
        <v>1124</v>
      </c>
      <c r="B499" t="s">
        <v>381</v>
      </c>
      <c r="D499">
        <v>63.065899999999999</v>
      </c>
      <c r="E499">
        <v>20460</v>
      </c>
      <c r="F499">
        <v>34.799999999999997</v>
      </c>
      <c r="G499" s="8" t="s">
        <v>2131</v>
      </c>
      <c r="H499" t="s">
        <v>383</v>
      </c>
      <c r="I499" t="s">
        <v>383</v>
      </c>
      <c r="J499" t="s">
        <v>383</v>
      </c>
      <c r="K499">
        <v>8</v>
      </c>
      <c r="L499">
        <v>30</v>
      </c>
      <c r="M499" t="s">
        <v>227</v>
      </c>
      <c r="N499" s="6" t="s">
        <v>2436</v>
      </c>
      <c r="O499">
        <v>1</v>
      </c>
      <c r="P499">
        <v>31.1</v>
      </c>
      <c r="Q499">
        <v>24</v>
      </c>
      <c r="R499">
        <v>1</v>
      </c>
      <c r="S499">
        <v>31.1</v>
      </c>
      <c r="T499" t="s">
        <v>1923</v>
      </c>
      <c r="U499" t="s">
        <v>2010</v>
      </c>
      <c r="V499" t="s">
        <v>2025</v>
      </c>
      <c r="W499" t="s">
        <v>2021</v>
      </c>
    </row>
    <row r="500" spans="1:24" x14ac:dyDescent="0.3">
      <c r="A500" t="s">
        <v>1125</v>
      </c>
      <c r="B500" t="s">
        <v>94</v>
      </c>
      <c r="D500">
        <v>51.910699999999999</v>
      </c>
      <c r="E500">
        <v>15413</v>
      </c>
      <c r="F500">
        <v>48.7</v>
      </c>
      <c r="G500" s="11"/>
      <c r="H500" t="s">
        <v>1746</v>
      </c>
      <c r="I500">
        <v>15412</v>
      </c>
      <c r="J500">
        <v>7589864</v>
      </c>
      <c r="K500">
        <v>8</v>
      </c>
      <c r="L500">
        <v>45</v>
      </c>
      <c r="M500" t="s">
        <v>228</v>
      </c>
      <c r="N500" s="6" t="s">
        <v>2437</v>
      </c>
      <c r="R500">
        <v>8</v>
      </c>
      <c r="S500">
        <v>45</v>
      </c>
      <c r="T500" t="s">
        <v>1924</v>
      </c>
      <c r="U500" t="s">
        <v>2009</v>
      </c>
      <c r="V500" t="s">
        <v>2024</v>
      </c>
      <c r="W500" t="s">
        <v>2016</v>
      </c>
      <c r="X500" t="s">
        <v>2039</v>
      </c>
    </row>
    <row r="501" spans="1:24" x14ac:dyDescent="0.3">
      <c r="A501" t="s">
        <v>1376</v>
      </c>
      <c r="B501" t="s">
        <v>723</v>
      </c>
      <c r="C501" t="s">
        <v>813</v>
      </c>
      <c r="D501">
        <v>47.5</v>
      </c>
      <c r="E501">
        <v>8834</v>
      </c>
      <c r="F501">
        <v>49.5</v>
      </c>
      <c r="G501" s="11"/>
      <c r="H501" t="s">
        <v>1746</v>
      </c>
      <c r="I501">
        <v>8833</v>
      </c>
      <c r="J501">
        <v>3911874</v>
      </c>
      <c r="K501">
        <v>7</v>
      </c>
      <c r="L501">
        <v>35</v>
      </c>
      <c r="M501" t="s">
        <v>228</v>
      </c>
      <c r="N501" s="6" t="s">
        <v>2438</v>
      </c>
      <c r="R501">
        <v>7</v>
      </c>
      <c r="S501">
        <v>35</v>
      </c>
      <c r="T501" t="s">
        <v>1925</v>
      </c>
      <c r="U501" t="s">
        <v>2009</v>
      </c>
      <c r="V501" t="s">
        <v>2024</v>
      </c>
      <c r="W501" t="s">
        <v>2016</v>
      </c>
      <c r="X501" t="s">
        <v>2039</v>
      </c>
    </row>
    <row r="502" spans="1:24" x14ac:dyDescent="0.3">
      <c r="A502" t="s">
        <v>1377</v>
      </c>
      <c r="B502" t="s">
        <v>724</v>
      </c>
      <c r="D502">
        <v>27.513000000000002</v>
      </c>
      <c r="E502">
        <v>6907</v>
      </c>
      <c r="F502">
        <v>47</v>
      </c>
      <c r="G502" s="11"/>
      <c r="H502" t="s">
        <v>1746</v>
      </c>
      <c r="I502">
        <v>6907</v>
      </c>
      <c r="J502">
        <v>3771177</v>
      </c>
      <c r="K502">
        <v>7</v>
      </c>
      <c r="L502">
        <v>37</v>
      </c>
      <c r="M502" t="s">
        <v>228</v>
      </c>
      <c r="N502" s="6" t="s">
        <v>2438</v>
      </c>
      <c r="R502">
        <v>7</v>
      </c>
      <c r="S502">
        <v>37</v>
      </c>
      <c r="T502" t="s">
        <v>1926</v>
      </c>
      <c r="U502" t="s">
        <v>2009</v>
      </c>
      <c r="V502" t="s">
        <v>2024</v>
      </c>
      <c r="W502" t="s">
        <v>2016</v>
      </c>
      <c r="X502" t="s">
        <v>2039</v>
      </c>
    </row>
    <row r="503" spans="1:24" x14ac:dyDescent="0.3">
      <c r="A503" t="s">
        <v>1126</v>
      </c>
      <c r="B503" t="s">
        <v>137</v>
      </c>
      <c r="D503">
        <f>AVERAGE(1273.655,1082,905,1057.43)</f>
        <v>1079.52125</v>
      </c>
      <c r="E503">
        <f>AVERAGE(22467,18216,19618)</f>
        <v>20100.333333333332</v>
      </c>
      <c r="F503">
        <v>37.299999999999997</v>
      </c>
      <c r="G503" s="11"/>
      <c r="H503" t="s">
        <v>340</v>
      </c>
      <c r="I503">
        <v>18162</v>
      </c>
      <c r="J503">
        <v>6110577</v>
      </c>
      <c r="K503">
        <v>17</v>
      </c>
      <c r="L503">
        <v>35</v>
      </c>
      <c r="M503" t="s">
        <v>227</v>
      </c>
      <c r="N503" s="6" t="s">
        <v>2439</v>
      </c>
      <c r="R503">
        <v>17</v>
      </c>
      <c r="S503">
        <v>35</v>
      </c>
      <c r="T503" t="s">
        <v>1927</v>
      </c>
      <c r="U503" t="s">
        <v>2009</v>
      </c>
      <c r="V503" t="s">
        <v>2024</v>
      </c>
      <c r="W503" t="s">
        <v>2015</v>
      </c>
      <c r="X503" t="s">
        <v>3046</v>
      </c>
    </row>
    <row r="504" spans="1:24" x14ac:dyDescent="0.3">
      <c r="A504" t="s">
        <v>3035</v>
      </c>
      <c r="B504" t="s">
        <v>2040</v>
      </c>
      <c r="D504">
        <v>63.5</v>
      </c>
      <c r="F504">
        <v>44</v>
      </c>
      <c r="G504" s="11"/>
      <c r="H504"/>
      <c r="I504" t="s">
        <v>383</v>
      </c>
      <c r="J504" t="s">
        <v>383</v>
      </c>
      <c r="K504">
        <v>5</v>
      </c>
      <c r="L504">
        <v>28</v>
      </c>
      <c r="M504" t="s">
        <v>228</v>
      </c>
      <c r="N504" s="6" t="s">
        <v>2225</v>
      </c>
      <c r="R504">
        <v>5</v>
      </c>
      <c r="S504">
        <v>28</v>
      </c>
      <c r="T504" t="s">
        <v>3036</v>
      </c>
      <c r="U504" t="s">
        <v>2009</v>
      </c>
      <c r="V504" t="s">
        <v>2024</v>
      </c>
      <c r="W504" t="s">
        <v>2015</v>
      </c>
      <c r="X504" t="s">
        <v>3046</v>
      </c>
    </row>
    <row r="505" spans="1:24" x14ac:dyDescent="0.3">
      <c r="A505" t="s">
        <v>1127</v>
      </c>
      <c r="B505" t="s">
        <v>127</v>
      </c>
      <c r="D505">
        <v>46.293300000000002</v>
      </c>
      <c r="E505">
        <v>13937</v>
      </c>
      <c r="F505">
        <v>52.9</v>
      </c>
      <c r="G505" s="11"/>
      <c r="H505" t="s">
        <v>1746</v>
      </c>
      <c r="I505">
        <v>13867</v>
      </c>
      <c r="J505">
        <v>5321648</v>
      </c>
      <c r="K505">
        <v>8</v>
      </c>
      <c r="L505">
        <v>32</v>
      </c>
      <c r="M505" t="s">
        <v>226</v>
      </c>
      <c r="N505" s="6" t="s">
        <v>2440</v>
      </c>
      <c r="R505">
        <v>8</v>
      </c>
      <c r="S505">
        <v>32</v>
      </c>
      <c r="T505" t="s">
        <v>390</v>
      </c>
      <c r="U505" t="s">
        <v>2009</v>
      </c>
      <c r="V505" t="s">
        <v>2024</v>
      </c>
      <c r="W505" t="s">
        <v>2015</v>
      </c>
      <c r="X505" t="s">
        <v>3039</v>
      </c>
    </row>
    <row r="506" spans="1:24" x14ac:dyDescent="0.3">
      <c r="A506" t="s">
        <v>1128</v>
      </c>
      <c r="B506" t="s">
        <v>188</v>
      </c>
      <c r="C506" t="s">
        <v>30</v>
      </c>
      <c r="D506">
        <f>AVERAGE(33.908,33.908,35.149)</f>
        <v>34.321666666666665</v>
      </c>
      <c r="E506">
        <f>AVERAGE(12256,12524,13602)</f>
        <v>12794</v>
      </c>
      <c r="F506">
        <v>56.75</v>
      </c>
      <c r="G506" s="11"/>
      <c r="H506" t="s">
        <v>3707</v>
      </c>
      <c r="I506">
        <v>12524</v>
      </c>
      <c r="J506">
        <v>5675365</v>
      </c>
      <c r="K506">
        <v>7</v>
      </c>
      <c r="L506">
        <v>49</v>
      </c>
      <c r="M506" t="s">
        <v>227</v>
      </c>
      <c r="N506" s="6" t="s">
        <v>2397</v>
      </c>
      <c r="R506">
        <v>7</v>
      </c>
      <c r="S506">
        <v>49</v>
      </c>
      <c r="T506" t="s">
        <v>1928</v>
      </c>
      <c r="U506" t="s">
        <v>2009</v>
      </c>
      <c r="V506" t="s">
        <v>2024</v>
      </c>
      <c r="W506" t="s">
        <v>2015</v>
      </c>
      <c r="X506" t="s">
        <v>3039</v>
      </c>
    </row>
    <row r="507" spans="1:24" x14ac:dyDescent="0.3">
      <c r="A507" t="s">
        <v>1129</v>
      </c>
      <c r="B507" t="s">
        <v>578</v>
      </c>
      <c r="D507">
        <v>21.5</v>
      </c>
      <c r="E507">
        <v>10303</v>
      </c>
      <c r="F507">
        <v>61.5</v>
      </c>
      <c r="G507" s="8" t="s">
        <v>2104</v>
      </c>
      <c r="H507" t="s">
        <v>383</v>
      </c>
      <c r="I507" t="s">
        <v>383</v>
      </c>
      <c r="J507" t="s">
        <v>383</v>
      </c>
      <c r="K507">
        <v>-2</v>
      </c>
      <c r="L507">
        <v>22</v>
      </c>
      <c r="M507" t="s">
        <v>228</v>
      </c>
      <c r="N507" s="6" t="s">
        <v>2441</v>
      </c>
      <c r="R507">
        <v>-2</v>
      </c>
      <c r="S507">
        <v>22</v>
      </c>
      <c r="T507" t="s">
        <v>1929</v>
      </c>
      <c r="U507" t="s">
        <v>2009</v>
      </c>
      <c r="V507" t="s">
        <v>2024</v>
      </c>
      <c r="W507" t="s">
        <v>2015</v>
      </c>
      <c r="X507" t="s">
        <v>3047</v>
      </c>
    </row>
    <row r="508" spans="1:24" x14ac:dyDescent="0.3">
      <c r="A508" t="s">
        <v>1130</v>
      </c>
      <c r="B508" t="s">
        <v>284</v>
      </c>
      <c r="D508">
        <v>40.406999999999996</v>
      </c>
      <c r="E508">
        <v>14629</v>
      </c>
      <c r="F508">
        <v>53.27</v>
      </c>
      <c r="G508" s="11"/>
      <c r="H508" t="s">
        <v>3707</v>
      </c>
      <c r="I508">
        <v>14629</v>
      </c>
      <c r="J508">
        <v>7121709</v>
      </c>
      <c r="K508">
        <v>5</v>
      </c>
      <c r="L508">
        <v>34</v>
      </c>
      <c r="M508" t="s">
        <v>228</v>
      </c>
      <c r="N508" s="6" t="s">
        <v>2305</v>
      </c>
      <c r="R508">
        <v>5</v>
      </c>
      <c r="S508">
        <v>34</v>
      </c>
      <c r="T508" t="s">
        <v>1930</v>
      </c>
      <c r="U508" t="s">
        <v>2009</v>
      </c>
      <c r="V508" t="s">
        <v>2024</v>
      </c>
      <c r="W508" t="s">
        <v>2015</v>
      </c>
      <c r="X508" t="s">
        <v>3039</v>
      </c>
    </row>
    <row r="509" spans="1:24" x14ac:dyDescent="0.3">
      <c r="A509" t="s">
        <v>1131</v>
      </c>
      <c r="B509" t="s">
        <v>538</v>
      </c>
      <c r="D509">
        <v>30.143899999999999</v>
      </c>
      <c r="E509">
        <v>11855</v>
      </c>
      <c r="F509">
        <v>54.7</v>
      </c>
      <c r="G509" s="11"/>
      <c r="H509" t="s">
        <v>1746</v>
      </c>
      <c r="I509">
        <v>11848</v>
      </c>
      <c r="J509">
        <v>4869150</v>
      </c>
      <c r="K509">
        <v>7</v>
      </c>
      <c r="L509">
        <v>31</v>
      </c>
      <c r="M509" t="s">
        <v>228</v>
      </c>
      <c r="N509" s="6" t="s">
        <v>2442</v>
      </c>
      <c r="R509">
        <v>7</v>
      </c>
      <c r="S509">
        <v>31</v>
      </c>
      <c r="T509" t="s">
        <v>1931</v>
      </c>
      <c r="U509" t="s">
        <v>2009</v>
      </c>
      <c r="V509" t="s">
        <v>2024</v>
      </c>
      <c r="W509" t="s">
        <v>2015</v>
      </c>
      <c r="X509" t="s">
        <v>3039</v>
      </c>
    </row>
    <row r="510" spans="1:24" x14ac:dyDescent="0.3">
      <c r="A510" t="s">
        <v>1132</v>
      </c>
      <c r="B510" t="s">
        <v>561</v>
      </c>
      <c r="D510">
        <v>54.8</v>
      </c>
      <c r="F510">
        <v>48.5</v>
      </c>
      <c r="G510" s="11"/>
      <c r="H510" t="s">
        <v>383</v>
      </c>
      <c r="I510" t="s">
        <v>383</v>
      </c>
      <c r="J510" t="s">
        <v>383</v>
      </c>
      <c r="K510">
        <v>12</v>
      </c>
      <c r="L510">
        <v>34</v>
      </c>
      <c r="M510" t="s">
        <v>226</v>
      </c>
      <c r="N510" s="6" t="s">
        <v>2344</v>
      </c>
      <c r="R510">
        <v>12</v>
      </c>
      <c r="S510">
        <v>34</v>
      </c>
      <c r="T510" t="s">
        <v>391</v>
      </c>
      <c r="U510" t="s">
        <v>2009</v>
      </c>
      <c r="V510" t="s">
        <v>2024</v>
      </c>
      <c r="W510" t="s">
        <v>2015</v>
      </c>
      <c r="X510" t="s">
        <v>3039</v>
      </c>
    </row>
    <row r="511" spans="1:24" x14ac:dyDescent="0.3">
      <c r="A511" t="s">
        <v>1133</v>
      </c>
      <c r="B511" t="s">
        <v>134</v>
      </c>
      <c r="D511">
        <f>AVERAGE(62.087,56.67,41.021,53.939)</f>
        <v>53.429250000000003</v>
      </c>
      <c r="E511">
        <f>AVERAGE(12627,12840,11981,16528)</f>
        <v>13494</v>
      </c>
      <c r="F511">
        <v>35.9</v>
      </c>
      <c r="G511" s="11"/>
      <c r="H511" t="s">
        <v>1746</v>
      </c>
      <c r="I511">
        <v>16154</v>
      </c>
      <c r="J511">
        <v>5760802</v>
      </c>
      <c r="K511">
        <v>7</v>
      </c>
      <c r="L511">
        <v>32</v>
      </c>
      <c r="M511" t="s">
        <v>226</v>
      </c>
      <c r="N511" s="6" t="s">
        <v>2443</v>
      </c>
      <c r="R511">
        <v>7</v>
      </c>
      <c r="S511">
        <v>32</v>
      </c>
      <c r="T511" t="s">
        <v>1932</v>
      </c>
      <c r="U511" t="s">
        <v>2009</v>
      </c>
      <c r="V511" t="s">
        <v>2023</v>
      </c>
      <c r="W511" t="s">
        <v>2014</v>
      </c>
      <c r="X511" t="s">
        <v>3037</v>
      </c>
    </row>
    <row r="512" spans="1:24" x14ac:dyDescent="0.3">
      <c r="A512" t="s">
        <v>1583</v>
      </c>
      <c r="B512" t="s">
        <v>3824</v>
      </c>
      <c r="D512">
        <v>37.700000000000003</v>
      </c>
      <c r="E512">
        <v>12071</v>
      </c>
      <c r="F512">
        <v>39.5</v>
      </c>
      <c r="G512" s="11"/>
      <c r="H512" t="s">
        <v>340</v>
      </c>
      <c r="I512">
        <v>11980</v>
      </c>
      <c r="J512">
        <v>4766907</v>
      </c>
      <c r="M512" t="s">
        <v>1691</v>
      </c>
      <c r="N512" s="6" t="s">
        <v>2168</v>
      </c>
      <c r="O512">
        <v>0</v>
      </c>
      <c r="P512">
        <v>34</v>
      </c>
      <c r="Q512">
        <v>8</v>
      </c>
      <c r="R512">
        <v>0</v>
      </c>
      <c r="S512">
        <v>34</v>
      </c>
      <c r="T512" t="s">
        <v>1932</v>
      </c>
      <c r="U512" t="s">
        <v>2009</v>
      </c>
      <c r="V512" t="s">
        <v>2023</v>
      </c>
      <c r="W512" t="s">
        <v>2014</v>
      </c>
      <c r="X512" t="s">
        <v>3037</v>
      </c>
    </row>
    <row r="513" spans="1:24" x14ac:dyDescent="0.3">
      <c r="A513" t="s">
        <v>1585</v>
      </c>
      <c r="B513" t="s">
        <v>3825</v>
      </c>
      <c r="D513">
        <v>30.5</v>
      </c>
      <c r="E513">
        <v>10691</v>
      </c>
      <c r="F513">
        <v>54.5</v>
      </c>
      <c r="G513" s="8" t="s">
        <v>2132</v>
      </c>
      <c r="H513" t="s">
        <v>383</v>
      </c>
      <c r="I513" t="s">
        <v>383</v>
      </c>
      <c r="J513" t="s">
        <v>383</v>
      </c>
      <c r="M513" t="s">
        <v>1691</v>
      </c>
      <c r="N513" s="6" t="s">
        <v>2168</v>
      </c>
      <c r="O513">
        <v>10.5</v>
      </c>
      <c r="P513">
        <v>35</v>
      </c>
      <c r="Q513">
        <v>4</v>
      </c>
      <c r="R513">
        <v>10.5</v>
      </c>
      <c r="S513">
        <v>35</v>
      </c>
      <c r="T513" t="s">
        <v>1933</v>
      </c>
      <c r="U513" t="s">
        <v>2009</v>
      </c>
      <c r="V513" t="s">
        <v>2024</v>
      </c>
      <c r="W513" t="s">
        <v>2016</v>
      </c>
      <c r="X513" t="s">
        <v>2039</v>
      </c>
    </row>
    <row r="514" spans="1:24" x14ac:dyDescent="0.3">
      <c r="A514" t="s">
        <v>1587</v>
      </c>
      <c r="B514" t="s">
        <v>3826</v>
      </c>
      <c r="D514">
        <f>AVERAGE(30.431,30.007,30.494,30.755,30.43,29.845,30.928)</f>
        <v>30.412857142857142</v>
      </c>
      <c r="E514">
        <f>AVERAGE(10176,10085,10219,10231,10297,10148,10074)</f>
        <v>10175.714285714286</v>
      </c>
      <c r="F514">
        <v>54</v>
      </c>
      <c r="G514" s="11"/>
      <c r="H514" t="s">
        <v>340</v>
      </c>
      <c r="I514">
        <v>10084</v>
      </c>
      <c r="J514">
        <v>4742081</v>
      </c>
      <c r="M514" t="s">
        <v>1691</v>
      </c>
      <c r="N514" s="6" t="s">
        <v>2168</v>
      </c>
      <c r="O514">
        <v>11</v>
      </c>
      <c r="P514">
        <v>38</v>
      </c>
      <c r="Q514">
        <v>9</v>
      </c>
      <c r="R514">
        <v>11</v>
      </c>
      <c r="S514">
        <v>38</v>
      </c>
      <c r="T514" t="s">
        <v>1933</v>
      </c>
      <c r="U514" t="s">
        <v>2009</v>
      </c>
      <c r="V514" t="s">
        <v>2024</v>
      </c>
      <c r="W514" t="s">
        <v>2016</v>
      </c>
      <c r="X514" t="s">
        <v>2039</v>
      </c>
    </row>
    <row r="515" spans="1:24" x14ac:dyDescent="0.3">
      <c r="A515" t="s">
        <v>1589</v>
      </c>
      <c r="B515" t="s">
        <v>3827</v>
      </c>
      <c r="D515">
        <v>40</v>
      </c>
      <c r="E515">
        <v>12121</v>
      </c>
      <c r="F515">
        <v>51</v>
      </c>
      <c r="G515" s="11"/>
      <c r="H515" t="s">
        <v>1746</v>
      </c>
      <c r="I515">
        <v>11927</v>
      </c>
      <c r="J515">
        <v>5347930</v>
      </c>
      <c r="M515" t="s">
        <v>1691</v>
      </c>
      <c r="N515" s="6" t="s">
        <v>2168</v>
      </c>
      <c r="O515">
        <v>9</v>
      </c>
      <c r="P515">
        <v>35</v>
      </c>
      <c r="Q515">
        <v>8</v>
      </c>
      <c r="R515">
        <v>9</v>
      </c>
      <c r="S515">
        <v>35</v>
      </c>
      <c r="T515" t="s">
        <v>1934</v>
      </c>
      <c r="U515" t="s">
        <v>2010</v>
      </c>
      <c r="V515" t="s">
        <v>2025</v>
      </c>
      <c r="W515" t="s">
        <v>2021</v>
      </c>
    </row>
    <row r="516" spans="1:24" x14ac:dyDescent="0.3">
      <c r="A516" t="s">
        <v>1591</v>
      </c>
      <c r="B516" t="s">
        <v>3828</v>
      </c>
      <c r="D516">
        <v>66</v>
      </c>
      <c r="E516">
        <v>29551</v>
      </c>
      <c r="F516">
        <v>51</v>
      </c>
      <c r="G516" s="11"/>
      <c r="H516" t="s">
        <v>1746</v>
      </c>
      <c r="I516">
        <v>23094</v>
      </c>
      <c r="J516">
        <v>9045319</v>
      </c>
      <c r="M516" t="s">
        <v>1691</v>
      </c>
      <c r="N516" s="6" t="s">
        <v>2168</v>
      </c>
      <c r="O516">
        <v>4</v>
      </c>
      <c r="P516">
        <v>38</v>
      </c>
      <c r="Q516">
        <v>114</v>
      </c>
      <c r="R516">
        <v>4</v>
      </c>
      <c r="S516">
        <v>38</v>
      </c>
      <c r="T516" t="s">
        <v>1934</v>
      </c>
      <c r="U516" t="s">
        <v>2010</v>
      </c>
      <c r="V516" t="s">
        <v>2025</v>
      </c>
      <c r="W516" t="s">
        <v>2021</v>
      </c>
    </row>
    <row r="517" spans="1:24" x14ac:dyDescent="0.3">
      <c r="A517" t="s">
        <v>1593</v>
      </c>
      <c r="B517" t="s">
        <v>3829</v>
      </c>
      <c r="D517">
        <v>230.6</v>
      </c>
      <c r="E517">
        <v>14346</v>
      </c>
      <c r="F517">
        <v>53.5</v>
      </c>
      <c r="G517" s="8" t="s">
        <v>2133</v>
      </c>
      <c r="H517" t="s">
        <v>383</v>
      </c>
      <c r="I517" t="s">
        <v>383</v>
      </c>
      <c r="J517" t="s">
        <v>383</v>
      </c>
      <c r="M517" t="s">
        <v>1691</v>
      </c>
      <c r="N517" s="6" t="s">
        <v>2168</v>
      </c>
      <c r="O517">
        <v>5</v>
      </c>
      <c r="P517">
        <v>35</v>
      </c>
      <c r="Q517">
        <v>11</v>
      </c>
      <c r="R517">
        <v>5</v>
      </c>
      <c r="S517">
        <v>35</v>
      </c>
      <c r="T517" t="s">
        <v>1934</v>
      </c>
      <c r="U517" t="s">
        <v>2010</v>
      </c>
      <c r="V517" t="s">
        <v>2025</v>
      </c>
      <c r="W517" t="s">
        <v>2021</v>
      </c>
    </row>
    <row r="518" spans="1:24" x14ac:dyDescent="0.3">
      <c r="A518" t="s">
        <v>1595</v>
      </c>
      <c r="B518" t="s">
        <v>3830</v>
      </c>
      <c r="D518">
        <v>78.8</v>
      </c>
      <c r="E518">
        <v>23805</v>
      </c>
      <c r="F518">
        <v>51</v>
      </c>
      <c r="G518" s="11"/>
      <c r="H518" t="s">
        <v>383</v>
      </c>
      <c r="I518" t="s">
        <v>383</v>
      </c>
      <c r="J518" t="s">
        <v>383</v>
      </c>
      <c r="M518" t="s">
        <v>1691</v>
      </c>
      <c r="N518" s="6" t="s">
        <v>2168</v>
      </c>
      <c r="O518">
        <v>8</v>
      </c>
      <c r="P518">
        <v>37.5</v>
      </c>
      <c r="Q518">
        <v>14</v>
      </c>
      <c r="R518">
        <v>8</v>
      </c>
      <c r="S518">
        <v>37.5</v>
      </c>
      <c r="T518" t="s">
        <v>1934</v>
      </c>
      <c r="U518" t="s">
        <v>2010</v>
      </c>
      <c r="V518" t="s">
        <v>2025</v>
      </c>
      <c r="W518" t="s">
        <v>2021</v>
      </c>
    </row>
    <row r="519" spans="1:24" x14ac:dyDescent="0.3">
      <c r="A519" t="s">
        <v>1597</v>
      </c>
      <c r="B519" t="s">
        <v>3831</v>
      </c>
      <c r="D519">
        <v>109.7</v>
      </c>
      <c r="E519">
        <v>19973</v>
      </c>
      <c r="F519">
        <v>54</v>
      </c>
      <c r="G519" s="11"/>
      <c r="H519" t="s">
        <v>340</v>
      </c>
      <c r="I519">
        <v>19137</v>
      </c>
      <c r="J519">
        <v>9455884</v>
      </c>
      <c r="M519" t="s">
        <v>1691</v>
      </c>
      <c r="N519" s="6" t="s">
        <v>2168</v>
      </c>
      <c r="O519">
        <v>5</v>
      </c>
      <c r="P519">
        <v>35</v>
      </c>
      <c r="Q519">
        <v>33</v>
      </c>
      <c r="R519">
        <v>5</v>
      </c>
      <c r="S519">
        <v>35</v>
      </c>
      <c r="T519" t="s">
        <v>1934</v>
      </c>
      <c r="U519" t="s">
        <v>2010</v>
      </c>
      <c r="V519" t="s">
        <v>2025</v>
      </c>
      <c r="W519" t="s">
        <v>2021</v>
      </c>
    </row>
    <row r="520" spans="1:24" x14ac:dyDescent="0.3">
      <c r="A520" t="s">
        <v>1599</v>
      </c>
      <c r="B520" t="s">
        <v>3832</v>
      </c>
      <c r="D520">
        <v>50.3</v>
      </c>
      <c r="E520">
        <v>16662</v>
      </c>
      <c r="F520">
        <v>52</v>
      </c>
      <c r="G520" s="8" t="s">
        <v>2134</v>
      </c>
      <c r="H520" t="s">
        <v>383</v>
      </c>
      <c r="I520" t="s">
        <v>383</v>
      </c>
      <c r="J520" t="s">
        <v>383</v>
      </c>
      <c r="M520" t="s">
        <v>1691</v>
      </c>
      <c r="N520" s="6" t="s">
        <v>2168</v>
      </c>
      <c r="O520">
        <v>5</v>
      </c>
      <c r="P520">
        <v>33</v>
      </c>
      <c r="Q520">
        <v>12</v>
      </c>
      <c r="R520">
        <v>5</v>
      </c>
      <c r="S520">
        <v>33</v>
      </c>
      <c r="T520" t="s">
        <v>1934</v>
      </c>
      <c r="U520" t="s">
        <v>2010</v>
      </c>
      <c r="V520" t="s">
        <v>2025</v>
      </c>
      <c r="W520" t="s">
        <v>2021</v>
      </c>
    </row>
    <row r="521" spans="1:24" x14ac:dyDescent="0.3">
      <c r="A521" t="s">
        <v>1601</v>
      </c>
      <c r="B521" t="s">
        <v>3833</v>
      </c>
      <c r="D521">
        <v>48.4</v>
      </c>
      <c r="E521">
        <v>16468</v>
      </c>
      <c r="F521">
        <v>50.5</v>
      </c>
      <c r="G521" s="11"/>
      <c r="H521" t="s">
        <v>340</v>
      </c>
      <c r="I521">
        <v>16447</v>
      </c>
      <c r="J521">
        <v>8187786</v>
      </c>
      <c r="M521" t="s">
        <v>1691</v>
      </c>
      <c r="N521" s="6" t="s">
        <v>2168</v>
      </c>
      <c r="O521">
        <v>5</v>
      </c>
      <c r="P521">
        <v>37</v>
      </c>
      <c r="Q521">
        <v>41</v>
      </c>
      <c r="R521">
        <v>5</v>
      </c>
      <c r="S521">
        <v>37</v>
      </c>
      <c r="T521" t="s">
        <v>1934</v>
      </c>
      <c r="U521" t="s">
        <v>2010</v>
      </c>
      <c r="V521" t="s">
        <v>2025</v>
      </c>
      <c r="W521" t="s">
        <v>2021</v>
      </c>
    </row>
    <row r="522" spans="1:24" x14ac:dyDescent="0.3">
      <c r="A522" t="s">
        <v>1603</v>
      </c>
      <c r="B522" t="s">
        <v>3834</v>
      </c>
      <c r="D522">
        <v>92.5</v>
      </c>
      <c r="E522">
        <v>18322</v>
      </c>
      <c r="F522">
        <v>51</v>
      </c>
      <c r="G522" s="8" t="s">
        <v>2135</v>
      </c>
      <c r="H522" t="s">
        <v>383</v>
      </c>
      <c r="I522" t="s">
        <v>383</v>
      </c>
      <c r="J522" t="s">
        <v>383</v>
      </c>
      <c r="M522" t="s">
        <v>1691</v>
      </c>
      <c r="N522" s="6" t="s">
        <v>2168</v>
      </c>
      <c r="O522">
        <v>8</v>
      </c>
      <c r="P522">
        <v>35</v>
      </c>
      <c r="Q522">
        <v>12</v>
      </c>
      <c r="R522">
        <v>8</v>
      </c>
      <c r="S522">
        <v>35</v>
      </c>
      <c r="T522" t="s">
        <v>1934</v>
      </c>
      <c r="U522" t="s">
        <v>2010</v>
      </c>
      <c r="V522" t="s">
        <v>2025</v>
      </c>
      <c r="W522" t="s">
        <v>2021</v>
      </c>
    </row>
    <row r="523" spans="1:24" ht="15.6" x14ac:dyDescent="0.3">
      <c r="A523" t="s">
        <v>1605</v>
      </c>
      <c r="B523" t="s">
        <v>3835</v>
      </c>
      <c r="D523">
        <v>63.8</v>
      </c>
      <c r="E523" s="10">
        <v>24566</v>
      </c>
      <c r="F523">
        <v>52.5</v>
      </c>
      <c r="G523" s="8" t="s">
        <v>2133</v>
      </c>
      <c r="H523" t="s">
        <v>383</v>
      </c>
      <c r="I523" t="s">
        <v>383</v>
      </c>
      <c r="J523" t="s">
        <v>383</v>
      </c>
      <c r="M523" t="s">
        <v>1691</v>
      </c>
      <c r="N523" s="6" t="s">
        <v>2168</v>
      </c>
      <c r="O523">
        <v>5</v>
      </c>
      <c r="P523">
        <v>35</v>
      </c>
      <c r="Q523">
        <v>8</v>
      </c>
      <c r="R523">
        <v>5</v>
      </c>
      <c r="S523">
        <v>35</v>
      </c>
      <c r="T523" t="s">
        <v>1934</v>
      </c>
      <c r="U523" t="s">
        <v>2010</v>
      </c>
      <c r="V523" t="s">
        <v>2025</v>
      </c>
      <c r="W523" t="s">
        <v>2021</v>
      </c>
    </row>
    <row r="524" spans="1:24" x14ac:dyDescent="0.3">
      <c r="A524" t="s">
        <v>1607</v>
      </c>
      <c r="B524" t="s">
        <v>3836</v>
      </c>
      <c r="D524">
        <v>84.5</v>
      </c>
      <c r="F524">
        <v>51.5</v>
      </c>
      <c r="G524" s="11"/>
      <c r="H524" t="s">
        <v>383</v>
      </c>
      <c r="I524" t="s">
        <v>383</v>
      </c>
      <c r="J524" t="s">
        <v>383</v>
      </c>
      <c r="M524" t="s">
        <v>1691</v>
      </c>
      <c r="N524" s="6" t="s">
        <v>2168</v>
      </c>
      <c r="O524">
        <v>5</v>
      </c>
      <c r="P524">
        <v>32</v>
      </c>
      <c r="Q524">
        <v>8</v>
      </c>
      <c r="R524">
        <v>5</v>
      </c>
      <c r="S524">
        <v>32</v>
      </c>
      <c r="T524" t="s">
        <v>1934</v>
      </c>
      <c r="U524" t="s">
        <v>2010</v>
      </c>
      <c r="V524" t="s">
        <v>2025</v>
      </c>
      <c r="W524" t="s">
        <v>2021</v>
      </c>
    </row>
    <row r="525" spans="1:24" x14ac:dyDescent="0.3">
      <c r="A525" t="s">
        <v>1305</v>
      </c>
      <c r="B525" t="s">
        <v>138</v>
      </c>
      <c r="D525">
        <v>228.5</v>
      </c>
      <c r="E525">
        <f>AVERAGE(17797,20172,23771)</f>
        <v>20580</v>
      </c>
      <c r="F525">
        <v>51</v>
      </c>
      <c r="G525" s="8" t="s">
        <v>2136</v>
      </c>
      <c r="H525" t="s">
        <v>1746</v>
      </c>
      <c r="I525">
        <v>19701</v>
      </c>
      <c r="J525">
        <v>8081228</v>
      </c>
      <c r="K525">
        <v>6</v>
      </c>
      <c r="L525">
        <v>27</v>
      </c>
      <c r="M525" t="s">
        <v>226</v>
      </c>
      <c r="N525" s="6" t="s">
        <v>2444</v>
      </c>
      <c r="O525">
        <v>1.5</v>
      </c>
      <c r="P525">
        <v>36.5</v>
      </c>
      <c r="Q525">
        <v>112</v>
      </c>
      <c r="R525">
        <v>1.5</v>
      </c>
      <c r="S525">
        <v>36.5</v>
      </c>
      <c r="T525" t="s">
        <v>1934</v>
      </c>
      <c r="U525" t="s">
        <v>2010</v>
      </c>
      <c r="V525" t="s">
        <v>2025</v>
      </c>
      <c r="W525" t="s">
        <v>2021</v>
      </c>
    </row>
    <row r="526" spans="1:24" x14ac:dyDescent="0.3">
      <c r="A526" t="s">
        <v>1609</v>
      </c>
      <c r="B526" t="s">
        <v>3837</v>
      </c>
      <c r="D526">
        <v>58.7</v>
      </c>
      <c r="F526">
        <v>50.5</v>
      </c>
      <c r="G526" s="11"/>
      <c r="H526" t="s">
        <v>383</v>
      </c>
      <c r="I526" t="s">
        <v>383</v>
      </c>
      <c r="J526" t="s">
        <v>383</v>
      </c>
      <c r="M526" t="s">
        <v>1691</v>
      </c>
      <c r="N526" s="6" t="s">
        <v>2168</v>
      </c>
      <c r="O526">
        <v>8</v>
      </c>
      <c r="P526">
        <v>35</v>
      </c>
      <c r="Q526">
        <v>9</v>
      </c>
      <c r="R526">
        <v>8</v>
      </c>
      <c r="S526">
        <v>35</v>
      </c>
      <c r="T526" t="s">
        <v>1934</v>
      </c>
      <c r="U526" t="s">
        <v>2010</v>
      </c>
      <c r="V526" t="s">
        <v>2025</v>
      </c>
      <c r="W526" t="s">
        <v>2021</v>
      </c>
    </row>
    <row r="527" spans="1:24" x14ac:dyDescent="0.3">
      <c r="A527" t="s">
        <v>1610</v>
      </c>
      <c r="B527" t="s">
        <v>3838</v>
      </c>
      <c r="D527">
        <f>AVERAGE(81.61,71.41)</f>
        <v>76.509999999999991</v>
      </c>
      <c r="E527">
        <f>AVERAGE(22280,17348)</f>
        <v>19814</v>
      </c>
      <c r="F527">
        <f>AVERAGE(50.18,49.78)</f>
        <v>49.980000000000004</v>
      </c>
      <c r="G527" s="8" t="s">
        <v>2133</v>
      </c>
      <c r="H527" t="s">
        <v>1746</v>
      </c>
      <c r="I527">
        <v>15887</v>
      </c>
      <c r="J527">
        <v>8238870</v>
      </c>
      <c r="M527" t="s">
        <v>1691</v>
      </c>
      <c r="N527" s="6" t="s">
        <v>2168</v>
      </c>
      <c r="O527">
        <v>5</v>
      </c>
      <c r="P527">
        <v>44</v>
      </c>
      <c r="Q527">
        <v>309</v>
      </c>
      <c r="R527">
        <v>5</v>
      </c>
      <c r="S527">
        <v>44</v>
      </c>
      <c r="T527" t="s">
        <v>1934</v>
      </c>
      <c r="U527" t="s">
        <v>2010</v>
      </c>
      <c r="V527" t="s">
        <v>2025</v>
      </c>
      <c r="W527" t="s">
        <v>2021</v>
      </c>
    </row>
    <row r="528" spans="1:24" x14ac:dyDescent="0.3">
      <c r="A528" t="s">
        <v>1612</v>
      </c>
      <c r="B528" t="s">
        <v>3839</v>
      </c>
      <c r="D528">
        <v>51.5</v>
      </c>
      <c r="E528">
        <v>16386</v>
      </c>
      <c r="F528">
        <v>52</v>
      </c>
      <c r="G528" s="8" t="s">
        <v>2137</v>
      </c>
      <c r="H528" t="s">
        <v>383</v>
      </c>
      <c r="I528" t="s">
        <v>383</v>
      </c>
      <c r="J528" t="s">
        <v>383</v>
      </c>
      <c r="M528" t="s">
        <v>1691</v>
      </c>
      <c r="N528" s="6" t="s">
        <v>2168</v>
      </c>
      <c r="O528">
        <v>8</v>
      </c>
      <c r="P528">
        <v>35</v>
      </c>
      <c r="Q528">
        <v>2</v>
      </c>
      <c r="R528">
        <v>8</v>
      </c>
      <c r="S528">
        <v>35</v>
      </c>
      <c r="T528" t="s">
        <v>1934</v>
      </c>
      <c r="U528" t="s">
        <v>2010</v>
      </c>
      <c r="V528" t="s">
        <v>2025</v>
      </c>
      <c r="W528" t="s">
        <v>2021</v>
      </c>
    </row>
    <row r="529" spans="1:24" x14ac:dyDescent="0.3">
      <c r="A529" t="s">
        <v>1614</v>
      </c>
      <c r="B529" t="s">
        <v>3840</v>
      </c>
      <c r="D529">
        <v>41.7</v>
      </c>
      <c r="F529">
        <v>58</v>
      </c>
      <c r="G529" s="11"/>
      <c r="H529" t="s">
        <v>383</v>
      </c>
      <c r="I529" t="s">
        <v>383</v>
      </c>
      <c r="J529" t="s">
        <v>383</v>
      </c>
      <c r="M529" t="s">
        <v>1691</v>
      </c>
      <c r="N529" s="6" t="s">
        <v>2168</v>
      </c>
      <c r="O529">
        <v>5</v>
      </c>
      <c r="P529">
        <v>35.5</v>
      </c>
      <c r="Q529">
        <v>3</v>
      </c>
      <c r="R529">
        <v>5</v>
      </c>
      <c r="S529">
        <v>35.5</v>
      </c>
      <c r="T529" t="s">
        <v>1935</v>
      </c>
      <c r="U529" t="s">
        <v>2010</v>
      </c>
      <c r="V529" t="s">
        <v>2025</v>
      </c>
      <c r="W529" t="s">
        <v>2020</v>
      </c>
    </row>
    <row r="530" spans="1:24" x14ac:dyDescent="0.3">
      <c r="A530" t="s">
        <v>1135</v>
      </c>
      <c r="B530" t="s">
        <v>173</v>
      </c>
      <c r="D530">
        <v>11.584</v>
      </c>
      <c r="E530">
        <v>5546</v>
      </c>
      <c r="F530">
        <v>44.85</v>
      </c>
      <c r="G530" s="11"/>
      <c r="H530" t="s">
        <v>1746</v>
      </c>
      <c r="I530">
        <v>4160</v>
      </c>
      <c r="J530">
        <v>2159257</v>
      </c>
      <c r="K530">
        <v>0</v>
      </c>
      <c r="L530">
        <v>45</v>
      </c>
      <c r="M530" t="s">
        <v>227</v>
      </c>
      <c r="N530" s="6" t="s">
        <v>2445</v>
      </c>
      <c r="O530" s="13"/>
      <c r="P530" s="13"/>
      <c r="R530">
        <v>0</v>
      </c>
      <c r="S530">
        <v>45</v>
      </c>
      <c r="T530" t="s">
        <v>1865</v>
      </c>
      <c r="U530" t="s">
        <v>2009</v>
      </c>
      <c r="V530" t="s">
        <v>2024</v>
      </c>
      <c r="W530" t="s">
        <v>2016</v>
      </c>
      <c r="X530" t="s">
        <v>3045</v>
      </c>
    </row>
    <row r="531" spans="1:24" x14ac:dyDescent="0.3">
      <c r="A531" t="s">
        <v>1136</v>
      </c>
      <c r="B531" t="s">
        <v>508</v>
      </c>
      <c r="D531">
        <v>11.788500000000001</v>
      </c>
      <c r="F531">
        <v>29.9</v>
      </c>
      <c r="G531" s="11"/>
      <c r="H531" t="s">
        <v>383</v>
      </c>
      <c r="I531" t="s">
        <v>383</v>
      </c>
      <c r="J531" t="s">
        <v>383</v>
      </c>
      <c r="K531">
        <v>21</v>
      </c>
      <c r="L531">
        <v>35</v>
      </c>
      <c r="M531" t="s">
        <v>227</v>
      </c>
      <c r="N531" s="6" t="s">
        <v>2234</v>
      </c>
      <c r="R531">
        <v>21</v>
      </c>
      <c r="S531">
        <v>35</v>
      </c>
      <c r="T531" t="s">
        <v>1865</v>
      </c>
      <c r="U531" t="s">
        <v>2009</v>
      </c>
      <c r="V531" t="s">
        <v>2024</v>
      </c>
      <c r="W531" t="s">
        <v>2016</v>
      </c>
      <c r="X531" t="s">
        <v>3045</v>
      </c>
    </row>
    <row r="532" spans="1:24" x14ac:dyDescent="0.3">
      <c r="A532" t="s">
        <v>1138</v>
      </c>
      <c r="B532" t="s">
        <v>201</v>
      </c>
      <c r="D532">
        <v>92.528000000000006</v>
      </c>
      <c r="E532">
        <v>16924</v>
      </c>
      <c r="F532">
        <v>49</v>
      </c>
      <c r="G532" s="11"/>
      <c r="H532" t="s">
        <v>1746</v>
      </c>
      <c r="I532">
        <v>22400</v>
      </c>
      <c r="J532">
        <v>6500812</v>
      </c>
      <c r="K532">
        <v>10</v>
      </c>
      <c r="L532">
        <v>33</v>
      </c>
      <c r="M532" t="s">
        <v>226</v>
      </c>
      <c r="N532" s="6" t="s">
        <v>2446</v>
      </c>
      <c r="R532">
        <v>10</v>
      </c>
      <c r="S532">
        <v>33</v>
      </c>
      <c r="T532" t="s">
        <v>1936</v>
      </c>
      <c r="U532" t="s">
        <v>2009</v>
      </c>
      <c r="V532" t="s">
        <v>2024</v>
      </c>
      <c r="W532" t="s">
        <v>2015</v>
      </c>
      <c r="X532" t="s">
        <v>3039</v>
      </c>
    </row>
    <row r="533" spans="1:24" x14ac:dyDescent="0.3">
      <c r="A533" t="s">
        <v>1616</v>
      </c>
      <c r="B533" t="s">
        <v>3841</v>
      </c>
      <c r="D533">
        <v>92.9</v>
      </c>
      <c r="E533">
        <v>17014</v>
      </c>
      <c r="F533">
        <v>45</v>
      </c>
      <c r="G533" s="8" t="s">
        <v>2138</v>
      </c>
      <c r="H533" t="s">
        <v>383</v>
      </c>
      <c r="I533" t="s">
        <v>383</v>
      </c>
      <c r="J533" t="s">
        <v>383</v>
      </c>
      <c r="M533" t="s">
        <v>1691</v>
      </c>
      <c r="N533" s="6" t="s">
        <v>2168</v>
      </c>
      <c r="O533">
        <v>5</v>
      </c>
      <c r="P533">
        <v>35</v>
      </c>
      <c r="Q533">
        <v>45</v>
      </c>
      <c r="R533">
        <v>5</v>
      </c>
      <c r="S533">
        <v>35</v>
      </c>
      <c r="T533" t="s">
        <v>1937</v>
      </c>
      <c r="U533" t="s">
        <v>2010</v>
      </c>
      <c r="V533" t="s">
        <v>2025</v>
      </c>
      <c r="W533" t="s">
        <v>2021</v>
      </c>
    </row>
    <row r="534" spans="1:24" x14ac:dyDescent="0.3">
      <c r="A534" t="s">
        <v>1378</v>
      </c>
      <c r="B534" t="s">
        <v>3842</v>
      </c>
      <c r="D534">
        <v>34.200000000000003</v>
      </c>
      <c r="E534">
        <v>13297</v>
      </c>
      <c r="F534">
        <v>51.5</v>
      </c>
      <c r="G534" s="11"/>
      <c r="H534" t="s">
        <v>1746</v>
      </c>
      <c r="I534">
        <v>13190</v>
      </c>
      <c r="J534">
        <v>5814613</v>
      </c>
      <c r="M534" t="s">
        <v>1691</v>
      </c>
      <c r="N534" s="6" t="s">
        <v>2168</v>
      </c>
      <c r="O534">
        <v>10</v>
      </c>
      <c r="P534">
        <v>30</v>
      </c>
      <c r="Q534">
        <v>9</v>
      </c>
      <c r="R534">
        <v>10</v>
      </c>
      <c r="S534">
        <v>30</v>
      </c>
      <c r="T534" t="s">
        <v>1938</v>
      </c>
      <c r="U534" t="s">
        <v>2009</v>
      </c>
      <c r="V534" t="s">
        <v>2024</v>
      </c>
      <c r="W534" t="s">
        <v>2016</v>
      </c>
      <c r="X534" t="s">
        <v>2039</v>
      </c>
    </row>
    <row r="535" spans="1:24" x14ac:dyDescent="0.3">
      <c r="A535" t="s">
        <v>1619</v>
      </c>
      <c r="B535" t="s">
        <v>3843</v>
      </c>
      <c r="C535" t="s">
        <v>2029</v>
      </c>
      <c r="D535">
        <v>40.265000000000001</v>
      </c>
      <c r="E535">
        <v>14311</v>
      </c>
      <c r="F535">
        <v>49.06</v>
      </c>
      <c r="G535" s="11"/>
      <c r="H535" t="s">
        <v>383</v>
      </c>
      <c r="I535" t="s">
        <v>383</v>
      </c>
      <c r="J535" t="s">
        <v>383</v>
      </c>
      <c r="M535" t="s">
        <v>1691</v>
      </c>
      <c r="N535" s="6" t="s">
        <v>2168</v>
      </c>
      <c r="O535">
        <v>0.55000000000000004</v>
      </c>
      <c r="P535">
        <v>30.6</v>
      </c>
      <c r="Q535">
        <v>18</v>
      </c>
      <c r="R535">
        <v>0.55000000000000004</v>
      </c>
      <c r="S535">
        <v>30.6</v>
      </c>
      <c r="T535" t="s">
        <v>1938</v>
      </c>
      <c r="U535" t="s">
        <v>2009</v>
      </c>
      <c r="V535" t="s">
        <v>2024</v>
      </c>
      <c r="W535" t="s">
        <v>2016</v>
      </c>
      <c r="X535" t="s">
        <v>2039</v>
      </c>
    </row>
    <row r="536" spans="1:24" x14ac:dyDescent="0.3">
      <c r="A536" t="s">
        <v>1139</v>
      </c>
      <c r="B536" t="s">
        <v>323</v>
      </c>
      <c r="D536">
        <v>37.713500000000003</v>
      </c>
      <c r="E536">
        <v>15237</v>
      </c>
      <c r="F536">
        <v>49.35</v>
      </c>
      <c r="G536" s="8" t="s">
        <v>2058</v>
      </c>
      <c r="H536" t="s">
        <v>383</v>
      </c>
      <c r="I536" t="s">
        <v>383</v>
      </c>
      <c r="J536" t="s">
        <v>383</v>
      </c>
      <c r="K536">
        <v>14</v>
      </c>
      <c r="L536">
        <v>32</v>
      </c>
      <c r="M536" t="s">
        <v>226</v>
      </c>
      <c r="N536" s="6" t="s">
        <v>2447</v>
      </c>
      <c r="R536">
        <v>14</v>
      </c>
      <c r="S536">
        <v>32</v>
      </c>
      <c r="T536" t="s">
        <v>1939</v>
      </c>
      <c r="U536" t="s">
        <v>2009</v>
      </c>
      <c r="V536" t="s">
        <v>2024</v>
      </c>
      <c r="W536" t="s">
        <v>2015</v>
      </c>
      <c r="X536" t="s">
        <v>3039</v>
      </c>
    </row>
    <row r="537" spans="1:24" x14ac:dyDescent="0.3">
      <c r="A537" t="s">
        <v>1140</v>
      </c>
      <c r="B537" t="s">
        <v>324</v>
      </c>
      <c r="D537">
        <v>49.9178</v>
      </c>
      <c r="E537">
        <v>15954</v>
      </c>
      <c r="F537">
        <v>49.4</v>
      </c>
      <c r="G537" s="8" t="s">
        <v>2058</v>
      </c>
      <c r="H537" t="s">
        <v>1746</v>
      </c>
      <c r="I537">
        <v>15897</v>
      </c>
      <c r="J537">
        <v>6027849</v>
      </c>
      <c r="K537">
        <v>9</v>
      </c>
      <c r="L537">
        <v>38</v>
      </c>
      <c r="M537" t="s">
        <v>226</v>
      </c>
      <c r="N537" s="6" t="s">
        <v>2448</v>
      </c>
      <c r="R537">
        <v>9</v>
      </c>
      <c r="S537">
        <v>38</v>
      </c>
      <c r="T537" t="s">
        <v>1939</v>
      </c>
      <c r="U537" t="s">
        <v>2009</v>
      </c>
      <c r="V537" t="s">
        <v>2024</v>
      </c>
      <c r="W537" t="s">
        <v>2015</v>
      </c>
      <c r="X537" t="s">
        <v>3039</v>
      </c>
    </row>
    <row r="538" spans="1:24" x14ac:dyDescent="0.3">
      <c r="A538" t="s">
        <v>1745</v>
      </c>
      <c r="B538" s="17" t="s">
        <v>1737</v>
      </c>
      <c r="D538">
        <v>40.1</v>
      </c>
      <c r="E538">
        <v>12628</v>
      </c>
      <c r="F538">
        <v>50.5</v>
      </c>
      <c r="G538" s="8" t="s">
        <v>2139</v>
      </c>
      <c r="H538" t="s">
        <v>383</v>
      </c>
      <c r="I538" t="s">
        <v>383</v>
      </c>
      <c r="J538" t="s">
        <v>383</v>
      </c>
      <c r="K538">
        <v>17</v>
      </c>
      <c r="L538">
        <v>33</v>
      </c>
      <c r="M538" t="s">
        <v>237</v>
      </c>
      <c r="N538" s="6" t="s">
        <v>2449</v>
      </c>
      <c r="R538">
        <v>17</v>
      </c>
      <c r="S538">
        <v>33</v>
      </c>
      <c r="T538" t="s">
        <v>1939</v>
      </c>
      <c r="U538" t="s">
        <v>2009</v>
      </c>
      <c r="V538" t="s">
        <v>2024</v>
      </c>
      <c r="W538" t="s">
        <v>2015</v>
      </c>
      <c r="X538" t="s">
        <v>3039</v>
      </c>
    </row>
    <row r="539" spans="1:24" x14ac:dyDescent="0.3">
      <c r="A539" t="s">
        <v>1141</v>
      </c>
      <c r="B539" t="s">
        <v>191</v>
      </c>
      <c r="D539">
        <f>AVERAGE(34.343,35.63)</f>
        <v>34.986500000000007</v>
      </c>
      <c r="E539">
        <f>AVERAGE(12330,12206)</f>
        <v>12268</v>
      </c>
      <c r="F539">
        <v>50.9</v>
      </c>
      <c r="G539" s="11"/>
      <c r="H539" t="s">
        <v>1746</v>
      </c>
      <c r="I539">
        <v>12186</v>
      </c>
      <c r="J539">
        <v>5090183</v>
      </c>
      <c r="K539">
        <v>10</v>
      </c>
      <c r="L539">
        <v>36</v>
      </c>
      <c r="M539" t="s">
        <v>226</v>
      </c>
      <c r="N539" s="6" t="s">
        <v>2450</v>
      </c>
      <c r="Q539" t="s">
        <v>559</v>
      </c>
      <c r="R539">
        <v>10</v>
      </c>
      <c r="S539">
        <v>36</v>
      </c>
      <c r="T539" t="s">
        <v>1939</v>
      </c>
      <c r="U539" t="s">
        <v>2009</v>
      </c>
      <c r="V539" t="s">
        <v>2024</v>
      </c>
      <c r="W539" t="s">
        <v>2015</v>
      </c>
      <c r="X539" t="s">
        <v>3039</v>
      </c>
    </row>
    <row r="540" spans="1:24" x14ac:dyDescent="0.3">
      <c r="A540" t="s">
        <v>1142</v>
      </c>
      <c r="B540" t="s">
        <v>83</v>
      </c>
      <c r="D540">
        <v>7.6609999999999996</v>
      </c>
      <c r="E540">
        <v>3646</v>
      </c>
      <c r="F540">
        <v>38</v>
      </c>
      <c r="G540" s="8" t="s">
        <v>2140</v>
      </c>
      <c r="H540" t="s">
        <v>340</v>
      </c>
      <c r="I540">
        <v>3646</v>
      </c>
      <c r="J540">
        <v>1693451</v>
      </c>
      <c r="K540">
        <v>28</v>
      </c>
      <c r="L540">
        <v>40</v>
      </c>
      <c r="M540" t="s">
        <v>227</v>
      </c>
      <c r="N540" s="6" t="s">
        <v>2451</v>
      </c>
      <c r="R540">
        <v>28</v>
      </c>
      <c r="S540">
        <v>40</v>
      </c>
      <c r="T540" t="s">
        <v>655</v>
      </c>
      <c r="U540" t="s">
        <v>2009</v>
      </c>
      <c r="V540" t="s">
        <v>2024</v>
      </c>
      <c r="W540" t="s">
        <v>2016</v>
      </c>
      <c r="X540" t="s">
        <v>3051</v>
      </c>
    </row>
    <row r="541" spans="1:24" x14ac:dyDescent="0.3">
      <c r="A541" t="s">
        <v>1143</v>
      </c>
      <c r="B541" t="s">
        <v>118</v>
      </c>
      <c r="D541">
        <f>AVERAGE(8.396,8.153)</f>
        <v>8.2744999999999997</v>
      </c>
      <c r="E541">
        <f>AVERAGE(3761,3520)</f>
        <v>3640.5</v>
      </c>
      <c r="F541">
        <v>28.4</v>
      </c>
      <c r="G541" s="11"/>
      <c r="H541" t="s">
        <v>1746</v>
      </c>
      <c r="I541">
        <v>3419</v>
      </c>
      <c r="J541">
        <v>1381820</v>
      </c>
      <c r="K541">
        <v>33</v>
      </c>
      <c r="L541">
        <v>39</v>
      </c>
      <c r="M541" t="s">
        <v>227</v>
      </c>
      <c r="N541" s="6" t="s">
        <v>2452</v>
      </c>
      <c r="R541">
        <v>33</v>
      </c>
      <c r="S541">
        <v>39</v>
      </c>
      <c r="T541" t="s">
        <v>655</v>
      </c>
      <c r="U541" t="s">
        <v>2009</v>
      </c>
      <c r="V541" t="s">
        <v>2024</v>
      </c>
      <c r="W541" t="s">
        <v>2016</v>
      </c>
      <c r="X541" t="s">
        <v>3051</v>
      </c>
    </row>
    <row r="542" spans="1:24" x14ac:dyDescent="0.3">
      <c r="A542" t="s">
        <v>1144</v>
      </c>
      <c r="B542" t="s">
        <v>60</v>
      </c>
      <c r="C542" t="s">
        <v>567</v>
      </c>
      <c r="D542">
        <f>AVERAGE(39.719,42.068,41.854)</f>
        <v>41.213666666666668</v>
      </c>
      <c r="E542">
        <f>AVERAGE(12117,12070,11691)</f>
        <v>11959.333333333334</v>
      </c>
      <c r="F542">
        <v>48.9</v>
      </c>
      <c r="G542" s="11"/>
      <c r="H542" t="s">
        <v>1746</v>
      </c>
      <c r="I542">
        <v>1503</v>
      </c>
      <c r="J542">
        <v>701186</v>
      </c>
      <c r="K542">
        <v>0</v>
      </c>
      <c r="L542">
        <v>24</v>
      </c>
      <c r="M542" t="s">
        <v>226</v>
      </c>
      <c r="N542" s="6" t="s">
        <v>2391</v>
      </c>
      <c r="R542">
        <v>0</v>
      </c>
      <c r="S542">
        <v>24</v>
      </c>
      <c r="T542" t="s">
        <v>656</v>
      </c>
      <c r="U542" t="s">
        <v>2009</v>
      </c>
      <c r="V542" t="s">
        <v>2023</v>
      </c>
      <c r="W542" t="s">
        <v>2014</v>
      </c>
    </row>
    <row r="543" spans="1:24" x14ac:dyDescent="0.3">
      <c r="A543" t="s">
        <v>1621</v>
      </c>
      <c r="B543" t="s">
        <v>3844</v>
      </c>
      <c r="D543">
        <v>43.9</v>
      </c>
      <c r="E543">
        <v>9372</v>
      </c>
      <c r="F543">
        <v>43.5</v>
      </c>
      <c r="G543" s="8" t="s">
        <v>2141</v>
      </c>
      <c r="H543" t="s">
        <v>383</v>
      </c>
      <c r="I543" t="s">
        <v>383</v>
      </c>
      <c r="J543" t="s">
        <v>383</v>
      </c>
      <c r="M543" t="s">
        <v>1691</v>
      </c>
      <c r="N543" s="6" t="s">
        <v>2168</v>
      </c>
      <c r="O543">
        <v>5</v>
      </c>
      <c r="P543">
        <v>33</v>
      </c>
      <c r="Q543">
        <v>9</v>
      </c>
      <c r="R543">
        <v>5</v>
      </c>
      <c r="S543">
        <v>33</v>
      </c>
      <c r="T543" t="s">
        <v>1940</v>
      </c>
      <c r="U543" t="s">
        <v>2009</v>
      </c>
      <c r="V543" t="s">
        <v>2024</v>
      </c>
      <c r="W543" t="s">
        <v>2016</v>
      </c>
      <c r="X543" t="s">
        <v>2039</v>
      </c>
    </row>
    <row r="544" spans="1:24" x14ac:dyDescent="0.3">
      <c r="A544" t="s">
        <v>1580</v>
      </c>
      <c r="B544" t="s">
        <v>3845</v>
      </c>
      <c r="D544">
        <v>53.3</v>
      </c>
      <c r="F544">
        <v>49.5</v>
      </c>
      <c r="G544" s="11"/>
      <c r="H544" t="s">
        <v>383</v>
      </c>
      <c r="I544" t="s">
        <v>383</v>
      </c>
      <c r="J544" t="s">
        <v>383</v>
      </c>
      <c r="M544" t="s">
        <v>1691</v>
      </c>
      <c r="N544" s="6" t="s">
        <v>2168</v>
      </c>
      <c r="O544">
        <v>10</v>
      </c>
      <c r="P544">
        <v>40</v>
      </c>
      <c r="Q544">
        <v>6</v>
      </c>
      <c r="R544">
        <v>10</v>
      </c>
      <c r="S544">
        <v>40</v>
      </c>
      <c r="T544" t="s">
        <v>1941</v>
      </c>
      <c r="U544" t="s">
        <v>2009</v>
      </c>
      <c r="V544" t="s">
        <v>2024</v>
      </c>
      <c r="W544" t="s">
        <v>2015</v>
      </c>
      <c r="X544" t="s">
        <v>3039</v>
      </c>
    </row>
    <row r="545" spans="1:24" x14ac:dyDescent="0.3">
      <c r="A545" t="s">
        <v>1623</v>
      </c>
      <c r="B545" t="s">
        <v>3846</v>
      </c>
      <c r="D545">
        <v>85.198999999999998</v>
      </c>
      <c r="E545">
        <v>16879</v>
      </c>
      <c r="F545">
        <v>54.34</v>
      </c>
      <c r="G545" s="11"/>
      <c r="H545" t="s">
        <v>3707</v>
      </c>
      <c r="I545">
        <v>16879</v>
      </c>
      <c r="J545">
        <v>7686546</v>
      </c>
      <c r="M545" t="s">
        <v>1691</v>
      </c>
      <c r="N545" s="6" t="s">
        <v>2168</v>
      </c>
      <c r="O545">
        <v>5</v>
      </c>
      <c r="P545">
        <v>35</v>
      </c>
      <c r="Q545">
        <v>3</v>
      </c>
      <c r="R545">
        <v>5</v>
      </c>
      <c r="S545">
        <v>35</v>
      </c>
      <c r="T545" t="s">
        <v>1942</v>
      </c>
      <c r="U545" t="s">
        <v>2009</v>
      </c>
      <c r="V545" t="s">
        <v>2024</v>
      </c>
      <c r="W545" t="s">
        <v>2015</v>
      </c>
      <c r="X545" t="s">
        <v>3039</v>
      </c>
    </row>
    <row r="546" spans="1:24" x14ac:dyDescent="0.3">
      <c r="A546" t="s">
        <v>1147</v>
      </c>
      <c r="B546" t="s">
        <v>84</v>
      </c>
      <c r="C546" t="s">
        <v>350</v>
      </c>
      <c r="D546">
        <v>74.141000000000005</v>
      </c>
      <c r="E546">
        <v>13107</v>
      </c>
      <c r="F546">
        <v>50.05</v>
      </c>
      <c r="G546" s="11"/>
      <c r="H546" t="s">
        <v>1746</v>
      </c>
      <c r="I546">
        <v>13043</v>
      </c>
      <c r="J546">
        <v>5583998</v>
      </c>
      <c r="K546">
        <v>12</v>
      </c>
      <c r="L546">
        <v>36</v>
      </c>
      <c r="M546" t="s">
        <v>227</v>
      </c>
      <c r="N546" s="6" t="s">
        <v>2453</v>
      </c>
      <c r="R546">
        <v>12</v>
      </c>
      <c r="S546">
        <v>36</v>
      </c>
      <c r="T546" t="s">
        <v>657</v>
      </c>
      <c r="U546" t="s">
        <v>2009</v>
      </c>
      <c r="V546" t="s">
        <v>2024</v>
      </c>
      <c r="W546" t="s">
        <v>2016</v>
      </c>
      <c r="X546" t="s">
        <v>2039</v>
      </c>
    </row>
    <row r="547" spans="1:24" x14ac:dyDescent="0.3">
      <c r="A547" t="s">
        <v>1380</v>
      </c>
      <c r="B547" t="s">
        <v>3847</v>
      </c>
      <c r="D547">
        <v>74.099999999999994</v>
      </c>
      <c r="E547">
        <v>13125</v>
      </c>
      <c r="F547">
        <v>45</v>
      </c>
      <c r="G547" s="11"/>
      <c r="H547" t="s">
        <v>1746</v>
      </c>
      <c r="I547">
        <v>10380</v>
      </c>
      <c r="J547">
        <v>4929641</v>
      </c>
      <c r="M547" t="s">
        <v>1691</v>
      </c>
      <c r="N547" s="6" t="s">
        <v>2168</v>
      </c>
      <c r="O547">
        <v>9</v>
      </c>
      <c r="P547">
        <v>32</v>
      </c>
      <c r="Q547">
        <v>5</v>
      </c>
      <c r="R547">
        <v>9</v>
      </c>
      <c r="S547">
        <v>32</v>
      </c>
      <c r="T547" t="s">
        <v>657</v>
      </c>
      <c r="U547" t="s">
        <v>2009</v>
      </c>
      <c r="V547" t="s">
        <v>2024</v>
      </c>
      <c r="W547" t="s">
        <v>2016</v>
      </c>
      <c r="X547" t="s">
        <v>2039</v>
      </c>
    </row>
    <row r="548" spans="1:24" x14ac:dyDescent="0.3">
      <c r="A548" t="s">
        <v>1149</v>
      </c>
      <c r="B548" t="s">
        <v>50</v>
      </c>
      <c r="D548">
        <v>35.817999999999998</v>
      </c>
      <c r="E548">
        <v>9335</v>
      </c>
      <c r="F548">
        <v>49.8</v>
      </c>
      <c r="G548" s="11"/>
      <c r="H548" t="s">
        <v>1746</v>
      </c>
      <c r="I548">
        <v>9073</v>
      </c>
      <c r="J548">
        <v>4043260</v>
      </c>
      <c r="K548">
        <v>4</v>
      </c>
      <c r="L548">
        <v>19.8</v>
      </c>
      <c r="M548" t="s">
        <v>228</v>
      </c>
      <c r="N548" s="6" t="s">
        <v>2454</v>
      </c>
      <c r="R548">
        <v>4</v>
      </c>
      <c r="S548">
        <v>19.8</v>
      </c>
      <c r="T548" t="s">
        <v>1943</v>
      </c>
      <c r="U548" t="s">
        <v>2009</v>
      </c>
      <c r="V548" t="s">
        <v>2024</v>
      </c>
      <c r="W548" t="s">
        <v>2016</v>
      </c>
      <c r="X548" t="s">
        <v>2039</v>
      </c>
    </row>
    <row r="549" spans="1:24" x14ac:dyDescent="0.3">
      <c r="A549" t="s">
        <v>1009</v>
      </c>
      <c r="B549" t="s">
        <v>571</v>
      </c>
      <c r="C549" t="s">
        <v>572</v>
      </c>
      <c r="D549">
        <v>30.5</v>
      </c>
      <c r="E549">
        <v>9802</v>
      </c>
      <c r="F549">
        <v>50.36</v>
      </c>
      <c r="G549" s="11"/>
      <c r="H549" t="s">
        <v>383</v>
      </c>
      <c r="I549" t="s">
        <v>383</v>
      </c>
      <c r="J549" t="s">
        <v>383</v>
      </c>
      <c r="K549">
        <v>4</v>
      </c>
      <c r="L549">
        <v>30</v>
      </c>
      <c r="M549" t="s">
        <v>227</v>
      </c>
      <c r="N549" s="6" t="s">
        <v>2455</v>
      </c>
      <c r="R549">
        <v>4</v>
      </c>
      <c r="S549">
        <v>30</v>
      </c>
      <c r="T549" t="s">
        <v>1943</v>
      </c>
      <c r="U549" t="s">
        <v>2009</v>
      </c>
      <c r="V549" t="s">
        <v>2024</v>
      </c>
      <c r="W549" t="s">
        <v>2016</v>
      </c>
      <c r="X549" t="s">
        <v>2039</v>
      </c>
    </row>
    <row r="550" spans="1:24" x14ac:dyDescent="0.3">
      <c r="A550" t="s">
        <v>1625</v>
      </c>
      <c r="B550" t="s">
        <v>3848</v>
      </c>
      <c r="D550">
        <v>64.3</v>
      </c>
      <c r="F550">
        <v>54</v>
      </c>
      <c r="G550" s="11"/>
      <c r="H550" t="s">
        <v>383</v>
      </c>
      <c r="I550" t="s">
        <v>383</v>
      </c>
      <c r="J550" t="s">
        <v>383</v>
      </c>
      <c r="M550" t="s">
        <v>1691</v>
      </c>
      <c r="N550" s="6" t="s">
        <v>2168</v>
      </c>
      <c r="O550">
        <v>0</v>
      </c>
      <c r="P550">
        <v>31</v>
      </c>
      <c r="Q550">
        <v>44</v>
      </c>
      <c r="R550">
        <v>0</v>
      </c>
      <c r="S550">
        <v>31</v>
      </c>
      <c r="T550" t="s">
        <v>1944</v>
      </c>
      <c r="U550" t="s">
        <v>2010</v>
      </c>
      <c r="V550" t="s">
        <v>2025</v>
      </c>
      <c r="W550" t="s">
        <v>2021</v>
      </c>
    </row>
    <row r="551" spans="1:24" x14ac:dyDescent="0.3">
      <c r="A551" t="s">
        <v>1627</v>
      </c>
      <c r="B551" t="s">
        <v>3849</v>
      </c>
      <c r="D551">
        <v>50.4</v>
      </c>
      <c r="F551">
        <v>49.5</v>
      </c>
      <c r="G551" s="11"/>
      <c r="H551" t="s">
        <v>383</v>
      </c>
      <c r="I551" t="s">
        <v>383</v>
      </c>
      <c r="J551" t="s">
        <v>383</v>
      </c>
      <c r="M551" t="s">
        <v>1691</v>
      </c>
      <c r="N551" s="6" t="s">
        <v>2168</v>
      </c>
      <c r="O551">
        <v>10</v>
      </c>
      <c r="P551">
        <v>38</v>
      </c>
      <c r="Q551">
        <v>3</v>
      </c>
      <c r="R551">
        <v>10</v>
      </c>
      <c r="S551">
        <v>38</v>
      </c>
      <c r="T551" t="s">
        <v>1945</v>
      </c>
      <c r="U551" t="s">
        <v>2009</v>
      </c>
      <c r="V551" t="s">
        <v>2024</v>
      </c>
      <c r="W551" t="s">
        <v>2016</v>
      </c>
      <c r="X551" t="s">
        <v>2039</v>
      </c>
    </row>
    <row r="552" spans="1:24" x14ac:dyDescent="0.3">
      <c r="A552" t="s">
        <v>1150</v>
      </c>
      <c r="B552" t="s">
        <v>247</v>
      </c>
      <c r="C552" t="s">
        <v>1717</v>
      </c>
      <c r="D552">
        <v>335.73</v>
      </c>
      <c r="E552">
        <v>23089</v>
      </c>
      <c r="F552">
        <v>39.99</v>
      </c>
      <c r="G552" s="11"/>
      <c r="H552" t="s">
        <v>383</v>
      </c>
      <c r="I552" t="s">
        <v>383</v>
      </c>
      <c r="J552" t="s">
        <v>383</v>
      </c>
      <c r="K552">
        <v>5</v>
      </c>
      <c r="L552">
        <v>25</v>
      </c>
      <c r="M552" t="s">
        <v>236</v>
      </c>
      <c r="N552" s="6" t="s">
        <v>2456</v>
      </c>
      <c r="R552">
        <v>5</v>
      </c>
      <c r="S552">
        <v>25</v>
      </c>
      <c r="T552" t="s">
        <v>392</v>
      </c>
      <c r="U552" t="s">
        <v>2009</v>
      </c>
      <c r="V552" t="s">
        <v>2024</v>
      </c>
      <c r="W552" t="s">
        <v>2015</v>
      </c>
      <c r="X552" t="s">
        <v>3046</v>
      </c>
    </row>
    <row r="553" spans="1:24" x14ac:dyDescent="0.3">
      <c r="A553" t="s">
        <v>1152</v>
      </c>
      <c r="B553" t="s">
        <v>1151</v>
      </c>
      <c r="D553">
        <f>AVERAGE(150.467,166.28)</f>
        <v>158.37350000000001</v>
      </c>
      <c r="E553">
        <f>AVERAGE(26323,28720)</f>
        <v>27521.5</v>
      </c>
      <c r="F553">
        <v>44.5</v>
      </c>
      <c r="G553" s="11"/>
      <c r="H553" t="s">
        <v>1746</v>
      </c>
      <c r="I553">
        <v>25533</v>
      </c>
      <c r="J553">
        <v>9799942</v>
      </c>
      <c r="K553">
        <v>1</v>
      </c>
      <c r="L553">
        <v>35</v>
      </c>
      <c r="M553" t="s">
        <v>227</v>
      </c>
      <c r="N553" s="6" t="s">
        <v>2174</v>
      </c>
      <c r="O553">
        <v>1</v>
      </c>
      <c r="P553">
        <v>35</v>
      </c>
      <c r="Q553">
        <v>34</v>
      </c>
      <c r="R553">
        <v>1</v>
      </c>
      <c r="S553">
        <v>35</v>
      </c>
      <c r="T553" t="s">
        <v>392</v>
      </c>
      <c r="U553" t="s">
        <v>2009</v>
      </c>
      <c r="V553" t="s">
        <v>2024</v>
      </c>
      <c r="W553" t="s">
        <v>2015</v>
      </c>
      <c r="X553" t="s">
        <v>3046</v>
      </c>
    </row>
    <row r="554" spans="1:24" x14ac:dyDescent="0.3">
      <c r="A554" t="s">
        <v>1153</v>
      </c>
      <c r="B554" t="s">
        <v>18</v>
      </c>
      <c r="D554">
        <f>AVERAGE(91.841,86.819,88.784,89.387,88.644)</f>
        <v>89.094999999999999</v>
      </c>
      <c r="E554">
        <f>AVERAGE(19772,18536,19164,18843,15979)</f>
        <v>18458.8</v>
      </c>
      <c r="F554">
        <v>43.5</v>
      </c>
      <c r="G554" s="11"/>
      <c r="H554" t="s">
        <v>1746</v>
      </c>
      <c r="I554">
        <v>15688</v>
      </c>
      <c r="J554">
        <v>6185352</v>
      </c>
      <c r="K554">
        <v>3</v>
      </c>
      <c r="L554">
        <v>29</v>
      </c>
      <c r="M554" t="s">
        <v>226</v>
      </c>
      <c r="N554" s="6" t="s">
        <v>2457</v>
      </c>
      <c r="O554">
        <v>1.75</v>
      </c>
      <c r="P554">
        <v>35</v>
      </c>
      <c r="Q554">
        <v>89</v>
      </c>
      <c r="R554">
        <v>1.75</v>
      </c>
      <c r="S554">
        <v>35</v>
      </c>
      <c r="T554" t="s">
        <v>392</v>
      </c>
      <c r="U554" t="s">
        <v>2009</v>
      </c>
      <c r="V554" t="s">
        <v>2024</v>
      </c>
      <c r="W554" t="s">
        <v>2015</v>
      </c>
      <c r="X554" t="s">
        <v>3046</v>
      </c>
    </row>
    <row r="555" spans="1:24" x14ac:dyDescent="0.3">
      <c r="A555" t="s">
        <v>1154</v>
      </c>
      <c r="B555" t="s">
        <v>248</v>
      </c>
      <c r="D555">
        <v>206.9</v>
      </c>
      <c r="E555">
        <v>25543</v>
      </c>
      <c r="F555">
        <v>41.5</v>
      </c>
      <c r="G555" s="8" t="s">
        <v>2142</v>
      </c>
      <c r="H555" t="s">
        <v>383</v>
      </c>
      <c r="I555" t="s">
        <v>383</v>
      </c>
      <c r="J555" t="s">
        <v>383</v>
      </c>
      <c r="K555">
        <v>3</v>
      </c>
      <c r="L555">
        <v>27</v>
      </c>
      <c r="M555" t="s">
        <v>226</v>
      </c>
      <c r="N555" s="6" t="s">
        <v>2458</v>
      </c>
      <c r="O555">
        <v>8</v>
      </c>
      <c r="P555">
        <v>30</v>
      </c>
      <c r="Q555">
        <v>12</v>
      </c>
      <c r="R555">
        <v>3</v>
      </c>
      <c r="S555">
        <v>30</v>
      </c>
      <c r="T555" t="s">
        <v>392</v>
      </c>
      <c r="U555" t="s">
        <v>2009</v>
      </c>
      <c r="V555" t="s">
        <v>2024</v>
      </c>
      <c r="W555" t="s">
        <v>2015</v>
      </c>
      <c r="X555" t="s">
        <v>3046</v>
      </c>
    </row>
    <row r="556" spans="1:24" x14ac:dyDescent="0.3">
      <c r="A556" t="s">
        <v>1157</v>
      </c>
      <c r="B556" t="s">
        <v>52</v>
      </c>
      <c r="D556">
        <f>AVERAGE(253.665,135.345)</f>
        <v>194.505</v>
      </c>
      <c r="E556">
        <f>AVERAGE(31930,15685)</f>
        <v>23807.5</v>
      </c>
      <c r="F556">
        <v>46.7</v>
      </c>
      <c r="G556" s="11"/>
      <c r="H556" t="s">
        <v>1746</v>
      </c>
      <c r="I556">
        <v>11497</v>
      </c>
      <c r="J556">
        <v>4617971</v>
      </c>
      <c r="K556">
        <v>10</v>
      </c>
      <c r="L556">
        <v>30</v>
      </c>
      <c r="M556" t="s">
        <v>227</v>
      </c>
      <c r="N556" s="6" t="s">
        <v>2459</v>
      </c>
      <c r="O556">
        <v>0</v>
      </c>
      <c r="P556">
        <v>31.5</v>
      </c>
      <c r="Q556">
        <v>35</v>
      </c>
      <c r="R556">
        <v>0</v>
      </c>
      <c r="S556">
        <v>31.5</v>
      </c>
      <c r="T556" t="s">
        <v>392</v>
      </c>
      <c r="U556" t="s">
        <v>2009</v>
      </c>
      <c r="V556" t="s">
        <v>2024</v>
      </c>
      <c r="W556" t="s">
        <v>2015</v>
      </c>
      <c r="X556" t="s">
        <v>3046</v>
      </c>
    </row>
    <row r="557" spans="1:24" x14ac:dyDescent="0.3">
      <c r="A557" t="s">
        <v>1155</v>
      </c>
      <c r="B557" t="s">
        <v>268</v>
      </c>
      <c r="D557">
        <v>99.6</v>
      </c>
      <c r="E557">
        <v>21087</v>
      </c>
      <c r="F557">
        <v>43.14</v>
      </c>
      <c r="G557" s="8" t="s">
        <v>2143</v>
      </c>
      <c r="H557" t="s">
        <v>1746</v>
      </c>
      <c r="I557">
        <v>21032</v>
      </c>
      <c r="J557">
        <v>7432697</v>
      </c>
      <c r="K557">
        <v>4</v>
      </c>
      <c r="L557">
        <v>25</v>
      </c>
      <c r="M557" t="s">
        <v>227</v>
      </c>
      <c r="N557" s="6" t="s">
        <v>2174</v>
      </c>
      <c r="O557">
        <v>4</v>
      </c>
      <c r="P557">
        <v>32</v>
      </c>
      <c r="Q557">
        <v>13</v>
      </c>
      <c r="R557">
        <v>4</v>
      </c>
      <c r="S557">
        <v>32</v>
      </c>
      <c r="T557" t="s">
        <v>392</v>
      </c>
      <c r="U557" t="s">
        <v>2009</v>
      </c>
      <c r="V557" t="s">
        <v>2024</v>
      </c>
      <c r="W557" t="s">
        <v>2015</v>
      </c>
      <c r="X557" t="s">
        <v>3046</v>
      </c>
    </row>
    <row r="558" spans="1:24" x14ac:dyDescent="0.3">
      <c r="A558" t="s">
        <v>1156</v>
      </c>
      <c r="B558" t="s">
        <v>49</v>
      </c>
      <c r="D558">
        <f>AVERAGE(156.834,64.782,117.311)</f>
        <v>112.97566666666667</v>
      </c>
      <c r="E558">
        <f>AVERAGE(30249,18021,20482)</f>
        <v>22917.333333333332</v>
      </c>
      <c r="F558">
        <v>44.4</v>
      </c>
      <c r="G558" s="11"/>
      <c r="H558" t="s">
        <v>1746</v>
      </c>
      <c r="I558">
        <v>14973</v>
      </c>
      <c r="J558">
        <v>6057031</v>
      </c>
      <c r="K558">
        <v>3</v>
      </c>
      <c r="L558">
        <v>32</v>
      </c>
      <c r="M558" t="s">
        <v>227</v>
      </c>
      <c r="N558" s="6" t="s">
        <v>2460</v>
      </c>
      <c r="O558">
        <v>0</v>
      </c>
      <c r="P558">
        <v>29</v>
      </c>
      <c r="Q558">
        <v>28</v>
      </c>
      <c r="R558">
        <v>0</v>
      </c>
      <c r="S558">
        <v>32</v>
      </c>
      <c r="T558" t="s">
        <v>392</v>
      </c>
      <c r="U558" t="s">
        <v>2009</v>
      </c>
      <c r="V558" t="s">
        <v>2024</v>
      </c>
      <c r="W558" t="s">
        <v>2015</v>
      </c>
      <c r="X558" t="s">
        <v>3046</v>
      </c>
    </row>
    <row r="559" spans="1:24" x14ac:dyDescent="0.3">
      <c r="A559" t="s">
        <v>1158</v>
      </c>
      <c r="B559" t="s">
        <v>85</v>
      </c>
      <c r="D559">
        <v>38.534999999999997</v>
      </c>
      <c r="E559">
        <v>11763</v>
      </c>
      <c r="F559">
        <v>58.481400000000001</v>
      </c>
      <c r="G559" s="11"/>
      <c r="H559" t="s">
        <v>1746</v>
      </c>
      <c r="I559">
        <v>11750</v>
      </c>
      <c r="J559">
        <v>5417339</v>
      </c>
      <c r="K559">
        <v>15</v>
      </c>
      <c r="L559">
        <v>33</v>
      </c>
      <c r="M559" t="s">
        <v>227</v>
      </c>
      <c r="N559" s="6" t="s">
        <v>2461</v>
      </c>
      <c r="R559">
        <v>15</v>
      </c>
      <c r="S559">
        <v>33</v>
      </c>
      <c r="T559" t="s">
        <v>658</v>
      </c>
      <c r="U559" t="s">
        <v>2009</v>
      </c>
      <c r="V559" t="s">
        <v>2024</v>
      </c>
      <c r="W559" t="s">
        <v>2016</v>
      </c>
      <c r="X559" t="s">
        <v>2039</v>
      </c>
    </row>
    <row r="560" spans="1:24" x14ac:dyDescent="0.3">
      <c r="A560" t="s">
        <v>1631</v>
      </c>
      <c r="B560" t="s">
        <v>3850</v>
      </c>
      <c r="D560">
        <v>32.6</v>
      </c>
      <c r="F560">
        <v>50.5</v>
      </c>
      <c r="G560" s="11"/>
      <c r="H560" t="s">
        <v>383</v>
      </c>
      <c r="I560" t="s">
        <v>383</v>
      </c>
      <c r="J560" t="s">
        <v>383</v>
      </c>
      <c r="M560" t="s">
        <v>1691</v>
      </c>
      <c r="N560" s="6" t="s">
        <v>2168</v>
      </c>
      <c r="O560">
        <v>4</v>
      </c>
      <c r="P560">
        <v>34</v>
      </c>
      <c r="Q560">
        <v>25</v>
      </c>
      <c r="R560">
        <v>4</v>
      </c>
      <c r="S560">
        <v>34</v>
      </c>
      <c r="T560" t="s">
        <v>1946</v>
      </c>
      <c r="U560" t="s">
        <v>2009</v>
      </c>
      <c r="V560" t="s">
        <v>2024</v>
      </c>
      <c r="W560" t="s">
        <v>2016</v>
      </c>
      <c r="X560" t="s">
        <v>2039</v>
      </c>
    </row>
    <row r="561" spans="1:24" x14ac:dyDescent="0.3">
      <c r="A561" t="s">
        <v>1381</v>
      </c>
      <c r="B561" t="s">
        <v>3851</v>
      </c>
      <c r="D561">
        <v>33.582999999999998</v>
      </c>
      <c r="E561">
        <v>11799</v>
      </c>
      <c r="F561">
        <v>46</v>
      </c>
      <c r="G561" s="11"/>
      <c r="H561" t="s">
        <v>1746</v>
      </c>
      <c r="I561">
        <v>11705</v>
      </c>
      <c r="J561">
        <v>5424802</v>
      </c>
      <c r="M561" t="s">
        <v>1691</v>
      </c>
      <c r="N561" s="6" t="s">
        <v>2168</v>
      </c>
      <c r="O561">
        <v>4</v>
      </c>
      <c r="P561">
        <v>33</v>
      </c>
      <c r="Q561">
        <v>11</v>
      </c>
      <c r="R561">
        <v>4</v>
      </c>
      <c r="S561">
        <v>33</v>
      </c>
      <c r="T561" t="s">
        <v>1946</v>
      </c>
      <c r="U561" t="s">
        <v>2009</v>
      </c>
      <c r="V561" t="s">
        <v>2024</v>
      </c>
      <c r="W561" t="s">
        <v>2016</v>
      </c>
      <c r="X561" t="s">
        <v>2039</v>
      </c>
    </row>
    <row r="562" spans="1:24" x14ac:dyDescent="0.3">
      <c r="A562" t="s">
        <v>1159</v>
      </c>
      <c r="B562" t="s">
        <v>67</v>
      </c>
      <c r="D562">
        <v>37.840000000000003</v>
      </c>
      <c r="E562">
        <v>12141</v>
      </c>
      <c r="F562">
        <v>50.8</v>
      </c>
      <c r="G562" s="11"/>
      <c r="H562" t="s">
        <v>1746</v>
      </c>
      <c r="I562">
        <v>12062</v>
      </c>
      <c r="J562">
        <v>5414714</v>
      </c>
      <c r="K562">
        <v>10</v>
      </c>
      <c r="L562">
        <v>31</v>
      </c>
      <c r="M562" t="s">
        <v>227</v>
      </c>
      <c r="N562" s="6" t="s">
        <v>2462</v>
      </c>
      <c r="O562">
        <v>7.5</v>
      </c>
      <c r="P562">
        <v>35</v>
      </c>
      <c r="Q562">
        <v>3</v>
      </c>
      <c r="R562">
        <v>7.5</v>
      </c>
      <c r="S562">
        <v>35</v>
      </c>
      <c r="T562" t="s">
        <v>1946</v>
      </c>
      <c r="U562" t="s">
        <v>2009</v>
      </c>
      <c r="V562" t="s">
        <v>2024</v>
      </c>
      <c r="W562" t="s">
        <v>2016</v>
      </c>
      <c r="X562" t="s">
        <v>2039</v>
      </c>
    </row>
    <row r="563" spans="1:24" x14ac:dyDescent="0.3">
      <c r="A563" t="s">
        <v>1160</v>
      </c>
      <c r="B563" t="s">
        <v>102</v>
      </c>
      <c r="D563">
        <v>40.491</v>
      </c>
      <c r="E563">
        <v>12836</v>
      </c>
      <c r="F563">
        <v>48.15</v>
      </c>
      <c r="G563" s="11"/>
      <c r="H563" t="s">
        <v>1746</v>
      </c>
      <c r="I563">
        <v>12446</v>
      </c>
      <c r="J563">
        <v>5705335</v>
      </c>
      <c r="K563">
        <v>16</v>
      </c>
      <c r="L563">
        <v>34</v>
      </c>
      <c r="M563" t="s">
        <v>226</v>
      </c>
      <c r="N563" s="6" t="s">
        <v>2463</v>
      </c>
      <c r="O563">
        <v>8.5</v>
      </c>
      <c r="P563">
        <v>37</v>
      </c>
      <c r="Q563">
        <v>6</v>
      </c>
      <c r="R563">
        <v>8.5</v>
      </c>
      <c r="S563">
        <v>37</v>
      </c>
      <c r="T563" t="s">
        <v>1947</v>
      </c>
      <c r="U563" t="s">
        <v>2009</v>
      </c>
      <c r="V563" t="s">
        <v>2024</v>
      </c>
      <c r="W563" t="s">
        <v>2016</v>
      </c>
      <c r="X563" t="s">
        <v>2039</v>
      </c>
    </row>
    <row r="564" spans="1:24" x14ac:dyDescent="0.3">
      <c r="A564" t="s">
        <v>1161</v>
      </c>
      <c r="B564" t="s">
        <v>142</v>
      </c>
      <c r="C564" t="s">
        <v>754</v>
      </c>
      <c r="D564">
        <f>AVERAGE(45.087,41.554,41.581,40.492)</f>
        <v>42.1785</v>
      </c>
      <c r="E564">
        <f>AVERAGE(13452,12270,12197,12836)</f>
        <v>12688.75</v>
      </c>
      <c r="F564">
        <v>50.977200000000003</v>
      </c>
      <c r="G564" s="11"/>
      <c r="H564" t="s">
        <v>1746</v>
      </c>
      <c r="I564">
        <v>12681</v>
      </c>
      <c r="J564">
        <v>5591092</v>
      </c>
      <c r="K564">
        <v>11</v>
      </c>
      <c r="L564">
        <v>34</v>
      </c>
      <c r="M564" t="s">
        <v>226</v>
      </c>
      <c r="N564" s="6" t="s">
        <v>2464</v>
      </c>
      <c r="O564">
        <v>8.5</v>
      </c>
      <c r="P564">
        <v>39</v>
      </c>
      <c r="Q564">
        <v>69</v>
      </c>
      <c r="R564">
        <v>8.5</v>
      </c>
      <c r="S564">
        <v>39</v>
      </c>
      <c r="T564" t="s">
        <v>1947</v>
      </c>
      <c r="U564" t="s">
        <v>2009</v>
      </c>
      <c r="V564" t="s">
        <v>2024</v>
      </c>
      <c r="W564" t="s">
        <v>2016</v>
      </c>
      <c r="X564" t="s">
        <v>2039</v>
      </c>
    </row>
    <row r="565" spans="1:24" x14ac:dyDescent="0.3">
      <c r="A565" t="s">
        <v>1634</v>
      </c>
      <c r="B565" t="s">
        <v>3852</v>
      </c>
      <c r="D565">
        <v>35.9</v>
      </c>
      <c r="E565">
        <v>12305</v>
      </c>
      <c r="F565">
        <v>54</v>
      </c>
      <c r="G565" s="8" t="s">
        <v>2144</v>
      </c>
      <c r="H565" t="s">
        <v>383</v>
      </c>
      <c r="I565" t="s">
        <v>383</v>
      </c>
      <c r="J565" t="s">
        <v>383</v>
      </c>
      <c r="M565" t="s">
        <v>1691</v>
      </c>
      <c r="N565" s="6" t="s">
        <v>2168</v>
      </c>
      <c r="O565">
        <v>5</v>
      </c>
      <c r="P565">
        <v>45</v>
      </c>
      <c r="Q565">
        <v>26</v>
      </c>
      <c r="R565">
        <v>5</v>
      </c>
      <c r="S565">
        <v>45</v>
      </c>
      <c r="T565" t="s">
        <v>1948</v>
      </c>
      <c r="U565" t="s">
        <v>2010</v>
      </c>
      <c r="V565" t="s">
        <v>2025</v>
      </c>
      <c r="W565" t="s">
        <v>2020</v>
      </c>
    </row>
    <row r="566" spans="1:24" x14ac:dyDescent="0.3">
      <c r="A566" t="s">
        <v>1636</v>
      </c>
      <c r="B566" t="s">
        <v>3853</v>
      </c>
      <c r="D566">
        <v>44.7</v>
      </c>
      <c r="E566">
        <v>13805</v>
      </c>
      <c r="F566">
        <v>57</v>
      </c>
      <c r="G566" s="8" t="s">
        <v>2144</v>
      </c>
      <c r="H566" t="s">
        <v>383</v>
      </c>
      <c r="I566" t="s">
        <v>383</v>
      </c>
      <c r="J566" t="s">
        <v>383</v>
      </c>
      <c r="M566" t="s">
        <v>1691</v>
      </c>
      <c r="N566" s="6" t="s">
        <v>2168</v>
      </c>
      <c r="O566">
        <v>4</v>
      </c>
      <c r="P566">
        <v>42</v>
      </c>
      <c r="Q566">
        <v>9</v>
      </c>
      <c r="R566">
        <v>4</v>
      </c>
      <c r="S566">
        <v>42</v>
      </c>
      <c r="T566" t="s">
        <v>1948</v>
      </c>
      <c r="U566" t="s">
        <v>2010</v>
      </c>
      <c r="V566" t="s">
        <v>2025</v>
      </c>
      <c r="W566" t="s">
        <v>2020</v>
      </c>
    </row>
    <row r="567" spans="1:24" x14ac:dyDescent="0.3">
      <c r="A567" t="s">
        <v>1638</v>
      </c>
      <c r="B567" t="s">
        <v>3854</v>
      </c>
      <c r="D567">
        <v>39.1</v>
      </c>
      <c r="E567">
        <v>15511</v>
      </c>
      <c r="F567">
        <v>53</v>
      </c>
      <c r="G567" s="8" t="s">
        <v>2145</v>
      </c>
      <c r="H567" t="s">
        <v>383</v>
      </c>
      <c r="I567" t="s">
        <v>383</v>
      </c>
      <c r="J567" t="s">
        <v>383</v>
      </c>
      <c r="M567" t="s">
        <v>1691</v>
      </c>
      <c r="N567" s="6" t="s">
        <v>2168</v>
      </c>
      <c r="O567">
        <v>7</v>
      </c>
      <c r="P567">
        <v>35</v>
      </c>
      <c r="Q567">
        <v>6</v>
      </c>
      <c r="R567">
        <v>7</v>
      </c>
      <c r="S567">
        <v>35</v>
      </c>
      <c r="T567" t="s">
        <v>1948</v>
      </c>
      <c r="U567" t="s">
        <v>2010</v>
      </c>
      <c r="V567" t="s">
        <v>2025</v>
      </c>
      <c r="W567" t="s">
        <v>2020</v>
      </c>
    </row>
    <row r="568" spans="1:24" x14ac:dyDescent="0.3">
      <c r="A568" t="s">
        <v>1640</v>
      </c>
      <c r="B568" t="s">
        <v>3855</v>
      </c>
      <c r="D568">
        <v>44.417000000000002</v>
      </c>
      <c r="E568">
        <v>15785</v>
      </c>
      <c r="F568">
        <v>56.09</v>
      </c>
      <c r="G568" s="11"/>
      <c r="H568" t="s">
        <v>383</v>
      </c>
      <c r="I568" t="s">
        <v>383</v>
      </c>
      <c r="J568" t="s">
        <v>383</v>
      </c>
      <c r="M568" t="s">
        <v>1691</v>
      </c>
      <c r="N568" s="6" t="s">
        <v>2168</v>
      </c>
      <c r="O568">
        <v>8</v>
      </c>
      <c r="P568">
        <v>38.5</v>
      </c>
      <c r="Q568">
        <v>3</v>
      </c>
      <c r="R568">
        <v>8</v>
      </c>
      <c r="S568">
        <v>38.5</v>
      </c>
      <c r="T568" t="s">
        <v>1948</v>
      </c>
      <c r="U568" t="s">
        <v>2010</v>
      </c>
      <c r="V568" t="s">
        <v>2025</v>
      </c>
      <c r="W568" t="s">
        <v>2020</v>
      </c>
    </row>
    <row r="569" spans="1:24" x14ac:dyDescent="0.3">
      <c r="A569" t="s">
        <v>1162</v>
      </c>
      <c r="B569" t="s">
        <v>181</v>
      </c>
      <c r="D569">
        <v>29.32</v>
      </c>
      <c r="E569">
        <v>9937</v>
      </c>
      <c r="F569">
        <v>49.543999999999997</v>
      </c>
      <c r="G569" s="11"/>
      <c r="H569" t="s">
        <v>340</v>
      </c>
      <c r="I569">
        <v>9924</v>
      </c>
      <c r="J569">
        <v>4477765</v>
      </c>
      <c r="K569">
        <v>19</v>
      </c>
      <c r="L569">
        <v>50</v>
      </c>
      <c r="M569" t="s">
        <v>227</v>
      </c>
      <c r="N569" s="6" t="s">
        <v>2465</v>
      </c>
      <c r="R569">
        <v>19</v>
      </c>
      <c r="S569">
        <v>50</v>
      </c>
      <c r="T569" t="s">
        <v>1949</v>
      </c>
      <c r="U569" t="s">
        <v>2009</v>
      </c>
      <c r="V569" t="s">
        <v>2024</v>
      </c>
      <c r="W569" t="s">
        <v>2016</v>
      </c>
      <c r="X569" t="s">
        <v>2039</v>
      </c>
    </row>
    <row r="570" spans="1:24" x14ac:dyDescent="0.3">
      <c r="A570" t="s">
        <v>1163</v>
      </c>
      <c r="B570" t="s">
        <v>2</v>
      </c>
      <c r="D570">
        <v>28.733000000000001</v>
      </c>
      <c r="E570">
        <v>10481</v>
      </c>
      <c r="F570">
        <v>50.48</v>
      </c>
      <c r="G570" s="11"/>
      <c r="H570" t="s">
        <v>1746</v>
      </c>
      <c r="I570">
        <v>9842</v>
      </c>
      <c r="J570">
        <v>4794008</v>
      </c>
      <c r="K570">
        <v>38</v>
      </c>
      <c r="L570">
        <v>60</v>
      </c>
      <c r="M570" t="s">
        <v>226</v>
      </c>
      <c r="N570" s="6" t="s">
        <v>2177</v>
      </c>
      <c r="R570">
        <v>38</v>
      </c>
      <c r="S570">
        <v>60</v>
      </c>
      <c r="T570" t="s">
        <v>1949</v>
      </c>
      <c r="U570" t="s">
        <v>2009</v>
      </c>
      <c r="V570" t="s">
        <v>2024</v>
      </c>
      <c r="W570" t="s">
        <v>2016</v>
      </c>
      <c r="X570" t="s">
        <v>2039</v>
      </c>
    </row>
    <row r="571" spans="1:24" x14ac:dyDescent="0.3">
      <c r="A571" t="s">
        <v>1642</v>
      </c>
      <c r="B571" t="s">
        <v>3856</v>
      </c>
      <c r="C571" t="s">
        <v>1752</v>
      </c>
      <c r="D571">
        <v>37.094999999999999</v>
      </c>
      <c r="E571">
        <v>11433</v>
      </c>
      <c r="F571">
        <v>53</v>
      </c>
      <c r="G571" s="11"/>
      <c r="H571" t="s">
        <v>383</v>
      </c>
      <c r="I571" t="s">
        <v>383</v>
      </c>
      <c r="J571" t="s">
        <v>383</v>
      </c>
      <c r="M571" t="s">
        <v>1691</v>
      </c>
      <c r="N571" s="6" t="s">
        <v>2168</v>
      </c>
      <c r="O571">
        <v>0</v>
      </c>
      <c r="P571">
        <v>37</v>
      </c>
      <c r="Q571">
        <v>7</v>
      </c>
      <c r="R571">
        <v>0</v>
      </c>
      <c r="S571">
        <v>37</v>
      </c>
      <c r="T571" t="s">
        <v>1950</v>
      </c>
      <c r="U571" t="s">
        <v>2009</v>
      </c>
      <c r="V571" t="s">
        <v>2024</v>
      </c>
      <c r="W571" t="s">
        <v>2016</v>
      </c>
      <c r="X571" t="s">
        <v>2039</v>
      </c>
    </row>
    <row r="572" spans="1:24" x14ac:dyDescent="0.3">
      <c r="A572" t="s">
        <v>1308</v>
      </c>
      <c r="B572" t="s">
        <v>821</v>
      </c>
      <c r="D572">
        <v>27.1</v>
      </c>
      <c r="E572">
        <v>10983</v>
      </c>
      <c r="F572">
        <v>53</v>
      </c>
      <c r="G572" s="11"/>
      <c r="H572" t="s">
        <v>340</v>
      </c>
      <c r="I572">
        <v>10917</v>
      </c>
      <c r="J572">
        <v>5292222</v>
      </c>
      <c r="K572">
        <v>-5</v>
      </c>
      <c r="L572">
        <v>22</v>
      </c>
      <c r="M572" t="s">
        <v>226</v>
      </c>
      <c r="N572" s="6" t="s">
        <v>2466</v>
      </c>
      <c r="R572">
        <v>-5</v>
      </c>
      <c r="S572">
        <v>22</v>
      </c>
      <c r="T572" t="s">
        <v>1951</v>
      </c>
      <c r="U572" t="s">
        <v>2009</v>
      </c>
      <c r="V572" t="s">
        <v>2024</v>
      </c>
      <c r="W572" t="s">
        <v>2016</v>
      </c>
      <c r="X572" t="s">
        <v>2039</v>
      </c>
    </row>
    <row r="573" spans="1:24" x14ac:dyDescent="0.3">
      <c r="A573" t="s">
        <v>1164</v>
      </c>
      <c r="B573" t="s">
        <v>86</v>
      </c>
      <c r="D573">
        <v>32.473999999999997</v>
      </c>
      <c r="E573">
        <v>11382</v>
      </c>
      <c r="F573">
        <v>50.35</v>
      </c>
      <c r="G573" s="11"/>
      <c r="H573" t="s">
        <v>1746</v>
      </c>
      <c r="I573">
        <v>11378</v>
      </c>
      <c r="J573">
        <v>5555827</v>
      </c>
      <c r="K573">
        <v>9</v>
      </c>
      <c r="L573">
        <v>42</v>
      </c>
      <c r="M573" t="s">
        <v>227</v>
      </c>
      <c r="N573" s="6" t="s">
        <v>2467</v>
      </c>
      <c r="R573">
        <v>9</v>
      </c>
      <c r="S573">
        <v>42</v>
      </c>
      <c r="T573" t="s">
        <v>1952</v>
      </c>
      <c r="U573" t="s">
        <v>2009</v>
      </c>
      <c r="V573" t="s">
        <v>2024</v>
      </c>
      <c r="W573" t="s">
        <v>2016</v>
      </c>
      <c r="X573" t="s">
        <v>2039</v>
      </c>
    </row>
    <row r="574" spans="1:24" x14ac:dyDescent="0.3">
      <c r="A574" t="s">
        <v>1644</v>
      </c>
      <c r="B574" t="s">
        <v>3857</v>
      </c>
      <c r="C574" t="s">
        <v>1718</v>
      </c>
      <c r="D574">
        <v>48.8</v>
      </c>
      <c r="F574">
        <v>49</v>
      </c>
      <c r="G574" s="11"/>
      <c r="H574" t="s">
        <v>383</v>
      </c>
      <c r="I574" t="s">
        <v>383</v>
      </c>
      <c r="J574" t="s">
        <v>383</v>
      </c>
      <c r="M574" t="s">
        <v>1691</v>
      </c>
      <c r="N574" s="6" t="s">
        <v>2168</v>
      </c>
      <c r="O574">
        <v>10</v>
      </c>
      <c r="P574">
        <v>41</v>
      </c>
      <c r="Q574">
        <v>6</v>
      </c>
      <c r="R574">
        <v>10</v>
      </c>
      <c r="S574">
        <v>41</v>
      </c>
      <c r="T574" t="s">
        <v>1953</v>
      </c>
      <c r="U574" t="s">
        <v>2009</v>
      </c>
      <c r="V574" t="s">
        <v>2024</v>
      </c>
      <c r="W574" t="s">
        <v>2015</v>
      </c>
      <c r="X574" t="s">
        <v>3039</v>
      </c>
    </row>
    <row r="575" spans="1:24" x14ac:dyDescent="0.3">
      <c r="A575" t="s">
        <v>1165</v>
      </c>
      <c r="B575" t="s">
        <v>114</v>
      </c>
      <c r="D575">
        <f>AVERAGE(39.822,51.706,47.659)</f>
        <v>46.395666666666671</v>
      </c>
      <c r="E575">
        <f>AVERAGE(13951,12726,15157)</f>
        <v>13944.666666666666</v>
      </c>
      <c r="F575">
        <v>48</v>
      </c>
      <c r="G575" s="11"/>
      <c r="H575" t="s">
        <v>1746</v>
      </c>
      <c r="I575">
        <v>11878</v>
      </c>
      <c r="J575">
        <v>6275154</v>
      </c>
      <c r="K575">
        <v>8</v>
      </c>
      <c r="L575">
        <v>39</v>
      </c>
      <c r="M575" t="s">
        <v>226</v>
      </c>
      <c r="N575" s="6" t="s">
        <v>2468</v>
      </c>
      <c r="R575">
        <v>8</v>
      </c>
      <c r="S575">
        <v>39</v>
      </c>
      <c r="T575" t="s">
        <v>1954</v>
      </c>
      <c r="U575" t="s">
        <v>2009</v>
      </c>
      <c r="V575" t="s">
        <v>2024</v>
      </c>
      <c r="W575" t="s">
        <v>2015</v>
      </c>
      <c r="X575" t="s">
        <v>3039</v>
      </c>
    </row>
    <row r="576" spans="1:24" s="7" customFormat="1" x14ac:dyDescent="0.3">
      <c r="A576" s="7" t="s">
        <v>1167</v>
      </c>
      <c r="B576" s="7" t="s">
        <v>4</v>
      </c>
      <c r="C576" s="7" t="s">
        <v>581</v>
      </c>
      <c r="D576" s="7">
        <v>27.6</v>
      </c>
      <c r="E576" s="18">
        <v>10345</v>
      </c>
      <c r="F576" s="7">
        <v>44.3</v>
      </c>
      <c r="G576" s="11"/>
      <c r="H576" t="s">
        <v>383</v>
      </c>
      <c r="I576" t="s">
        <v>383</v>
      </c>
      <c r="J576" t="s">
        <v>383</v>
      </c>
      <c r="K576" s="7">
        <v>25</v>
      </c>
      <c r="L576" s="7">
        <v>55</v>
      </c>
      <c r="M576" s="7" t="s">
        <v>227</v>
      </c>
      <c r="N576" s="6" t="s">
        <v>2469</v>
      </c>
      <c r="R576">
        <v>25</v>
      </c>
      <c r="S576">
        <v>55</v>
      </c>
      <c r="T576" t="s">
        <v>1955</v>
      </c>
      <c r="U576" t="s">
        <v>2009</v>
      </c>
      <c r="V576" t="s">
        <v>2023</v>
      </c>
      <c r="W576" t="s">
        <v>2014</v>
      </c>
      <c r="X576" t="s">
        <v>3037</v>
      </c>
    </row>
    <row r="577" spans="1:24" x14ac:dyDescent="0.3">
      <c r="A577" t="s">
        <v>1168</v>
      </c>
      <c r="B577" t="s">
        <v>272</v>
      </c>
      <c r="D577">
        <v>25.385000000000002</v>
      </c>
      <c r="E577">
        <v>10988</v>
      </c>
      <c r="F577">
        <v>44.94</v>
      </c>
      <c r="G577" s="11"/>
      <c r="H577" t="s">
        <v>340</v>
      </c>
      <c r="I577">
        <v>10986</v>
      </c>
      <c r="J577">
        <v>4678383</v>
      </c>
      <c r="K577">
        <v>25</v>
      </c>
      <c r="L577">
        <v>52</v>
      </c>
      <c r="M577" t="s">
        <v>226</v>
      </c>
      <c r="N577" s="6" t="s">
        <v>2470</v>
      </c>
      <c r="O577">
        <v>18</v>
      </c>
      <c r="P577">
        <v>49</v>
      </c>
      <c r="Q577">
        <v>13</v>
      </c>
      <c r="R577">
        <v>18</v>
      </c>
      <c r="S577">
        <v>52</v>
      </c>
      <c r="T577" t="s">
        <v>1955</v>
      </c>
      <c r="U577" t="s">
        <v>2009</v>
      </c>
      <c r="V577" t="s">
        <v>2023</v>
      </c>
      <c r="W577" t="s">
        <v>2014</v>
      </c>
      <c r="X577" t="s">
        <v>3037</v>
      </c>
    </row>
    <row r="578" spans="1:24" x14ac:dyDescent="0.3">
      <c r="A578" t="s">
        <v>1169</v>
      </c>
      <c r="B578" t="s">
        <v>398</v>
      </c>
      <c r="D578">
        <v>46.846699999999998</v>
      </c>
      <c r="E578">
        <v>12015</v>
      </c>
      <c r="F578">
        <v>49</v>
      </c>
      <c r="G578" s="11"/>
      <c r="H578" t="s">
        <v>340</v>
      </c>
      <c r="I578">
        <v>12571</v>
      </c>
      <c r="J578">
        <v>5788124</v>
      </c>
      <c r="K578">
        <v>15</v>
      </c>
      <c r="L578">
        <v>35</v>
      </c>
      <c r="M578" t="s">
        <v>227</v>
      </c>
      <c r="N578" s="6" t="s">
        <v>2471</v>
      </c>
      <c r="R578">
        <v>15</v>
      </c>
      <c r="S578">
        <v>35</v>
      </c>
      <c r="T578" t="s">
        <v>1956</v>
      </c>
      <c r="U578" t="s">
        <v>2009</v>
      </c>
      <c r="V578" t="s">
        <v>2023</v>
      </c>
      <c r="W578" t="s">
        <v>2022</v>
      </c>
      <c r="X578" t="s">
        <v>3037</v>
      </c>
    </row>
    <row r="579" spans="1:24" x14ac:dyDescent="0.3">
      <c r="A579" t="s">
        <v>1170</v>
      </c>
      <c r="B579" t="s">
        <v>423</v>
      </c>
      <c r="D579">
        <v>37.675400000000003</v>
      </c>
      <c r="F579">
        <v>47.7</v>
      </c>
      <c r="G579" s="11"/>
      <c r="H579" t="s">
        <v>383</v>
      </c>
      <c r="I579" t="s">
        <v>383</v>
      </c>
      <c r="J579" t="s">
        <v>383</v>
      </c>
      <c r="K579">
        <v>8</v>
      </c>
      <c r="L579">
        <v>34</v>
      </c>
      <c r="M579" t="s">
        <v>226</v>
      </c>
      <c r="N579" s="6" t="s">
        <v>2176</v>
      </c>
      <c r="R579">
        <v>8</v>
      </c>
      <c r="S579">
        <v>34</v>
      </c>
      <c r="T579" t="s">
        <v>659</v>
      </c>
      <c r="U579" t="s">
        <v>2009</v>
      </c>
      <c r="V579" t="s">
        <v>2024</v>
      </c>
      <c r="W579" t="s">
        <v>2015</v>
      </c>
      <c r="X579" t="s">
        <v>3039</v>
      </c>
    </row>
    <row r="580" spans="1:24" x14ac:dyDescent="0.3">
      <c r="A580" t="s">
        <v>1171</v>
      </c>
      <c r="B580" t="s">
        <v>426</v>
      </c>
      <c r="C580" t="s">
        <v>352</v>
      </c>
      <c r="D580">
        <v>46.087000000000003</v>
      </c>
      <c r="E580">
        <v>17467</v>
      </c>
      <c r="F580">
        <v>35.6</v>
      </c>
      <c r="G580" s="11"/>
      <c r="H580" t="s">
        <v>1746</v>
      </c>
      <c r="I580">
        <v>15531</v>
      </c>
      <c r="J580">
        <v>5891907</v>
      </c>
      <c r="K580">
        <v>4</v>
      </c>
      <c r="L580">
        <v>42</v>
      </c>
      <c r="M580" t="s">
        <v>227</v>
      </c>
      <c r="N580" s="6" t="s">
        <v>2472</v>
      </c>
      <c r="O580">
        <v>1.5</v>
      </c>
      <c r="P580">
        <v>48</v>
      </c>
      <c r="Q580">
        <v>318</v>
      </c>
      <c r="R580">
        <v>1.5</v>
      </c>
      <c r="S580">
        <v>48</v>
      </c>
      <c r="T580" t="s">
        <v>660</v>
      </c>
      <c r="U580" t="s">
        <v>2009</v>
      </c>
      <c r="V580" t="s">
        <v>2023</v>
      </c>
      <c r="W580" t="s">
        <v>2014</v>
      </c>
      <c r="X580" t="s">
        <v>3037</v>
      </c>
    </row>
    <row r="581" spans="1:24" x14ac:dyDescent="0.3">
      <c r="A581" t="s">
        <v>1382</v>
      </c>
      <c r="B581" t="s">
        <v>726</v>
      </c>
      <c r="C581" t="s">
        <v>807</v>
      </c>
      <c r="D581">
        <f>AVERAGE(48.84,45.7)</f>
        <v>47.27</v>
      </c>
      <c r="E581">
        <f>AVERAGE(18545,17217)</f>
        <v>17881</v>
      </c>
      <c r="F581">
        <f>AVERAGE(37.2,36.9)</f>
        <v>37.049999999999997</v>
      </c>
      <c r="G581" s="8" t="s">
        <v>2060</v>
      </c>
      <c r="H581" t="s">
        <v>1746</v>
      </c>
      <c r="I581">
        <v>11322</v>
      </c>
      <c r="J581">
        <v>4154363</v>
      </c>
      <c r="K581">
        <v>17</v>
      </c>
      <c r="L581">
        <v>58</v>
      </c>
      <c r="M581" t="s">
        <v>226</v>
      </c>
      <c r="N581" s="6" t="s">
        <v>2473</v>
      </c>
      <c r="O581">
        <v>1.5</v>
      </c>
      <c r="P581">
        <v>52</v>
      </c>
      <c r="Q581">
        <v>38</v>
      </c>
      <c r="R581">
        <v>1.5</v>
      </c>
      <c r="S581">
        <v>58</v>
      </c>
      <c r="T581" t="s">
        <v>660</v>
      </c>
      <c r="U581" t="s">
        <v>2009</v>
      </c>
      <c r="V581" t="s">
        <v>2023</v>
      </c>
      <c r="W581" t="s">
        <v>2014</v>
      </c>
      <c r="X581" t="s">
        <v>3037</v>
      </c>
    </row>
    <row r="582" spans="1:24" x14ac:dyDescent="0.3">
      <c r="A582" t="s">
        <v>1172</v>
      </c>
      <c r="B582" t="s">
        <v>202</v>
      </c>
      <c r="C582" t="s">
        <v>266</v>
      </c>
      <c r="D582">
        <v>38</v>
      </c>
      <c r="E582">
        <v>13951</v>
      </c>
      <c r="F582">
        <v>36.200000000000003</v>
      </c>
      <c r="G582" s="11"/>
      <c r="H582" t="s">
        <v>1746</v>
      </c>
      <c r="I582">
        <v>13951</v>
      </c>
      <c r="J582">
        <v>5779670</v>
      </c>
      <c r="K582">
        <v>4</v>
      </c>
      <c r="L582">
        <v>32</v>
      </c>
      <c r="M582" t="s">
        <v>228</v>
      </c>
      <c r="N582" s="6" t="s">
        <v>2171</v>
      </c>
      <c r="O582">
        <v>1</v>
      </c>
      <c r="P582">
        <v>41</v>
      </c>
      <c r="Q582">
        <v>208</v>
      </c>
      <c r="R582">
        <v>1</v>
      </c>
      <c r="S582">
        <v>41</v>
      </c>
      <c r="T582" t="s">
        <v>660</v>
      </c>
      <c r="U582" t="s">
        <v>2009</v>
      </c>
      <c r="V582" t="s">
        <v>2023</v>
      </c>
      <c r="W582" t="s">
        <v>2014</v>
      </c>
      <c r="X582" t="s">
        <v>3037</v>
      </c>
    </row>
    <row r="583" spans="1:24" x14ac:dyDescent="0.3">
      <c r="A583" t="s">
        <v>1095</v>
      </c>
      <c r="B583" t="s">
        <v>405</v>
      </c>
      <c r="C583" t="s">
        <v>64</v>
      </c>
      <c r="D583">
        <v>42.4529</v>
      </c>
      <c r="E583">
        <v>12541</v>
      </c>
      <c r="F583">
        <v>53.5</v>
      </c>
      <c r="G583" s="11"/>
      <c r="H583" t="s">
        <v>1746</v>
      </c>
      <c r="I583">
        <v>8983</v>
      </c>
      <c r="J583">
        <v>3900308</v>
      </c>
      <c r="K583">
        <v>3</v>
      </c>
      <c r="L583">
        <v>35</v>
      </c>
      <c r="M583" t="s">
        <v>227</v>
      </c>
      <c r="N583" s="6" t="s">
        <v>2289</v>
      </c>
      <c r="R583">
        <v>3</v>
      </c>
      <c r="S583">
        <v>35</v>
      </c>
      <c r="T583" t="s">
        <v>1957</v>
      </c>
      <c r="U583" t="s">
        <v>2009</v>
      </c>
      <c r="V583" t="s">
        <v>2024</v>
      </c>
      <c r="W583" t="s">
        <v>2015</v>
      </c>
      <c r="X583" t="s">
        <v>3039</v>
      </c>
    </row>
    <row r="584" spans="1:24" x14ac:dyDescent="0.3">
      <c r="A584" t="s">
        <v>1744</v>
      </c>
      <c r="B584" t="s">
        <v>1733</v>
      </c>
      <c r="C584" t="s">
        <v>1734</v>
      </c>
      <c r="D584">
        <v>19.39</v>
      </c>
      <c r="E584">
        <v>6790</v>
      </c>
      <c r="F584">
        <v>61</v>
      </c>
      <c r="G584" s="11"/>
      <c r="H584" t="s">
        <v>383</v>
      </c>
      <c r="I584" t="s">
        <v>383</v>
      </c>
      <c r="J584" t="s">
        <v>383</v>
      </c>
      <c r="K584">
        <v>0</v>
      </c>
      <c r="L584">
        <v>37</v>
      </c>
      <c r="M584" t="s">
        <v>236</v>
      </c>
      <c r="N584" s="6" t="s">
        <v>2474</v>
      </c>
      <c r="R584">
        <v>0</v>
      </c>
      <c r="S584">
        <v>37</v>
      </c>
      <c r="T584" t="s">
        <v>393</v>
      </c>
      <c r="U584" t="s">
        <v>2009</v>
      </c>
      <c r="V584" t="s">
        <v>2024</v>
      </c>
      <c r="W584" t="s">
        <v>2015</v>
      </c>
      <c r="X584" t="s">
        <v>3047</v>
      </c>
    </row>
    <row r="585" spans="1:24" x14ac:dyDescent="0.3">
      <c r="A585" t="s">
        <v>1174</v>
      </c>
      <c r="B585" t="s">
        <v>355</v>
      </c>
      <c r="D585">
        <v>20.088000000000001</v>
      </c>
      <c r="E585">
        <v>8277</v>
      </c>
      <c r="F585">
        <v>67.650000000000006</v>
      </c>
      <c r="G585" s="11"/>
      <c r="H585" t="s">
        <v>3707</v>
      </c>
      <c r="I585">
        <v>8277</v>
      </c>
      <c r="J585">
        <v>4153620</v>
      </c>
      <c r="K585">
        <v>0</v>
      </c>
      <c r="L585">
        <v>33</v>
      </c>
      <c r="M585" t="s">
        <v>226</v>
      </c>
      <c r="N585" s="6" t="s">
        <v>2475</v>
      </c>
      <c r="Q585" t="s">
        <v>419</v>
      </c>
      <c r="R585">
        <v>0</v>
      </c>
      <c r="S585">
        <v>33</v>
      </c>
      <c r="T585" t="s">
        <v>393</v>
      </c>
      <c r="U585" t="s">
        <v>2009</v>
      </c>
      <c r="V585" t="s">
        <v>2024</v>
      </c>
      <c r="W585" t="s">
        <v>2015</v>
      </c>
      <c r="X585" t="s">
        <v>3047</v>
      </c>
    </row>
    <row r="586" spans="1:24" x14ac:dyDescent="0.3">
      <c r="A586" t="s">
        <v>1175</v>
      </c>
      <c r="B586" t="s">
        <v>130</v>
      </c>
      <c r="D586">
        <v>21.013999999999999</v>
      </c>
      <c r="E586">
        <v>7283</v>
      </c>
      <c r="F586">
        <v>67.5</v>
      </c>
      <c r="G586" s="11"/>
      <c r="H586" t="s">
        <v>1746</v>
      </c>
      <c r="I586">
        <v>7225</v>
      </c>
      <c r="J586">
        <v>3635185</v>
      </c>
      <c r="K586">
        <v>21</v>
      </c>
      <c r="L586">
        <v>36</v>
      </c>
      <c r="M586" t="s">
        <v>226</v>
      </c>
      <c r="N586" s="6" t="s">
        <v>2476</v>
      </c>
      <c r="R586">
        <v>21</v>
      </c>
      <c r="S586">
        <v>36</v>
      </c>
      <c r="T586" t="s">
        <v>393</v>
      </c>
      <c r="U586" t="s">
        <v>2009</v>
      </c>
      <c r="V586" t="s">
        <v>2024</v>
      </c>
      <c r="W586" t="s">
        <v>2015</v>
      </c>
      <c r="X586" t="s">
        <v>3047</v>
      </c>
    </row>
    <row r="587" spans="1:24" ht="15" customHeight="1" x14ac:dyDescent="0.3">
      <c r="A587" t="s">
        <v>1177</v>
      </c>
      <c r="B587" t="s">
        <v>356</v>
      </c>
      <c r="D587">
        <f>AVERAGE(19.874,20.112)</f>
        <v>19.992999999999999</v>
      </c>
      <c r="E587">
        <f>AVERAGE(7810,7934)</f>
        <v>7872</v>
      </c>
      <c r="F587">
        <v>62</v>
      </c>
      <c r="G587" s="11"/>
      <c r="H587" t="s">
        <v>3707</v>
      </c>
      <c r="I587">
        <v>7934</v>
      </c>
      <c r="J587">
        <v>3913842</v>
      </c>
      <c r="K587">
        <v>4</v>
      </c>
      <c r="L587">
        <v>36</v>
      </c>
      <c r="M587" t="s">
        <v>226</v>
      </c>
      <c r="N587" s="6" t="s">
        <v>2477</v>
      </c>
      <c r="Q587" t="s">
        <v>805</v>
      </c>
      <c r="R587">
        <v>4</v>
      </c>
      <c r="S587">
        <v>36</v>
      </c>
      <c r="T587" t="s">
        <v>393</v>
      </c>
      <c r="U587" t="s">
        <v>2009</v>
      </c>
      <c r="V587" t="s">
        <v>2024</v>
      </c>
      <c r="W587" t="s">
        <v>2015</v>
      </c>
      <c r="X587" t="s">
        <v>3047</v>
      </c>
    </row>
    <row r="588" spans="1:24" x14ac:dyDescent="0.3">
      <c r="A588" t="s">
        <v>1383</v>
      </c>
      <c r="B588" t="s">
        <v>727</v>
      </c>
      <c r="D588">
        <f>AVERAGE(20.683,20.209,21.148,19.223,20.452)</f>
        <v>20.342999999999996</v>
      </c>
      <c r="E588">
        <f>AVERAGE(8490,8226,8165,8140,7479)</f>
        <v>8100</v>
      </c>
      <c r="F588">
        <v>61.76</v>
      </c>
      <c r="G588" s="11"/>
      <c r="H588" t="s">
        <v>1746</v>
      </c>
      <c r="I588">
        <v>2816</v>
      </c>
      <c r="J588">
        <v>1800369</v>
      </c>
      <c r="K588">
        <v>10</v>
      </c>
      <c r="L588">
        <v>30</v>
      </c>
      <c r="M588" t="s">
        <v>227</v>
      </c>
      <c r="N588" s="6" t="s">
        <v>2478</v>
      </c>
      <c r="R588">
        <v>10</v>
      </c>
      <c r="S588">
        <v>30</v>
      </c>
      <c r="T588" t="s">
        <v>393</v>
      </c>
      <c r="U588" t="s">
        <v>2009</v>
      </c>
      <c r="V588" t="s">
        <v>2024</v>
      </c>
      <c r="W588" t="s">
        <v>2015</v>
      </c>
      <c r="X588" t="s">
        <v>3047</v>
      </c>
    </row>
    <row r="589" spans="1:24" x14ac:dyDescent="0.3">
      <c r="A589" t="s">
        <v>1178</v>
      </c>
      <c r="B589" t="s">
        <v>106</v>
      </c>
      <c r="D589">
        <f>AVERAGE(13.461,11.859)</f>
        <v>12.66</v>
      </c>
      <c r="E589">
        <f>AVERAGE(6694,6350)</f>
        <v>6522</v>
      </c>
      <c r="F589">
        <v>35.1</v>
      </c>
      <c r="G589" s="11"/>
      <c r="H589" t="s">
        <v>1746</v>
      </c>
      <c r="I589">
        <v>6337</v>
      </c>
      <c r="J589">
        <v>2471604</v>
      </c>
      <c r="K589">
        <v>18</v>
      </c>
      <c r="L589">
        <v>40</v>
      </c>
      <c r="M589" t="s">
        <v>227</v>
      </c>
      <c r="N589" s="6" t="s">
        <v>2479</v>
      </c>
      <c r="R589">
        <v>18</v>
      </c>
      <c r="S589">
        <v>40</v>
      </c>
      <c r="T589" t="s">
        <v>2030</v>
      </c>
      <c r="U589" t="s">
        <v>2009</v>
      </c>
      <c r="V589" t="s">
        <v>2023</v>
      </c>
      <c r="W589" t="s">
        <v>2031</v>
      </c>
    </row>
    <row r="590" spans="1:24" x14ac:dyDescent="0.3">
      <c r="A590" t="s">
        <v>1179</v>
      </c>
      <c r="B590" t="s">
        <v>424</v>
      </c>
      <c r="D590">
        <v>55.121000000000002</v>
      </c>
      <c r="E590">
        <v>13215</v>
      </c>
      <c r="F590">
        <v>50.6</v>
      </c>
      <c r="G590" s="11"/>
      <c r="H590" t="s">
        <v>340</v>
      </c>
      <c r="I590">
        <v>13214</v>
      </c>
      <c r="J590">
        <v>5297145</v>
      </c>
      <c r="K590">
        <v>10</v>
      </c>
      <c r="L590">
        <v>33</v>
      </c>
      <c r="M590" t="s">
        <v>226</v>
      </c>
      <c r="N590" s="6" t="s">
        <v>2176</v>
      </c>
      <c r="R590">
        <v>10</v>
      </c>
      <c r="S590">
        <v>33</v>
      </c>
      <c r="T590" t="s">
        <v>661</v>
      </c>
      <c r="U590" t="s">
        <v>2009</v>
      </c>
      <c r="V590" t="s">
        <v>2024</v>
      </c>
      <c r="W590" t="s">
        <v>2015</v>
      </c>
      <c r="X590" t="s">
        <v>3039</v>
      </c>
    </row>
    <row r="591" spans="1:24" x14ac:dyDescent="0.3">
      <c r="A591" t="s">
        <v>1180</v>
      </c>
      <c r="B591" t="s">
        <v>21</v>
      </c>
      <c r="D591">
        <v>64.394199999999998</v>
      </c>
      <c r="E591">
        <v>18638</v>
      </c>
      <c r="F591">
        <v>49.84</v>
      </c>
      <c r="G591" s="8" t="s">
        <v>2058</v>
      </c>
      <c r="H591" t="s">
        <v>383</v>
      </c>
      <c r="I591" t="s">
        <v>383</v>
      </c>
      <c r="J591" t="s">
        <v>383</v>
      </c>
      <c r="K591">
        <v>15</v>
      </c>
      <c r="L591">
        <v>38</v>
      </c>
      <c r="M591" t="s">
        <v>226</v>
      </c>
      <c r="N591" s="6" t="s">
        <v>2480</v>
      </c>
      <c r="R591">
        <v>15</v>
      </c>
      <c r="S591">
        <v>38</v>
      </c>
      <c r="T591" t="s">
        <v>661</v>
      </c>
      <c r="U591" t="s">
        <v>2009</v>
      </c>
      <c r="V591" t="s">
        <v>2024</v>
      </c>
      <c r="W591" t="s">
        <v>2015</v>
      </c>
      <c r="X591" t="s">
        <v>3039</v>
      </c>
    </row>
    <row r="592" spans="1:24" x14ac:dyDescent="0.3">
      <c r="A592" t="s">
        <v>1181</v>
      </c>
      <c r="B592" t="s">
        <v>178</v>
      </c>
      <c r="D592">
        <v>11.486000000000001</v>
      </c>
      <c r="E592">
        <v>5309</v>
      </c>
      <c r="F592">
        <v>38.6755</v>
      </c>
      <c r="G592" s="11"/>
      <c r="H592" t="s">
        <v>1746</v>
      </c>
      <c r="I592">
        <v>3653</v>
      </c>
      <c r="J592">
        <v>1820601</v>
      </c>
      <c r="K592">
        <v>4</v>
      </c>
      <c r="L592">
        <v>35</v>
      </c>
      <c r="M592" t="s">
        <v>227</v>
      </c>
      <c r="N592" s="6" t="s">
        <v>2481</v>
      </c>
      <c r="R592">
        <v>4</v>
      </c>
      <c r="S592">
        <v>35</v>
      </c>
      <c r="T592" t="s">
        <v>1958</v>
      </c>
      <c r="U592" t="s">
        <v>2009</v>
      </c>
      <c r="V592" t="s">
        <v>2024</v>
      </c>
      <c r="W592" t="s">
        <v>2016</v>
      </c>
      <c r="X592" t="s">
        <v>3045</v>
      </c>
    </row>
    <row r="593" spans="1:24" x14ac:dyDescent="0.3">
      <c r="A593" t="s">
        <v>1182</v>
      </c>
      <c r="B593" t="s">
        <v>145</v>
      </c>
      <c r="D593">
        <v>11.67</v>
      </c>
      <c r="E593">
        <v>5370</v>
      </c>
      <c r="F593">
        <v>39.85</v>
      </c>
      <c r="G593" s="11"/>
      <c r="H593" t="s">
        <v>383</v>
      </c>
      <c r="I593" t="s">
        <v>383</v>
      </c>
      <c r="J593" t="s">
        <v>383</v>
      </c>
      <c r="K593">
        <v>2.37</v>
      </c>
      <c r="L593">
        <v>38.86</v>
      </c>
      <c r="M593" t="s">
        <v>227</v>
      </c>
      <c r="N593" s="6" t="s">
        <v>2291</v>
      </c>
      <c r="R593">
        <v>2.37</v>
      </c>
      <c r="S593">
        <v>38.86</v>
      </c>
      <c r="T593" t="s">
        <v>1958</v>
      </c>
      <c r="U593" t="s">
        <v>2009</v>
      </c>
      <c r="V593" t="s">
        <v>2024</v>
      </c>
      <c r="W593" t="s">
        <v>2016</v>
      </c>
      <c r="X593" t="s">
        <v>3045</v>
      </c>
    </row>
    <row r="594" spans="1:24" ht="15.6" customHeight="1" x14ac:dyDescent="0.3">
      <c r="A594" t="s">
        <v>1183</v>
      </c>
      <c r="B594" t="s">
        <v>156</v>
      </c>
      <c r="D594">
        <f>AVERAGE(11.804,11.572,11.53,11.51,11.55,11.533,12.071,12.001)</f>
        <v>11.696375</v>
      </c>
      <c r="E594">
        <f>AVERAGE(5994,5991,5969,5971,9589,5984,6575,5493)</f>
        <v>6445.75</v>
      </c>
      <c r="F594">
        <v>38.200000000000003</v>
      </c>
      <c r="G594" s="11"/>
      <c r="H594" t="s">
        <v>1746</v>
      </c>
      <c r="I594">
        <v>6060</v>
      </c>
      <c r="J594">
        <v>2937603</v>
      </c>
      <c r="K594">
        <v>2.84</v>
      </c>
      <c r="L594">
        <v>45.39</v>
      </c>
      <c r="M594" t="s">
        <v>228</v>
      </c>
      <c r="N594" s="6" t="s">
        <v>2291</v>
      </c>
      <c r="R594">
        <v>2.84</v>
      </c>
      <c r="S594">
        <v>45.39</v>
      </c>
      <c r="T594" t="s">
        <v>1958</v>
      </c>
      <c r="U594" t="s">
        <v>2009</v>
      </c>
      <c r="V594" t="s">
        <v>2024</v>
      </c>
      <c r="W594" t="s">
        <v>2016</v>
      </c>
      <c r="X594" t="s">
        <v>3045</v>
      </c>
    </row>
    <row r="595" spans="1:24" x14ac:dyDescent="0.3">
      <c r="A595" t="s">
        <v>1184</v>
      </c>
      <c r="B595" t="s">
        <v>168</v>
      </c>
      <c r="D595">
        <v>11.67</v>
      </c>
      <c r="E595">
        <v>5370</v>
      </c>
      <c r="F595">
        <v>39.299999999999997</v>
      </c>
      <c r="G595" s="11"/>
      <c r="H595" t="s">
        <v>340</v>
      </c>
      <c r="I595">
        <v>5379</v>
      </c>
      <c r="J595">
        <v>2677635</v>
      </c>
      <c r="K595">
        <v>7</v>
      </c>
      <c r="L595">
        <v>38</v>
      </c>
      <c r="M595" t="s">
        <v>226</v>
      </c>
      <c r="N595" s="6" t="s">
        <v>2482</v>
      </c>
      <c r="R595">
        <v>7</v>
      </c>
      <c r="S595">
        <v>38</v>
      </c>
      <c r="T595" t="s">
        <v>1958</v>
      </c>
      <c r="U595" t="s">
        <v>2009</v>
      </c>
      <c r="V595" t="s">
        <v>2024</v>
      </c>
      <c r="W595" t="s">
        <v>2016</v>
      </c>
      <c r="X595" t="s">
        <v>3045</v>
      </c>
    </row>
    <row r="596" spans="1:24" ht="15.6" customHeight="1" x14ac:dyDescent="0.3">
      <c r="A596" t="s">
        <v>1185</v>
      </c>
      <c r="B596" t="s">
        <v>244</v>
      </c>
      <c r="D596">
        <v>11.76</v>
      </c>
      <c r="E596">
        <v>5794</v>
      </c>
      <c r="F596">
        <v>37.9</v>
      </c>
      <c r="G596" s="11"/>
      <c r="H596" t="s">
        <v>383</v>
      </c>
      <c r="I596" t="s">
        <v>383</v>
      </c>
      <c r="J596" t="s">
        <v>383</v>
      </c>
      <c r="K596">
        <v>12</v>
      </c>
      <c r="L596">
        <v>37</v>
      </c>
      <c r="M596" t="s">
        <v>227</v>
      </c>
      <c r="N596" s="6" t="s">
        <v>2483</v>
      </c>
      <c r="R596">
        <v>12</v>
      </c>
      <c r="S596">
        <v>37</v>
      </c>
      <c r="T596" t="s">
        <v>1958</v>
      </c>
      <c r="U596" t="s">
        <v>2009</v>
      </c>
      <c r="V596" t="s">
        <v>2024</v>
      </c>
      <c r="W596" t="s">
        <v>2016</v>
      </c>
      <c r="X596" t="s">
        <v>3045</v>
      </c>
    </row>
    <row r="597" spans="1:24" x14ac:dyDescent="0.3">
      <c r="A597" t="s">
        <v>1186</v>
      </c>
      <c r="B597" t="s">
        <v>154</v>
      </c>
      <c r="D597">
        <v>10.2875</v>
      </c>
      <c r="E597">
        <v>3764</v>
      </c>
      <c r="F597">
        <v>40.5</v>
      </c>
      <c r="G597" s="11"/>
      <c r="H597" t="s">
        <v>1746</v>
      </c>
      <c r="I597">
        <v>3745</v>
      </c>
      <c r="J597">
        <v>1538632</v>
      </c>
      <c r="K597">
        <v>4.29</v>
      </c>
      <c r="L597">
        <v>36.799999999999997</v>
      </c>
      <c r="M597" t="s">
        <v>228</v>
      </c>
      <c r="N597" s="6" t="s">
        <v>2291</v>
      </c>
      <c r="R597">
        <v>4.29</v>
      </c>
      <c r="S597">
        <v>36.799999999999997</v>
      </c>
      <c r="T597" t="s">
        <v>1958</v>
      </c>
      <c r="U597" t="s">
        <v>2009</v>
      </c>
      <c r="V597" t="s">
        <v>2024</v>
      </c>
      <c r="W597" t="s">
        <v>2016</v>
      </c>
      <c r="X597" t="s">
        <v>3045</v>
      </c>
    </row>
    <row r="598" spans="1:24" x14ac:dyDescent="0.3">
      <c r="A598" t="s">
        <v>1188</v>
      </c>
      <c r="B598" t="s">
        <v>144</v>
      </c>
      <c r="D598">
        <v>11.6312</v>
      </c>
      <c r="E598">
        <v>5849</v>
      </c>
      <c r="F598">
        <v>37.4</v>
      </c>
      <c r="G598" s="11"/>
      <c r="H598" t="s">
        <v>341</v>
      </c>
      <c r="I598">
        <v>5576</v>
      </c>
      <c r="J598">
        <v>2804618</v>
      </c>
      <c r="K598">
        <v>1.79</v>
      </c>
      <c r="L598">
        <v>40.200000000000003</v>
      </c>
      <c r="M598" t="s">
        <v>227</v>
      </c>
      <c r="N598" s="6" t="s">
        <v>2291</v>
      </c>
      <c r="R598">
        <v>1.79</v>
      </c>
      <c r="S598">
        <v>40.200000000000003</v>
      </c>
      <c r="T598" t="s">
        <v>1958</v>
      </c>
      <c r="U598" t="s">
        <v>2009</v>
      </c>
      <c r="V598" t="s">
        <v>2024</v>
      </c>
      <c r="W598" t="s">
        <v>2016</v>
      </c>
      <c r="X598" t="s">
        <v>3045</v>
      </c>
    </row>
    <row r="599" spans="1:24" x14ac:dyDescent="0.3">
      <c r="A599" t="s">
        <v>1189</v>
      </c>
      <c r="B599" t="s">
        <v>155</v>
      </c>
      <c r="D599">
        <v>11.780900000000001</v>
      </c>
      <c r="E599">
        <v>5542</v>
      </c>
      <c r="F599">
        <v>38.5</v>
      </c>
      <c r="G599" s="11"/>
      <c r="H599" t="s">
        <v>341</v>
      </c>
      <c r="I599">
        <v>5528</v>
      </c>
      <c r="J599">
        <v>2780023</v>
      </c>
      <c r="K599">
        <v>1.69</v>
      </c>
      <c r="L599">
        <v>41.65</v>
      </c>
      <c r="M599" t="s">
        <v>227</v>
      </c>
      <c r="N599" s="6" t="s">
        <v>2291</v>
      </c>
      <c r="R599">
        <v>1.69</v>
      </c>
      <c r="S599">
        <v>41.65</v>
      </c>
      <c r="T599" t="s">
        <v>1958</v>
      </c>
      <c r="U599" t="s">
        <v>2009</v>
      </c>
      <c r="V599" t="s">
        <v>2024</v>
      </c>
      <c r="W599" t="s">
        <v>2016</v>
      </c>
      <c r="X599" t="s">
        <v>3045</v>
      </c>
    </row>
    <row r="600" spans="1:24" x14ac:dyDescent="0.3">
      <c r="A600" t="s">
        <v>1190</v>
      </c>
      <c r="B600" t="s">
        <v>149</v>
      </c>
      <c r="C600" t="s">
        <v>357</v>
      </c>
      <c r="D600">
        <v>23.034600000000001</v>
      </c>
      <c r="E600">
        <v>10760</v>
      </c>
      <c r="F600">
        <v>39.069400000000002</v>
      </c>
      <c r="G600" s="11"/>
      <c r="H600" t="s">
        <v>341</v>
      </c>
      <c r="I600">
        <v>10760</v>
      </c>
      <c r="J600">
        <v>5260269</v>
      </c>
      <c r="K600">
        <v>21</v>
      </c>
      <c r="L600">
        <v>34</v>
      </c>
      <c r="M600" t="s">
        <v>226</v>
      </c>
      <c r="N600" s="6" t="s">
        <v>2484</v>
      </c>
      <c r="R600">
        <v>21</v>
      </c>
      <c r="S600">
        <v>34</v>
      </c>
      <c r="T600" t="s">
        <v>1958</v>
      </c>
      <c r="U600" t="s">
        <v>2009</v>
      </c>
      <c r="V600" t="s">
        <v>2024</v>
      </c>
      <c r="W600" t="s">
        <v>2016</v>
      </c>
      <c r="X600" t="s">
        <v>3045</v>
      </c>
    </row>
    <row r="601" spans="1:24" x14ac:dyDescent="0.3">
      <c r="A601" t="s">
        <v>1191</v>
      </c>
      <c r="B601" t="s">
        <v>166</v>
      </c>
      <c r="D601">
        <v>19.430800000000001</v>
      </c>
      <c r="E601">
        <v>6155</v>
      </c>
      <c r="F601">
        <v>38.218800000000002</v>
      </c>
      <c r="G601" s="8" t="s">
        <v>2146</v>
      </c>
      <c r="H601" t="s">
        <v>383</v>
      </c>
      <c r="I601" t="s">
        <v>383</v>
      </c>
      <c r="J601" t="s">
        <v>383</v>
      </c>
      <c r="K601">
        <v>4.41</v>
      </c>
      <c r="L601">
        <v>37.799999999999997</v>
      </c>
      <c r="M601" t="s">
        <v>227</v>
      </c>
      <c r="N601" s="6" t="s">
        <v>2343</v>
      </c>
      <c r="R601">
        <v>4.41</v>
      </c>
      <c r="S601">
        <v>37.799999999999997</v>
      </c>
      <c r="T601" t="s">
        <v>1959</v>
      </c>
      <c r="U601" t="s">
        <v>2009</v>
      </c>
      <c r="V601" t="s">
        <v>2024</v>
      </c>
      <c r="W601" t="s">
        <v>2016</v>
      </c>
      <c r="X601" t="s">
        <v>3045</v>
      </c>
    </row>
    <row r="602" spans="1:24" x14ac:dyDescent="0.3">
      <c r="A602" t="s">
        <v>961</v>
      </c>
      <c r="B602" t="s">
        <v>491</v>
      </c>
      <c r="C602" t="s">
        <v>493</v>
      </c>
      <c r="D602">
        <v>58.589599999999997</v>
      </c>
      <c r="E602">
        <v>10224</v>
      </c>
      <c r="F602">
        <v>59.9</v>
      </c>
      <c r="G602" s="11"/>
      <c r="H602" t="s">
        <v>1746</v>
      </c>
      <c r="I602">
        <v>10205</v>
      </c>
      <c r="J602">
        <v>5014707</v>
      </c>
      <c r="K602">
        <v>4</v>
      </c>
      <c r="L602">
        <v>30</v>
      </c>
      <c r="M602" t="s">
        <v>227</v>
      </c>
      <c r="N602" s="6" t="s">
        <v>2234</v>
      </c>
      <c r="R602">
        <v>4</v>
      </c>
      <c r="S602">
        <v>30</v>
      </c>
      <c r="T602" t="s">
        <v>492</v>
      </c>
      <c r="U602" t="s">
        <v>2009</v>
      </c>
      <c r="V602" t="s">
        <v>2024</v>
      </c>
      <c r="W602" t="s">
        <v>2015</v>
      </c>
      <c r="X602" t="s">
        <v>3043</v>
      </c>
    </row>
    <row r="603" spans="1:24" x14ac:dyDescent="0.3">
      <c r="A603" t="s">
        <v>1192</v>
      </c>
      <c r="B603" t="s">
        <v>325</v>
      </c>
      <c r="D603">
        <v>34.700000000000003</v>
      </c>
      <c r="E603">
        <v>12541</v>
      </c>
      <c r="F603">
        <v>46.27</v>
      </c>
      <c r="G603" s="8" t="s">
        <v>2058</v>
      </c>
      <c r="H603" t="s">
        <v>383</v>
      </c>
      <c r="I603" t="s">
        <v>383</v>
      </c>
      <c r="J603" t="s">
        <v>383</v>
      </c>
      <c r="K603">
        <v>7</v>
      </c>
      <c r="L603">
        <v>33</v>
      </c>
      <c r="M603" t="s">
        <v>226</v>
      </c>
      <c r="N603" s="6" t="s">
        <v>2485</v>
      </c>
      <c r="R603">
        <v>7</v>
      </c>
      <c r="S603">
        <v>33</v>
      </c>
      <c r="T603" t="s">
        <v>1960</v>
      </c>
      <c r="U603" t="s">
        <v>2009</v>
      </c>
      <c r="V603" t="s">
        <v>2024</v>
      </c>
      <c r="W603" t="s">
        <v>2015</v>
      </c>
      <c r="X603" t="s">
        <v>3039</v>
      </c>
    </row>
    <row r="604" spans="1:24" x14ac:dyDescent="0.3">
      <c r="A604" t="s">
        <v>1306</v>
      </c>
      <c r="B604" t="s">
        <v>819</v>
      </c>
      <c r="D604">
        <v>34</v>
      </c>
      <c r="E604">
        <v>12033</v>
      </c>
      <c r="F604">
        <v>52</v>
      </c>
      <c r="G604" s="8" t="s">
        <v>2147</v>
      </c>
      <c r="H604" t="s">
        <v>383</v>
      </c>
      <c r="I604" t="s">
        <v>383</v>
      </c>
      <c r="J604" t="s">
        <v>383</v>
      </c>
      <c r="K604">
        <v>15</v>
      </c>
      <c r="L604">
        <v>35</v>
      </c>
      <c r="M604" t="s">
        <v>227</v>
      </c>
      <c r="N604" s="6" t="s">
        <v>2486</v>
      </c>
      <c r="R604">
        <v>15</v>
      </c>
      <c r="S604">
        <v>35</v>
      </c>
      <c r="T604" t="s">
        <v>1961</v>
      </c>
      <c r="U604" t="s">
        <v>2009</v>
      </c>
      <c r="V604" t="s">
        <v>2024</v>
      </c>
      <c r="W604" t="s">
        <v>2016</v>
      </c>
      <c r="X604" t="s">
        <v>2039</v>
      </c>
    </row>
    <row r="605" spans="1:24" x14ac:dyDescent="0.3">
      <c r="A605" t="s">
        <v>1738</v>
      </c>
      <c r="B605" t="s">
        <v>1723</v>
      </c>
      <c r="D605">
        <v>25.8</v>
      </c>
      <c r="E605">
        <v>7957</v>
      </c>
      <c r="F605">
        <v>57.5</v>
      </c>
      <c r="G605" s="8" t="s">
        <v>2148</v>
      </c>
      <c r="H605" t="s">
        <v>383</v>
      </c>
      <c r="I605" t="s">
        <v>383</v>
      </c>
      <c r="J605" t="s">
        <v>383</v>
      </c>
      <c r="K605">
        <v>15</v>
      </c>
      <c r="L605">
        <v>28</v>
      </c>
      <c r="M605" t="s">
        <v>236</v>
      </c>
      <c r="N605" s="6" t="s">
        <v>2487</v>
      </c>
      <c r="R605">
        <v>15</v>
      </c>
      <c r="S605">
        <v>28</v>
      </c>
      <c r="T605" t="s">
        <v>1962</v>
      </c>
      <c r="U605" t="s">
        <v>2009</v>
      </c>
      <c r="V605" t="s">
        <v>2024</v>
      </c>
      <c r="W605" t="s">
        <v>2016</v>
      </c>
      <c r="X605" t="s">
        <v>2039</v>
      </c>
    </row>
    <row r="606" spans="1:24" x14ac:dyDescent="0.3">
      <c r="A606" t="s">
        <v>917</v>
      </c>
      <c r="B606" t="s">
        <v>278</v>
      </c>
      <c r="C606" t="s">
        <v>337</v>
      </c>
      <c r="D606">
        <v>16.623000000000001</v>
      </c>
      <c r="E606">
        <v>6035</v>
      </c>
      <c r="F606">
        <v>40.35</v>
      </c>
      <c r="G606" s="11"/>
      <c r="H606" t="s">
        <v>3707</v>
      </c>
      <c r="I606">
        <v>6035</v>
      </c>
      <c r="J606">
        <v>3056054</v>
      </c>
      <c r="K606">
        <v>10</v>
      </c>
      <c r="L606">
        <v>40</v>
      </c>
      <c r="M606" t="s">
        <v>226</v>
      </c>
      <c r="N606" s="6" t="s">
        <v>2488</v>
      </c>
      <c r="R606">
        <v>10</v>
      </c>
      <c r="S606">
        <v>40</v>
      </c>
      <c r="T606" t="s">
        <v>1963</v>
      </c>
      <c r="U606" t="s">
        <v>2009</v>
      </c>
      <c r="V606" t="s">
        <v>2024</v>
      </c>
      <c r="W606" t="s">
        <v>2016</v>
      </c>
      <c r="X606" t="s">
        <v>3045</v>
      </c>
    </row>
    <row r="607" spans="1:24" ht="15.6" customHeight="1" x14ac:dyDescent="0.3">
      <c r="A607" t="s">
        <v>1137</v>
      </c>
      <c r="B607" t="s">
        <v>294</v>
      </c>
      <c r="C607" t="s">
        <v>161</v>
      </c>
      <c r="D607">
        <f>AVERAGE(15.223,15.441)</f>
        <v>15.332000000000001</v>
      </c>
      <c r="E607">
        <f>AVERAGE(5994,5807)</f>
        <v>5900.5</v>
      </c>
      <c r="F607">
        <v>41.1</v>
      </c>
      <c r="G607" s="11"/>
      <c r="H607" t="s">
        <v>1746</v>
      </c>
      <c r="I607">
        <v>5797</v>
      </c>
      <c r="J607">
        <v>2852044</v>
      </c>
      <c r="K607">
        <v>8</v>
      </c>
      <c r="L607">
        <v>39</v>
      </c>
      <c r="M607" t="s">
        <v>226</v>
      </c>
      <c r="N607" s="6" t="s">
        <v>2489</v>
      </c>
      <c r="O607" s="13"/>
      <c r="P607" s="13"/>
      <c r="R607">
        <v>8</v>
      </c>
      <c r="S607">
        <v>39</v>
      </c>
      <c r="T607" t="s">
        <v>1963</v>
      </c>
      <c r="U607" t="s">
        <v>2009</v>
      </c>
      <c r="V607" t="s">
        <v>2024</v>
      </c>
      <c r="W607" t="s">
        <v>2016</v>
      </c>
      <c r="X607" t="s">
        <v>3045</v>
      </c>
    </row>
    <row r="608" spans="1:24" ht="15.6" customHeight="1" x14ac:dyDescent="0.3">
      <c r="A608" t="s">
        <v>1193</v>
      </c>
      <c r="B608" t="s">
        <v>72</v>
      </c>
      <c r="D608">
        <f>AVERAGE(38.363,36.907,37.387,37.739,38.028,38.321,38.251,36.64,38.67,35.882,36.459)</f>
        <v>37.513363636363636</v>
      </c>
      <c r="E608">
        <f>AVERAGE(13333,13419,13467,13373,13398,13547,13533,13032,16319,13827,15199)</f>
        <v>13858.818181818182</v>
      </c>
      <c r="F608">
        <v>57.6</v>
      </c>
      <c r="G608" s="11"/>
      <c r="H608" t="s">
        <v>1746</v>
      </c>
      <c r="I608">
        <v>13124</v>
      </c>
      <c r="J608">
        <v>5881408</v>
      </c>
      <c r="K608">
        <v>12</v>
      </c>
      <c r="L608">
        <v>39</v>
      </c>
      <c r="M608" t="s">
        <v>226</v>
      </c>
      <c r="N608" s="6" t="s">
        <v>2490</v>
      </c>
      <c r="O608">
        <v>4</v>
      </c>
      <c r="P608">
        <v>45</v>
      </c>
      <c r="Q608">
        <v>11</v>
      </c>
      <c r="R608">
        <v>4</v>
      </c>
      <c r="S608">
        <v>45</v>
      </c>
      <c r="T608" t="s">
        <v>1964</v>
      </c>
      <c r="U608" t="s">
        <v>2009</v>
      </c>
      <c r="V608" t="s">
        <v>2024</v>
      </c>
      <c r="W608" t="s">
        <v>2015</v>
      </c>
      <c r="X608" t="s">
        <v>3039</v>
      </c>
    </row>
    <row r="609" spans="1:24" x14ac:dyDescent="0.3">
      <c r="A609" t="s">
        <v>1194</v>
      </c>
      <c r="B609" t="s">
        <v>160</v>
      </c>
      <c r="D609">
        <v>11.5548</v>
      </c>
      <c r="E609">
        <v>5180</v>
      </c>
      <c r="F609">
        <v>37.700000000000003</v>
      </c>
      <c r="G609" s="11"/>
      <c r="H609" t="s">
        <v>1746</v>
      </c>
      <c r="I609">
        <v>5135</v>
      </c>
      <c r="J609">
        <v>2326793</v>
      </c>
      <c r="K609">
        <v>16</v>
      </c>
      <c r="L609">
        <v>30</v>
      </c>
      <c r="M609" t="s">
        <v>227</v>
      </c>
      <c r="N609" s="6" t="s">
        <v>2330</v>
      </c>
      <c r="R609">
        <v>16</v>
      </c>
      <c r="S609">
        <v>30</v>
      </c>
      <c r="T609" t="s">
        <v>1850</v>
      </c>
      <c r="U609" t="s">
        <v>2009</v>
      </c>
      <c r="V609" t="s">
        <v>2024</v>
      </c>
      <c r="W609" t="s">
        <v>2016</v>
      </c>
      <c r="X609" t="s">
        <v>3048</v>
      </c>
    </row>
    <row r="610" spans="1:24" x14ac:dyDescent="0.3">
      <c r="A610" t="s">
        <v>1196</v>
      </c>
      <c r="B610" t="s">
        <v>148</v>
      </c>
      <c r="D610">
        <v>11.634499999999999</v>
      </c>
      <c r="E610">
        <v>4986</v>
      </c>
      <c r="F610">
        <v>37.9</v>
      </c>
      <c r="G610" s="11"/>
      <c r="H610" t="s">
        <v>340</v>
      </c>
      <c r="I610">
        <v>4986</v>
      </c>
      <c r="J610">
        <v>2302372</v>
      </c>
      <c r="K610">
        <v>16</v>
      </c>
      <c r="L610">
        <v>34</v>
      </c>
      <c r="M610" t="s">
        <v>236</v>
      </c>
      <c r="N610" s="6" t="s">
        <v>2292</v>
      </c>
      <c r="R610">
        <v>16</v>
      </c>
      <c r="S610">
        <v>34</v>
      </c>
      <c r="T610" t="s">
        <v>1850</v>
      </c>
      <c r="U610" t="s">
        <v>2009</v>
      </c>
      <c r="V610" t="s">
        <v>2024</v>
      </c>
      <c r="W610" t="s">
        <v>2016</v>
      </c>
      <c r="X610" t="s">
        <v>3048</v>
      </c>
    </row>
    <row r="611" spans="1:24" x14ac:dyDescent="0.3">
      <c r="A611" t="s">
        <v>1197</v>
      </c>
      <c r="B611" t="s">
        <v>165</v>
      </c>
      <c r="D611">
        <v>12.612</v>
      </c>
      <c r="E611">
        <v>5134</v>
      </c>
      <c r="F611">
        <v>36</v>
      </c>
      <c r="G611" s="11"/>
      <c r="H611" t="s">
        <v>1746</v>
      </c>
      <c r="I611">
        <v>5117</v>
      </c>
      <c r="J611">
        <v>2379355</v>
      </c>
      <c r="K611">
        <v>15</v>
      </c>
      <c r="L611">
        <v>40</v>
      </c>
      <c r="M611" t="s">
        <v>227</v>
      </c>
      <c r="N611" s="6" t="s">
        <v>2330</v>
      </c>
      <c r="R611">
        <v>15</v>
      </c>
      <c r="S611">
        <v>40</v>
      </c>
      <c r="T611" t="s">
        <v>1850</v>
      </c>
      <c r="U611" t="s">
        <v>2009</v>
      </c>
      <c r="V611" t="s">
        <v>2024</v>
      </c>
      <c r="W611" t="s">
        <v>2016</v>
      </c>
      <c r="X611" t="s">
        <v>3048</v>
      </c>
    </row>
    <row r="612" spans="1:24" x14ac:dyDescent="0.3">
      <c r="A612" t="s">
        <v>1646</v>
      </c>
      <c r="B612" t="s">
        <v>3858</v>
      </c>
      <c r="D612">
        <v>299.89999999999998</v>
      </c>
      <c r="E612">
        <v>65404</v>
      </c>
      <c r="F612">
        <v>47.5</v>
      </c>
      <c r="G612" s="8" t="s">
        <v>2149</v>
      </c>
      <c r="H612" t="s">
        <v>383</v>
      </c>
      <c r="I612" t="s">
        <v>383</v>
      </c>
      <c r="J612" t="s">
        <v>383</v>
      </c>
      <c r="M612" t="s">
        <v>1691</v>
      </c>
      <c r="N612" s="6" t="s">
        <v>2168</v>
      </c>
      <c r="O612">
        <v>5</v>
      </c>
      <c r="P612">
        <v>38</v>
      </c>
      <c r="Q612">
        <v>69</v>
      </c>
      <c r="R612">
        <v>5</v>
      </c>
      <c r="S612">
        <v>38</v>
      </c>
      <c r="T612" t="s">
        <v>1965</v>
      </c>
      <c r="U612" t="s">
        <v>2010</v>
      </c>
      <c r="V612" t="s">
        <v>2025</v>
      </c>
      <c r="W612" t="s">
        <v>2021</v>
      </c>
    </row>
    <row r="613" spans="1:24" x14ac:dyDescent="0.3">
      <c r="A613" t="s">
        <v>1198</v>
      </c>
      <c r="B613" t="s">
        <v>88</v>
      </c>
      <c r="D613">
        <v>39.450099999999999</v>
      </c>
      <c r="E613">
        <v>10166</v>
      </c>
      <c r="F613">
        <v>41.9</v>
      </c>
      <c r="G613" s="11"/>
      <c r="H613" t="s">
        <v>1746</v>
      </c>
      <c r="I613">
        <v>10165</v>
      </c>
      <c r="J613">
        <v>5168600</v>
      </c>
      <c r="K613">
        <v>-5</v>
      </c>
      <c r="L613">
        <v>15</v>
      </c>
      <c r="M613" t="s">
        <v>227</v>
      </c>
      <c r="N613" s="6" t="s">
        <v>2491</v>
      </c>
      <c r="R613">
        <v>-5</v>
      </c>
      <c r="S613">
        <v>15</v>
      </c>
      <c r="T613" t="s">
        <v>662</v>
      </c>
      <c r="U613" t="s">
        <v>2009</v>
      </c>
      <c r="V613" t="s">
        <v>2024</v>
      </c>
      <c r="W613" t="s">
        <v>2016</v>
      </c>
      <c r="X613" t="s">
        <v>2039</v>
      </c>
    </row>
    <row r="614" spans="1:24" x14ac:dyDescent="0.3">
      <c r="A614" t="s">
        <v>1648</v>
      </c>
      <c r="B614" t="s">
        <v>3859</v>
      </c>
      <c r="D614">
        <v>40</v>
      </c>
      <c r="E614">
        <v>11182</v>
      </c>
      <c r="F614">
        <v>42</v>
      </c>
      <c r="G614" s="8" t="s">
        <v>2150</v>
      </c>
      <c r="H614" t="s">
        <v>383</v>
      </c>
      <c r="I614" t="s">
        <v>383</v>
      </c>
      <c r="J614" t="s">
        <v>383</v>
      </c>
      <c r="M614" t="s">
        <v>1691</v>
      </c>
      <c r="N614" s="6" t="s">
        <v>2168</v>
      </c>
      <c r="O614">
        <v>0</v>
      </c>
      <c r="P614">
        <v>32.5</v>
      </c>
      <c r="Q614">
        <v>11</v>
      </c>
      <c r="R614">
        <v>0</v>
      </c>
      <c r="S614">
        <v>32.5</v>
      </c>
      <c r="T614" t="s">
        <v>662</v>
      </c>
      <c r="U614" t="s">
        <v>2009</v>
      </c>
      <c r="V614" t="s">
        <v>2024</v>
      </c>
      <c r="W614" t="s">
        <v>2016</v>
      </c>
      <c r="X614" t="s">
        <v>2039</v>
      </c>
    </row>
    <row r="615" spans="1:24" x14ac:dyDescent="0.3">
      <c r="A615" t="s">
        <v>1384</v>
      </c>
      <c r="B615" t="s">
        <v>728</v>
      </c>
      <c r="D615">
        <v>50.2</v>
      </c>
      <c r="E615">
        <v>13276</v>
      </c>
      <c r="F615">
        <v>39.5</v>
      </c>
      <c r="G615" s="11"/>
      <c r="H615" t="s">
        <v>1746</v>
      </c>
      <c r="I615">
        <v>13085</v>
      </c>
      <c r="J615">
        <v>5675702</v>
      </c>
      <c r="K615">
        <v>8</v>
      </c>
      <c r="L615">
        <v>28</v>
      </c>
      <c r="M615" t="s">
        <v>227</v>
      </c>
      <c r="N615" s="6" t="s">
        <v>2492</v>
      </c>
      <c r="R615">
        <v>8</v>
      </c>
      <c r="S615">
        <v>28</v>
      </c>
      <c r="T615" t="s">
        <v>662</v>
      </c>
      <c r="U615" t="s">
        <v>2009</v>
      </c>
      <c r="V615" t="s">
        <v>2024</v>
      </c>
      <c r="W615" t="s">
        <v>2016</v>
      </c>
      <c r="X615" t="s">
        <v>2039</v>
      </c>
    </row>
    <row r="616" spans="1:24" x14ac:dyDescent="0.3">
      <c r="A616" t="s">
        <v>1199</v>
      </c>
      <c r="B616" t="s">
        <v>70</v>
      </c>
      <c r="D616">
        <v>38.33</v>
      </c>
      <c r="E616">
        <v>14503</v>
      </c>
      <c r="F616">
        <v>41.6</v>
      </c>
      <c r="G616" s="11"/>
      <c r="H616" t="s">
        <v>1746</v>
      </c>
      <c r="I616">
        <v>14445</v>
      </c>
      <c r="J616">
        <v>5243077</v>
      </c>
      <c r="K616">
        <v>6</v>
      </c>
      <c r="L616">
        <v>29</v>
      </c>
      <c r="M616" t="s">
        <v>228</v>
      </c>
      <c r="N616" s="6" t="s">
        <v>2493</v>
      </c>
      <c r="O616">
        <v>0</v>
      </c>
      <c r="P616">
        <v>37</v>
      </c>
      <c r="Q616">
        <v>48</v>
      </c>
      <c r="R616">
        <v>0</v>
      </c>
      <c r="S616">
        <v>37</v>
      </c>
      <c r="T616" t="s">
        <v>662</v>
      </c>
      <c r="U616" t="s">
        <v>2009</v>
      </c>
      <c r="V616" t="s">
        <v>2024</v>
      </c>
      <c r="W616" t="s">
        <v>2016</v>
      </c>
      <c r="X616" t="s">
        <v>2039</v>
      </c>
    </row>
    <row r="617" spans="1:24" x14ac:dyDescent="0.3">
      <c r="A617" t="s">
        <v>1650</v>
      </c>
      <c r="B617" t="s">
        <v>3860</v>
      </c>
      <c r="D617">
        <v>45.978000000000002</v>
      </c>
      <c r="E617">
        <v>13805</v>
      </c>
      <c r="F617">
        <v>44.57</v>
      </c>
      <c r="G617" s="11"/>
      <c r="H617" t="s">
        <v>3707</v>
      </c>
      <c r="I617">
        <v>13805</v>
      </c>
      <c r="J617">
        <v>4952964</v>
      </c>
      <c r="M617" t="s">
        <v>1691</v>
      </c>
      <c r="N617" s="6" t="s">
        <v>2168</v>
      </c>
      <c r="O617">
        <v>3</v>
      </c>
      <c r="P617">
        <v>36</v>
      </c>
      <c r="Q617">
        <v>25</v>
      </c>
      <c r="R617">
        <v>3</v>
      </c>
      <c r="S617">
        <v>36</v>
      </c>
      <c r="T617" t="s">
        <v>1966</v>
      </c>
      <c r="U617" t="s">
        <v>2009</v>
      </c>
      <c r="V617" t="s">
        <v>2024</v>
      </c>
      <c r="W617" t="s">
        <v>2015</v>
      </c>
      <c r="X617" t="s">
        <v>3039</v>
      </c>
    </row>
    <row r="618" spans="1:24" x14ac:dyDescent="0.3">
      <c r="A618" t="s">
        <v>1200</v>
      </c>
      <c r="B618" t="s">
        <v>24</v>
      </c>
      <c r="D618">
        <f>AVERAGE(42.735,47.043)</f>
        <v>44.888999999999996</v>
      </c>
      <c r="E618">
        <f>AVERAGE(12789,14495)</f>
        <v>13642</v>
      </c>
      <c r="F618">
        <v>44.8</v>
      </c>
      <c r="G618" s="11"/>
      <c r="H618" t="s">
        <v>1746</v>
      </c>
      <c r="I618">
        <v>14339</v>
      </c>
      <c r="J618">
        <v>4645570</v>
      </c>
      <c r="K618">
        <v>0</v>
      </c>
      <c r="L618">
        <v>27</v>
      </c>
      <c r="M618" t="s">
        <v>227</v>
      </c>
      <c r="N618" s="6" t="s">
        <v>2289</v>
      </c>
      <c r="O618">
        <v>3</v>
      </c>
      <c r="P618">
        <v>32</v>
      </c>
      <c r="Q618">
        <v>23</v>
      </c>
      <c r="R618">
        <v>0</v>
      </c>
      <c r="S618">
        <v>32</v>
      </c>
      <c r="T618" t="s">
        <v>1966</v>
      </c>
      <c r="U618" t="s">
        <v>2009</v>
      </c>
      <c r="V618" t="s">
        <v>2024</v>
      </c>
      <c r="W618" t="s">
        <v>2015</v>
      </c>
      <c r="X618" t="s">
        <v>3039</v>
      </c>
    </row>
    <row r="619" spans="1:24" x14ac:dyDescent="0.3">
      <c r="A619" t="s">
        <v>828</v>
      </c>
      <c r="B619" t="s">
        <v>189</v>
      </c>
      <c r="C619" t="s">
        <v>311</v>
      </c>
      <c r="D619">
        <v>54.42</v>
      </c>
      <c r="E619">
        <v>9521</v>
      </c>
      <c r="F619">
        <v>46.33</v>
      </c>
      <c r="G619" s="11"/>
      <c r="H619" t="s">
        <v>340</v>
      </c>
      <c r="I619">
        <v>9497</v>
      </c>
      <c r="J619">
        <v>4332564</v>
      </c>
      <c r="K619">
        <v>12</v>
      </c>
      <c r="L619">
        <v>38</v>
      </c>
      <c r="M619" t="s">
        <v>226</v>
      </c>
      <c r="N619" s="6" t="s">
        <v>2177</v>
      </c>
      <c r="R619">
        <v>12</v>
      </c>
      <c r="S619">
        <v>38</v>
      </c>
      <c r="T619" t="s">
        <v>1967</v>
      </c>
      <c r="U619" t="s">
        <v>2009</v>
      </c>
      <c r="V619" t="s">
        <v>2024</v>
      </c>
      <c r="W619" t="s">
        <v>2016</v>
      </c>
      <c r="X619" t="s">
        <v>2039</v>
      </c>
    </row>
    <row r="620" spans="1:24" x14ac:dyDescent="0.3">
      <c r="A620" t="s">
        <v>1386</v>
      </c>
      <c r="B620" t="s">
        <v>729</v>
      </c>
      <c r="D620">
        <v>39.4</v>
      </c>
      <c r="E620">
        <v>10804</v>
      </c>
      <c r="F620">
        <v>52</v>
      </c>
      <c r="G620" s="11"/>
      <c r="H620" t="s">
        <v>1746</v>
      </c>
      <c r="I620">
        <v>9890</v>
      </c>
      <c r="J620">
        <v>5012912</v>
      </c>
      <c r="K620">
        <v>4</v>
      </c>
      <c r="L620">
        <v>42</v>
      </c>
      <c r="M620" t="s">
        <v>226</v>
      </c>
      <c r="N620" s="6" t="s">
        <v>2494</v>
      </c>
      <c r="R620">
        <v>4</v>
      </c>
      <c r="S620">
        <v>42</v>
      </c>
      <c r="T620" t="s">
        <v>1968</v>
      </c>
      <c r="U620" t="s">
        <v>2009</v>
      </c>
      <c r="V620" t="s">
        <v>2024</v>
      </c>
      <c r="W620" t="s">
        <v>2016</v>
      </c>
      <c r="X620" t="s">
        <v>2039</v>
      </c>
    </row>
    <row r="621" spans="1:24" x14ac:dyDescent="0.3">
      <c r="A621" t="s">
        <v>1652</v>
      </c>
      <c r="B621" t="s">
        <v>3861</v>
      </c>
      <c r="D621">
        <v>18.385999999999999</v>
      </c>
      <c r="E621">
        <v>6648</v>
      </c>
      <c r="F621">
        <v>59.5</v>
      </c>
      <c r="G621" s="11"/>
      <c r="H621" t="s">
        <v>341</v>
      </c>
      <c r="I621">
        <v>6682</v>
      </c>
      <c r="J621">
        <v>3974743</v>
      </c>
      <c r="M621" t="s">
        <v>1691</v>
      </c>
      <c r="N621" s="6" t="s">
        <v>2168</v>
      </c>
      <c r="O621">
        <v>16</v>
      </c>
      <c r="P621">
        <v>36</v>
      </c>
      <c r="Q621">
        <v>6</v>
      </c>
      <c r="R621">
        <v>16</v>
      </c>
      <c r="S621">
        <v>36</v>
      </c>
      <c r="T621" t="s">
        <v>1969</v>
      </c>
      <c r="U621" t="s">
        <v>2009</v>
      </c>
      <c r="V621" t="s">
        <v>2024</v>
      </c>
      <c r="W621" t="s">
        <v>2015</v>
      </c>
      <c r="X621" t="s">
        <v>3050</v>
      </c>
    </row>
    <row r="622" spans="1:24" x14ac:dyDescent="0.3">
      <c r="A622" t="s">
        <v>1654</v>
      </c>
      <c r="B622" t="s">
        <v>3862</v>
      </c>
      <c r="D622">
        <v>24.8</v>
      </c>
      <c r="E622">
        <v>8577</v>
      </c>
      <c r="F622">
        <v>55.5</v>
      </c>
      <c r="G622" s="8" t="s">
        <v>2151</v>
      </c>
      <c r="H622" t="s">
        <v>383</v>
      </c>
      <c r="I622" t="s">
        <v>383</v>
      </c>
      <c r="J622" t="s">
        <v>383</v>
      </c>
      <c r="M622" t="s">
        <v>1691</v>
      </c>
      <c r="N622" s="6" t="s">
        <v>2168</v>
      </c>
      <c r="O622">
        <v>10</v>
      </c>
      <c r="P622">
        <v>35</v>
      </c>
      <c r="Q622">
        <v>8</v>
      </c>
      <c r="R622">
        <v>10</v>
      </c>
      <c r="S622">
        <v>35</v>
      </c>
      <c r="T622" t="s">
        <v>1969</v>
      </c>
      <c r="U622" t="s">
        <v>2009</v>
      </c>
      <c r="V622" t="s">
        <v>2024</v>
      </c>
      <c r="W622" t="s">
        <v>2015</v>
      </c>
      <c r="X622" t="s">
        <v>3050</v>
      </c>
    </row>
    <row r="623" spans="1:24" x14ac:dyDescent="0.3">
      <c r="A623" t="s">
        <v>1201</v>
      </c>
      <c r="B623" t="s">
        <v>119</v>
      </c>
      <c r="D623">
        <v>21.172999999999998</v>
      </c>
      <c r="E623">
        <v>5536</v>
      </c>
      <c r="F623">
        <v>49.35</v>
      </c>
      <c r="G623" s="11"/>
      <c r="H623" t="s">
        <v>383</v>
      </c>
      <c r="I623" t="s">
        <v>383</v>
      </c>
      <c r="J623" t="s">
        <v>383</v>
      </c>
      <c r="K623">
        <v>0</v>
      </c>
      <c r="L623">
        <v>25</v>
      </c>
      <c r="M623" t="s">
        <v>227</v>
      </c>
      <c r="N623" s="6" t="s">
        <v>2495</v>
      </c>
      <c r="R623">
        <v>0</v>
      </c>
      <c r="S623">
        <v>25</v>
      </c>
      <c r="T623" t="s">
        <v>1970</v>
      </c>
      <c r="U623" t="s">
        <v>2009</v>
      </c>
      <c r="V623" t="s">
        <v>2024</v>
      </c>
      <c r="W623" t="s">
        <v>2015</v>
      </c>
      <c r="X623" t="s">
        <v>3047</v>
      </c>
    </row>
    <row r="624" spans="1:24" x14ac:dyDescent="0.3">
      <c r="A624" t="s">
        <v>1202</v>
      </c>
      <c r="B624" t="s">
        <v>358</v>
      </c>
      <c r="D624">
        <v>38.869999999999997</v>
      </c>
      <c r="E624">
        <v>10411</v>
      </c>
      <c r="F624">
        <v>52.94</v>
      </c>
      <c r="G624" s="8" t="s">
        <v>2152</v>
      </c>
      <c r="H624" t="s">
        <v>383</v>
      </c>
      <c r="I624" t="s">
        <v>383</v>
      </c>
      <c r="J624" t="s">
        <v>383</v>
      </c>
      <c r="K624">
        <v>7</v>
      </c>
      <c r="L624">
        <v>35</v>
      </c>
      <c r="M624" t="s">
        <v>226</v>
      </c>
      <c r="N624" s="6" t="s">
        <v>2496</v>
      </c>
      <c r="R624">
        <v>7</v>
      </c>
      <c r="S624">
        <v>35</v>
      </c>
      <c r="T624" t="s">
        <v>1971</v>
      </c>
      <c r="U624" t="s">
        <v>2009</v>
      </c>
      <c r="V624" t="s">
        <v>2024</v>
      </c>
      <c r="W624" t="s">
        <v>2016</v>
      </c>
      <c r="X624" t="s">
        <v>2039</v>
      </c>
    </row>
    <row r="625" spans="1:24" x14ac:dyDescent="0.3">
      <c r="A625" t="s">
        <v>918</v>
      </c>
      <c r="B625" t="s">
        <v>534</v>
      </c>
      <c r="C625" t="s">
        <v>535</v>
      </c>
      <c r="D625">
        <v>9.5233000000000008</v>
      </c>
      <c r="F625">
        <v>47.5</v>
      </c>
      <c r="G625" s="11"/>
      <c r="H625" t="s">
        <v>383</v>
      </c>
      <c r="I625" t="s">
        <v>383</v>
      </c>
      <c r="J625" t="s">
        <v>383</v>
      </c>
      <c r="K625">
        <v>2.8</v>
      </c>
      <c r="L625">
        <v>37</v>
      </c>
      <c r="M625" t="s">
        <v>227</v>
      </c>
      <c r="N625" s="6" t="s">
        <v>2291</v>
      </c>
      <c r="R625">
        <v>2.8</v>
      </c>
      <c r="S625">
        <v>37</v>
      </c>
      <c r="T625" t="s">
        <v>1972</v>
      </c>
      <c r="U625" t="s">
        <v>2009</v>
      </c>
      <c r="V625" t="s">
        <v>2024</v>
      </c>
      <c r="W625" t="s">
        <v>2016</v>
      </c>
      <c r="X625" t="s">
        <v>3045</v>
      </c>
    </row>
    <row r="626" spans="1:24" x14ac:dyDescent="0.3">
      <c r="A626" t="s">
        <v>1656</v>
      </c>
      <c r="B626" t="s">
        <v>3863</v>
      </c>
      <c r="C626" t="s">
        <v>2032</v>
      </c>
      <c r="D626">
        <v>38.700000000000003</v>
      </c>
      <c r="E626">
        <v>12309</v>
      </c>
      <c r="F626">
        <v>50.5</v>
      </c>
      <c r="G626" s="8" t="s">
        <v>2153</v>
      </c>
      <c r="H626" t="s">
        <v>383</v>
      </c>
      <c r="I626" t="s">
        <v>383</v>
      </c>
      <c r="J626" t="s">
        <v>383</v>
      </c>
      <c r="M626" t="s">
        <v>1691</v>
      </c>
      <c r="N626" s="6" t="s">
        <v>2168</v>
      </c>
      <c r="O626">
        <v>0</v>
      </c>
      <c r="P626">
        <v>37</v>
      </c>
      <c r="Q626">
        <v>6</v>
      </c>
      <c r="R626">
        <v>0</v>
      </c>
      <c r="S626">
        <v>37</v>
      </c>
      <c r="T626" t="s">
        <v>2033</v>
      </c>
      <c r="U626" t="s">
        <v>2009</v>
      </c>
      <c r="V626" t="s">
        <v>2024</v>
      </c>
      <c r="W626" t="s">
        <v>2016</v>
      </c>
      <c r="X626" t="s">
        <v>3045</v>
      </c>
    </row>
    <row r="627" spans="1:24" x14ac:dyDescent="0.3">
      <c r="A627" t="s">
        <v>1658</v>
      </c>
      <c r="B627" t="s">
        <v>3864</v>
      </c>
      <c r="D627">
        <v>54.6</v>
      </c>
      <c r="E627">
        <v>13027</v>
      </c>
      <c r="F627">
        <v>51.5</v>
      </c>
      <c r="G627" s="11"/>
      <c r="H627" t="s">
        <v>383</v>
      </c>
      <c r="I627" t="s">
        <v>383</v>
      </c>
      <c r="J627" t="s">
        <v>383</v>
      </c>
      <c r="M627" t="s">
        <v>1691</v>
      </c>
      <c r="N627" s="6" t="s">
        <v>2168</v>
      </c>
      <c r="O627">
        <v>10</v>
      </c>
      <c r="P627">
        <v>40</v>
      </c>
      <c r="Q627">
        <v>24</v>
      </c>
      <c r="R627">
        <v>10</v>
      </c>
      <c r="S627">
        <v>40</v>
      </c>
      <c r="T627" t="s">
        <v>1973</v>
      </c>
      <c r="U627" t="s">
        <v>2009</v>
      </c>
      <c r="V627" t="s">
        <v>2024</v>
      </c>
      <c r="W627" t="s">
        <v>2016</v>
      </c>
      <c r="X627" t="s">
        <v>2039</v>
      </c>
    </row>
    <row r="628" spans="1:24" x14ac:dyDescent="0.3">
      <c r="A628" t="s">
        <v>1203</v>
      </c>
      <c r="B628" t="s">
        <v>47</v>
      </c>
      <c r="D628">
        <v>46.511600000000001</v>
      </c>
      <c r="E628">
        <v>14072</v>
      </c>
      <c r="F628">
        <v>51.3</v>
      </c>
      <c r="G628" s="11"/>
      <c r="H628" t="s">
        <v>1746</v>
      </c>
      <c r="I628">
        <v>1613</v>
      </c>
      <c r="J628">
        <v>702429</v>
      </c>
      <c r="K628">
        <v>4</v>
      </c>
      <c r="L628">
        <v>38</v>
      </c>
      <c r="M628" t="s">
        <v>228</v>
      </c>
      <c r="N628" s="6" t="s">
        <v>2305</v>
      </c>
      <c r="O628">
        <v>3</v>
      </c>
      <c r="P628">
        <v>35</v>
      </c>
      <c r="Q628">
        <v>8</v>
      </c>
      <c r="R628">
        <v>3</v>
      </c>
      <c r="S628">
        <v>38</v>
      </c>
      <c r="T628" t="s">
        <v>1974</v>
      </c>
      <c r="U628" t="s">
        <v>2009</v>
      </c>
      <c r="V628" t="s">
        <v>2024</v>
      </c>
      <c r="W628" t="s">
        <v>2015</v>
      </c>
      <c r="X628" t="s">
        <v>3039</v>
      </c>
    </row>
    <row r="629" spans="1:24" x14ac:dyDescent="0.3">
      <c r="A629" t="s">
        <v>1660</v>
      </c>
      <c r="B629" t="s">
        <v>3865</v>
      </c>
      <c r="C629" t="s">
        <v>1719</v>
      </c>
      <c r="D629">
        <v>29.9</v>
      </c>
      <c r="E629">
        <v>10901</v>
      </c>
      <c r="G629" s="8" t="s">
        <v>2154</v>
      </c>
      <c r="H629" t="s">
        <v>383</v>
      </c>
      <c r="I629" t="s">
        <v>383</v>
      </c>
      <c r="J629" t="s">
        <v>383</v>
      </c>
      <c r="M629" t="s">
        <v>1691</v>
      </c>
      <c r="N629" s="6" t="s">
        <v>2168</v>
      </c>
      <c r="O629">
        <v>4</v>
      </c>
      <c r="P629">
        <v>37.5</v>
      </c>
      <c r="Q629">
        <v>3</v>
      </c>
      <c r="R629">
        <v>4</v>
      </c>
      <c r="S629">
        <v>37.5</v>
      </c>
      <c r="T629" t="s">
        <v>1975</v>
      </c>
      <c r="U629" t="s">
        <v>2009</v>
      </c>
      <c r="V629" t="s">
        <v>2024</v>
      </c>
      <c r="W629" t="s">
        <v>2016</v>
      </c>
      <c r="X629" t="s">
        <v>2039</v>
      </c>
    </row>
    <row r="630" spans="1:24" x14ac:dyDescent="0.3">
      <c r="A630" t="s">
        <v>1662</v>
      </c>
      <c r="B630" t="s">
        <v>3866</v>
      </c>
      <c r="D630">
        <v>55.7</v>
      </c>
      <c r="E630">
        <v>11003</v>
      </c>
      <c r="F630">
        <v>36</v>
      </c>
      <c r="G630" s="11"/>
      <c r="H630" t="s">
        <v>340</v>
      </c>
      <c r="I630">
        <v>11107</v>
      </c>
      <c r="J630">
        <v>5410569</v>
      </c>
      <c r="M630" t="s">
        <v>1691</v>
      </c>
      <c r="N630" s="6" t="s">
        <v>2168</v>
      </c>
      <c r="O630">
        <v>5</v>
      </c>
      <c r="P630">
        <v>29</v>
      </c>
      <c r="Q630">
        <v>23</v>
      </c>
      <c r="R630">
        <v>5</v>
      </c>
      <c r="S630">
        <v>29</v>
      </c>
      <c r="T630" t="s">
        <v>1976</v>
      </c>
      <c r="U630" t="s">
        <v>2009</v>
      </c>
      <c r="V630" t="s">
        <v>2024</v>
      </c>
      <c r="W630" t="s">
        <v>2016</v>
      </c>
      <c r="X630" t="s">
        <v>2039</v>
      </c>
    </row>
    <row r="631" spans="1:24" x14ac:dyDescent="0.3">
      <c r="A631" t="s">
        <v>1204</v>
      </c>
      <c r="B631" t="s">
        <v>326</v>
      </c>
      <c r="D631">
        <v>49.5</v>
      </c>
      <c r="E631">
        <v>17683</v>
      </c>
      <c r="F631">
        <v>47.73</v>
      </c>
      <c r="G631" s="8" t="s">
        <v>2058</v>
      </c>
      <c r="H631" t="s">
        <v>3707</v>
      </c>
      <c r="I631">
        <v>17978</v>
      </c>
      <c r="J631">
        <v>8061519</v>
      </c>
      <c r="K631">
        <v>10</v>
      </c>
      <c r="L631">
        <v>34</v>
      </c>
      <c r="M631" t="s">
        <v>226</v>
      </c>
      <c r="N631" s="6" t="s">
        <v>2497</v>
      </c>
      <c r="R631">
        <v>10</v>
      </c>
      <c r="S631">
        <v>34</v>
      </c>
      <c r="T631" t="s">
        <v>1977</v>
      </c>
      <c r="U631" t="s">
        <v>2009</v>
      </c>
      <c r="V631" t="s">
        <v>2024</v>
      </c>
      <c r="W631" t="s">
        <v>2015</v>
      </c>
      <c r="X631" t="s">
        <v>3039</v>
      </c>
    </row>
    <row r="632" spans="1:24" x14ac:dyDescent="0.3">
      <c r="A632" t="s">
        <v>893</v>
      </c>
      <c r="B632" t="s">
        <v>442</v>
      </c>
      <c r="C632" t="s">
        <v>443</v>
      </c>
      <c r="D632">
        <v>14.7814</v>
      </c>
      <c r="F632">
        <v>45.7</v>
      </c>
      <c r="G632" s="11"/>
      <c r="H632" t="s">
        <v>383</v>
      </c>
      <c r="I632" t="s">
        <v>383</v>
      </c>
      <c r="J632" t="s">
        <v>383</v>
      </c>
      <c r="K632">
        <v>0</v>
      </c>
      <c r="L632">
        <v>35</v>
      </c>
      <c r="M632" t="s">
        <v>227</v>
      </c>
      <c r="N632" s="6" t="s">
        <v>2234</v>
      </c>
      <c r="R632">
        <v>0</v>
      </c>
      <c r="S632">
        <v>35</v>
      </c>
      <c r="T632" t="s">
        <v>1978</v>
      </c>
      <c r="U632" t="s">
        <v>2009</v>
      </c>
      <c r="V632" t="s">
        <v>2024</v>
      </c>
      <c r="W632" t="s">
        <v>2016</v>
      </c>
      <c r="X632" t="s">
        <v>3045</v>
      </c>
    </row>
    <row r="633" spans="1:24" x14ac:dyDescent="0.3">
      <c r="A633" t="s">
        <v>894</v>
      </c>
      <c r="B633" t="s">
        <v>444</v>
      </c>
      <c r="C633" t="s">
        <v>445</v>
      </c>
      <c r="D633">
        <v>13.9879</v>
      </c>
      <c r="F633">
        <v>41.2</v>
      </c>
      <c r="G633" s="11"/>
      <c r="H633" t="s">
        <v>383</v>
      </c>
      <c r="I633" t="s">
        <v>383</v>
      </c>
      <c r="J633" t="s">
        <v>383</v>
      </c>
      <c r="K633">
        <v>0</v>
      </c>
      <c r="L633">
        <v>35</v>
      </c>
      <c r="M633" t="s">
        <v>227</v>
      </c>
      <c r="N633" s="6" t="s">
        <v>2234</v>
      </c>
      <c r="R633">
        <v>0</v>
      </c>
      <c r="S633">
        <v>35</v>
      </c>
      <c r="T633" t="s">
        <v>1978</v>
      </c>
      <c r="U633" t="s">
        <v>2009</v>
      </c>
      <c r="V633" t="s">
        <v>2024</v>
      </c>
      <c r="W633" t="s">
        <v>2016</v>
      </c>
      <c r="X633" t="s">
        <v>3045</v>
      </c>
    </row>
    <row r="634" spans="1:24" x14ac:dyDescent="0.3">
      <c r="A634" t="s">
        <v>895</v>
      </c>
      <c r="B634" t="s">
        <v>446</v>
      </c>
      <c r="D634">
        <v>16.0762</v>
      </c>
      <c r="F634">
        <v>23.9</v>
      </c>
      <c r="G634" s="11"/>
      <c r="H634" t="s">
        <v>383</v>
      </c>
      <c r="I634" t="s">
        <v>383</v>
      </c>
      <c r="J634" t="s">
        <v>383</v>
      </c>
      <c r="K634">
        <v>0</v>
      </c>
      <c r="L634">
        <v>35</v>
      </c>
      <c r="M634" t="s">
        <v>227</v>
      </c>
      <c r="N634" s="6" t="s">
        <v>2234</v>
      </c>
      <c r="R634">
        <v>0</v>
      </c>
      <c r="S634">
        <v>35</v>
      </c>
      <c r="T634" t="s">
        <v>1978</v>
      </c>
      <c r="U634" t="s">
        <v>2009</v>
      </c>
      <c r="V634" t="s">
        <v>2024</v>
      </c>
      <c r="W634" t="s">
        <v>2016</v>
      </c>
      <c r="X634" t="s">
        <v>3045</v>
      </c>
    </row>
    <row r="635" spans="1:24" x14ac:dyDescent="0.3">
      <c r="A635" t="s">
        <v>896</v>
      </c>
      <c r="B635" t="s">
        <v>433</v>
      </c>
      <c r="C635" t="s">
        <v>447</v>
      </c>
      <c r="D635">
        <v>11.547700000000001</v>
      </c>
      <c r="F635">
        <v>47.2</v>
      </c>
      <c r="G635" s="11"/>
      <c r="H635" t="s">
        <v>383</v>
      </c>
      <c r="I635" t="s">
        <v>383</v>
      </c>
      <c r="J635" t="s">
        <v>383</v>
      </c>
      <c r="K635">
        <v>0</v>
      </c>
      <c r="L635">
        <v>40</v>
      </c>
      <c r="M635" t="s">
        <v>227</v>
      </c>
      <c r="N635" s="6" t="s">
        <v>2498</v>
      </c>
      <c r="R635">
        <v>0</v>
      </c>
      <c r="S635">
        <v>40</v>
      </c>
      <c r="T635" t="s">
        <v>1978</v>
      </c>
      <c r="U635" t="s">
        <v>2009</v>
      </c>
      <c r="V635" t="s">
        <v>2024</v>
      </c>
      <c r="W635" t="s">
        <v>2016</v>
      </c>
      <c r="X635" t="s">
        <v>3045</v>
      </c>
    </row>
    <row r="636" spans="1:24" x14ac:dyDescent="0.3">
      <c r="A636" t="s">
        <v>900</v>
      </c>
      <c r="B636" t="s">
        <v>453</v>
      </c>
      <c r="C636" t="s">
        <v>454</v>
      </c>
      <c r="D636">
        <v>13.517200000000001</v>
      </c>
      <c r="F636">
        <v>40.799999999999997</v>
      </c>
      <c r="G636" s="11"/>
      <c r="H636" t="s">
        <v>383</v>
      </c>
      <c r="I636" t="s">
        <v>383</v>
      </c>
      <c r="J636" t="s">
        <v>383</v>
      </c>
      <c r="K636">
        <v>0</v>
      </c>
      <c r="L636">
        <v>40</v>
      </c>
      <c r="M636" t="s">
        <v>227</v>
      </c>
      <c r="N636" s="6" t="s">
        <v>2234</v>
      </c>
      <c r="R636">
        <v>0</v>
      </c>
      <c r="S636">
        <v>40</v>
      </c>
      <c r="T636" t="s">
        <v>1978</v>
      </c>
      <c r="U636" t="s">
        <v>2009</v>
      </c>
      <c r="V636" t="s">
        <v>2024</v>
      </c>
      <c r="W636" t="s">
        <v>2016</v>
      </c>
      <c r="X636" t="s">
        <v>3045</v>
      </c>
    </row>
    <row r="637" spans="1:24" x14ac:dyDescent="0.3">
      <c r="A637" t="s">
        <v>903</v>
      </c>
      <c r="B637" t="s">
        <v>458</v>
      </c>
      <c r="C637" t="s">
        <v>459</v>
      </c>
      <c r="D637">
        <v>13.2227</v>
      </c>
      <c r="F637">
        <v>43.2</v>
      </c>
      <c r="G637" s="11"/>
      <c r="H637" t="s">
        <v>383</v>
      </c>
      <c r="I637" t="s">
        <v>383</v>
      </c>
      <c r="J637" t="s">
        <v>383</v>
      </c>
      <c r="K637">
        <v>0</v>
      </c>
      <c r="L637">
        <v>35</v>
      </c>
      <c r="M637" t="s">
        <v>227</v>
      </c>
      <c r="N637" s="6" t="s">
        <v>2234</v>
      </c>
      <c r="R637">
        <v>0</v>
      </c>
      <c r="S637">
        <v>35</v>
      </c>
      <c r="T637" t="s">
        <v>1978</v>
      </c>
      <c r="U637" t="s">
        <v>2009</v>
      </c>
      <c r="V637" t="s">
        <v>2024</v>
      </c>
      <c r="W637" t="s">
        <v>2016</v>
      </c>
      <c r="X637" t="s">
        <v>3045</v>
      </c>
    </row>
    <row r="638" spans="1:24" x14ac:dyDescent="0.3">
      <c r="A638" t="s">
        <v>905</v>
      </c>
      <c r="B638" t="s">
        <v>462</v>
      </c>
      <c r="C638" t="s">
        <v>463</v>
      </c>
      <c r="D638">
        <v>13.69</v>
      </c>
      <c r="F638">
        <v>46</v>
      </c>
      <c r="G638" s="11"/>
      <c r="H638" t="s">
        <v>383</v>
      </c>
      <c r="I638" t="s">
        <v>383</v>
      </c>
      <c r="J638" t="s">
        <v>383</v>
      </c>
      <c r="K638">
        <v>0</v>
      </c>
      <c r="L638">
        <v>35</v>
      </c>
      <c r="M638" t="s">
        <v>227</v>
      </c>
      <c r="N638" s="6" t="s">
        <v>2234</v>
      </c>
      <c r="R638">
        <v>0</v>
      </c>
      <c r="S638">
        <v>35</v>
      </c>
      <c r="T638" t="s">
        <v>1978</v>
      </c>
      <c r="U638" t="s">
        <v>2009</v>
      </c>
      <c r="V638" t="s">
        <v>2024</v>
      </c>
      <c r="W638" t="s">
        <v>2016</v>
      </c>
      <c r="X638" t="s">
        <v>3045</v>
      </c>
    </row>
    <row r="639" spans="1:24" x14ac:dyDescent="0.3">
      <c r="A639" t="s">
        <v>912</v>
      </c>
      <c r="B639" t="s">
        <v>471</v>
      </c>
      <c r="C639" t="s">
        <v>472</v>
      </c>
      <c r="D639">
        <v>13.9702</v>
      </c>
      <c r="F639">
        <v>46</v>
      </c>
      <c r="G639" s="11"/>
      <c r="H639" t="s">
        <v>383</v>
      </c>
      <c r="I639" t="s">
        <v>383</v>
      </c>
      <c r="J639" t="s">
        <v>383</v>
      </c>
      <c r="K639">
        <v>0</v>
      </c>
      <c r="L639">
        <v>35</v>
      </c>
      <c r="M639" t="s">
        <v>227</v>
      </c>
      <c r="N639" s="6" t="s">
        <v>2234</v>
      </c>
      <c r="R639">
        <v>0</v>
      </c>
      <c r="S639">
        <v>35</v>
      </c>
      <c r="T639" t="s">
        <v>1978</v>
      </c>
      <c r="U639" t="s">
        <v>2009</v>
      </c>
      <c r="V639" t="s">
        <v>2024</v>
      </c>
      <c r="W639" t="s">
        <v>2016</v>
      </c>
      <c r="X639" t="s">
        <v>3045</v>
      </c>
    </row>
    <row r="640" spans="1:24" x14ac:dyDescent="0.3">
      <c r="A640" t="s">
        <v>921</v>
      </c>
      <c r="B640" t="s">
        <v>479</v>
      </c>
      <c r="C640" t="s">
        <v>480</v>
      </c>
      <c r="D640">
        <v>14.61</v>
      </c>
      <c r="F640">
        <v>43.3</v>
      </c>
      <c r="G640" s="11"/>
      <c r="H640" t="s">
        <v>383</v>
      </c>
      <c r="I640" t="s">
        <v>383</v>
      </c>
      <c r="J640" t="s">
        <v>383</v>
      </c>
      <c r="K640">
        <v>0</v>
      </c>
      <c r="L640">
        <v>35</v>
      </c>
      <c r="M640" t="s">
        <v>227</v>
      </c>
      <c r="N640" s="6" t="s">
        <v>2234</v>
      </c>
      <c r="R640">
        <v>0</v>
      </c>
      <c r="S640">
        <v>35</v>
      </c>
      <c r="T640" t="s">
        <v>1978</v>
      </c>
      <c r="U640" t="s">
        <v>2009</v>
      </c>
      <c r="V640" t="s">
        <v>2024</v>
      </c>
      <c r="W640" t="s">
        <v>2016</v>
      </c>
      <c r="X640" t="s">
        <v>3045</v>
      </c>
    </row>
    <row r="641" spans="1:28" x14ac:dyDescent="0.3">
      <c r="A641" t="s">
        <v>925</v>
      </c>
      <c r="B641" t="s">
        <v>483</v>
      </c>
      <c r="C641" t="s">
        <v>484</v>
      </c>
      <c r="D641">
        <v>13.5061</v>
      </c>
      <c r="F641">
        <v>41</v>
      </c>
      <c r="G641" s="11"/>
      <c r="H641" t="s">
        <v>383</v>
      </c>
      <c r="I641" t="s">
        <v>383</v>
      </c>
      <c r="J641" t="s">
        <v>383</v>
      </c>
      <c r="K641">
        <v>0</v>
      </c>
      <c r="L641">
        <v>35</v>
      </c>
      <c r="M641" t="s">
        <v>227</v>
      </c>
      <c r="N641" s="6" t="s">
        <v>2234</v>
      </c>
      <c r="R641">
        <v>0</v>
      </c>
      <c r="S641">
        <v>35</v>
      </c>
      <c r="T641" t="s">
        <v>1978</v>
      </c>
      <c r="U641" t="s">
        <v>2009</v>
      </c>
      <c r="V641" t="s">
        <v>2024</v>
      </c>
      <c r="W641" t="s">
        <v>2016</v>
      </c>
      <c r="X641" t="s">
        <v>3045</v>
      </c>
    </row>
    <row r="642" spans="1:28" x14ac:dyDescent="0.3">
      <c r="A642" t="s">
        <v>926</v>
      </c>
      <c r="B642" t="s">
        <v>485</v>
      </c>
      <c r="C642" t="s">
        <v>486</v>
      </c>
      <c r="D642">
        <v>13.1297</v>
      </c>
      <c r="F642">
        <v>44.2</v>
      </c>
      <c r="G642" s="11"/>
      <c r="H642" t="s">
        <v>383</v>
      </c>
      <c r="I642" t="s">
        <v>383</v>
      </c>
      <c r="J642" t="s">
        <v>383</v>
      </c>
      <c r="K642">
        <v>0</v>
      </c>
      <c r="L642">
        <v>35</v>
      </c>
      <c r="M642" t="s">
        <v>227</v>
      </c>
      <c r="N642" s="6" t="s">
        <v>2234</v>
      </c>
      <c r="R642">
        <v>0</v>
      </c>
      <c r="S642">
        <v>35</v>
      </c>
      <c r="T642" t="s">
        <v>1978</v>
      </c>
      <c r="U642" t="s">
        <v>2009</v>
      </c>
      <c r="V642" t="s">
        <v>2024</v>
      </c>
      <c r="W642" t="s">
        <v>2016</v>
      </c>
      <c r="X642" t="s">
        <v>3045</v>
      </c>
    </row>
    <row r="643" spans="1:28" x14ac:dyDescent="0.3">
      <c r="A643" t="s">
        <v>1295</v>
      </c>
      <c r="B643" t="s">
        <v>798</v>
      </c>
      <c r="C643" t="s">
        <v>1720</v>
      </c>
      <c r="D643">
        <v>46.838000000000001</v>
      </c>
      <c r="E643">
        <v>15530</v>
      </c>
      <c r="F643">
        <v>48.48</v>
      </c>
      <c r="G643" s="11"/>
      <c r="H643" t="s">
        <v>340</v>
      </c>
      <c r="I643">
        <v>15528</v>
      </c>
      <c r="J643">
        <v>6527791</v>
      </c>
      <c r="K643">
        <v>8</v>
      </c>
      <c r="L643">
        <v>31</v>
      </c>
      <c r="M643" t="s">
        <v>226</v>
      </c>
      <c r="N643" s="6" t="s">
        <v>2339</v>
      </c>
      <c r="R643">
        <v>8</v>
      </c>
      <c r="S643">
        <v>31</v>
      </c>
      <c r="T643" t="s">
        <v>394</v>
      </c>
      <c r="U643" t="s">
        <v>2009</v>
      </c>
      <c r="V643" t="s">
        <v>2024</v>
      </c>
      <c r="W643" t="s">
        <v>2015</v>
      </c>
      <c r="X643" t="s">
        <v>3039</v>
      </c>
    </row>
    <row r="644" spans="1:28" x14ac:dyDescent="0.3">
      <c r="A644" t="s">
        <v>1293</v>
      </c>
      <c r="B644" t="s">
        <v>382</v>
      </c>
      <c r="D644">
        <f>AVERAGE(44.486,39.232)</f>
        <v>41.858999999999995</v>
      </c>
      <c r="E644">
        <f>AVERAGE(16588,13348)</f>
        <v>14968</v>
      </c>
      <c r="F644">
        <v>48</v>
      </c>
      <c r="G644" s="11"/>
      <c r="H644" t="s">
        <v>1746</v>
      </c>
      <c r="I644">
        <v>18271</v>
      </c>
      <c r="J644">
        <v>5968737</v>
      </c>
      <c r="K644">
        <v>8</v>
      </c>
      <c r="L644">
        <v>31</v>
      </c>
      <c r="M644" t="s">
        <v>226</v>
      </c>
      <c r="N644" s="6" t="s">
        <v>2339</v>
      </c>
      <c r="R644">
        <v>8</v>
      </c>
      <c r="S644">
        <v>31</v>
      </c>
      <c r="T644" t="s">
        <v>394</v>
      </c>
      <c r="U644" t="s">
        <v>2009</v>
      </c>
      <c r="V644" t="s">
        <v>2024</v>
      </c>
      <c r="W644" t="s">
        <v>2015</v>
      </c>
      <c r="X644" t="s">
        <v>3039</v>
      </c>
    </row>
    <row r="645" spans="1:28" ht="15.6" customHeight="1" x14ac:dyDescent="0.3">
      <c r="A645" t="s">
        <v>1205</v>
      </c>
      <c r="B645" t="s">
        <v>421</v>
      </c>
      <c r="D645">
        <v>48.707000000000001</v>
      </c>
      <c r="E645">
        <v>14249</v>
      </c>
      <c r="F645">
        <v>46.73</v>
      </c>
      <c r="G645" s="11"/>
      <c r="H645" t="s">
        <v>3707</v>
      </c>
      <c r="I645">
        <v>14249</v>
      </c>
      <c r="J645">
        <v>5736162</v>
      </c>
      <c r="K645">
        <v>4</v>
      </c>
      <c r="L645">
        <v>33</v>
      </c>
      <c r="M645" t="s">
        <v>226</v>
      </c>
      <c r="N645" s="6" t="s">
        <v>2176</v>
      </c>
      <c r="R645">
        <v>4</v>
      </c>
      <c r="S645">
        <v>33</v>
      </c>
      <c r="T645" t="s">
        <v>394</v>
      </c>
      <c r="U645" t="s">
        <v>2009</v>
      </c>
      <c r="V645" t="s">
        <v>2024</v>
      </c>
      <c r="W645" t="s">
        <v>2015</v>
      </c>
      <c r="X645" t="s">
        <v>3039</v>
      </c>
    </row>
    <row r="646" spans="1:28" x14ac:dyDescent="0.3">
      <c r="A646" t="s">
        <v>1387</v>
      </c>
      <c r="B646" t="s">
        <v>3867</v>
      </c>
      <c r="D646">
        <v>21.5</v>
      </c>
      <c r="E646">
        <v>8031</v>
      </c>
      <c r="F646">
        <v>47</v>
      </c>
      <c r="G646" s="11"/>
      <c r="H646" t="s">
        <v>1746</v>
      </c>
      <c r="I646">
        <v>7895</v>
      </c>
      <c r="J646">
        <v>3746747</v>
      </c>
      <c r="M646" t="s">
        <v>1691</v>
      </c>
      <c r="N646" s="6" t="s">
        <v>2168</v>
      </c>
      <c r="O646">
        <v>0</v>
      </c>
      <c r="P646">
        <v>30</v>
      </c>
      <c r="Q646">
        <v>18</v>
      </c>
      <c r="R646">
        <v>0</v>
      </c>
      <c r="S646">
        <v>30</v>
      </c>
      <c r="T646" t="s">
        <v>664</v>
      </c>
      <c r="U646" t="s">
        <v>2009</v>
      </c>
      <c r="V646" t="s">
        <v>2023</v>
      </c>
      <c r="W646" t="s">
        <v>2022</v>
      </c>
    </row>
    <row r="647" spans="1:28" x14ac:dyDescent="0.3">
      <c r="A647" t="s">
        <v>1665</v>
      </c>
      <c r="B647" t="s">
        <v>3868</v>
      </c>
      <c r="D647">
        <v>26.154</v>
      </c>
      <c r="E647">
        <v>10698</v>
      </c>
      <c r="F647">
        <v>34.19</v>
      </c>
      <c r="G647" s="11"/>
      <c r="H647" t="s">
        <v>3707</v>
      </c>
      <c r="I647">
        <v>10698</v>
      </c>
      <c r="J647">
        <v>4609104</v>
      </c>
      <c r="M647" t="s">
        <v>1691</v>
      </c>
      <c r="N647" s="6" t="s">
        <v>2168</v>
      </c>
      <c r="O647">
        <v>5</v>
      </c>
      <c r="P647">
        <v>30</v>
      </c>
      <c r="Q647">
        <v>3</v>
      </c>
      <c r="R647">
        <v>5</v>
      </c>
      <c r="S647">
        <v>30</v>
      </c>
      <c r="T647" t="s">
        <v>1979</v>
      </c>
      <c r="U647" t="s">
        <v>2009</v>
      </c>
      <c r="V647" t="s">
        <v>2023</v>
      </c>
      <c r="W647" t="s">
        <v>2014</v>
      </c>
      <c r="X647" t="s">
        <v>3037</v>
      </c>
      <c r="AA647" t="s">
        <v>3034</v>
      </c>
      <c r="AB647" t="s">
        <v>2042</v>
      </c>
    </row>
    <row r="648" spans="1:28" x14ac:dyDescent="0.3">
      <c r="A648" t="s">
        <v>1388</v>
      </c>
      <c r="B648" t="s">
        <v>730</v>
      </c>
      <c r="D648">
        <v>33.700000000000003</v>
      </c>
      <c r="E648">
        <v>10404</v>
      </c>
      <c r="F648">
        <v>46.5</v>
      </c>
      <c r="G648" s="11"/>
      <c r="H648" t="s">
        <v>1746</v>
      </c>
      <c r="I648">
        <v>10407</v>
      </c>
      <c r="J648">
        <v>5668149</v>
      </c>
      <c r="K648">
        <v>7</v>
      </c>
      <c r="L648">
        <v>42</v>
      </c>
      <c r="M648" t="s">
        <v>226</v>
      </c>
      <c r="N648" s="6" t="s">
        <v>2499</v>
      </c>
      <c r="R648">
        <v>7</v>
      </c>
      <c r="S648">
        <v>42</v>
      </c>
      <c r="T648" t="s">
        <v>395</v>
      </c>
      <c r="U648" t="s">
        <v>2009</v>
      </c>
      <c r="V648" t="s">
        <v>2024</v>
      </c>
      <c r="W648" t="s">
        <v>2016</v>
      </c>
      <c r="X648" t="s">
        <v>2039</v>
      </c>
      <c r="AB648" t="s">
        <v>2041</v>
      </c>
    </row>
    <row r="649" spans="1:28" x14ac:dyDescent="0.3">
      <c r="A649" t="s">
        <v>1114</v>
      </c>
      <c r="B649" t="s">
        <v>406</v>
      </c>
      <c r="D649">
        <v>28.528199999999998</v>
      </c>
      <c r="F649">
        <v>46.5</v>
      </c>
      <c r="G649" s="11"/>
      <c r="H649" t="s">
        <v>383</v>
      </c>
      <c r="I649" t="s">
        <v>383</v>
      </c>
      <c r="J649" t="s">
        <v>383</v>
      </c>
      <c r="K649">
        <v>8</v>
      </c>
      <c r="L649">
        <v>43</v>
      </c>
      <c r="M649" t="s">
        <v>226</v>
      </c>
      <c r="N649" s="6" t="s">
        <v>2374</v>
      </c>
      <c r="R649">
        <v>8</v>
      </c>
      <c r="S649">
        <v>43</v>
      </c>
      <c r="T649" t="s">
        <v>395</v>
      </c>
      <c r="U649" t="s">
        <v>2009</v>
      </c>
      <c r="V649" t="s">
        <v>2024</v>
      </c>
      <c r="W649" t="s">
        <v>2016</v>
      </c>
      <c r="X649" t="s">
        <v>2039</v>
      </c>
      <c r="AB649" t="s">
        <v>2047</v>
      </c>
    </row>
    <row r="650" spans="1:28" x14ac:dyDescent="0.3">
      <c r="A650" t="s">
        <v>1116</v>
      </c>
      <c r="B650" t="s">
        <v>517</v>
      </c>
      <c r="C650" t="s">
        <v>518</v>
      </c>
      <c r="D650">
        <v>34.716000000000001</v>
      </c>
      <c r="E650">
        <v>9927</v>
      </c>
      <c r="F650">
        <v>46.3</v>
      </c>
      <c r="G650" s="11"/>
      <c r="H650" t="s">
        <v>1746</v>
      </c>
      <c r="I650">
        <v>9928</v>
      </c>
      <c r="J650">
        <v>5349870</v>
      </c>
      <c r="K650">
        <v>10</v>
      </c>
      <c r="L650">
        <v>42</v>
      </c>
      <c r="M650" t="s">
        <v>227</v>
      </c>
      <c r="N650" s="6" t="s">
        <v>2329</v>
      </c>
      <c r="R650">
        <v>10</v>
      </c>
      <c r="S650">
        <v>42</v>
      </c>
      <c r="T650" t="s">
        <v>665</v>
      </c>
      <c r="U650" t="s">
        <v>2009</v>
      </c>
      <c r="V650" t="s">
        <v>2024</v>
      </c>
      <c r="W650" t="s">
        <v>2016</v>
      </c>
      <c r="X650" t="s">
        <v>2039</v>
      </c>
      <c r="AA650" t="s">
        <v>2037</v>
      </c>
      <c r="AB650" t="s">
        <v>0</v>
      </c>
    </row>
    <row r="651" spans="1:28" x14ac:dyDescent="0.3">
      <c r="A651" t="s">
        <v>1206</v>
      </c>
      <c r="B651" t="s">
        <v>65</v>
      </c>
      <c r="D651">
        <v>28.643999999999998</v>
      </c>
      <c r="E651">
        <v>10638</v>
      </c>
      <c r="F651">
        <v>46.721600000000002</v>
      </c>
      <c r="G651" s="11"/>
      <c r="H651" t="s">
        <v>1746</v>
      </c>
      <c r="I651">
        <v>10028</v>
      </c>
      <c r="J651">
        <v>5137183</v>
      </c>
      <c r="K651">
        <v>8</v>
      </c>
      <c r="L651">
        <v>39</v>
      </c>
      <c r="M651" t="s">
        <v>227</v>
      </c>
      <c r="N651" s="6" t="s">
        <v>2500</v>
      </c>
      <c r="R651">
        <v>8</v>
      </c>
      <c r="S651">
        <v>39</v>
      </c>
      <c r="T651" t="s">
        <v>395</v>
      </c>
      <c r="U651" t="s">
        <v>2009</v>
      </c>
      <c r="V651" t="s">
        <v>2024</v>
      </c>
      <c r="W651" t="s">
        <v>2016</v>
      </c>
      <c r="X651" t="s">
        <v>2039</v>
      </c>
      <c r="AB651" t="s">
        <v>1722</v>
      </c>
    </row>
    <row r="652" spans="1:28" x14ac:dyDescent="0.3">
      <c r="A652" t="s">
        <v>1120</v>
      </c>
      <c r="B652" t="s">
        <v>261</v>
      </c>
      <c r="C652" t="s">
        <v>339</v>
      </c>
      <c r="D652">
        <v>37.093299999999999</v>
      </c>
      <c r="E652">
        <v>10911</v>
      </c>
      <c r="F652">
        <v>46.5</v>
      </c>
      <c r="G652" s="11"/>
      <c r="H652" t="s">
        <v>340</v>
      </c>
      <c r="I652">
        <v>10912</v>
      </c>
      <c r="J652">
        <v>5753204</v>
      </c>
      <c r="K652">
        <v>8</v>
      </c>
      <c r="L652">
        <v>38</v>
      </c>
      <c r="M652" t="s">
        <v>226</v>
      </c>
      <c r="N652" s="6" t="s">
        <v>2501</v>
      </c>
      <c r="R652">
        <v>8</v>
      </c>
      <c r="S652">
        <v>38</v>
      </c>
      <c r="T652" t="s">
        <v>395</v>
      </c>
      <c r="U652" t="s">
        <v>2009</v>
      </c>
      <c r="V652" t="s">
        <v>2024</v>
      </c>
      <c r="W652" t="s">
        <v>2016</v>
      </c>
      <c r="X652" t="s">
        <v>2039</v>
      </c>
      <c r="AB652" t="s">
        <v>298</v>
      </c>
    </row>
    <row r="653" spans="1:28" x14ac:dyDescent="0.3">
      <c r="A653" t="s">
        <v>1667</v>
      </c>
      <c r="B653" t="s">
        <v>3869</v>
      </c>
      <c r="D653">
        <v>29.1</v>
      </c>
      <c r="E653">
        <v>9600</v>
      </c>
      <c r="F653">
        <v>45.5</v>
      </c>
      <c r="G653" s="8" t="s">
        <v>2155</v>
      </c>
      <c r="H653" t="s">
        <v>383</v>
      </c>
      <c r="I653" t="s">
        <v>383</v>
      </c>
      <c r="J653" t="s">
        <v>383</v>
      </c>
      <c r="M653" t="s">
        <v>1691</v>
      </c>
      <c r="N653" s="6" t="s">
        <v>2168</v>
      </c>
      <c r="O653">
        <v>15</v>
      </c>
      <c r="P653">
        <v>40</v>
      </c>
      <c r="Q653">
        <v>3</v>
      </c>
      <c r="R653">
        <v>15</v>
      </c>
      <c r="S653">
        <v>40</v>
      </c>
      <c r="T653" t="s">
        <v>395</v>
      </c>
      <c r="U653" t="s">
        <v>2009</v>
      </c>
      <c r="V653" t="s">
        <v>2024</v>
      </c>
      <c r="W653" t="s">
        <v>2016</v>
      </c>
      <c r="X653" t="s">
        <v>2039</v>
      </c>
      <c r="AB653" t="s">
        <v>2536</v>
      </c>
    </row>
    <row r="654" spans="1:28" x14ac:dyDescent="0.3">
      <c r="A654" t="s">
        <v>1207</v>
      </c>
      <c r="B654" t="s">
        <v>16</v>
      </c>
      <c r="D654">
        <v>35.685400000000001</v>
      </c>
      <c r="E654">
        <v>13252</v>
      </c>
      <c r="F654">
        <v>46.1</v>
      </c>
      <c r="G654" s="11"/>
      <c r="H654" t="s">
        <v>1746</v>
      </c>
      <c r="I654">
        <v>12468</v>
      </c>
      <c r="J654">
        <v>6051873</v>
      </c>
      <c r="K654">
        <v>7</v>
      </c>
      <c r="L654">
        <v>41</v>
      </c>
      <c r="M654" t="s">
        <v>226</v>
      </c>
      <c r="N654" s="6" t="s">
        <v>2502</v>
      </c>
      <c r="R654">
        <v>7</v>
      </c>
      <c r="S654">
        <v>41</v>
      </c>
      <c r="T654" t="s">
        <v>395</v>
      </c>
      <c r="U654" t="s">
        <v>2009</v>
      </c>
      <c r="V654" t="s">
        <v>2024</v>
      </c>
      <c r="W654" t="s">
        <v>2016</v>
      </c>
      <c r="X654" t="s">
        <v>2039</v>
      </c>
      <c r="AA654" t="s">
        <v>2038</v>
      </c>
      <c r="AB654" t="s">
        <v>2007</v>
      </c>
    </row>
    <row r="655" spans="1:28" x14ac:dyDescent="0.3">
      <c r="A655" t="s">
        <v>1389</v>
      </c>
      <c r="B655" t="s">
        <v>3870</v>
      </c>
      <c r="D655">
        <v>13.364000000000001</v>
      </c>
      <c r="E655">
        <v>4609</v>
      </c>
      <c r="F655">
        <v>49.5</v>
      </c>
      <c r="G655" s="11"/>
      <c r="H655" t="s">
        <v>1746</v>
      </c>
      <c r="I655">
        <v>4650</v>
      </c>
      <c r="J655">
        <v>2067968</v>
      </c>
      <c r="M655" t="s">
        <v>1691</v>
      </c>
      <c r="N655" s="6" t="s">
        <v>2168</v>
      </c>
      <c r="O655">
        <v>8.5</v>
      </c>
      <c r="P655">
        <v>28</v>
      </c>
      <c r="Q655">
        <v>5</v>
      </c>
      <c r="R655">
        <v>8.5</v>
      </c>
      <c r="S655">
        <v>28</v>
      </c>
      <c r="T655" t="s">
        <v>1980</v>
      </c>
      <c r="U655" t="s">
        <v>2009</v>
      </c>
      <c r="V655" t="s">
        <v>2024</v>
      </c>
      <c r="W655" t="s">
        <v>2016</v>
      </c>
      <c r="X655" t="s">
        <v>3052</v>
      </c>
      <c r="AB655" t="s">
        <v>1748</v>
      </c>
    </row>
    <row r="656" spans="1:28" ht="16.2" customHeight="1" x14ac:dyDescent="0.3">
      <c r="A656" t="s">
        <v>1208</v>
      </c>
      <c r="B656" t="s">
        <v>258</v>
      </c>
      <c r="C656" t="s">
        <v>359</v>
      </c>
      <c r="D656">
        <v>22.111000000000001</v>
      </c>
      <c r="F656">
        <v>58.5</v>
      </c>
      <c r="G656" s="11"/>
      <c r="H656" t="s">
        <v>383</v>
      </c>
      <c r="I656" t="s">
        <v>383</v>
      </c>
      <c r="J656" t="s">
        <v>383</v>
      </c>
      <c r="K656">
        <v>-3</v>
      </c>
      <c r="L656">
        <v>25</v>
      </c>
      <c r="M656" t="s">
        <v>227</v>
      </c>
      <c r="N656" s="6" t="s">
        <v>2287</v>
      </c>
      <c r="R656">
        <v>-3</v>
      </c>
      <c r="S656">
        <v>25</v>
      </c>
      <c r="T656" t="s">
        <v>1981</v>
      </c>
      <c r="U656" t="s">
        <v>2009</v>
      </c>
      <c r="V656" t="s">
        <v>2024</v>
      </c>
      <c r="W656" t="s">
        <v>2015</v>
      </c>
      <c r="X656" t="s">
        <v>3043</v>
      </c>
      <c r="AB656" t="s">
        <v>1749</v>
      </c>
    </row>
    <row r="657" spans="1:28" x14ac:dyDescent="0.3">
      <c r="A657" t="s">
        <v>887</v>
      </c>
      <c r="B657" t="s">
        <v>437</v>
      </c>
      <c r="C657" t="s">
        <v>438</v>
      </c>
      <c r="D657">
        <v>10.545299999999999</v>
      </c>
      <c r="F657">
        <v>43</v>
      </c>
      <c r="G657" s="11"/>
      <c r="H657" t="s">
        <v>383</v>
      </c>
      <c r="I657" t="s">
        <v>383</v>
      </c>
      <c r="J657" t="s">
        <v>383</v>
      </c>
      <c r="K657">
        <v>4</v>
      </c>
      <c r="L657">
        <v>35</v>
      </c>
      <c r="M657" t="s">
        <v>227</v>
      </c>
      <c r="N657" s="6" t="s">
        <v>2234</v>
      </c>
      <c r="R657">
        <v>4</v>
      </c>
      <c r="S657">
        <v>35</v>
      </c>
      <c r="T657" t="s">
        <v>1982</v>
      </c>
      <c r="U657" t="s">
        <v>2009</v>
      </c>
      <c r="V657" t="s">
        <v>2024</v>
      </c>
      <c r="W657" t="s">
        <v>2016</v>
      </c>
      <c r="X657" t="s">
        <v>3045</v>
      </c>
      <c r="AA657" t="s">
        <v>432</v>
      </c>
      <c r="AB657" t="s">
        <v>231</v>
      </c>
    </row>
    <row r="658" spans="1:28" x14ac:dyDescent="0.3">
      <c r="A658" t="s">
        <v>906</v>
      </c>
      <c r="B658" t="s">
        <v>464</v>
      </c>
      <c r="C658" t="s">
        <v>465</v>
      </c>
      <c r="D658">
        <v>10.326499999999999</v>
      </c>
      <c r="F658">
        <v>41.9</v>
      </c>
      <c r="G658" s="11"/>
      <c r="H658" t="s">
        <v>383</v>
      </c>
      <c r="I658" t="s">
        <v>383</v>
      </c>
      <c r="J658" t="s">
        <v>383</v>
      </c>
      <c r="K658">
        <v>0</v>
      </c>
      <c r="L658">
        <v>35</v>
      </c>
      <c r="M658" t="s">
        <v>227</v>
      </c>
      <c r="N658" s="6" t="s">
        <v>2234</v>
      </c>
      <c r="R658">
        <v>0</v>
      </c>
      <c r="S658">
        <v>35</v>
      </c>
      <c r="T658" t="s">
        <v>1982</v>
      </c>
      <c r="U658" t="s">
        <v>2009</v>
      </c>
      <c r="V658" t="s">
        <v>2024</v>
      </c>
      <c r="W658" t="s">
        <v>2016</v>
      </c>
      <c r="X658" t="s">
        <v>3045</v>
      </c>
      <c r="AB658" t="s">
        <v>232</v>
      </c>
    </row>
    <row r="659" spans="1:28" x14ac:dyDescent="0.3">
      <c r="A659" t="s">
        <v>910</v>
      </c>
      <c r="B659" t="s">
        <v>467</v>
      </c>
      <c r="C659" t="s">
        <v>468</v>
      </c>
      <c r="D659">
        <v>10.920500000000001</v>
      </c>
      <c r="F659">
        <v>42</v>
      </c>
      <c r="G659" s="11"/>
      <c r="H659" t="s">
        <v>383</v>
      </c>
      <c r="I659" t="s">
        <v>383</v>
      </c>
      <c r="J659" t="s">
        <v>383</v>
      </c>
      <c r="K659">
        <v>0</v>
      </c>
      <c r="L659">
        <v>35</v>
      </c>
      <c r="M659" t="s">
        <v>227</v>
      </c>
      <c r="N659" s="6" t="s">
        <v>2234</v>
      </c>
      <c r="R659">
        <v>0</v>
      </c>
      <c r="S659">
        <v>35</v>
      </c>
      <c r="T659" t="s">
        <v>1982</v>
      </c>
      <c r="U659" t="s">
        <v>2009</v>
      </c>
      <c r="V659" t="s">
        <v>2024</v>
      </c>
      <c r="W659" t="s">
        <v>2016</v>
      </c>
      <c r="X659" t="s">
        <v>3045</v>
      </c>
      <c r="AB659" t="s">
        <v>207</v>
      </c>
    </row>
    <row r="660" spans="1:28" ht="17.399999999999999" customHeight="1" x14ac:dyDescent="0.3">
      <c r="A660" t="s">
        <v>911</v>
      </c>
      <c r="B660" t="s">
        <v>469</v>
      </c>
      <c r="C660" t="s">
        <v>470</v>
      </c>
      <c r="D660">
        <v>10.531700000000001</v>
      </c>
      <c r="F660">
        <v>41.8</v>
      </c>
      <c r="G660" s="11"/>
      <c r="H660" t="s">
        <v>383</v>
      </c>
      <c r="I660" t="s">
        <v>383</v>
      </c>
      <c r="J660" t="s">
        <v>383</v>
      </c>
      <c r="K660">
        <v>0</v>
      </c>
      <c r="L660">
        <v>35</v>
      </c>
      <c r="M660" t="s">
        <v>227</v>
      </c>
      <c r="N660" s="6" t="s">
        <v>2234</v>
      </c>
      <c r="R660">
        <v>0</v>
      </c>
      <c r="S660">
        <v>35</v>
      </c>
      <c r="T660" t="s">
        <v>1982</v>
      </c>
      <c r="U660" t="s">
        <v>2009</v>
      </c>
      <c r="V660" t="s">
        <v>2024</v>
      </c>
      <c r="W660" t="s">
        <v>2016</v>
      </c>
      <c r="X660" t="s">
        <v>3045</v>
      </c>
      <c r="AB660" t="s">
        <v>225</v>
      </c>
    </row>
    <row r="661" spans="1:28" ht="18" customHeight="1" x14ac:dyDescent="0.3">
      <c r="A661" t="s">
        <v>922</v>
      </c>
      <c r="B661" t="s">
        <v>481</v>
      </c>
      <c r="C661" t="s">
        <v>482</v>
      </c>
      <c r="D661">
        <v>10.5366</v>
      </c>
      <c r="F661">
        <v>41</v>
      </c>
      <c r="G661" s="11"/>
      <c r="H661" t="s">
        <v>383</v>
      </c>
      <c r="I661" t="s">
        <v>383</v>
      </c>
      <c r="J661" t="s">
        <v>383</v>
      </c>
      <c r="K661">
        <v>0</v>
      </c>
      <c r="L661">
        <v>40</v>
      </c>
      <c r="M661" t="s">
        <v>227</v>
      </c>
      <c r="N661" s="6" t="s">
        <v>2234</v>
      </c>
      <c r="R661">
        <v>0</v>
      </c>
      <c r="S661">
        <v>40</v>
      </c>
      <c r="T661" t="s">
        <v>1982</v>
      </c>
      <c r="U661" t="s">
        <v>2009</v>
      </c>
      <c r="V661" t="s">
        <v>2024</v>
      </c>
      <c r="W661" t="s">
        <v>2016</v>
      </c>
      <c r="X661" t="s">
        <v>3045</v>
      </c>
      <c r="AB661" t="s">
        <v>2536</v>
      </c>
    </row>
    <row r="662" spans="1:28" x14ac:dyDescent="0.3">
      <c r="A662" t="s">
        <v>1209</v>
      </c>
      <c r="B662" t="s">
        <v>731</v>
      </c>
      <c r="D662">
        <v>34.252000000000002</v>
      </c>
      <c r="E662">
        <v>13104</v>
      </c>
      <c r="F662">
        <v>33.1</v>
      </c>
      <c r="G662" s="11"/>
      <c r="H662" t="s">
        <v>1746</v>
      </c>
      <c r="I662">
        <v>9698</v>
      </c>
      <c r="J662">
        <v>4349142</v>
      </c>
      <c r="K662">
        <v>0</v>
      </c>
      <c r="L662">
        <v>27</v>
      </c>
      <c r="M662" t="s">
        <v>227</v>
      </c>
      <c r="N662" s="6" t="s">
        <v>2329</v>
      </c>
      <c r="R662">
        <v>0</v>
      </c>
      <c r="S662">
        <v>27</v>
      </c>
      <c r="T662" t="s">
        <v>666</v>
      </c>
      <c r="U662" t="s">
        <v>2009</v>
      </c>
      <c r="V662" t="s">
        <v>2023</v>
      </c>
      <c r="W662" t="s">
        <v>2014</v>
      </c>
      <c r="X662" t="s">
        <v>3037</v>
      </c>
      <c r="AA662" t="s">
        <v>1692</v>
      </c>
      <c r="AB662" t="s">
        <v>231</v>
      </c>
    </row>
    <row r="663" spans="1:28" x14ac:dyDescent="0.3">
      <c r="A663" t="s">
        <v>1390</v>
      </c>
      <c r="B663" t="s">
        <v>732</v>
      </c>
      <c r="D663">
        <v>40.732999999999997</v>
      </c>
      <c r="E663">
        <v>13338</v>
      </c>
      <c r="F663">
        <v>51.5</v>
      </c>
      <c r="G663" s="11"/>
      <c r="H663" t="s">
        <v>1746</v>
      </c>
      <c r="I663">
        <v>13184</v>
      </c>
      <c r="J663">
        <v>5810359</v>
      </c>
      <c r="K663">
        <v>4</v>
      </c>
      <c r="L663">
        <v>30</v>
      </c>
      <c r="M663" t="s">
        <v>226</v>
      </c>
      <c r="N663" s="6" t="s">
        <v>2503</v>
      </c>
      <c r="R663">
        <v>4</v>
      </c>
      <c r="S663">
        <v>30</v>
      </c>
      <c r="T663" t="s">
        <v>667</v>
      </c>
      <c r="U663" t="s">
        <v>2009</v>
      </c>
      <c r="V663" t="s">
        <v>2024</v>
      </c>
      <c r="W663" t="s">
        <v>2015</v>
      </c>
      <c r="X663" t="s">
        <v>3039</v>
      </c>
      <c r="AB663" t="s">
        <v>232</v>
      </c>
    </row>
    <row r="664" spans="1:28" x14ac:dyDescent="0.3">
      <c r="A664" t="s">
        <v>1210</v>
      </c>
      <c r="B664" t="s">
        <v>11</v>
      </c>
      <c r="D664">
        <v>28.49</v>
      </c>
      <c r="E664">
        <v>8761</v>
      </c>
      <c r="F664">
        <v>55.697000000000003</v>
      </c>
      <c r="G664" s="11"/>
      <c r="H664" t="s">
        <v>340</v>
      </c>
      <c r="I664">
        <v>8761</v>
      </c>
      <c r="J664">
        <v>4278839</v>
      </c>
      <c r="K664">
        <v>31</v>
      </c>
      <c r="L664">
        <v>61</v>
      </c>
      <c r="M664" t="s">
        <v>227</v>
      </c>
      <c r="N664" s="6" t="s">
        <v>2397</v>
      </c>
      <c r="R664">
        <v>31</v>
      </c>
      <c r="S664">
        <v>61</v>
      </c>
      <c r="T664" t="s">
        <v>1983</v>
      </c>
      <c r="U664" t="s">
        <v>2009</v>
      </c>
      <c r="V664" t="s">
        <v>2024</v>
      </c>
      <c r="W664" t="s">
        <v>2016</v>
      </c>
      <c r="X664" t="s">
        <v>2039</v>
      </c>
      <c r="AB664" t="s">
        <v>1690</v>
      </c>
    </row>
    <row r="665" spans="1:28" x14ac:dyDescent="0.3">
      <c r="A665" t="s">
        <v>1211</v>
      </c>
      <c r="B665" t="s">
        <v>186</v>
      </c>
      <c r="D665">
        <v>31.413</v>
      </c>
      <c r="E665">
        <v>10453</v>
      </c>
      <c r="F665">
        <v>49.2</v>
      </c>
      <c r="G665" s="11"/>
      <c r="H665" t="s">
        <v>340</v>
      </c>
      <c r="I665">
        <v>10452</v>
      </c>
      <c r="J665">
        <v>4661927</v>
      </c>
      <c r="K665">
        <v>21</v>
      </c>
      <c r="L665">
        <v>55</v>
      </c>
      <c r="M665" t="s">
        <v>226</v>
      </c>
      <c r="N665" s="6" t="s">
        <v>2177</v>
      </c>
      <c r="R665">
        <v>21</v>
      </c>
      <c r="S665">
        <v>55</v>
      </c>
      <c r="T665" t="s">
        <v>1983</v>
      </c>
      <c r="U665" t="s">
        <v>2009</v>
      </c>
      <c r="V665" t="s">
        <v>2024</v>
      </c>
      <c r="W665" t="s">
        <v>2016</v>
      </c>
      <c r="X665" t="s">
        <v>2039</v>
      </c>
    </row>
    <row r="666" spans="1:28" x14ac:dyDescent="0.3">
      <c r="A666" t="s">
        <v>1212</v>
      </c>
      <c r="B666" t="s">
        <v>230</v>
      </c>
      <c r="C666" t="s">
        <v>573</v>
      </c>
      <c r="D666">
        <v>24.77</v>
      </c>
      <c r="E666">
        <v>6884</v>
      </c>
      <c r="F666">
        <v>52.72</v>
      </c>
      <c r="G666" s="11"/>
      <c r="H666" t="s">
        <v>340</v>
      </c>
      <c r="I666">
        <v>6881</v>
      </c>
      <c r="J666">
        <v>2827534</v>
      </c>
      <c r="K666">
        <v>20</v>
      </c>
      <c r="L666">
        <v>52.5</v>
      </c>
      <c r="M666" t="s">
        <v>227</v>
      </c>
      <c r="N666" s="6" t="s">
        <v>2504</v>
      </c>
      <c r="R666">
        <v>20</v>
      </c>
      <c r="S666">
        <v>52.5</v>
      </c>
      <c r="T666" t="s">
        <v>1983</v>
      </c>
      <c r="U666" t="s">
        <v>2009</v>
      </c>
      <c r="V666" t="s">
        <v>2024</v>
      </c>
      <c r="W666" t="s">
        <v>2016</v>
      </c>
      <c r="X666" t="s">
        <v>2039</v>
      </c>
      <c r="AA666" t="s">
        <v>3031</v>
      </c>
      <c r="AB666" t="s">
        <v>2035</v>
      </c>
    </row>
    <row r="667" spans="1:28" x14ac:dyDescent="0.3">
      <c r="A667" t="s">
        <v>1217</v>
      </c>
      <c r="B667" t="s">
        <v>14</v>
      </c>
      <c r="D667">
        <v>28.861999999999998</v>
      </c>
      <c r="E667">
        <v>10296</v>
      </c>
      <c r="F667">
        <v>55.697000000000003</v>
      </c>
      <c r="G667" s="11"/>
      <c r="H667" t="s">
        <v>3707</v>
      </c>
      <c r="I667">
        <v>10296</v>
      </c>
      <c r="J667">
        <v>4534679</v>
      </c>
      <c r="K667">
        <v>20</v>
      </c>
      <c r="L667">
        <v>60</v>
      </c>
      <c r="M667" t="s">
        <v>226</v>
      </c>
      <c r="N667" s="6" t="s">
        <v>2177</v>
      </c>
      <c r="R667">
        <v>20</v>
      </c>
      <c r="S667">
        <v>60</v>
      </c>
      <c r="T667" t="s">
        <v>1984</v>
      </c>
      <c r="U667" t="s">
        <v>2009</v>
      </c>
      <c r="V667" t="s">
        <v>2024</v>
      </c>
      <c r="W667" t="s">
        <v>2016</v>
      </c>
      <c r="X667" t="s">
        <v>2039</v>
      </c>
      <c r="AB667" t="s">
        <v>2036</v>
      </c>
    </row>
    <row r="668" spans="1:28" ht="16.2" customHeight="1" x14ac:dyDescent="0.3">
      <c r="A668" t="s">
        <v>933</v>
      </c>
      <c r="B668" t="s">
        <v>182</v>
      </c>
      <c r="C668" t="s">
        <v>288</v>
      </c>
      <c r="D668">
        <v>28.321999999999999</v>
      </c>
      <c r="E668">
        <v>7165</v>
      </c>
      <c r="F668">
        <v>52.5</v>
      </c>
      <c r="G668" s="11"/>
      <c r="H668" t="s">
        <v>1746</v>
      </c>
      <c r="I668">
        <v>7186</v>
      </c>
      <c r="J668">
        <v>3924214</v>
      </c>
      <c r="K668">
        <v>31</v>
      </c>
      <c r="L668">
        <v>64</v>
      </c>
      <c r="M668" t="s">
        <v>226</v>
      </c>
      <c r="N668" s="6" t="s">
        <v>2177</v>
      </c>
      <c r="R668">
        <v>31</v>
      </c>
      <c r="S668">
        <v>64</v>
      </c>
      <c r="T668" t="s">
        <v>1985</v>
      </c>
      <c r="U668" t="s">
        <v>2009</v>
      </c>
      <c r="V668" t="s">
        <v>2024</v>
      </c>
      <c r="W668" t="s">
        <v>2016</v>
      </c>
      <c r="X668" t="s">
        <v>2039</v>
      </c>
      <c r="AA668" t="s">
        <v>3032</v>
      </c>
      <c r="AB668" t="s">
        <v>3033</v>
      </c>
    </row>
    <row r="669" spans="1:28" x14ac:dyDescent="0.3">
      <c r="A669" t="s">
        <v>1213</v>
      </c>
      <c r="B669" t="s">
        <v>291</v>
      </c>
      <c r="C669" t="s">
        <v>360</v>
      </c>
      <c r="D669">
        <v>19.834</v>
      </c>
      <c r="E669">
        <v>7560</v>
      </c>
      <c r="F669">
        <v>53</v>
      </c>
      <c r="G669" s="11"/>
      <c r="H669" t="s">
        <v>340</v>
      </c>
      <c r="I669">
        <v>7560</v>
      </c>
      <c r="J669">
        <v>3522989</v>
      </c>
      <c r="K669">
        <v>28</v>
      </c>
      <c r="L669">
        <v>60</v>
      </c>
      <c r="M669" t="s">
        <v>227</v>
      </c>
      <c r="N669" s="6" t="s">
        <v>2505</v>
      </c>
      <c r="R669">
        <v>28</v>
      </c>
      <c r="S669">
        <v>60</v>
      </c>
      <c r="T669" t="s">
        <v>1986</v>
      </c>
      <c r="U669" t="s">
        <v>2009</v>
      </c>
      <c r="V669" t="s">
        <v>2024</v>
      </c>
      <c r="W669" t="s">
        <v>2016</v>
      </c>
      <c r="X669" t="s">
        <v>2039</v>
      </c>
      <c r="AB669" t="s">
        <v>2008</v>
      </c>
    </row>
    <row r="670" spans="1:28" x14ac:dyDescent="0.3">
      <c r="A670" t="s">
        <v>1214</v>
      </c>
      <c r="B670" t="s">
        <v>1</v>
      </c>
      <c r="C670" t="s">
        <v>1735</v>
      </c>
      <c r="D670">
        <f>AVERAGE(19.918,19.156)</f>
        <v>19.536999999999999</v>
      </c>
      <c r="E670">
        <f>AVERAGE(8129,6241)</f>
        <v>7185</v>
      </c>
      <c r="F670">
        <v>52.2</v>
      </c>
      <c r="G670" s="11"/>
      <c r="H670" t="s">
        <v>340</v>
      </c>
      <c r="I670">
        <v>8128</v>
      </c>
      <c r="J670">
        <v>3767407</v>
      </c>
      <c r="K670">
        <v>34</v>
      </c>
      <c r="L670">
        <v>62</v>
      </c>
      <c r="M670" t="s">
        <v>226</v>
      </c>
      <c r="N670" s="6" t="s">
        <v>2177</v>
      </c>
      <c r="R670">
        <v>34</v>
      </c>
      <c r="S670">
        <v>62</v>
      </c>
      <c r="T670" t="s">
        <v>1986</v>
      </c>
      <c r="U670" t="s">
        <v>2009</v>
      </c>
      <c r="V670" t="s">
        <v>2024</v>
      </c>
      <c r="W670" t="s">
        <v>2016</v>
      </c>
      <c r="X670" t="s">
        <v>2039</v>
      </c>
      <c r="AB670" t="s">
        <v>2011</v>
      </c>
    </row>
    <row r="671" spans="1:28" x14ac:dyDescent="0.3">
      <c r="A671" t="s">
        <v>1215</v>
      </c>
      <c r="B671" t="s">
        <v>13</v>
      </c>
      <c r="D671">
        <v>29.55</v>
      </c>
      <c r="E671">
        <v>10387</v>
      </c>
      <c r="F671">
        <v>56.91</v>
      </c>
      <c r="G671" s="11"/>
      <c r="H671" t="s">
        <v>340</v>
      </c>
      <c r="I671">
        <v>10380</v>
      </c>
      <c r="J671">
        <v>4387793</v>
      </c>
      <c r="K671">
        <v>16</v>
      </c>
      <c r="L671">
        <v>52</v>
      </c>
      <c r="M671" t="s">
        <v>226</v>
      </c>
      <c r="N671" s="6" t="s">
        <v>2177</v>
      </c>
      <c r="R671">
        <v>16</v>
      </c>
      <c r="S671">
        <v>52</v>
      </c>
      <c r="T671" t="s">
        <v>1986</v>
      </c>
      <c r="U671" t="s">
        <v>2009</v>
      </c>
      <c r="V671" t="s">
        <v>2024</v>
      </c>
      <c r="W671" t="s">
        <v>2016</v>
      </c>
      <c r="X671" t="s">
        <v>2039</v>
      </c>
      <c r="AB671" t="s">
        <v>2013</v>
      </c>
    </row>
    <row r="672" spans="1:28" x14ac:dyDescent="0.3">
      <c r="A672" t="s">
        <v>1087</v>
      </c>
      <c r="B672" t="s">
        <v>184</v>
      </c>
      <c r="C672" t="s">
        <v>336</v>
      </c>
      <c r="D672">
        <v>29.260999999999999</v>
      </c>
      <c r="E672">
        <v>7392</v>
      </c>
      <c r="F672">
        <v>56.5</v>
      </c>
      <c r="G672" s="11"/>
      <c r="H672" t="s">
        <v>340</v>
      </c>
      <c r="I672">
        <v>7355</v>
      </c>
      <c r="J672">
        <v>3213244</v>
      </c>
      <c r="K672">
        <v>25</v>
      </c>
      <c r="L672">
        <v>59</v>
      </c>
      <c r="M672" t="s">
        <v>226</v>
      </c>
      <c r="N672" s="6" t="s">
        <v>2177</v>
      </c>
      <c r="R672">
        <v>25</v>
      </c>
      <c r="S672">
        <v>59</v>
      </c>
      <c r="T672" t="s">
        <v>1987</v>
      </c>
      <c r="U672" t="s">
        <v>2009</v>
      </c>
      <c r="V672" t="s">
        <v>2024</v>
      </c>
      <c r="W672" t="s">
        <v>2016</v>
      </c>
      <c r="X672" t="s">
        <v>2039</v>
      </c>
      <c r="AB672" t="s">
        <v>2012</v>
      </c>
    </row>
    <row r="673" spans="1:28" x14ac:dyDescent="0.3">
      <c r="A673" t="s">
        <v>1089</v>
      </c>
      <c r="B673" t="s">
        <v>185</v>
      </c>
      <c r="C673" t="s">
        <v>335</v>
      </c>
      <c r="D673">
        <v>31.687000000000001</v>
      </c>
      <c r="E673">
        <v>8744</v>
      </c>
      <c r="F673">
        <v>54.5</v>
      </c>
      <c r="G673" s="11"/>
      <c r="H673" t="s">
        <v>340</v>
      </c>
      <c r="I673">
        <v>8734</v>
      </c>
      <c r="J673">
        <v>4344009</v>
      </c>
      <c r="K673">
        <v>25</v>
      </c>
      <c r="L673">
        <v>55</v>
      </c>
      <c r="M673" t="s">
        <v>227</v>
      </c>
      <c r="N673" s="6" t="s">
        <v>2506</v>
      </c>
      <c r="R673">
        <v>25</v>
      </c>
      <c r="S673">
        <v>55</v>
      </c>
      <c r="T673" t="s">
        <v>1987</v>
      </c>
      <c r="U673" t="s">
        <v>2009</v>
      </c>
      <c r="V673" t="s">
        <v>2024</v>
      </c>
      <c r="W673" t="s">
        <v>2016</v>
      </c>
      <c r="X673" t="s">
        <v>2039</v>
      </c>
      <c r="AB673" t="s">
        <v>2034</v>
      </c>
    </row>
    <row r="674" spans="1:28" x14ac:dyDescent="0.3">
      <c r="A674" t="s">
        <v>1216</v>
      </c>
      <c r="B674" t="s">
        <v>5</v>
      </c>
      <c r="C674" t="s">
        <v>361</v>
      </c>
      <c r="D674">
        <v>38.744199999999999</v>
      </c>
      <c r="E674">
        <v>9110</v>
      </c>
      <c r="F674">
        <v>51.449100000000001</v>
      </c>
      <c r="G674" s="11"/>
      <c r="H674" t="s">
        <v>1746</v>
      </c>
      <c r="I674">
        <v>9079</v>
      </c>
      <c r="J674">
        <v>4302111</v>
      </c>
      <c r="K674">
        <v>25</v>
      </c>
      <c r="L674">
        <v>60</v>
      </c>
      <c r="M674" t="s">
        <v>227</v>
      </c>
      <c r="N674" s="6" t="s">
        <v>2507</v>
      </c>
      <c r="Q674" t="s">
        <v>416</v>
      </c>
      <c r="R674">
        <v>25</v>
      </c>
      <c r="S674">
        <v>60</v>
      </c>
      <c r="T674" t="s">
        <v>1987</v>
      </c>
      <c r="U674" t="s">
        <v>2009</v>
      </c>
      <c r="V674" t="s">
        <v>2024</v>
      </c>
      <c r="W674" t="s">
        <v>2016</v>
      </c>
      <c r="X674" t="s">
        <v>2039</v>
      </c>
    </row>
    <row r="675" spans="1:28" x14ac:dyDescent="0.3">
      <c r="A675" t="s">
        <v>1218</v>
      </c>
      <c r="B675" t="s">
        <v>183</v>
      </c>
      <c r="C675" t="s">
        <v>757</v>
      </c>
      <c r="D675">
        <v>36.911999999999999</v>
      </c>
      <c r="E675">
        <v>9813</v>
      </c>
      <c r="F675">
        <v>54.7</v>
      </c>
      <c r="G675" s="8" t="s">
        <v>2156</v>
      </c>
      <c r="H675" t="s">
        <v>1746</v>
      </c>
      <c r="I675">
        <v>9760</v>
      </c>
      <c r="J675">
        <v>4525313</v>
      </c>
      <c r="K675">
        <v>32</v>
      </c>
      <c r="L675">
        <v>50</v>
      </c>
      <c r="M675" t="s">
        <v>226</v>
      </c>
      <c r="N675" s="6" t="s">
        <v>2177</v>
      </c>
      <c r="R675">
        <v>32</v>
      </c>
      <c r="S675">
        <v>50</v>
      </c>
      <c r="T675" t="s">
        <v>1988</v>
      </c>
      <c r="U675" t="s">
        <v>2009</v>
      </c>
      <c r="V675" t="s">
        <v>2024</v>
      </c>
      <c r="W675" t="s">
        <v>2016</v>
      </c>
      <c r="X675" t="s">
        <v>2039</v>
      </c>
    </row>
    <row r="676" spans="1:28" x14ac:dyDescent="0.3">
      <c r="A676" t="s">
        <v>1670</v>
      </c>
      <c r="B676" t="s">
        <v>3871</v>
      </c>
      <c r="D676">
        <v>28.8</v>
      </c>
      <c r="E676">
        <v>9799</v>
      </c>
      <c r="F676">
        <v>56.5</v>
      </c>
      <c r="G676" s="11"/>
      <c r="H676" t="s">
        <v>340</v>
      </c>
      <c r="I676">
        <v>9799</v>
      </c>
      <c r="J676">
        <v>5135513</v>
      </c>
      <c r="M676" t="s">
        <v>1691</v>
      </c>
      <c r="N676" s="6" t="s">
        <v>2168</v>
      </c>
      <c r="O676">
        <v>4</v>
      </c>
      <c r="P676">
        <v>36</v>
      </c>
      <c r="Q676">
        <v>12</v>
      </c>
      <c r="R676">
        <v>4</v>
      </c>
      <c r="S676">
        <v>36</v>
      </c>
      <c r="T676" t="s">
        <v>669</v>
      </c>
      <c r="U676" t="s">
        <v>2009</v>
      </c>
      <c r="V676" t="s">
        <v>2024</v>
      </c>
      <c r="W676" t="s">
        <v>2015</v>
      </c>
      <c r="X676" t="s">
        <v>3053</v>
      </c>
    </row>
    <row r="677" spans="1:28" x14ac:dyDescent="0.3">
      <c r="A677" t="s">
        <v>1219</v>
      </c>
      <c r="B677" t="s">
        <v>584</v>
      </c>
      <c r="D677">
        <v>18.760999999999999</v>
      </c>
      <c r="E677">
        <v>7011</v>
      </c>
      <c r="F677">
        <v>67.5</v>
      </c>
      <c r="G677" s="11"/>
      <c r="H677" t="s">
        <v>1746</v>
      </c>
      <c r="I677">
        <v>7005</v>
      </c>
      <c r="J677">
        <v>3616034</v>
      </c>
      <c r="K677">
        <v>4</v>
      </c>
      <c r="L677">
        <v>22.5</v>
      </c>
      <c r="M677" t="s">
        <v>227</v>
      </c>
      <c r="N677" s="6" t="s">
        <v>2231</v>
      </c>
      <c r="R677">
        <v>4</v>
      </c>
      <c r="S677">
        <v>22.5</v>
      </c>
      <c r="T677" t="s">
        <v>670</v>
      </c>
      <c r="U677" t="s">
        <v>2009</v>
      </c>
      <c r="V677" t="s">
        <v>2024</v>
      </c>
      <c r="W677" t="s">
        <v>2015</v>
      </c>
      <c r="X677" t="s">
        <v>3053</v>
      </c>
    </row>
    <row r="678" spans="1:28" x14ac:dyDescent="0.3">
      <c r="A678" t="s">
        <v>1220</v>
      </c>
      <c r="B678" t="s">
        <v>263</v>
      </c>
      <c r="D678">
        <v>31.696999999999999</v>
      </c>
      <c r="F678">
        <v>57.95</v>
      </c>
      <c r="G678" s="11"/>
      <c r="H678" t="s">
        <v>383</v>
      </c>
      <c r="I678" t="s">
        <v>383</v>
      </c>
      <c r="J678" t="s">
        <v>383</v>
      </c>
      <c r="K678">
        <v>4</v>
      </c>
      <c r="L678">
        <v>29</v>
      </c>
      <c r="M678" t="s">
        <v>264</v>
      </c>
      <c r="N678" s="6" t="s">
        <v>2508</v>
      </c>
      <c r="R678">
        <v>4</v>
      </c>
      <c r="S678">
        <v>29</v>
      </c>
      <c r="T678" t="s">
        <v>671</v>
      </c>
      <c r="U678" t="s">
        <v>2009</v>
      </c>
      <c r="V678" t="s">
        <v>2024</v>
      </c>
      <c r="W678" t="s">
        <v>2016</v>
      </c>
      <c r="X678" t="s">
        <v>2039</v>
      </c>
    </row>
    <row r="679" spans="1:28" x14ac:dyDescent="0.3">
      <c r="A679" t="s">
        <v>1221</v>
      </c>
      <c r="B679" t="s">
        <v>112</v>
      </c>
      <c r="D679">
        <v>30.347999999999999</v>
      </c>
      <c r="E679">
        <v>9998</v>
      </c>
      <c r="F679">
        <v>57.9</v>
      </c>
      <c r="G679" s="11"/>
      <c r="H679" t="s">
        <v>3707</v>
      </c>
      <c r="I679">
        <v>9998</v>
      </c>
      <c r="J679">
        <v>4969469</v>
      </c>
      <c r="K679">
        <v>8</v>
      </c>
      <c r="L679">
        <v>45</v>
      </c>
      <c r="M679" t="s">
        <v>227</v>
      </c>
      <c r="N679" s="6" t="s">
        <v>2509</v>
      </c>
      <c r="R679">
        <v>8</v>
      </c>
      <c r="S679">
        <v>45</v>
      </c>
      <c r="T679" t="s">
        <v>671</v>
      </c>
      <c r="U679" t="s">
        <v>2009</v>
      </c>
      <c r="V679" t="s">
        <v>2024</v>
      </c>
      <c r="W679" t="s">
        <v>2016</v>
      </c>
      <c r="X679" t="s">
        <v>2039</v>
      </c>
    </row>
    <row r="680" spans="1:28" x14ac:dyDescent="0.3">
      <c r="A680" t="s">
        <v>1304</v>
      </c>
      <c r="B680" t="s">
        <v>817</v>
      </c>
      <c r="D680">
        <v>34.700000000000003</v>
      </c>
      <c r="E680">
        <v>14100</v>
      </c>
      <c r="F680">
        <v>58</v>
      </c>
      <c r="G680" s="11"/>
      <c r="H680" t="s">
        <v>340</v>
      </c>
      <c r="I680">
        <v>14108</v>
      </c>
      <c r="J680">
        <v>5786830</v>
      </c>
      <c r="K680">
        <v>14</v>
      </c>
      <c r="L680">
        <v>55</v>
      </c>
      <c r="M680" t="s">
        <v>228</v>
      </c>
      <c r="N680" s="6" t="s">
        <v>2279</v>
      </c>
      <c r="R680">
        <v>14</v>
      </c>
      <c r="S680">
        <v>55</v>
      </c>
      <c r="T680" t="s">
        <v>672</v>
      </c>
      <c r="U680" t="s">
        <v>2009</v>
      </c>
      <c r="V680" t="s">
        <v>2024</v>
      </c>
      <c r="W680" t="s">
        <v>2015</v>
      </c>
      <c r="X680" t="s">
        <v>3039</v>
      </c>
    </row>
    <row r="681" spans="1:28" x14ac:dyDescent="0.3">
      <c r="A681" t="s">
        <v>1674</v>
      </c>
      <c r="B681" t="s">
        <v>3872</v>
      </c>
      <c r="D681">
        <v>33.1</v>
      </c>
      <c r="E681">
        <v>12248</v>
      </c>
      <c r="F681">
        <v>57</v>
      </c>
      <c r="G681" s="11"/>
      <c r="H681" t="s">
        <v>340</v>
      </c>
      <c r="I681">
        <v>12038</v>
      </c>
      <c r="J681">
        <v>5154213</v>
      </c>
      <c r="M681" t="s">
        <v>1691</v>
      </c>
      <c r="N681" s="6" t="s">
        <v>2168</v>
      </c>
      <c r="O681">
        <v>10</v>
      </c>
      <c r="P681">
        <v>40</v>
      </c>
      <c r="Q681">
        <v>3</v>
      </c>
      <c r="R681">
        <v>10</v>
      </c>
      <c r="S681">
        <v>40</v>
      </c>
      <c r="T681" t="s">
        <v>672</v>
      </c>
      <c r="U681" t="s">
        <v>2009</v>
      </c>
      <c r="V681" t="s">
        <v>2024</v>
      </c>
      <c r="W681" t="s">
        <v>2015</v>
      </c>
      <c r="X681" t="s">
        <v>3039</v>
      </c>
    </row>
    <row r="682" spans="1:28" x14ac:dyDescent="0.3">
      <c r="A682" t="s">
        <v>1309</v>
      </c>
      <c r="B682" t="s">
        <v>824</v>
      </c>
      <c r="C682" t="s">
        <v>823</v>
      </c>
      <c r="D682">
        <v>33.6</v>
      </c>
      <c r="E682">
        <v>14598</v>
      </c>
      <c r="F682">
        <v>57.6</v>
      </c>
      <c r="G682" s="8" t="s">
        <v>2157</v>
      </c>
      <c r="H682" t="s">
        <v>383</v>
      </c>
      <c r="I682" t="s">
        <v>383</v>
      </c>
      <c r="J682" t="s">
        <v>383</v>
      </c>
      <c r="K682">
        <v>23</v>
      </c>
      <c r="L682">
        <v>41</v>
      </c>
      <c r="M682" t="s">
        <v>226</v>
      </c>
      <c r="N682" s="6" t="s">
        <v>2510</v>
      </c>
      <c r="O682">
        <v>4</v>
      </c>
      <c r="P682">
        <v>45</v>
      </c>
      <c r="Q682">
        <v>8</v>
      </c>
      <c r="R682">
        <v>4</v>
      </c>
      <c r="S682">
        <v>45</v>
      </c>
      <c r="T682" t="s">
        <v>672</v>
      </c>
      <c r="U682" t="s">
        <v>2009</v>
      </c>
      <c r="V682" t="s">
        <v>2024</v>
      </c>
      <c r="W682" t="s">
        <v>2015</v>
      </c>
      <c r="X682" t="s">
        <v>3039</v>
      </c>
    </row>
    <row r="683" spans="1:28" x14ac:dyDescent="0.3">
      <c r="A683" t="s">
        <v>1739</v>
      </c>
      <c r="B683" t="s">
        <v>1724</v>
      </c>
      <c r="C683" t="s">
        <v>1725</v>
      </c>
      <c r="D683">
        <f>AVERAGE(38.85,40.19)</f>
        <v>39.519999999999996</v>
      </c>
      <c r="E683">
        <f>AVERAGE(13113,13309)</f>
        <v>13211</v>
      </c>
      <c r="F683">
        <v>55.5</v>
      </c>
      <c r="G683" s="11"/>
      <c r="H683" t="s">
        <v>383</v>
      </c>
      <c r="I683" t="s">
        <v>383</v>
      </c>
      <c r="J683" t="s">
        <v>383</v>
      </c>
      <c r="K683">
        <v>28</v>
      </c>
      <c r="L683">
        <v>42</v>
      </c>
      <c r="M683" t="s">
        <v>236</v>
      </c>
      <c r="N683" s="6" t="s">
        <v>2511</v>
      </c>
      <c r="R683">
        <v>28</v>
      </c>
      <c r="S683">
        <v>42</v>
      </c>
      <c r="T683" t="s">
        <v>1989</v>
      </c>
      <c r="U683" t="s">
        <v>2009</v>
      </c>
      <c r="V683" t="s">
        <v>2024</v>
      </c>
      <c r="W683" t="s">
        <v>2015</v>
      </c>
      <c r="X683" t="s">
        <v>3039</v>
      </c>
    </row>
    <row r="684" spans="1:28" x14ac:dyDescent="0.3">
      <c r="A684" t="s">
        <v>1224</v>
      </c>
      <c r="B684" t="s">
        <v>45</v>
      </c>
      <c r="C684" t="s">
        <v>329</v>
      </c>
      <c r="D684">
        <f>AVERAGE(43.666,44.794)</f>
        <v>44.23</v>
      </c>
      <c r="E684">
        <f>AVERAGE(15606,14296)</f>
        <v>14951</v>
      </c>
      <c r="F684">
        <v>57.3</v>
      </c>
      <c r="G684" s="11"/>
      <c r="H684" t="s">
        <v>1746</v>
      </c>
      <c r="I684">
        <v>1022</v>
      </c>
      <c r="J684">
        <v>359438</v>
      </c>
      <c r="K684">
        <v>4</v>
      </c>
      <c r="L684">
        <v>38</v>
      </c>
      <c r="M684" t="s">
        <v>228</v>
      </c>
      <c r="N684" s="6" t="s">
        <v>2305</v>
      </c>
      <c r="O684">
        <v>0</v>
      </c>
      <c r="P684">
        <v>40</v>
      </c>
      <c r="Q684">
        <v>15</v>
      </c>
      <c r="R684">
        <v>0</v>
      </c>
      <c r="S684">
        <v>40</v>
      </c>
      <c r="T684" t="s">
        <v>672</v>
      </c>
      <c r="U684" t="s">
        <v>2009</v>
      </c>
      <c r="V684" t="s">
        <v>2024</v>
      </c>
      <c r="W684" t="s">
        <v>2015</v>
      </c>
      <c r="X684" t="s">
        <v>3039</v>
      </c>
    </row>
    <row r="685" spans="1:28" x14ac:dyDescent="0.3">
      <c r="A685" t="s">
        <v>1303</v>
      </c>
      <c r="B685" t="s">
        <v>816</v>
      </c>
      <c r="D685">
        <v>29.818999999999999</v>
      </c>
      <c r="E685">
        <v>11836</v>
      </c>
      <c r="F685">
        <v>52.17</v>
      </c>
      <c r="G685" s="11"/>
      <c r="H685" t="s">
        <v>340</v>
      </c>
      <c r="I685">
        <v>11835</v>
      </c>
      <c r="J685">
        <v>5053775</v>
      </c>
      <c r="K685">
        <v>18</v>
      </c>
      <c r="L685">
        <v>55</v>
      </c>
      <c r="M685" t="s">
        <v>228</v>
      </c>
      <c r="N685" s="6" t="s">
        <v>2279</v>
      </c>
      <c r="R685">
        <v>18</v>
      </c>
      <c r="S685">
        <v>55</v>
      </c>
      <c r="T685" t="s">
        <v>1990</v>
      </c>
      <c r="U685" t="s">
        <v>2009</v>
      </c>
      <c r="V685" t="s">
        <v>2024</v>
      </c>
      <c r="W685" t="s">
        <v>2015</v>
      </c>
      <c r="X685" t="s">
        <v>3039</v>
      </c>
    </row>
    <row r="686" spans="1:28" x14ac:dyDescent="0.3">
      <c r="A686" t="s">
        <v>1145</v>
      </c>
      <c r="B686" t="s">
        <v>19</v>
      </c>
      <c r="D686">
        <f>AVERAGE(35.544,35.011)</f>
        <v>35.277500000000003</v>
      </c>
      <c r="E686">
        <f>AVERAGE(11692,10588)</f>
        <v>11140</v>
      </c>
      <c r="F686">
        <v>51.9</v>
      </c>
      <c r="G686" s="11"/>
      <c r="H686" t="s">
        <v>1746</v>
      </c>
      <c r="I686">
        <v>10657</v>
      </c>
      <c r="J686">
        <v>5371942</v>
      </c>
      <c r="K686">
        <v>8</v>
      </c>
      <c r="L686">
        <v>36</v>
      </c>
      <c r="M686" t="s">
        <v>227</v>
      </c>
      <c r="N686" s="6" t="s">
        <v>2512</v>
      </c>
      <c r="R686">
        <v>8</v>
      </c>
      <c r="S686">
        <v>36</v>
      </c>
      <c r="T686" t="s">
        <v>1991</v>
      </c>
      <c r="U686" t="s">
        <v>2009</v>
      </c>
      <c r="V686" t="s">
        <v>2024</v>
      </c>
      <c r="W686" t="s">
        <v>2016</v>
      </c>
      <c r="X686" t="s">
        <v>2039</v>
      </c>
    </row>
    <row r="687" spans="1:28" x14ac:dyDescent="0.3">
      <c r="A687" t="s">
        <v>1227</v>
      </c>
      <c r="B687" t="s">
        <v>290</v>
      </c>
      <c r="D687">
        <v>33.215000000000003</v>
      </c>
      <c r="E687">
        <v>9737</v>
      </c>
      <c r="F687">
        <v>53.1</v>
      </c>
      <c r="G687" s="11"/>
      <c r="H687" t="s">
        <v>1746</v>
      </c>
      <c r="I687">
        <v>9734</v>
      </c>
      <c r="J687">
        <v>4700068</v>
      </c>
      <c r="K687">
        <v>12</v>
      </c>
      <c r="L687">
        <v>43</v>
      </c>
      <c r="M687" t="s">
        <v>228</v>
      </c>
      <c r="N687" s="6" t="s">
        <v>2513</v>
      </c>
      <c r="R687">
        <v>12</v>
      </c>
      <c r="S687">
        <v>43</v>
      </c>
      <c r="T687" t="s">
        <v>396</v>
      </c>
      <c r="U687" t="s">
        <v>2009</v>
      </c>
      <c r="V687" t="s">
        <v>2024</v>
      </c>
      <c r="W687" t="s">
        <v>2016</v>
      </c>
      <c r="X687" t="s">
        <v>2039</v>
      </c>
    </row>
    <row r="688" spans="1:28" x14ac:dyDescent="0.3">
      <c r="A688" t="s">
        <v>1228</v>
      </c>
      <c r="B688" t="s">
        <v>520</v>
      </c>
      <c r="D688">
        <f>AVERAGE(40.378,40.484,40.87,40.98)</f>
        <v>40.677999999999997</v>
      </c>
      <c r="E688">
        <f>AVERAGE(12762,12842,13932,14095)</f>
        <v>13407.75</v>
      </c>
      <c r="F688">
        <v>48.46</v>
      </c>
      <c r="G688" s="11"/>
      <c r="H688" t="s">
        <v>1746</v>
      </c>
      <c r="I688">
        <v>14048</v>
      </c>
      <c r="J688">
        <v>6187414</v>
      </c>
      <c r="K688">
        <v>5</v>
      </c>
      <c r="L688">
        <v>36</v>
      </c>
      <c r="M688" t="s">
        <v>227</v>
      </c>
      <c r="N688" s="6" t="s">
        <v>2514</v>
      </c>
      <c r="R688">
        <v>5</v>
      </c>
      <c r="S688">
        <v>36</v>
      </c>
      <c r="T688" t="s">
        <v>396</v>
      </c>
      <c r="U688" t="s">
        <v>2009</v>
      </c>
      <c r="V688" t="s">
        <v>2024</v>
      </c>
      <c r="W688" t="s">
        <v>2016</v>
      </c>
      <c r="X688" t="s">
        <v>2039</v>
      </c>
    </row>
    <row r="689" spans="1:24" x14ac:dyDescent="0.3">
      <c r="A689" t="s">
        <v>1226</v>
      </c>
      <c r="B689" t="s">
        <v>15</v>
      </c>
      <c r="C689" t="s">
        <v>744</v>
      </c>
      <c r="D689">
        <f>AVERAGE(35.604,36.333,36.521,37.129,36.144)</f>
        <v>36.346199999999996</v>
      </c>
      <c r="E689">
        <f>AVERAGE(11401,11909,12001,12360,11828)</f>
        <v>11899.8</v>
      </c>
      <c r="F689">
        <v>49.7</v>
      </c>
      <c r="G689" s="11"/>
      <c r="H689" t="s">
        <v>341</v>
      </c>
      <c r="I689">
        <v>13583</v>
      </c>
      <c r="J689">
        <v>5783343</v>
      </c>
      <c r="K689">
        <v>12</v>
      </c>
      <c r="L689">
        <v>32</v>
      </c>
      <c r="M689" t="s">
        <v>226</v>
      </c>
      <c r="N689" s="6" t="s">
        <v>2513</v>
      </c>
      <c r="R689">
        <v>12</v>
      </c>
      <c r="S689">
        <v>32</v>
      </c>
      <c r="T689" t="s">
        <v>396</v>
      </c>
      <c r="U689" t="s">
        <v>2009</v>
      </c>
      <c r="V689" t="s">
        <v>2024</v>
      </c>
      <c r="W689" t="s">
        <v>2016</v>
      </c>
      <c r="X689" t="s">
        <v>2039</v>
      </c>
    </row>
    <row r="690" spans="1:24" x14ac:dyDescent="0.3">
      <c r="A690" t="s">
        <v>1229</v>
      </c>
      <c r="B690" t="s">
        <v>74</v>
      </c>
      <c r="D690">
        <f>AVERAGE(34.324,34.319,34.923,32.071,32.689,33.455)</f>
        <v>33.630166666666668</v>
      </c>
      <c r="E690">
        <f>AVERAGE(11087,11090,9062,9852,9143)</f>
        <v>10046.799999999999</v>
      </c>
      <c r="F690">
        <v>51.639800000000001</v>
      </c>
      <c r="G690" s="11"/>
      <c r="H690" t="s">
        <v>1746</v>
      </c>
      <c r="I690">
        <v>9113</v>
      </c>
      <c r="J690">
        <v>4488688</v>
      </c>
      <c r="K690">
        <v>20</v>
      </c>
      <c r="L690">
        <v>45</v>
      </c>
      <c r="M690" t="s">
        <v>227</v>
      </c>
      <c r="N690" s="6" t="s">
        <v>2515</v>
      </c>
      <c r="R690">
        <v>20</v>
      </c>
      <c r="S690">
        <v>45</v>
      </c>
      <c r="T690" t="s">
        <v>396</v>
      </c>
      <c r="U690" t="s">
        <v>2009</v>
      </c>
      <c r="V690" t="s">
        <v>2024</v>
      </c>
      <c r="W690" t="s">
        <v>2016</v>
      </c>
      <c r="X690" t="s">
        <v>2039</v>
      </c>
    </row>
    <row r="691" spans="1:24" x14ac:dyDescent="0.3">
      <c r="A691" t="s">
        <v>1230</v>
      </c>
      <c r="B691" t="s">
        <v>25</v>
      </c>
      <c r="D691">
        <f>AVERAGE(36.116,39.023)</f>
        <v>37.569500000000005</v>
      </c>
      <c r="E691">
        <f>AVERAGE(11148,12423)</f>
        <v>11785.5</v>
      </c>
      <c r="F691">
        <v>48.7</v>
      </c>
      <c r="G691" s="11"/>
      <c r="H691" t="s">
        <v>1746</v>
      </c>
      <c r="I691">
        <v>12383</v>
      </c>
      <c r="J691">
        <v>5834537</v>
      </c>
      <c r="K691">
        <v>5</v>
      </c>
      <c r="L691">
        <v>37</v>
      </c>
      <c r="M691" t="s">
        <v>226</v>
      </c>
      <c r="N691" s="6" t="s">
        <v>2516</v>
      </c>
      <c r="R691">
        <v>5</v>
      </c>
      <c r="S691">
        <v>37</v>
      </c>
      <c r="T691" t="s">
        <v>396</v>
      </c>
      <c r="U691" t="s">
        <v>2009</v>
      </c>
      <c r="V691" t="s">
        <v>2024</v>
      </c>
      <c r="W691" t="s">
        <v>2016</v>
      </c>
      <c r="X691" t="s">
        <v>2039</v>
      </c>
    </row>
    <row r="692" spans="1:24" x14ac:dyDescent="0.3">
      <c r="A692" t="s">
        <v>1231</v>
      </c>
      <c r="B692" t="s">
        <v>428</v>
      </c>
      <c r="D692">
        <v>37</v>
      </c>
      <c r="F692">
        <v>50</v>
      </c>
      <c r="G692" s="11"/>
      <c r="H692" t="s">
        <v>383</v>
      </c>
      <c r="I692" t="s">
        <v>383</v>
      </c>
      <c r="J692" t="s">
        <v>383</v>
      </c>
      <c r="K692">
        <v>8</v>
      </c>
      <c r="L692">
        <v>44</v>
      </c>
      <c r="M692" t="s">
        <v>226</v>
      </c>
      <c r="N692" s="6" t="s">
        <v>2517</v>
      </c>
      <c r="O692">
        <v>16</v>
      </c>
      <c r="P692">
        <v>33</v>
      </c>
      <c r="Q692">
        <v>6</v>
      </c>
      <c r="R692">
        <v>8</v>
      </c>
      <c r="S692">
        <v>44</v>
      </c>
      <c r="T692" t="s">
        <v>396</v>
      </c>
      <c r="U692" t="s">
        <v>2009</v>
      </c>
      <c r="V692" t="s">
        <v>2024</v>
      </c>
      <c r="W692" t="s">
        <v>2016</v>
      </c>
      <c r="X692" t="s">
        <v>2039</v>
      </c>
    </row>
    <row r="693" spans="1:24" x14ac:dyDescent="0.3">
      <c r="A693" t="s">
        <v>1232</v>
      </c>
      <c r="B693" t="s">
        <v>369</v>
      </c>
      <c r="D693">
        <v>142.30000000000001</v>
      </c>
      <c r="E693">
        <v>14636</v>
      </c>
      <c r="F693">
        <v>43.55</v>
      </c>
      <c r="G693" s="8" t="s">
        <v>2058</v>
      </c>
      <c r="H693" t="s">
        <v>383</v>
      </c>
      <c r="I693" t="s">
        <v>383</v>
      </c>
      <c r="J693" t="s">
        <v>383</v>
      </c>
      <c r="K693">
        <v>8</v>
      </c>
      <c r="L693">
        <v>32</v>
      </c>
      <c r="M693" t="s">
        <v>228</v>
      </c>
      <c r="N693" s="6" t="s">
        <v>2518</v>
      </c>
      <c r="R693">
        <v>8</v>
      </c>
      <c r="S693">
        <v>32</v>
      </c>
      <c r="T693" t="s">
        <v>1992</v>
      </c>
      <c r="U693" t="s">
        <v>2009</v>
      </c>
      <c r="V693" t="s">
        <v>2024</v>
      </c>
      <c r="W693" t="s">
        <v>2015</v>
      </c>
      <c r="X693" t="s">
        <v>3039</v>
      </c>
    </row>
    <row r="694" spans="1:24" x14ac:dyDescent="0.3">
      <c r="A694" t="s">
        <v>1294</v>
      </c>
      <c r="B694" t="s">
        <v>327</v>
      </c>
      <c r="D694">
        <v>175.75899999999999</v>
      </c>
      <c r="E694">
        <v>22885</v>
      </c>
      <c r="F694">
        <v>45.5</v>
      </c>
      <c r="G694" s="11"/>
      <c r="H694" t="s">
        <v>340</v>
      </c>
      <c r="I694">
        <v>22781</v>
      </c>
      <c r="J694">
        <v>6228075</v>
      </c>
      <c r="K694">
        <v>6</v>
      </c>
      <c r="L694">
        <v>27</v>
      </c>
      <c r="M694" t="s">
        <v>226</v>
      </c>
      <c r="N694" s="6" t="s">
        <v>2339</v>
      </c>
      <c r="O694">
        <v>5</v>
      </c>
      <c r="P694">
        <v>31</v>
      </c>
      <c r="Q694">
        <v>6</v>
      </c>
      <c r="R694">
        <v>5</v>
      </c>
      <c r="S694">
        <v>31</v>
      </c>
      <c r="T694" t="s">
        <v>1992</v>
      </c>
      <c r="U694" t="s">
        <v>2009</v>
      </c>
      <c r="V694" t="s">
        <v>2024</v>
      </c>
      <c r="W694" t="s">
        <v>2015</v>
      </c>
      <c r="X694" t="s">
        <v>3039</v>
      </c>
    </row>
    <row r="695" spans="1:24" x14ac:dyDescent="0.3">
      <c r="A695" t="s">
        <v>1233</v>
      </c>
      <c r="B695" t="s">
        <v>328</v>
      </c>
      <c r="D695">
        <v>83.9</v>
      </c>
      <c r="E695">
        <v>23810</v>
      </c>
      <c r="F695">
        <v>46.7</v>
      </c>
      <c r="G695" s="8" t="s">
        <v>2058</v>
      </c>
      <c r="H695" t="s">
        <v>383</v>
      </c>
      <c r="I695" t="s">
        <v>383</v>
      </c>
      <c r="J695" t="s">
        <v>383</v>
      </c>
      <c r="K695">
        <v>14</v>
      </c>
      <c r="L695">
        <v>29</v>
      </c>
      <c r="M695" t="s">
        <v>226</v>
      </c>
      <c r="N695" s="6" t="s">
        <v>2519</v>
      </c>
      <c r="R695">
        <v>14</v>
      </c>
      <c r="S695">
        <v>29</v>
      </c>
      <c r="T695" t="s">
        <v>1992</v>
      </c>
      <c r="U695" t="s">
        <v>2009</v>
      </c>
      <c r="V695" t="s">
        <v>2024</v>
      </c>
      <c r="W695" t="s">
        <v>2015</v>
      </c>
      <c r="X695" t="s">
        <v>3039</v>
      </c>
    </row>
    <row r="696" spans="1:24" x14ac:dyDescent="0.3">
      <c r="A696" t="s">
        <v>1234</v>
      </c>
      <c r="B696" t="s">
        <v>56</v>
      </c>
      <c r="C696" t="s">
        <v>365</v>
      </c>
      <c r="D696">
        <v>22.2242</v>
      </c>
      <c r="E696">
        <v>7980</v>
      </c>
      <c r="F696">
        <v>48.7</v>
      </c>
      <c r="G696" s="11"/>
      <c r="H696" t="s">
        <v>1746</v>
      </c>
      <c r="I696">
        <v>7976</v>
      </c>
      <c r="J696">
        <v>3936362</v>
      </c>
      <c r="K696">
        <v>16</v>
      </c>
      <c r="L696">
        <v>41</v>
      </c>
      <c r="M696" t="s">
        <v>226</v>
      </c>
      <c r="N696" s="6" t="s">
        <v>2520</v>
      </c>
      <c r="R696">
        <v>16</v>
      </c>
      <c r="S696">
        <v>41</v>
      </c>
      <c r="T696" t="s">
        <v>1993</v>
      </c>
      <c r="U696" t="s">
        <v>2009</v>
      </c>
      <c r="V696" t="s">
        <v>2024</v>
      </c>
      <c r="W696" t="s">
        <v>2016</v>
      </c>
      <c r="X696" t="s">
        <v>2039</v>
      </c>
    </row>
    <row r="697" spans="1:24" x14ac:dyDescent="0.3">
      <c r="A697" t="s">
        <v>1235</v>
      </c>
      <c r="B697" t="s">
        <v>62</v>
      </c>
      <c r="D697">
        <v>24.158200000000001</v>
      </c>
      <c r="E697">
        <v>8676</v>
      </c>
      <c r="F697">
        <v>47.3</v>
      </c>
      <c r="G697" s="11"/>
      <c r="H697" t="s">
        <v>340</v>
      </c>
      <c r="I697">
        <v>8676</v>
      </c>
      <c r="J697">
        <v>3958001</v>
      </c>
      <c r="K697">
        <v>19</v>
      </c>
      <c r="L697">
        <v>42</v>
      </c>
      <c r="M697" t="s">
        <v>226</v>
      </c>
      <c r="N697" s="6" t="s">
        <v>2521</v>
      </c>
      <c r="R697">
        <v>19</v>
      </c>
      <c r="S697">
        <v>42</v>
      </c>
      <c r="T697" t="s">
        <v>1993</v>
      </c>
      <c r="U697" t="s">
        <v>2009</v>
      </c>
      <c r="V697" t="s">
        <v>2024</v>
      </c>
      <c r="W697" t="s">
        <v>2016</v>
      </c>
      <c r="X697" t="s">
        <v>2039</v>
      </c>
    </row>
    <row r="698" spans="1:24" x14ac:dyDescent="0.3">
      <c r="A698" t="s">
        <v>1236</v>
      </c>
      <c r="B698" t="s">
        <v>61</v>
      </c>
      <c r="D698">
        <v>22.501999999999999</v>
      </c>
      <c r="E698">
        <v>8707</v>
      </c>
      <c r="F698">
        <v>47.5</v>
      </c>
      <c r="G698" s="11"/>
      <c r="H698" t="s">
        <v>1746</v>
      </c>
      <c r="I698">
        <v>7033</v>
      </c>
      <c r="J698">
        <v>3906683</v>
      </c>
      <c r="K698">
        <v>19</v>
      </c>
      <c r="L698">
        <v>43</v>
      </c>
      <c r="M698" t="s">
        <v>226</v>
      </c>
      <c r="N698" s="6" t="s">
        <v>2522</v>
      </c>
      <c r="R698">
        <v>19</v>
      </c>
      <c r="S698">
        <v>43</v>
      </c>
      <c r="T698" t="s">
        <v>1993</v>
      </c>
      <c r="U698" t="s">
        <v>2009</v>
      </c>
      <c r="V698" t="s">
        <v>2024</v>
      </c>
      <c r="W698" t="s">
        <v>2016</v>
      </c>
      <c r="X698" t="s">
        <v>2039</v>
      </c>
    </row>
    <row r="699" spans="1:24" x14ac:dyDescent="0.3">
      <c r="A699" t="s">
        <v>1238</v>
      </c>
      <c r="B699" t="s">
        <v>519</v>
      </c>
      <c r="D699">
        <v>33.51</v>
      </c>
      <c r="E699">
        <v>18204</v>
      </c>
      <c r="F699">
        <v>52.54</v>
      </c>
      <c r="G699" s="11"/>
      <c r="H699" t="s">
        <v>340</v>
      </c>
      <c r="I699">
        <v>9102</v>
      </c>
      <c r="J699">
        <v>4659768</v>
      </c>
      <c r="K699">
        <v>5</v>
      </c>
      <c r="L699">
        <v>35</v>
      </c>
      <c r="M699" t="s">
        <v>227</v>
      </c>
      <c r="N699" s="6" t="s">
        <v>2329</v>
      </c>
      <c r="O699">
        <v>0</v>
      </c>
      <c r="P699">
        <v>35</v>
      </c>
      <c r="Q699">
        <v>19</v>
      </c>
      <c r="R699">
        <v>0</v>
      </c>
      <c r="S699">
        <v>35</v>
      </c>
      <c r="T699" t="s">
        <v>1994</v>
      </c>
      <c r="U699" t="s">
        <v>2009</v>
      </c>
      <c r="V699" t="s">
        <v>2024</v>
      </c>
      <c r="W699" t="s">
        <v>2016</v>
      </c>
      <c r="X699" t="s">
        <v>2039</v>
      </c>
    </row>
    <row r="700" spans="1:24" x14ac:dyDescent="0.3">
      <c r="A700" t="s">
        <v>1239</v>
      </c>
      <c r="B700" t="s">
        <v>120</v>
      </c>
      <c r="D700">
        <v>97.185000000000002</v>
      </c>
      <c r="E700">
        <v>12346</v>
      </c>
      <c r="F700">
        <v>46.4</v>
      </c>
      <c r="G700" s="11"/>
      <c r="H700" t="s">
        <v>1746</v>
      </c>
      <c r="I700">
        <v>12324</v>
      </c>
      <c r="J700">
        <v>4666832</v>
      </c>
      <c r="K700">
        <v>3</v>
      </c>
      <c r="L700">
        <v>36</v>
      </c>
      <c r="M700" t="s">
        <v>227</v>
      </c>
      <c r="N700" s="6" t="s">
        <v>2523</v>
      </c>
      <c r="R700">
        <v>3</v>
      </c>
      <c r="S700">
        <v>36</v>
      </c>
      <c r="T700" t="s">
        <v>397</v>
      </c>
      <c r="U700" t="s">
        <v>2009</v>
      </c>
      <c r="V700" t="s">
        <v>2024</v>
      </c>
      <c r="W700" t="s">
        <v>2016</v>
      </c>
      <c r="X700" t="s">
        <v>2039</v>
      </c>
    </row>
    <row r="701" spans="1:24" x14ac:dyDescent="0.3">
      <c r="A701" t="s">
        <v>1240</v>
      </c>
      <c r="B701" t="s">
        <v>575</v>
      </c>
      <c r="D701">
        <v>171.435</v>
      </c>
      <c r="E701">
        <v>12382</v>
      </c>
      <c r="F701">
        <v>46.5</v>
      </c>
      <c r="G701" s="11"/>
      <c r="H701" t="s">
        <v>340</v>
      </c>
      <c r="I701">
        <v>12380</v>
      </c>
      <c r="J701">
        <v>4702511</v>
      </c>
      <c r="K701">
        <v>3</v>
      </c>
      <c r="L701">
        <v>30</v>
      </c>
      <c r="M701" t="s">
        <v>226</v>
      </c>
      <c r="N701" s="6" t="s">
        <v>2524</v>
      </c>
      <c r="R701">
        <v>3</v>
      </c>
      <c r="S701">
        <v>30</v>
      </c>
      <c r="T701" t="s">
        <v>397</v>
      </c>
      <c r="U701" t="s">
        <v>2009</v>
      </c>
      <c r="V701" t="s">
        <v>2024</v>
      </c>
      <c r="W701" t="s">
        <v>2016</v>
      </c>
      <c r="X701" t="s">
        <v>2039</v>
      </c>
    </row>
    <row r="702" spans="1:24" x14ac:dyDescent="0.3">
      <c r="A702" t="s">
        <v>1241</v>
      </c>
      <c r="B702" t="s">
        <v>425</v>
      </c>
      <c r="D702">
        <v>124.946</v>
      </c>
      <c r="E702">
        <v>10058</v>
      </c>
      <c r="F702">
        <v>44.9</v>
      </c>
      <c r="G702" s="11"/>
      <c r="H702" t="s">
        <v>1746</v>
      </c>
      <c r="I702">
        <v>7494</v>
      </c>
      <c r="J702">
        <v>3279832</v>
      </c>
      <c r="K702">
        <v>12</v>
      </c>
      <c r="L702">
        <v>34</v>
      </c>
      <c r="M702" t="s">
        <v>226</v>
      </c>
      <c r="N702" s="6" t="s">
        <v>2525</v>
      </c>
      <c r="R702">
        <v>12</v>
      </c>
      <c r="S702">
        <v>34</v>
      </c>
      <c r="T702" t="s">
        <v>397</v>
      </c>
      <c r="U702" t="s">
        <v>2009</v>
      </c>
      <c r="V702" t="s">
        <v>2024</v>
      </c>
      <c r="W702" t="s">
        <v>2016</v>
      </c>
      <c r="X702" t="s">
        <v>2039</v>
      </c>
    </row>
    <row r="703" spans="1:24" x14ac:dyDescent="0.3">
      <c r="A703" t="s">
        <v>1243</v>
      </c>
      <c r="B703" t="s">
        <v>250</v>
      </c>
      <c r="D703">
        <v>199.2</v>
      </c>
      <c r="F703">
        <v>41</v>
      </c>
      <c r="G703" s="11"/>
      <c r="H703" t="s">
        <v>383</v>
      </c>
      <c r="I703" t="s">
        <v>383</v>
      </c>
      <c r="J703" t="s">
        <v>383</v>
      </c>
      <c r="K703">
        <v>5</v>
      </c>
      <c r="L703">
        <v>25</v>
      </c>
      <c r="M703" t="s">
        <v>227</v>
      </c>
      <c r="N703" s="6" t="s">
        <v>2526</v>
      </c>
      <c r="R703">
        <v>5</v>
      </c>
      <c r="S703">
        <v>25</v>
      </c>
      <c r="T703" t="s">
        <v>1995</v>
      </c>
      <c r="U703" t="s">
        <v>2009</v>
      </c>
      <c r="V703" t="s">
        <v>2024</v>
      </c>
      <c r="W703" t="s">
        <v>2015</v>
      </c>
      <c r="X703" t="s">
        <v>3046</v>
      </c>
    </row>
    <row r="704" spans="1:24" x14ac:dyDescent="0.3">
      <c r="A704" t="s">
        <v>1242</v>
      </c>
      <c r="B704" t="s">
        <v>249</v>
      </c>
      <c r="D704">
        <v>329</v>
      </c>
      <c r="E704">
        <v>23153</v>
      </c>
      <c r="F704">
        <v>35.5</v>
      </c>
      <c r="G704" s="8" t="s">
        <v>2158</v>
      </c>
      <c r="H704" t="s">
        <v>383</v>
      </c>
      <c r="I704" t="s">
        <v>383</v>
      </c>
      <c r="J704" t="s">
        <v>383</v>
      </c>
      <c r="K704">
        <v>31</v>
      </c>
      <c r="L704">
        <v>5</v>
      </c>
      <c r="M704" t="s">
        <v>227</v>
      </c>
      <c r="N704" s="6" t="s">
        <v>2527</v>
      </c>
      <c r="O704">
        <v>0</v>
      </c>
      <c r="P704">
        <v>33</v>
      </c>
      <c r="Q704">
        <v>8</v>
      </c>
      <c r="R704">
        <v>0</v>
      </c>
      <c r="S704">
        <v>33</v>
      </c>
      <c r="T704" t="s">
        <v>1995</v>
      </c>
      <c r="U704" t="s">
        <v>2009</v>
      </c>
      <c r="V704" t="s">
        <v>2024</v>
      </c>
      <c r="W704" t="s">
        <v>2015</v>
      </c>
      <c r="X704" t="s">
        <v>3046</v>
      </c>
    </row>
    <row r="705" spans="1:24" x14ac:dyDescent="0.3">
      <c r="A705" t="s">
        <v>1392</v>
      </c>
      <c r="B705" t="s">
        <v>733</v>
      </c>
      <c r="D705">
        <v>37.1</v>
      </c>
      <c r="E705">
        <v>8297</v>
      </c>
      <c r="F705">
        <v>50</v>
      </c>
      <c r="G705" s="11"/>
      <c r="H705" t="s">
        <v>1746</v>
      </c>
      <c r="I705">
        <v>8297</v>
      </c>
      <c r="J705">
        <v>3925541</v>
      </c>
      <c r="K705">
        <v>15</v>
      </c>
      <c r="L705">
        <v>35</v>
      </c>
      <c r="M705" t="s">
        <v>227</v>
      </c>
      <c r="N705" s="6" t="s">
        <v>2528</v>
      </c>
      <c r="R705">
        <v>15</v>
      </c>
      <c r="S705">
        <v>35</v>
      </c>
      <c r="T705" t="s">
        <v>673</v>
      </c>
      <c r="U705" t="s">
        <v>2009</v>
      </c>
      <c r="V705" t="s">
        <v>2024</v>
      </c>
      <c r="W705" t="s">
        <v>2016</v>
      </c>
      <c r="X705" t="s">
        <v>2039</v>
      </c>
    </row>
    <row r="706" spans="1:24" x14ac:dyDescent="0.3">
      <c r="A706" t="s">
        <v>1676</v>
      </c>
      <c r="B706" t="s">
        <v>3873</v>
      </c>
      <c r="D706">
        <v>21.3</v>
      </c>
      <c r="E706">
        <v>6323</v>
      </c>
      <c r="F706">
        <v>51.1</v>
      </c>
      <c r="G706" s="8" t="s">
        <v>2151</v>
      </c>
      <c r="H706" t="s">
        <v>340</v>
      </c>
      <c r="I706">
        <v>7449</v>
      </c>
      <c r="J706">
        <v>4420380</v>
      </c>
      <c r="M706" t="s">
        <v>1691</v>
      </c>
      <c r="N706" s="6" t="s">
        <v>2168</v>
      </c>
      <c r="O706">
        <v>-1</v>
      </c>
      <c r="P706">
        <v>35</v>
      </c>
      <c r="Q706">
        <v>28</v>
      </c>
      <c r="R706">
        <v>-1</v>
      </c>
      <c r="S706">
        <v>35</v>
      </c>
      <c r="T706" t="s">
        <v>674</v>
      </c>
      <c r="U706" t="s">
        <v>2009</v>
      </c>
      <c r="V706" t="s">
        <v>2024</v>
      </c>
      <c r="W706" t="s">
        <v>2015</v>
      </c>
      <c r="X706" t="s">
        <v>3050</v>
      </c>
    </row>
    <row r="707" spans="1:24" x14ac:dyDescent="0.3">
      <c r="A707" t="s">
        <v>1679</v>
      </c>
      <c r="B707" t="s">
        <v>3874</v>
      </c>
      <c r="D707">
        <v>21.4</v>
      </c>
      <c r="E707">
        <v>6668</v>
      </c>
      <c r="F707">
        <v>52</v>
      </c>
      <c r="G707" s="11"/>
      <c r="H707" t="s">
        <v>340</v>
      </c>
      <c r="I707">
        <v>6887</v>
      </c>
      <c r="J707">
        <v>4067789</v>
      </c>
      <c r="M707" t="s">
        <v>1691</v>
      </c>
      <c r="N707" s="6" t="s">
        <v>2168</v>
      </c>
      <c r="O707">
        <v>1.5</v>
      </c>
      <c r="P707">
        <v>35</v>
      </c>
      <c r="Q707">
        <v>32</v>
      </c>
      <c r="R707">
        <v>1.5</v>
      </c>
      <c r="S707">
        <v>35</v>
      </c>
      <c r="T707" t="s">
        <v>674</v>
      </c>
      <c r="U707" t="s">
        <v>2009</v>
      </c>
      <c r="V707" t="s">
        <v>2024</v>
      </c>
      <c r="W707" t="s">
        <v>2015</v>
      </c>
      <c r="X707" t="s">
        <v>3050</v>
      </c>
    </row>
    <row r="708" spans="1:24" x14ac:dyDescent="0.3">
      <c r="A708" t="s">
        <v>1672</v>
      </c>
      <c r="B708" t="s">
        <v>3875</v>
      </c>
      <c r="D708">
        <v>22</v>
      </c>
      <c r="E708">
        <v>8228</v>
      </c>
      <c r="F708">
        <v>52.5</v>
      </c>
      <c r="G708" s="8" t="s">
        <v>2151</v>
      </c>
      <c r="H708" t="s">
        <v>340</v>
      </c>
      <c r="I708">
        <v>6809</v>
      </c>
      <c r="J708">
        <v>4059495</v>
      </c>
      <c r="M708" t="s">
        <v>1691</v>
      </c>
      <c r="N708" s="6" t="s">
        <v>2168</v>
      </c>
      <c r="O708">
        <v>0</v>
      </c>
      <c r="P708">
        <v>35</v>
      </c>
      <c r="Q708">
        <v>40</v>
      </c>
      <c r="R708">
        <v>0</v>
      </c>
      <c r="S708">
        <v>35</v>
      </c>
      <c r="T708" t="s">
        <v>674</v>
      </c>
      <c r="U708" t="s">
        <v>2009</v>
      </c>
      <c r="V708" t="s">
        <v>2024</v>
      </c>
      <c r="W708" t="s">
        <v>2015</v>
      </c>
      <c r="X708" t="s">
        <v>3050</v>
      </c>
    </row>
    <row r="709" spans="1:24" x14ac:dyDescent="0.3">
      <c r="A709" t="s">
        <v>1573</v>
      </c>
      <c r="B709" t="s">
        <v>3876</v>
      </c>
      <c r="D709">
        <v>32.6</v>
      </c>
      <c r="E709">
        <v>11428</v>
      </c>
      <c r="F709">
        <v>52.5</v>
      </c>
      <c r="G709" s="8" t="s">
        <v>2159</v>
      </c>
      <c r="H709" t="s">
        <v>3707</v>
      </c>
      <c r="I709">
        <v>11428</v>
      </c>
      <c r="J709">
        <v>5232845</v>
      </c>
      <c r="M709" t="s">
        <v>1691</v>
      </c>
      <c r="N709" s="6" t="s">
        <v>2168</v>
      </c>
      <c r="O709">
        <v>10</v>
      </c>
      <c r="P709">
        <v>33</v>
      </c>
      <c r="Q709">
        <v>3</v>
      </c>
      <c r="R709">
        <v>10</v>
      </c>
      <c r="S709">
        <v>33</v>
      </c>
      <c r="T709" t="s">
        <v>1996</v>
      </c>
      <c r="U709" t="s">
        <v>2009</v>
      </c>
      <c r="V709" t="s">
        <v>2024</v>
      </c>
      <c r="W709" t="s">
        <v>2015</v>
      </c>
      <c r="X709" t="s">
        <v>3039</v>
      </c>
    </row>
    <row r="710" spans="1:24" x14ac:dyDescent="0.3">
      <c r="A710" t="s">
        <v>1681</v>
      </c>
      <c r="B710" t="s">
        <v>3877</v>
      </c>
      <c r="D710">
        <v>35.9</v>
      </c>
      <c r="E710">
        <v>8220</v>
      </c>
      <c r="F710">
        <v>48</v>
      </c>
      <c r="G710" s="8" t="s">
        <v>2160</v>
      </c>
      <c r="H710" t="s">
        <v>383</v>
      </c>
      <c r="I710" t="s">
        <v>383</v>
      </c>
      <c r="J710" t="s">
        <v>383</v>
      </c>
      <c r="M710" t="s">
        <v>1691</v>
      </c>
      <c r="N710" s="6" t="s">
        <v>2168</v>
      </c>
      <c r="O710">
        <v>0</v>
      </c>
      <c r="P710">
        <v>36</v>
      </c>
      <c r="Q710">
        <v>11</v>
      </c>
      <c r="R710">
        <v>0</v>
      </c>
      <c r="S710">
        <v>36</v>
      </c>
      <c r="T710" t="s">
        <v>676</v>
      </c>
      <c r="U710" t="s">
        <v>2009</v>
      </c>
      <c r="V710" t="s">
        <v>2024</v>
      </c>
      <c r="W710" t="s">
        <v>2016</v>
      </c>
      <c r="X710" t="s">
        <v>2039</v>
      </c>
    </row>
    <row r="711" spans="1:24" x14ac:dyDescent="0.3">
      <c r="A711" t="s">
        <v>1396</v>
      </c>
      <c r="B711" t="s">
        <v>3878</v>
      </c>
      <c r="D711">
        <v>45.2</v>
      </c>
      <c r="E711">
        <v>10897</v>
      </c>
      <c r="F711">
        <v>46</v>
      </c>
      <c r="G711" s="11"/>
      <c r="H711" t="s">
        <v>1746</v>
      </c>
      <c r="I711">
        <v>10819</v>
      </c>
      <c r="J711">
        <v>5302218</v>
      </c>
      <c r="M711" t="s">
        <v>1691</v>
      </c>
      <c r="N711" s="6" t="s">
        <v>2168</v>
      </c>
      <c r="O711">
        <v>15</v>
      </c>
      <c r="P711">
        <v>30</v>
      </c>
      <c r="Q711">
        <v>4</v>
      </c>
      <c r="R711">
        <v>15</v>
      </c>
      <c r="S711">
        <v>30</v>
      </c>
      <c r="T711" t="s">
        <v>676</v>
      </c>
      <c r="U711" t="s">
        <v>2009</v>
      </c>
      <c r="V711" t="s">
        <v>2024</v>
      </c>
      <c r="W711" t="s">
        <v>2016</v>
      </c>
      <c r="X711" t="s">
        <v>2039</v>
      </c>
    </row>
    <row r="712" spans="1:24" x14ac:dyDescent="0.3">
      <c r="A712" t="s">
        <v>1244</v>
      </c>
      <c r="B712" t="s">
        <v>270</v>
      </c>
      <c r="D712">
        <v>55.125999999999998</v>
      </c>
      <c r="E712">
        <v>13233</v>
      </c>
      <c r="F712">
        <v>47.5</v>
      </c>
      <c r="G712" s="11"/>
      <c r="H712" t="s">
        <v>1746</v>
      </c>
      <c r="I712">
        <v>10094</v>
      </c>
      <c r="J712">
        <v>5160393</v>
      </c>
      <c r="K712">
        <v>4</v>
      </c>
      <c r="L712">
        <v>30</v>
      </c>
      <c r="M712" t="s">
        <v>228</v>
      </c>
      <c r="N712" s="6" t="s">
        <v>2174</v>
      </c>
      <c r="O712">
        <v>0</v>
      </c>
      <c r="P712">
        <v>33.5</v>
      </c>
      <c r="Q712">
        <v>72</v>
      </c>
      <c r="R712">
        <v>0</v>
      </c>
      <c r="S712">
        <v>33.5</v>
      </c>
      <c r="T712" t="s">
        <v>676</v>
      </c>
      <c r="U712" t="s">
        <v>2009</v>
      </c>
      <c r="V712" t="s">
        <v>2024</v>
      </c>
      <c r="W712" t="s">
        <v>2016</v>
      </c>
      <c r="X712" t="s">
        <v>2039</v>
      </c>
    </row>
    <row r="713" spans="1:24" x14ac:dyDescent="0.3">
      <c r="A713" t="s">
        <v>1684</v>
      </c>
      <c r="B713" t="s">
        <v>3879</v>
      </c>
      <c r="D713">
        <v>44.4</v>
      </c>
      <c r="F713">
        <v>44</v>
      </c>
      <c r="G713" s="11"/>
      <c r="H713" t="s">
        <v>383</v>
      </c>
      <c r="I713" t="s">
        <v>383</v>
      </c>
      <c r="J713" t="s">
        <v>383</v>
      </c>
      <c r="M713" t="s">
        <v>1691</v>
      </c>
      <c r="N713" s="6" t="s">
        <v>2168</v>
      </c>
      <c r="O713">
        <v>0</v>
      </c>
      <c r="P713">
        <v>30</v>
      </c>
      <c r="Q713">
        <v>3</v>
      </c>
      <c r="R713">
        <v>0</v>
      </c>
      <c r="S713">
        <v>30</v>
      </c>
      <c r="T713" t="s">
        <v>1997</v>
      </c>
      <c r="U713" t="s">
        <v>2009</v>
      </c>
      <c r="V713" t="s">
        <v>2024</v>
      </c>
      <c r="W713" t="s">
        <v>2016</v>
      </c>
      <c r="X713" t="s">
        <v>2039</v>
      </c>
    </row>
    <row r="714" spans="1:24" x14ac:dyDescent="0.3">
      <c r="A714" t="s">
        <v>1245</v>
      </c>
      <c r="B714" t="s">
        <v>87</v>
      </c>
      <c r="D714">
        <v>31.7805</v>
      </c>
      <c r="E714">
        <v>11357</v>
      </c>
      <c r="F714">
        <v>49.1</v>
      </c>
      <c r="G714" s="11"/>
      <c r="H714" t="s">
        <v>1746</v>
      </c>
      <c r="I714">
        <v>9813</v>
      </c>
      <c r="J714">
        <v>4763312</v>
      </c>
      <c r="K714">
        <v>21</v>
      </c>
      <c r="L714">
        <v>45</v>
      </c>
      <c r="M714" t="s">
        <v>226</v>
      </c>
      <c r="N714" s="6" t="s">
        <v>2529</v>
      </c>
      <c r="R714">
        <v>21</v>
      </c>
      <c r="S714">
        <v>45</v>
      </c>
      <c r="T714" t="s">
        <v>677</v>
      </c>
      <c r="U714" t="s">
        <v>2009</v>
      </c>
      <c r="V714" t="s">
        <v>2024</v>
      </c>
      <c r="W714" t="s">
        <v>2016</v>
      </c>
      <c r="X714" t="s">
        <v>2039</v>
      </c>
    </row>
    <row r="715" spans="1:24" x14ac:dyDescent="0.3">
      <c r="A715" t="s">
        <v>1246</v>
      </c>
      <c r="B715" t="s">
        <v>131</v>
      </c>
      <c r="C715" t="s">
        <v>367</v>
      </c>
      <c r="D715">
        <v>33.832999999999998</v>
      </c>
      <c r="E715">
        <v>10221</v>
      </c>
      <c r="F715">
        <v>56.45</v>
      </c>
      <c r="G715" s="11"/>
      <c r="H715" t="s">
        <v>1746</v>
      </c>
      <c r="I715">
        <v>10233</v>
      </c>
      <c r="J715">
        <v>4470746</v>
      </c>
      <c r="K715">
        <v>12</v>
      </c>
      <c r="L715">
        <v>30</v>
      </c>
      <c r="M715" t="s">
        <v>227</v>
      </c>
      <c r="N715" s="6" t="s">
        <v>2530</v>
      </c>
      <c r="O715">
        <v>4.4000000000000004</v>
      </c>
      <c r="P715">
        <v>37</v>
      </c>
      <c r="Q715">
        <v>103</v>
      </c>
      <c r="R715">
        <v>4.4000000000000004</v>
      </c>
      <c r="S715">
        <v>37</v>
      </c>
      <c r="T715" t="s">
        <v>678</v>
      </c>
      <c r="U715" t="s">
        <v>2009</v>
      </c>
      <c r="V715" t="s">
        <v>2024</v>
      </c>
      <c r="W715" t="s">
        <v>2016</v>
      </c>
      <c r="X715" t="s">
        <v>2039</v>
      </c>
    </row>
    <row r="716" spans="1:24" x14ac:dyDescent="0.3">
      <c r="A716" t="s">
        <v>1247</v>
      </c>
      <c r="B716" t="s">
        <v>59</v>
      </c>
      <c r="D716">
        <f>AVERAGE(40.173,33.828)</f>
        <v>37.000500000000002</v>
      </c>
      <c r="E716">
        <f>AVERAGE(12343,10535)</f>
        <v>11439</v>
      </c>
      <c r="F716">
        <v>54.1</v>
      </c>
      <c r="G716" s="11"/>
      <c r="H716" t="s">
        <v>1746</v>
      </c>
      <c r="I716">
        <v>9670</v>
      </c>
      <c r="J716">
        <v>4718098</v>
      </c>
      <c r="K716">
        <v>5</v>
      </c>
      <c r="L716">
        <v>32</v>
      </c>
      <c r="M716" t="s">
        <v>226</v>
      </c>
      <c r="N716" s="6" t="s">
        <v>2531</v>
      </c>
      <c r="O716">
        <v>8</v>
      </c>
      <c r="P716">
        <v>36</v>
      </c>
      <c r="Q716">
        <v>21</v>
      </c>
      <c r="R716">
        <v>5</v>
      </c>
      <c r="S716">
        <v>36</v>
      </c>
      <c r="T716" t="s">
        <v>678</v>
      </c>
      <c r="U716" t="s">
        <v>2009</v>
      </c>
      <c r="V716" t="s">
        <v>2024</v>
      </c>
      <c r="W716" t="s">
        <v>2016</v>
      </c>
      <c r="X716" t="s">
        <v>2039</v>
      </c>
    </row>
    <row r="717" spans="1:24" x14ac:dyDescent="0.3">
      <c r="A717" t="s">
        <v>1248</v>
      </c>
      <c r="B717" t="s">
        <v>259</v>
      </c>
      <c r="D717">
        <v>17.271000000000001</v>
      </c>
      <c r="E717">
        <v>9587</v>
      </c>
      <c r="F717">
        <v>49.2</v>
      </c>
      <c r="G717" s="8" t="s">
        <v>2161</v>
      </c>
      <c r="H717" t="s">
        <v>383</v>
      </c>
      <c r="I717" t="s">
        <v>383</v>
      </c>
      <c r="J717" t="s">
        <v>383</v>
      </c>
      <c r="K717">
        <v>-3</v>
      </c>
      <c r="L717">
        <v>25</v>
      </c>
      <c r="M717" t="s">
        <v>236</v>
      </c>
      <c r="N717" s="6" t="s">
        <v>2287</v>
      </c>
      <c r="R717">
        <v>-3</v>
      </c>
      <c r="S717">
        <v>25</v>
      </c>
      <c r="T717" t="s">
        <v>1998</v>
      </c>
      <c r="U717" t="s">
        <v>2009</v>
      </c>
      <c r="V717" t="s">
        <v>2024</v>
      </c>
      <c r="W717" t="s">
        <v>2015</v>
      </c>
      <c r="X717" t="s">
        <v>3043</v>
      </c>
    </row>
    <row r="718" spans="1:24" x14ac:dyDescent="0.3">
      <c r="A718" t="s">
        <v>1249</v>
      </c>
      <c r="B718" t="s">
        <v>557</v>
      </c>
      <c r="D718">
        <v>35.72</v>
      </c>
      <c r="E718">
        <v>11084</v>
      </c>
      <c r="F718">
        <v>49</v>
      </c>
      <c r="G718" s="11"/>
      <c r="H718" t="s">
        <v>340</v>
      </c>
      <c r="I718">
        <v>11448</v>
      </c>
      <c r="J718">
        <v>5622909</v>
      </c>
      <c r="K718">
        <v>25</v>
      </c>
      <c r="L718">
        <v>43</v>
      </c>
      <c r="M718" t="s">
        <v>226</v>
      </c>
      <c r="N718" s="6" t="s">
        <v>2166</v>
      </c>
      <c r="R718">
        <v>25</v>
      </c>
      <c r="S718">
        <v>43</v>
      </c>
      <c r="T718" t="s">
        <v>1999</v>
      </c>
      <c r="U718" t="s">
        <v>2009</v>
      </c>
      <c r="V718" t="s">
        <v>2024</v>
      </c>
      <c r="W718" t="s">
        <v>2015</v>
      </c>
      <c r="X718" t="s">
        <v>3039</v>
      </c>
    </row>
    <row r="719" spans="1:24" x14ac:dyDescent="0.3">
      <c r="A719" t="s">
        <v>1250</v>
      </c>
      <c r="B719" t="s">
        <v>285</v>
      </c>
      <c r="D719">
        <f>AVERAGE(61.63,59.293)</f>
        <v>60.461500000000001</v>
      </c>
      <c r="E719">
        <f>AVERAGE(22331,21775)</f>
        <v>22053</v>
      </c>
      <c r="F719">
        <v>56.4</v>
      </c>
      <c r="G719" s="11"/>
      <c r="H719" t="s">
        <v>3707</v>
      </c>
      <c r="I719">
        <v>22331</v>
      </c>
      <c r="J719">
        <v>8946813</v>
      </c>
      <c r="K719">
        <v>3</v>
      </c>
      <c r="L719">
        <v>33</v>
      </c>
      <c r="M719" t="s">
        <v>228</v>
      </c>
      <c r="N719" s="6" t="s">
        <v>2305</v>
      </c>
      <c r="R719">
        <v>3</v>
      </c>
      <c r="S719">
        <v>33</v>
      </c>
      <c r="T719" t="s">
        <v>2000</v>
      </c>
      <c r="U719" t="s">
        <v>2009</v>
      </c>
      <c r="V719" t="s">
        <v>2024</v>
      </c>
      <c r="W719" t="s">
        <v>2015</v>
      </c>
      <c r="X719" t="s">
        <v>3039</v>
      </c>
    </row>
    <row r="720" spans="1:24" x14ac:dyDescent="0.3">
      <c r="A720" t="s">
        <v>1251</v>
      </c>
      <c r="B720" t="s">
        <v>159</v>
      </c>
      <c r="C720" t="s">
        <v>580</v>
      </c>
      <c r="D720">
        <v>14.146000000000001</v>
      </c>
      <c r="E720">
        <v>6423</v>
      </c>
      <c r="F720">
        <v>34.5</v>
      </c>
      <c r="G720" s="11"/>
      <c r="H720" t="s">
        <v>1746</v>
      </c>
      <c r="I720">
        <v>6406</v>
      </c>
      <c r="J720">
        <v>2782713</v>
      </c>
      <c r="K720">
        <v>25</v>
      </c>
      <c r="L720">
        <v>53</v>
      </c>
      <c r="M720" t="s">
        <v>228</v>
      </c>
      <c r="N720" s="6" t="s">
        <v>2383</v>
      </c>
      <c r="R720">
        <v>25</v>
      </c>
      <c r="S720">
        <v>53</v>
      </c>
      <c r="T720" t="s">
        <v>2001</v>
      </c>
      <c r="U720" t="s">
        <v>2009</v>
      </c>
      <c r="V720" t="s">
        <v>2024</v>
      </c>
      <c r="W720" t="s">
        <v>2016</v>
      </c>
      <c r="X720" t="s">
        <v>3045</v>
      </c>
    </row>
    <row r="721" spans="1:24" x14ac:dyDescent="0.3">
      <c r="A721" t="s">
        <v>1397</v>
      </c>
      <c r="B721" t="s">
        <v>3880</v>
      </c>
      <c r="D721">
        <v>51.2</v>
      </c>
      <c r="E721">
        <v>13122</v>
      </c>
      <c r="F721">
        <v>44.5</v>
      </c>
      <c r="G721" s="11"/>
      <c r="H721" t="s">
        <v>1746</v>
      </c>
      <c r="I721">
        <v>11454</v>
      </c>
      <c r="J721">
        <v>5608905</v>
      </c>
      <c r="M721" t="s">
        <v>1691</v>
      </c>
      <c r="N721" s="6" t="s">
        <v>2168</v>
      </c>
      <c r="O721">
        <v>5</v>
      </c>
      <c r="P721">
        <v>35</v>
      </c>
      <c r="Q721">
        <v>3</v>
      </c>
      <c r="R721">
        <v>5</v>
      </c>
      <c r="S721">
        <v>35</v>
      </c>
      <c r="T721" t="s">
        <v>679</v>
      </c>
      <c r="U721" t="s">
        <v>2009</v>
      </c>
      <c r="V721" t="s">
        <v>2024</v>
      </c>
      <c r="W721" t="s">
        <v>2016</v>
      </c>
      <c r="X721" t="s">
        <v>2039</v>
      </c>
    </row>
    <row r="722" spans="1:24" x14ac:dyDescent="0.3">
      <c r="A722" t="s">
        <v>1398</v>
      </c>
      <c r="B722" t="s">
        <v>3881</v>
      </c>
      <c r="D722">
        <v>42.8</v>
      </c>
      <c r="E722">
        <v>11038</v>
      </c>
      <c r="F722">
        <v>47</v>
      </c>
      <c r="G722" s="11"/>
      <c r="H722" t="s">
        <v>1746</v>
      </c>
      <c r="I722">
        <v>11037</v>
      </c>
      <c r="J722">
        <v>5574772</v>
      </c>
      <c r="M722" t="s">
        <v>1691</v>
      </c>
      <c r="N722" s="6" t="s">
        <v>2168</v>
      </c>
      <c r="O722">
        <v>0</v>
      </c>
      <c r="P722">
        <v>30</v>
      </c>
      <c r="Q722">
        <v>3</v>
      </c>
      <c r="R722">
        <v>0</v>
      </c>
      <c r="S722">
        <v>30</v>
      </c>
      <c r="T722" t="s">
        <v>679</v>
      </c>
      <c r="U722" t="s">
        <v>2009</v>
      </c>
      <c r="V722" t="s">
        <v>2024</v>
      </c>
      <c r="W722" t="s">
        <v>2016</v>
      </c>
      <c r="X722" t="s">
        <v>2039</v>
      </c>
    </row>
    <row r="723" spans="1:24" x14ac:dyDescent="0.3">
      <c r="A723" t="s">
        <v>1688</v>
      </c>
      <c r="B723" t="s">
        <v>3882</v>
      </c>
      <c r="D723">
        <v>43.5</v>
      </c>
      <c r="E723">
        <v>12349</v>
      </c>
      <c r="F723">
        <v>48.5</v>
      </c>
      <c r="G723" s="11"/>
      <c r="H723" t="s">
        <v>340</v>
      </c>
      <c r="I723">
        <v>12349</v>
      </c>
      <c r="J723">
        <v>6207103</v>
      </c>
      <c r="M723" t="s">
        <v>1691</v>
      </c>
      <c r="N723" s="6" t="s">
        <v>2168</v>
      </c>
      <c r="O723">
        <v>0</v>
      </c>
      <c r="P723">
        <v>30</v>
      </c>
      <c r="Q723">
        <v>5</v>
      </c>
      <c r="R723">
        <v>0</v>
      </c>
      <c r="S723">
        <v>30</v>
      </c>
      <c r="T723" t="s">
        <v>679</v>
      </c>
      <c r="U723" t="s">
        <v>2009</v>
      </c>
      <c r="V723" t="s">
        <v>2024</v>
      </c>
      <c r="W723" t="s">
        <v>2016</v>
      </c>
      <c r="X723" t="s">
        <v>2039</v>
      </c>
    </row>
    <row r="724" spans="1:24" x14ac:dyDescent="0.3">
      <c r="A724" t="s">
        <v>1252</v>
      </c>
      <c r="B724" t="s">
        <v>273</v>
      </c>
      <c r="D724">
        <v>10.912100000000001</v>
      </c>
      <c r="E724">
        <v>5744</v>
      </c>
      <c r="F724">
        <v>42.2</v>
      </c>
      <c r="G724" s="8" t="s">
        <v>2162</v>
      </c>
      <c r="H724" t="s">
        <v>383</v>
      </c>
      <c r="I724" t="s">
        <v>383</v>
      </c>
      <c r="J724" t="s">
        <v>383</v>
      </c>
      <c r="K724">
        <v>4</v>
      </c>
      <c r="L724">
        <v>35</v>
      </c>
      <c r="M724" t="s">
        <v>227</v>
      </c>
      <c r="N724" s="6" t="s">
        <v>2162</v>
      </c>
      <c r="R724">
        <v>4</v>
      </c>
      <c r="S724">
        <v>35</v>
      </c>
      <c r="T724" t="s">
        <v>1789</v>
      </c>
      <c r="U724" t="s">
        <v>2009</v>
      </c>
      <c r="V724" t="s">
        <v>2024</v>
      </c>
      <c r="W724" t="s">
        <v>2016</v>
      </c>
      <c r="X724" t="s">
        <v>3045</v>
      </c>
    </row>
    <row r="725" spans="1:24" x14ac:dyDescent="0.3">
      <c r="A725" t="s">
        <v>1253</v>
      </c>
      <c r="B725" t="s">
        <v>275</v>
      </c>
      <c r="D725">
        <v>11.0922</v>
      </c>
      <c r="F725">
        <v>37.6</v>
      </c>
      <c r="G725" s="11"/>
      <c r="H725" t="s">
        <v>383</v>
      </c>
      <c r="I725" t="s">
        <v>383</v>
      </c>
      <c r="J725" t="s">
        <v>383</v>
      </c>
      <c r="K725">
        <v>20</v>
      </c>
      <c r="L725">
        <v>35</v>
      </c>
      <c r="M725" t="s">
        <v>227</v>
      </c>
      <c r="N725" s="6" t="s">
        <v>2162</v>
      </c>
      <c r="R725">
        <v>20</v>
      </c>
      <c r="S725">
        <v>35</v>
      </c>
      <c r="T725" t="s">
        <v>1789</v>
      </c>
      <c r="U725" t="s">
        <v>2009</v>
      </c>
      <c r="V725" t="s">
        <v>2024</v>
      </c>
      <c r="W725" t="s">
        <v>2016</v>
      </c>
      <c r="X725" t="s">
        <v>3045</v>
      </c>
    </row>
    <row r="726" spans="1:24" x14ac:dyDescent="0.3">
      <c r="A726" t="s">
        <v>509</v>
      </c>
      <c r="B726" t="s">
        <v>509</v>
      </c>
      <c r="D726">
        <v>11.196099999999999</v>
      </c>
      <c r="F726">
        <v>40.9</v>
      </c>
      <c r="G726" s="11"/>
      <c r="H726" t="s">
        <v>383</v>
      </c>
      <c r="I726" t="s">
        <v>383</v>
      </c>
      <c r="J726" t="s">
        <v>383</v>
      </c>
      <c r="K726">
        <v>0</v>
      </c>
      <c r="L726">
        <v>35</v>
      </c>
      <c r="M726" t="s">
        <v>227</v>
      </c>
      <c r="N726" s="6" t="s">
        <v>2234</v>
      </c>
      <c r="R726">
        <v>0</v>
      </c>
      <c r="S726">
        <v>35</v>
      </c>
      <c r="T726" t="s">
        <v>1789</v>
      </c>
      <c r="U726" t="s">
        <v>2009</v>
      </c>
      <c r="V726" t="s">
        <v>2024</v>
      </c>
      <c r="W726" t="s">
        <v>2016</v>
      </c>
      <c r="X726" t="s">
        <v>3045</v>
      </c>
    </row>
    <row r="727" spans="1:24" x14ac:dyDescent="0.3">
      <c r="A727" t="s">
        <v>1254</v>
      </c>
      <c r="B727" t="s">
        <v>276</v>
      </c>
      <c r="D727">
        <v>11.251099999999999</v>
      </c>
      <c r="F727">
        <v>38.799999999999997</v>
      </c>
      <c r="G727" s="11"/>
      <c r="H727" t="s">
        <v>383</v>
      </c>
      <c r="I727" t="s">
        <v>383</v>
      </c>
      <c r="J727" t="s">
        <v>383</v>
      </c>
      <c r="K727">
        <v>20</v>
      </c>
      <c r="L727">
        <v>40</v>
      </c>
      <c r="M727" t="s">
        <v>227</v>
      </c>
      <c r="N727" s="6" t="s">
        <v>2162</v>
      </c>
      <c r="R727">
        <v>20</v>
      </c>
      <c r="S727">
        <v>40</v>
      </c>
      <c r="T727" t="s">
        <v>1789</v>
      </c>
      <c r="U727" t="s">
        <v>2009</v>
      </c>
      <c r="V727" t="s">
        <v>2024</v>
      </c>
      <c r="W727" t="s">
        <v>2016</v>
      </c>
      <c r="X727" t="s">
        <v>3045</v>
      </c>
    </row>
    <row r="728" spans="1:24" x14ac:dyDescent="0.3">
      <c r="A728" t="s">
        <v>920</v>
      </c>
      <c r="B728" t="s">
        <v>274</v>
      </c>
      <c r="C728" t="s">
        <v>296</v>
      </c>
      <c r="D728">
        <v>10.747</v>
      </c>
      <c r="E728">
        <v>5533</v>
      </c>
      <c r="F728">
        <v>43</v>
      </c>
      <c r="G728" s="11"/>
      <c r="H728" t="s">
        <v>1746</v>
      </c>
      <c r="I728">
        <v>5540</v>
      </c>
      <c r="J728">
        <v>2470628</v>
      </c>
      <c r="K728">
        <v>15</v>
      </c>
      <c r="L728">
        <v>35</v>
      </c>
      <c r="M728" t="s">
        <v>227</v>
      </c>
      <c r="N728" s="6" t="s">
        <v>2162</v>
      </c>
      <c r="R728">
        <v>15</v>
      </c>
      <c r="S728">
        <v>35</v>
      </c>
      <c r="T728" t="s">
        <v>1789</v>
      </c>
      <c r="U728" t="s">
        <v>2009</v>
      </c>
      <c r="V728" t="s">
        <v>2024</v>
      </c>
      <c r="W728" t="s">
        <v>2016</v>
      </c>
      <c r="X728" t="s">
        <v>3045</v>
      </c>
    </row>
    <row r="729" spans="1:24" x14ac:dyDescent="0.3">
      <c r="A729" t="s">
        <v>1255</v>
      </c>
      <c r="B729" t="s">
        <v>152</v>
      </c>
      <c r="D729">
        <f>AVERAGE(20.503,20.532,20.213,20.223,20.5,20.144,20.196,20.178,20.268,20.271,20.076,20.502)</f>
        <v>20.300500000000003</v>
      </c>
      <c r="E729">
        <f>AVERAGE(6577,6814,6798,6800,7919,6751,6772,6750,6776,6764,6858,6447)</f>
        <v>6835.5</v>
      </c>
      <c r="F729">
        <v>49</v>
      </c>
      <c r="G729" s="11"/>
      <c r="H729" t="s">
        <v>1746</v>
      </c>
      <c r="I729">
        <v>6449</v>
      </c>
      <c r="J729">
        <v>3121626</v>
      </c>
      <c r="K729">
        <v>0</v>
      </c>
      <c r="L729">
        <v>30</v>
      </c>
      <c r="M729" t="s">
        <v>237</v>
      </c>
      <c r="N729" s="6" t="s">
        <v>2532</v>
      </c>
      <c r="R729">
        <v>0</v>
      </c>
      <c r="S729">
        <v>30</v>
      </c>
      <c r="T729" t="s">
        <v>2002</v>
      </c>
      <c r="U729" t="s">
        <v>2009</v>
      </c>
      <c r="V729" t="s">
        <v>2024</v>
      </c>
      <c r="W729" t="s">
        <v>2016</v>
      </c>
      <c r="X729" t="s">
        <v>3045</v>
      </c>
    </row>
    <row r="730" spans="1:24" x14ac:dyDescent="0.3">
      <c r="A730" t="s">
        <v>1699</v>
      </c>
      <c r="B730" t="s">
        <v>1732</v>
      </c>
      <c r="D730">
        <v>38.200000000000003</v>
      </c>
      <c r="E730">
        <v>16072</v>
      </c>
      <c r="F730">
        <v>53.5</v>
      </c>
      <c r="G730" s="11"/>
      <c r="H730" t="s">
        <v>1746</v>
      </c>
      <c r="I730">
        <v>16014</v>
      </c>
      <c r="J730">
        <v>7186779</v>
      </c>
      <c r="K730">
        <v>20</v>
      </c>
      <c r="L730">
        <v>44</v>
      </c>
      <c r="M730" t="s">
        <v>237</v>
      </c>
      <c r="N730" s="6" t="s">
        <v>2533</v>
      </c>
      <c r="R730">
        <v>20</v>
      </c>
      <c r="S730">
        <v>44</v>
      </c>
      <c r="T730" t="s">
        <v>2003</v>
      </c>
      <c r="U730" t="s">
        <v>2009</v>
      </c>
      <c r="V730" t="s">
        <v>2024</v>
      </c>
      <c r="W730" t="s">
        <v>2016</v>
      </c>
      <c r="X730" t="s">
        <v>2039</v>
      </c>
    </row>
    <row r="731" spans="1:24" x14ac:dyDescent="0.3">
      <c r="A731" t="s">
        <v>1256</v>
      </c>
      <c r="B731" t="s">
        <v>582</v>
      </c>
      <c r="D731">
        <v>10.199999999999999</v>
      </c>
      <c r="F731">
        <v>45</v>
      </c>
      <c r="G731" s="11"/>
      <c r="H731" t="s">
        <v>383</v>
      </c>
      <c r="I731" t="s">
        <v>383</v>
      </c>
      <c r="J731" t="s">
        <v>383</v>
      </c>
      <c r="K731">
        <v>4</v>
      </c>
      <c r="L731">
        <v>25</v>
      </c>
      <c r="M731" t="s">
        <v>236</v>
      </c>
      <c r="N731" s="6" t="s">
        <v>2534</v>
      </c>
      <c r="R731">
        <v>4</v>
      </c>
      <c r="S731">
        <v>25</v>
      </c>
      <c r="T731" t="s">
        <v>2004</v>
      </c>
      <c r="U731" t="s">
        <v>2009</v>
      </c>
      <c r="V731" t="s">
        <v>2024</v>
      </c>
      <c r="W731" t="s">
        <v>2016</v>
      </c>
      <c r="X731" t="s">
        <v>3045</v>
      </c>
    </row>
    <row r="732" spans="1:24" x14ac:dyDescent="0.3">
      <c r="A732" t="s">
        <v>1187</v>
      </c>
      <c r="B732" t="s">
        <v>242</v>
      </c>
      <c r="C732" t="s">
        <v>368</v>
      </c>
      <c r="D732">
        <v>9.5909999999999993</v>
      </c>
      <c r="E732">
        <v>4740</v>
      </c>
      <c r="F732">
        <v>38.700000000000003</v>
      </c>
      <c r="G732" s="11"/>
      <c r="H732" t="s">
        <v>340</v>
      </c>
      <c r="I732">
        <v>4740</v>
      </c>
      <c r="J732">
        <v>2382544</v>
      </c>
      <c r="K732">
        <v>20</v>
      </c>
      <c r="L732">
        <v>39</v>
      </c>
      <c r="M732" t="s">
        <v>236</v>
      </c>
      <c r="N732" s="6" t="s">
        <v>2292</v>
      </c>
      <c r="R732">
        <v>20</v>
      </c>
      <c r="S732">
        <v>39</v>
      </c>
      <c r="T732" t="s">
        <v>2004</v>
      </c>
      <c r="U732" t="s">
        <v>2009</v>
      </c>
      <c r="V732" t="s">
        <v>2024</v>
      </c>
      <c r="W732" t="s">
        <v>2016</v>
      </c>
      <c r="X732" t="s">
        <v>3045</v>
      </c>
    </row>
    <row r="733" spans="1:24" x14ac:dyDescent="0.3">
      <c r="A733" t="s">
        <v>1257</v>
      </c>
      <c r="B733" t="s">
        <v>164</v>
      </c>
      <c r="D733">
        <f>AVERAGE(9.952,9.764)</f>
        <v>9.8580000000000005</v>
      </c>
      <c r="E733">
        <f>AVERAGE(5001,4991)</f>
        <v>4996</v>
      </c>
      <c r="F733">
        <v>39.6</v>
      </c>
      <c r="G733" s="11"/>
      <c r="H733" t="s">
        <v>1746</v>
      </c>
      <c r="I733">
        <v>4987</v>
      </c>
      <c r="J733">
        <v>2475090</v>
      </c>
      <c r="K733">
        <v>10</v>
      </c>
      <c r="L733">
        <v>35</v>
      </c>
      <c r="M733" t="s">
        <v>228</v>
      </c>
      <c r="N733" s="6" t="s">
        <v>2535</v>
      </c>
      <c r="R733">
        <v>10</v>
      </c>
      <c r="S733">
        <v>35</v>
      </c>
      <c r="T733" t="s">
        <v>2004</v>
      </c>
      <c r="U733" t="s">
        <v>2009</v>
      </c>
      <c r="V733" t="s">
        <v>2024</v>
      </c>
      <c r="W733" t="s">
        <v>2016</v>
      </c>
      <c r="X733" t="s">
        <v>3045</v>
      </c>
    </row>
    <row r="734" spans="1:24" x14ac:dyDescent="0.3">
      <c r="A734" t="s">
        <v>871</v>
      </c>
      <c r="B734" t="s">
        <v>79</v>
      </c>
      <c r="D734">
        <f>AVERAGE(66.608,75.354)</f>
        <v>70.980999999999995</v>
      </c>
      <c r="E734">
        <f>AVERAGE(11539,11343)</f>
        <v>11441</v>
      </c>
      <c r="F734">
        <v>37.35</v>
      </c>
      <c r="G734" s="11"/>
      <c r="H734" t="s">
        <v>340</v>
      </c>
      <c r="I734">
        <v>11539</v>
      </c>
      <c r="J734">
        <v>5178000</v>
      </c>
      <c r="K734">
        <v>9</v>
      </c>
      <c r="L734">
        <v>40</v>
      </c>
      <c r="M734" t="s">
        <v>226</v>
      </c>
      <c r="N734" s="6" t="s">
        <v>2222</v>
      </c>
      <c r="R734">
        <v>9</v>
      </c>
      <c r="S734">
        <v>40</v>
      </c>
      <c r="T734" t="s">
        <v>601</v>
      </c>
      <c r="U734" t="s">
        <v>2009</v>
      </c>
      <c r="V734" t="s">
        <v>2024</v>
      </c>
      <c r="W734" t="s">
        <v>2016</v>
      </c>
      <c r="X734" t="s">
        <v>2039</v>
      </c>
    </row>
    <row r="735" spans="1:24" x14ac:dyDescent="0.3">
      <c r="A735" t="s">
        <v>1399</v>
      </c>
      <c r="B735" t="s">
        <v>3883</v>
      </c>
      <c r="D735">
        <v>39.700000000000003</v>
      </c>
      <c r="E735">
        <v>10942</v>
      </c>
      <c r="F735">
        <v>52</v>
      </c>
      <c r="G735" s="11"/>
      <c r="H735" t="s">
        <v>1746</v>
      </c>
      <c r="I735">
        <v>10972</v>
      </c>
      <c r="J735">
        <v>4798142</v>
      </c>
      <c r="M735" t="s">
        <v>1691</v>
      </c>
      <c r="N735" s="6" t="s">
        <v>2168</v>
      </c>
      <c r="O735">
        <v>2.5</v>
      </c>
      <c r="P735">
        <v>32.200000000000003</v>
      </c>
      <c r="Q735">
        <v>9</v>
      </c>
      <c r="R735">
        <v>2.5</v>
      </c>
      <c r="S735">
        <v>32.200000000000003</v>
      </c>
      <c r="T735" t="s">
        <v>680</v>
      </c>
      <c r="U735" t="s">
        <v>2009</v>
      </c>
      <c r="V735" t="s">
        <v>2024</v>
      </c>
      <c r="W735" t="s">
        <v>2016</v>
      </c>
      <c r="X735" t="s">
        <v>2039</v>
      </c>
    </row>
    <row r="736" spans="1:24" x14ac:dyDescent="0.3">
      <c r="H736"/>
      <c r="I736"/>
      <c r="J736"/>
    </row>
    <row r="737" spans="4:10" x14ac:dyDescent="0.3">
      <c r="D737">
        <f>MAX(D6:D735)</f>
        <v>1079.52125</v>
      </c>
      <c r="H737"/>
      <c r="I737"/>
      <c r="J737"/>
    </row>
    <row r="738" spans="4:10" x14ac:dyDescent="0.3">
      <c r="H738"/>
      <c r="I738"/>
      <c r="J738"/>
    </row>
    <row r="739" spans="4:10" x14ac:dyDescent="0.3">
      <c r="H739"/>
      <c r="I739"/>
      <c r="J739"/>
    </row>
    <row r="740" spans="4:10" x14ac:dyDescent="0.3">
      <c r="H740"/>
      <c r="I740"/>
      <c r="J740"/>
    </row>
    <row r="741" spans="4:10" x14ac:dyDescent="0.3">
      <c r="H741"/>
      <c r="I741"/>
      <c r="J741"/>
    </row>
    <row r="742" spans="4:10" x14ac:dyDescent="0.3">
      <c r="H742"/>
      <c r="I742"/>
      <c r="J742"/>
    </row>
    <row r="743" spans="4:10" x14ac:dyDescent="0.3">
      <c r="H743"/>
      <c r="I743"/>
      <c r="J743"/>
    </row>
    <row r="744" spans="4:10" x14ac:dyDescent="0.3">
      <c r="H744"/>
      <c r="I744"/>
      <c r="J744"/>
    </row>
    <row r="745" spans="4:10" x14ac:dyDescent="0.3">
      <c r="H745"/>
      <c r="I745"/>
      <c r="J745"/>
    </row>
    <row r="746" spans="4:10" ht="15.75" customHeight="1" x14ac:dyDescent="0.3">
      <c r="H746"/>
      <c r="I746"/>
      <c r="J746"/>
    </row>
    <row r="747" spans="4:10" x14ac:dyDescent="0.3">
      <c r="H747"/>
      <c r="I747"/>
      <c r="J747"/>
    </row>
    <row r="748" spans="4:10" x14ac:dyDescent="0.3">
      <c r="H748"/>
      <c r="I748"/>
      <c r="J748"/>
    </row>
    <row r="749" spans="4:10" x14ac:dyDescent="0.3">
      <c r="H749"/>
      <c r="I749"/>
      <c r="J749"/>
    </row>
    <row r="750" spans="4:10" x14ac:dyDescent="0.3">
      <c r="H750"/>
      <c r="I750"/>
      <c r="J750"/>
    </row>
    <row r="751" spans="4:10" x14ac:dyDescent="0.3">
      <c r="H751"/>
      <c r="I751"/>
      <c r="J751"/>
    </row>
    <row r="752" spans="4:10" x14ac:dyDescent="0.3">
      <c r="H752"/>
      <c r="I752"/>
      <c r="J752"/>
    </row>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row r="921" customFormat="1" x14ac:dyDescent="0.3"/>
    <row r="922" customFormat="1" x14ac:dyDescent="0.3"/>
    <row r="923" customFormat="1" x14ac:dyDescent="0.3"/>
    <row r="924" customFormat="1" x14ac:dyDescent="0.3"/>
    <row r="925" customFormat="1" x14ac:dyDescent="0.3"/>
    <row r="926" customFormat="1" x14ac:dyDescent="0.3"/>
    <row r="927" customFormat="1" x14ac:dyDescent="0.3"/>
    <row r="928" customFormat="1" x14ac:dyDescent="0.3"/>
    <row r="929" customFormat="1" x14ac:dyDescent="0.3"/>
    <row r="930" customFormat="1" x14ac:dyDescent="0.3"/>
    <row r="931" customFormat="1" x14ac:dyDescent="0.3"/>
    <row r="932" customFormat="1" x14ac:dyDescent="0.3"/>
    <row r="933" customFormat="1" x14ac:dyDescent="0.3"/>
    <row r="934" customFormat="1" x14ac:dyDescent="0.3"/>
    <row r="935" customFormat="1" x14ac:dyDescent="0.3"/>
    <row r="936" customFormat="1" x14ac:dyDescent="0.3"/>
    <row r="937" customFormat="1" x14ac:dyDescent="0.3"/>
    <row r="938" customFormat="1" x14ac:dyDescent="0.3"/>
    <row r="939" customFormat="1" x14ac:dyDescent="0.3"/>
    <row r="940" customFormat="1" x14ac:dyDescent="0.3"/>
    <row r="941" customFormat="1" x14ac:dyDescent="0.3"/>
    <row r="942" customFormat="1" x14ac:dyDescent="0.3"/>
    <row r="943" customFormat="1" x14ac:dyDescent="0.3"/>
    <row r="944" customFormat="1" x14ac:dyDescent="0.3"/>
    <row r="945" customFormat="1" x14ac:dyDescent="0.3"/>
    <row r="946" customFormat="1" x14ac:dyDescent="0.3"/>
    <row r="947" customFormat="1" x14ac:dyDescent="0.3"/>
    <row r="948" customFormat="1" x14ac:dyDescent="0.3"/>
    <row r="949" customFormat="1" x14ac:dyDescent="0.3"/>
    <row r="950" customFormat="1" x14ac:dyDescent="0.3"/>
    <row r="951" customFormat="1" x14ac:dyDescent="0.3"/>
    <row r="952" customFormat="1" x14ac:dyDescent="0.3"/>
    <row r="953" customFormat="1" x14ac:dyDescent="0.3"/>
    <row r="954" customFormat="1" x14ac:dyDescent="0.3"/>
    <row r="955" customFormat="1" x14ac:dyDescent="0.3"/>
    <row r="956" customFormat="1" x14ac:dyDescent="0.3"/>
    <row r="957" customFormat="1" x14ac:dyDescent="0.3"/>
    <row r="958" customFormat="1" x14ac:dyDescent="0.3"/>
    <row r="959" customFormat="1" x14ac:dyDescent="0.3"/>
    <row r="960" customFormat="1" x14ac:dyDescent="0.3"/>
    <row r="961" customFormat="1" x14ac:dyDescent="0.3"/>
    <row r="962" customFormat="1" x14ac:dyDescent="0.3"/>
    <row r="963" customFormat="1" x14ac:dyDescent="0.3"/>
    <row r="964" customFormat="1" x14ac:dyDescent="0.3"/>
    <row r="965" customFormat="1" x14ac:dyDescent="0.3"/>
    <row r="966" customFormat="1" x14ac:dyDescent="0.3"/>
    <row r="967" customFormat="1" x14ac:dyDescent="0.3"/>
    <row r="968" customFormat="1" x14ac:dyDescent="0.3"/>
    <row r="969" customFormat="1" x14ac:dyDescent="0.3"/>
    <row r="970" customFormat="1" x14ac:dyDescent="0.3"/>
    <row r="971" customFormat="1" x14ac:dyDescent="0.3"/>
    <row r="972" customFormat="1" x14ac:dyDescent="0.3"/>
    <row r="973" customFormat="1" x14ac:dyDescent="0.3"/>
    <row r="974" customFormat="1" x14ac:dyDescent="0.3"/>
    <row r="975" customFormat="1" x14ac:dyDescent="0.3"/>
    <row r="976" customFormat="1" x14ac:dyDescent="0.3"/>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customFormat="1" x14ac:dyDescent="0.3"/>
    <row r="994" customFormat="1" x14ac:dyDescent="0.3"/>
    <row r="995" customFormat="1" x14ac:dyDescent="0.3"/>
    <row r="996" customFormat="1" x14ac:dyDescent="0.3"/>
    <row r="997" customFormat="1" x14ac:dyDescent="0.3"/>
    <row r="998" customFormat="1" x14ac:dyDescent="0.3"/>
    <row r="999" customFormat="1" x14ac:dyDescent="0.3"/>
    <row r="1000" customFormat="1" x14ac:dyDescent="0.3"/>
    <row r="1001" customFormat="1" x14ac:dyDescent="0.3"/>
    <row r="1002" customFormat="1" x14ac:dyDescent="0.3"/>
    <row r="1003" customFormat="1" x14ac:dyDescent="0.3"/>
    <row r="1004" customFormat="1" x14ac:dyDescent="0.3"/>
    <row r="1005" customFormat="1" x14ac:dyDescent="0.3"/>
    <row r="1006" customFormat="1" x14ac:dyDescent="0.3"/>
    <row r="1007" customFormat="1" x14ac:dyDescent="0.3"/>
    <row r="1008" customFormat="1" x14ac:dyDescent="0.3"/>
    <row r="1009" customFormat="1" x14ac:dyDescent="0.3"/>
    <row r="1010" customFormat="1" x14ac:dyDescent="0.3"/>
    <row r="1011" customFormat="1" x14ac:dyDescent="0.3"/>
    <row r="1012" customFormat="1" x14ac:dyDescent="0.3"/>
    <row r="1013" customFormat="1" x14ac:dyDescent="0.3"/>
    <row r="1014" customFormat="1" x14ac:dyDescent="0.3"/>
    <row r="1015" customFormat="1" x14ac:dyDescent="0.3"/>
    <row r="1016" customFormat="1" x14ac:dyDescent="0.3"/>
    <row r="1017" customFormat="1" x14ac:dyDescent="0.3"/>
    <row r="1018" customFormat="1" x14ac:dyDescent="0.3"/>
    <row r="1019" customFormat="1" x14ac:dyDescent="0.3"/>
    <row r="1020" customFormat="1" x14ac:dyDescent="0.3"/>
    <row r="1021" customFormat="1" x14ac:dyDescent="0.3"/>
    <row r="1022" customFormat="1" x14ac:dyDescent="0.3"/>
    <row r="1023" customFormat="1" x14ac:dyDescent="0.3"/>
    <row r="1024" customFormat="1" x14ac:dyDescent="0.3"/>
    <row r="1025" customFormat="1" x14ac:dyDescent="0.3"/>
    <row r="1026" customFormat="1" x14ac:dyDescent="0.3"/>
    <row r="1027" customFormat="1" x14ac:dyDescent="0.3"/>
    <row r="1028" customFormat="1" x14ac:dyDescent="0.3"/>
    <row r="1029" customFormat="1" x14ac:dyDescent="0.3"/>
    <row r="1030" customFormat="1" x14ac:dyDescent="0.3"/>
    <row r="1031" customFormat="1" x14ac:dyDescent="0.3"/>
    <row r="1032" customFormat="1" x14ac:dyDescent="0.3"/>
    <row r="1033" customFormat="1" x14ac:dyDescent="0.3"/>
    <row r="1034" customFormat="1" x14ac:dyDescent="0.3"/>
    <row r="1035" customFormat="1" x14ac:dyDescent="0.3"/>
    <row r="1036" customFormat="1" x14ac:dyDescent="0.3"/>
    <row r="1037" customFormat="1" x14ac:dyDescent="0.3"/>
    <row r="1038" customFormat="1" x14ac:dyDescent="0.3"/>
    <row r="1039" customFormat="1" x14ac:dyDescent="0.3"/>
    <row r="1040" customFormat="1" x14ac:dyDescent="0.3"/>
    <row r="1041" customFormat="1" x14ac:dyDescent="0.3"/>
    <row r="1042" customFormat="1" x14ac:dyDescent="0.3"/>
    <row r="1043" customFormat="1" x14ac:dyDescent="0.3"/>
    <row r="1044" customFormat="1" x14ac:dyDescent="0.3"/>
    <row r="1045" customFormat="1" x14ac:dyDescent="0.3"/>
    <row r="1046" customFormat="1" x14ac:dyDescent="0.3"/>
    <row r="1047" customFormat="1" x14ac:dyDescent="0.3"/>
    <row r="1048" customFormat="1" x14ac:dyDescent="0.3"/>
    <row r="1049" customFormat="1" x14ac:dyDescent="0.3"/>
    <row r="1050" customFormat="1" x14ac:dyDescent="0.3"/>
    <row r="1051" customFormat="1" x14ac:dyDescent="0.3"/>
    <row r="1052" customFormat="1" x14ac:dyDescent="0.3"/>
    <row r="1053" customFormat="1" x14ac:dyDescent="0.3"/>
    <row r="1054" customFormat="1" x14ac:dyDescent="0.3"/>
    <row r="1055" customFormat="1" x14ac:dyDescent="0.3"/>
    <row r="1056" customFormat="1" x14ac:dyDescent="0.3"/>
    <row r="1057" customFormat="1" x14ac:dyDescent="0.3"/>
    <row r="1058" customFormat="1" x14ac:dyDescent="0.3"/>
    <row r="1059" customFormat="1" x14ac:dyDescent="0.3"/>
    <row r="1060" customFormat="1" x14ac:dyDescent="0.3"/>
    <row r="1061" customFormat="1" x14ac:dyDescent="0.3"/>
    <row r="1062" customFormat="1" x14ac:dyDescent="0.3"/>
    <row r="1063" customFormat="1" x14ac:dyDescent="0.3"/>
    <row r="1064" customFormat="1" x14ac:dyDescent="0.3"/>
    <row r="1065" customFormat="1" x14ac:dyDescent="0.3"/>
    <row r="1066" customFormat="1" x14ac:dyDescent="0.3"/>
    <row r="1067" customFormat="1" x14ac:dyDescent="0.3"/>
    <row r="1068" customFormat="1" x14ac:dyDescent="0.3"/>
    <row r="1069" customFormat="1" x14ac:dyDescent="0.3"/>
    <row r="1070" customFormat="1" x14ac:dyDescent="0.3"/>
    <row r="1071" customFormat="1" x14ac:dyDescent="0.3"/>
    <row r="1072" customFormat="1" x14ac:dyDescent="0.3"/>
    <row r="1073" customFormat="1" x14ac:dyDescent="0.3"/>
    <row r="1074" customFormat="1" x14ac:dyDescent="0.3"/>
    <row r="1075" customFormat="1" x14ac:dyDescent="0.3"/>
    <row r="1076" customFormat="1" x14ac:dyDescent="0.3"/>
    <row r="1077" customFormat="1" x14ac:dyDescent="0.3"/>
    <row r="1078" customFormat="1" x14ac:dyDescent="0.3"/>
    <row r="1079" customFormat="1" x14ac:dyDescent="0.3"/>
    <row r="1080" customFormat="1" x14ac:dyDescent="0.3"/>
    <row r="1081" customFormat="1" x14ac:dyDescent="0.3"/>
    <row r="1082" customFormat="1" x14ac:dyDescent="0.3"/>
    <row r="1083" customFormat="1" x14ac:dyDescent="0.3"/>
    <row r="1084" customFormat="1" x14ac:dyDescent="0.3"/>
    <row r="1085" customFormat="1" x14ac:dyDescent="0.3"/>
    <row r="1086" customFormat="1" x14ac:dyDescent="0.3"/>
    <row r="1087" customFormat="1" x14ac:dyDescent="0.3"/>
    <row r="1088" customFormat="1" x14ac:dyDescent="0.3"/>
    <row r="1089" customFormat="1" x14ac:dyDescent="0.3"/>
    <row r="1090" customFormat="1" x14ac:dyDescent="0.3"/>
    <row r="1091" customFormat="1" x14ac:dyDescent="0.3"/>
    <row r="1092" customFormat="1" x14ac:dyDescent="0.3"/>
    <row r="1093" customFormat="1" x14ac:dyDescent="0.3"/>
    <row r="1094" customFormat="1" x14ac:dyDescent="0.3"/>
    <row r="1095" customFormat="1" x14ac:dyDescent="0.3"/>
    <row r="1096" customFormat="1" x14ac:dyDescent="0.3"/>
    <row r="1097" customFormat="1" x14ac:dyDescent="0.3"/>
    <row r="1098" customFormat="1" x14ac:dyDescent="0.3"/>
    <row r="1099" customFormat="1" x14ac:dyDescent="0.3"/>
    <row r="1100" customFormat="1" x14ac:dyDescent="0.3"/>
    <row r="1101" customFormat="1" x14ac:dyDescent="0.3"/>
    <row r="1102" customFormat="1" x14ac:dyDescent="0.3"/>
    <row r="1103" customFormat="1" x14ac:dyDescent="0.3"/>
    <row r="1104" customFormat="1" x14ac:dyDescent="0.3"/>
    <row r="1105" customFormat="1" x14ac:dyDescent="0.3"/>
    <row r="1106" customFormat="1" x14ac:dyDescent="0.3"/>
    <row r="1107" customFormat="1" x14ac:dyDescent="0.3"/>
    <row r="1108" customFormat="1" x14ac:dyDescent="0.3"/>
    <row r="1109" customFormat="1" x14ac:dyDescent="0.3"/>
    <row r="1110" customFormat="1" x14ac:dyDescent="0.3"/>
    <row r="1111" customFormat="1" x14ac:dyDescent="0.3"/>
    <row r="1112" customFormat="1" x14ac:dyDescent="0.3"/>
    <row r="1113" customFormat="1" x14ac:dyDescent="0.3"/>
    <row r="1114" customFormat="1" x14ac:dyDescent="0.3"/>
    <row r="1115" customFormat="1" x14ac:dyDescent="0.3"/>
    <row r="1116" customFormat="1" x14ac:dyDescent="0.3"/>
    <row r="1117" customFormat="1" x14ac:dyDescent="0.3"/>
    <row r="1118" customFormat="1" x14ac:dyDescent="0.3"/>
    <row r="1119" customFormat="1" x14ac:dyDescent="0.3"/>
    <row r="1120" customFormat="1" x14ac:dyDescent="0.3"/>
    <row r="1121" customFormat="1" x14ac:dyDescent="0.3"/>
    <row r="1122" customFormat="1" x14ac:dyDescent="0.3"/>
    <row r="1123" customFormat="1" x14ac:dyDescent="0.3"/>
    <row r="1124" customFormat="1" x14ac:dyDescent="0.3"/>
    <row r="1125" customFormat="1" x14ac:dyDescent="0.3"/>
    <row r="1126" customFormat="1" x14ac:dyDescent="0.3"/>
    <row r="1127" customFormat="1" x14ac:dyDescent="0.3"/>
    <row r="1128" customFormat="1" x14ac:dyDescent="0.3"/>
    <row r="1129" customFormat="1" x14ac:dyDescent="0.3"/>
    <row r="1130" customFormat="1" x14ac:dyDescent="0.3"/>
    <row r="1131" customFormat="1" x14ac:dyDescent="0.3"/>
    <row r="1132" customFormat="1" x14ac:dyDescent="0.3"/>
    <row r="1133" customFormat="1" x14ac:dyDescent="0.3"/>
    <row r="1134" customFormat="1" x14ac:dyDescent="0.3"/>
    <row r="1135" customFormat="1" x14ac:dyDescent="0.3"/>
    <row r="1136" customFormat="1" x14ac:dyDescent="0.3"/>
    <row r="1137" customFormat="1" x14ac:dyDescent="0.3"/>
    <row r="1138" customFormat="1" x14ac:dyDescent="0.3"/>
    <row r="1139" customFormat="1" x14ac:dyDescent="0.3"/>
    <row r="1140" customFormat="1" x14ac:dyDescent="0.3"/>
    <row r="1141" customFormat="1" x14ac:dyDescent="0.3"/>
    <row r="1142" customFormat="1" x14ac:dyDescent="0.3"/>
    <row r="1143" customFormat="1" x14ac:dyDescent="0.3"/>
    <row r="1144" customFormat="1" x14ac:dyDescent="0.3"/>
    <row r="1145" customFormat="1" x14ac:dyDescent="0.3"/>
    <row r="1146" customFormat="1" x14ac:dyDescent="0.3"/>
    <row r="1147" customFormat="1" x14ac:dyDescent="0.3"/>
    <row r="1148" customFormat="1" x14ac:dyDescent="0.3"/>
    <row r="1149" customFormat="1" x14ac:dyDescent="0.3"/>
    <row r="1150" customFormat="1" x14ac:dyDescent="0.3"/>
    <row r="1151" customFormat="1" x14ac:dyDescent="0.3"/>
    <row r="1152" customFormat="1" x14ac:dyDescent="0.3"/>
    <row r="1153" customFormat="1" x14ac:dyDescent="0.3"/>
    <row r="1154" customFormat="1" x14ac:dyDescent="0.3"/>
    <row r="1155" customFormat="1" x14ac:dyDescent="0.3"/>
    <row r="1156" customFormat="1" x14ac:dyDescent="0.3"/>
    <row r="1157" customFormat="1" x14ac:dyDescent="0.3"/>
    <row r="1158" customFormat="1" x14ac:dyDescent="0.3"/>
    <row r="1159" customFormat="1" x14ac:dyDescent="0.3"/>
    <row r="1160" customFormat="1" x14ac:dyDescent="0.3"/>
    <row r="1161" customFormat="1" x14ac:dyDescent="0.3"/>
    <row r="1162" customFormat="1" x14ac:dyDescent="0.3"/>
    <row r="1163" customFormat="1" x14ac:dyDescent="0.3"/>
    <row r="1164" customFormat="1" x14ac:dyDescent="0.3"/>
    <row r="1165" customFormat="1" x14ac:dyDescent="0.3"/>
    <row r="1166" customFormat="1" x14ac:dyDescent="0.3"/>
    <row r="1167" customFormat="1" x14ac:dyDescent="0.3"/>
    <row r="1168" customFormat="1" x14ac:dyDescent="0.3"/>
    <row r="1169" customFormat="1" x14ac:dyDescent="0.3"/>
    <row r="1170" customFormat="1" x14ac:dyDescent="0.3"/>
    <row r="1171" customFormat="1" x14ac:dyDescent="0.3"/>
    <row r="1172" customFormat="1" x14ac:dyDescent="0.3"/>
    <row r="1173" customFormat="1" x14ac:dyDescent="0.3"/>
    <row r="1174" customFormat="1" x14ac:dyDescent="0.3"/>
    <row r="1175" customFormat="1" x14ac:dyDescent="0.3"/>
    <row r="1176" customFormat="1" x14ac:dyDescent="0.3"/>
    <row r="1177" customFormat="1" x14ac:dyDescent="0.3"/>
    <row r="1178" customFormat="1" x14ac:dyDescent="0.3"/>
    <row r="1179" customFormat="1" x14ac:dyDescent="0.3"/>
    <row r="1180" customFormat="1" x14ac:dyDescent="0.3"/>
    <row r="1181" customFormat="1" x14ac:dyDescent="0.3"/>
    <row r="1182" customFormat="1" x14ac:dyDescent="0.3"/>
    <row r="1183" customFormat="1" x14ac:dyDescent="0.3"/>
    <row r="1184" customFormat="1" x14ac:dyDescent="0.3"/>
    <row r="1185" customFormat="1" x14ac:dyDescent="0.3"/>
    <row r="1186" customFormat="1" x14ac:dyDescent="0.3"/>
    <row r="1187" customFormat="1" x14ac:dyDescent="0.3"/>
    <row r="1188" customFormat="1" x14ac:dyDescent="0.3"/>
    <row r="1189" customFormat="1" x14ac:dyDescent="0.3"/>
    <row r="1190" customFormat="1" x14ac:dyDescent="0.3"/>
    <row r="1191" customFormat="1" x14ac:dyDescent="0.3"/>
    <row r="1192" customFormat="1" x14ac:dyDescent="0.3"/>
    <row r="1193" customFormat="1" x14ac:dyDescent="0.3"/>
    <row r="1194" customFormat="1" x14ac:dyDescent="0.3"/>
    <row r="1195" customFormat="1" x14ac:dyDescent="0.3"/>
    <row r="1196" customFormat="1" x14ac:dyDescent="0.3"/>
    <row r="1197" customFormat="1" x14ac:dyDescent="0.3"/>
    <row r="1198" customFormat="1" x14ac:dyDescent="0.3"/>
    <row r="1199" customFormat="1" x14ac:dyDescent="0.3"/>
    <row r="1200" customFormat="1" x14ac:dyDescent="0.3"/>
    <row r="1201" customFormat="1" x14ac:dyDescent="0.3"/>
    <row r="1202" customFormat="1" x14ac:dyDescent="0.3"/>
    <row r="1203" customFormat="1" x14ac:dyDescent="0.3"/>
    <row r="1204" customFormat="1" x14ac:dyDescent="0.3"/>
    <row r="1205" customFormat="1" x14ac:dyDescent="0.3"/>
    <row r="1206" customFormat="1" x14ac:dyDescent="0.3"/>
    <row r="1207" customFormat="1" x14ac:dyDescent="0.3"/>
    <row r="1208" customFormat="1" x14ac:dyDescent="0.3"/>
    <row r="1209" customFormat="1" x14ac:dyDescent="0.3"/>
    <row r="1210" customFormat="1" x14ac:dyDescent="0.3"/>
    <row r="1211" customFormat="1" x14ac:dyDescent="0.3"/>
    <row r="1212" customFormat="1" x14ac:dyDescent="0.3"/>
    <row r="1213" customFormat="1" x14ac:dyDescent="0.3"/>
    <row r="1214" customFormat="1" x14ac:dyDescent="0.3"/>
    <row r="1215" customFormat="1" x14ac:dyDescent="0.3"/>
    <row r="1216" customFormat="1" x14ac:dyDescent="0.3"/>
    <row r="1217" customFormat="1" x14ac:dyDescent="0.3"/>
    <row r="1218" customFormat="1" x14ac:dyDescent="0.3"/>
    <row r="1219" customFormat="1" x14ac:dyDescent="0.3"/>
    <row r="1220" customFormat="1" x14ac:dyDescent="0.3"/>
    <row r="1221" customFormat="1" x14ac:dyDescent="0.3"/>
    <row r="1222" customFormat="1" x14ac:dyDescent="0.3"/>
    <row r="1223" customFormat="1" x14ac:dyDescent="0.3"/>
    <row r="1224" customFormat="1" x14ac:dyDescent="0.3"/>
    <row r="1225" customFormat="1" x14ac:dyDescent="0.3"/>
    <row r="1226" customFormat="1" x14ac:dyDescent="0.3"/>
    <row r="1227" customFormat="1" x14ac:dyDescent="0.3"/>
    <row r="1228" customFormat="1" x14ac:dyDescent="0.3"/>
    <row r="1229" customFormat="1" x14ac:dyDescent="0.3"/>
    <row r="1230" customFormat="1" x14ac:dyDescent="0.3"/>
    <row r="1231" customFormat="1" x14ac:dyDescent="0.3"/>
    <row r="1232" customFormat="1" x14ac:dyDescent="0.3"/>
    <row r="1233" customFormat="1" x14ac:dyDescent="0.3"/>
    <row r="1234" customFormat="1" x14ac:dyDescent="0.3"/>
    <row r="1235" customFormat="1" x14ac:dyDescent="0.3"/>
    <row r="1236" customFormat="1" x14ac:dyDescent="0.3"/>
    <row r="1237" customFormat="1" x14ac:dyDescent="0.3"/>
    <row r="1238" customFormat="1" x14ac:dyDescent="0.3"/>
    <row r="1239" customFormat="1" x14ac:dyDescent="0.3"/>
    <row r="1240" customFormat="1" x14ac:dyDescent="0.3"/>
    <row r="1241" customFormat="1" x14ac:dyDescent="0.3"/>
    <row r="1242" customFormat="1" x14ac:dyDescent="0.3"/>
    <row r="1243" customFormat="1" x14ac:dyDescent="0.3"/>
    <row r="1244" customFormat="1" x14ac:dyDescent="0.3"/>
    <row r="1245" customFormat="1" x14ac:dyDescent="0.3"/>
    <row r="1246" customFormat="1" x14ac:dyDescent="0.3"/>
    <row r="1247" customFormat="1" x14ac:dyDescent="0.3"/>
    <row r="1248" customFormat="1" x14ac:dyDescent="0.3"/>
    <row r="1249" customFormat="1" x14ac:dyDescent="0.3"/>
    <row r="1250" customFormat="1" x14ac:dyDescent="0.3"/>
    <row r="1251" customFormat="1" x14ac:dyDescent="0.3"/>
    <row r="1252" customFormat="1" x14ac:dyDescent="0.3"/>
    <row r="1253" customFormat="1" x14ac:dyDescent="0.3"/>
    <row r="1254" customFormat="1" x14ac:dyDescent="0.3"/>
    <row r="1255" customFormat="1" x14ac:dyDescent="0.3"/>
    <row r="1256" customFormat="1" x14ac:dyDescent="0.3"/>
    <row r="1257" customFormat="1" x14ac:dyDescent="0.3"/>
    <row r="1258" customFormat="1" x14ac:dyDescent="0.3"/>
    <row r="1259" customFormat="1" x14ac:dyDescent="0.3"/>
    <row r="1260" customFormat="1" x14ac:dyDescent="0.3"/>
    <row r="1261" customFormat="1" x14ac:dyDescent="0.3"/>
    <row r="1262" customFormat="1" x14ac:dyDescent="0.3"/>
    <row r="1263" customFormat="1" x14ac:dyDescent="0.3"/>
    <row r="1264" customFormat="1" x14ac:dyDescent="0.3"/>
    <row r="1265" customFormat="1" x14ac:dyDescent="0.3"/>
    <row r="1266" customFormat="1" x14ac:dyDescent="0.3"/>
    <row r="1267" customFormat="1" x14ac:dyDescent="0.3"/>
    <row r="1268" customFormat="1" x14ac:dyDescent="0.3"/>
    <row r="1269" customFormat="1" x14ac:dyDescent="0.3"/>
    <row r="1270" customFormat="1" x14ac:dyDescent="0.3"/>
    <row r="1271" customFormat="1" x14ac:dyDescent="0.3"/>
    <row r="1272" customFormat="1" x14ac:dyDescent="0.3"/>
    <row r="1273" customFormat="1" x14ac:dyDescent="0.3"/>
    <row r="1274" customFormat="1" x14ac:dyDescent="0.3"/>
    <row r="1275" customFormat="1" x14ac:dyDescent="0.3"/>
    <row r="1276" customFormat="1" x14ac:dyDescent="0.3"/>
    <row r="1277" customFormat="1" x14ac:dyDescent="0.3"/>
    <row r="1278" customFormat="1" x14ac:dyDescent="0.3"/>
    <row r="1279" customFormat="1" x14ac:dyDescent="0.3"/>
    <row r="1280" customFormat="1" x14ac:dyDescent="0.3"/>
    <row r="1281" customFormat="1" x14ac:dyDescent="0.3"/>
    <row r="1282" customFormat="1" x14ac:dyDescent="0.3"/>
    <row r="1283" customFormat="1" x14ac:dyDescent="0.3"/>
    <row r="1284" customFormat="1" x14ac:dyDescent="0.3"/>
    <row r="1285" customFormat="1" x14ac:dyDescent="0.3"/>
    <row r="1286" customFormat="1" x14ac:dyDescent="0.3"/>
    <row r="1287" customFormat="1" x14ac:dyDescent="0.3"/>
    <row r="1288" customFormat="1" x14ac:dyDescent="0.3"/>
    <row r="1289" customFormat="1" x14ac:dyDescent="0.3"/>
    <row r="1290" customFormat="1" x14ac:dyDescent="0.3"/>
    <row r="1291" customFormat="1" x14ac:dyDescent="0.3"/>
    <row r="1292" customFormat="1" x14ac:dyDescent="0.3"/>
    <row r="1293" customFormat="1" x14ac:dyDescent="0.3"/>
    <row r="1294" customFormat="1" x14ac:dyDescent="0.3"/>
    <row r="1295" customFormat="1" x14ac:dyDescent="0.3"/>
    <row r="1296" customFormat="1" x14ac:dyDescent="0.3"/>
    <row r="1297" customFormat="1" x14ac:dyDescent="0.3"/>
    <row r="1298" customFormat="1" x14ac:dyDescent="0.3"/>
    <row r="1299" customFormat="1" x14ac:dyDescent="0.3"/>
    <row r="1300" customFormat="1" x14ac:dyDescent="0.3"/>
    <row r="1301" customFormat="1" x14ac:dyDescent="0.3"/>
    <row r="1302" customFormat="1" x14ac:dyDescent="0.3"/>
    <row r="1303" customFormat="1" x14ac:dyDescent="0.3"/>
    <row r="1304" customFormat="1" x14ac:dyDescent="0.3"/>
    <row r="1305" customFormat="1" x14ac:dyDescent="0.3"/>
    <row r="1306" customFormat="1" x14ac:dyDescent="0.3"/>
    <row r="1307" customFormat="1" x14ac:dyDescent="0.3"/>
    <row r="1308" customFormat="1" x14ac:dyDescent="0.3"/>
    <row r="1309" customFormat="1" x14ac:dyDescent="0.3"/>
    <row r="1310" customFormat="1" x14ac:dyDescent="0.3"/>
    <row r="1311" customFormat="1" x14ac:dyDescent="0.3"/>
    <row r="1312" customFormat="1" x14ac:dyDescent="0.3"/>
    <row r="1313" customFormat="1" x14ac:dyDescent="0.3"/>
    <row r="1314" customFormat="1" x14ac:dyDescent="0.3"/>
    <row r="1315" customFormat="1" x14ac:dyDescent="0.3"/>
    <row r="1316" customFormat="1" x14ac:dyDescent="0.3"/>
    <row r="1317" customFormat="1" x14ac:dyDescent="0.3"/>
    <row r="1318" customFormat="1" x14ac:dyDescent="0.3"/>
    <row r="1319" customFormat="1" x14ac:dyDescent="0.3"/>
    <row r="1320" customFormat="1" x14ac:dyDescent="0.3"/>
    <row r="1321" customFormat="1" x14ac:dyDescent="0.3"/>
    <row r="1322" customFormat="1" x14ac:dyDescent="0.3"/>
    <row r="1323" customFormat="1" x14ac:dyDescent="0.3"/>
    <row r="1324" customFormat="1" x14ac:dyDescent="0.3"/>
    <row r="1325" customFormat="1" x14ac:dyDescent="0.3"/>
    <row r="1326" customFormat="1" x14ac:dyDescent="0.3"/>
    <row r="1327" customFormat="1" x14ac:dyDescent="0.3"/>
    <row r="1328" customFormat="1" x14ac:dyDescent="0.3"/>
    <row r="1329" customFormat="1" x14ac:dyDescent="0.3"/>
    <row r="1330" customFormat="1" x14ac:dyDescent="0.3"/>
    <row r="1331" customFormat="1" x14ac:dyDescent="0.3"/>
    <row r="1332" customFormat="1" x14ac:dyDescent="0.3"/>
    <row r="1333" customFormat="1" x14ac:dyDescent="0.3"/>
    <row r="1334" customFormat="1" x14ac:dyDescent="0.3"/>
    <row r="1335" customFormat="1" x14ac:dyDescent="0.3"/>
    <row r="1336" customFormat="1" x14ac:dyDescent="0.3"/>
    <row r="1337" customFormat="1" x14ac:dyDescent="0.3"/>
    <row r="1338" customFormat="1" x14ac:dyDescent="0.3"/>
    <row r="1339" customFormat="1" x14ac:dyDescent="0.3"/>
    <row r="1340" customFormat="1" x14ac:dyDescent="0.3"/>
    <row r="1341" customFormat="1" x14ac:dyDescent="0.3"/>
    <row r="1342" customFormat="1" x14ac:dyDescent="0.3"/>
    <row r="1343" customFormat="1" x14ac:dyDescent="0.3"/>
    <row r="1344" customFormat="1" x14ac:dyDescent="0.3"/>
    <row r="1345" customFormat="1" x14ac:dyDescent="0.3"/>
    <row r="1346" customFormat="1" x14ac:dyDescent="0.3"/>
    <row r="1347" customFormat="1" x14ac:dyDescent="0.3"/>
    <row r="1348" customFormat="1" x14ac:dyDescent="0.3"/>
    <row r="1349" customFormat="1" x14ac:dyDescent="0.3"/>
    <row r="1350" customFormat="1" x14ac:dyDescent="0.3"/>
    <row r="1351" customFormat="1" x14ac:dyDescent="0.3"/>
    <row r="1352" customFormat="1" x14ac:dyDescent="0.3"/>
    <row r="1353" customFormat="1" x14ac:dyDescent="0.3"/>
    <row r="1354" customFormat="1" x14ac:dyDescent="0.3"/>
    <row r="1355" customFormat="1" x14ac:dyDescent="0.3"/>
    <row r="1356" customFormat="1" x14ac:dyDescent="0.3"/>
    <row r="1357" customFormat="1" x14ac:dyDescent="0.3"/>
    <row r="1358" customFormat="1" x14ac:dyDescent="0.3"/>
    <row r="1359" customFormat="1" x14ac:dyDescent="0.3"/>
    <row r="1360" customFormat="1" x14ac:dyDescent="0.3"/>
  </sheetData>
  <sortState xmlns:xlrd2="http://schemas.microsoft.com/office/spreadsheetml/2017/richdata2" ref="A6:Q735">
    <sortCondition ref="A6:A735"/>
  </sortState>
  <conditionalFormatting sqref="D6:D735">
    <cfRule type="cellIs" dxfId="0" priority="2" operator="equal">
      <formula>$D$737</formula>
    </cfRule>
  </conditionalFormatting>
  <dataValidations disablePrompts="1" count="1">
    <dataValidation type="list" allowBlank="1" showInputMessage="1" showErrorMessage="1" sqref="M6:M722" xr:uid="{ED2A28E3-6169-46F7-B612-C40E9095A147}">
      <formula1>#REF!</formula1>
    </dataValidation>
  </dataValidations>
  <hyperlinks>
    <hyperlink ref="Q470" r:id="rId1" xr:uid="{03F9A383-0EE7-4CED-980B-F63737895605}"/>
  </hyperlinks>
  <pageMargins left="0.7" right="0.7" top="0.75" bottom="0.75" header="0.3" footer="0.3"/>
  <pageSetup paperSize="9" orientation="portrait" horizontalDpi="4294967293" verticalDpi="4294967293"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16768-353C-48A2-A1B6-9E4BBD608AB4}">
  <dimension ref="A1:Q8246"/>
  <sheetViews>
    <sheetView topLeftCell="I1" zoomScale="140" workbookViewId="0">
      <selection activeCell="Q1" sqref="Q1"/>
    </sheetView>
  </sheetViews>
  <sheetFormatPr defaultRowHeight="14.4" x14ac:dyDescent="0.3"/>
  <sheetData>
    <row r="1" spans="1:17" x14ac:dyDescent="0.3">
      <c r="A1" t="s">
        <v>3884</v>
      </c>
      <c r="B1" t="s">
        <v>3885</v>
      </c>
      <c r="C1" t="s">
        <v>3886</v>
      </c>
      <c r="D1" t="s">
        <v>3887</v>
      </c>
      <c r="E1" t="s">
        <v>3888</v>
      </c>
      <c r="F1" t="s">
        <v>3889</v>
      </c>
      <c r="G1" t="s">
        <v>3890</v>
      </c>
      <c r="H1" t="s">
        <v>3891</v>
      </c>
      <c r="I1" t="s">
        <v>3892</v>
      </c>
      <c r="J1" t="s">
        <v>3893</v>
      </c>
      <c r="K1" t="s">
        <v>3894</v>
      </c>
      <c r="L1" t="s">
        <v>3895</v>
      </c>
      <c r="M1" t="s">
        <v>3896</v>
      </c>
      <c r="N1" t="s">
        <v>3897</v>
      </c>
      <c r="O1" t="s">
        <v>3898</v>
      </c>
      <c r="P1" t="s">
        <v>3899</v>
      </c>
      <c r="Q1" t="s">
        <v>3900</v>
      </c>
    </row>
    <row r="2" spans="1:17" x14ac:dyDescent="0.3">
      <c r="A2" t="s">
        <v>3901</v>
      </c>
      <c r="B2" t="s">
        <v>3902</v>
      </c>
      <c r="D2" t="s">
        <v>3903</v>
      </c>
      <c r="E2" t="s">
        <v>3904</v>
      </c>
      <c r="F2" t="s">
        <v>3905</v>
      </c>
      <c r="G2" t="s">
        <v>3906</v>
      </c>
      <c r="H2">
        <v>107.59099999999999</v>
      </c>
      <c r="I2">
        <v>64.845399999999998</v>
      </c>
      <c r="J2" t="s">
        <v>3907</v>
      </c>
      <c r="K2" t="s">
        <v>3908</v>
      </c>
      <c r="L2">
        <v>28</v>
      </c>
      <c r="M2">
        <v>0</v>
      </c>
      <c r="N2" t="s">
        <v>3909</v>
      </c>
      <c r="O2" t="s">
        <v>3910</v>
      </c>
    </row>
    <row r="3" spans="1:17" x14ac:dyDescent="0.3">
      <c r="A3" t="s">
        <v>3911</v>
      </c>
      <c r="B3" t="s">
        <v>3912</v>
      </c>
      <c r="C3" t="s">
        <v>3913</v>
      </c>
      <c r="D3" t="s">
        <v>3914</v>
      </c>
      <c r="E3" t="s">
        <v>3915</v>
      </c>
      <c r="F3" t="s">
        <v>3916</v>
      </c>
      <c r="G3" t="s">
        <v>3917</v>
      </c>
      <c r="H3">
        <v>167.67599999999999</v>
      </c>
      <c r="I3">
        <v>64.5</v>
      </c>
      <c r="K3" t="s">
        <v>3918</v>
      </c>
      <c r="L3">
        <v>7795</v>
      </c>
      <c r="M3">
        <v>38554</v>
      </c>
      <c r="N3" t="s">
        <v>3919</v>
      </c>
      <c r="O3" t="s">
        <v>3920</v>
      </c>
      <c r="P3" t="s">
        <v>3921</v>
      </c>
    </row>
    <row r="4" spans="1:17" x14ac:dyDescent="0.3">
      <c r="A4" t="s">
        <v>3922</v>
      </c>
      <c r="B4" t="s">
        <v>3923</v>
      </c>
      <c r="D4" t="s">
        <v>3924</v>
      </c>
      <c r="E4" t="s">
        <v>3925</v>
      </c>
      <c r="F4" t="s">
        <v>3926</v>
      </c>
      <c r="G4" t="s">
        <v>3906</v>
      </c>
      <c r="H4">
        <v>978.94200000000001</v>
      </c>
      <c r="I4">
        <v>35.122100000000003</v>
      </c>
      <c r="J4" t="s">
        <v>3927</v>
      </c>
      <c r="K4" t="s">
        <v>3928</v>
      </c>
      <c r="L4">
        <v>347</v>
      </c>
      <c r="M4">
        <v>74248</v>
      </c>
      <c r="N4" t="s">
        <v>3929</v>
      </c>
      <c r="O4" t="s">
        <v>3930</v>
      </c>
      <c r="P4" t="s">
        <v>3931</v>
      </c>
    </row>
    <row r="5" spans="1:17" x14ac:dyDescent="0.3">
      <c r="A5" t="s">
        <v>3932</v>
      </c>
      <c r="B5" t="s">
        <v>3923</v>
      </c>
      <c r="D5" t="s">
        <v>3933</v>
      </c>
      <c r="E5" t="s">
        <v>3934</v>
      </c>
      <c r="F5" t="s">
        <v>3935</v>
      </c>
      <c r="G5" t="s">
        <v>3906</v>
      </c>
      <c r="H5">
        <v>430.00799999999998</v>
      </c>
      <c r="I5">
        <v>33.446199999999997</v>
      </c>
      <c r="J5" t="s">
        <v>3936</v>
      </c>
      <c r="K5" t="s">
        <v>3937</v>
      </c>
      <c r="L5">
        <v>42</v>
      </c>
      <c r="M5">
        <v>42683</v>
      </c>
      <c r="N5" t="s">
        <v>3938</v>
      </c>
      <c r="O5" t="s">
        <v>3939</v>
      </c>
      <c r="P5" t="s">
        <v>3940</v>
      </c>
    </row>
    <row r="6" spans="1:17" x14ac:dyDescent="0.3">
      <c r="A6" t="s">
        <v>3941</v>
      </c>
      <c r="B6" t="s">
        <v>3923</v>
      </c>
      <c r="D6" t="s">
        <v>3942</v>
      </c>
      <c r="E6" t="s">
        <v>3943</v>
      </c>
      <c r="F6" t="s">
        <v>3944</v>
      </c>
      <c r="G6" t="s">
        <v>3906</v>
      </c>
      <c r="H6">
        <v>828.34900000000005</v>
      </c>
      <c r="I6">
        <v>35.699100000000001</v>
      </c>
      <c r="J6" t="s">
        <v>3945</v>
      </c>
      <c r="K6" t="s">
        <v>3946</v>
      </c>
      <c r="L6">
        <v>3150</v>
      </c>
      <c r="M6">
        <v>37660</v>
      </c>
      <c r="N6" t="s">
        <v>3947</v>
      </c>
      <c r="O6" t="s">
        <v>3948</v>
      </c>
      <c r="P6" t="s">
        <v>3949</v>
      </c>
    </row>
    <row r="7" spans="1:17" x14ac:dyDescent="0.3">
      <c r="A7" t="s">
        <v>3950</v>
      </c>
      <c r="B7" t="s">
        <v>3923</v>
      </c>
      <c r="D7" t="s">
        <v>3951</v>
      </c>
      <c r="E7" t="s">
        <v>3952</v>
      </c>
      <c r="F7" t="s">
        <v>3953</v>
      </c>
      <c r="G7" t="s">
        <v>3906</v>
      </c>
      <c r="H7">
        <v>4225.58</v>
      </c>
      <c r="I7">
        <v>44.4651</v>
      </c>
      <c r="J7" t="s">
        <v>3954</v>
      </c>
      <c r="K7" t="s">
        <v>3955</v>
      </c>
      <c r="L7">
        <v>290</v>
      </c>
      <c r="M7">
        <v>0</v>
      </c>
      <c r="N7" t="s">
        <v>3956</v>
      </c>
      <c r="O7" t="s">
        <v>3957</v>
      </c>
    </row>
    <row r="8" spans="1:17" x14ac:dyDescent="0.3">
      <c r="A8" t="s">
        <v>3958</v>
      </c>
      <c r="B8" t="s">
        <v>3923</v>
      </c>
      <c r="D8" t="s">
        <v>3959</v>
      </c>
      <c r="E8" t="s">
        <v>3960</v>
      </c>
      <c r="F8" t="s">
        <v>3961</v>
      </c>
      <c r="G8" t="s">
        <v>3906</v>
      </c>
      <c r="H8">
        <v>374.423</v>
      </c>
      <c r="I8">
        <v>43.576900000000002</v>
      </c>
      <c r="J8" t="s">
        <v>3962</v>
      </c>
      <c r="L8">
        <v>58</v>
      </c>
      <c r="M8">
        <v>42578</v>
      </c>
      <c r="N8" t="s">
        <v>3963</v>
      </c>
      <c r="O8" t="s">
        <v>3964</v>
      </c>
      <c r="P8" t="s">
        <v>3965</v>
      </c>
    </row>
    <row r="9" spans="1:17" x14ac:dyDescent="0.3">
      <c r="A9" t="s">
        <v>3966</v>
      </c>
      <c r="B9" t="s">
        <v>3923</v>
      </c>
      <c r="D9" t="s">
        <v>3967</v>
      </c>
      <c r="E9" t="s">
        <v>3968</v>
      </c>
      <c r="F9" t="s">
        <v>3969</v>
      </c>
      <c r="G9" t="s">
        <v>3906</v>
      </c>
      <c r="H9">
        <v>14702.9</v>
      </c>
      <c r="I9">
        <v>46.051600000000001</v>
      </c>
      <c r="J9" t="s">
        <v>3970</v>
      </c>
      <c r="K9" t="s">
        <v>3971</v>
      </c>
      <c r="L9">
        <v>3795</v>
      </c>
      <c r="M9">
        <v>0</v>
      </c>
      <c r="N9" t="s">
        <v>3972</v>
      </c>
      <c r="O9" t="s">
        <v>3973</v>
      </c>
    </row>
    <row r="10" spans="1:17" x14ac:dyDescent="0.3">
      <c r="A10" t="s">
        <v>3974</v>
      </c>
      <c r="B10" t="s">
        <v>3923</v>
      </c>
      <c r="D10" t="s">
        <v>3975</v>
      </c>
      <c r="E10" t="s">
        <v>3976</v>
      </c>
      <c r="F10" t="s">
        <v>3977</v>
      </c>
      <c r="G10" t="s">
        <v>3906</v>
      </c>
      <c r="H10">
        <v>2182.79</v>
      </c>
      <c r="I10">
        <v>46.783099999999997</v>
      </c>
      <c r="J10" t="s">
        <v>3978</v>
      </c>
      <c r="K10" t="s">
        <v>3979</v>
      </c>
      <c r="L10">
        <v>687</v>
      </c>
      <c r="M10">
        <v>57578</v>
      </c>
      <c r="N10" t="s">
        <v>3980</v>
      </c>
      <c r="O10" t="s">
        <v>3981</v>
      </c>
      <c r="P10" t="s">
        <v>3982</v>
      </c>
    </row>
    <row r="11" spans="1:17" x14ac:dyDescent="0.3">
      <c r="A11" t="s">
        <v>3983</v>
      </c>
      <c r="B11" t="s">
        <v>3984</v>
      </c>
      <c r="C11" t="s">
        <v>3985</v>
      </c>
      <c r="D11" t="s">
        <v>3986</v>
      </c>
      <c r="E11" t="s">
        <v>3987</v>
      </c>
      <c r="F11" t="s">
        <v>3988</v>
      </c>
      <c r="G11" t="s">
        <v>3989</v>
      </c>
      <c r="H11">
        <v>7.6614599999999999</v>
      </c>
      <c r="I11">
        <v>27.8</v>
      </c>
      <c r="K11" t="s">
        <v>3990</v>
      </c>
      <c r="L11">
        <v>62</v>
      </c>
      <c r="M11">
        <v>3646</v>
      </c>
      <c r="N11" t="s">
        <v>3991</v>
      </c>
      <c r="O11" t="s">
        <v>3992</v>
      </c>
      <c r="P11" t="s">
        <v>3993</v>
      </c>
    </row>
    <row r="12" spans="1:17" x14ac:dyDescent="0.3">
      <c r="A12" t="s">
        <v>3994</v>
      </c>
      <c r="B12" t="s">
        <v>3984</v>
      </c>
      <c r="C12" t="s">
        <v>3995</v>
      </c>
      <c r="D12" t="s">
        <v>3996</v>
      </c>
      <c r="E12" t="s">
        <v>3997</v>
      </c>
      <c r="F12" t="s">
        <v>3998</v>
      </c>
      <c r="G12" t="s">
        <v>3906</v>
      </c>
      <c r="H12">
        <v>12.5913</v>
      </c>
      <c r="I12">
        <v>36.0381</v>
      </c>
      <c r="J12" t="s">
        <v>3999</v>
      </c>
      <c r="L12">
        <v>4</v>
      </c>
      <c r="M12">
        <v>5132</v>
      </c>
      <c r="N12" t="s">
        <v>4000</v>
      </c>
      <c r="O12" t="s">
        <v>4001</v>
      </c>
      <c r="P12" t="s">
        <v>4002</v>
      </c>
      <c r="Q12">
        <v>25</v>
      </c>
    </row>
    <row r="13" spans="1:17" x14ac:dyDescent="0.3">
      <c r="A13" t="s">
        <v>4003</v>
      </c>
      <c r="B13" t="s">
        <v>3984</v>
      </c>
      <c r="C13" t="s">
        <v>4004</v>
      </c>
      <c r="D13" t="s">
        <v>4005</v>
      </c>
      <c r="E13" t="s">
        <v>4006</v>
      </c>
      <c r="F13" t="s">
        <v>4007</v>
      </c>
      <c r="G13" t="s">
        <v>3917</v>
      </c>
      <c r="H13">
        <v>30.276</v>
      </c>
      <c r="I13">
        <v>50.272100000000002</v>
      </c>
      <c r="J13" t="s">
        <v>4008</v>
      </c>
      <c r="K13" t="s">
        <v>4009</v>
      </c>
      <c r="L13">
        <v>91</v>
      </c>
      <c r="M13">
        <v>9556</v>
      </c>
      <c r="N13" t="s">
        <v>4010</v>
      </c>
      <c r="O13" t="s">
        <v>4011</v>
      </c>
      <c r="P13" t="s">
        <v>4012</v>
      </c>
      <c r="Q13">
        <v>26</v>
      </c>
    </row>
    <row r="14" spans="1:17" x14ac:dyDescent="0.3">
      <c r="A14" t="s">
        <v>4013</v>
      </c>
      <c r="B14" t="s">
        <v>3984</v>
      </c>
      <c r="C14" t="s">
        <v>4014</v>
      </c>
      <c r="D14" t="s">
        <v>4015</v>
      </c>
      <c r="E14" t="s">
        <v>4016</v>
      </c>
      <c r="F14" t="s">
        <v>4017</v>
      </c>
      <c r="G14" t="s">
        <v>3906</v>
      </c>
      <c r="H14">
        <v>29.385000000000002</v>
      </c>
      <c r="I14">
        <v>49.810499999999998</v>
      </c>
      <c r="J14" t="s">
        <v>4018</v>
      </c>
      <c r="K14" t="s">
        <v>4019</v>
      </c>
      <c r="L14">
        <v>8</v>
      </c>
      <c r="M14">
        <v>19260</v>
      </c>
      <c r="N14" t="s">
        <v>4020</v>
      </c>
      <c r="O14" t="s">
        <v>4021</v>
      </c>
      <c r="P14" t="s">
        <v>4022</v>
      </c>
      <c r="Q14">
        <v>28</v>
      </c>
    </row>
    <row r="15" spans="1:17" x14ac:dyDescent="0.3">
      <c r="A15" t="s">
        <v>4023</v>
      </c>
      <c r="B15" t="s">
        <v>3984</v>
      </c>
      <c r="C15" t="s">
        <v>4024</v>
      </c>
      <c r="D15" t="s">
        <v>4025</v>
      </c>
      <c r="E15" t="s">
        <v>4026</v>
      </c>
      <c r="F15" t="s">
        <v>4027</v>
      </c>
      <c r="G15" t="s">
        <v>3906</v>
      </c>
      <c r="H15">
        <v>41.102400000000003</v>
      </c>
      <c r="I15">
        <v>48.231900000000003</v>
      </c>
      <c r="J15" t="s">
        <v>4028</v>
      </c>
      <c r="K15" t="s">
        <v>4029</v>
      </c>
      <c r="L15">
        <v>21</v>
      </c>
      <c r="M15">
        <v>10812</v>
      </c>
      <c r="N15" t="s">
        <v>4030</v>
      </c>
      <c r="O15" t="s">
        <v>4031</v>
      </c>
      <c r="P15" t="s">
        <v>4032</v>
      </c>
      <c r="Q15">
        <v>25</v>
      </c>
    </row>
    <row r="16" spans="1:17" x14ac:dyDescent="0.3">
      <c r="A16" t="s">
        <v>4033</v>
      </c>
      <c r="B16" t="s">
        <v>3984</v>
      </c>
      <c r="C16" t="s">
        <v>4034</v>
      </c>
      <c r="D16" t="s">
        <v>4035</v>
      </c>
      <c r="E16" t="s">
        <v>4036</v>
      </c>
      <c r="F16" t="s">
        <v>4037</v>
      </c>
      <c r="G16" t="s">
        <v>3906</v>
      </c>
      <c r="H16">
        <v>14.2827</v>
      </c>
      <c r="I16">
        <v>33.482700000000001</v>
      </c>
      <c r="J16" t="s">
        <v>4038</v>
      </c>
      <c r="L16">
        <v>8</v>
      </c>
      <c r="M16">
        <v>6030</v>
      </c>
      <c r="N16" t="s">
        <v>4039</v>
      </c>
      <c r="O16" t="s">
        <v>4040</v>
      </c>
      <c r="P16" t="s">
        <v>4041</v>
      </c>
      <c r="Q16">
        <v>25</v>
      </c>
    </row>
    <row r="17" spans="1:16" x14ac:dyDescent="0.3">
      <c r="A17" t="s">
        <v>4042</v>
      </c>
      <c r="B17" t="s">
        <v>4043</v>
      </c>
      <c r="C17" t="s">
        <v>4044</v>
      </c>
      <c r="D17" t="s">
        <v>4045</v>
      </c>
      <c r="E17" t="s">
        <v>4046</v>
      </c>
      <c r="F17" t="s">
        <v>4047</v>
      </c>
      <c r="G17" t="s">
        <v>4048</v>
      </c>
      <c r="H17">
        <v>32.8551</v>
      </c>
      <c r="I17">
        <v>59.711399999999998</v>
      </c>
      <c r="J17" t="s">
        <v>4049</v>
      </c>
      <c r="L17">
        <v>36</v>
      </c>
      <c r="M17">
        <v>8316</v>
      </c>
      <c r="N17" t="s">
        <v>4050</v>
      </c>
      <c r="O17" t="s">
        <v>4051</v>
      </c>
      <c r="P17" t="s">
        <v>4052</v>
      </c>
    </row>
    <row r="18" spans="1:16" x14ac:dyDescent="0.3">
      <c r="A18" t="s">
        <v>4053</v>
      </c>
      <c r="B18" t="s">
        <v>4043</v>
      </c>
      <c r="C18" t="s">
        <v>4054</v>
      </c>
      <c r="D18" t="s">
        <v>4055</v>
      </c>
      <c r="E18" t="s">
        <v>4056</v>
      </c>
      <c r="F18" t="s">
        <v>4057</v>
      </c>
      <c r="G18" t="s">
        <v>3906</v>
      </c>
      <c r="H18">
        <v>26.075500000000002</v>
      </c>
      <c r="I18">
        <v>46.4407</v>
      </c>
      <c r="J18" t="s">
        <v>4058</v>
      </c>
      <c r="L18">
        <v>12</v>
      </c>
      <c r="M18">
        <v>8758</v>
      </c>
      <c r="N18" t="s">
        <v>4059</v>
      </c>
      <c r="O18" t="s">
        <v>4060</v>
      </c>
      <c r="P18" t="s">
        <v>4061</v>
      </c>
    </row>
    <row r="19" spans="1:16" x14ac:dyDescent="0.3">
      <c r="A19" t="s">
        <v>4062</v>
      </c>
      <c r="B19" t="s">
        <v>4043</v>
      </c>
      <c r="C19" t="s">
        <v>4063</v>
      </c>
      <c r="D19" t="s">
        <v>4064</v>
      </c>
      <c r="E19" t="s">
        <v>4065</v>
      </c>
      <c r="F19" t="s">
        <v>4066</v>
      </c>
      <c r="G19" t="s">
        <v>3917</v>
      </c>
      <c r="H19">
        <v>89.9375</v>
      </c>
      <c r="I19">
        <v>51.7</v>
      </c>
      <c r="K19" t="s">
        <v>4067</v>
      </c>
      <c r="L19">
        <v>29495</v>
      </c>
      <c r="M19">
        <v>19607</v>
      </c>
      <c r="N19" t="s">
        <v>4068</v>
      </c>
      <c r="O19" t="s">
        <v>4069</v>
      </c>
      <c r="P19" t="s">
        <v>4070</v>
      </c>
    </row>
    <row r="20" spans="1:16" x14ac:dyDescent="0.3">
      <c r="A20" t="s">
        <v>4071</v>
      </c>
      <c r="B20" t="s">
        <v>3912</v>
      </c>
      <c r="C20" t="s">
        <v>4072</v>
      </c>
      <c r="D20" t="s">
        <v>4073</v>
      </c>
      <c r="E20" t="s">
        <v>4074</v>
      </c>
      <c r="F20" t="s">
        <v>4075</v>
      </c>
      <c r="G20" t="s">
        <v>3906</v>
      </c>
      <c r="H20">
        <v>12.078200000000001</v>
      </c>
      <c r="I20">
        <v>49.734499999999997</v>
      </c>
      <c r="J20" t="s">
        <v>4076</v>
      </c>
      <c r="K20" t="s">
        <v>4077</v>
      </c>
      <c r="L20">
        <v>35</v>
      </c>
      <c r="M20">
        <v>4965</v>
      </c>
      <c r="N20" t="s">
        <v>4078</v>
      </c>
      <c r="O20" t="s">
        <v>4079</v>
      </c>
      <c r="P20" t="s">
        <v>4080</v>
      </c>
    </row>
    <row r="21" spans="1:16" x14ac:dyDescent="0.3">
      <c r="A21" t="s">
        <v>4081</v>
      </c>
      <c r="B21" t="s">
        <v>3912</v>
      </c>
      <c r="C21" t="s">
        <v>4082</v>
      </c>
      <c r="D21" t="s">
        <v>4083</v>
      </c>
      <c r="E21" t="s">
        <v>4084</v>
      </c>
      <c r="F21" t="s">
        <v>4085</v>
      </c>
      <c r="G21" t="s">
        <v>3917</v>
      </c>
      <c r="H21">
        <v>20.8354</v>
      </c>
      <c r="I21">
        <v>24.3</v>
      </c>
      <c r="K21" t="s">
        <v>4086</v>
      </c>
      <c r="L21">
        <v>1529</v>
      </c>
      <c r="M21">
        <v>8163</v>
      </c>
      <c r="N21" t="s">
        <v>4087</v>
      </c>
      <c r="O21" t="s">
        <v>4088</v>
      </c>
      <c r="P21" t="s">
        <v>4089</v>
      </c>
    </row>
    <row r="22" spans="1:16" x14ac:dyDescent="0.3">
      <c r="A22" t="s">
        <v>4090</v>
      </c>
      <c r="B22" t="s">
        <v>4091</v>
      </c>
      <c r="C22" t="s">
        <v>4092</v>
      </c>
      <c r="D22" t="s">
        <v>4093</v>
      </c>
      <c r="E22" t="s">
        <v>4094</v>
      </c>
      <c r="F22" t="s">
        <v>4095</v>
      </c>
      <c r="G22" t="s">
        <v>3917</v>
      </c>
      <c r="H22">
        <v>51.894399999999997</v>
      </c>
      <c r="I22">
        <v>51.079599999999999</v>
      </c>
      <c r="J22" t="s">
        <v>4096</v>
      </c>
      <c r="K22" t="s">
        <v>4097</v>
      </c>
      <c r="L22">
        <v>4665</v>
      </c>
      <c r="M22">
        <v>8609</v>
      </c>
      <c r="N22" t="s">
        <v>4098</v>
      </c>
      <c r="O22" t="s">
        <v>4099</v>
      </c>
      <c r="P22" t="s">
        <v>4100</v>
      </c>
    </row>
    <row r="23" spans="1:16" x14ac:dyDescent="0.3">
      <c r="A23" t="s">
        <v>4101</v>
      </c>
      <c r="B23" t="s">
        <v>4091</v>
      </c>
      <c r="C23" t="s">
        <v>4102</v>
      </c>
      <c r="D23" t="s">
        <v>4103</v>
      </c>
      <c r="E23" t="s">
        <v>4104</v>
      </c>
      <c r="F23" t="s">
        <v>4105</v>
      </c>
      <c r="G23" t="s">
        <v>3906</v>
      </c>
      <c r="H23">
        <v>9.1023200000000006</v>
      </c>
      <c r="I23">
        <v>30.2256</v>
      </c>
      <c r="J23" t="s">
        <v>4106</v>
      </c>
      <c r="K23" t="s">
        <v>4107</v>
      </c>
      <c r="L23">
        <v>8</v>
      </c>
      <c r="M23">
        <v>7610</v>
      </c>
      <c r="N23" t="s">
        <v>4108</v>
      </c>
      <c r="O23" t="s">
        <v>4109</v>
      </c>
      <c r="P23" t="s">
        <v>4110</v>
      </c>
    </row>
    <row r="24" spans="1:16" x14ac:dyDescent="0.3">
      <c r="A24" t="s">
        <v>4111</v>
      </c>
      <c r="B24" t="s">
        <v>4091</v>
      </c>
      <c r="C24" t="s">
        <v>4112</v>
      </c>
      <c r="D24" t="s">
        <v>4113</v>
      </c>
      <c r="E24" t="s">
        <v>4114</v>
      </c>
      <c r="F24" t="s">
        <v>4115</v>
      </c>
      <c r="G24" t="s">
        <v>3906</v>
      </c>
      <c r="H24">
        <v>65.668099999999995</v>
      </c>
      <c r="I24">
        <v>52.287300000000002</v>
      </c>
      <c r="J24" t="s">
        <v>4116</v>
      </c>
      <c r="K24" t="s">
        <v>4117</v>
      </c>
      <c r="L24">
        <v>2277</v>
      </c>
      <c r="M24">
        <v>8318</v>
      </c>
      <c r="N24" t="s">
        <v>4118</v>
      </c>
      <c r="O24" t="s">
        <v>4119</v>
      </c>
      <c r="P24" t="s">
        <v>4120</v>
      </c>
    </row>
    <row r="25" spans="1:16" x14ac:dyDescent="0.3">
      <c r="A25" t="s">
        <v>4121</v>
      </c>
      <c r="B25" t="s">
        <v>4091</v>
      </c>
      <c r="C25" t="s">
        <v>4122</v>
      </c>
      <c r="D25" t="s">
        <v>4123</v>
      </c>
      <c r="E25" t="s">
        <v>4124</v>
      </c>
      <c r="F25" t="s">
        <v>4125</v>
      </c>
      <c r="G25" t="s">
        <v>3906</v>
      </c>
      <c r="H25">
        <v>18.7806</v>
      </c>
      <c r="I25">
        <v>22.045400000000001</v>
      </c>
      <c r="J25" t="s">
        <v>4126</v>
      </c>
      <c r="K25" t="s">
        <v>4127</v>
      </c>
      <c r="L25">
        <v>21</v>
      </c>
      <c r="M25">
        <v>4954</v>
      </c>
      <c r="N25" t="s">
        <v>4128</v>
      </c>
      <c r="O25" t="s">
        <v>4129</v>
      </c>
      <c r="P25" t="s">
        <v>4130</v>
      </c>
    </row>
    <row r="26" spans="1:16" x14ac:dyDescent="0.3">
      <c r="A26" t="s">
        <v>4131</v>
      </c>
      <c r="B26" t="s">
        <v>4091</v>
      </c>
      <c r="C26" t="s">
        <v>4132</v>
      </c>
      <c r="D26" t="s">
        <v>4133</v>
      </c>
      <c r="E26" t="s">
        <v>4134</v>
      </c>
      <c r="F26" t="s">
        <v>4135</v>
      </c>
      <c r="G26" t="s">
        <v>3906</v>
      </c>
      <c r="H26">
        <v>18.867799999999999</v>
      </c>
      <c r="I26">
        <v>23.610600000000002</v>
      </c>
      <c r="J26" t="s">
        <v>4136</v>
      </c>
      <c r="L26">
        <v>39</v>
      </c>
      <c r="M26">
        <v>5158</v>
      </c>
      <c r="N26" t="s">
        <v>4128</v>
      </c>
      <c r="O26" t="s">
        <v>4137</v>
      </c>
      <c r="P26" t="s">
        <v>4138</v>
      </c>
    </row>
    <row r="27" spans="1:16" x14ac:dyDescent="0.3">
      <c r="A27" t="s">
        <v>4139</v>
      </c>
      <c r="B27" t="s">
        <v>4091</v>
      </c>
      <c r="C27" t="s">
        <v>4140</v>
      </c>
      <c r="D27" t="s">
        <v>4141</v>
      </c>
      <c r="E27" t="s">
        <v>4142</v>
      </c>
      <c r="F27" t="s">
        <v>4143</v>
      </c>
      <c r="G27" t="s">
        <v>4048</v>
      </c>
      <c r="H27">
        <v>23.332799999999999</v>
      </c>
      <c r="I27">
        <v>19.334599999999998</v>
      </c>
      <c r="J27" t="s">
        <v>4144</v>
      </c>
      <c r="L27">
        <v>15</v>
      </c>
      <c r="M27">
        <v>5387</v>
      </c>
      <c r="N27" t="s">
        <v>4145</v>
      </c>
      <c r="O27" t="s">
        <v>4146</v>
      </c>
      <c r="P27" t="s">
        <v>4147</v>
      </c>
    </row>
    <row r="28" spans="1:16" x14ac:dyDescent="0.3">
      <c r="A28" t="s">
        <v>4148</v>
      </c>
      <c r="B28" t="s">
        <v>4091</v>
      </c>
      <c r="C28" t="s">
        <v>4149</v>
      </c>
      <c r="D28" t="s">
        <v>4150</v>
      </c>
      <c r="E28" t="s">
        <v>4151</v>
      </c>
      <c r="F28" t="s">
        <v>4152</v>
      </c>
      <c r="G28" t="s">
        <v>3906</v>
      </c>
      <c r="H28">
        <v>24.396000000000001</v>
      </c>
      <c r="I28">
        <v>38.621600000000001</v>
      </c>
      <c r="J28" t="s">
        <v>4153</v>
      </c>
      <c r="K28" t="s">
        <v>4154</v>
      </c>
      <c r="L28">
        <v>164</v>
      </c>
      <c r="M28">
        <v>5328</v>
      </c>
      <c r="N28" t="s">
        <v>4155</v>
      </c>
      <c r="O28" t="s">
        <v>4156</v>
      </c>
      <c r="P28" t="s">
        <v>4157</v>
      </c>
    </row>
    <row r="29" spans="1:16" x14ac:dyDescent="0.3">
      <c r="A29" t="s">
        <v>4158</v>
      </c>
      <c r="B29" t="s">
        <v>4091</v>
      </c>
      <c r="C29" t="s">
        <v>4159</v>
      </c>
      <c r="D29" t="s">
        <v>4160</v>
      </c>
      <c r="E29" t="s">
        <v>4161</v>
      </c>
      <c r="F29" t="s">
        <v>4162</v>
      </c>
      <c r="G29" t="s">
        <v>3906</v>
      </c>
      <c r="H29">
        <v>27.0137</v>
      </c>
      <c r="I29">
        <v>42.282499999999999</v>
      </c>
      <c r="J29" t="s">
        <v>4163</v>
      </c>
      <c r="K29" t="s">
        <v>4164</v>
      </c>
      <c r="L29">
        <v>2748</v>
      </c>
      <c r="M29">
        <v>5392</v>
      </c>
      <c r="N29" t="s">
        <v>4165</v>
      </c>
      <c r="O29" t="s">
        <v>4166</v>
      </c>
      <c r="P29" t="s">
        <v>4167</v>
      </c>
    </row>
    <row r="30" spans="1:16" x14ac:dyDescent="0.3">
      <c r="A30" t="s">
        <v>4168</v>
      </c>
      <c r="B30" t="s">
        <v>4091</v>
      </c>
      <c r="C30" t="s">
        <v>4169</v>
      </c>
      <c r="D30" t="s">
        <v>4170</v>
      </c>
      <c r="E30" t="s">
        <v>4171</v>
      </c>
      <c r="F30" t="s">
        <v>4172</v>
      </c>
      <c r="G30" t="s">
        <v>3906</v>
      </c>
      <c r="H30">
        <v>8.17971</v>
      </c>
      <c r="I30">
        <v>41.697200000000002</v>
      </c>
      <c r="J30" t="s">
        <v>4173</v>
      </c>
      <c r="K30" t="s">
        <v>4174</v>
      </c>
      <c r="L30">
        <v>14</v>
      </c>
      <c r="M30">
        <v>3674</v>
      </c>
      <c r="N30" t="s">
        <v>4175</v>
      </c>
      <c r="O30" t="s">
        <v>4176</v>
      </c>
      <c r="P30" t="s">
        <v>4177</v>
      </c>
    </row>
    <row r="31" spans="1:16" x14ac:dyDescent="0.3">
      <c r="A31" t="s">
        <v>4178</v>
      </c>
      <c r="B31" t="s">
        <v>4091</v>
      </c>
      <c r="C31" t="s">
        <v>4179</v>
      </c>
      <c r="D31" t="s">
        <v>4180</v>
      </c>
      <c r="E31" t="s">
        <v>4181</v>
      </c>
      <c r="F31" t="s">
        <v>4182</v>
      </c>
      <c r="G31" t="s">
        <v>3906</v>
      </c>
      <c r="H31">
        <v>8.3581199999999995</v>
      </c>
      <c r="I31">
        <v>32.549199999999999</v>
      </c>
      <c r="J31" t="s">
        <v>4183</v>
      </c>
      <c r="L31">
        <v>8</v>
      </c>
      <c r="M31">
        <v>3795</v>
      </c>
      <c r="N31" t="s">
        <v>4184</v>
      </c>
      <c r="O31" t="s">
        <v>4185</v>
      </c>
      <c r="P31" t="s">
        <v>4186</v>
      </c>
    </row>
    <row r="32" spans="1:16" x14ac:dyDescent="0.3">
      <c r="A32" t="s">
        <v>4187</v>
      </c>
      <c r="B32" t="s">
        <v>4091</v>
      </c>
      <c r="C32" t="s">
        <v>4188</v>
      </c>
      <c r="D32" t="s">
        <v>4189</v>
      </c>
      <c r="E32" t="s">
        <v>4190</v>
      </c>
      <c r="F32" t="s">
        <v>4191</v>
      </c>
      <c r="G32" t="s">
        <v>3906</v>
      </c>
      <c r="H32">
        <v>8.3476099999999995</v>
      </c>
      <c r="I32">
        <v>34.0411</v>
      </c>
      <c r="J32" t="s">
        <v>4192</v>
      </c>
      <c r="K32" t="s">
        <v>4193</v>
      </c>
      <c r="L32">
        <v>9</v>
      </c>
      <c r="M32">
        <v>4061</v>
      </c>
      <c r="N32" t="s">
        <v>4194</v>
      </c>
      <c r="O32" t="s">
        <v>4195</v>
      </c>
      <c r="P32" t="s">
        <v>4196</v>
      </c>
    </row>
    <row r="33" spans="1:17" x14ac:dyDescent="0.3">
      <c r="A33" t="s">
        <v>4197</v>
      </c>
      <c r="B33" t="s">
        <v>4198</v>
      </c>
      <c r="C33" t="s">
        <v>4199</v>
      </c>
      <c r="D33" t="s">
        <v>4200</v>
      </c>
      <c r="E33" t="s">
        <v>4201</v>
      </c>
      <c r="F33" t="s">
        <v>4202</v>
      </c>
      <c r="G33" t="s">
        <v>3906</v>
      </c>
      <c r="H33">
        <v>2.4975200000000002</v>
      </c>
      <c r="I33">
        <v>47.3005</v>
      </c>
      <c r="J33" t="s">
        <v>4203</v>
      </c>
      <c r="L33">
        <v>11</v>
      </c>
      <c r="M33">
        <v>1996</v>
      </c>
      <c r="N33" t="s">
        <v>4204</v>
      </c>
      <c r="O33" t="s">
        <v>4205</v>
      </c>
      <c r="P33" t="s">
        <v>4206</v>
      </c>
    </row>
    <row r="34" spans="1:17" x14ac:dyDescent="0.3">
      <c r="A34" t="s">
        <v>4207</v>
      </c>
      <c r="B34" t="s">
        <v>4208</v>
      </c>
      <c r="C34" t="s">
        <v>4209</v>
      </c>
      <c r="E34" t="s">
        <v>4210</v>
      </c>
      <c r="F34" t="s">
        <v>4211</v>
      </c>
      <c r="G34" t="s">
        <v>3906</v>
      </c>
      <c r="H34">
        <v>108.479</v>
      </c>
      <c r="I34">
        <v>37.686799999999998</v>
      </c>
      <c r="J34" t="s">
        <v>4212</v>
      </c>
      <c r="K34" t="s">
        <v>4213</v>
      </c>
      <c r="L34">
        <v>12</v>
      </c>
      <c r="M34">
        <v>19404</v>
      </c>
      <c r="N34" t="s">
        <v>4214</v>
      </c>
      <c r="P34" t="s">
        <v>4215</v>
      </c>
    </row>
    <row r="35" spans="1:17" x14ac:dyDescent="0.3">
      <c r="A35" t="s">
        <v>4216</v>
      </c>
      <c r="B35" t="s">
        <v>4208</v>
      </c>
      <c r="C35" t="s">
        <v>4217</v>
      </c>
      <c r="D35" t="s">
        <v>4218</v>
      </c>
      <c r="E35" t="s">
        <v>4219</v>
      </c>
      <c r="F35" t="s">
        <v>4220</v>
      </c>
      <c r="G35" t="s">
        <v>3917</v>
      </c>
      <c r="H35">
        <v>87.155699999999996</v>
      </c>
      <c r="I35">
        <v>28.5</v>
      </c>
      <c r="K35" t="s">
        <v>4221</v>
      </c>
      <c r="L35">
        <v>196</v>
      </c>
      <c r="M35">
        <v>14388</v>
      </c>
      <c r="N35" t="s">
        <v>4222</v>
      </c>
      <c r="O35" t="s">
        <v>4223</v>
      </c>
      <c r="P35" t="s">
        <v>4224</v>
      </c>
    </row>
    <row r="36" spans="1:17" x14ac:dyDescent="0.3">
      <c r="A36" t="s">
        <v>4225</v>
      </c>
      <c r="B36" t="s">
        <v>4226</v>
      </c>
      <c r="C36" t="s">
        <v>4227</v>
      </c>
      <c r="D36" t="s">
        <v>4228</v>
      </c>
      <c r="E36" t="s">
        <v>4229</v>
      </c>
      <c r="F36" t="s">
        <v>4230</v>
      </c>
      <c r="G36" t="s">
        <v>3906</v>
      </c>
      <c r="H36">
        <v>1278.73</v>
      </c>
      <c r="I36">
        <v>38.166699999999999</v>
      </c>
      <c r="J36" t="s">
        <v>4231</v>
      </c>
      <c r="K36" t="s">
        <v>4232</v>
      </c>
      <c r="L36">
        <v>2310</v>
      </c>
      <c r="M36">
        <v>28317</v>
      </c>
      <c r="N36" t="s">
        <v>4233</v>
      </c>
      <c r="O36" t="s">
        <v>4234</v>
      </c>
      <c r="P36" t="s">
        <v>4235</v>
      </c>
    </row>
    <row r="37" spans="1:17" x14ac:dyDescent="0.3">
      <c r="A37" t="s">
        <v>4236</v>
      </c>
      <c r="B37" t="s">
        <v>4226</v>
      </c>
      <c r="C37" t="s">
        <v>4237</v>
      </c>
      <c r="D37" t="s">
        <v>4238</v>
      </c>
      <c r="E37" t="s">
        <v>4239</v>
      </c>
      <c r="F37" t="s">
        <v>4240</v>
      </c>
      <c r="G37" t="s">
        <v>3917</v>
      </c>
      <c r="H37">
        <v>2538.39</v>
      </c>
      <c r="I37">
        <v>40.399900000000002</v>
      </c>
      <c r="J37" t="s">
        <v>4241</v>
      </c>
      <c r="K37" t="s">
        <v>4242</v>
      </c>
      <c r="L37">
        <v>2197</v>
      </c>
      <c r="M37">
        <v>40086</v>
      </c>
      <c r="N37" t="s">
        <v>4243</v>
      </c>
      <c r="O37" t="s">
        <v>4244</v>
      </c>
      <c r="P37" t="s">
        <v>4245</v>
      </c>
    </row>
    <row r="38" spans="1:17" x14ac:dyDescent="0.3">
      <c r="A38" t="s">
        <v>4246</v>
      </c>
      <c r="B38" t="s">
        <v>4226</v>
      </c>
      <c r="C38" t="s">
        <v>4247</v>
      </c>
      <c r="D38" t="s">
        <v>4248</v>
      </c>
      <c r="E38" t="s">
        <v>4249</v>
      </c>
      <c r="F38" t="s">
        <v>4250</v>
      </c>
      <c r="G38" t="s">
        <v>3906</v>
      </c>
      <c r="H38">
        <v>265.02699999999999</v>
      </c>
      <c r="I38">
        <v>44.515099999999997</v>
      </c>
      <c r="J38" t="s">
        <v>4251</v>
      </c>
      <c r="K38" t="s">
        <v>4252</v>
      </c>
      <c r="L38">
        <v>8145</v>
      </c>
      <c r="M38">
        <v>14102</v>
      </c>
      <c r="N38" t="s">
        <v>4253</v>
      </c>
      <c r="O38" t="s">
        <v>4254</v>
      </c>
      <c r="P38" t="s">
        <v>4255</v>
      </c>
    </row>
    <row r="39" spans="1:17" x14ac:dyDescent="0.3">
      <c r="A39" t="s">
        <v>4256</v>
      </c>
      <c r="B39" t="s">
        <v>4226</v>
      </c>
      <c r="C39" t="s">
        <v>4257</v>
      </c>
      <c r="D39" t="s">
        <v>4258</v>
      </c>
      <c r="E39" t="s">
        <v>4259</v>
      </c>
      <c r="F39" t="s">
        <v>4260</v>
      </c>
      <c r="G39" t="s">
        <v>3906</v>
      </c>
      <c r="H39">
        <v>225.251</v>
      </c>
      <c r="I39">
        <v>32.635199999999998</v>
      </c>
      <c r="J39" t="s">
        <v>4261</v>
      </c>
      <c r="K39" t="s">
        <v>4262</v>
      </c>
      <c r="L39">
        <v>177</v>
      </c>
      <c r="M39">
        <v>23471</v>
      </c>
      <c r="N39" t="s">
        <v>4263</v>
      </c>
      <c r="O39" t="s">
        <v>4264</v>
      </c>
      <c r="P39" t="s">
        <v>4265</v>
      </c>
    </row>
    <row r="40" spans="1:17" x14ac:dyDescent="0.3">
      <c r="A40" t="s">
        <v>4266</v>
      </c>
      <c r="B40" t="s">
        <v>4267</v>
      </c>
      <c r="E40" t="s">
        <v>4268</v>
      </c>
      <c r="F40" t="s">
        <v>4269</v>
      </c>
      <c r="G40" t="s">
        <v>3906</v>
      </c>
      <c r="H40">
        <v>115.227</v>
      </c>
      <c r="I40">
        <v>36.023899999999998</v>
      </c>
      <c r="J40" t="s">
        <v>4270</v>
      </c>
      <c r="K40" t="s">
        <v>4271</v>
      </c>
      <c r="L40">
        <v>1280</v>
      </c>
      <c r="M40">
        <v>21099</v>
      </c>
      <c r="N40" t="s">
        <v>4272</v>
      </c>
      <c r="O40" t="s">
        <v>4273</v>
      </c>
      <c r="P40" t="s">
        <v>4274</v>
      </c>
    </row>
    <row r="41" spans="1:17" x14ac:dyDescent="0.3">
      <c r="A41" t="s">
        <v>4275</v>
      </c>
      <c r="B41" t="s">
        <v>3984</v>
      </c>
      <c r="C41" t="s">
        <v>4276</v>
      </c>
      <c r="D41" t="s">
        <v>4277</v>
      </c>
      <c r="E41" t="s">
        <v>4278</v>
      </c>
      <c r="F41" t="s">
        <v>4279</v>
      </c>
      <c r="G41" t="s">
        <v>3917</v>
      </c>
      <c r="H41">
        <v>29.364000000000001</v>
      </c>
      <c r="I41">
        <v>52.8</v>
      </c>
      <c r="K41" t="s">
        <v>4280</v>
      </c>
      <c r="L41">
        <v>27</v>
      </c>
      <c r="M41">
        <v>10401</v>
      </c>
      <c r="N41" t="s">
        <v>4281</v>
      </c>
      <c r="O41" t="s">
        <v>4282</v>
      </c>
      <c r="P41" t="s">
        <v>4283</v>
      </c>
      <c r="Q41">
        <v>24</v>
      </c>
    </row>
    <row r="42" spans="1:17" x14ac:dyDescent="0.3">
      <c r="A42" t="s">
        <v>4284</v>
      </c>
      <c r="B42" t="s">
        <v>3902</v>
      </c>
      <c r="C42" t="s">
        <v>4285</v>
      </c>
      <c r="D42" t="s">
        <v>4286</v>
      </c>
      <c r="E42" t="s">
        <v>4287</v>
      </c>
      <c r="F42" t="s">
        <v>4288</v>
      </c>
      <c r="G42" t="s">
        <v>3906</v>
      </c>
      <c r="H42">
        <v>32.437399999999997</v>
      </c>
      <c r="I42">
        <v>46.905000000000001</v>
      </c>
      <c r="J42" t="s">
        <v>4289</v>
      </c>
      <c r="K42" t="s">
        <v>4290</v>
      </c>
      <c r="L42">
        <v>64</v>
      </c>
      <c r="M42">
        <v>11673</v>
      </c>
      <c r="N42" t="s">
        <v>4291</v>
      </c>
      <c r="O42" t="s">
        <v>4292</v>
      </c>
      <c r="P42" t="s">
        <v>4293</v>
      </c>
    </row>
    <row r="43" spans="1:17" x14ac:dyDescent="0.3">
      <c r="A43" t="s">
        <v>4294</v>
      </c>
      <c r="B43" t="s">
        <v>4226</v>
      </c>
      <c r="C43" t="s">
        <v>4295</v>
      </c>
      <c r="D43" t="s">
        <v>4296</v>
      </c>
      <c r="E43" t="s">
        <v>4297</v>
      </c>
      <c r="F43" t="s">
        <v>4298</v>
      </c>
      <c r="G43" t="s">
        <v>3989</v>
      </c>
      <c r="H43">
        <v>363.10700000000003</v>
      </c>
      <c r="I43">
        <v>34.1</v>
      </c>
      <c r="K43" t="s">
        <v>4299</v>
      </c>
      <c r="L43">
        <v>24071</v>
      </c>
      <c r="M43">
        <v>0</v>
      </c>
      <c r="N43" t="s">
        <v>4300</v>
      </c>
      <c r="O43" t="s">
        <v>4301</v>
      </c>
    </row>
    <row r="44" spans="1:17" x14ac:dyDescent="0.3">
      <c r="A44" t="s">
        <v>4302</v>
      </c>
      <c r="B44" t="s">
        <v>3912</v>
      </c>
      <c r="C44" t="s">
        <v>4303</v>
      </c>
      <c r="D44" t="s">
        <v>4304</v>
      </c>
      <c r="E44" t="s">
        <v>4305</v>
      </c>
      <c r="F44" t="s">
        <v>4306</v>
      </c>
      <c r="G44" t="s">
        <v>3906</v>
      </c>
      <c r="H44">
        <v>34.204999999999998</v>
      </c>
      <c r="I44">
        <v>22.463100000000001</v>
      </c>
      <c r="J44" t="s">
        <v>4307</v>
      </c>
      <c r="K44" t="s">
        <v>4308</v>
      </c>
      <c r="L44">
        <v>41</v>
      </c>
      <c r="M44">
        <v>13315</v>
      </c>
      <c r="N44" t="s">
        <v>4309</v>
      </c>
      <c r="O44" t="s">
        <v>4310</v>
      </c>
      <c r="P44" t="s">
        <v>4311</v>
      </c>
      <c r="Q44">
        <v>24</v>
      </c>
    </row>
    <row r="45" spans="1:17" x14ac:dyDescent="0.3">
      <c r="A45" t="s">
        <v>4312</v>
      </c>
      <c r="B45" t="s">
        <v>3902</v>
      </c>
      <c r="C45" t="s">
        <v>4313</v>
      </c>
      <c r="D45" t="s">
        <v>4314</v>
      </c>
      <c r="E45" t="s">
        <v>4315</v>
      </c>
      <c r="F45" t="s">
        <v>4316</v>
      </c>
      <c r="G45" t="s">
        <v>3917</v>
      </c>
      <c r="H45">
        <v>87.145300000000006</v>
      </c>
      <c r="I45">
        <v>52.9</v>
      </c>
      <c r="K45" t="s">
        <v>4317</v>
      </c>
      <c r="L45">
        <v>669</v>
      </c>
      <c r="M45">
        <v>24822</v>
      </c>
      <c r="N45" t="s">
        <v>4318</v>
      </c>
      <c r="O45" t="s">
        <v>4319</v>
      </c>
      <c r="P45" t="s">
        <v>4320</v>
      </c>
    </row>
    <row r="46" spans="1:17" x14ac:dyDescent="0.3">
      <c r="A46" t="s">
        <v>4321</v>
      </c>
      <c r="B46" t="s">
        <v>3984</v>
      </c>
      <c r="C46" t="s">
        <v>4322</v>
      </c>
      <c r="D46" t="s">
        <v>4323</v>
      </c>
      <c r="E46" t="s">
        <v>4324</v>
      </c>
      <c r="F46" t="s">
        <v>4325</v>
      </c>
      <c r="G46" t="s">
        <v>3906</v>
      </c>
      <c r="H46">
        <v>36.457999999999998</v>
      </c>
      <c r="I46">
        <v>48.327800000000003</v>
      </c>
      <c r="J46" t="s">
        <v>4326</v>
      </c>
      <c r="K46" t="s">
        <v>4327</v>
      </c>
      <c r="L46">
        <v>31</v>
      </c>
      <c r="M46">
        <v>13313</v>
      </c>
      <c r="N46" t="s">
        <v>4328</v>
      </c>
      <c r="O46" t="s">
        <v>4329</v>
      </c>
      <c r="P46" t="s">
        <v>4330</v>
      </c>
      <c r="Q46">
        <v>25</v>
      </c>
    </row>
    <row r="47" spans="1:17" x14ac:dyDescent="0.3">
      <c r="A47" t="s">
        <v>145</v>
      </c>
      <c r="B47" t="s">
        <v>3984</v>
      </c>
      <c r="C47" t="s">
        <v>4331</v>
      </c>
      <c r="D47" t="s">
        <v>4332</v>
      </c>
      <c r="E47" t="s">
        <v>4333</v>
      </c>
      <c r="F47" t="s">
        <v>4334</v>
      </c>
      <c r="G47" t="s">
        <v>4048</v>
      </c>
      <c r="H47">
        <v>12.2277</v>
      </c>
      <c r="I47">
        <v>40.069299999999998</v>
      </c>
      <c r="J47" t="s">
        <v>4335</v>
      </c>
      <c r="L47">
        <v>18</v>
      </c>
      <c r="M47">
        <v>0</v>
      </c>
      <c r="N47" t="s">
        <v>4336</v>
      </c>
      <c r="O47" t="s">
        <v>4337</v>
      </c>
      <c r="Q47">
        <v>25</v>
      </c>
    </row>
    <row r="48" spans="1:17" x14ac:dyDescent="0.3">
      <c r="A48" t="s">
        <v>4338</v>
      </c>
      <c r="B48" t="s">
        <v>3984</v>
      </c>
      <c r="C48" t="s">
        <v>4339</v>
      </c>
      <c r="D48" t="s">
        <v>4340</v>
      </c>
      <c r="E48" t="s">
        <v>4341</v>
      </c>
      <c r="F48" t="s">
        <v>4342</v>
      </c>
      <c r="G48" t="s">
        <v>3989</v>
      </c>
      <c r="H48">
        <v>11.4703</v>
      </c>
      <c r="I48">
        <v>38</v>
      </c>
      <c r="K48" t="s">
        <v>4343</v>
      </c>
      <c r="L48">
        <v>1648</v>
      </c>
      <c r="M48">
        <v>0</v>
      </c>
      <c r="N48" t="s">
        <v>4344</v>
      </c>
      <c r="O48" t="s">
        <v>4345</v>
      </c>
      <c r="Q48">
        <v>25</v>
      </c>
    </row>
    <row r="49" spans="1:17" x14ac:dyDescent="0.3">
      <c r="A49" t="s">
        <v>4346</v>
      </c>
      <c r="B49" t="s">
        <v>4347</v>
      </c>
      <c r="C49" t="s">
        <v>4348</v>
      </c>
      <c r="D49" t="s">
        <v>4349</v>
      </c>
      <c r="E49" t="s">
        <v>4350</v>
      </c>
      <c r="F49" t="s">
        <v>4351</v>
      </c>
      <c r="G49" t="s">
        <v>3906</v>
      </c>
      <c r="H49">
        <v>19.0519</v>
      </c>
      <c r="I49">
        <v>48.536799999999999</v>
      </c>
      <c r="J49" t="s">
        <v>4352</v>
      </c>
      <c r="L49">
        <v>14</v>
      </c>
      <c r="M49">
        <v>6863</v>
      </c>
      <c r="N49" t="s">
        <v>4353</v>
      </c>
      <c r="O49" t="s">
        <v>4354</v>
      </c>
      <c r="P49" t="s">
        <v>4355</v>
      </c>
      <c r="Q49">
        <v>27</v>
      </c>
    </row>
    <row r="50" spans="1:17" x14ac:dyDescent="0.3">
      <c r="A50" t="s">
        <v>4356</v>
      </c>
      <c r="B50" t="s">
        <v>3984</v>
      </c>
      <c r="C50" t="s">
        <v>4357</v>
      </c>
      <c r="D50" t="s">
        <v>4358</v>
      </c>
      <c r="E50" t="s">
        <v>4359</v>
      </c>
      <c r="F50" t="s">
        <v>4360</v>
      </c>
      <c r="G50" t="s">
        <v>3906</v>
      </c>
      <c r="H50">
        <v>40.979100000000003</v>
      </c>
      <c r="I50">
        <v>51.588200000000001</v>
      </c>
      <c r="J50" t="s">
        <v>4361</v>
      </c>
      <c r="K50" t="s">
        <v>4362</v>
      </c>
      <c r="L50">
        <v>53</v>
      </c>
      <c r="M50">
        <v>12989</v>
      </c>
      <c r="N50" t="s">
        <v>4363</v>
      </c>
      <c r="O50" t="s">
        <v>4364</v>
      </c>
      <c r="P50" t="s">
        <v>4365</v>
      </c>
      <c r="Q50">
        <v>24</v>
      </c>
    </row>
    <row r="51" spans="1:17" x14ac:dyDescent="0.3">
      <c r="A51" t="s">
        <v>4366</v>
      </c>
      <c r="B51" t="s">
        <v>4367</v>
      </c>
      <c r="D51" t="s">
        <v>4368</v>
      </c>
      <c r="E51" t="s">
        <v>4369</v>
      </c>
      <c r="F51" t="s">
        <v>4370</v>
      </c>
      <c r="G51" t="s">
        <v>3906</v>
      </c>
      <c r="H51">
        <v>384.12700000000001</v>
      </c>
      <c r="I51">
        <v>45.699199999999998</v>
      </c>
      <c r="J51" t="s">
        <v>4371</v>
      </c>
      <c r="K51" t="s">
        <v>4372</v>
      </c>
      <c r="L51">
        <v>128</v>
      </c>
      <c r="M51">
        <v>46760</v>
      </c>
      <c r="N51" t="s">
        <v>4373</v>
      </c>
      <c r="O51" t="s">
        <v>4374</v>
      </c>
      <c r="P51" t="s">
        <v>4375</v>
      </c>
    </row>
    <row r="52" spans="1:17" x14ac:dyDescent="0.3">
      <c r="A52" t="s">
        <v>4376</v>
      </c>
      <c r="B52" t="s">
        <v>4267</v>
      </c>
      <c r="D52" t="s">
        <v>4377</v>
      </c>
      <c r="E52" t="s">
        <v>4378</v>
      </c>
      <c r="F52" t="s">
        <v>4379</v>
      </c>
      <c r="G52" t="s">
        <v>3917</v>
      </c>
      <c r="H52">
        <v>587.35299999999995</v>
      </c>
      <c r="I52">
        <v>37.5</v>
      </c>
      <c r="K52" t="s">
        <v>4380</v>
      </c>
      <c r="L52">
        <v>34009</v>
      </c>
      <c r="M52">
        <v>0</v>
      </c>
      <c r="N52" t="s">
        <v>4381</v>
      </c>
      <c r="O52" t="s">
        <v>4382</v>
      </c>
    </row>
    <row r="53" spans="1:17" x14ac:dyDescent="0.3">
      <c r="A53" t="s">
        <v>4383</v>
      </c>
      <c r="B53" t="s">
        <v>4091</v>
      </c>
      <c r="C53" t="s">
        <v>4384</v>
      </c>
      <c r="D53" t="s">
        <v>4385</v>
      </c>
      <c r="E53" t="s">
        <v>4386</v>
      </c>
      <c r="F53" t="s">
        <v>4387</v>
      </c>
      <c r="G53" t="s">
        <v>4048</v>
      </c>
      <c r="H53">
        <v>23.083500000000001</v>
      </c>
      <c r="I53">
        <v>21.737300000000001</v>
      </c>
      <c r="J53" t="s">
        <v>4388</v>
      </c>
      <c r="L53">
        <v>16</v>
      </c>
      <c r="M53">
        <v>6039</v>
      </c>
      <c r="N53" t="s">
        <v>4128</v>
      </c>
      <c r="O53" t="s">
        <v>4389</v>
      </c>
      <c r="P53" t="s">
        <v>4390</v>
      </c>
    </row>
    <row r="54" spans="1:17" x14ac:dyDescent="0.3">
      <c r="A54" t="s">
        <v>155</v>
      </c>
      <c r="B54" t="s">
        <v>3984</v>
      </c>
      <c r="C54" t="s">
        <v>4391</v>
      </c>
      <c r="D54" t="s">
        <v>4392</v>
      </c>
      <c r="E54" t="s">
        <v>4393</v>
      </c>
      <c r="F54" t="s">
        <v>4394</v>
      </c>
      <c r="G54" t="s">
        <v>3906</v>
      </c>
      <c r="H54">
        <v>12.0928</v>
      </c>
      <c r="I54">
        <v>38.561999999999998</v>
      </c>
      <c r="J54" t="s">
        <v>4395</v>
      </c>
      <c r="L54">
        <v>17</v>
      </c>
      <c r="M54">
        <v>5542</v>
      </c>
      <c r="N54" t="s">
        <v>4396</v>
      </c>
      <c r="O54" t="s">
        <v>4397</v>
      </c>
      <c r="P54" t="s">
        <v>4398</v>
      </c>
      <c r="Q54">
        <v>25</v>
      </c>
    </row>
    <row r="55" spans="1:17" x14ac:dyDescent="0.3">
      <c r="A55" t="s">
        <v>154</v>
      </c>
      <c r="B55" t="s">
        <v>3984</v>
      </c>
      <c r="C55" t="s">
        <v>4399</v>
      </c>
      <c r="D55" t="s">
        <v>4400</v>
      </c>
      <c r="E55" t="s">
        <v>4401</v>
      </c>
      <c r="F55" t="s">
        <v>4402</v>
      </c>
      <c r="G55" t="s">
        <v>3906</v>
      </c>
      <c r="H55">
        <v>11.8514</v>
      </c>
      <c r="I55">
        <v>39.626899999999999</v>
      </c>
      <c r="J55" t="s">
        <v>4403</v>
      </c>
      <c r="L55">
        <v>17</v>
      </c>
      <c r="M55">
        <v>0</v>
      </c>
      <c r="N55" t="s">
        <v>4404</v>
      </c>
      <c r="O55" t="s">
        <v>4405</v>
      </c>
      <c r="Q55">
        <v>25</v>
      </c>
    </row>
    <row r="56" spans="1:17" x14ac:dyDescent="0.3">
      <c r="A56" t="s">
        <v>4406</v>
      </c>
      <c r="B56" t="s">
        <v>3984</v>
      </c>
      <c r="C56" t="s">
        <v>4407</v>
      </c>
      <c r="D56" t="s">
        <v>4408</v>
      </c>
      <c r="E56" t="s">
        <v>4409</v>
      </c>
      <c r="F56" t="s">
        <v>4410</v>
      </c>
      <c r="G56" t="s">
        <v>3906</v>
      </c>
      <c r="H56">
        <v>11.2195</v>
      </c>
      <c r="I56">
        <v>36.755899999999997</v>
      </c>
      <c r="J56" t="s">
        <v>4411</v>
      </c>
      <c r="L56">
        <v>10</v>
      </c>
      <c r="M56">
        <v>5589</v>
      </c>
      <c r="N56" t="s">
        <v>4412</v>
      </c>
      <c r="O56" t="s">
        <v>4413</v>
      </c>
      <c r="P56" t="s">
        <v>4414</v>
      </c>
      <c r="Q56">
        <v>25</v>
      </c>
    </row>
    <row r="57" spans="1:17" x14ac:dyDescent="0.3">
      <c r="A57" t="s">
        <v>4415</v>
      </c>
      <c r="B57" t="s">
        <v>3984</v>
      </c>
      <c r="C57" t="s">
        <v>4416</v>
      </c>
      <c r="D57" t="s">
        <v>4417</v>
      </c>
      <c r="E57" t="s">
        <v>4418</v>
      </c>
      <c r="F57" t="s">
        <v>4419</v>
      </c>
      <c r="G57" t="s">
        <v>3906</v>
      </c>
      <c r="H57">
        <v>11.5389</v>
      </c>
      <c r="I57">
        <v>41.582299999999996</v>
      </c>
      <c r="J57" t="s">
        <v>4420</v>
      </c>
      <c r="K57" t="s">
        <v>4421</v>
      </c>
      <c r="L57">
        <v>34</v>
      </c>
      <c r="M57">
        <v>0</v>
      </c>
      <c r="N57" t="s">
        <v>4422</v>
      </c>
      <c r="O57" t="s">
        <v>4423</v>
      </c>
      <c r="Q57">
        <v>25</v>
      </c>
    </row>
    <row r="58" spans="1:17" x14ac:dyDescent="0.3">
      <c r="A58" t="s">
        <v>4424</v>
      </c>
      <c r="B58" t="s">
        <v>4347</v>
      </c>
      <c r="C58">
        <v>521</v>
      </c>
      <c r="D58" t="s">
        <v>4425</v>
      </c>
      <c r="E58" t="s">
        <v>4426</v>
      </c>
      <c r="F58" t="s">
        <v>4427</v>
      </c>
      <c r="G58" t="s">
        <v>3906</v>
      </c>
      <c r="H58">
        <v>19.664400000000001</v>
      </c>
      <c r="I58">
        <v>54.012099999999997</v>
      </c>
      <c r="J58" t="s">
        <v>4428</v>
      </c>
      <c r="K58" t="s">
        <v>4429</v>
      </c>
      <c r="L58">
        <v>27</v>
      </c>
      <c r="M58">
        <v>6782</v>
      </c>
      <c r="N58" t="s">
        <v>4430</v>
      </c>
      <c r="O58" t="s">
        <v>4431</v>
      </c>
      <c r="P58" t="s">
        <v>4432</v>
      </c>
      <c r="Q58">
        <v>25</v>
      </c>
    </row>
    <row r="59" spans="1:17" x14ac:dyDescent="0.3">
      <c r="A59" t="s">
        <v>4433</v>
      </c>
      <c r="B59" t="s">
        <v>4347</v>
      </c>
      <c r="C59" t="s">
        <v>4434</v>
      </c>
      <c r="D59" t="s">
        <v>4435</v>
      </c>
      <c r="E59" t="s">
        <v>4436</v>
      </c>
      <c r="F59" t="s">
        <v>4437</v>
      </c>
      <c r="G59" t="s">
        <v>3989</v>
      </c>
      <c r="H59">
        <v>36.192599999999999</v>
      </c>
      <c r="I59">
        <v>51.6</v>
      </c>
      <c r="K59" t="s">
        <v>4438</v>
      </c>
      <c r="L59">
        <v>68</v>
      </c>
      <c r="M59">
        <v>13356</v>
      </c>
      <c r="N59" t="s">
        <v>4439</v>
      </c>
      <c r="O59" t="s">
        <v>4440</v>
      </c>
      <c r="P59" t="s">
        <v>4441</v>
      </c>
      <c r="Q59">
        <v>25</v>
      </c>
    </row>
    <row r="60" spans="1:17" x14ac:dyDescent="0.3">
      <c r="A60" t="s">
        <v>4442</v>
      </c>
      <c r="B60" t="s">
        <v>4443</v>
      </c>
      <c r="C60" t="s">
        <v>4444</v>
      </c>
      <c r="D60" t="s">
        <v>4445</v>
      </c>
      <c r="E60" t="s">
        <v>4446</v>
      </c>
      <c r="F60" t="s">
        <v>4447</v>
      </c>
      <c r="G60" t="s">
        <v>3906</v>
      </c>
      <c r="H60">
        <v>2647.92</v>
      </c>
      <c r="I60">
        <v>42.058799999999998</v>
      </c>
      <c r="J60" t="s">
        <v>4448</v>
      </c>
      <c r="K60" t="s">
        <v>4449</v>
      </c>
      <c r="L60">
        <v>176</v>
      </c>
      <c r="M60">
        <v>74754</v>
      </c>
      <c r="N60" t="s">
        <v>4450</v>
      </c>
      <c r="O60" t="s">
        <v>4451</v>
      </c>
      <c r="P60" t="s">
        <v>4452</v>
      </c>
    </row>
    <row r="61" spans="1:17" x14ac:dyDescent="0.3">
      <c r="A61" t="s">
        <v>4453</v>
      </c>
      <c r="B61" t="s">
        <v>3984</v>
      </c>
      <c r="C61" t="s">
        <v>4454</v>
      </c>
      <c r="D61" t="s">
        <v>4455</v>
      </c>
      <c r="E61" t="s">
        <v>4456</v>
      </c>
      <c r="F61" t="s">
        <v>4457</v>
      </c>
      <c r="G61" t="s">
        <v>4048</v>
      </c>
      <c r="H61">
        <v>9.1193100000000005</v>
      </c>
      <c r="I61">
        <v>51.698900000000002</v>
      </c>
      <c r="J61" t="s">
        <v>4458</v>
      </c>
      <c r="L61">
        <v>8</v>
      </c>
      <c r="M61">
        <v>4776</v>
      </c>
      <c r="N61" t="s">
        <v>4459</v>
      </c>
      <c r="O61" t="s">
        <v>4460</v>
      </c>
      <c r="P61" t="s">
        <v>4461</v>
      </c>
      <c r="Q61">
        <v>25</v>
      </c>
    </row>
    <row r="62" spans="1:17" x14ac:dyDescent="0.3">
      <c r="A62" t="s">
        <v>4462</v>
      </c>
      <c r="B62" t="s">
        <v>4267</v>
      </c>
      <c r="C62" t="s">
        <v>4463</v>
      </c>
      <c r="D62" t="s">
        <v>4464</v>
      </c>
      <c r="E62" t="s">
        <v>4465</v>
      </c>
      <c r="F62" t="s">
        <v>4466</v>
      </c>
      <c r="G62" t="s">
        <v>3906</v>
      </c>
      <c r="H62">
        <v>513.46100000000001</v>
      </c>
      <c r="I62">
        <v>41.703600000000002</v>
      </c>
      <c r="J62" t="s">
        <v>4467</v>
      </c>
      <c r="K62" t="s">
        <v>4468</v>
      </c>
      <c r="L62">
        <v>432</v>
      </c>
      <c r="M62">
        <v>43041</v>
      </c>
      <c r="N62" t="s">
        <v>4469</v>
      </c>
      <c r="O62" t="s">
        <v>4470</v>
      </c>
      <c r="P62" t="s">
        <v>4471</v>
      </c>
    </row>
    <row r="63" spans="1:17" x14ac:dyDescent="0.3">
      <c r="A63" t="s">
        <v>4472</v>
      </c>
      <c r="B63" t="s">
        <v>4226</v>
      </c>
      <c r="C63" t="s">
        <v>4473</v>
      </c>
      <c r="D63" t="s">
        <v>4474</v>
      </c>
      <c r="E63" t="s">
        <v>4475</v>
      </c>
      <c r="F63" t="s">
        <v>4476</v>
      </c>
      <c r="G63" t="s">
        <v>3906</v>
      </c>
      <c r="H63">
        <v>460.35</v>
      </c>
      <c r="I63">
        <v>38.553800000000003</v>
      </c>
      <c r="J63" t="s">
        <v>4477</v>
      </c>
      <c r="K63" t="s">
        <v>4478</v>
      </c>
      <c r="L63">
        <v>697</v>
      </c>
      <c r="M63">
        <v>27309</v>
      </c>
      <c r="N63" t="s">
        <v>4479</v>
      </c>
      <c r="O63" t="s">
        <v>4480</v>
      </c>
      <c r="P63" t="s">
        <v>4481</v>
      </c>
    </row>
    <row r="64" spans="1:17" x14ac:dyDescent="0.3">
      <c r="A64" t="s">
        <v>4482</v>
      </c>
      <c r="B64" t="s">
        <v>3923</v>
      </c>
      <c r="C64" t="s">
        <v>4483</v>
      </c>
      <c r="D64" t="s">
        <v>4484</v>
      </c>
      <c r="E64" t="s">
        <v>4485</v>
      </c>
      <c r="F64" t="s">
        <v>4486</v>
      </c>
      <c r="G64" t="s">
        <v>3906</v>
      </c>
      <c r="H64">
        <v>1094.45</v>
      </c>
      <c r="I64">
        <v>36.958500000000001</v>
      </c>
      <c r="J64" t="s">
        <v>4487</v>
      </c>
      <c r="K64" t="s">
        <v>4488</v>
      </c>
      <c r="L64">
        <v>2833</v>
      </c>
      <c r="M64">
        <v>67222</v>
      </c>
      <c r="N64" t="s">
        <v>4489</v>
      </c>
      <c r="O64" t="s">
        <v>4490</v>
      </c>
      <c r="P64" t="s">
        <v>4491</v>
      </c>
    </row>
    <row r="65" spans="1:17" x14ac:dyDescent="0.3">
      <c r="A65" t="s">
        <v>4492</v>
      </c>
      <c r="B65" t="s">
        <v>4443</v>
      </c>
      <c r="C65" t="s">
        <v>4493</v>
      </c>
      <c r="D65" t="s">
        <v>4494</v>
      </c>
      <c r="E65" t="s">
        <v>4495</v>
      </c>
      <c r="F65" t="s">
        <v>4496</v>
      </c>
      <c r="G65" t="s">
        <v>3906</v>
      </c>
      <c r="H65">
        <v>2521.86</v>
      </c>
      <c r="I65">
        <v>41.880600000000001</v>
      </c>
      <c r="J65" t="s">
        <v>4497</v>
      </c>
      <c r="K65" t="s">
        <v>4498</v>
      </c>
      <c r="L65">
        <v>4525</v>
      </c>
      <c r="M65">
        <v>54726</v>
      </c>
      <c r="N65" t="s">
        <v>4499</v>
      </c>
      <c r="O65" t="s">
        <v>4500</v>
      </c>
      <c r="P65" t="s">
        <v>4501</v>
      </c>
    </row>
    <row r="66" spans="1:17" x14ac:dyDescent="0.3">
      <c r="A66" t="s">
        <v>4502</v>
      </c>
      <c r="B66" t="s">
        <v>3902</v>
      </c>
      <c r="C66" t="s">
        <v>4503</v>
      </c>
      <c r="E66" t="s">
        <v>4504</v>
      </c>
      <c r="F66" t="s">
        <v>4505</v>
      </c>
      <c r="G66" t="s">
        <v>4048</v>
      </c>
      <c r="H66">
        <v>16.546700000000001</v>
      </c>
      <c r="I66">
        <v>55.017099999999999</v>
      </c>
      <c r="J66" t="s">
        <v>4506</v>
      </c>
      <c r="L66">
        <v>20</v>
      </c>
      <c r="M66">
        <v>4803</v>
      </c>
      <c r="N66" t="s">
        <v>4507</v>
      </c>
      <c r="O66" t="s">
        <v>4508</v>
      </c>
      <c r="P66" t="s">
        <v>4509</v>
      </c>
    </row>
    <row r="67" spans="1:17" x14ac:dyDescent="0.3">
      <c r="A67" t="s">
        <v>4510</v>
      </c>
      <c r="B67" t="s">
        <v>4511</v>
      </c>
      <c r="C67" t="s">
        <v>4512</v>
      </c>
      <c r="D67" t="s">
        <v>4513</v>
      </c>
      <c r="E67" t="s">
        <v>4514</v>
      </c>
      <c r="F67" t="s">
        <v>4515</v>
      </c>
      <c r="G67" t="s">
        <v>3906</v>
      </c>
      <c r="H67">
        <v>1451.3</v>
      </c>
      <c r="I67">
        <v>40.753300000000003</v>
      </c>
      <c r="J67" t="s">
        <v>4516</v>
      </c>
      <c r="K67" t="s">
        <v>4517</v>
      </c>
      <c r="L67">
        <v>167</v>
      </c>
      <c r="M67">
        <v>45099</v>
      </c>
      <c r="N67" t="s">
        <v>4518</v>
      </c>
      <c r="O67" t="s">
        <v>4519</v>
      </c>
      <c r="P67" t="s">
        <v>4520</v>
      </c>
    </row>
    <row r="68" spans="1:17" x14ac:dyDescent="0.3">
      <c r="A68" t="s">
        <v>4521</v>
      </c>
      <c r="B68" t="s">
        <v>4511</v>
      </c>
      <c r="C68" t="s">
        <v>4522</v>
      </c>
      <c r="D68" t="s">
        <v>4523</v>
      </c>
      <c r="E68" t="s">
        <v>4524</v>
      </c>
      <c r="F68" t="s">
        <v>4525</v>
      </c>
      <c r="G68" t="s">
        <v>3906</v>
      </c>
      <c r="H68">
        <v>2742.47</v>
      </c>
      <c r="I68">
        <v>39.348500000000001</v>
      </c>
      <c r="J68" t="s">
        <v>4526</v>
      </c>
      <c r="K68" t="s">
        <v>4527</v>
      </c>
      <c r="L68">
        <v>55</v>
      </c>
      <c r="M68">
        <v>72913</v>
      </c>
      <c r="N68" t="s">
        <v>4528</v>
      </c>
      <c r="O68" t="s">
        <v>4529</v>
      </c>
      <c r="P68" t="s">
        <v>4530</v>
      </c>
    </row>
    <row r="69" spans="1:17" x14ac:dyDescent="0.3">
      <c r="A69" t="s">
        <v>4531</v>
      </c>
      <c r="B69" t="s">
        <v>4443</v>
      </c>
      <c r="C69" t="s">
        <v>4532</v>
      </c>
      <c r="D69" t="s">
        <v>4533</v>
      </c>
      <c r="E69" t="s">
        <v>4534</v>
      </c>
      <c r="F69" t="s">
        <v>4535</v>
      </c>
      <c r="G69" t="s">
        <v>3906</v>
      </c>
      <c r="H69">
        <v>2715.85</v>
      </c>
      <c r="I69">
        <v>41.936199999999999</v>
      </c>
      <c r="J69" t="s">
        <v>4536</v>
      </c>
      <c r="K69" t="s">
        <v>4537</v>
      </c>
      <c r="L69">
        <v>2211</v>
      </c>
      <c r="M69">
        <v>63696</v>
      </c>
      <c r="N69" t="s">
        <v>4538</v>
      </c>
      <c r="O69" t="s">
        <v>4539</v>
      </c>
      <c r="P69" t="s">
        <v>4540</v>
      </c>
    </row>
    <row r="70" spans="1:17" x14ac:dyDescent="0.3">
      <c r="A70" t="s">
        <v>4541</v>
      </c>
      <c r="B70" t="s">
        <v>4443</v>
      </c>
      <c r="C70" t="s">
        <v>4542</v>
      </c>
      <c r="D70" t="s">
        <v>4543</v>
      </c>
      <c r="E70" t="s">
        <v>4544</v>
      </c>
      <c r="F70" t="s">
        <v>4545</v>
      </c>
      <c r="G70" t="s">
        <v>3906</v>
      </c>
      <c r="H70">
        <v>2628.15</v>
      </c>
      <c r="I70">
        <v>41.986899999999999</v>
      </c>
      <c r="J70" t="s">
        <v>4546</v>
      </c>
      <c r="K70" t="s">
        <v>4547</v>
      </c>
      <c r="L70">
        <v>142</v>
      </c>
      <c r="M70">
        <v>60628</v>
      </c>
      <c r="N70" t="s">
        <v>4548</v>
      </c>
      <c r="O70" t="s">
        <v>4549</v>
      </c>
      <c r="P70" t="s">
        <v>4550</v>
      </c>
    </row>
    <row r="71" spans="1:17" x14ac:dyDescent="0.3">
      <c r="A71" t="s">
        <v>4551</v>
      </c>
      <c r="B71" t="s">
        <v>4443</v>
      </c>
      <c r="C71" t="s">
        <v>4552</v>
      </c>
      <c r="D71" t="s">
        <v>4553</v>
      </c>
      <c r="E71" t="s">
        <v>4554</v>
      </c>
      <c r="F71" t="s">
        <v>4555</v>
      </c>
      <c r="G71" t="s">
        <v>3906</v>
      </c>
      <c r="H71">
        <v>2501.91</v>
      </c>
      <c r="I71">
        <v>41.970999999999997</v>
      </c>
      <c r="J71" t="s">
        <v>4556</v>
      </c>
      <c r="K71" t="s">
        <v>4557</v>
      </c>
      <c r="L71">
        <v>706</v>
      </c>
      <c r="M71">
        <v>63577</v>
      </c>
      <c r="N71" t="s">
        <v>4558</v>
      </c>
      <c r="O71" t="s">
        <v>4559</v>
      </c>
      <c r="P71" t="s">
        <v>4560</v>
      </c>
    </row>
    <row r="72" spans="1:17" x14ac:dyDescent="0.3">
      <c r="A72" t="s">
        <v>4561</v>
      </c>
      <c r="B72" t="s">
        <v>4443</v>
      </c>
      <c r="C72" t="s">
        <v>4562</v>
      </c>
      <c r="D72" t="s">
        <v>4563</v>
      </c>
      <c r="E72" t="s">
        <v>4564</v>
      </c>
      <c r="F72" t="s">
        <v>4565</v>
      </c>
      <c r="G72" t="s">
        <v>3906</v>
      </c>
      <c r="H72">
        <v>2396.86</v>
      </c>
      <c r="I72">
        <v>41.237400000000001</v>
      </c>
      <c r="J72" t="s">
        <v>4566</v>
      </c>
      <c r="K72" t="s">
        <v>4567</v>
      </c>
      <c r="L72">
        <v>376</v>
      </c>
      <c r="M72">
        <v>66768</v>
      </c>
      <c r="N72" t="s">
        <v>4568</v>
      </c>
      <c r="O72" t="s">
        <v>4569</v>
      </c>
      <c r="P72" t="s">
        <v>4570</v>
      </c>
    </row>
    <row r="73" spans="1:17" x14ac:dyDescent="0.3">
      <c r="A73" t="s">
        <v>4571</v>
      </c>
      <c r="B73" t="s">
        <v>4267</v>
      </c>
      <c r="C73" t="s">
        <v>4572</v>
      </c>
      <c r="D73" t="s">
        <v>4573</v>
      </c>
      <c r="E73" t="s">
        <v>4574</v>
      </c>
      <c r="F73" t="s">
        <v>4575</v>
      </c>
      <c r="G73" t="s">
        <v>3917</v>
      </c>
      <c r="H73">
        <v>921.85599999999999</v>
      </c>
      <c r="I73">
        <v>37.400100000000002</v>
      </c>
      <c r="J73" t="s">
        <v>4576</v>
      </c>
      <c r="K73" t="s">
        <v>4577</v>
      </c>
      <c r="L73">
        <v>871</v>
      </c>
      <c r="M73">
        <v>38439</v>
      </c>
      <c r="N73" t="s">
        <v>4578</v>
      </c>
      <c r="O73" t="s">
        <v>4579</v>
      </c>
      <c r="P73" t="s">
        <v>4580</v>
      </c>
    </row>
    <row r="74" spans="1:17" x14ac:dyDescent="0.3">
      <c r="A74" t="s">
        <v>4581</v>
      </c>
      <c r="B74" t="s">
        <v>3984</v>
      </c>
      <c r="C74" t="s">
        <v>4582</v>
      </c>
      <c r="D74" t="s">
        <v>4583</v>
      </c>
      <c r="E74" t="s">
        <v>4584</v>
      </c>
      <c r="F74" t="s">
        <v>4585</v>
      </c>
      <c r="G74" t="s">
        <v>3989</v>
      </c>
      <c r="H74">
        <v>10.912100000000001</v>
      </c>
      <c r="I74">
        <v>44.3</v>
      </c>
      <c r="K74" t="s">
        <v>4586</v>
      </c>
      <c r="L74">
        <v>713</v>
      </c>
      <c r="M74">
        <v>0</v>
      </c>
      <c r="N74" t="s">
        <v>4587</v>
      </c>
      <c r="O74" t="s">
        <v>4588</v>
      </c>
      <c r="Q74">
        <v>25</v>
      </c>
    </row>
    <row r="75" spans="1:17" x14ac:dyDescent="0.3">
      <c r="A75" t="s">
        <v>4589</v>
      </c>
      <c r="B75" t="s">
        <v>3984</v>
      </c>
      <c r="C75" t="s">
        <v>4590</v>
      </c>
      <c r="D75" t="s">
        <v>4591</v>
      </c>
      <c r="E75" t="s">
        <v>4592</v>
      </c>
      <c r="F75" t="s">
        <v>4593</v>
      </c>
      <c r="G75" t="s">
        <v>3989</v>
      </c>
      <c r="H75">
        <v>27.013400000000001</v>
      </c>
      <c r="I75">
        <v>46.6</v>
      </c>
      <c r="K75" t="s">
        <v>4594</v>
      </c>
      <c r="L75">
        <v>55</v>
      </c>
      <c r="M75">
        <v>7227</v>
      </c>
      <c r="N75" t="s">
        <v>4595</v>
      </c>
      <c r="O75" t="s">
        <v>4596</v>
      </c>
      <c r="P75" t="s">
        <v>4597</v>
      </c>
    </row>
    <row r="76" spans="1:17" x14ac:dyDescent="0.3">
      <c r="A76" t="s">
        <v>4598</v>
      </c>
      <c r="B76" t="s">
        <v>3923</v>
      </c>
      <c r="D76" t="s">
        <v>4599</v>
      </c>
      <c r="E76" t="s">
        <v>4600</v>
      </c>
      <c r="F76" t="s">
        <v>4601</v>
      </c>
      <c r="G76" t="s">
        <v>3989</v>
      </c>
      <c r="H76">
        <v>394.45499999999998</v>
      </c>
      <c r="I76">
        <v>36.6</v>
      </c>
      <c r="K76" t="s">
        <v>4602</v>
      </c>
      <c r="L76">
        <v>44464</v>
      </c>
      <c r="M76">
        <v>0</v>
      </c>
      <c r="N76" t="s">
        <v>4603</v>
      </c>
      <c r="O76" t="s">
        <v>4604</v>
      </c>
    </row>
    <row r="77" spans="1:17" x14ac:dyDescent="0.3">
      <c r="A77" t="s">
        <v>4605</v>
      </c>
      <c r="B77" t="s">
        <v>3923</v>
      </c>
      <c r="C77" t="s">
        <v>4606</v>
      </c>
      <c r="D77" t="s">
        <v>4607</v>
      </c>
      <c r="E77" t="s">
        <v>4608</v>
      </c>
      <c r="F77" t="s">
        <v>4609</v>
      </c>
      <c r="G77" t="s">
        <v>3906</v>
      </c>
      <c r="H77">
        <v>434.29</v>
      </c>
      <c r="I77">
        <v>34.146799999999999</v>
      </c>
      <c r="J77" t="s">
        <v>4610</v>
      </c>
      <c r="K77" t="s">
        <v>4611</v>
      </c>
      <c r="L77">
        <v>1694</v>
      </c>
      <c r="M77">
        <v>51717</v>
      </c>
      <c r="N77" t="s">
        <v>4612</v>
      </c>
      <c r="O77" t="s">
        <v>4613</v>
      </c>
      <c r="P77" t="s">
        <v>4614</v>
      </c>
    </row>
    <row r="78" spans="1:17" x14ac:dyDescent="0.3">
      <c r="A78" t="s">
        <v>4615</v>
      </c>
      <c r="B78" t="s">
        <v>3923</v>
      </c>
      <c r="D78" t="s">
        <v>4616</v>
      </c>
      <c r="E78" t="s">
        <v>4617</v>
      </c>
      <c r="F78" t="s">
        <v>4618</v>
      </c>
      <c r="G78" t="s">
        <v>3906</v>
      </c>
      <c r="H78">
        <v>709.34500000000003</v>
      </c>
      <c r="I78">
        <v>44.161099999999998</v>
      </c>
      <c r="J78" t="s">
        <v>4619</v>
      </c>
      <c r="K78" t="s">
        <v>4620</v>
      </c>
      <c r="L78">
        <v>869</v>
      </c>
      <c r="M78">
        <v>39248</v>
      </c>
      <c r="N78" t="s">
        <v>4621</v>
      </c>
      <c r="O78" t="s">
        <v>4622</v>
      </c>
      <c r="P78" t="s">
        <v>4623</v>
      </c>
    </row>
    <row r="79" spans="1:17" x14ac:dyDescent="0.3">
      <c r="A79" t="s">
        <v>4624</v>
      </c>
      <c r="B79" t="s">
        <v>4443</v>
      </c>
      <c r="C79" t="s">
        <v>4625</v>
      </c>
      <c r="D79" t="s">
        <v>4626</v>
      </c>
      <c r="E79" t="s">
        <v>4627</v>
      </c>
      <c r="F79" t="s">
        <v>4628</v>
      </c>
      <c r="G79" t="s">
        <v>3906</v>
      </c>
      <c r="H79">
        <v>1859.28</v>
      </c>
      <c r="I79">
        <v>46.1721</v>
      </c>
      <c r="J79" t="s">
        <v>4629</v>
      </c>
      <c r="K79" t="s">
        <v>4630</v>
      </c>
      <c r="L79">
        <v>322</v>
      </c>
      <c r="M79">
        <v>38747</v>
      </c>
      <c r="N79" t="s">
        <v>4631</v>
      </c>
      <c r="O79" t="s">
        <v>4632</v>
      </c>
      <c r="P79" t="s">
        <v>4633</v>
      </c>
    </row>
    <row r="80" spans="1:17" x14ac:dyDescent="0.3">
      <c r="A80" t="s">
        <v>4634</v>
      </c>
      <c r="B80" t="s">
        <v>4635</v>
      </c>
      <c r="C80" t="s">
        <v>4636</v>
      </c>
      <c r="D80" t="s">
        <v>4637</v>
      </c>
      <c r="E80" t="s">
        <v>4638</v>
      </c>
      <c r="F80" t="s">
        <v>4639</v>
      </c>
      <c r="G80" t="s">
        <v>3906</v>
      </c>
      <c r="H80">
        <v>1053.33</v>
      </c>
      <c r="I80">
        <v>42.223300000000002</v>
      </c>
      <c r="J80" t="s">
        <v>4640</v>
      </c>
      <c r="K80" t="s">
        <v>4641</v>
      </c>
      <c r="L80">
        <v>214</v>
      </c>
      <c r="M80">
        <v>59256</v>
      </c>
      <c r="N80" t="s">
        <v>4642</v>
      </c>
      <c r="O80" t="s">
        <v>4643</v>
      </c>
      <c r="P80" t="s">
        <v>4644</v>
      </c>
    </row>
    <row r="81" spans="1:16" x14ac:dyDescent="0.3">
      <c r="A81" t="s">
        <v>4645</v>
      </c>
      <c r="B81" t="s">
        <v>4635</v>
      </c>
      <c r="C81" t="s">
        <v>4646</v>
      </c>
      <c r="D81" t="s">
        <v>4647</v>
      </c>
      <c r="E81" t="s">
        <v>4648</v>
      </c>
      <c r="F81" t="s">
        <v>4649</v>
      </c>
      <c r="G81" t="s">
        <v>3906</v>
      </c>
      <c r="H81">
        <v>1115.47</v>
      </c>
      <c r="I81">
        <v>41.614400000000003</v>
      </c>
      <c r="J81" t="s">
        <v>4650</v>
      </c>
      <c r="K81" t="s">
        <v>4651</v>
      </c>
      <c r="L81">
        <v>187695</v>
      </c>
      <c r="M81">
        <v>29667</v>
      </c>
      <c r="N81" t="s">
        <v>4652</v>
      </c>
      <c r="O81" t="s">
        <v>4653</v>
      </c>
      <c r="P81" t="s">
        <v>4654</v>
      </c>
    </row>
    <row r="82" spans="1:16" x14ac:dyDescent="0.3">
      <c r="A82" t="s">
        <v>4655</v>
      </c>
      <c r="B82" t="s">
        <v>4635</v>
      </c>
      <c r="C82" t="s">
        <v>4656</v>
      </c>
      <c r="D82" t="s">
        <v>4657</v>
      </c>
      <c r="E82" t="s">
        <v>4658</v>
      </c>
      <c r="F82" t="s">
        <v>4659</v>
      </c>
      <c r="G82" t="s">
        <v>3917</v>
      </c>
      <c r="H82">
        <v>1221.44</v>
      </c>
      <c r="I82">
        <v>40.799999999999997</v>
      </c>
      <c r="K82" t="s">
        <v>4660</v>
      </c>
      <c r="L82">
        <v>4183</v>
      </c>
      <c r="M82">
        <v>0</v>
      </c>
      <c r="N82" t="s">
        <v>4661</v>
      </c>
      <c r="O82" t="s">
        <v>4662</v>
      </c>
    </row>
    <row r="83" spans="1:16" x14ac:dyDescent="0.3">
      <c r="A83" t="s">
        <v>4663</v>
      </c>
      <c r="B83" t="s">
        <v>4635</v>
      </c>
      <c r="C83">
        <v>206185</v>
      </c>
      <c r="D83" t="s">
        <v>4664</v>
      </c>
      <c r="E83" t="s">
        <v>4658</v>
      </c>
      <c r="F83" t="s">
        <v>4665</v>
      </c>
      <c r="G83" t="s">
        <v>3917</v>
      </c>
      <c r="H83">
        <v>1168.29</v>
      </c>
      <c r="I83">
        <v>40.299999999999997</v>
      </c>
      <c r="K83" t="s">
        <v>4666</v>
      </c>
      <c r="L83">
        <v>3019</v>
      </c>
      <c r="M83">
        <v>0</v>
      </c>
      <c r="N83" t="s">
        <v>4661</v>
      </c>
      <c r="O83" t="s">
        <v>4667</v>
      </c>
    </row>
    <row r="84" spans="1:16" x14ac:dyDescent="0.3">
      <c r="A84" t="s">
        <v>4668</v>
      </c>
      <c r="B84" t="s">
        <v>4635</v>
      </c>
      <c r="C84" t="s">
        <v>4669</v>
      </c>
      <c r="D84" t="s">
        <v>4670</v>
      </c>
      <c r="E84" t="s">
        <v>4671</v>
      </c>
      <c r="F84" t="s">
        <v>4672</v>
      </c>
      <c r="G84" t="s">
        <v>3917</v>
      </c>
      <c r="H84">
        <v>1124.6199999999999</v>
      </c>
      <c r="I84">
        <v>41.8</v>
      </c>
      <c r="K84" t="s">
        <v>4673</v>
      </c>
      <c r="L84">
        <v>46803</v>
      </c>
      <c r="M84">
        <v>13872</v>
      </c>
      <c r="N84" t="s">
        <v>4674</v>
      </c>
      <c r="O84" t="s">
        <v>4675</v>
      </c>
    </row>
    <row r="85" spans="1:16" x14ac:dyDescent="0.3">
      <c r="A85" t="s">
        <v>4676</v>
      </c>
      <c r="B85" t="s">
        <v>4635</v>
      </c>
      <c r="C85" t="s">
        <v>4677</v>
      </c>
      <c r="D85" t="s">
        <v>4678</v>
      </c>
      <c r="E85" t="s">
        <v>4679</v>
      </c>
      <c r="F85" t="s">
        <v>4680</v>
      </c>
      <c r="G85" t="s">
        <v>3917</v>
      </c>
      <c r="H85">
        <v>1225.04</v>
      </c>
      <c r="I85">
        <v>41.3</v>
      </c>
      <c r="J85" t="s">
        <v>4681</v>
      </c>
      <c r="K85" t="s">
        <v>4682</v>
      </c>
      <c r="L85">
        <v>6915</v>
      </c>
      <c r="M85">
        <v>25438</v>
      </c>
      <c r="N85" t="s">
        <v>4683</v>
      </c>
      <c r="O85" t="s">
        <v>4684</v>
      </c>
      <c r="P85" t="s">
        <v>4685</v>
      </c>
    </row>
    <row r="86" spans="1:16" x14ac:dyDescent="0.3">
      <c r="A86" t="s">
        <v>4686</v>
      </c>
      <c r="B86" t="s">
        <v>4635</v>
      </c>
      <c r="C86">
        <v>6597</v>
      </c>
      <c r="D86" t="s">
        <v>4687</v>
      </c>
      <c r="E86" t="s">
        <v>4688</v>
      </c>
      <c r="F86" t="s">
        <v>4689</v>
      </c>
      <c r="G86" t="s">
        <v>3917</v>
      </c>
      <c r="H86">
        <v>1192.25</v>
      </c>
      <c r="I86">
        <v>41.7</v>
      </c>
      <c r="J86" t="s">
        <v>4690</v>
      </c>
      <c r="K86" t="s">
        <v>4691</v>
      </c>
      <c r="L86">
        <v>2778</v>
      </c>
      <c r="M86">
        <v>31311</v>
      </c>
      <c r="N86" t="s">
        <v>4661</v>
      </c>
      <c r="O86" t="s">
        <v>4692</v>
      </c>
      <c r="P86" t="s">
        <v>4693</v>
      </c>
    </row>
    <row r="87" spans="1:16" x14ac:dyDescent="0.3">
      <c r="A87" t="s">
        <v>4694</v>
      </c>
      <c r="B87" t="s">
        <v>4635</v>
      </c>
      <c r="C87">
        <v>7356</v>
      </c>
      <c r="D87" t="s">
        <v>4695</v>
      </c>
      <c r="E87" t="s">
        <v>4696</v>
      </c>
      <c r="F87" t="s">
        <v>4697</v>
      </c>
      <c r="G87" t="s">
        <v>3906</v>
      </c>
      <c r="H87">
        <v>927.65700000000004</v>
      </c>
      <c r="I87">
        <v>41.368099999999998</v>
      </c>
      <c r="J87" t="s">
        <v>4698</v>
      </c>
      <c r="K87" t="s">
        <v>4699</v>
      </c>
      <c r="L87">
        <v>2531</v>
      </c>
      <c r="M87">
        <v>40894</v>
      </c>
      <c r="N87" t="s">
        <v>4700</v>
      </c>
      <c r="O87" t="s">
        <v>4701</v>
      </c>
      <c r="P87" t="s">
        <v>4702</v>
      </c>
    </row>
    <row r="88" spans="1:16" x14ac:dyDescent="0.3">
      <c r="A88" t="s">
        <v>4703</v>
      </c>
      <c r="B88" t="s">
        <v>4635</v>
      </c>
      <c r="C88">
        <v>44215</v>
      </c>
      <c r="D88" t="s">
        <v>4704</v>
      </c>
      <c r="E88" t="s">
        <v>4658</v>
      </c>
      <c r="F88" t="s">
        <v>4705</v>
      </c>
      <c r="G88" t="s">
        <v>3917</v>
      </c>
      <c r="H88">
        <v>955.51499999999999</v>
      </c>
      <c r="I88">
        <v>41.8</v>
      </c>
      <c r="K88" t="s">
        <v>4706</v>
      </c>
      <c r="L88">
        <v>2364</v>
      </c>
      <c r="M88">
        <v>0</v>
      </c>
      <c r="N88" t="s">
        <v>4661</v>
      </c>
      <c r="O88" t="s">
        <v>4707</v>
      </c>
    </row>
    <row r="89" spans="1:16" x14ac:dyDescent="0.3">
      <c r="A89" t="s">
        <v>4708</v>
      </c>
      <c r="B89" t="s">
        <v>4635</v>
      </c>
      <c r="C89" t="s">
        <v>4709</v>
      </c>
      <c r="D89" t="s">
        <v>4710</v>
      </c>
      <c r="E89" t="s">
        <v>4711</v>
      </c>
      <c r="F89" t="s">
        <v>4712</v>
      </c>
      <c r="G89" t="s">
        <v>3917</v>
      </c>
      <c r="H89">
        <v>1190.76</v>
      </c>
      <c r="I89">
        <v>32</v>
      </c>
      <c r="K89" t="s">
        <v>4713</v>
      </c>
      <c r="L89">
        <v>1909</v>
      </c>
      <c r="M89">
        <v>0</v>
      </c>
      <c r="N89" t="s">
        <v>4714</v>
      </c>
      <c r="O89" t="s">
        <v>4715</v>
      </c>
    </row>
    <row r="90" spans="1:16" x14ac:dyDescent="0.3">
      <c r="A90" t="s">
        <v>4716</v>
      </c>
      <c r="B90" t="s">
        <v>4635</v>
      </c>
      <c r="C90" t="s">
        <v>4717</v>
      </c>
      <c r="D90" t="s">
        <v>4718</v>
      </c>
      <c r="E90" t="s">
        <v>4719</v>
      </c>
      <c r="F90" t="s">
        <v>4720</v>
      </c>
      <c r="G90" t="s">
        <v>3917</v>
      </c>
      <c r="H90">
        <v>1364.95</v>
      </c>
      <c r="I90">
        <v>42.1</v>
      </c>
      <c r="K90" t="s">
        <v>4721</v>
      </c>
      <c r="L90">
        <v>505419</v>
      </c>
      <c r="M90">
        <v>0</v>
      </c>
      <c r="N90" t="s">
        <v>4722</v>
      </c>
      <c r="O90" t="s">
        <v>4723</v>
      </c>
    </row>
    <row r="91" spans="1:16" x14ac:dyDescent="0.3">
      <c r="A91" t="s">
        <v>4724</v>
      </c>
      <c r="B91" t="s">
        <v>4635</v>
      </c>
      <c r="C91" t="s">
        <v>4725</v>
      </c>
      <c r="D91" t="s">
        <v>4726</v>
      </c>
      <c r="E91" t="s">
        <v>4671</v>
      </c>
      <c r="F91" t="s">
        <v>4727</v>
      </c>
      <c r="G91" t="s">
        <v>3917</v>
      </c>
      <c r="H91">
        <v>1073.58</v>
      </c>
      <c r="I91">
        <v>41.8</v>
      </c>
      <c r="K91" t="s">
        <v>4728</v>
      </c>
      <c r="L91">
        <v>3351</v>
      </c>
      <c r="M91">
        <v>14634</v>
      </c>
      <c r="N91" t="s">
        <v>4674</v>
      </c>
      <c r="O91" t="s">
        <v>4729</v>
      </c>
    </row>
    <row r="92" spans="1:16" x14ac:dyDescent="0.3">
      <c r="A92" t="s">
        <v>4730</v>
      </c>
      <c r="B92" t="s">
        <v>4635</v>
      </c>
      <c r="D92" t="s">
        <v>4731</v>
      </c>
      <c r="E92" t="s">
        <v>4732</v>
      </c>
      <c r="F92" t="s">
        <v>4733</v>
      </c>
      <c r="G92" t="s">
        <v>3917</v>
      </c>
      <c r="H92">
        <v>1171.97</v>
      </c>
      <c r="I92">
        <v>41.8</v>
      </c>
      <c r="J92" t="s">
        <v>4734</v>
      </c>
      <c r="K92" t="s">
        <v>4735</v>
      </c>
      <c r="L92">
        <v>7021</v>
      </c>
      <c r="M92">
        <v>31140</v>
      </c>
      <c r="N92" t="s">
        <v>4736</v>
      </c>
      <c r="O92" t="s">
        <v>4737</v>
      </c>
      <c r="P92" t="s">
        <v>4738</v>
      </c>
    </row>
    <row r="93" spans="1:16" x14ac:dyDescent="0.3">
      <c r="A93" t="s">
        <v>4739</v>
      </c>
      <c r="B93" t="s">
        <v>4635</v>
      </c>
      <c r="C93" t="s">
        <v>4740</v>
      </c>
      <c r="D93" t="s">
        <v>4741</v>
      </c>
      <c r="E93" t="s">
        <v>4658</v>
      </c>
      <c r="F93" t="s">
        <v>4742</v>
      </c>
      <c r="G93" t="s">
        <v>3917</v>
      </c>
      <c r="H93">
        <v>1209</v>
      </c>
      <c r="I93">
        <v>41.4</v>
      </c>
      <c r="K93" t="s">
        <v>4743</v>
      </c>
      <c r="L93">
        <v>3184</v>
      </c>
      <c r="M93">
        <v>0</v>
      </c>
      <c r="N93" t="s">
        <v>4661</v>
      </c>
      <c r="O93" t="s">
        <v>4744</v>
      </c>
    </row>
    <row r="94" spans="1:16" x14ac:dyDescent="0.3">
      <c r="A94" t="s">
        <v>4745</v>
      </c>
      <c r="B94" t="s">
        <v>4635</v>
      </c>
      <c r="C94" t="s">
        <v>4746</v>
      </c>
      <c r="D94" t="s">
        <v>4747</v>
      </c>
      <c r="E94" t="s">
        <v>4658</v>
      </c>
      <c r="F94" t="s">
        <v>4748</v>
      </c>
      <c r="G94" t="s">
        <v>3917</v>
      </c>
      <c r="H94">
        <v>1160.8399999999999</v>
      </c>
      <c r="I94">
        <v>40.200000000000003</v>
      </c>
      <c r="K94" t="s">
        <v>4749</v>
      </c>
      <c r="L94">
        <v>2162</v>
      </c>
      <c r="M94">
        <v>0</v>
      </c>
      <c r="N94" t="s">
        <v>4661</v>
      </c>
      <c r="O94" t="s">
        <v>4750</v>
      </c>
    </row>
    <row r="95" spans="1:16" x14ac:dyDescent="0.3">
      <c r="A95" t="s">
        <v>4751</v>
      </c>
      <c r="B95" t="s">
        <v>4443</v>
      </c>
      <c r="C95" t="s">
        <v>4752</v>
      </c>
      <c r="D95" t="s">
        <v>4753</v>
      </c>
      <c r="E95" t="s">
        <v>4754</v>
      </c>
      <c r="F95" t="s">
        <v>4755</v>
      </c>
      <c r="G95" t="s">
        <v>3906</v>
      </c>
      <c r="H95">
        <v>2506.9699999999998</v>
      </c>
      <c r="I95">
        <v>41.527099999999997</v>
      </c>
      <c r="J95" t="s">
        <v>4756</v>
      </c>
      <c r="K95" t="s">
        <v>4757</v>
      </c>
      <c r="L95">
        <v>4701</v>
      </c>
      <c r="M95">
        <v>60900</v>
      </c>
      <c r="N95" t="s">
        <v>4758</v>
      </c>
      <c r="O95" t="s">
        <v>4759</v>
      </c>
      <c r="P95" t="s">
        <v>4760</v>
      </c>
    </row>
    <row r="96" spans="1:16" x14ac:dyDescent="0.3">
      <c r="A96" t="s">
        <v>4761</v>
      </c>
      <c r="B96" t="s">
        <v>4367</v>
      </c>
      <c r="C96" t="s">
        <v>4762</v>
      </c>
      <c r="D96" t="s">
        <v>4763</v>
      </c>
      <c r="E96" t="s">
        <v>4764</v>
      </c>
      <c r="F96" t="s">
        <v>4765</v>
      </c>
      <c r="G96" t="s">
        <v>3906</v>
      </c>
      <c r="H96">
        <v>471.89400000000001</v>
      </c>
      <c r="I96">
        <v>44.695099999999996</v>
      </c>
      <c r="J96" t="s">
        <v>4766</v>
      </c>
      <c r="K96" t="s">
        <v>4767</v>
      </c>
      <c r="L96">
        <v>2937</v>
      </c>
      <c r="M96">
        <v>45395</v>
      </c>
      <c r="N96" t="s">
        <v>4768</v>
      </c>
      <c r="O96" t="s">
        <v>4769</v>
      </c>
      <c r="P96" t="s">
        <v>4770</v>
      </c>
    </row>
    <row r="97" spans="1:17" x14ac:dyDescent="0.3">
      <c r="A97" t="s">
        <v>4771</v>
      </c>
      <c r="B97" t="s">
        <v>4772</v>
      </c>
      <c r="C97" t="s">
        <v>4773</v>
      </c>
      <c r="D97" t="s">
        <v>4774</v>
      </c>
      <c r="E97" t="s">
        <v>4775</v>
      </c>
      <c r="F97" t="s">
        <v>4776</v>
      </c>
      <c r="G97" t="s">
        <v>3906</v>
      </c>
      <c r="H97">
        <v>111.098</v>
      </c>
      <c r="I97">
        <v>63.531300000000002</v>
      </c>
      <c r="J97" t="s">
        <v>4777</v>
      </c>
      <c r="K97" t="s">
        <v>4778</v>
      </c>
      <c r="L97">
        <v>53</v>
      </c>
      <c r="M97">
        <v>19527</v>
      </c>
      <c r="N97" t="s">
        <v>4779</v>
      </c>
      <c r="O97" t="s">
        <v>4780</v>
      </c>
      <c r="P97" t="s">
        <v>4781</v>
      </c>
    </row>
    <row r="98" spans="1:17" x14ac:dyDescent="0.3">
      <c r="A98" t="s">
        <v>4782</v>
      </c>
      <c r="B98" t="s">
        <v>4226</v>
      </c>
      <c r="C98" t="s">
        <v>4783</v>
      </c>
      <c r="D98" t="s">
        <v>4784</v>
      </c>
      <c r="E98" t="s">
        <v>4785</v>
      </c>
      <c r="F98" t="s">
        <v>4786</v>
      </c>
      <c r="G98" t="s">
        <v>3906</v>
      </c>
      <c r="H98">
        <v>147.899</v>
      </c>
      <c r="I98">
        <v>42.551200000000001</v>
      </c>
      <c r="J98" t="s">
        <v>4787</v>
      </c>
      <c r="K98" t="s">
        <v>4788</v>
      </c>
      <c r="L98">
        <v>54</v>
      </c>
      <c r="M98">
        <v>25398</v>
      </c>
      <c r="N98" t="s">
        <v>4789</v>
      </c>
      <c r="O98" t="s">
        <v>4790</v>
      </c>
      <c r="P98" t="s">
        <v>4791</v>
      </c>
    </row>
    <row r="99" spans="1:17" x14ac:dyDescent="0.3">
      <c r="A99" t="s">
        <v>4792</v>
      </c>
      <c r="B99" t="s">
        <v>4367</v>
      </c>
      <c r="D99" t="s">
        <v>4793</v>
      </c>
      <c r="E99" t="s">
        <v>4794</v>
      </c>
      <c r="F99" t="s">
        <v>4795</v>
      </c>
      <c r="G99" t="s">
        <v>3917</v>
      </c>
      <c r="H99">
        <v>342.40300000000002</v>
      </c>
      <c r="I99">
        <v>46.6</v>
      </c>
      <c r="K99" t="s">
        <v>4796</v>
      </c>
      <c r="L99">
        <v>25773</v>
      </c>
      <c r="M99">
        <v>27918</v>
      </c>
      <c r="N99" t="s">
        <v>4797</v>
      </c>
      <c r="O99" t="s">
        <v>4798</v>
      </c>
    </row>
    <row r="100" spans="1:17" x14ac:dyDescent="0.3">
      <c r="A100" t="s">
        <v>4799</v>
      </c>
      <c r="B100" t="s">
        <v>3984</v>
      </c>
      <c r="C100" t="s">
        <v>4800</v>
      </c>
      <c r="D100" t="s">
        <v>4801</v>
      </c>
      <c r="E100" t="s">
        <v>4802</v>
      </c>
      <c r="F100" t="s">
        <v>4803</v>
      </c>
      <c r="G100" t="s">
        <v>3906</v>
      </c>
      <c r="H100">
        <v>12.3383</v>
      </c>
      <c r="I100">
        <v>38.619799999999998</v>
      </c>
      <c r="J100" t="s">
        <v>4804</v>
      </c>
      <c r="L100">
        <v>14</v>
      </c>
      <c r="M100">
        <v>5213</v>
      </c>
      <c r="N100" t="s">
        <v>4805</v>
      </c>
      <c r="O100" t="s">
        <v>4806</v>
      </c>
      <c r="P100" t="s">
        <v>4807</v>
      </c>
      <c r="Q100">
        <v>25</v>
      </c>
    </row>
    <row r="101" spans="1:17" x14ac:dyDescent="0.3">
      <c r="A101" t="s">
        <v>153</v>
      </c>
      <c r="B101" t="s">
        <v>3984</v>
      </c>
      <c r="C101" t="s">
        <v>4808</v>
      </c>
      <c r="D101" t="s">
        <v>4809</v>
      </c>
      <c r="E101" t="s">
        <v>4810</v>
      </c>
      <c r="F101" t="s">
        <v>4811</v>
      </c>
      <c r="G101" t="s">
        <v>4048</v>
      </c>
      <c r="H101">
        <v>10.7294</v>
      </c>
      <c r="I101">
        <v>38.705300000000001</v>
      </c>
      <c r="J101" t="s">
        <v>4812</v>
      </c>
      <c r="L101">
        <v>7</v>
      </c>
      <c r="M101">
        <v>5085</v>
      </c>
      <c r="N101" t="s">
        <v>4813</v>
      </c>
      <c r="O101" t="s">
        <v>4814</v>
      </c>
      <c r="P101" t="s">
        <v>4815</v>
      </c>
      <c r="Q101">
        <v>25</v>
      </c>
    </row>
    <row r="102" spans="1:17" x14ac:dyDescent="0.3">
      <c r="A102" t="s">
        <v>4816</v>
      </c>
      <c r="B102" t="s">
        <v>3984</v>
      </c>
      <c r="C102" t="s">
        <v>4817</v>
      </c>
      <c r="D102" t="s">
        <v>4818</v>
      </c>
      <c r="E102" t="s">
        <v>4819</v>
      </c>
      <c r="F102" t="s">
        <v>4820</v>
      </c>
      <c r="G102" t="s">
        <v>3906</v>
      </c>
      <c r="H102">
        <v>20.550899999999999</v>
      </c>
      <c r="I102">
        <v>48.9801</v>
      </c>
      <c r="J102" t="s">
        <v>4821</v>
      </c>
      <c r="L102">
        <v>7</v>
      </c>
      <c r="M102">
        <v>6472</v>
      </c>
      <c r="N102" t="s">
        <v>4822</v>
      </c>
      <c r="O102" t="s">
        <v>4823</v>
      </c>
      <c r="P102" t="s">
        <v>4824</v>
      </c>
      <c r="Q102">
        <v>25</v>
      </c>
    </row>
    <row r="103" spans="1:17" x14ac:dyDescent="0.3">
      <c r="A103" t="s">
        <v>4825</v>
      </c>
      <c r="B103" t="s">
        <v>3984</v>
      </c>
      <c r="C103" t="s">
        <v>4826</v>
      </c>
      <c r="D103" t="s">
        <v>4827</v>
      </c>
      <c r="E103" t="s">
        <v>4828</v>
      </c>
      <c r="F103" t="s">
        <v>4829</v>
      </c>
      <c r="G103" t="s">
        <v>3906</v>
      </c>
      <c r="H103">
        <v>12.181900000000001</v>
      </c>
      <c r="I103">
        <v>36.3369</v>
      </c>
      <c r="J103" t="s">
        <v>4830</v>
      </c>
      <c r="L103">
        <v>8</v>
      </c>
      <c r="M103">
        <v>6286</v>
      </c>
      <c r="N103" t="s">
        <v>4831</v>
      </c>
      <c r="O103" t="s">
        <v>4832</v>
      </c>
      <c r="P103" t="s">
        <v>4833</v>
      </c>
      <c r="Q103">
        <v>25</v>
      </c>
    </row>
    <row r="104" spans="1:17" x14ac:dyDescent="0.3">
      <c r="A104" t="s">
        <v>4834</v>
      </c>
      <c r="B104" t="s">
        <v>4367</v>
      </c>
      <c r="C104" t="s">
        <v>4835</v>
      </c>
      <c r="D104" t="s">
        <v>4836</v>
      </c>
      <c r="E104" t="s">
        <v>4837</v>
      </c>
      <c r="F104" t="s">
        <v>4838</v>
      </c>
      <c r="G104" t="s">
        <v>3906</v>
      </c>
      <c r="H104">
        <v>2341.69</v>
      </c>
      <c r="I104">
        <v>43.479100000000003</v>
      </c>
      <c r="J104" t="s">
        <v>4839</v>
      </c>
      <c r="K104" t="s">
        <v>4840</v>
      </c>
      <c r="L104">
        <v>939</v>
      </c>
      <c r="M104">
        <v>97743</v>
      </c>
      <c r="N104" t="s">
        <v>4841</v>
      </c>
      <c r="O104" t="s">
        <v>4842</v>
      </c>
      <c r="P104" t="s">
        <v>4843</v>
      </c>
    </row>
    <row r="105" spans="1:17" x14ac:dyDescent="0.3">
      <c r="A105" t="s">
        <v>4844</v>
      </c>
      <c r="B105" t="s">
        <v>4367</v>
      </c>
      <c r="C105" t="s">
        <v>4845</v>
      </c>
      <c r="D105" t="s">
        <v>4846</v>
      </c>
      <c r="E105" t="s">
        <v>4847</v>
      </c>
      <c r="F105" t="s">
        <v>4848</v>
      </c>
      <c r="G105" t="s">
        <v>3906</v>
      </c>
      <c r="H105">
        <v>1005.68</v>
      </c>
      <c r="I105">
        <v>40.718699999999998</v>
      </c>
      <c r="J105" t="s">
        <v>4849</v>
      </c>
      <c r="K105" t="s">
        <v>4850</v>
      </c>
      <c r="L105">
        <v>2460</v>
      </c>
      <c r="M105">
        <v>61679</v>
      </c>
      <c r="N105" t="s">
        <v>4851</v>
      </c>
      <c r="O105" t="s">
        <v>4852</v>
      </c>
      <c r="P105" t="s">
        <v>4853</v>
      </c>
    </row>
    <row r="106" spans="1:17" x14ac:dyDescent="0.3">
      <c r="A106" t="s">
        <v>4854</v>
      </c>
      <c r="B106" t="s">
        <v>4226</v>
      </c>
      <c r="C106" t="s">
        <v>4855</v>
      </c>
      <c r="D106" t="s">
        <v>4856</v>
      </c>
      <c r="E106" t="s">
        <v>4857</v>
      </c>
      <c r="F106" t="s">
        <v>4858</v>
      </c>
      <c r="G106" t="s">
        <v>3906</v>
      </c>
      <c r="H106">
        <v>131.68199999999999</v>
      </c>
      <c r="I106">
        <v>42.465800000000002</v>
      </c>
      <c r="J106" t="s">
        <v>4859</v>
      </c>
      <c r="K106" t="s">
        <v>4860</v>
      </c>
      <c r="L106">
        <v>96</v>
      </c>
      <c r="M106">
        <v>26333</v>
      </c>
      <c r="N106" t="s">
        <v>4789</v>
      </c>
      <c r="O106" t="s">
        <v>4861</v>
      </c>
      <c r="P106" t="s">
        <v>4862</v>
      </c>
    </row>
    <row r="107" spans="1:17" x14ac:dyDescent="0.3">
      <c r="A107" t="s">
        <v>4863</v>
      </c>
      <c r="B107" t="s">
        <v>4226</v>
      </c>
      <c r="C107" t="s">
        <v>4864</v>
      </c>
      <c r="D107" t="s">
        <v>4865</v>
      </c>
      <c r="E107" t="s">
        <v>4866</v>
      </c>
      <c r="F107" t="s">
        <v>4867</v>
      </c>
      <c r="G107" t="s">
        <v>3906</v>
      </c>
      <c r="H107">
        <v>152.31700000000001</v>
      </c>
      <c r="I107">
        <v>42.1937</v>
      </c>
      <c r="J107" t="s">
        <v>4868</v>
      </c>
      <c r="K107" t="s">
        <v>4869</v>
      </c>
      <c r="L107">
        <v>353</v>
      </c>
      <c r="M107">
        <v>23239</v>
      </c>
      <c r="N107" t="s">
        <v>4870</v>
      </c>
      <c r="O107" t="s">
        <v>4871</v>
      </c>
      <c r="P107" t="s">
        <v>4872</v>
      </c>
    </row>
    <row r="108" spans="1:17" x14ac:dyDescent="0.3">
      <c r="A108" t="s">
        <v>4873</v>
      </c>
      <c r="B108" t="s">
        <v>4443</v>
      </c>
      <c r="C108" t="s">
        <v>4874</v>
      </c>
      <c r="D108" t="s">
        <v>4875</v>
      </c>
      <c r="E108" t="s">
        <v>4876</v>
      </c>
      <c r="F108" t="s">
        <v>4877</v>
      </c>
      <c r="G108" t="s">
        <v>3906</v>
      </c>
      <c r="H108">
        <v>3050.4</v>
      </c>
      <c r="I108">
        <v>40.808199999999999</v>
      </c>
      <c r="J108" t="s">
        <v>4878</v>
      </c>
      <c r="K108" t="s">
        <v>4879</v>
      </c>
      <c r="L108">
        <v>4432</v>
      </c>
      <c r="M108">
        <v>80811</v>
      </c>
      <c r="N108" t="s">
        <v>4880</v>
      </c>
      <c r="O108" t="s">
        <v>4881</v>
      </c>
      <c r="P108" t="s">
        <v>4882</v>
      </c>
    </row>
    <row r="109" spans="1:17" x14ac:dyDescent="0.3">
      <c r="A109" t="s">
        <v>4883</v>
      </c>
      <c r="B109" t="s">
        <v>3984</v>
      </c>
      <c r="C109" t="s">
        <v>4884</v>
      </c>
      <c r="D109" t="s">
        <v>4885</v>
      </c>
      <c r="E109" t="s">
        <v>4886</v>
      </c>
      <c r="F109" t="s">
        <v>4887</v>
      </c>
      <c r="G109" t="s">
        <v>3989</v>
      </c>
      <c r="H109">
        <v>12.8368</v>
      </c>
      <c r="I109">
        <v>34.9</v>
      </c>
      <c r="K109" t="s">
        <v>4888</v>
      </c>
      <c r="L109">
        <v>91</v>
      </c>
      <c r="M109">
        <v>0</v>
      </c>
      <c r="N109" t="s">
        <v>4889</v>
      </c>
      <c r="O109" t="s">
        <v>4890</v>
      </c>
      <c r="Q109">
        <v>25</v>
      </c>
    </row>
    <row r="110" spans="1:17" x14ac:dyDescent="0.3">
      <c r="A110" t="s">
        <v>4891</v>
      </c>
      <c r="B110" t="s">
        <v>3923</v>
      </c>
      <c r="D110" t="s">
        <v>4892</v>
      </c>
      <c r="E110" t="s">
        <v>4893</v>
      </c>
      <c r="F110" t="s">
        <v>4894</v>
      </c>
      <c r="G110" t="s">
        <v>3906</v>
      </c>
      <c r="H110">
        <v>976.19100000000003</v>
      </c>
      <c r="I110">
        <v>37.407400000000003</v>
      </c>
      <c r="J110" t="s">
        <v>4895</v>
      </c>
      <c r="K110" t="s">
        <v>4896</v>
      </c>
      <c r="L110">
        <v>1471</v>
      </c>
      <c r="M110">
        <v>123467</v>
      </c>
      <c r="N110" t="s">
        <v>4897</v>
      </c>
      <c r="O110" t="s">
        <v>4898</v>
      </c>
      <c r="P110" t="s">
        <v>4899</v>
      </c>
    </row>
    <row r="111" spans="1:17" x14ac:dyDescent="0.3">
      <c r="A111" t="s">
        <v>164</v>
      </c>
      <c r="B111" t="s">
        <v>3984</v>
      </c>
      <c r="C111" t="s">
        <v>4900</v>
      </c>
      <c r="D111" t="s">
        <v>4901</v>
      </c>
      <c r="E111" t="s">
        <v>4902</v>
      </c>
      <c r="F111" t="s">
        <v>4903</v>
      </c>
      <c r="G111" t="s">
        <v>3906</v>
      </c>
      <c r="H111">
        <v>9.76464</v>
      </c>
      <c r="I111">
        <v>39.1509</v>
      </c>
      <c r="J111" t="s">
        <v>4904</v>
      </c>
      <c r="L111">
        <v>7</v>
      </c>
      <c r="M111">
        <v>4991</v>
      </c>
      <c r="N111" t="s">
        <v>4905</v>
      </c>
      <c r="O111" t="s">
        <v>4906</v>
      </c>
      <c r="P111" t="s">
        <v>4907</v>
      </c>
      <c r="Q111">
        <v>25</v>
      </c>
    </row>
    <row r="112" spans="1:17" x14ac:dyDescent="0.3">
      <c r="A112" t="s">
        <v>4908</v>
      </c>
      <c r="B112" t="s">
        <v>3984</v>
      </c>
      <c r="C112" t="s">
        <v>4909</v>
      </c>
      <c r="D112" t="s">
        <v>4910</v>
      </c>
      <c r="E112" t="s">
        <v>4911</v>
      </c>
      <c r="F112" t="s">
        <v>4912</v>
      </c>
      <c r="G112" t="s">
        <v>3906</v>
      </c>
      <c r="H112">
        <v>10.392899999999999</v>
      </c>
      <c r="I112">
        <v>47.283799999999999</v>
      </c>
      <c r="J112" t="s">
        <v>4913</v>
      </c>
      <c r="L112">
        <v>8</v>
      </c>
      <c r="M112">
        <v>5092</v>
      </c>
      <c r="N112" t="s">
        <v>4905</v>
      </c>
      <c r="O112" t="s">
        <v>4914</v>
      </c>
      <c r="P112" t="s">
        <v>4915</v>
      </c>
      <c r="Q112">
        <v>25</v>
      </c>
    </row>
    <row r="113" spans="1:17" x14ac:dyDescent="0.3">
      <c r="A113" t="s">
        <v>4916</v>
      </c>
      <c r="B113" t="s">
        <v>3984</v>
      </c>
      <c r="C113" t="s">
        <v>4917</v>
      </c>
      <c r="D113" t="s">
        <v>4918</v>
      </c>
      <c r="E113" t="s">
        <v>4919</v>
      </c>
      <c r="F113" t="s">
        <v>4920</v>
      </c>
      <c r="G113" t="s">
        <v>3989</v>
      </c>
      <c r="H113">
        <v>8.9038000000000004</v>
      </c>
      <c r="I113">
        <v>49.4</v>
      </c>
      <c r="K113" t="s">
        <v>4921</v>
      </c>
      <c r="L113">
        <v>84</v>
      </c>
      <c r="M113">
        <v>5445</v>
      </c>
      <c r="N113" t="s">
        <v>4922</v>
      </c>
      <c r="O113" t="s">
        <v>4923</v>
      </c>
      <c r="P113" t="s">
        <v>4924</v>
      </c>
      <c r="Q113">
        <v>25</v>
      </c>
    </row>
    <row r="114" spans="1:17" x14ac:dyDescent="0.3">
      <c r="A114" t="s">
        <v>143</v>
      </c>
      <c r="B114" t="s">
        <v>3984</v>
      </c>
      <c r="C114" t="s">
        <v>4925</v>
      </c>
      <c r="D114" t="s">
        <v>4926</v>
      </c>
      <c r="E114" t="s">
        <v>4927</v>
      </c>
      <c r="F114" t="s">
        <v>4928</v>
      </c>
      <c r="G114" t="s">
        <v>3989</v>
      </c>
      <c r="H114">
        <v>21.255500000000001</v>
      </c>
      <c r="I114">
        <v>41.1</v>
      </c>
      <c r="K114" t="s">
        <v>4929</v>
      </c>
      <c r="L114">
        <v>17</v>
      </c>
      <c r="M114">
        <v>0</v>
      </c>
      <c r="N114" t="s">
        <v>4930</v>
      </c>
      <c r="O114" t="s">
        <v>4931</v>
      </c>
      <c r="Q114">
        <v>25</v>
      </c>
    </row>
    <row r="115" spans="1:17" x14ac:dyDescent="0.3">
      <c r="A115" t="s">
        <v>4932</v>
      </c>
      <c r="B115" t="s">
        <v>3984</v>
      </c>
      <c r="C115" t="s">
        <v>4933</v>
      </c>
      <c r="D115" t="s">
        <v>4934</v>
      </c>
      <c r="E115" t="s">
        <v>4935</v>
      </c>
      <c r="F115" t="s">
        <v>4936</v>
      </c>
      <c r="G115" t="s">
        <v>3917</v>
      </c>
      <c r="H115">
        <v>14.630100000000001</v>
      </c>
      <c r="I115">
        <v>33.200000000000003</v>
      </c>
      <c r="K115" t="s">
        <v>4937</v>
      </c>
      <c r="L115">
        <v>24</v>
      </c>
      <c r="M115">
        <v>6254</v>
      </c>
      <c r="N115" t="s">
        <v>4938</v>
      </c>
      <c r="O115" t="s">
        <v>4939</v>
      </c>
      <c r="P115" t="s">
        <v>4940</v>
      </c>
      <c r="Q115">
        <v>25</v>
      </c>
    </row>
    <row r="116" spans="1:17" x14ac:dyDescent="0.3">
      <c r="A116" t="s">
        <v>4941</v>
      </c>
      <c r="B116" t="s">
        <v>3923</v>
      </c>
      <c r="C116" t="s">
        <v>4942</v>
      </c>
      <c r="D116" t="s">
        <v>4943</v>
      </c>
      <c r="E116" t="s">
        <v>4944</v>
      </c>
      <c r="F116" t="s">
        <v>4945</v>
      </c>
      <c r="G116" t="s">
        <v>3906</v>
      </c>
      <c r="H116">
        <v>545.18499999999995</v>
      </c>
      <c r="I116">
        <v>39.380699999999997</v>
      </c>
      <c r="J116" t="s">
        <v>4946</v>
      </c>
      <c r="K116" t="s">
        <v>4947</v>
      </c>
      <c r="L116">
        <v>48</v>
      </c>
      <c r="M116">
        <v>0</v>
      </c>
      <c r="N116" t="s">
        <v>4948</v>
      </c>
      <c r="O116" t="s">
        <v>4949</v>
      </c>
    </row>
    <row r="117" spans="1:17" x14ac:dyDescent="0.3">
      <c r="A117" t="s">
        <v>4950</v>
      </c>
      <c r="B117" t="s">
        <v>4443</v>
      </c>
      <c r="C117" t="s">
        <v>4951</v>
      </c>
      <c r="D117" t="s">
        <v>4952</v>
      </c>
      <c r="E117" t="s">
        <v>4953</v>
      </c>
      <c r="F117" t="s">
        <v>4954</v>
      </c>
      <c r="G117" t="s">
        <v>3906</v>
      </c>
      <c r="H117">
        <v>2971.33</v>
      </c>
      <c r="I117">
        <v>41.101500000000001</v>
      </c>
      <c r="J117" t="s">
        <v>4955</v>
      </c>
      <c r="K117" t="s">
        <v>4956</v>
      </c>
      <c r="L117">
        <v>2979</v>
      </c>
      <c r="M117">
        <v>67977</v>
      </c>
      <c r="N117" t="s">
        <v>4957</v>
      </c>
      <c r="O117" t="s">
        <v>4958</v>
      </c>
      <c r="P117" t="s">
        <v>4959</v>
      </c>
    </row>
    <row r="118" spans="1:17" x14ac:dyDescent="0.3">
      <c r="A118" t="s">
        <v>4960</v>
      </c>
      <c r="B118" t="s">
        <v>4226</v>
      </c>
      <c r="C118" t="s">
        <v>4961</v>
      </c>
      <c r="D118" t="s">
        <v>4962</v>
      </c>
      <c r="E118" t="s">
        <v>4963</v>
      </c>
      <c r="F118" t="s">
        <v>4964</v>
      </c>
      <c r="G118" t="s">
        <v>3906</v>
      </c>
      <c r="H118">
        <v>165.94399999999999</v>
      </c>
      <c r="I118">
        <v>35.188699999999997</v>
      </c>
      <c r="J118" t="s">
        <v>4965</v>
      </c>
      <c r="K118" t="s">
        <v>4966</v>
      </c>
      <c r="L118">
        <v>2149</v>
      </c>
      <c r="M118">
        <v>22611</v>
      </c>
      <c r="N118" t="s">
        <v>4967</v>
      </c>
      <c r="O118" t="s">
        <v>4968</v>
      </c>
      <c r="P118" t="s">
        <v>4969</v>
      </c>
    </row>
    <row r="119" spans="1:17" x14ac:dyDescent="0.3">
      <c r="A119" t="s">
        <v>4970</v>
      </c>
      <c r="B119" t="s">
        <v>4226</v>
      </c>
      <c r="C119" t="s">
        <v>4971</v>
      </c>
      <c r="D119" t="s">
        <v>4972</v>
      </c>
      <c r="E119" t="s">
        <v>4973</v>
      </c>
      <c r="F119" t="s">
        <v>4974</v>
      </c>
      <c r="G119" t="s">
        <v>3906</v>
      </c>
      <c r="H119">
        <v>163.28299999999999</v>
      </c>
      <c r="I119">
        <v>45.119</v>
      </c>
      <c r="J119" t="s">
        <v>4975</v>
      </c>
      <c r="K119" t="s">
        <v>4976</v>
      </c>
      <c r="L119">
        <v>70</v>
      </c>
      <c r="M119">
        <v>26574</v>
      </c>
      <c r="N119" t="s">
        <v>4977</v>
      </c>
      <c r="O119" t="s">
        <v>4978</v>
      </c>
      <c r="P119" t="s">
        <v>4979</v>
      </c>
    </row>
    <row r="120" spans="1:17" x14ac:dyDescent="0.3">
      <c r="A120" t="s">
        <v>4980</v>
      </c>
      <c r="B120" t="s">
        <v>4443</v>
      </c>
      <c r="D120" t="s">
        <v>4981</v>
      </c>
      <c r="E120" t="s">
        <v>4982</v>
      </c>
      <c r="F120" t="s">
        <v>4983</v>
      </c>
      <c r="G120" t="s">
        <v>3906</v>
      </c>
      <c r="H120">
        <v>3598.44</v>
      </c>
      <c r="I120">
        <v>38.144599999999997</v>
      </c>
      <c r="J120" t="s">
        <v>4984</v>
      </c>
      <c r="K120" t="s">
        <v>4985</v>
      </c>
      <c r="L120">
        <v>5223</v>
      </c>
      <c r="M120">
        <v>49112</v>
      </c>
      <c r="N120" t="s">
        <v>4986</v>
      </c>
      <c r="P120" t="s">
        <v>4987</v>
      </c>
    </row>
    <row r="121" spans="1:17" x14ac:dyDescent="0.3">
      <c r="A121" t="s">
        <v>4988</v>
      </c>
      <c r="B121" t="s">
        <v>3923</v>
      </c>
      <c r="D121" t="s">
        <v>4989</v>
      </c>
      <c r="E121" t="s">
        <v>4990</v>
      </c>
      <c r="F121" t="s">
        <v>4991</v>
      </c>
      <c r="G121" t="s">
        <v>3906</v>
      </c>
      <c r="H121">
        <v>566.54999999999995</v>
      </c>
      <c r="I121">
        <v>37.305</v>
      </c>
      <c r="J121" t="s">
        <v>4992</v>
      </c>
      <c r="K121" t="s">
        <v>4993</v>
      </c>
      <c r="L121">
        <v>40406</v>
      </c>
      <c r="M121">
        <v>32874</v>
      </c>
      <c r="N121" t="s">
        <v>4994</v>
      </c>
      <c r="O121" t="s">
        <v>4995</v>
      </c>
      <c r="P121" t="s">
        <v>4996</v>
      </c>
    </row>
    <row r="122" spans="1:17" x14ac:dyDescent="0.3">
      <c r="A122" t="s">
        <v>4997</v>
      </c>
      <c r="B122" t="s">
        <v>3912</v>
      </c>
      <c r="C122" t="s">
        <v>4998</v>
      </c>
      <c r="D122" t="s">
        <v>4999</v>
      </c>
      <c r="E122" t="s">
        <v>5000</v>
      </c>
      <c r="F122" t="s">
        <v>5001</v>
      </c>
      <c r="G122" t="s">
        <v>3917</v>
      </c>
      <c r="H122">
        <v>103.014</v>
      </c>
      <c r="I122">
        <v>22.3</v>
      </c>
      <c r="J122" t="s">
        <v>5002</v>
      </c>
      <c r="K122" t="s">
        <v>5003</v>
      </c>
      <c r="L122">
        <v>1158</v>
      </c>
      <c r="M122">
        <v>53992</v>
      </c>
      <c r="N122" t="s">
        <v>5004</v>
      </c>
      <c r="O122" t="s">
        <v>5005</v>
      </c>
      <c r="P122" t="s">
        <v>5006</v>
      </c>
    </row>
    <row r="123" spans="1:17" x14ac:dyDescent="0.3">
      <c r="A123" t="s">
        <v>5007</v>
      </c>
      <c r="B123" t="s">
        <v>3912</v>
      </c>
      <c r="C123" t="s">
        <v>5008</v>
      </c>
      <c r="D123" t="s">
        <v>5009</v>
      </c>
      <c r="E123" t="s">
        <v>5010</v>
      </c>
      <c r="F123" t="s">
        <v>5011</v>
      </c>
      <c r="G123" t="s">
        <v>3917</v>
      </c>
      <c r="H123">
        <v>82.5976</v>
      </c>
      <c r="I123">
        <v>54.4</v>
      </c>
      <c r="K123" t="s">
        <v>5012</v>
      </c>
      <c r="L123">
        <v>82</v>
      </c>
      <c r="M123">
        <v>26489</v>
      </c>
      <c r="N123" t="s">
        <v>5013</v>
      </c>
      <c r="O123" t="s">
        <v>5014</v>
      </c>
      <c r="P123" t="s">
        <v>5015</v>
      </c>
    </row>
    <row r="124" spans="1:17" x14ac:dyDescent="0.3">
      <c r="A124" t="s">
        <v>5016</v>
      </c>
      <c r="B124" t="s">
        <v>4443</v>
      </c>
      <c r="C124" t="s">
        <v>5017</v>
      </c>
      <c r="D124" t="s">
        <v>5018</v>
      </c>
      <c r="E124" t="s">
        <v>5019</v>
      </c>
      <c r="F124" t="s">
        <v>5020</v>
      </c>
      <c r="G124" t="s">
        <v>3917</v>
      </c>
      <c r="H124">
        <v>3196.74</v>
      </c>
      <c r="I124">
        <v>40.9</v>
      </c>
      <c r="J124" t="s">
        <v>5021</v>
      </c>
      <c r="K124" t="s">
        <v>5022</v>
      </c>
      <c r="L124">
        <v>2352</v>
      </c>
      <c r="M124">
        <v>41267</v>
      </c>
      <c r="N124" t="s">
        <v>5023</v>
      </c>
      <c r="O124" t="s">
        <v>5024</v>
      </c>
      <c r="P124" t="s">
        <v>5025</v>
      </c>
    </row>
    <row r="125" spans="1:17" x14ac:dyDescent="0.3">
      <c r="A125" t="s">
        <v>5026</v>
      </c>
      <c r="B125" t="s">
        <v>3912</v>
      </c>
      <c r="C125" t="s">
        <v>5027</v>
      </c>
      <c r="D125" t="s">
        <v>5028</v>
      </c>
      <c r="E125" t="s">
        <v>5029</v>
      </c>
      <c r="F125" t="s">
        <v>5030</v>
      </c>
      <c r="G125" t="s">
        <v>3917</v>
      </c>
      <c r="H125">
        <v>60.25</v>
      </c>
      <c r="I125">
        <v>54.4</v>
      </c>
      <c r="K125" t="s">
        <v>5031</v>
      </c>
      <c r="L125">
        <v>295</v>
      </c>
      <c r="M125">
        <v>0</v>
      </c>
      <c r="N125" t="s">
        <v>5032</v>
      </c>
      <c r="O125" t="s">
        <v>5033</v>
      </c>
    </row>
    <row r="126" spans="1:17" x14ac:dyDescent="0.3">
      <c r="A126" t="s">
        <v>5034</v>
      </c>
      <c r="B126" t="s">
        <v>4443</v>
      </c>
      <c r="C126" t="s">
        <v>5035</v>
      </c>
      <c r="D126" t="s">
        <v>5036</v>
      </c>
      <c r="E126" t="s">
        <v>5037</v>
      </c>
      <c r="F126" t="s">
        <v>5038</v>
      </c>
      <c r="G126" t="s">
        <v>3917</v>
      </c>
      <c r="H126">
        <v>2423.16</v>
      </c>
      <c r="I126">
        <v>43.4</v>
      </c>
      <c r="K126" t="s">
        <v>5039</v>
      </c>
      <c r="L126">
        <v>12845</v>
      </c>
      <c r="M126">
        <v>23427</v>
      </c>
      <c r="N126" t="s">
        <v>5040</v>
      </c>
      <c r="O126" t="s">
        <v>5041</v>
      </c>
      <c r="P126" t="s">
        <v>5042</v>
      </c>
    </row>
    <row r="127" spans="1:17" x14ac:dyDescent="0.3">
      <c r="A127" t="s">
        <v>5043</v>
      </c>
      <c r="B127" t="s">
        <v>4443</v>
      </c>
      <c r="C127" t="s">
        <v>5044</v>
      </c>
      <c r="D127" t="s">
        <v>5045</v>
      </c>
      <c r="E127" t="s">
        <v>5046</v>
      </c>
      <c r="F127" t="s">
        <v>5047</v>
      </c>
      <c r="G127" t="s">
        <v>3917</v>
      </c>
      <c r="H127">
        <v>2715.72</v>
      </c>
      <c r="I127">
        <v>42.499899999999997</v>
      </c>
      <c r="J127" t="s">
        <v>5048</v>
      </c>
      <c r="K127" t="s">
        <v>5049</v>
      </c>
      <c r="L127">
        <v>5803</v>
      </c>
      <c r="M127">
        <v>29382</v>
      </c>
      <c r="N127" t="s">
        <v>5050</v>
      </c>
      <c r="O127" t="s">
        <v>5051</v>
      </c>
      <c r="P127" t="s">
        <v>5052</v>
      </c>
    </row>
    <row r="128" spans="1:17" x14ac:dyDescent="0.3">
      <c r="A128" t="s">
        <v>5053</v>
      </c>
      <c r="B128" t="s">
        <v>3923</v>
      </c>
      <c r="D128" t="s">
        <v>5054</v>
      </c>
      <c r="E128" t="s">
        <v>5055</v>
      </c>
      <c r="F128" t="s">
        <v>5056</v>
      </c>
      <c r="G128" t="s">
        <v>3906</v>
      </c>
      <c r="H128">
        <v>352.983</v>
      </c>
      <c r="I128">
        <v>36.894599999999997</v>
      </c>
      <c r="J128" t="s">
        <v>5057</v>
      </c>
      <c r="K128" t="s">
        <v>5058</v>
      </c>
      <c r="L128">
        <v>1100</v>
      </c>
      <c r="M128">
        <v>60607</v>
      </c>
      <c r="N128" t="s">
        <v>5059</v>
      </c>
      <c r="O128" t="s">
        <v>5060</v>
      </c>
      <c r="P128" t="s">
        <v>5061</v>
      </c>
    </row>
    <row r="129" spans="1:16" x14ac:dyDescent="0.3">
      <c r="A129" t="s">
        <v>5062</v>
      </c>
      <c r="B129" t="s">
        <v>4267</v>
      </c>
      <c r="C129" t="s">
        <v>5063</v>
      </c>
      <c r="D129" t="s">
        <v>5064</v>
      </c>
      <c r="E129" t="s">
        <v>5065</v>
      </c>
      <c r="F129" t="s">
        <v>5066</v>
      </c>
      <c r="G129" t="s">
        <v>3917</v>
      </c>
      <c r="H129">
        <v>356.61399999999998</v>
      </c>
      <c r="I129">
        <v>41.9</v>
      </c>
      <c r="K129" t="s">
        <v>5067</v>
      </c>
      <c r="L129">
        <v>10804</v>
      </c>
      <c r="M129">
        <v>34311</v>
      </c>
      <c r="N129" t="s">
        <v>5068</v>
      </c>
      <c r="O129" t="s">
        <v>5069</v>
      </c>
      <c r="P129" t="s">
        <v>5070</v>
      </c>
    </row>
    <row r="130" spans="1:16" x14ac:dyDescent="0.3">
      <c r="A130" t="s">
        <v>5071</v>
      </c>
      <c r="B130" t="s">
        <v>4443</v>
      </c>
      <c r="C130" t="s">
        <v>5072</v>
      </c>
      <c r="D130" t="s">
        <v>5073</v>
      </c>
      <c r="E130" t="s">
        <v>5074</v>
      </c>
      <c r="F130" t="s">
        <v>5075</v>
      </c>
      <c r="G130" t="s">
        <v>3917</v>
      </c>
      <c r="H130">
        <v>2723.22</v>
      </c>
      <c r="I130">
        <v>40.1</v>
      </c>
      <c r="J130" t="s">
        <v>5076</v>
      </c>
      <c r="K130" t="s">
        <v>5077</v>
      </c>
      <c r="L130">
        <v>3144</v>
      </c>
      <c r="M130">
        <v>37362</v>
      </c>
      <c r="N130" t="s">
        <v>5078</v>
      </c>
      <c r="O130" t="s">
        <v>5079</v>
      </c>
      <c r="P130" t="s">
        <v>5080</v>
      </c>
    </row>
    <row r="131" spans="1:16" x14ac:dyDescent="0.3">
      <c r="A131" t="s">
        <v>5081</v>
      </c>
      <c r="B131" t="s">
        <v>5082</v>
      </c>
      <c r="C131" t="s">
        <v>5083</v>
      </c>
      <c r="D131" t="s">
        <v>5084</v>
      </c>
      <c r="E131" t="s">
        <v>5085</v>
      </c>
      <c r="F131" t="s">
        <v>5086</v>
      </c>
      <c r="G131" t="s">
        <v>3917</v>
      </c>
      <c r="H131">
        <v>942.04200000000003</v>
      </c>
      <c r="I131">
        <v>29.7</v>
      </c>
      <c r="K131" t="s">
        <v>5087</v>
      </c>
      <c r="L131">
        <v>1990</v>
      </c>
      <c r="M131">
        <v>0</v>
      </c>
      <c r="N131" t="s">
        <v>5088</v>
      </c>
      <c r="O131" t="s">
        <v>5089</v>
      </c>
    </row>
    <row r="132" spans="1:16" x14ac:dyDescent="0.3">
      <c r="A132" t="s">
        <v>5090</v>
      </c>
      <c r="B132" t="s">
        <v>4443</v>
      </c>
      <c r="E132" t="s">
        <v>5091</v>
      </c>
      <c r="F132" t="s">
        <v>5092</v>
      </c>
      <c r="G132" t="s">
        <v>3917</v>
      </c>
      <c r="H132">
        <v>3075.18</v>
      </c>
      <c r="I132">
        <v>40.4</v>
      </c>
      <c r="K132" t="s">
        <v>5093</v>
      </c>
      <c r="L132">
        <v>277711</v>
      </c>
      <c r="M132">
        <v>0</v>
      </c>
      <c r="N132" t="s">
        <v>5094</v>
      </c>
      <c r="O132" t="s">
        <v>5095</v>
      </c>
    </row>
    <row r="133" spans="1:16" x14ac:dyDescent="0.3">
      <c r="A133" t="s">
        <v>5096</v>
      </c>
      <c r="B133" t="s">
        <v>4443</v>
      </c>
      <c r="C133">
        <v>266</v>
      </c>
      <c r="D133" t="s">
        <v>5097</v>
      </c>
      <c r="E133" t="s">
        <v>5098</v>
      </c>
      <c r="F133" t="s">
        <v>5099</v>
      </c>
      <c r="G133" t="s">
        <v>3917</v>
      </c>
      <c r="H133">
        <v>2947.12</v>
      </c>
      <c r="I133">
        <v>43.8</v>
      </c>
      <c r="J133" t="s">
        <v>5100</v>
      </c>
      <c r="K133" t="s">
        <v>5101</v>
      </c>
      <c r="L133">
        <v>7490</v>
      </c>
      <c r="M133">
        <v>24821</v>
      </c>
      <c r="N133" t="s">
        <v>5102</v>
      </c>
      <c r="O133" t="s">
        <v>5103</v>
      </c>
      <c r="P133" t="s">
        <v>5104</v>
      </c>
    </row>
    <row r="134" spans="1:16" x14ac:dyDescent="0.3">
      <c r="A134" t="s">
        <v>5105</v>
      </c>
      <c r="B134" t="s">
        <v>4443</v>
      </c>
      <c r="C134" t="s">
        <v>5106</v>
      </c>
      <c r="D134" t="s">
        <v>5107</v>
      </c>
      <c r="E134" t="s">
        <v>5108</v>
      </c>
      <c r="F134" t="s">
        <v>5109</v>
      </c>
      <c r="G134" t="s">
        <v>3917</v>
      </c>
      <c r="H134">
        <v>3631.52</v>
      </c>
      <c r="I134">
        <v>41.5</v>
      </c>
      <c r="J134" t="s">
        <v>5110</v>
      </c>
      <c r="K134" t="s">
        <v>5111</v>
      </c>
      <c r="L134">
        <v>46559</v>
      </c>
      <c r="M134">
        <v>38178</v>
      </c>
      <c r="N134" t="s">
        <v>5112</v>
      </c>
      <c r="O134" t="s">
        <v>5113</v>
      </c>
      <c r="P134" t="s">
        <v>5114</v>
      </c>
    </row>
    <row r="135" spans="1:16" x14ac:dyDescent="0.3">
      <c r="A135" t="s">
        <v>5115</v>
      </c>
      <c r="B135" t="s">
        <v>5082</v>
      </c>
      <c r="C135" t="s">
        <v>5116</v>
      </c>
      <c r="D135" t="s">
        <v>5117</v>
      </c>
      <c r="E135" t="s">
        <v>5118</v>
      </c>
      <c r="F135" t="s">
        <v>5119</v>
      </c>
      <c r="G135" t="s">
        <v>3906</v>
      </c>
      <c r="H135">
        <v>364.53800000000001</v>
      </c>
      <c r="I135">
        <v>35.277099999999997</v>
      </c>
      <c r="J135" t="s">
        <v>5120</v>
      </c>
      <c r="K135" t="s">
        <v>5121</v>
      </c>
      <c r="L135">
        <v>885</v>
      </c>
      <c r="M135">
        <v>11713</v>
      </c>
      <c r="N135" t="s">
        <v>5122</v>
      </c>
      <c r="O135" t="s">
        <v>5123</v>
      </c>
      <c r="P135" t="s">
        <v>5124</v>
      </c>
    </row>
    <row r="136" spans="1:16" x14ac:dyDescent="0.3">
      <c r="A136" t="s">
        <v>5125</v>
      </c>
      <c r="B136" t="s">
        <v>5082</v>
      </c>
      <c r="C136" t="s">
        <v>5126</v>
      </c>
      <c r="D136" t="s">
        <v>5127</v>
      </c>
      <c r="E136" t="s">
        <v>5128</v>
      </c>
      <c r="F136" t="s">
        <v>5129</v>
      </c>
      <c r="G136" t="s">
        <v>3917</v>
      </c>
      <c r="H136">
        <v>369.90100000000001</v>
      </c>
      <c r="I136">
        <v>33.799999999999997</v>
      </c>
      <c r="K136" t="s">
        <v>5130</v>
      </c>
      <c r="L136">
        <v>1789</v>
      </c>
      <c r="M136">
        <v>16936</v>
      </c>
      <c r="N136" t="s">
        <v>5131</v>
      </c>
      <c r="O136" t="s">
        <v>5132</v>
      </c>
    </row>
    <row r="137" spans="1:16" x14ac:dyDescent="0.3">
      <c r="A137" t="s">
        <v>5133</v>
      </c>
      <c r="B137" t="s">
        <v>3984</v>
      </c>
      <c r="C137" t="s">
        <v>5134</v>
      </c>
      <c r="D137" t="s">
        <v>5135</v>
      </c>
      <c r="E137" t="s">
        <v>5136</v>
      </c>
      <c r="F137" t="s">
        <v>5137</v>
      </c>
      <c r="G137" t="s">
        <v>3917</v>
      </c>
      <c r="H137">
        <v>33.030299999999997</v>
      </c>
      <c r="I137">
        <v>46.3</v>
      </c>
      <c r="K137" t="s">
        <v>5138</v>
      </c>
      <c r="L137">
        <v>280</v>
      </c>
      <c r="M137">
        <v>9313</v>
      </c>
      <c r="N137" t="s">
        <v>5139</v>
      </c>
      <c r="O137" t="s">
        <v>5140</v>
      </c>
      <c r="P137" t="s">
        <v>5141</v>
      </c>
    </row>
    <row r="138" spans="1:16" x14ac:dyDescent="0.3">
      <c r="A138" t="s">
        <v>5142</v>
      </c>
      <c r="B138" t="s">
        <v>5082</v>
      </c>
      <c r="C138" t="s">
        <v>5143</v>
      </c>
      <c r="D138" t="s">
        <v>5144</v>
      </c>
      <c r="E138" t="s">
        <v>5145</v>
      </c>
      <c r="F138" t="s">
        <v>5146</v>
      </c>
      <c r="G138" t="s">
        <v>3917</v>
      </c>
      <c r="H138">
        <v>1203.6500000000001</v>
      </c>
      <c r="I138">
        <v>44.2</v>
      </c>
      <c r="K138" t="s">
        <v>5147</v>
      </c>
      <c r="L138">
        <v>2816</v>
      </c>
      <c r="M138">
        <v>0</v>
      </c>
      <c r="N138" t="s">
        <v>5148</v>
      </c>
      <c r="O138" t="s">
        <v>5149</v>
      </c>
    </row>
    <row r="139" spans="1:16" x14ac:dyDescent="0.3">
      <c r="A139" t="s">
        <v>5150</v>
      </c>
      <c r="B139" t="s">
        <v>4226</v>
      </c>
      <c r="C139" t="s">
        <v>5151</v>
      </c>
      <c r="D139" t="s">
        <v>5152</v>
      </c>
      <c r="E139" t="s">
        <v>5153</v>
      </c>
      <c r="F139" t="s">
        <v>5154</v>
      </c>
      <c r="G139" t="s">
        <v>3989</v>
      </c>
      <c r="H139">
        <v>217.10900000000001</v>
      </c>
      <c r="I139">
        <v>41.9</v>
      </c>
      <c r="K139" t="s">
        <v>5155</v>
      </c>
      <c r="L139">
        <v>235</v>
      </c>
      <c r="M139">
        <v>23700</v>
      </c>
      <c r="N139" t="s">
        <v>5156</v>
      </c>
      <c r="O139" t="s">
        <v>5157</v>
      </c>
      <c r="P139" t="s">
        <v>5158</v>
      </c>
    </row>
    <row r="140" spans="1:16" x14ac:dyDescent="0.3">
      <c r="A140" t="s">
        <v>5159</v>
      </c>
      <c r="B140" t="s">
        <v>4091</v>
      </c>
      <c r="C140" t="s">
        <v>5160</v>
      </c>
      <c r="D140" t="s">
        <v>5161</v>
      </c>
      <c r="E140" t="s">
        <v>5162</v>
      </c>
      <c r="F140" t="s">
        <v>5163</v>
      </c>
      <c r="G140" t="s">
        <v>3906</v>
      </c>
      <c r="H140">
        <v>20.5017</v>
      </c>
      <c r="I140">
        <v>19.855899999999998</v>
      </c>
      <c r="J140" t="s">
        <v>5164</v>
      </c>
      <c r="K140" t="s">
        <v>5165</v>
      </c>
      <c r="L140">
        <v>777</v>
      </c>
      <c r="M140">
        <v>5279</v>
      </c>
      <c r="N140" t="s">
        <v>5166</v>
      </c>
      <c r="O140" t="s">
        <v>5167</v>
      </c>
      <c r="P140" t="s">
        <v>5168</v>
      </c>
    </row>
    <row r="141" spans="1:16" x14ac:dyDescent="0.3">
      <c r="A141" t="s">
        <v>5169</v>
      </c>
      <c r="B141" t="s">
        <v>4208</v>
      </c>
      <c r="C141" t="s">
        <v>5170</v>
      </c>
      <c r="D141" t="s">
        <v>5171</v>
      </c>
      <c r="E141" t="s">
        <v>5172</v>
      </c>
      <c r="F141" t="s">
        <v>5173</v>
      </c>
      <c r="G141" t="s">
        <v>3906</v>
      </c>
      <c r="H141">
        <v>158.47800000000001</v>
      </c>
      <c r="I141">
        <v>42.978900000000003</v>
      </c>
      <c r="J141" t="s">
        <v>5174</v>
      </c>
      <c r="K141" t="s">
        <v>5175</v>
      </c>
      <c r="L141">
        <v>46</v>
      </c>
      <c r="M141">
        <v>28149</v>
      </c>
      <c r="N141" t="s">
        <v>5176</v>
      </c>
      <c r="O141" t="s">
        <v>5177</v>
      </c>
    </row>
    <row r="142" spans="1:16" x14ac:dyDescent="0.3">
      <c r="A142" t="s">
        <v>5178</v>
      </c>
      <c r="B142" t="s">
        <v>4091</v>
      </c>
      <c r="C142" t="s">
        <v>5179</v>
      </c>
      <c r="D142" t="s">
        <v>5180</v>
      </c>
      <c r="E142" t="s">
        <v>5181</v>
      </c>
      <c r="F142" t="s">
        <v>5182</v>
      </c>
      <c r="G142" t="s">
        <v>3906</v>
      </c>
      <c r="H142">
        <v>57.547400000000003</v>
      </c>
      <c r="I142">
        <v>54.851100000000002</v>
      </c>
      <c r="J142" t="s">
        <v>5183</v>
      </c>
      <c r="L142">
        <v>14</v>
      </c>
      <c r="M142">
        <v>6934</v>
      </c>
      <c r="N142" t="s">
        <v>5184</v>
      </c>
      <c r="O142" t="s">
        <v>5185</v>
      </c>
      <c r="P142" t="s">
        <v>5186</v>
      </c>
    </row>
    <row r="143" spans="1:16" x14ac:dyDescent="0.3">
      <c r="A143" t="s">
        <v>5187</v>
      </c>
      <c r="B143" t="s">
        <v>4043</v>
      </c>
      <c r="C143" t="s">
        <v>5188</v>
      </c>
      <c r="D143" t="s">
        <v>5189</v>
      </c>
      <c r="E143" t="s">
        <v>5190</v>
      </c>
      <c r="F143" t="s">
        <v>5191</v>
      </c>
      <c r="G143" t="s">
        <v>3906</v>
      </c>
      <c r="H143">
        <v>32.122100000000003</v>
      </c>
      <c r="I143">
        <v>59.566299999999998</v>
      </c>
      <c r="J143" t="s">
        <v>5192</v>
      </c>
      <c r="K143" t="s">
        <v>5193</v>
      </c>
      <c r="L143">
        <v>76</v>
      </c>
      <c r="M143">
        <v>8150</v>
      </c>
      <c r="N143" t="s">
        <v>5194</v>
      </c>
      <c r="O143" t="s">
        <v>5195</v>
      </c>
      <c r="P143" t="s">
        <v>5196</v>
      </c>
    </row>
    <row r="144" spans="1:16" x14ac:dyDescent="0.3">
      <c r="A144" t="s">
        <v>5197</v>
      </c>
      <c r="B144" t="s">
        <v>4226</v>
      </c>
      <c r="C144" t="s">
        <v>5198</v>
      </c>
      <c r="D144" t="s">
        <v>5199</v>
      </c>
      <c r="E144" t="s">
        <v>5153</v>
      </c>
      <c r="F144" t="s">
        <v>5200</v>
      </c>
      <c r="G144" t="s">
        <v>3989</v>
      </c>
      <c r="H144">
        <v>146.53800000000001</v>
      </c>
      <c r="I144">
        <v>42.4</v>
      </c>
      <c r="K144" t="s">
        <v>5201</v>
      </c>
      <c r="L144">
        <v>94</v>
      </c>
      <c r="M144">
        <v>23135</v>
      </c>
      <c r="N144" t="s">
        <v>5156</v>
      </c>
      <c r="O144" t="s">
        <v>5202</v>
      </c>
      <c r="P144" t="s">
        <v>5203</v>
      </c>
    </row>
    <row r="145" spans="1:16" x14ac:dyDescent="0.3">
      <c r="A145" t="s">
        <v>5204</v>
      </c>
      <c r="B145" t="s">
        <v>4226</v>
      </c>
      <c r="C145" t="s">
        <v>5205</v>
      </c>
      <c r="D145" t="s">
        <v>5206</v>
      </c>
      <c r="E145" t="s">
        <v>5207</v>
      </c>
      <c r="F145" t="s">
        <v>5208</v>
      </c>
      <c r="G145" t="s">
        <v>3917</v>
      </c>
      <c r="H145">
        <v>235.51599999999999</v>
      </c>
      <c r="I145">
        <v>37.799999999999997</v>
      </c>
      <c r="K145" t="s">
        <v>5209</v>
      </c>
      <c r="L145">
        <v>14838</v>
      </c>
      <c r="M145">
        <v>18834</v>
      </c>
      <c r="N145" t="s">
        <v>5210</v>
      </c>
      <c r="O145" t="s">
        <v>5211</v>
      </c>
      <c r="P145" t="s">
        <v>5212</v>
      </c>
    </row>
    <row r="146" spans="1:16" x14ac:dyDescent="0.3">
      <c r="A146" t="s">
        <v>5213</v>
      </c>
      <c r="B146" t="s">
        <v>4208</v>
      </c>
      <c r="C146" t="s">
        <v>5214</v>
      </c>
      <c r="D146" t="s">
        <v>5215</v>
      </c>
      <c r="E146" t="s">
        <v>5216</v>
      </c>
      <c r="F146" t="s">
        <v>5217</v>
      </c>
      <c r="G146" t="s">
        <v>3917</v>
      </c>
      <c r="H146">
        <v>166.256</v>
      </c>
      <c r="I146">
        <v>39.9</v>
      </c>
      <c r="K146" t="s">
        <v>5218</v>
      </c>
      <c r="L146">
        <v>18817</v>
      </c>
      <c r="M146">
        <v>0</v>
      </c>
      <c r="N146" t="s">
        <v>5219</v>
      </c>
      <c r="O146" t="s">
        <v>5220</v>
      </c>
    </row>
    <row r="147" spans="1:16" x14ac:dyDescent="0.3">
      <c r="A147" t="s">
        <v>5221</v>
      </c>
      <c r="B147" t="s">
        <v>4208</v>
      </c>
      <c r="C147" t="s">
        <v>5222</v>
      </c>
      <c r="D147" t="s">
        <v>5223</v>
      </c>
      <c r="E147" t="s">
        <v>5224</v>
      </c>
      <c r="F147" t="s">
        <v>5225</v>
      </c>
      <c r="G147" t="s">
        <v>3917</v>
      </c>
      <c r="H147">
        <v>145.44300000000001</v>
      </c>
      <c r="I147">
        <v>38.5</v>
      </c>
      <c r="K147" t="s">
        <v>5226</v>
      </c>
      <c r="L147">
        <v>3670</v>
      </c>
      <c r="M147">
        <v>31476</v>
      </c>
      <c r="N147" t="s">
        <v>5227</v>
      </c>
      <c r="O147" t="s">
        <v>5228</v>
      </c>
      <c r="P147" t="s">
        <v>5229</v>
      </c>
    </row>
    <row r="148" spans="1:16" x14ac:dyDescent="0.3">
      <c r="A148" t="s">
        <v>5230</v>
      </c>
      <c r="B148" t="s">
        <v>4208</v>
      </c>
      <c r="C148" t="s">
        <v>5231</v>
      </c>
      <c r="D148" t="s">
        <v>5232</v>
      </c>
      <c r="E148" t="s">
        <v>5233</v>
      </c>
      <c r="F148" t="s">
        <v>5234</v>
      </c>
      <c r="G148" t="s">
        <v>3917</v>
      </c>
      <c r="H148">
        <v>190.37</v>
      </c>
      <c r="I148">
        <v>39.700000000000003</v>
      </c>
      <c r="K148" t="s">
        <v>5235</v>
      </c>
      <c r="L148">
        <v>3305</v>
      </c>
      <c r="M148">
        <v>30670</v>
      </c>
      <c r="N148" t="s">
        <v>5236</v>
      </c>
      <c r="O148" t="s">
        <v>5237</v>
      </c>
    </row>
    <row r="149" spans="1:16" x14ac:dyDescent="0.3">
      <c r="A149" t="s">
        <v>5238</v>
      </c>
      <c r="B149" t="s">
        <v>3984</v>
      </c>
      <c r="C149" t="s">
        <v>5239</v>
      </c>
      <c r="D149" t="s">
        <v>5240</v>
      </c>
      <c r="E149" t="s">
        <v>5241</v>
      </c>
      <c r="F149" t="s">
        <v>5242</v>
      </c>
      <c r="G149" t="s">
        <v>3917</v>
      </c>
      <c r="H149">
        <v>66.608699999999999</v>
      </c>
      <c r="I149">
        <v>37.1</v>
      </c>
      <c r="K149" t="s">
        <v>5243</v>
      </c>
      <c r="L149">
        <v>27</v>
      </c>
      <c r="M149">
        <v>11539</v>
      </c>
      <c r="N149" t="s">
        <v>5244</v>
      </c>
      <c r="O149" t="s">
        <v>5245</v>
      </c>
    </row>
    <row r="150" spans="1:16" x14ac:dyDescent="0.3">
      <c r="A150" t="s">
        <v>5246</v>
      </c>
      <c r="B150" t="s">
        <v>4226</v>
      </c>
      <c r="C150" t="s">
        <v>5247</v>
      </c>
      <c r="D150" t="s">
        <v>5248</v>
      </c>
      <c r="E150" t="s">
        <v>5249</v>
      </c>
      <c r="F150" t="s">
        <v>5250</v>
      </c>
      <c r="G150" t="s">
        <v>3989</v>
      </c>
      <c r="H150">
        <v>191.38300000000001</v>
      </c>
      <c r="I150">
        <v>36.700000000000003</v>
      </c>
      <c r="K150" t="s">
        <v>5251</v>
      </c>
      <c r="L150">
        <v>1380</v>
      </c>
      <c r="M150">
        <v>0</v>
      </c>
      <c r="N150" t="s">
        <v>5252</v>
      </c>
      <c r="O150" t="s">
        <v>5253</v>
      </c>
      <c r="P150" t="s">
        <v>5254</v>
      </c>
    </row>
    <row r="151" spans="1:16" x14ac:dyDescent="0.3">
      <c r="A151" t="s">
        <v>5255</v>
      </c>
      <c r="B151" t="s">
        <v>3912</v>
      </c>
      <c r="C151" t="s">
        <v>5256</v>
      </c>
      <c r="D151" t="s">
        <v>5257</v>
      </c>
      <c r="E151" t="s">
        <v>5258</v>
      </c>
      <c r="F151" t="s">
        <v>5259</v>
      </c>
      <c r="G151" t="s">
        <v>3917</v>
      </c>
      <c r="H151">
        <v>176.42</v>
      </c>
      <c r="I151">
        <v>32.9</v>
      </c>
      <c r="K151" t="s">
        <v>5260</v>
      </c>
      <c r="L151">
        <v>64769</v>
      </c>
      <c r="M151">
        <v>59679</v>
      </c>
      <c r="N151" t="s">
        <v>5261</v>
      </c>
      <c r="O151" t="s">
        <v>5262</v>
      </c>
      <c r="P151" t="s">
        <v>5263</v>
      </c>
    </row>
    <row r="152" spans="1:16" x14ac:dyDescent="0.3">
      <c r="A152" t="s">
        <v>5264</v>
      </c>
      <c r="B152" t="s">
        <v>4226</v>
      </c>
      <c r="C152" t="s">
        <v>5265</v>
      </c>
      <c r="D152" t="s">
        <v>5266</v>
      </c>
      <c r="E152" t="s">
        <v>5267</v>
      </c>
      <c r="F152" t="s">
        <v>5268</v>
      </c>
      <c r="G152" t="s">
        <v>3917</v>
      </c>
      <c r="H152">
        <v>193.82599999999999</v>
      </c>
      <c r="I152">
        <v>40.200000000000003</v>
      </c>
      <c r="K152" t="s">
        <v>5269</v>
      </c>
      <c r="L152">
        <v>6841</v>
      </c>
      <c r="M152">
        <v>21665</v>
      </c>
      <c r="N152" t="s">
        <v>5270</v>
      </c>
      <c r="O152" t="s">
        <v>5271</v>
      </c>
      <c r="P152" t="s">
        <v>5272</v>
      </c>
    </row>
    <row r="153" spans="1:16" x14ac:dyDescent="0.3">
      <c r="A153" t="s">
        <v>5273</v>
      </c>
      <c r="B153" t="s">
        <v>4226</v>
      </c>
      <c r="C153" t="s">
        <v>5274</v>
      </c>
      <c r="D153" t="s">
        <v>5275</v>
      </c>
      <c r="E153" t="s">
        <v>5153</v>
      </c>
      <c r="F153" t="s">
        <v>5276</v>
      </c>
      <c r="G153" t="s">
        <v>3989</v>
      </c>
      <c r="H153">
        <v>189.44399999999999</v>
      </c>
      <c r="I153">
        <v>40.299999999999997</v>
      </c>
      <c r="K153" t="s">
        <v>5277</v>
      </c>
      <c r="L153">
        <v>222</v>
      </c>
      <c r="M153">
        <v>23429</v>
      </c>
      <c r="N153" t="s">
        <v>5156</v>
      </c>
      <c r="O153" t="s">
        <v>5278</v>
      </c>
      <c r="P153" t="s">
        <v>5279</v>
      </c>
    </row>
    <row r="154" spans="1:16" x14ac:dyDescent="0.3">
      <c r="A154" t="s">
        <v>5280</v>
      </c>
      <c r="B154" t="s">
        <v>4208</v>
      </c>
      <c r="C154" t="s">
        <v>5281</v>
      </c>
      <c r="D154" t="s">
        <v>5282</v>
      </c>
      <c r="E154" t="s">
        <v>5283</v>
      </c>
      <c r="F154" t="s">
        <v>5284</v>
      </c>
      <c r="G154" t="s">
        <v>3989</v>
      </c>
      <c r="H154">
        <v>53.012999999999998</v>
      </c>
      <c r="I154">
        <v>27.4</v>
      </c>
      <c r="K154" t="s">
        <v>5285</v>
      </c>
      <c r="L154">
        <v>3450</v>
      </c>
      <c r="M154">
        <v>0</v>
      </c>
      <c r="N154" t="s">
        <v>5286</v>
      </c>
      <c r="O154" t="s">
        <v>5287</v>
      </c>
    </row>
    <row r="155" spans="1:16" x14ac:dyDescent="0.3">
      <c r="A155" t="s">
        <v>5288</v>
      </c>
      <c r="B155" t="s">
        <v>3912</v>
      </c>
      <c r="C155" t="s">
        <v>5289</v>
      </c>
      <c r="D155" t="s">
        <v>5290</v>
      </c>
      <c r="E155" t="s">
        <v>5291</v>
      </c>
      <c r="F155" t="s">
        <v>5292</v>
      </c>
      <c r="G155" t="s">
        <v>3917</v>
      </c>
      <c r="H155">
        <v>40.964100000000002</v>
      </c>
      <c r="I155">
        <v>35</v>
      </c>
      <c r="K155" t="s">
        <v>5293</v>
      </c>
      <c r="L155">
        <v>784</v>
      </c>
      <c r="M155">
        <v>15711</v>
      </c>
      <c r="N155" t="s">
        <v>5294</v>
      </c>
      <c r="O155" t="s">
        <v>5295</v>
      </c>
      <c r="P155" t="s">
        <v>5296</v>
      </c>
    </row>
    <row r="156" spans="1:16" x14ac:dyDescent="0.3">
      <c r="A156" t="s">
        <v>5297</v>
      </c>
      <c r="B156" t="s">
        <v>4226</v>
      </c>
      <c r="C156" t="s">
        <v>5298</v>
      </c>
      <c r="D156" t="s">
        <v>5299</v>
      </c>
      <c r="E156" t="s">
        <v>5153</v>
      </c>
      <c r="F156" t="s">
        <v>5300</v>
      </c>
      <c r="G156" t="s">
        <v>3989</v>
      </c>
      <c r="H156">
        <v>195.51300000000001</v>
      </c>
      <c r="I156">
        <v>45</v>
      </c>
      <c r="K156" t="s">
        <v>5301</v>
      </c>
      <c r="L156">
        <v>432</v>
      </c>
      <c r="M156">
        <v>20342</v>
      </c>
      <c r="N156" t="s">
        <v>5156</v>
      </c>
      <c r="O156" t="s">
        <v>5302</v>
      </c>
      <c r="P156" t="s">
        <v>5303</v>
      </c>
    </row>
    <row r="157" spans="1:16" x14ac:dyDescent="0.3">
      <c r="A157" t="s">
        <v>5304</v>
      </c>
      <c r="B157" t="s">
        <v>3912</v>
      </c>
      <c r="C157" t="s">
        <v>5305</v>
      </c>
      <c r="D157" t="s">
        <v>5306</v>
      </c>
      <c r="E157" t="s">
        <v>5307</v>
      </c>
      <c r="F157" t="s">
        <v>5308</v>
      </c>
      <c r="G157" t="s">
        <v>3917</v>
      </c>
      <c r="H157">
        <v>205.17599999999999</v>
      </c>
      <c r="I157">
        <v>41.9</v>
      </c>
      <c r="K157" t="s">
        <v>5309</v>
      </c>
      <c r="L157">
        <v>69687</v>
      </c>
      <c r="M157">
        <v>0</v>
      </c>
      <c r="N157" t="s">
        <v>5310</v>
      </c>
      <c r="O157" t="s">
        <v>5311</v>
      </c>
    </row>
    <row r="158" spans="1:16" x14ac:dyDescent="0.3">
      <c r="A158" t="s">
        <v>5312</v>
      </c>
      <c r="B158" t="s">
        <v>4226</v>
      </c>
      <c r="C158" t="s">
        <v>5313</v>
      </c>
      <c r="D158" t="s">
        <v>5314</v>
      </c>
      <c r="E158" t="s">
        <v>5315</v>
      </c>
      <c r="F158" t="s">
        <v>5316</v>
      </c>
      <c r="G158" t="s">
        <v>3906</v>
      </c>
      <c r="H158">
        <v>154.17099999999999</v>
      </c>
      <c r="I158">
        <v>42.257599999999996</v>
      </c>
      <c r="J158" t="s">
        <v>5317</v>
      </c>
      <c r="K158" t="s">
        <v>5318</v>
      </c>
      <c r="L158">
        <v>402</v>
      </c>
      <c r="M158">
        <v>24001</v>
      </c>
      <c r="N158" t="s">
        <v>4870</v>
      </c>
      <c r="O158" t="s">
        <v>5319</v>
      </c>
      <c r="P158" t="s">
        <v>5320</v>
      </c>
    </row>
    <row r="159" spans="1:16" x14ac:dyDescent="0.3">
      <c r="A159" t="s">
        <v>5321</v>
      </c>
      <c r="B159" t="s">
        <v>3912</v>
      </c>
      <c r="D159" t="s">
        <v>5322</v>
      </c>
      <c r="E159" t="s">
        <v>5323</v>
      </c>
      <c r="F159" t="s">
        <v>5324</v>
      </c>
      <c r="G159" t="s">
        <v>3917</v>
      </c>
      <c r="H159">
        <v>44.193100000000001</v>
      </c>
      <c r="I159">
        <v>26.4</v>
      </c>
      <c r="K159" t="s">
        <v>5325</v>
      </c>
      <c r="L159">
        <v>14177</v>
      </c>
      <c r="M159">
        <v>0</v>
      </c>
      <c r="N159" t="s">
        <v>5326</v>
      </c>
      <c r="O159" t="s">
        <v>5327</v>
      </c>
    </row>
    <row r="160" spans="1:16" x14ac:dyDescent="0.3">
      <c r="A160" t="s">
        <v>5328</v>
      </c>
      <c r="B160" t="s">
        <v>3912</v>
      </c>
      <c r="C160" t="s">
        <v>5329</v>
      </c>
      <c r="D160" t="s">
        <v>5330</v>
      </c>
      <c r="E160" t="s">
        <v>5331</v>
      </c>
      <c r="F160" t="s">
        <v>5332</v>
      </c>
      <c r="G160" t="s">
        <v>3917</v>
      </c>
      <c r="H160">
        <v>72.094499999999996</v>
      </c>
      <c r="I160">
        <v>28.2</v>
      </c>
      <c r="K160" t="s">
        <v>5333</v>
      </c>
      <c r="L160">
        <v>697</v>
      </c>
      <c r="M160">
        <v>39580</v>
      </c>
      <c r="N160" t="s">
        <v>5334</v>
      </c>
      <c r="O160" t="s">
        <v>5335</v>
      </c>
      <c r="P160" t="s">
        <v>5336</v>
      </c>
    </row>
    <row r="161" spans="1:17" x14ac:dyDescent="0.3">
      <c r="A161" t="s">
        <v>5337</v>
      </c>
      <c r="B161" t="s">
        <v>3984</v>
      </c>
      <c r="C161" t="s">
        <v>5338</v>
      </c>
      <c r="D161" t="s">
        <v>5339</v>
      </c>
      <c r="E161" t="s">
        <v>5340</v>
      </c>
      <c r="F161" t="s">
        <v>5341</v>
      </c>
      <c r="G161" t="s">
        <v>3917</v>
      </c>
      <c r="H161">
        <v>10.61</v>
      </c>
      <c r="I161">
        <v>43.8</v>
      </c>
      <c r="K161" t="s">
        <v>5342</v>
      </c>
      <c r="L161">
        <v>9</v>
      </c>
      <c r="M161">
        <v>5920</v>
      </c>
      <c r="N161" t="s">
        <v>5343</v>
      </c>
      <c r="O161" t="s">
        <v>5344</v>
      </c>
      <c r="P161" t="s">
        <v>5345</v>
      </c>
      <c r="Q161">
        <v>25</v>
      </c>
    </row>
    <row r="162" spans="1:17" x14ac:dyDescent="0.3">
      <c r="A162" t="s">
        <v>5346</v>
      </c>
      <c r="B162" t="s">
        <v>3912</v>
      </c>
      <c r="C162" t="s">
        <v>5347</v>
      </c>
      <c r="D162" t="s">
        <v>5348</v>
      </c>
      <c r="E162" t="s">
        <v>5349</v>
      </c>
      <c r="F162" t="s">
        <v>5350</v>
      </c>
      <c r="G162" t="s">
        <v>3917</v>
      </c>
      <c r="H162">
        <v>42.019799999999996</v>
      </c>
      <c r="I162">
        <v>57.8</v>
      </c>
      <c r="K162" t="s">
        <v>5351</v>
      </c>
      <c r="L162">
        <v>384</v>
      </c>
      <c r="M162">
        <v>14974</v>
      </c>
      <c r="N162" t="s">
        <v>5352</v>
      </c>
      <c r="O162" t="s">
        <v>5353</v>
      </c>
      <c r="P162" t="s">
        <v>5354</v>
      </c>
    </row>
    <row r="163" spans="1:17" x14ac:dyDescent="0.3">
      <c r="A163" t="s">
        <v>5355</v>
      </c>
      <c r="B163" t="s">
        <v>3912</v>
      </c>
      <c r="C163" t="s">
        <v>5356</v>
      </c>
      <c r="D163" t="s">
        <v>5357</v>
      </c>
      <c r="E163" t="s">
        <v>5358</v>
      </c>
      <c r="F163" t="s">
        <v>5359</v>
      </c>
      <c r="G163" t="s">
        <v>3917</v>
      </c>
      <c r="H163">
        <v>86.605099999999993</v>
      </c>
      <c r="I163">
        <v>47.4</v>
      </c>
      <c r="K163" t="s">
        <v>5360</v>
      </c>
      <c r="L163">
        <v>17897</v>
      </c>
      <c r="M163">
        <v>23654</v>
      </c>
      <c r="N163" t="s">
        <v>5361</v>
      </c>
      <c r="O163" t="s">
        <v>5362</v>
      </c>
      <c r="P163" t="s">
        <v>5363</v>
      </c>
    </row>
    <row r="164" spans="1:17" x14ac:dyDescent="0.3">
      <c r="A164" t="s">
        <v>5364</v>
      </c>
      <c r="B164" t="s">
        <v>4208</v>
      </c>
      <c r="C164" t="s">
        <v>5365</v>
      </c>
      <c r="D164" t="s">
        <v>5366</v>
      </c>
      <c r="E164" t="s">
        <v>5367</v>
      </c>
      <c r="F164" t="s">
        <v>5368</v>
      </c>
      <c r="G164" t="s">
        <v>3989</v>
      </c>
      <c r="H164">
        <v>193.15</v>
      </c>
      <c r="I164">
        <v>29.9</v>
      </c>
      <c r="K164" t="s">
        <v>5369</v>
      </c>
      <c r="L164">
        <v>374</v>
      </c>
      <c r="M164">
        <v>0</v>
      </c>
      <c r="N164" t="s">
        <v>5370</v>
      </c>
      <c r="O164" t="s">
        <v>5371</v>
      </c>
    </row>
    <row r="165" spans="1:17" x14ac:dyDescent="0.3">
      <c r="A165" t="s">
        <v>5372</v>
      </c>
      <c r="B165" t="s">
        <v>3984</v>
      </c>
      <c r="C165" t="s">
        <v>5373</v>
      </c>
      <c r="D165" t="s">
        <v>5374</v>
      </c>
      <c r="E165" t="s">
        <v>5375</v>
      </c>
      <c r="F165" t="s">
        <v>5376</v>
      </c>
      <c r="G165" t="s">
        <v>3917</v>
      </c>
      <c r="H165">
        <v>12.1149</v>
      </c>
      <c r="I165">
        <v>44.5</v>
      </c>
      <c r="K165" t="s">
        <v>5377</v>
      </c>
      <c r="L165">
        <v>9</v>
      </c>
      <c r="M165">
        <v>5936</v>
      </c>
      <c r="N165" t="s">
        <v>4938</v>
      </c>
      <c r="O165" t="s">
        <v>5378</v>
      </c>
      <c r="P165" t="s">
        <v>5379</v>
      </c>
      <c r="Q165">
        <v>25</v>
      </c>
    </row>
    <row r="166" spans="1:17" x14ac:dyDescent="0.3">
      <c r="A166" t="s">
        <v>5380</v>
      </c>
      <c r="B166" t="s">
        <v>4367</v>
      </c>
      <c r="C166" t="s">
        <v>5381</v>
      </c>
      <c r="D166" t="s">
        <v>5382</v>
      </c>
      <c r="E166" t="s">
        <v>5383</v>
      </c>
      <c r="F166" t="s">
        <v>5384</v>
      </c>
      <c r="G166" t="s">
        <v>3906</v>
      </c>
      <c r="H166">
        <v>1089.05</v>
      </c>
      <c r="I166">
        <v>48.3309</v>
      </c>
      <c r="J166" t="s">
        <v>5385</v>
      </c>
      <c r="K166" t="s">
        <v>5386</v>
      </c>
      <c r="L166">
        <v>1434</v>
      </c>
      <c r="M166">
        <v>3332</v>
      </c>
      <c r="N166" t="s">
        <v>5387</v>
      </c>
      <c r="O166" t="s">
        <v>5388</v>
      </c>
      <c r="P166" t="s">
        <v>5389</v>
      </c>
    </row>
    <row r="167" spans="1:17" x14ac:dyDescent="0.3">
      <c r="A167" t="s">
        <v>5390</v>
      </c>
      <c r="B167" t="s">
        <v>4267</v>
      </c>
      <c r="D167" t="s">
        <v>5391</v>
      </c>
      <c r="E167" t="s">
        <v>5392</v>
      </c>
      <c r="F167" t="s">
        <v>5393</v>
      </c>
      <c r="G167" t="s">
        <v>3917</v>
      </c>
      <c r="H167">
        <v>155.14699999999999</v>
      </c>
      <c r="I167">
        <v>39.700000000000003</v>
      </c>
      <c r="K167" t="s">
        <v>5394</v>
      </c>
      <c r="L167">
        <v>320</v>
      </c>
      <c r="M167">
        <v>0</v>
      </c>
      <c r="N167" t="s">
        <v>5395</v>
      </c>
      <c r="O167" t="s">
        <v>5396</v>
      </c>
    </row>
    <row r="168" spans="1:17" x14ac:dyDescent="0.3">
      <c r="A168" t="s">
        <v>5397</v>
      </c>
      <c r="B168" t="s">
        <v>3912</v>
      </c>
      <c r="C168" t="s">
        <v>5398</v>
      </c>
      <c r="D168" t="s">
        <v>5399</v>
      </c>
      <c r="E168" t="s">
        <v>5400</v>
      </c>
      <c r="F168" t="s">
        <v>5401</v>
      </c>
      <c r="G168" t="s">
        <v>3917</v>
      </c>
      <c r="H168">
        <v>228.54400000000001</v>
      </c>
      <c r="I168">
        <v>50.6</v>
      </c>
      <c r="K168" t="s">
        <v>5402</v>
      </c>
      <c r="L168">
        <v>4921</v>
      </c>
      <c r="M168">
        <v>17797</v>
      </c>
      <c r="N168" t="s">
        <v>5403</v>
      </c>
      <c r="O168" t="s">
        <v>5404</v>
      </c>
      <c r="P168" t="s">
        <v>5405</v>
      </c>
    </row>
    <row r="169" spans="1:17" x14ac:dyDescent="0.3">
      <c r="A169" t="s">
        <v>5406</v>
      </c>
      <c r="B169" t="s">
        <v>3912</v>
      </c>
      <c r="C169" t="s">
        <v>5407</v>
      </c>
      <c r="D169" t="s">
        <v>5408</v>
      </c>
      <c r="E169" t="s">
        <v>5409</v>
      </c>
      <c r="F169" t="s">
        <v>5410</v>
      </c>
      <c r="G169" t="s">
        <v>3917</v>
      </c>
      <c r="H169">
        <v>18.8172</v>
      </c>
      <c r="I169">
        <v>45.3</v>
      </c>
      <c r="K169" t="s">
        <v>5411</v>
      </c>
      <c r="L169">
        <v>54</v>
      </c>
      <c r="M169">
        <v>6020</v>
      </c>
      <c r="N169" t="s">
        <v>5412</v>
      </c>
      <c r="O169" t="s">
        <v>5413</v>
      </c>
      <c r="P169" t="s">
        <v>5414</v>
      </c>
    </row>
    <row r="170" spans="1:17" x14ac:dyDescent="0.3">
      <c r="A170" t="s">
        <v>5415</v>
      </c>
      <c r="B170" t="s">
        <v>3912</v>
      </c>
      <c r="C170" t="s">
        <v>5416</v>
      </c>
      <c r="D170" t="s">
        <v>5417</v>
      </c>
      <c r="E170" t="s">
        <v>5418</v>
      </c>
      <c r="F170" t="s">
        <v>5419</v>
      </c>
      <c r="G170" t="s">
        <v>3989</v>
      </c>
      <c r="H170">
        <v>99.940399999999997</v>
      </c>
      <c r="I170">
        <v>63.4</v>
      </c>
      <c r="K170" t="s">
        <v>5420</v>
      </c>
      <c r="L170">
        <v>712</v>
      </c>
      <c r="M170">
        <v>0</v>
      </c>
      <c r="N170" t="s">
        <v>5421</v>
      </c>
      <c r="O170" t="s">
        <v>5422</v>
      </c>
    </row>
    <row r="171" spans="1:17" x14ac:dyDescent="0.3">
      <c r="A171" t="s">
        <v>5423</v>
      </c>
      <c r="B171" t="s">
        <v>3984</v>
      </c>
      <c r="C171" t="s">
        <v>5424</v>
      </c>
      <c r="D171" t="s">
        <v>5425</v>
      </c>
      <c r="E171" t="s">
        <v>5426</v>
      </c>
      <c r="F171" t="s">
        <v>5427</v>
      </c>
      <c r="G171" t="s">
        <v>3917</v>
      </c>
      <c r="H171">
        <v>34.886899999999997</v>
      </c>
      <c r="I171">
        <v>55.4</v>
      </c>
      <c r="K171" t="s">
        <v>5428</v>
      </c>
      <c r="L171">
        <v>37</v>
      </c>
      <c r="M171">
        <v>11048</v>
      </c>
      <c r="N171" t="s">
        <v>5429</v>
      </c>
      <c r="O171" t="s">
        <v>5430</v>
      </c>
      <c r="P171" t="s">
        <v>5431</v>
      </c>
      <c r="Q171">
        <v>26</v>
      </c>
    </row>
    <row r="172" spans="1:17" x14ac:dyDescent="0.3">
      <c r="A172" t="s">
        <v>5432</v>
      </c>
      <c r="B172" t="s">
        <v>3912</v>
      </c>
      <c r="C172" t="s">
        <v>5433</v>
      </c>
      <c r="D172" t="s">
        <v>5434</v>
      </c>
      <c r="E172" t="s">
        <v>5435</v>
      </c>
      <c r="F172" t="s">
        <v>5436</v>
      </c>
      <c r="G172" t="s">
        <v>3989</v>
      </c>
      <c r="H172">
        <v>1435.5</v>
      </c>
      <c r="I172">
        <v>50.6</v>
      </c>
      <c r="K172" t="s">
        <v>5437</v>
      </c>
      <c r="L172">
        <v>2066288</v>
      </c>
      <c r="M172">
        <v>0</v>
      </c>
      <c r="N172" t="s">
        <v>4373</v>
      </c>
      <c r="O172" t="s">
        <v>5438</v>
      </c>
    </row>
    <row r="173" spans="1:17" x14ac:dyDescent="0.3">
      <c r="A173" t="s">
        <v>5439</v>
      </c>
      <c r="B173" t="s">
        <v>4443</v>
      </c>
      <c r="D173" t="s">
        <v>5440</v>
      </c>
      <c r="E173" t="s">
        <v>5441</v>
      </c>
      <c r="F173" t="s">
        <v>5442</v>
      </c>
      <c r="G173" t="s">
        <v>3906</v>
      </c>
      <c r="H173">
        <v>2737.46</v>
      </c>
      <c r="I173">
        <v>44.052599999999998</v>
      </c>
      <c r="J173" t="s">
        <v>5443</v>
      </c>
      <c r="K173" t="s">
        <v>5444</v>
      </c>
      <c r="L173">
        <v>3318</v>
      </c>
      <c r="M173">
        <v>38463</v>
      </c>
      <c r="N173" t="s">
        <v>5445</v>
      </c>
      <c r="O173" t="s">
        <v>5446</v>
      </c>
      <c r="P173" t="s">
        <v>5447</v>
      </c>
    </row>
    <row r="174" spans="1:17" x14ac:dyDescent="0.3">
      <c r="A174" t="s">
        <v>5448</v>
      </c>
      <c r="B174" t="s">
        <v>3984</v>
      </c>
      <c r="C174" t="s">
        <v>5449</v>
      </c>
      <c r="D174" t="s">
        <v>5450</v>
      </c>
      <c r="E174" t="s">
        <v>5451</v>
      </c>
      <c r="F174" t="s">
        <v>5452</v>
      </c>
      <c r="G174" t="s">
        <v>3917</v>
      </c>
      <c r="H174">
        <v>29.015999999999998</v>
      </c>
      <c r="I174">
        <v>46</v>
      </c>
      <c r="K174" t="s">
        <v>5453</v>
      </c>
      <c r="L174">
        <v>7</v>
      </c>
      <c r="M174">
        <v>9910</v>
      </c>
      <c r="N174" t="s">
        <v>5454</v>
      </c>
      <c r="O174" t="s">
        <v>5455</v>
      </c>
      <c r="P174" t="s">
        <v>5456</v>
      </c>
    </row>
    <row r="175" spans="1:17" x14ac:dyDescent="0.3">
      <c r="A175" t="s">
        <v>5457</v>
      </c>
      <c r="B175" t="s">
        <v>3984</v>
      </c>
      <c r="C175" t="s">
        <v>5458</v>
      </c>
      <c r="D175" t="s">
        <v>5459</v>
      </c>
      <c r="E175" t="s">
        <v>5460</v>
      </c>
      <c r="F175" t="s">
        <v>5461</v>
      </c>
      <c r="G175" t="s">
        <v>3917</v>
      </c>
      <c r="H175">
        <v>15.5473</v>
      </c>
      <c r="I175">
        <v>37</v>
      </c>
      <c r="K175" t="s">
        <v>5462</v>
      </c>
      <c r="L175">
        <v>28</v>
      </c>
      <c r="M175">
        <v>5799</v>
      </c>
      <c r="N175" t="s">
        <v>5463</v>
      </c>
      <c r="O175" t="s">
        <v>5464</v>
      </c>
      <c r="P175" t="s">
        <v>5465</v>
      </c>
      <c r="Q175">
        <v>25</v>
      </c>
    </row>
    <row r="176" spans="1:17" x14ac:dyDescent="0.3">
      <c r="A176" t="s">
        <v>426</v>
      </c>
      <c r="B176" t="s">
        <v>4198</v>
      </c>
      <c r="C176" t="s">
        <v>5466</v>
      </c>
      <c r="D176" t="s">
        <v>5467</v>
      </c>
      <c r="E176" t="s">
        <v>5468</v>
      </c>
      <c r="F176" t="s">
        <v>5469</v>
      </c>
      <c r="G176" t="s">
        <v>3989</v>
      </c>
      <c r="H176">
        <v>42.900399999999998</v>
      </c>
      <c r="I176">
        <v>35.299999999999997</v>
      </c>
      <c r="K176" t="s">
        <v>5470</v>
      </c>
      <c r="L176">
        <v>4566</v>
      </c>
      <c r="M176">
        <v>0</v>
      </c>
      <c r="N176" t="s">
        <v>5471</v>
      </c>
      <c r="O176" t="s">
        <v>5472</v>
      </c>
      <c r="Q176">
        <v>24</v>
      </c>
    </row>
    <row r="177" spans="1:17" x14ac:dyDescent="0.3">
      <c r="A177" t="s">
        <v>5473</v>
      </c>
      <c r="B177" t="s">
        <v>3984</v>
      </c>
      <c r="C177" t="s">
        <v>5474</v>
      </c>
      <c r="D177" t="s">
        <v>5475</v>
      </c>
      <c r="E177" t="s">
        <v>5476</v>
      </c>
      <c r="F177" t="s">
        <v>5477</v>
      </c>
      <c r="G177" t="s">
        <v>3917</v>
      </c>
      <c r="H177">
        <v>33.395699999999998</v>
      </c>
      <c r="I177">
        <v>52.8</v>
      </c>
      <c r="K177" t="s">
        <v>5478</v>
      </c>
      <c r="L177">
        <v>77</v>
      </c>
      <c r="M177">
        <v>9111</v>
      </c>
      <c r="N177" t="s">
        <v>5479</v>
      </c>
      <c r="O177" t="s">
        <v>5480</v>
      </c>
      <c r="P177" t="s">
        <v>5481</v>
      </c>
      <c r="Q177">
        <v>24</v>
      </c>
    </row>
    <row r="178" spans="1:17" x14ac:dyDescent="0.3">
      <c r="A178" t="s">
        <v>5482</v>
      </c>
      <c r="B178" t="s">
        <v>3984</v>
      </c>
      <c r="C178">
        <v>1704</v>
      </c>
      <c r="D178" t="s">
        <v>5483</v>
      </c>
      <c r="E178" t="s">
        <v>5484</v>
      </c>
      <c r="F178" t="s">
        <v>5485</v>
      </c>
      <c r="G178" t="s">
        <v>3917</v>
      </c>
      <c r="H178">
        <v>22.349699999999999</v>
      </c>
      <c r="I178">
        <v>48.6</v>
      </c>
      <c r="K178" t="s">
        <v>5486</v>
      </c>
      <c r="L178">
        <v>45</v>
      </c>
      <c r="M178">
        <v>7760</v>
      </c>
      <c r="N178" t="s">
        <v>5487</v>
      </c>
      <c r="O178" t="s">
        <v>5488</v>
      </c>
      <c r="P178" t="s">
        <v>5489</v>
      </c>
      <c r="Q178">
        <v>24</v>
      </c>
    </row>
    <row r="179" spans="1:17" x14ac:dyDescent="0.3">
      <c r="A179" t="s">
        <v>5490</v>
      </c>
      <c r="B179" t="s">
        <v>4198</v>
      </c>
      <c r="C179" t="s">
        <v>5491</v>
      </c>
      <c r="D179" t="s">
        <v>5492</v>
      </c>
      <c r="E179" t="s">
        <v>5493</v>
      </c>
      <c r="F179" t="s">
        <v>5494</v>
      </c>
      <c r="G179" t="s">
        <v>3917</v>
      </c>
      <c r="H179">
        <v>57.060600000000001</v>
      </c>
      <c r="I179">
        <v>60.5</v>
      </c>
      <c r="K179" t="s">
        <v>5495</v>
      </c>
      <c r="L179">
        <v>101</v>
      </c>
      <c r="M179">
        <v>19447</v>
      </c>
      <c r="N179" t="s">
        <v>5496</v>
      </c>
      <c r="O179" t="s">
        <v>5497</v>
      </c>
    </row>
    <row r="180" spans="1:17" x14ac:dyDescent="0.3">
      <c r="A180" t="s">
        <v>5498</v>
      </c>
      <c r="B180" t="s">
        <v>3912</v>
      </c>
      <c r="C180" t="s">
        <v>5499</v>
      </c>
      <c r="D180" t="s">
        <v>5500</v>
      </c>
      <c r="E180" t="s">
        <v>5501</v>
      </c>
      <c r="F180" t="s">
        <v>5502</v>
      </c>
      <c r="G180" t="s">
        <v>3917</v>
      </c>
      <c r="H180">
        <v>48.8</v>
      </c>
      <c r="I180">
        <v>15.95</v>
      </c>
      <c r="J180" t="s">
        <v>5503</v>
      </c>
      <c r="K180" t="s">
        <v>5504</v>
      </c>
      <c r="L180">
        <v>2017</v>
      </c>
      <c r="M180">
        <v>16112</v>
      </c>
      <c r="N180" t="s">
        <v>5505</v>
      </c>
      <c r="O180" t="s">
        <v>5506</v>
      </c>
      <c r="P180" t="s">
        <v>5507</v>
      </c>
    </row>
    <row r="181" spans="1:17" x14ac:dyDescent="0.3">
      <c r="A181" t="s">
        <v>5508</v>
      </c>
      <c r="B181" t="s">
        <v>4208</v>
      </c>
      <c r="C181" t="s">
        <v>5509</v>
      </c>
      <c r="D181" t="s">
        <v>5510</v>
      </c>
      <c r="E181" t="s">
        <v>5511</v>
      </c>
      <c r="F181" t="s">
        <v>5512</v>
      </c>
      <c r="G181" t="s">
        <v>3917</v>
      </c>
      <c r="H181">
        <v>465.73399999999998</v>
      </c>
      <c r="I181">
        <v>37</v>
      </c>
      <c r="K181" t="s">
        <v>5513</v>
      </c>
      <c r="L181">
        <v>25335</v>
      </c>
      <c r="M181">
        <v>30198</v>
      </c>
      <c r="N181" t="s">
        <v>5514</v>
      </c>
      <c r="O181" t="s">
        <v>5515</v>
      </c>
    </row>
    <row r="182" spans="1:17" x14ac:dyDescent="0.3">
      <c r="A182" t="s">
        <v>5516</v>
      </c>
      <c r="B182" t="s">
        <v>3984</v>
      </c>
      <c r="C182" t="s">
        <v>5517</v>
      </c>
      <c r="D182" t="s">
        <v>5518</v>
      </c>
      <c r="E182" t="s">
        <v>5519</v>
      </c>
      <c r="F182" t="s">
        <v>5520</v>
      </c>
      <c r="G182" t="s">
        <v>3917</v>
      </c>
      <c r="H182">
        <v>29.952500000000001</v>
      </c>
      <c r="I182">
        <v>44.4</v>
      </c>
      <c r="K182" t="s">
        <v>5521</v>
      </c>
      <c r="L182">
        <v>57</v>
      </c>
      <c r="M182">
        <v>8390</v>
      </c>
      <c r="N182" t="s">
        <v>5522</v>
      </c>
      <c r="O182" t="s">
        <v>5523</v>
      </c>
      <c r="P182" t="s">
        <v>5524</v>
      </c>
    </row>
    <row r="183" spans="1:17" x14ac:dyDescent="0.3">
      <c r="A183" t="s">
        <v>5525</v>
      </c>
      <c r="B183" t="s">
        <v>4443</v>
      </c>
      <c r="C183" t="s">
        <v>5526</v>
      </c>
      <c r="D183" t="s">
        <v>5527</v>
      </c>
      <c r="E183" t="s">
        <v>5528</v>
      </c>
      <c r="F183" t="s">
        <v>5529</v>
      </c>
      <c r="G183" t="s">
        <v>3906</v>
      </c>
      <c r="H183">
        <v>3065.05</v>
      </c>
      <c r="I183">
        <v>40.862299999999998</v>
      </c>
      <c r="J183" t="s">
        <v>5530</v>
      </c>
      <c r="K183" t="s">
        <v>5531</v>
      </c>
      <c r="L183">
        <v>5300</v>
      </c>
      <c r="M183">
        <v>49721</v>
      </c>
      <c r="N183" t="s">
        <v>5532</v>
      </c>
      <c r="O183" t="s">
        <v>5533</v>
      </c>
      <c r="P183" t="s">
        <v>5534</v>
      </c>
    </row>
    <row r="184" spans="1:17" x14ac:dyDescent="0.3">
      <c r="A184" t="s">
        <v>5535</v>
      </c>
      <c r="B184" t="s">
        <v>4347</v>
      </c>
      <c r="C184" t="s">
        <v>5536</v>
      </c>
      <c r="D184" t="s">
        <v>5537</v>
      </c>
      <c r="E184" t="s">
        <v>5538</v>
      </c>
      <c r="F184" t="s">
        <v>5539</v>
      </c>
      <c r="G184" t="s">
        <v>3917</v>
      </c>
      <c r="H184">
        <v>58.300699999999999</v>
      </c>
      <c r="I184">
        <v>50</v>
      </c>
      <c r="K184" t="s">
        <v>5540</v>
      </c>
      <c r="L184">
        <v>2681</v>
      </c>
      <c r="M184">
        <v>17984</v>
      </c>
      <c r="N184" t="s">
        <v>5541</v>
      </c>
      <c r="O184" t="s">
        <v>5542</v>
      </c>
    </row>
    <row r="185" spans="1:17" x14ac:dyDescent="0.3">
      <c r="A185" t="s">
        <v>5543</v>
      </c>
      <c r="B185" t="s">
        <v>3984</v>
      </c>
      <c r="C185" t="s">
        <v>5544</v>
      </c>
      <c r="D185" t="s">
        <v>5545</v>
      </c>
      <c r="E185" t="s">
        <v>5546</v>
      </c>
      <c r="F185" t="s">
        <v>5547</v>
      </c>
      <c r="G185" t="s">
        <v>3906</v>
      </c>
      <c r="H185">
        <v>15.4412</v>
      </c>
      <c r="I185">
        <v>41.161999999999999</v>
      </c>
      <c r="J185" t="s">
        <v>5548</v>
      </c>
      <c r="K185" t="s">
        <v>5549</v>
      </c>
      <c r="L185">
        <v>8</v>
      </c>
      <c r="M185">
        <v>7094</v>
      </c>
      <c r="N185" t="s">
        <v>5550</v>
      </c>
      <c r="O185" t="s">
        <v>5551</v>
      </c>
      <c r="P185" t="s">
        <v>5552</v>
      </c>
      <c r="Q185">
        <v>25</v>
      </c>
    </row>
    <row r="186" spans="1:17" x14ac:dyDescent="0.3">
      <c r="A186" t="s">
        <v>150</v>
      </c>
      <c r="B186" t="s">
        <v>3984</v>
      </c>
      <c r="C186" t="s">
        <v>5553</v>
      </c>
      <c r="D186" t="s">
        <v>5554</v>
      </c>
      <c r="E186" t="s">
        <v>5555</v>
      </c>
      <c r="F186" t="s">
        <v>5556</v>
      </c>
      <c r="G186" t="s">
        <v>3906</v>
      </c>
      <c r="H186">
        <v>9.5975400000000004</v>
      </c>
      <c r="I186">
        <v>41.476100000000002</v>
      </c>
      <c r="J186" t="s">
        <v>5557</v>
      </c>
      <c r="L186">
        <v>11</v>
      </c>
      <c r="M186">
        <v>5057</v>
      </c>
      <c r="N186" t="s">
        <v>5558</v>
      </c>
      <c r="O186" t="s">
        <v>5559</v>
      </c>
      <c r="Q186">
        <v>25</v>
      </c>
    </row>
    <row r="187" spans="1:17" x14ac:dyDescent="0.3">
      <c r="A187" t="s">
        <v>5560</v>
      </c>
      <c r="B187" t="s">
        <v>4347</v>
      </c>
      <c r="C187">
        <v>441</v>
      </c>
      <c r="D187" t="s">
        <v>5561</v>
      </c>
      <c r="E187" t="s">
        <v>5562</v>
      </c>
      <c r="F187" t="s">
        <v>5563</v>
      </c>
      <c r="G187" t="s">
        <v>3917</v>
      </c>
      <c r="H187">
        <v>53.027700000000003</v>
      </c>
      <c r="I187">
        <v>48.9</v>
      </c>
      <c r="K187" t="s">
        <v>5564</v>
      </c>
      <c r="L187">
        <v>1064</v>
      </c>
      <c r="M187">
        <v>20982</v>
      </c>
      <c r="N187" t="s">
        <v>5541</v>
      </c>
      <c r="O187" t="s">
        <v>5565</v>
      </c>
    </row>
    <row r="188" spans="1:17" x14ac:dyDescent="0.3">
      <c r="A188" t="s">
        <v>5566</v>
      </c>
      <c r="B188" t="s">
        <v>4347</v>
      </c>
      <c r="C188" t="s">
        <v>5567</v>
      </c>
      <c r="D188" t="s">
        <v>5568</v>
      </c>
      <c r="E188" t="s">
        <v>5569</v>
      </c>
      <c r="F188" t="s">
        <v>5570</v>
      </c>
      <c r="G188" t="s">
        <v>3917</v>
      </c>
      <c r="H188">
        <v>88.724400000000003</v>
      </c>
      <c r="I188">
        <v>43.8</v>
      </c>
      <c r="K188" t="s">
        <v>5571</v>
      </c>
      <c r="L188">
        <v>393</v>
      </c>
      <c r="M188">
        <v>15979</v>
      </c>
      <c r="N188" t="s">
        <v>5572</v>
      </c>
      <c r="O188" t="s">
        <v>5573</v>
      </c>
      <c r="P188" t="s">
        <v>5574</v>
      </c>
    </row>
    <row r="189" spans="1:17" x14ac:dyDescent="0.3">
      <c r="A189" t="s">
        <v>149</v>
      </c>
      <c r="B189" t="s">
        <v>3984</v>
      </c>
      <c r="C189" t="s">
        <v>5575</v>
      </c>
      <c r="D189" t="s">
        <v>5576</v>
      </c>
      <c r="E189" t="s">
        <v>5577</v>
      </c>
      <c r="F189" t="s">
        <v>5578</v>
      </c>
      <c r="G189" t="s">
        <v>3906</v>
      </c>
      <c r="H189">
        <v>23.034600000000001</v>
      </c>
      <c r="I189">
        <v>39.069400000000002</v>
      </c>
      <c r="J189" t="s">
        <v>5579</v>
      </c>
      <c r="L189">
        <v>32</v>
      </c>
      <c r="M189">
        <v>10760</v>
      </c>
      <c r="N189" t="s">
        <v>5580</v>
      </c>
      <c r="O189" t="s">
        <v>5581</v>
      </c>
      <c r="Q189">
        <v>25</v>
      </c>
    </row>
    <row r="190" spans="1:17" x14ac:dyDescent="0.3">
      <c r="A190" t="s">
        <v>5582</v>
      </c>
      <c r="B190" t="s">
        <v>4198</v>
      </c>
      <c r="C190" t="s">
        <v>5583</v>
      </c>
      <c r="D190" t="s">
        <v>5584</v>
      </c>
      <c r="E190" t="s">
        <v>5585</v>
      </c>
      <c r="F190" t="s">
        <v>5586</v>
      </c>
      <c r="G190" t="s">
        <v>3917</v>
      </c>
      <c r="H190">
        <v>24.1311</v>
      </c>
      <c r="I190">
        <v>47.6</v>
      </c>
      <c r="K190" t="s">
        <v>5587</v>
      </c>
      <c r="L190">
        <v>38</v>
      </c>
      <c r="M190">
        <v>9422</v>
      </c>
      <c r="N190" t="s">
        <v>5588</v>
      </c>
      <c r="O190" t="s">
        <v>5589</v>
      </c>
      <c r="P190" t="s">
        <v>5590</v>
      </c>
    </row>
    <row r="191" spans="1:17" x14ac:dyDescent="0.3">
      <c r="A191" t="s">
        <v>5591</v>
      </c>
      <c r="B191" t="s">
        <v>3912</v>
      </c>
      <c r="C191" t="s">
        <v>5592</v>
      </c>
      <c r="D191" t="s">
        <v>5593</v>
      </c>
      <c r="E191" t="s">
        <v>5594</v>
      </c>
      <c r="F191" t="s">
        <v>5595</v>
      </c>
      <c r="G191" t="s">
        <v>3989</v>
      </c>
      <c r="H191">
        <v>66.368600000000001</v>
      </c>
      <c r="I191">
        <v>28.4</v>
      </c>
      <c r="K191" t="s">
        <v>5596</v>
      </c>
      <c r="L191">
        <v>32996</v>
      </c>
      <c r="M191">
        <v>0</v>
      </c>
      <c r="N191" t="s">
        <v>5597</v>
      </c>
      <c r="O191" t="s">
        <v>5598</v>
      </c>
    </row>
    <row r="192" spans="1:17" x14ac:dyDescent="0.3">
      <c r="A192" t="s">
        <v>5599</v>
      </c>
      <c r="B192" t="s">
        <v>4208</v>
      </c>
      <c r="C192" t="s">
        <v>5600</v>
      </c>
      <c r="D192" t="s">
        <v>5601</v>
      </c>
      <c r="E192" t="s">
        <v>5602</v>
      </c>
      <c r="F192" t="s">
        <v>5603</v>
      </c>
      <c r="G192" t="s">
        <v>3917</v>
      </c>
      <c r="H192">
        <v>332.87599999999998</v>
      </c>
      <c r="I192">
        <v>42.7</v>
      </c>
      <c r="K192" t="s">
        <v>5604</v>
      </c>
      <c r="L192">
        <v>69981</v>
      </c>
      <c r="M192">
        <v>27483</v>
      </c>
      <c r="N192" t="s">
        <v>5605</v>
      </c>
      <c r="O192" t="s">
        <v>5606</v>
      </c>
    </row>
    <row r="193" spans="1:17" x14ac:dyDescent="0.3">
      <c r="A193" t="s">
        <v>5607</v>
      </c>
      <c r="B193" t="s">
        <v>4347</v>
      </c>
      <c r="C193" t="s">
        <v>5608</v>
      </c>
      <c r="D193" t="s">
        <v>5609</v>
      </c>
      <c r="E193" t="s">
        <v>5610</v>
      </c>
      <c r="F193" t="s">
        <v>5611</v>
      </c>
      <c r="G193" t="s">
        <v>3917</v>
      </c>
      <c r="H193">
        <v>38.481999999999999</v>
      </c>
      <c r="I193">
        <v>57.4</v>
      </c>
      <c r="K193" t="s">
        <v>5612</v>
      </c>
      <c r="L193">
        <v>36</v>
      </c>
      <c r="M193">
        <v>13193</v>
      </c>
      <c r="N193" t="s">
        <v>5613</v>
      </c>
      <c r="O193" t="s">
        <v>5614</v>
      </c>
      <c r="P193" t="s">
        <v>5615</v>
      </c>
      <c r="Q193">
        <v>30</v>
      </c>
    </row>
    <row r="194" spans="1:17" x14ac:dyDescent="0.3">
      <c r="A194" t="s">
        <v>5616</v>
      </c>
      <c r="B194" t="s">
        <v>4208</v>
      </c>
      <c r="C194" t="s">
        <v>5617</v>
      </c>
      <c r="D194" t="s">
        <v>5618</v>
      </c>
      <c r="E194" t="s">
        <v>5619</v>
      </c>
      <c r="F194" t="s">
        <v>5620</v>
      </c>
      <c r="G194" t="s">
        <v>3906</v>
      </c>
      <c r="H194">
        <v>278.642</v>
      </c>
      <c r="I194">
        <v>37.696199999999997</v>
      </c>
      <c r="J194" t="s">
        <v>5621</v>
      </c>
      <c r="K194" t="s">
        <v>5622</v>
      </c>
      <c r="L194">
        <v>109</v>
      </c>
      <c r="M194">
        <v>0</v>
      </c>
      <c r="N194" t="s">
        <v>5623</v>
      </c>
      <c r="O194" t="s">
        <v>5624</v>
      </c>
    </row>
    <row r="195" spans="1:17" x14ac:dyDescent="0.3">
      <c r="A195" t="s">
        <v>5625</v>
      </c>
      <c r="B195" t="s">
        <v>3923</v>
      </c>
      <c r="D195" t="s">
        <v>5626</v>
      </c>
      <c r="E195" t="s">
        <v>5627</v>
      </c>
      <c r="F195" t="s">
        <v>5628</v>
      </c>
      <c r="G195" t="s">
        <v>3906</v>
      </c>
      <c r="H195">
        <v>3010.05</v>
      </c>
      <c r="I195">
        <v>38.817500000000003</v>
      </c>
      <c r="J195" t="s">
        <v>5629</v>
      </c>
      <c r="K195" t="s">
        <v>5630</v>
      </c>
      <c r="L195">
        <v>334</v>
      </c>
      <c r="M195">
        <v>75695</v>
      </c>
      <c r="N195" t="s">
        <v>5631</v>
      </c>
      <c r="O195" t="s">
        <v>5632</v>
      </c>
      <c r="P195" t="s">
        <v>5633</v>
      </c>
    </row>
    <row r="196" spans="1:17" x14ac:dyDescent="0.3">
      <c r="A196" t="s">
        <v>5634</v>
      </c>
      <c r="B196" t="s">
        <v>3923</v>
      </c>
      <c r="D196" t="s">
        <v>5635</v>
      </c>
      <c r="E196" t="s">
        <v>5636</v>
      </c>
      <c r="F196" t="s">
        <v>5637</v>
      </c>
      <c r="G196" t="s">
        <v>3906</v>
      </c>
      <c r="H196">
        <v>2391.58</v>
      </c>
      <c r="I196">
        <v>38.711300000000001</v>
      </c>
      <c r="J196" t="s">
        <v>5638</v>
      </c>
      <c r="K196" t="s">
        <v>5639</v>
      </c>
      <c r="L196">
        <v>11454</v>
      </c>
      <c r="M196">
        <v>46867</v>
      </c>
      <c r="N196" t="s">
        <v>5640</v>
      </c>
      <c r="O196" t="s">
        <v>5641</v>
      </c>
      <c r="P196" t="s">
        <v>5642</v>
      </c>
    </row>
    <row r="197" spans="1:17" x14ac:dyDescent="0.3">
      <c r="A197" t="s">
        <v>5643</v>
      </c>
      <c r="B197" t="s">
        <v>4267</v>
      </c>
      <c r="C197" t="s">
        <v>5644</v>
      </c>
      <c r="D197" t="s">
        <v>5645</v>
      </c>
      <c r="E197" t="s">
        <v>5646</v>
      </c>
      <c r="F197" t="s">
        <v>5647</v>
      </c>
      <c r="G197" t="s">
        <v>3917</v>
      </c>
      <c r="H197">
        <v>105.63200000000001</v>
      </c>
      <c r="I197">
        <v>34.5</v>
      </c>
      <c r="K197" t="s">
        <v>5648</v>
      </c>
      <c r="L197">
        <v>1414</v>
      </c>
      <c r="M197">
        <v>11520</v>
      </c>
      <c r="N197" t="s">
        <v>5649</v>
      </c>
      <c r="O197" t="s">
        <v>5650</v>
      </c>
      <c r="P197" t="s">
        <v>5651</v>
      </c>
    </row>
    <row r="198" spans="1:17" x14ac:dyDescent="0.3">
      <c r="A198" t="s">
        <v>5652</v>
      </c>
      <c r="B198" t="s">
        <v>4267</v>
      </c>
      <c r="C198" t="s">
        <v>5653</v>
      </c>
      <c r="D198" t="s">
        <v>5654</v>
      </c>
      <c r="E198" t="s">
        <v>5655</v>
      </c>
      <c r="F198" t="s">
        <v>5656</v>
      </c>
      <c r="G198" t="s">
        <v>3917</v>
      </c>
      <c r="H198">
        <v>916.38800000000003</v>
      </c>
      <c r="I198">
        <v>36.199800000000003</v>
      </c>
      <c r="J198" t="s">
        <v>5657</v>
      </c>
      <c r="K198" t="s">
        <v>5658</v>
      </c>
      <c r="L198">
        <v>331401</v>
      </c>
      <c r="M198">
        <v>36675</v>
      </c>
      <c r="N198" t="s">
        <v>5659</v>
      </c>
      <c r="O198" t="s">
        <v>5660</v>
      </c>
      <c r="P198" t="s">
        <v>5661</v>
      </c>
    </row>
    <row r="199" spans="1:17" x14ac:dyDescent="0.3">
      <c r="A199" t="s">
        <v>5662</v>
      </c>
      <c r="B199" t="s">
        <v>3923</v>
      </c>
      <c r="C199" t="s">
        <v>5663</v>
      </c>
      <c r="D199" t="s">
        <v>5664</v>
      </c>
      <c r="E199" t="s">
        <v>5665</v>
      </c>
      <c r="F199" t="s">
        <v>5666</v>
      </c>
      <c r="G199" t="s">
        <v>3906</v>
      </c>
      <c r="H199">
        <v>703.35799999999995</v>
      </c>
      <c r="I199">
        <v>39.359000000000002</v>
      </c>
      <c r="J199" t="s">
        <v>5667</v>
      </c>
      <c r="K199" t="s">
        <v>5668</v>
      </c>
      <c r="L199">
        <v>807</v>
      </c>
      <c r="M199">
        <v>52039</v>
      </c>
      <c r="N199" t="s">
        <v>5669</v>
      </c>
      <c r="O199" t="s">
        <v>5670</v>
      </c>
      <c r="P199" t="s">
        <v>5671</v>
      </c>
    </row>
    <row r="200" spans="1:17" x14ac:dyDescent="0.3">
      <c r="A200" t="s">
        <v>5672</v>
      </c>
      <c r="B200" t="s">
        <v>4267</v>
      </c>
      <c r="D200" t="s">
        <v>5673</v>
      </c>
      <c r="E200" t="s">
        <v>5674</v>
      </c>
      <c r="F200" t="s">
        <v>5675</v>
      </c>
      <c r="G200" t="s">
        <v>3917</v>
      </c>
      <c r="H200">
        <v>775.84</v>
      </c>
      <c r="I200">
        <v>38.1</v>
      </c>
      <c r="J200" t="s">
        <v>5676</v>
      </c>
      <c r="K200" t="s">
        <v>5677</v>
      </c>
      <c r="L200">
        <v>54120</v>
      </c>
      <c r="M200">
        <v>22132</v>
      </c>
      <c r="N200" t="s">
        <v>5678</v>
      </c>
      <c r="O200" t="s">
        <v>5679</v>
      </c>
      <c r="P200" t="s">
        <v>5680</v>
      </c>
    </row>
    <row r="201" spans="1:17" x14ac:dyDescent="0.3">
      <c r="A201" t="s">
        <v>5681</v>
      </c>
      <c r="B201" t="s">
        <v>3984</v>
      </c>
      <c r="C201" t="s">
        <v>5682</v>
      </c>
      <c r="D201" t="s">
        <v>5683</v>
      </c>
      <c r="E201" t="s">
        <v>5684</v>
      </c>
      <c r="F201" t="s">
        <v>5685</v>
      </c>
      <c r="G201" t="s">
        <v>3906</v>
      </c>
      <c r="H201">
        <v>36.995600000000003</v>
      </c>
      <c r="I201">
        <v>48.032299999999999</v>
      </c>
      <c r="J201" t="s">
        <v>5686</v>
      </c>
      <c r="L201">
        <v>8</v>
      </c>
      <c r="M201">
        <v>12009</v>
      </c>
      <c r="N201" t="s">
        <v>5687</v>
      </c>
      <c r="O201" t="s">
        <v>5688</v>
      </c>
      <c r="P201" t="s">
        <v>5689</v>
      </c>
      <c r="Q201">
        <v>24</v>
      </c>
    </row>
    <row r="202" spans="1:17" x14ac:dyDescent="0.3">
      <c r="A202" t="s">
        <v>5690</v>
      </c>
      <c r="B202" t="s">
        <v>4347</v>
      </c>
      <c r="C202" t="s">
        <v>5691</v>
      </c>
      <c r="D202" t="s">
        <v>5692</v>
      </c>
      <c r="E202" t="s">
        <v>5693</v>
      </c>
      <c r="F202" t="s">
        <v>5694</v>
      </c>
      <c r="G202" t="s">
        <v>3917</v>
      </c>
      <c r="H202">
        <v>17.438300000000002</v>
      </c>
      <c r="I202">
        <v>48</v>
      </c>
      <c r="K202" t="s">
        <v>5695</v>
      </c>
      <c r="L202">
        <v>33</v>
      </c>
      <c r="M202">
        <v>6634</v>
      </c>
      <c r="N202" t="s">
        <v>5696</v>
      </c>
      <c r="O202" t="s">
        <v>5697</v>
      </c>
    </row>
    <row r="203" spans="1:17" x14ac:dyDescent="0.3">
      <c r="A203" t="s">
        <v>5698</v>
      </c>
      <c r="B203" t="s">
        <v>4443</v>
      </c>
      <c r="D203" t="s">
        <v>5699</v>
      </c>
      <c r="E203" t="s">
        <v>5700</v>
      </c>
      <c r="F203" t="s">
        <v>5701</v>
      </c>
      <c r="G203" t="s">
        <v>3906</v>
      </c>
      <c r="H203">
        <v>2447.46</v>
      </c>
      <c r="I203">
        <v>41.487200000000001</v>
      </c>
      <c r="J203" t="s">
        <v>5702</v>
      </c>
      <c r="K203" t="s">
        <v>5703</v>
      </c>
      <c r="L203">
        <v>82</v>
      </c>
      <c r="M203">
        <v>0</v>
      </c>
      <c r="N203" t="s">
        <v>5704</v>
      </c>
      <c r="O203" t="s">
        <v>5705</v>
      </c>
    </row>
    <row r="204" spans="1:17" x14ac:dyDescent="0.3">
      <c r="A204" t="s">
        <v>5706</v>
      </c>
      <c r="B204" t="s">
        <v>4443</v>
      </c>
      <c r="C204" t="s">
        <v>5707</v>
      </c>
      <c r="D204" t="s">
        <v>5708</v>
      </c>
      <c r="E204" t="s">
        <v>5709</v>
      </c>
      <c r="F204" t="s">
        <v>5710</v>
      </c>
      <c r="G204" t="s">
        <v>3917</v>
      </c>
      <c r="H204">
        <v>2298.4499999999998</v>
      </c>
      <c r="I204">
        <v>41.1</v>
      </c>
      <c r="K204" t="s">
        <v>5711</v>
      </c>
      <c r="L204">
        <v>575427</v>
      </c>
      <c r="M204">
        <v>0</v>
      </c>
      <c r="N204" t="s">
        <v>5712</v>
      </c>
      <c r="O204" t="s">
        <v>5713</v>
      </c>
    </row>
    <row r="205" spans="1:17" x14ac:dyDescent="0.3">
      <c r="A205" t="s">
        <v>5714</v>
      </c>
      <c r="B205" t="s">
        <v>4635</v>
      </c>
      <c r="C205" t="s">
        <v>5715</v>
      </c>
      <c r="D205" t="s">
        <v>5716</v>
      </c>
      <c r="E205" t="s">
        <v>5717</v>
      </c>
      <c r="F205" t="s">
        <v>5718</v>
      </c>
      <c r="G205" t="s">
        <v>3906</v>
      </c>
      <c r="H205">
        <v>1056.27</v>
      </c>
      <c r="I205">
        <v>41.894399999999997</v>
      </c>
      <c r="J205" t="s">
        <v>5719</v>
      </c>
      <c r="K205" t="s">
        <v>5720</v>
      </c>
      <c r="L205">
        <v>199</v>
      </c>
      <c r="M205">
        <v>41214</v>
      </c>
      <c r="N205" t="s">
        <v>5721</v>
      </c>
      <c r="O205" t="s">
        <v>5722</v>
      </c>
      <c r="P205" t="s">
        <v>5723</v>
      </c>
    </row>
    <row r="206" spans="1:17" x14ac:dyDescent="0.3">
      <c r="A206" t="s">
        <v>5724</v>
      </c>
      <c r="B206" t="s">
        <v>4267</v>
      </c>
      <c r="D206" t="s">
        <v>5725</v>
      </c>
      <c r="E206" t="s">
        <v>5726</v>
      </c>
      <c r="F206" t="s">
        <v>5727</v>
      </c>
      <c r="G206" t="s">
        <v>3917</v>
      </c>
      <c r="H206">
        <v>70.471500000000006</v>
      </c>
      <c r="I206">
        <v>40.200000000000003</v>
      </c>
      <c r="K206" t="s">
        <v>5728</v>
      </c>
      <c r="L206">
        <v>1260</v>
      </c>
      <c r="M206">
        <v>17152</v>
      </c>
      <c r="N206" t="s">
        <v>5729</v>
      </c>
      <c r="O206" t="s">
        <v>5730</v>
      </c>
    </row>
    <row r="207" spans="1:17" x14ac:dyDescent="0.3">
      <c r="A207" t="s">
        <v>5731</v>
      </c>
      <c r="B207" t="s">
        <v>4367</v>
      </c>
      <c r="C207" t="s">
        <v>5732</v>
      </c>
      <c r="D207" t="s">
        <v>5733</v>
      </c>
      <c r="E207" t="s">
        <v>5734</v>
      </c>
      <c r="F207" t="s">
        <v>5735</v>
      </c>
      <c r="G207" t="s">
        <v>3906</v>
      </c>
      <c r="H207">
        <v>2966.89</v>
      </c>
      <c r="I207">
        <v>43.891199999999998</v>
      </c>
      <c r="J207" t="s">
        <v>5736</v>
      </c>
      <c r="K207" t="s">
        <v>5737</v>
      </c>
      <c r="L207">
        <v>241573</v>
      </c>
      <c r="M207">
        <v>97738</v>
      </c>
      <c r="N207" t="s">
        <v>5738</v>
      </c>
      <c r="O207" t="s">
        <v>5739</v>
      </c>
      <c r="P207" t="s">
        <v>5740</v>
      </c>
    </row>
    <row r="208" spans="1:17" x14ac:dyDescent="0.3">
      <c r="A208" t="s">
        <v>5741</v>
      </c>
      <c r="B208" t="s">
        <v>3912</v>
      </c>
      <c r="C208" t="s">
        <v>5742</v>
      </c>
      <c r="D208" t="s">
        <v>5743</v>
      </c>
      <c r="E208" t="s">
        <v>5744</v>
      </c>
      <c r="F208" t="s">
        <v>5745</v>
      </c>
      <c r="G208" t="s">
        <v>3917</v>
      </c>
      <c r="H208">
        <v>30.633199999999999</v>
      </c>
      <c r="I208">
        <v>24.1</v>
      </c>
      <c r="K208" t="s">
        <v>5746</v>
      </c>
      <c r="L208">
        <v>12258</v>
      </c>
      <c r="M208">
        <v>8811</v>
      </c>
      <c r="N208" t="s">
        <v>5747</v>
      </c>
      <c r="O208" t="s">
        <v>5748</v>
      </c>
      <c r="P208" t="s">
        <v>5749</v>
      </c>
    </row>
    <row r="209" spans="1:16" x14ac:dyDescent="0.3">
      <c r="A209" t="s">
        <v>5750</v>
      </c>
      <c r="B209" t="s">
        <v>4772</v>
      </c>
      <c r="C209" t="s">
        <v>5751</v>
      </c>
      <c r="D209" t="s">
        <v>5752</v>
      </c>
      <c r="E209" t="s">
        <v>5753</v>
      </c>
      <c r="F209" t="s">
        <v>5754</v>
      </c>
      <c r="G209" t="s">
        <v>3906</v>
      </c>
      <c r="H209">
        <v>13.0328</v>
      </c>
      <c r="I209">
        <v>59.198399999999999</v>
      </c>
      <c r="J209" t="s">
        <v>5755</v>
      </c>
      <c r="K209" t="s">
        <v>5756</v>
      </c>
      <c r="L209">
        <v>22</v>
      </c>
      <c r="M209">
        <v>7766</v>
      </c>
      <c r="N209" t="s">
        <v>5757</v>
      </c>
      <c r="O209" t="s">
        <v>5758</v>
      </c>
      <c r="P209" t="s">
        <v>5759</v>
      </c>
    </row>
    <row r="210" spans="1:16" x14ac:dyDescent="0.3">
      <c r="A210" t="s">
        <v>5760</v>
      </c>
      <c r="B210" t="s">
        <v>3912</v>
      </c>
      <c r="C210" t="s">
        <v>5761</v>
      </c>
      <c r="D210" t="s">
        <v>5762</v>
      </c>
      <c r="E210" t="s">
        <v>5763</v>
      </c>
      <c r="F210" t="s">
        <v>5764</v>
      </c>
      <c r="G210" t="s">
        <v>3917</v>
      </c>
      <c r="H210">
        <v>40.878300000000003</v>
      </c>
      <c r="I210">
        <v>30.3</v>
      </c>
      <c r="K210" t="s">
        <v>5765</v>
      </c>
      <c r="L210">
        <v>1144</v>
      </c>
      <c r="M210">
        <v>11997</v>
      </c>
      <c r="N210" t="s">
        <v>5747</v>
      </c>
      <c r="O210" t="s">
        <v>5766</v>
      </c>
      <c r="P210" t="s">
        <v>5767</v>
      </c>
    </row>
    <row r="211" spans="1:16" x14ac:dyDescent="0.3">
      <c r="A211" t="s">
        <v>5768</v>
      </c>
      <c r="B211" t="s">
        <v>3923</v>
      </c>
      <c r="D211" t="s">
        <v>5769</v>
      </c>
      <c r="E211" t="s">
        <v>5770</v>
      </c>
      <c r="F211" t="s">
        <v>5771</v>
      </c>
      <c r="G211" t="s">
        <v>3906</v>
      </c>
      <c r="H211">
        <v>521.077</v>
      </c>
      <c r="I211">
        <v>36.219900000000003</v>
      </c>
      <c r="J211" t="s">
        <v>5772</v>
      </c>
      <c r="K211" t="s">
        <v>5773</v>
      </c>
      <c r="L211">
        <v>708</v>
      </c>
      <c r="M211">
        <v>32720</v>
      </c>
      <c r="N211" t="s">
        <v>5774</v>
      </c>
      <c r="O211" t="s">
        <v>5775</v>
      </c>
      <c r="P211" t="s">
        <v>5776</v>
      </c>
    </row>
    <row r="212" spans="1:16" x14ac:dyDescent="0.3">
      <c r="A212" t="s">
        <v>5777</v>
      </c>
      <c r="B212" t="s">
        <v>4511</v>
      </c>
      <c r="C212" t="s">
        <v>5778</v>
      </c>
      <c r="D212" t="s">
        <v>5779</v>
      </c>
      <c r="E212" t="s">
        <v>5780</v>
      </c>
      <c r="F212" t="s">
        <v>5781</v>
      </c>
      <c r="G212" t="s">
        <v>3906</v>
      </c>
      <c r="H212">
        <v>28206.9</v>
      </c>
      <c r="I212">
        <v>40.299999999999997</v>
      </c>
      <c r="K212" t="s">
        <v>5782</v>
      </c>
      <c r="L212">
        <v>27157</v>
      </c>
      <c r="M212">
        <v>0</v>
      </c>
      <c r="N212" t="s">
        <v>5783</v>
      </c>
      <c r="O212" t="s">
        <v>5784</v>
      </c>
    </row>
    <row r="213" spans="1:16" x14ac:dyDescent="0.3">
      <c r="A213" t="s">
        <v>5785</v>
      </c>
      <c r="B213" t="s">
        <v>3923</v>
      </c>
      <c r="D213" t="s">
        <v>5786</v>
      </c>
      <c r="E213" t="s">
        <v>5787</v>
      </c>
      <c r="F213" t="s">
        <v>5788</v>
      </c>
      <c r="G213" t="s">
        <v>3906</v>
      </c>
      <c r="H213">
        <v>472.08100000000002</v>
      </c>
      <c r="I213">
        <v>33.889200000000002</v>
      </c>
      <c r="J213" t="s">
        <v>5789</v>
      </c>
      <c r="K213" t="s">
        <v>5790</v>
      </c>
      <c r="L213">
        <v>359</v>
      </c>
      <c r="M213">
        <v>48022</v>
      </c>
      <c r="N213" t="s">
        <v>5791</v>
      </c>
      <c r="O213" t="s">
        <v>5792</v>
      </c>
      <c r="P213" t="s">
        <v>5793</v>
      </c>
    </row>
    <row r="214" spans="1:16" x14ac:dyDescent="0.3">
      <c r="A214" t="s">
        <v>5794</v>
      </c>
      <c r="B214" t="s">
        <v>3923</v>
      </c>
      <c r="D214" t="s">
        <v>5795</v>
      </c>
      <c r="E214" t="s">
        <v>5796</v>
      </c>
      <c r="F214" t="s">
        <v>5797</v>
      </c>
      <c r="G214" t="s">
        <v>3906</v>
      </c>
      <c r="H214">
        <v>227.56899999999999</v>
      </c>
      <c r="I214">
        <v>37.665900000000001</v>
      </c>
      <c r="J214" t="s">
        <v>5798</v>
      </c>
      <c r="K214" t="s">
        <v>5799</v>
      </c>
      <c r="L214">
        <v>192</v>
      </c>
      <c r="M214">
        <v>32595</v>
      </c>
      <c r="N214" t="s">
        <v>5800</v>
      </c>
      <c r="O214" t="s">
        <v>5801</v>
      </c>
      <c r="P214" t="s">
        <v>5802</v>
      </c>
    </row>
    <row r="215" spans="1:16" x14ac:dyDescent="0.3">
      <c r="A215" t="s">
        <v>5803</v>
      </c>
      <c r="B215" t="s">
        <v>4443</v>
      </c>
      <c r="C215">
        <v>15944</v>
      </c>
      <c r="D215" t="s">
        <v>5804</v>
      </c>
      <c r="E215" t="s">
        <v>5805</v>
      </c>
      <c r="F215" t="s">
        <v>5806</v>
      </c>
      <c r="G215" t="s">
        <v>3906</v>
      </c>
      <c r="H215">
        <v>2869.82</v>
      </c>
      <c r="I215">
        <v>40.916200000000003</v>
      </c>
      <c r="J215" t="s">
        <v>5807</v>
      </c>
      <c r="K215" t="s">
        <v>5808</v>
      </c>
      <c r="L215">
        <v>11145</v>
      </c>
      <c r="M215">
        <v>71987</v>
      </c>
      <c r="N215" t="s">
        <v>5809</v>
      </c>
      <c r="O215" t="s">
        <v>5810</v>
      </c>
      <c r="P215" t="s">
        <v>5811</v>
      </c>
    </row>
    <row r="216" spans="1:16" x14ac:dyDescent="0.3">
      <c r="A216" t="s">
        <v>5812</v>
      </c>
      <c r="B216" t="s">
        <v>4267</v>
      </c>
      <c r="C216" t="s">
        <v>5813</v>
      </c>
      <c r="D216" t="s">
        <v>5814</v>
      </c>
      <c r="E216" t="s">
        <v>5815</v>
      </c>
      <c r="F216" t="s">
        <v>5816</v>
      </c>
      <c r="G216" t="s">
        <v>3906</v>
      </c>
      <c r="H216">
        <v>684.74099999999999</v>
      </c>
      <c r="I216">
        <v>34.819000000000003</v>
      </c>
      <c r="J216" t="s">
        <v>5817</v>
      </c>
      <c r="K216" t="s">
        <v>5818</v>
      </c>
      <c r="L216">
        <v>11</v>
      </c>
      <c r="M216">
        <v>60201</v>
      </c>
      <c r="N216" t="s">
        <v>5819</v>
      </c>
      <c r="O216" t="s">
        <v>5820</v>
      </c>
      <c r="P216" t="s">
        <v>5821</v>
      </c>
    </row>
    <row r="217" spans="1:16" x14ac:dyDescent="0.3">
      <c r="A217" t="s">
        <v>5822</v>
      </c>
      <c r="B217" t="s">
        <v>4226</v>
      </c>
      <c r="C217" t="s">
        <v>5823</v>
      </c>
      <c r="D217" t="s">
        <v>5824</v>
      </c>
      <c r="E217" t="s">
        <v>5825</v>
      </c>
      <c r="F217" t="s">
        <v>5826</v>
      </c>
      <c r="G217" t="s">
        <v>3906</v>
      </c>
      <c r="H217">
        <v>573.23</v>
      </c>
      <c r="I217">
        <v>37.514800000000001</v>
      </c>
      <c r="J217" t="s">
        <v>5827</v>
      </c>
      <c r="K217" t="s">
        <v>5828</v>
      </c>
      <c r="L217">
        <v>57</v>
      </c>
      <c r="M217">
        <v>24531</v>
      </c>
      <c r="N217" t="s">
        <v>5829</v>
      </c>
      <c r="O217" t="s">
        <v>5830</v>
      </c>
      <c r="P217" t="s">
        <v>5831</v>
      </c>
    </row>
    <row r="218" spans="1:16" x14ac:dyDescent="0.3">
      <c r="A218" t="s">
        <v>5832</v>
      </c>
      <c r="B218" t="s">
        <v>3923</v>
      </c>
      <c r="D218" t="s">
        <v>5833</v>
      </c>
      <c r="E218" t="s">
        <v>5834</v>
      </c>
      <c r="F218" t="s">
        <v>5835</v>
      </c>
      <c r="G218" t="s">
        <v>3906</v>
      </c>
      <c r="H218">
        <v>7735.06</v>
      </c>
      <c r="I218">
        <v>45.93</v>
      </c>
      <c r="J218" t="s">
        <v>5836</v>
      </c>
      <c r="K218" t="s">
        <v>5837</v>
      </c>
      <c r="L218">
        <v>24099</v>
      </c>
      <c r="M218">
        <v>0</v>
      </c>
      <c r="N218" t="s">
        <v>5838</v>
      </c>
      <c r="O218" t="s">
        <v>5839</v>
      </c>
    </row>
    <row r="219" spans="1:16" x14ac:dyDescent="0.3">
      <c r="A219" t="s">
        <v>5840</v>
      </c>
      <c r="B219" t="s">
        <v>3923</v>
      </c>
      <c r="D219" t="s">
        <v>5841</v>
      </c>
      <c r="E219" t="s">
        <v>5842</v>
      </c>
      <c r="F219" t="s">
        <v>5843</v>
      </c>
      <c r="G219" t="s">
        <v>3917</v>
      </c>
      <c r="H219">
        <v>705.93399999999997</v>
      </c>
      <c r="I219">
        <v>35.600499999999997</v>
      </c>
      <c r="J219" t="s">
        <v>5844</v>
      </c>
      <c r="K219" t="s">
        <v>5845</v>
      </c>
      <c r="L219">
        <v>14854</v>
      </c>
      <c r="M219">
        <v>37966</v>
      </c>
      <c r="N219" t="s">
        <v>5846</v>
      </c>
      <c r="O219" t="s">
        <v>5847</v>
      </c>
      <c r="P219" t="s">
        <v>5848</v>
      </c>
    </row>
    <row r="220" spans="1:16" x14ac:dyDescent="0.3">
      <c r="A220" t="s">
        <v>5849</v>
      </c>
      <c r="B220" t="s">
        <v>3923</v>
      </c>
      <c r="D220" t="s">
        <v>5850</v>
      </c>
      <c r="E220" t="s">
        <v>5851</v>
      </c>
      <c r="F220" t="s">
        <v>5852</v>
      </c>
      <c r="G220" t="s">
        <v>3906</v>
      </c>
      <c r="H220">
        <v>486.197</v>
      </c>
      <c r="I220">
        <v>35.0336</v>
      </c>
      <c r="J220" t="s">
        <v>5853</v>
      </c>
      <c r="K220" t="s">
        <v>5854</v>
      </c>
      <c r="L220">
        <v>2061</v>
      </c>
      <c r="M220">
        <v>41208</v>
      </c>
      <c r="N220" t="s">
        <v>5855</v>
      </c>
      <c r="O220" t="s">
        <v>5856</v>
      </c>
      <c r="P220" t="s">
        <v>5857</v>
      </c>
    </row>
    <row r="221" spans="1:16" x14ac:dyDescent="0.3">
      <c r="A221" t="s">
        <v>5858</v>
      </c>
      <c r="B221" t="s">
        <v>3902</v>
      </c>
      <c r="C221" t="s">
        <v>5859</v>
      </c>
      <c r="D221" t="s">
        <v>5860</v>
      </c>
      <c r="E221" t="s">
        <v>5861</v>
      </c>
      <c r="F221" t="s">
        <v>5862</v>
      </c>
      <c r="G221" t="s">
        <v>3917</v>
      </c>
      <c r="H221">
        <v>13.712</v>
      </c>
      <c r="I221">
        <v>37.9</v>
      </c>
      <c r="K221" t="s">
        <v>5863</v>
      </c>
      <c r="L221">
        <v>433</v>
      </c>
      <c r="M221">
        <v>7174</v>
      </c>
      <c r="N221" t="s">
        <v>5864</v>
      </c>
      <c r="O221" t="s">
        <v>5865</v>
      </c>
      <c r="P221" t="s">
        <v>5866</v>
      </c>
    </row>
    <row r="222" spans="1:16" x14ac:dyDescent="0.3">
      <c r="A222" t="s">
        <v>5867</v>
      </c>
      <c r="B222" t="s">
        <v>4772</v>
      </c>
      <c r="C222" t="s">
        <v>5868</v>
      </c>
      <c r="D222" t="s">
        <v>5869</v>
      </c>
      <c r="E222" t="s">
        <v>5870</v>
      </c>
      <c r="F222" t="s">
        <v>5871</v>
      </c>
      <c r="G222" t="s">
        <v>4048</v>
      </c>
      <c r="H222">
        <v>13.2049</v>
      </c>
      <c r="I222">
        <v>60.443100000000001</v>
      </c>
      <c r="J222" t="s">
        <v>5872</v>
      </c>
      <c r="L222">
        <v>21</v>
      </c>
      <c r="M222">
        <v>7603</v>
      </c>
      <c r="N222" t="s">
        <v>5873</v>
      </c>
      <c r="O222" t="s">
        <v>5874</v>
      </c>
      <c r="P222" t="s">
        <v>5875</v>
      </c>
    </row>
    <row r="223" spans="1:16" x14ac:dyDescent="0.3">
      <c r="A223" t="s">
        <v>5876</v>
      </c>
      <c r="B223" t="s">
        <v>3923</v>
      </c>
      <c r="D223" t="s">
        <v>5877</v>
      </c>
      <c r="E223" t="s">
        <v>5878</v>
      </c>
      <c r="F223" t="s">
        <v>5879</v>
      </c>
      <c r="G223" t="s">
        <v>3917</v>
      </c>
      <c r="H223">
        <v>212.315</v>
      </c>
      <c r="I223">
        <v>45.3</v>
      </c>
      <c r="K223" t="s">
        <v>5880</v>
      </c>
      <c r="L223">
        <v>757</v>
      </c>
      <c r="M223">
        <v>45247</v>
      </c>
      <c r="N223" t="s">
        <v>5881</v>
      </c>
      <c r="O223" t="s">
        <v>5882</v>
      </c>
      <c r="P223" t="s">
        <v>5883</v>
      </c>
    </row>
    <row r="224" spans="1:16" x14ac:dyDescent="0.3">
      <c r="A224" t="s">
        <v>5884</v>
      </c>
      <c r="B224" t="s">
        <v>4772</v>
      </c>
      <c r="C224" t="s">
        <v>5885</v>
      </c>
      <c r="D224" t="s">
        <v>5886</v>
      </c>
      <c r="E224" t="s">
        <v>5887</v>
      </c>
      <c r="F224" t="s">
        <v>5888</v>
      </c>
      <c r="G224" t="s">
        <v>3917</v>
      </c>
      <c r="H224">
        <v>137.684</v>
      </c>
      <c r="I224">
        <v>55.3</v>
      </c>
      <c r="K224" t="s">
        <v>5889</v>
      </c>
      <c r="L224">
        <v>1251</v>
      </c>
      <c r="M224">
        <v>14436</v>
      </c>
      <c r="N224" t="s">
        <v>5890</v>
      </c>
      <c r="O224" t="s">
        <v>5891</v>
      </c>
      <c r="P224" t="s">
        <v>5892</v>
      </c>
    </row>
    <row r="225" spans="1:17" x14ac:dyDescent="0.3">
      <c r="A225" t="s">
        <v>5893</v>
      </c>
      <c r="B225" t="s">
        <v>3902</v>
      </c>
      <c r="C225" t="s">
        <v>5894</v>
      </c>
      <c r="D225" t="s">
        <v>5895</v>
      </c>
      <c r="E225" t="s">
        <v>5896</v>
      </c>
      <c r="F225" t="s">
        <v>5897</v>
      </c>
      <c r="G225" t="s">
        <v>3906</v>
      </c>
      <c r="H225">
        <v>27.450700000000001</v>
      </c>
      <c r="I225">
        <v>48.843200000000003</v>
      </c>
      <c r="J225" t="s">
        <v>5898</v>
      </c>
      <c r="K225" t="s">
        <v>5899</v>
      </c>
      <c r="L225">
        <v>88</v>
      </c>
      <c r="M225">
        <v>10408</v>
      </c>
      <c r="N225" t="s">
        <v>5900</v>
      </c>
      <c r="O225" t="s">
        <v>5901</v>
      </c>
      <c r="P225" t="s">
        <v>5902</v>
      </c>
    </row>
    <row r="226" spans="1:17" x14ac:dyDescent="0.3">
      <c r="A226" t="s">
        <v>5903</v>
      </c>
      <c r="B226" t="s">
        <v>3984</v>
      </c>
      <c r="C226" t="s">
        <v>5904</v>
      </c>
      <c r="D226" t="s">
        <v>5905</v>
      </c>
      <c r="E226" t="s">
        <v>5906</v>
      </c>
      <c r="F226" t="s">
        <v>5907</v>
      </c>
      <c r="G226" t="s">
        <v>4048</v>
      </c>
      <c r="H226">
        <v>14.618399999999999</v>
      </c>
      <c r="I226">
        <v>33.248899999999999</v>
      </c>
      <c r="J226" t="s">
        <v>5908</v>
      </c>
      <c r="L226">
        <v>8</v>
      </c>
      <c r="M226">
        <v>5859</v>
      </c>
      <c r="N226" t="s">
        <v>5909</v>
      </c>
      <c r="O226" t="s">
        <v>5910</v>
      </c>
      <c r="P226" t="s">
        <v>5911</v>
      </c>
      <c r="Q226">
        <v>27</v>
      </c>
    </row>
    <row r="227" spans="1:17" x14ac:dyDescent="0.3">
      <c r="A227" t="s">
        <v>5912</v>
      </c>
      <c r="B227" t="s">
        <v>3923</v>
      </c>
      <c r="D227" t="s">
        <v>5913</v>
      </c>
      <c r="E227" t="s">
        <v>5914</v>
      </c>
      <c r="F227" t="s">
        <v>5915</v>
      </c>
      <c r="G227" t="s">
        <v>3917</v>
      </c>
      <c r="H227">
        <v>3643.47</v>
      </c>
      <c r="I227">
        <v>39.200600000000001</v>
      </c>
      <c r="J227" t="s">
        <v>5916</v>
      </c>
      <c r="K227" t="s">
        <v>5917</v>
      </c>
      <c r="L227">
        <v>168247</v>
      </c>
      <c r="M227">
        <v>84255</v>
      </c>
      <c r="N227" t="s">
        <v>5918</v>
      </c>
      <c r="O227" t="s">
        <v>5919</v>
      </c>
      <c r="P227" t="s">
        <v>5920</v>
      </c>
    </row>
    <row r="228" spans="1:17" x14ac:dyDescent="0.3">
      <c r="A228" t="s">
        <v>5921</v>
      </c>
      <c r="B228" t="s">
        <v>3984</v>
      </c>
      <c r="D228" t="s">
        <v>5922</v>
      </c>
      <c r="E228" t="s">
        <v>5923</v>
      </c>
      <c r="F228" t="s">
        <v>5924</v>
      </c>
      <c r="G228" t="s">
        <v>3917</v>
      </c>
      <c r="H228">
        <v>34.006700000000002</v>
      </c>
      <c r="I228">
        <v>50.378500000000003</v>
      </c>
      <c r="J228" t="s">
        <v>5925</v>
      </c>
      <c r="L228">
        <v>20</v>
      </c>
      <c r="M228">
        <v>10609</v>
      </c>
      <c r="N228" t="s">
        <v>5926</v>
      </c>
      <c r="O228" t="s">
        <v>5927</v>
      </c>
      <c r="P228" t="s">
        <v>5928</v>
      </c>
      <c r="Q228">
        <v>30</v>
      </c>
    </row>
    <row r="229" spans="1:17" x14ac:dyDescent="0.3">
      <c r="A229" t="s">
        <v>5929</v>
      </c>
      <c r="B229" t="s">
        <v>3912</v>
      </c>
      <c r="C229" t="s">
        <v>5930</v>
      </c>
      <c r="D229" t="s">
        <v>5931</v>
      </c>
      <c r="E229" t="s">
        <v>5932</v>
      </c>
      <c r="F229" t="s">
        <v>5933</v>
      </c>
      <c r="G229" t="s">
        <v>3917</v>
      </c>
      <c r="H229">
        <v>56.660600000000002</v>
      </c>
      <c r="I229">
        <v>67.400000000000006</v>
      </c>
      <c r="K229" t="s">
        <v>5934</v>
      </c>
      <c r="L229">
        <v>1185</v>
      </c>
      <c r="M229">
        <v>11520</v>
      </c>
      <c r="N229" t="s">
        <v>5935</v>
      </c>
      <c r="O229" t="s">
        <v>5936</v>
      </c>
      <c r="P229" t="s">
        <v>5937</v>
      </c>
    </row>
    <row r="230" spans="1:17" x14ac:dyDescent="0.3">
      <c r="A230" t="s">
        <v>5938</v>
      </c>
      <c r="B230" t="s">
        <v>4443</v>
      </c>
      <c r="C230" t="s">
        <v>5939</v>
      </c>
      <c r="D230" t="s">
        <v>5940</v>
      </c>
      <c r="E230" t="s">
        <v>5941</v>
      </c>
      <c r="F230" t="s">
        <v>5942</v>
      </c>
      <c r="G230" t="s">
        <v>3906</v>
      </c>
      <c r="H230">
        <v>2897.82</v>
      </c>
      <c r="I230">
        <v>40.967300000000002</v>
      </c>
      <c r="J230" t="s">
        <v>5943</v>
      </c>
      <c r="K230" t="s">
        <v>5944</v>
      </c>
      <c r="L230">
        <v>994</v>
      </c>
      <c r="M230">
        <v>85133</v>
      </c>
      <c r="N230" t="s">
        <v>5945</v>
      </c>
      <c r="O230" t="s">
        <v>5946</v>
      </c>
      <c r="P230" t="s">
        <v>5947</v>
      </c>
    </row>
    <row r="231" spans="1:17" x14ac:dyDescent="0.3">
      <c r="A231" t="s">
        <v>5948</v>
      </c>
      <c r="B231" t="s">
        <v>4267</v>
      </c>
      <c r="C231" t="s">
        <v>5949</v>
      </c>
      <c r="D231" t="s">
        <v>5950</v>
      </c>
      <c r="E231" t="s">
        <v>5951</v>
      </c>
      <c r="F231" t="s">
        <v>5952</v>
      </c>
      <c r="G231" t="s">
        <v>3917</v>
      </c>
      <c r="H231">
        <v>927.31</v>
      </c>
      <c r="I231">
        <v>41.999899999999997</v>
      </c>
      <c r="J231" t="s">
        <v>5953</v>
      </c>
      <c r="K231" t="s">
        <v>5954</v>
      </c>
      <c r="L231">
        <v>4332</v>
      </c>
      <c r="M231">
        <v>26676</v>
      </c>
      <c r="N231" t="s">
        <v>5955</v>
      </c>
      <c r="O231" t="s">
        <v>5956</v>
      </c>
      <c r="P231" t="s">
        <v>5957</v>
      </c>
    </row>
    <row r="232" spans="1:17" x14ac:dyDescent="0.3">
      <c r="A232" t="s">
        <v>5958</v>
      </c>
      <c r="B232" t="s">
        <v>3984</v>
      </c>
      <c r="C232" t="s">
        <v>5959</v>
      </c>
      <c r="D232" t="s">
        <v>5960</v>
      </c>
      <c r="E232" t="s">
        <v>5961</v>
      </c>
      <c r="F232" t="s">
        <v>5962</v>
      </c>
      <c r="G232" t="s">
        <v>3917</v>
      </c>
      <c r="H232">
        <v>11.634499999999999</v>
      </c>
      <c r="I232">
        <v>37.9</v>
      </c>
      <c r="K232" t="s">
        <v>5963</v>
      </c>
      <c r="L232">
        <v>5</v>
      </c>
      <c r="M232">
        <v>4986</v>
      </c>
      <c r="N232" t="s">
        <v>5964</v>
      </c>
      <c r="O232" t="s">
        <v>5965</v>
      </c>
      <c r="P232" t="s">
        <v>5966</v>
      </c>
      <c r="Q232">
        <v>25</v>
      </c>
    </row>
    <row r="233" spans="1:17" x14ac:dyDescent="0.3">
      <c r="A233" t="s">
        <v>5967</v>
      </c>
      <c r="B233" t="s">
        <v>3984</v>
      </c>
      <c r="C233" t="s">
        <v>5968</v>
      </c>
      <c r="D233" t="s">
        <v>5969</v>
      </c>
      <c r="E233" t="s">
        <v>5970</v>
      </c>
      <c r="F233" t="s">
        <v>5971</v>
      </c>
      <c r="G233" t="s">
        <v>3917</v>
      </c>
      <c r="H233">
        <v>11.7332</v>
      </c>
      <c r="I233">
        <v>44.1</v>
      </c>
      <c r="K233" t="s">
        <v>5972</v>
      </c>
      <c r="L233">
        <v>32</v>
      </c>
      <c r="M233">
        <v>4878</v>
      </c>
      <c r="N233" t="s">
        <v>5973</v>
      </c>
      <c r="O233" t="s">
        <v>5974</v>
      </c>
      <c r="P233" t="s">
        <v>5975</v>
      </c>
      <c r="Q233">
        <v>25</v>
      </c>
    </row>
    <row r="234" spans="1:17" x14ac:dyDescent="0.3">
      <c r="A234" t="s">
        <v>5976</v>
      </c>
      <c r="B234" t="s">
        <v>4198</v>
      </c>
      <c r="C234" t="s">
        <v>5977</v>
      </c>
      <c r="D234" t="s">
        <v>5978</v>
      </c>
      <c r="E234" t="s">
        <v>5979</v>
      </c>
      <c r="F234" t="s">
        <v>5980</v>
      </c>
      <c r="G234" t="s">
        <v>3917</v>
      </c>
      <c r="H234">
        <v>24.315100000000001</v>
      </c>
      <c r="I234">
        <v>39.299999999999997</v>
      </c>
      <c r="K234" t="s">
        <v>5981</v>
      </c>
      <c r="L234">
        <v>127</v>
      </c>
      <c r="M234">
        <v>8677</v>
      </c>
      <c r="N234" t="s">
        <v>5982</v>
      </c>
      <c r="O234" t="s">
        <v>5983</v>
      </c>
      <c r="P234" t="s">
        <v>5984</v>
      </c>
    </row>
    <row r="235" spans="1:17" x14ac:dyDescent="0.3">
      <c r="A235" t="s">
        <v>5985</v>
      </c>
      <c r="B235" t="s">
        <v>4226</v>
      </c>
      <c r="D235" t="s">
        <v>5986</v>
      </c>
      <c r="E235" t="s">
        <v>5987</v>
      </c>
      <c r="F235" t="s">
        <v>5988</v>
      </c>
      <c r="G235" t="s">
        <v>3917</v>
      </c>
      <c r="H235">
        <v>706.82399999999996</v>
      </c>
      <c r="I235">
        <v>37.1</v>
      </c>
      <c r="K235" t="s">
        <v>5989</v>
      </c>
      <c r="L235">
        <v>16537</v>
      </c>
      <c r="M235">
        <v>0</v>
      </c>
      <c r="N235" t="s">
        <v>4595</v>
      </c>
      <c r="O235" t="s">
        <v>5990</v>
      </c>
    </row>
    <row r="236" spans="1:17" x14ac:dyDescent="0.3">
      <c r="A236" t="s">
        <v>5991</v>
      </c>
      <c r="B236" t="s">
        <v>4226</v>
      </c>
      <c r="C236" t="s">
        <v>5992</v>
      </c>
      <c r="D236" t="s">
        <v>5993</v>
      </c>
      <c r="E236" t="s">
        <v>5994</v>
      </c>
      <c r="F236" t="s">
        <v>5995</v>
      </c>
      <c r="G236" t="s">
        <v>3906</v>
      </c>
      <c r="H236">
        <v>297.31</v>
      </c>
      <c r="I236">
        <v>41.143099999999997</v>
      </c>
      <c r="J236" t="s">
        <v>5996</v>
      </c>
      <c r="K236" t="s">
        <v>5997</v>
      </c>
      <c r="L236">
        <v>444</v>
      </c>
      <c r="M236">
        <v>34173</v>
      </c>
      <c r="N236" t="s">
        <v>5998</v>
      </c>
      <c r="O236" t="s">
        <v>5999</v>
      </c>
      <c r="P236" t="s">
        <v>6000</v>
      </c>
    </row>
    <row r="237" spans="1:17" x14ac:dyDescent="0.3">
      <c r="A237" t="s">
        <v>6001</v>
      </c>
      <c r="B237" t="s">
        <v>4443</v>
      </c>
      <c r="C237" t="s">
        <v>6002</v>
      </c>
      <c r="D237" t="s">
        <v>6003</v>
      </c>
      <c r="E237" t="s">
        <v>6004</v>
      </c>
      <c r="F237" t="s">
        <v>6005</v>
      </c>
      <c r="G237" t="s">
        <v>3917</v>
      </c>
      <c r="H237">
        <v>2519.7199999999998</v>
      </c>
      <c r="I237">
        <v>41.5</v>
      </c>
      <c r="K237" t="s">
        <v>6006</v>
      </c>
      <c r="L237">
        <v>7793</v>
      </c>
      <c r="M237">
        <v>32556</v>
      </c>
      <c r="N237" t="s">
        <v>6007</v>
      </c>
      <c r="O237" t="s">
        <v>6008</v>
      </c>
      <c r="P237" t="s">
        <v>6009</v>
      </c>
    </row>
    <row r="238" spans="1:17" x14ac:dyDescent="0.3">
      <c r="A238" t="s">
        <v>6010</v>
      </c>
      <c r="B238" t="s">
        <v>3984</v>
      </c>
      <c r="C238" t="s">
        <v>6011</v>
      </c>
      <c r="D238" t="s">
        <v>6012</v>
      </c>
      <c r="E238" t="s">
        <v>6013</v>
      </c>
      <c r="F238" t="s">
        <v>6014</v>
      </c>
      <c r="G238" t="s">
        <v>3906</v>
      </c>
      <c r="H238">
        <v>39.686300000000003</v>
      </c>
      <c r="I238">
        <v>52.136800000000001</v>
      </c>
      <c r="J238" t="s">
        <v>6015</v>
      </c>
      <c r="K238" t="s">
        <v>6016</v>
      </c>
      <c r="L238">
        <v>21</v>
      </c>
      <c r="M238">
        <v>10941</v>
      </c>
      <c r="N238" t="s">
        <v>6017</v>
      </c>
      <c r="O238" t="s">
        <v>6018</v>
      </c>
      <c r="P238" t="s">
        <v>6019</v>
      </c>
    </row>
    <row r="239" spans="1:17" x14ac:dyDescent="0.3">
      <c r="A239" t="s">
        <v>6020</v>
      </c>
      <c r="B239" t="s">
        <v>4226</v>
      </c>
      <c r="C239" t="s">
        <v>6021</v>
      </c>
      <c r="D239" t="s">
        <v>6022</v>
      </c>
      <c r="E239" t="s">
        <v>6023</v>
      </c>
      <c r="F239" t="s">
        <v>6024</v>
      </c>
      <c r="G239" t="s">
        <v>3906</v>
      </c>
      <c r="H239">
        <v>541.13800000000003</v>
      </c>
      <c r="I239">
        <v>31.2911</v>
      </c>
      <c r="J239" t="s">
        <v>6025</v>
      </c>
      <c r="K239" t="s">
        <v>6026</v>
      </c>
      <c r="L239">
        <v>21920</v>
      </c>
      <c r="M239">
        <v>28509</v>
      </c>
      <c r="N239" t="s">
        <v>6027</v>
      </c>
      <c r="O239" t="s">
        <v>6028</v>
      </c>
      <c r="P239" t="s">
        <v>6029</v>
      </c>
    </row>
    <row r="240" spans="1:17" x14ac:dyDescent="0.3">
      <c r="A240" t="s">
        <v>6030</v>
      </c>
      <c r="B240" t="s">
        <v>3984</v>
      </c>
      <c r="C240" t="s">
        <v>6031</v>
      </c>
      <c r="D240" t="s">
        <v>6032</v>
      </c>
      <c r="E240" t="s">
        <v>6033</v>
      </c>
      <c r="F240" t="s">
        <v>6034</v>
      </c>
      <c r="G240" t="s">
        <v>3917</v>
      </c>
      <c r="H240">
        <v>37.213999999999999</v>
      </c>
      <c r="I240">
        <v>50.371899999999997</v>
      </c>
      <c r="J240" t="s">
        <v>6035</v>
      </c>
      <c r="K240" t="s">
        <v>6036</v>
      </c>
      <c r="L240">
        <v>108</v>
      </c>
      <c r="M240">
        <v>15994</v>
      </c>
      <c r="N240" t="s">
        <v>6037</v>
      </c>
      <c r="O240" t="s">
        <v>6038</v>
      </c>
      <c r="P240" t="s">
        <v>6039</v>
      </c>
    </row>
    <row r="241" spans="1:17" x14ac:dyDescent="0.3">
      <c r="A241" t="s">
        <v>6040</v>
      </c>
      <c r="B241" t="s">
        <v>3923</v>
      </c>
      <c r="D241" t="s">
        <v>6041</v>
      </c>
      <c r="E241" t="s">
        <v>6042</v>
      </c>
      <c r="F241" t="s">
        <v>6043</v>
      </c>
      <c r="G241" t="s">
        <v>3989</v>
      </c>
      <c r="H241">
        <v>384.51799999999997</v>
      </c>
      <c r="I241">
        <v>44</v>
      </c>
      <c r="K241" t="s">
        <v>6044</v>
      </c>
      <c r="L241">
        <v>2582</v>
      </c>
      <c r="M241">
        <v>0</v>
      </c>
      <c r="N241" t="s">
        <v>6045</v>
      </c>
      <c r="O241" t="s">
        <v>6046</v>
      </c>
    </row>
    <row r="242" spans="1:17" x14ac:dyDescent="0.3">
      <c r="A242" t="s">
        <v>6047</v>
      </c>
      <c r="B242" t="s">
        <v>3923</v>
      </c>
      <c r="D242" t="s">
        <v>6048</v>
      </c>
      <c r="E242" t="s">
        <v>6049</v>
      </c>
      <c r="F242" t="s">
        <v>6050</v>
      </c>
      <c r="G242" t="s">
        <v>3906</v>
      </c>
      <c r="H242">
        <v>347.32100000000003</v>
      </c>
      <c r="I242">
        <v>42.872500000000002</v>
      </c>
      <c r="J242" t="s">
        <v>6051</v>
      </c>
      <c r="K242" t="s">
        <v>6052</v>
      </c>
      <c r="L242">
        <v>72</v>
      </c>
      <c r="M242">
        <v>0</v>
      </c>
      <c r="N242" t="s">
        <v>6053</v>
      </c>
      <c r="O242" t="s">
        <v>6054</v>
      </c>
    </row>
    <row r="243" spans="1:17" x14ac:dyDescent="0.3">
      <c r="A243" t="s">
        <v>6055</v>
      </c>
      <c r="B243" t="s">
        <v>4443</v>
      </c>
      <c r="C243" t="s">
        <v>6056</v>
      </c>
      <c r="D243" t="s">
        <v>6057</v>
      </c>
      <c r="E243" t="s">
        <v>6058</v>
      </c>
      <c r="F243" t="s">
        <v>6059</v>
      </c>
      <c r="G243" t="s">
        <v>3906</v>
      </c>
      <c r="H243">
        <v>2478.9699999999998</v>
      </c>
      <c r="I243">
        <v>40.619599999999998</v>
      </c>
      <c r="J243" t="s">
        <v>6060</v>
      </c>
      <c r="K243" t="s">
        <v>6061</v>
      </c>
      <c r="L243">
        <v>7132</v>
      </c>
      <c r="M243">
        <v>55882</v>
      </c>
      <c r="N243" t="s">
        <v>6062</v>
      </c>
      <c r="O243" t="s">
        <v>6063</v>
      </c>
      <c r="P243" t="s">
        <v>6064</v>
      </c>
    </row>
    <row r="244" spans="1:17" x14ac:dyDescent="0.3">
      <c r="A244" t="s">
        <v>6065</v>
      </c>
      <c r="B244" t="s">
        <v>4443</v>
      </c>
      <c r="D244" t="s">
        <v>6066</v>
      </c>
      <c r="E244" t="s">
        <v>6067</v>
      </c>
      <c r="F244" t="s">
        <v>6068</v>
      </c>
      <c r="G244" t="s">
        <v>3989</v>
      </c>
      <c r="H244">
        <v>2137.23</v>
      </c>
      <c r="I244">
        <v>41.4</v>
      </c>
      <c r="K244" t="s">
        <v>6069</v>
      </c>
      <c r="L244">
        <v>841006</v>
      </c>
      <c r="M244">
        <v>0</v>
      </c>
      <c r="N244" t="s">
        <v>6070</v>
      </c>
      <c r="O244" t="s">
        <v>6071</v>
      </c>
    </row>
    <row r="245" spans="1:17" x14ac:dyDescent="0.3">
      <c r="A245" t="s">
        <v>6072</v>
      </c>
      <c r="B245" t="s">
        <v>4443</v>
      </c>
      <c r="C245" t="s">
        <v>6073</v>
      </c>
      <c r="D245" t="s">
        <v>6074</v>
      </c>
      <c r="E245" t="s">
        <v>6075</v>
      </c>
      <c r="F245" t="s">
        <v>6076</v>
      </c>
      <c r="G245" t="s">
        <v>3906</v>
      </c>
      <c r="H245">
        <v>2843.98</v>
      </c>
      <c r="I245">
        <v>41.066499999999998</v>
      </c>
      <c r="J245" t="s">
        <v>6077</v>
      </c>
      <c r="K245" t="s">
        <v>6078</v>
      </c>
      <c r="L245">
        <v>2377</v>
      </c>
      <c r="M245">
        <v>51330</v>
      </c>
      <c r="N245" t="s">
        <v>6079</v>
      </c>
      <c r="O245" t="s">
        <v>6080</v>
      </c>
      <c r="P245" t="s">
        <v>6081</v>
      </c>
    </row>
    <row r="246" spans="1:17" x14ac:dyDescent="0.3">
      <c r="A246" t="s">
        <v>6082</v>
      </c>
      <c r="B246" t="s">
        <v>4208</v>
      </c>
      <c r="C246" t="s">
        <v>6083</v>
      </c>
      <c r="D246" t="s">
        <v>6084</v>
      </c>
      <c r="E246" t="s">
        <v>6085</v>
      </c>
      <c r="F246" t="s">
        <v>6086</v>
      </c>
      <c r="G246" t="s">
        <v>3917</v>
      </c>
      <c r="H246">
        <v>76.974299999999999</v>
      </c>
      <c r="I246">
        <v>33.9</v>
      </c>
      <c r="K246" t="s">
        <v>6087</v>
      </c>
      <c r="L246">
        <v>1240</v>
      </c>
      <c r="M246">
        <v>0</v>
      </c>
      <c r="N246" t="s">
        <v>6088</v>
      </c>
      <c r="O246" t="s">
        <v>6089</v>
      </c>
    </row>
    <row r="247" spans="1:17" x14ac:dyDescent="0.3">
      <c r="A247" t="s">
        <v>6090</v>
      </c>
      <c r="B247" t="s">
        <v>3923</v>
      </c>
      <c r="C247" t="s">
        <v>6091</v>
      </c>
      <c r="D247" t="s">
        <v>6092</v>
      </c>
      <c r="E247" t="s">
        <v>6093</v>
      </c>
      <c r="F247" t="s">
        <v>6094</v>
      </c>
      <c r="G247" t="s">
        <v>3906</v>
      </c>
      <c r="H247">
        <v>2277.5500000000002</v>
      </c>
      <c r="I247">
        <v>44.3065</v>
      </c>
      <c r="J247" t="s">
        <v>6095</v>
      </c>
      <c r="K247" t="s">
        <v>6096</v>
      </c>
      <c r="L247">
        <v>1697</v>
      </c>
      <c r="M247">
        <v>0</v>
      </c>
      <c r="N247" t="s">
        <v>6097</v>
      </c>
      <c r="O247" t="s">
        <v>6098</v>
      </c>
    </row>
    <row r="248" spans="1:17" x14ac:dyDescent="0.3">
      <c r="A248" t="s">
        <v>6099</v>
      </c>
      <c r="B248" t="s">
        <v>3984</v>
      </c>
      <c r="C248">
        <v>1980</v>
      </c>
      <c r="D248" t="s">
        <v>6100</v>
      </c>
      <c r="E248" t="s">
        <v>6101</v>
      </c>
      <c r="F248" t="s">
        <v>6102</v>
      </c>
      <c r="G248" t="s">
        <v>3917</v>
      </c>
      <c r="H248">
        <v>38.459200000000003</v>
      </c>
      <c r="I248">
        <v>41.863100000000003</v>
      </c>
      <c r="J248" t="s">
        <v>6103</v>
      </c>
      <c r="K248" t="s">
        <v>6104</v>
      </c>
      <c r="L248">
        <v>37</v>
      </c>
      <c r="M248">
        <v>14490</v>
      </c>
      <c r="N248" t="s">
        <v>5139</v>
      </c>
      <c r="O248" t="s">
        <v>6105</v>
      </c>
      <c r="P248" t="s">
        <v>6106</v>
      </c>
      <c r="Q248">
        <v>22</v>
      </c>
    </row>
    <row r="249" spans="1:17" x14ac:dyDescent="0.3">
      <c r="A249" t="s">
        <v>6107</v>
      </c>
      <c r="B249" t="s">
        <v>3984</v>
      </c>
      <c r="C249">
        <v>7600</v>
      </c>
      <c r="D249" t="s">
        <v>6108</v>
      </c>
      <c r="E249" t="s">
        <v>6109</v>
      </c>
      <c r="F249" t="s">
        <v>6110</v>
      </c>
      <c r="G249" t="s">
        <v>3906</v>
      </c>
      <c r="H249">
        <v>41.844900000000003</v>
      </c>
      <c r="I249">
        <v>48.685699999999997</v>
      </c>
      <c r="J249" t="s">
        <v>6111</v>
      </c>
      <c r="K249" t="s">
        <v>6112</v>
      </c>
      <c r="L249">
        <v>37</v>
      </c>
      <c r="M249">
        <v>20574</v>
      </c>
      <c r="N249" t="s">
        <v>6113</v>
      </c>
      <c r="O249" t="s">
        <v>6114</v>
      </c>
      <c r="P249" t="s">
        <v>6115</v>
      </c>
      <c r="Q249">
        <v>25</v>
      </c>
    </row>
    <row r="250" spans="1:17" x14ac:dyDescent="0.3">
      <c r="A250" t="s">
        <v>6116</v>
      </c>
      <c r="B250" t="s">
        <v>3984</v>
      </c>
      <c r="C250" t="s">
        <v>6117</v>
      </c>
      <c r="D250" t="s">
        <v>6118</v>
      </c>
      <c r="E250" t="s">
        <v>6119</v>
      </c>
      <c r="F250" t="s">
        <v>6120</v>
      </c>
      <c r="G250" t="s">
        <v>4048</v>
      </c>
      <c r="H250">
        <v>42.630099999999999</v>
      </c>
      <c r="I250">
        <v>42.002800000000001</v>
      </c>
      <c r="J250" t="s">
        <v>6121</v>
      </c>
      <c r="L250">
        <v>18</v>
      </c>
      <c r="M250">
        <v>13703</v>
      </c>
      <c r="N250" t="s">
        <v>6122</v>
      </c>
      <c r="O250" t="s">
        <v>6123</v>
      </c>
      <c r="P250" t="s">
        <v>6124</v>
      </c>
      <c r="Q250">
        <v>25</v>
      </c>
    </row>
    <row r="251" spans="1:17" x14ac:dyDescent="0.3">
      <c r="A251" t="s">
        <v>6125</v>
      </c>
      <c r="B251" t="s">
        <v>3923</v>
      </c>
      <c r="D251" t="s">
        <v>6126</v>
      </c>
      <c r="E251" t="s">
        <v>6127</v>
      </c>
      <c r="F251" t="s">
        <v>6128</v>
      </c>
      <c r="G251" t="s">
        <v>3917</v>
      </c>
      <c r="H251">
        <v>206.82300000000001</v>
      </c>
      <c r="I251">
        <v>37.5991</v>
      </c>
      <c r="J251" t="s">
        <v>6129</v>
      </c>
      <c r="K251" t="s">
        <v>6130</v>
      </c>
      <c r="L251">
        <v>696</v>
      </c>
      <c r="M251">
        <v>39161</v>
      </c>
      <c r="N251" t="s">
        <v>6131</v>
      </c>
      <c r="O251" t="s">
        <v>6132</v>
      </c>
      <c r="P251" t="s">
        <v>6133</v>
      </c>
    </row>
    <row r="252" spans="1:17" x14ac:dyDescent="0.3">
      <c r="A252" t="s">
        <v>6134</v>
      </c>
      <c r="B252" t="s">
        <v>3923</v>
      </c>
      <c r="D252" t="s">
        <v>6135</v>
      </c>
      <c r="E252" t="s">
        <v>6136</v>
      </c>
      <c r="F252" t="s">
        <v>6137</v>
      </c>
      <c r="G252" t="s">
        <v>3917</v>
      </c>
      <c r="H252">
        <v>322.16699999999997</v>
      </c>
      <c r="I252">
        <v>36.314399999999999</v>
      </c>
      <c r="J252" t="s">
        <v>6138</v>
      </c>
      <c r="K252" t="s">
        <v>6139</v>
      </c>
      <c r="L252">
        <v>2212</v>
      </c>
      <c r="M252">
        <v>31861</v>
      </c>
      <c r="N252" t="s">
        <v>6140</v>
      </c>
      <c r="O252" t="s">
        <v>6141</v>
      </c>
      <c r="P252" t="s">
        <v>6142</v>
      </c>
    </row>
    <row r="253" spans="1:17" x14ac:dyDescent="0.3">
      <c r="A253" t="s">
        <v>6143</v>
      </c>
      <c r="B253" t="s">
        <v>3923</v>
      </c>
      <c r="D253" t="s">
        <v>6144</v>
      </c>
      <c r="E253" t="s">
        <v>6145</v>
      </c>
      <c r="F253" t="s">
        <v>6146</v>
      </c>
      <c r="G253" t="s">
        <v>3917</v>
      </c>
      <c r="H253">
        <v>133.06399999999999</v>
      </c>
      <c r="I253">
        <v>35.9</v>
      </c>
      <c r="K253" t="s">
        <v>6147</v>
      </c>
      <c r="L253">
        <v>773</v>
      </c>
      <c r="M253">
        <v>34126</v>
      </c>
      <c r="N253" t="s">
        <v>3919</v>
      </c>
      <c r="O253" t="s">
        <v>6148</v>
      </c>
      <c r="P253" t="s">
        <v>6149</v>
      </c>
    </row>
    <row r="254" spans="1:17" x14ac:dyDescent="0.3">
      <c r="A254" t="s">
        <v>6150</v>
      </c>
      <c r="B254" t="s">
        <v>3984</v>
      </c>
      <c r="C254" t="s">
        <v>6151</v>
      </c>
      <c r="D254" t="s">
        <v>6152</v>
      </c>
      <c r="E254" t="s">
        <v>6153</v>
      </c>
      <c r="F254" t="s">
        <v>6154</v>
      </c>
      <c r="G254" t="s">
        <v>3917</v>
      </c>
      <c r="H254">
        <v>27.859400000000001</v>
      </c>
      <c r="I254">
        <v>49.2</v>
      </c>
      <c r="K254" t="s">
        <v>6155</v>
      </c>
      <c r="L254">
        <v>143</v>
      </c>
      <c r="M254">
        <v>9121</v>
      </c>
      <c r="N254" t="s">
        <v>4281</v>
      </c>
      <c r="O254" t="s">
        <v>6156</v>
      </c>
      <c r="P254" t="s">
        <v>6157</v>
      </c>
      <c r="Q254">
        <v>24</v>
      </c>
    </row>
    <row r="255" spans="1:17" x14ac:dyDescent="0.3">
      <c r="A255" t="s">
        <v>6158</v>
      </c>
      <c r="B255" t="s">
        <v>3984</v>
      </c>
      <c r="C255" t="s">
        <v>6159</v>
      </c>
      <c r="D255" t="s">
        <v>6160</v>
      </c>
      <c r="E255" t="s">
        <v>6161</v>
      </c>
      <c r="F255" t="s">
        <v>6162</v>
      </c>
      <c r="G255" t="s">
        <v>3917</v>
      </c>
      <c r="H255">
        <v>31.665900000000001</v>
      </c>
      <c r="I255">
        <v>49.6</v>
      </c>
      <c r="K255" t="s">
        <v>6163</v>
      </c>
      <c r="L255">
        <v>376</v>
      </c>
      <c r="M255">
        <v>10388</v>
      </c>
      <c r="N255" t="s">
        <v>4281</v>
      </c>
      <c r="O255" t="s">
        <v>6164</v>
      </c>
      <c r="P255" t="s">
        <v>6165</v>
      </c>
      <c r="Q255">
        <v>26</v>
      </c>
    </row>
    <row r="256" spans="1:17" x14ac:dyDescent="0.3">
      <c r="A256" t="s">
        <v>6166</v>
      </c>
      <c r="B256" t="s">
        <v>4772</v>
      </c>
      <c r="C256" t="s">
        <v>6167</v>
      </c>
      <c r="D256" t="s">
        <v>6168</v>
      </c>
      <c r="E256" t="s">
        <v>6169</v>
      </c>
      <c r="F256" t="s">
        <v>6170</v>
      </c>
      <c r="G256" t="s">
        <v>3917</v>
      </c>
      <c r="H256">
        <v>21.958300000000001</v>
      </c>
      <c r="I256">
        <v>65.7</v>
      </c>
      <c r="K256" t="s">
        <v>6171</v>
      </c>
      <c r="L256">
        <v>21</v>
      </c>
      <c r="M256">
        <v>10242</v>
      </c>
      <c r="N256" t="s">
        <v>6172</v>
      </c>
      <c r="O256" t="s">
        <v>6173</v>
      </c>
      <c r="P256" t="s">
        <v>6174</v>
      </c>
    </row>
    <row r="257" spans="1:17" x14ac:dyDescent="0.3">
      <c r="A257" t="s">
        <v>6175</v>
      </c>
      <c r="B257" t="s">
        <v>3923</v>
      </c>
      <c r="D257" t="s">
        <v>6176</v>
      </c>
      <c r="E257" t="s">
        <v>6177</v>
      </c>
      <c r="F257" t="s">
        <v>6178</v>
      </c>
      <c r="G257" t="s">
        <v>3917</v>
      </c>
      <c r="H257">
        <v>1373.53</v>
      </c>
      <c r="I257">
        <v>35.700000000000003</v>
      </c>
      <c r="J257" t="s">
        <v>6179</v>
      </c>
      <c r="K257" t="s">
        <v>6180</v>
      </c>
      <c r="L257">
        <v>7453</v>
      </c>
      <c r="M257">
        <v>58062</v>
      </c>
      <c r="N257" t="s">
        <v>6181</v>
      </c>
      <c r="O257" t="s">
        <v>6182</v>
      </c>
      <c r="P257" t="s">
        <v>6183</v>
      </c>
    </row>
    <row r="258" spans="1:17" x14ac:dyDescent="0.3">
      <c r="A258" t="s">
        <v>6184</v>
      </c>
      <c r="B258" t="s">
        <v>3923</v>
      </c>
      <c r="D258" t="s">
        <v>6185</v>
      </c>
      <c r="E258" t="s">
        <v>6186</v>
      </c>
      <c r="F258" t="s">
        <v>6187</v>
      </c>
      <c r="G258" t="s">
        <v>3917</v>
      </c>
      <c r="H258">
        <v>370.41899999999998</v>
      </c>
      <c r="I258">
        <v>39.006900000000002</v>
      </c>
      <c r="J258" t="s">
        <v>6188</v>
      </c>
      <c r="K258" t="s">
        <v>6189</v>
      </c>
      <c r="L258">
        <v>17766</v>
      </c>
      <c r="M258">
        <v>26103</v>
      </c>
      <c r="N258" t="s">
        <v>6190</v>
      </c>
      <c r="O258" t="s">
        <v>6191</v>
      </c>
      <c r="P258" t="s">
        <v>6192</v>
      </c>
    </row>
    <row r="259" spans="1:17" x14ac:dyDescent="0.3">
      <c r="A259" t="s">
        <v>6193</v>
      </c>
      <c r="B259" t="s">
        <v>4226</v>
      </c>
      <c r="C259" t="s">
        <v>6194</v>
      </c>
      <c r="D259" t="s">
        <v>6195</v>
      </c>
      <c r="E259" t="s">
        <v>6196</v>
      </c>
      <c r="F259" t="s">
        <v>6197</v>
      </c>
      <c r="G259" t="s">
        <v>3917</v>
      </c>
      <c r="H259">
        <v>110.78100000000001</v>
      </c>
      <c r="I259">
        <v>27.9</v>
      </c>
      <c r="K259" t="s">
        <v>6198</v>
      </c>
      <c r="L259">
        <v>1882</v>
      </c>
      <c r="M259">
        <v>10775</v>
      </c>
      <c r="N259" t="s">
        <v>6199</v>
      </c>
      <c r="O259" t="s">
        <v>6200</v>
      </c>
      <c r="P259" t="s">
        <v>6201</v>
      </c>
    </row>
    <row r="260" spans="1:17" x14ac:dyDescent="0.3">
      <c r="A260" t="s">
        <v>6202</v>
      </c>
      <c r="B260" t="s">
        <v>4267</v>
      </c>
      <c r="C260" t="s">
        <v>6203</v>
      </c>
      <c r="D260" t="s">
        <v>6204</v>
      </c>
      <c r="E260" t="s">
        <v>6205</v>
      </c>
      <c r="F260" t="s">
        <v>6206</v>
      </c>
      <c r="G260" t="s">
        <v>3917</v>
      </c>
      <c r="H260">
        <v>2226.88</v>
      </c>
      <c r="I260">
        <v>46.2</v>
      </c>
      <c r="K260" t="s">
        <v>6207</v>
      </c>
      <c r="L260">
        <v>648</v>
      </c>
      <c r="M260">
        <v>34235</v>
      </c>
      <c r="N260" t="s">
        <v>4768</v>
      </c>
      <c r="O260" t="s">
        <v>6208</v>
      </c>
      <c r="P260" t="s">
        <v>6209</v>
      </c>
    </row>
    <row r="261" spans="1:17" x14ac:dyDescent="0.3">
      <c r="A261" t="s">
        <v>6210</v>
      </c>
      <c r="B261" t="s">
        <v>3984</v>
      </c>
      <c r="C261" t="s">
        <v>6211</v>
      </c>
      <c r="D261" t="s">
        <v>6212</v>
      </c>
      <c r="E261" t="s">
        <v>6213</v>
      </c>
      <c r="F261" t="s">
        <v>6214</v>
      </c>
      <c r="G261" t="s">
        <v>3906</v>
      </c>
      <c r="H261">
        <v>37.911999999999999</v>
      </c>
      <c r="I261">
        <v>48.255200000000002</v>
      </c>
      <c r="J261" t="s">
        <v>6215</v>
      </c>
      <c r="L261">
        <v>12</v>
      </c>
      <c r="M261">
        <v>12074</v>
      </c>
      <c r="N261" t="s">
        <v>6216</v>
      </c>
      <c r="O261" t="s">
        <v>6217</v>
      </c>
      <c r="P261" t="s">
        <v>6218</v>
      </c>
      <c r="Q261">
        <v>24</v>
      </c>
    </row>
    <row r="262" spans="1:17" x14ac:dyDescent="0.3">
      <c r="A262" t="s">
        <v>6219</v>
      </c>
      <c r="B262" t="s">
        <v>4367</v>
      </c>
      <c r="C262" t="s">
        <v>6220</v>
      </c>
      <c r="D262" t="s">
        <v>6221</v>
      </c>
      <c r="E262" t="s">
        <v>6222</v>
      </c>
      <c r="F262" t="s">
        <v>6223</v>
      </c>
      <c r="G262" t="s">
        <v>3906</v>
      </c>
      <c r="H262">
        <v>734.05700000000002</v>
      </c>
      <c r="I262">
        <v>40.847499999999997</v>
      </c>
      <c r="J262" t="s">
        <v>6224</v>
      </c>
      <c r="L262">
        <v>25</v>
      </c>
      <c r="M262">
        <v>44766</v>
      </c>
      <c r="N262" t="s">
        <v>6225</v>
      </c>
      <c r="O262" t="s">
        <v>6226</v>
      </c>
      <c r="P262" t="s">
        <v>6227</v>
      </c>
    </row>
    <row r="263" spans="1:17" x14ac:dyDescent="0.3">
      <c r="A263" t="s">
        <v>6228</v>
      </c>
      <c r="B263" t="s">
        <v>3923</v>
      </c>
      <c r="D263" t="s">
        <v>6229</v>
      </c>
      <c r="E263" t="s">
        <v>6230</v>
      </c>
      <c r="F263" t="s">
        <v>6231</v>
      </c>
      <c r="G263" t="s">
        <v>3906</v>
      </c>
      <c r="H263">
        <v>324.88</v>
      </c>
      <c r="I263">
        <v>34.992199999999997</v>
      </c>
      <c r="J263" t="s">
        <v>6232</v>
      </c>
      <c r="K263" t="s">
        <v>6233</v>
      </c>
      <c r="L263">
        <v>431</v>
      </c>
      <c r="M263">
        <v>30854</v>
      </c>
      <c r="N263" t="s">
        <v>6234</v>
      </c>
      <c r="O263" t="s">
        <v>6235</v>
      </c>
      <c r="P263" t="s">
        <v>6236</v>
      </c>
    </row>
    <row r="264" spans="1:17" x14ac:dyDescent="0.3">
      <c r="A264" t="s">
        <v>6237</v>
      </c>
      <c r="B264" t="s">
        <v>4443</v>
      </c>
      <c r="D264" t="s">
        <v>6238</v>
      </c>
      <c r="E264" t="s">
        <v>6239</v>
      </c>
      <c r="F264" t="s">
        <v>6240</v>
      </c>
      <c r="G264" t="s">
        <v>3917</v>
      </c>
      <c r="H264">
        <v>2034.58</v>
      </c>
      <c r="I264">
        <v>42.7</v>
      </c>
      <c r="K264" t="s">
        <v>6241</v>
      </c>
      <c r="L264">
        <v>11654</v>
      </c>
      <c r="M264">
        <v>43106</v>
      </c>
      <c r="N264" t="s">
        <v>6242</v>
      </c>
      <c r="O264" t="s">
        <v>6243</v>
      </c>
      <c r="P264" t="s">
        <v>6244</v>
      </c>
    </row>
    <row r="265" spans="1:17" x14ac:dyDescent="0.3">
      <c r="A265" t="s">
        <v>6245</v>
      </c>
      <c r="B265" t="s">
        <v>3923</v>
      </c>
      <c r="D265" t="s">
        <v>6246</v>
      </c>
      <c r="E265" t="s">
        <v>6247</v>
      </c>
      <c r="F265" t="s">
        <v>6248</v>
      </c>
      <c r="G265" t="s">
        <v>3917</v>
      </c>
      <c r="H265">
        <v>350.62200000000001</v>
      </c>
      <c r="I265">
        <v>34.400599999999997</v>
      </c>
      <c r="J265" t="s">
        <v>6249</v>
      </c>
      <c r="K265" t="s">
        <v>6250</v>
      </c>
      <c r="L265">
        <v>25763</v>
      </c>
      <c r="M265">
        <v>28584</v>
      </c>
      <c r="N265" t="s">
        <v>6251</v>
      </c>
      <c r="O265" t="s">
        <v>6252</v>
      </c>
      <c r="P265" t="s">
        <v>6253</v>
      </c>
    </row>
    <row r="266" spans="1:17" x14ac:dyDescent="0.3">
      <c r="A266" t="s">
        <v>6254</v>
      </c>
      <c r="B266" t="s">
        <v>4198</v>
      </c>
      <c r="C266" t="s">
        <v>6255</v>
      </c>
      <c r="D266" t="s">
        <v>6256</v>
      </c>
      <c r="E266" t="s">
        <v>6257</v>
      </c>
      <c r="F266" t="s">
        <v>6258</v>
      </c>
      <c r="G266" t="s">
        <v>3917</v>
      </c>
      <c r="H266">
        <v>53.9392</v>
      </c>
      <c r="I266">
        <v>35.9</v>
      </c>
      <c r="K266" t="s">
        <v>6259</v>
      </c>
      <c r="L266">
        <v>80</v>
      </c>
      <c r="M266">
        <v>16543</v>
      </c>
      <c r="N266" t="s">
        <v>6260</v>
      </c>
      <c r="O266" t="s">
        <v>6261</v>
      </c>
      <c r="P266" t="s">
        <v>6262</v>
      </c>
      <c r="Q266">
        <v>25</v>
      </c>
    </row>
    <row r="267" spans="1:17" x14ac:dyDescent="0.3">
      <c r="A267" t="s">
        <v>6263</v>
      </c>
      <c r="B267" t="s">
        <v>3984</v>
      </c>
      <c r="C267" t="s">
        <v>6264</v>
      </c>
      <c r="D267" t="s">
        <v>6265</v>
      </c>
      <c r="E267" t="s">
        <v>6266</v>
      </c>
      <c r="F267" t="s">
        <v>6267</v>
      </c>
      <c r="G267" t="s">
        <v>3917</v>
      </c>
      <c r="H267">
        <v>20.313099999999999</v>
      </c>
      <c r="I267">
        <v>47</v>
      </c>
      <c r="K267" t="s">
        <v>6268</v>
      </c>
      <c r="L267">
        <v>82</v>
      </c>
      <c r="M267">
        <v>0</v>
      </c>
      <c r="N267" t="s">
        <v>6269</v>
      </c>
      <c r="O267" t="s">
        <v>6270</v>
      </c>
      <c r="Q267">
        <v>26</v>
      </c>
    </row>
    <row r="268" spans="1:17" x14ac:dyDescent="0.3">
      <c r="A268" t="s">
        <v>6271</v>
      </c>
      <c r="B268" t="s">
        <v>4347</v>
      </c>
      <c r="C268" t="s">
        <v>4463</v>
      </c>
      <c r="D268" t="s">
        <v>6272</v>
      </c>
      <c r="E268" t="s">
        <v>6273</v>
      </c>
      <c r="F268" t="s">
        <v>6274</v>
      </c>
      <c r="G268" t="s">
        <v>3917</v>
      </c>
      <c r="H268">
        <v>64.877399999999994</v>
      </c>
      <c r="I268">
        <v>47.1</v>
      </c>
      <c r="K268" t="s">
        <v>6275</v>
      </c>
      <c r="L268">
        <v>665</v>
      </c>
      <c r="M268">
        <v>18215</v>
      </c>
      <c r="N268" t="s">
        <v>6276</v>
      </c>
      <c r="O268" t="s">
        <v>6277</v>
      </c>
      <c r="P268" t="s">
        <v>6278</v>
      </c>
    </row>
    <row r="269" spans="1:17" x14ac:dyDescent="0.3">
      <c r="A269" t="s">
        <v>6279</v>
      </c>
      <c r="B269" t="s">
        <v>3923</v>
      </c>
      <c r="C269" t="s">
        <v>6280</v>
      </c>
      <c r="D269" t="s">
        <v>6281</v>
      </c>
      <c r="E269" t="s">
        <v>6282</v>
      </c>
      <c r="F269" t="s">
        <v>6283</v>
      </c>
      <c r="G269" t="s">
        <v>3906</v>
      </c>
      <c r="H269">
        <v>1130</v>
      </c>
      <c r="I269">
        <v>46.800699999999999</v>
      </c>
      <c r="J269" t="s">
        <v>6284</v>
      </c>
      <c r="K269" t="s">
        <v>6285</v>
      </c>
      <c r="L269">
        <v>1090</v>
      </c>
      <c r="M269">
        <v>84836</v>
      </c>
      <c r="N269" t="s">
        <v>6286</v>
      </c>
      <c r="O269" t="s">
        <v>6287</v>
      </c>
      <c r="P269" t="s">
        <v>6288</v>
      </c>
    </row>
    <row r="270" spans="1:17" x14ac:dyDescent="0.3">
      <c r="A270" t="s">
        <v>6289</v>
      </c>
      <c r="B270" t="s">
        <v>3923</v>
      </c>
      <c r="D270" t="s">
        <v>6290</v>
      </c>
      <c r="E270" t="s">
        <v>6291</v>
      </c>
      <c r="F270" t="s">
        <v>6292</v>
      </c>
      <c r="G270" t="s">
        <v>3906</v>
      </c>
      <c r="H270">
        <v>463.63799999999998</v>
      </c>
      <c r="I270">
        <v>34.398299999999999</v>
      </c>
      <c r="J270" t="s">
        <v>6293</v>
      </c>
      <c r="K270" t="s">
        <v>6294</v>
      </c>
      <c r="L270">
        <v>2499</v>
      </c>
      <c r="M270">
        <v>42284</v>
      </c>
      <c r="N270" t="s">
        <v>6295</v>
      </c>
      <c r="O270" t="s">
        <v>6296</v>
      </c>
      <c r="P270" t="s">
        <v>6297</v>
      </c>
    </row>
    <row r="271" spans="1:17" x14ac:dyDescent="0.3">
      <c r="A271" t="s">
        <v>6298</v>
      </c>
      <c r="B271" t="s">
        <v>5082</v>
      </c>
      <c r="C271" t="s">
        <v>6299</v>
      </c>
      <c r="D271" t="s">
        <v>6300</v>
      </c>
      <c r="E271" t="s">
        <v>6301</v>
      </c>
      <c r="F271" t="s">
        <v>6302</v>
      </c>
      <c r="G271" t="s">
        <v>3917</v>
      </c>
      <c r="H271">
        <v>129.81100000000001</v>
      </c>
      <c r="I271">
        <v>43</v>
      </c>
      <c r="K271" t="s">
        <v>6303</v>
      </c>
      <c r="L271">
        <v>13131</v>
      </c>
      <c r="M271">
        <v>0</v>
      </c>
      <c r="N271" t="s">
        <v>6304</v>
      </c>
      <c r="O271" t="s">
        <v>6305</v>
      </c>
    </row>
    <row r="272" spans="1:17" x14ac:dyDescent="0.3">
      <c r="A272" t="s">
        <v>6306</v>
      </c>
      <c r="B272" t="s">
        <v>4226</v>
      </c>
      <c r="C272" t="s">
        <v>6307</v>
      </c>
      <c r="D272" t="s">
        <v>6308</v>
      </c>
      <c r="E272" t="s">
        <v>6309</v>
      </c>
      <c r="F272" t="s">
        <v>6310</v>
      </c>
      <c r="G272" t="s">
        <v>3917</v>
      </c>
      <c r="H272">
        <v>615.01700000000005</v>
      </c>
      <c r="I272">
        <v>39.8996</v>
      </c>
      <c r="J272" t="s">
        <v>6311</v>
      </c>
      <c r="K272" t="s">
        <v>6312</v>
      </c>
      <c r="L272">
        <v>19751</v>
      </c>
      <c r="M272">
        <v>22737</v>
      </c>
      <c r="N272" t="s">
        <v>6313</v>
      </c>
      <c r="O272" t="s">
        <v>6314</v>
      </c>
      <c r="P272" t="s">
        <v>6315</v>
      </c>
    </row>
    <row r="273" spans="1:17" x14ac:dyDescent="0.3">
      <c r="A273" t="s">
        <v>6316</v>
      </c>
      <c r="B273" t="s">
        <v>4367</v>
      </c>
      <c r="C273" t="s">
        <v>6317</v>
      </c>
      <c r="D273" t="s">
        <v>6318</v>
      </c>
      <c r="E273" t="s">
        <v>6319</v>
      </c>
      <c r="F273" t="s">
        <v>6320</v>
      </c>
      <c r="G273" t="s">
        <v>3917</v>
      </c>
      <c r="H273">
        <v>991.53599999999994</v>
      </c>
      <c r="I273">
        <v>42.799799999999998</v>
      </c>
      <c r="J273" t="s">
        <v>6321</v>
      </c>
      <c r="K273" t="s">
        <v>6322</v>
      </c>
      <c r="L273">
        <v>1762</v>
      </c>
      <c r="M273">
        <v>30405</v>
      </c>
      <c r="N273" t="s">
        <v>6323</v>
      </c>
      <c r="O273" t="s">
        <v>6324</v>
      </c>
      <c r="P273" t="s">
        <v>6325</v>
      </c>
    </row>
    <row r="274" spans="1:17" x14ac:dyDescent="0.3">
      <c r="A274" t="s">
        <v>6326</v>
      </c>
      <c r="B274" t="s">
        <v>4772</v>
      </c>
      <c r="C274" t="s">
        <v>6327</v>
      </c>
      <c r="D274" t="s">
        <v>6328</v>
      </c>
      <c r="E274" t="s">
        <v>6329</v>
      </c>
      <c r="F274" t="s">
        <v>6330</v>
      </c>
      <c r="G274" t="s">
        <v>3917</v>
      </c>
      <c r="H274">
        <v>46.159500000000001</v>
      </c>
      <c r="I274">
        <v>65.5</v>
      </c>
      <c r="K274" t="s">
        <v>6331</v>
      </c>
      <c r="L274">
        <v>414</v>
      </c>
      <c r="M274">
        <v>9780</v>
      </c>
      <c r="N274" t="s">
        <v>6332</v>
      </c>
      <c r="O274" t="s">
        <v>6333</v>
      </c>
      <c r="P274" t="s">
        <v>6334</v>
      </c>
    </row>
    <row r="275" spans="1:17" x14ac:dyDescent="0.3">
      <c r="A275" t="s">
        <v>6335</v>
      </c>
      <c r="B275" t="s">
        <v>3923</v>
      </c>
      <c r="C275" t="s">
        <v>6336</v>
      </c>
      <c r="D275" t="s">
        <v>6337</v>
      </c>
      <c r="E275" t="s">
        <v>6338</v>
      </c>
      <c r="F275" t="s">
        <v>6339</v>
      </c>
      <c r="G275" t="s">
        <v>3906</v>
      </c>
      <c r="H275">
        <v>271.29899999999998</v>
      </c>
      <c r="I275">
        <v>46.418300000000002</v>
      </c>
      <c r="J275" t="s">
        <v>6340</v>
      </c>
      <c r="K275" t="s">
        <v>6341</v>
      </c>
      <c r="L275">
        <v>15</v>
      </c>
      <c r="M275">
        <v>37892</v>
      </c>
      <c r="N275" t="s">
        <v>6342</v>
      </c>
      <c r="O275" t="s">
        <v>6343</v>
      </c>
      <c r="P275" t="s">
        <v>6344</v>
      </c>
    </row>
    <row r="276" spans="1:17" x14ac:dyDescent="0.3">
      <c r="A276" t="s">
        <v>6345</v>
      </c>
      <c r="B276" t="s">
        <v>4772</v>
      </c>
      <c r="C276" t="s">
        <v>6346</v>
      </c>
      <c r="D276" t="s">
        <v>6347</v>
      </c>
      <c r="E276" t="s">
        <v>6348</v>
      </c>
      <c r="F276" t="s">
        <v>6349</v>
      </c>
      <c r="G276" t="s">
        <v>3917</v>
      </c>
      <c r="H276">
        <v>39.080399999999997</v>
      </c>
      <c r="I276">
        <v>59.2</v>
      </c>
      <c r="K276" t="s">
        <v>6350</v>
      </c>
      <c r="L276">
        <v>753</v>
      </c>
      <c r="M276">
        <v>0</v>
      </c>
      <c r="N276" t="s">
        <v>6351</v>
      </c>
      <c r="O276" t="s">
        <v>6352</v>
      </c>
    </row>
    <row r="277" spans="1:17" x14ac:dyDescent="0.3">
      <c r="A277" t="s">
        <v>6353</v>
      </c>
      <c r="B277" t="s">
        <v>4347</v>
      </c>
      <c r="C277" t="s">
        <v>6354</v>
      </c>
      <c r="D277" t="s">
        <v>6355</v>
      </c>
      <c r="E277" t="s">
        <v>6356</v>
      </c>
      <c r="F277" t="s">
        <v>6357</v>
      </c>
      <c r="G277" t="s">
        <v>3989</v>
      </c>
      <c r="H277">
        <v>8.9581199999999992</v>
      </c>
      <c r="I277">
        <v>52.1</v>
      </c>
      <c r="K277" t="s">
        <v>6358</v>
      </c>
      <c r="L277">
        <v>67</v>
      </c>
      <c r="M277">
        <v>4286</v>
      </c>
      <c r="N277" t="s">
        <v>6359</v>
      </c>
      <c r="O277" t="s">
        <v>6360</v>
      </c>
      <c r="P277" t="s">
        <v>6361</v>
      </c>
    </row>
    <row r="278" spans="1:17" x14ac:dyDescent="0.3">
      <c r="A278" t="s">
        <v>132</v>
      </c>
      <c r="B278" t="s">
        <v>4347</v>
      </c>
      <c r="C278" t="s">
        <v>6362</v>
      </c>
      <c r="D278" t="s">
        <v>6363</v>
      </c>
      <c r="E278" t="s">
        <v>6364</v>
      </c>
      <c r="F278" t="s">
        <v>6365</v>
      </c>
      <c r="G278" t="s">
        <v>4048</v>
      </c>
      <c r="H278">
        <v>7.3696299999999999</v>
      </c>
      <c r="I278">
        <v>55.665900000000001</v>
      </c>
      <c r="J278" t="s">
        <v>6366</v>
      </c>
      <c r="L278">
        <v>10</v>
      </c>
      <c r="M278">
        <v>4406</v>
      </c>
      <c r="N278" t="s">
        <v>6367</v>
      </c>
      <c r="O278" t="s">
        <v>6368</v>
      </c>
      <c r="P278" t="s">
        <v>6369</v>
      </c>
      <c r="Q278">
        <v>30</v>
      </c>
    </row>
    <row r="279" spans="1:17" x14ac:dyDescent="0.3">
      <c r="A279" t="s">
        <v>6370</v>
      </c>
      <c r="B279" t="s">
        <v>3984</v>
      </c>
      <c r="C279" t="s">
        <v>6371</v>
      </c>
      <c r="D279" t="s">
        <v>6372</v>
      </c>
      <c r="E279" t="s">
        <v>6373</v>
      </c>
      <c r="F279" t="s">
        <v>6374</v>
      </c>
      <c r="G279" t="s">
        <v>3917</v>
      </c>
      <c r="H279">
        <v>37.997500000000002</v>
      </c>
      <c r="I279">
        <v>50.8</v>
      </c>
      <c r="K279" t="s">
        <v>6375</v>
      </c>
      <c r="L279">
        <v>48</v>
      </c>
      <c r="M279">
        <v>12169</v>
      </c>
      <c r="N279" t="s">
        <v>5873</v>
      </c>
      <c r="O279" t="s">
        <v>6376</v>
      </c>
      <c r="P279" t="s">
        <v>6377</v>
      </c>
    </row>
    <row r="280" spans="1:17" x14ac:dyDescent="0.3">
      <c r="A280" t="s">
        <v>6378</v>
      </c>
      <c r="B280" t="s">
        <v>3984</v>
      </c>
      <c r="C280" t="s">
        <v>6379</v>
      </c>
      <c r="D280" t="s">
        <v>6380</v>
      </c>
      <c r="E280" t="s">
        <v>6381</v>
      </c>
      <c r="F280" t="s">
        <v>6382</v>
      </c>
      <c r="G280" t="s">
        <v>3917</v>
      </c>
      <c r="H280">
        <v>47.906300000000002</v>
      </c>
      <c r="I280">
        <v>47.6</v>
      </c>
      <c r="K280" t="s">
        <v>6383</v>
      </c>
      <c r="L280">
        <v>168</v>
      </c>
      <c r="M280">
        <v>23735</v>
      </c>
      <c r="N280" t="s">
        <v>6384</v>
      </c>
      <c r="O280" t="s">
        <v>6385</v>
      </c>
      <c r="P280" t="s">
        <v>6386</v>
      </c>
      <c r="Q280">
        <v>25</v>
      </c>
    </row>
    <row r="281" spans="1:17" x14ac:dyDescent="0.3">
      <c r="A281" t="s">
        <v>6387</v>
      </c>
      <c r="B281" t="s">
        <v>6388</v>
      </c>
      <c r="D281" t="s">
        <v>6389</v>
      </c>
      <c r="E281" t="s">
        <v>6390</v>
      </c>
      <c r="F281" t="s">
        <v>6391</v>
      </c>
      <c r="G281" t="s">
        <v>3906</v>
      </c>
      <c r="H281">
        <v>1799.14</v>
      </c>
      <c r="I281">
        <v>40.823799999999999</v>
      </c>
      <c r="J281" t="s">
        <v>6392</v>
      </c>
      <c r="K281" t="s">
        <v>6393</v>
      </c>
      <c r="L281">
        <v>6646</v>
      </c>
      <c r="M281">
        <v>34827</v>
      </c>
      <c r="N281" t="s">
        <v>6394</v>
      </c>
      <c r="O281" t="s">
        <v>6395</v>
      </c>
      <c r="P281" t="s">
        <v>6396</v>
      </c>
    </row>
    <row r="282" spans="1:17" x14ac:dyDescent="0.3">
      <c r="A282" t="s">
        <v>6397</v>
      </c>
      <c r="B282" t="s">
        <v>3912</v>
      </c>
      <c r="C282" t="s">
        <v>6398</v>
      </c>
      <c r="D282" t="s">
        <v>6399</v>
      </c>
      <c r="E282" t="s">
        <v>6400</v>
      </c>
      <c r="F282" t="s">
        <v>6401</v>
      </c>
      <c r="G282" t="s">
        <v>3917</v>
      </c>
      <c r="H282">
        <v>41.709899999999998</v>
      </c>
      <c r="I282">
        <v>54.325800000000001</v>
      </c>
      <c r="J282" t="s">
        <v>6402</v>
      </c>
      <c r="K282" t="s">
        <v>6403</v>
      </c>
      <c r="L282">
        <v>219</v>
      </c>
      <c r="M282">
        <v>9202</v>
      </c>
      <c r="N282" t="s">
        <v>6404</v>
      </c>
      <c r="O282" t="s">
        <v>6405</v>
      </c>
      <c r="P282" t="s">
        <v>6406</v>
      </c>
    </row>
    <row r="283" spans="1:17" x14ac:dyDescent="0.3">
      <c r="A283" t="s">
        <v>6407</v>
      </c>
      <c r="B283" t="s">
        <v>4043</v>
      </c>
      <c r="C283" t="s">
        <v>6408</v>
      </c>
      <c r="D283" t="s">
        <v>6409</v>
      </c>
      <c r="E283" t="s">
        <v>6410</v>
      </c>
      <c r="F283" t="s">
        <v>6411</v>
      </c>
      <c r="G283" t="s">
        <v>3906</v>
      </c>
      <c r="H283">
        <v>32.068800000000003</v>
      </c>
      <c r="I283">
        <v>57.728200000000001</v>
      </c>
      <c r="J283" t="s">
        <v>6412</v>
      </c>
      <c r="K283" t="s">
        <v>6413</v>
      </c>
      <c r="L283">
        <v>138</v>
      </c>
      <c r="M283">
        <v>8160</v>
      </c>
      <c r="N283" t="s">
        <v>5194</v>
      </c>
      <c r="O283" t="s">
        <v>6414</v>
      </c>
      <c r="P283" t="s">
        <v>6415</v>
      </c>
    </row>
    <row r="284" spans="1:17" x14ac:dyDescent="0.3">
      <c r="A284" t="s">
        <v>6416</v>
      </c>
      <c r="B284" t="s">
        <v>3984</v>
      </c>
      <c r="C284" t="s">
        <v>6417</v>
      </c>
      <c r="D284" t="s">
        <v>6418</v>
      </c>
      <c r="E284" t="s">
        <v>6419</v>
      </c>
      <c r="F284" t="s">
        <v>6420</v>
      </c>
      <c r="G284" t="s">
        <v>3917</v>
      </c>
      <c r="H284">
        <v>14.6746</v>
      </c>
      <c r="I284">
        <v>33</v>
      </c>
      <c r="K284" t="s">
        <v>6421</v>
      </c>
      <c r="L284">
        <v>281</v>
      </c>
      <c r="M284">
        <v>5367</v>
      </c>
      <c r="N284" t="s">
        <v>6422</v>
      </c>
      <c r="O284" t="s">
        <v>6423</v>
      </c>
      <c r="P284" t="s">
        <v>6424</v>
      </c>
      <c r="Q284">
        <v>25</v>
      </c>
    </row>
    <row r="285" spans="1:17" x14ac:dyDescent="0.3">
      <c r="A285" t="s">
        <v>6425</v>
      </c>
      <c r="B285" t="s">
        <v>3984</v>
      </c>
      <c r="C285" t="s">
        <v>6426</v>
      </c>
      <c r="D285" t="s">
        <v>6427</v>
      </c>
      <c r="E285" t="s">
        <v>6428</v>
      </c>
      <c r="F285" t="s">
        <v>6429</v>
      </c>
      <c r="G285" t="s">
        <v>3917</v>
      </c>
      <c r="H285">
        <v>35.685400000000001</v>
      </c>
      <c r="I285">
        <v>46.1</v>
      </c>
      <c r="K285" t="s">
        <v>6430</v>
      </c>
      <c r="L285">
        <v>820</v>
      </c>
      <c r="M285">
        <v>13252</v>
      </c>
      <c r="N285" t="s">
        <v>6431</v>
      </c>
      <c r="O285" t="s">
        <v>6432</v>
      </c>
      <c r="P285" t="s">
        <v>6433</v>
      </c>
      <c r="Q285">
        <v>24</v>
      </c>
    </row>
    <row r="286" spans="1:17" x14ac:dyDescent="0.3">
      <c r="A286" t="s">
        <v>6434</v>
      </c>
      <c r="B286" t="s">
        <v>3984</v>
      </c>
      <c r="C286" t="s">
        <v>6435</v>
      </c>
      <c r="D286" t="s">
        <v>6436</v>
      </c>
      <c r="E286" t="s">
        <v>6437</v>
      </c>
      <c r="F286" t="s">
        <v>6438</v>
      </c>
      <c r="G286" t="s">
        <v>3917</v>
      </c>
      <c r="H286">
        <v>28.643899999999999</v>
      </c>
      <c r="I286">
        <v>46.7</v>
      </c>
      <c r="K286" t="s">
        <v>6439</v>
      </c>
      <c r="L286">
        <v>452</v>
      </c>
      <c r="M286">
        <v>10638</v>
      </c>
      <c r="N286" t="s">
        <v>6431</v>
      </c>
      <c r="O286" t="s">
        <v>6440</v>
      </c>
      <c r="P286" t="s">
        <v>6441</v>
      </c>
    </row>
    <row r="287" spans="1:17" x14ac:dyDescent="0.3">
      <c r="A287" t="s">
        <v>6442</v>
      </c>
      <c r="B287" t="s">
        <v>4635</v>
      </c>
      <c r="C287">
        <v>813</v>
      </c>
      <c r="D287" t="s">
        <v>6443</v>
      </c>
      <c r="E287" t="s">
        <v>6444</v>
      </c>
      <c r="F287" t="s">
        <v>6445</v>
      </c>
      <c r="G287" t="s">
        <v>3906</v>
      </c>
      <c r="H287">
        <v>1240.18</v>
      </c>
      <c r="I287">
        <v>42.141800000000003</v>
      </c>
      <c r="J287" t="s">
        <v>6446</v>
      </c>
      <c r="K287" t="s">
        <v>6447</v>
      </c>
      <c r="L287">
        <v>542</v>
      </c>
      <c r="M287">
        <v>0</v>
      </c>
      <c r="N287" t="s">
        <v>6448</v>
      </c>
      <c r="O287" t="s">
        <v>6449</v>
      </c>
    </row>
    <row r="288" spans="1:17" x14ac:dyDescent="0.3">
      <c r="A288" t="s">
        <v>6450</v>
      </c>
      <c r="B288" t="s">
        <v>4347</v>
      </c>
      <c r="C288" t="s">
        <v>6451</v>
      </c>
      <c r="D288" t="s">
        <v>6452</v>
      </c>
      <c r="E288" t="s">
        <v>6453</v>
      </c>
      <c r="F288" t="s">
        <v>6454</v>
      </c>
      <c r="G288" t="s">
        <v>3917</v>
      </c>
      <c r="H288">
        <v>42.4529</v>
      </c>
      <c r="I288">
        <v>53.5</v>
      </c>
      <c r="K288" t="s">
        <v>6455</v>
      </c>
      <c r="L288">
        <v>549</v>
      </c>
      <c r="M288">
        <v>12539</v>
      </c>
      <c r="N288" t="s">
        <v>6456</v>
      </c>
      <c r="O288" t="s">
        <v>6457</v>
      </c>
      <c r="P288" t="s">
        <v>6458</v>
      </c>
    </row>
    <row r="289" spans="1:17" x14ac:dyDescent="0.3">
      <c r="A289" t="s">
        <v>6459</v>
      </c>
      <c r="B289" t="s">
        <v>3984</v>
      </c>
      <c r="C289" t="s">
        <v>6460</v>
      </c>
      <c r="D289" t="s">
        <v>6461</v>
      </c>
      <c r="E289" t="s">
        <v>6462</v>
      </c>
      <c r="F289" t="s">
        <v>6463</v>
      </c>
      <c r="G289" t="s">
        <v>3917</v>
      </c>
      <c r="H289">
        <v>39.0227</v>
      </c>
      <c r="I289">
        <v>49.2</v>
      </c>
      <c r="K289" t="s">
        <v>6464</v>
      </c>
      <c r="L289">
        <v>93</v>
      </c>
      <c r="M289">
        <v>12406</v>
      </c>
      <c r="N289" t="s">
        <v>5236</v>
      </c>
      <c r="O289" t="s">
        <v>6465</v>
      </c>
      <c r="P289" t="s">
        <v>6466</v>
      </c>
      <c r="Q289">
        <v>24</v>
      </c>
    </row>
    <row r="290" spans="1:17" x14ac:dyDescent="0.3">
      <c r="A290" t="s">
        <v>6467</v>
      </c>
      <c r="B290" t="s">
        <v>3984</v>
      </c>
      <c r="C290" t="s">
        <v>6468</v>
      </c>
      <c r="D290" t="s">
        <v>6469</v>
      </c>
      <c r="E290" t="s">
        <v>6470</v>
      </c>
      <c r="F290" t="s">
        <v>6471</v>
      </c>
      <c r="G290" t="s">
        <v>3989</v>
      </c>
      <c r="H290">
        <v>36.143700000000003</v>
      </c>
      <c r="I290">
        <v>49.7</v>
      </c>
      <c r="K290" t="s">
        <v>6472</v>
      </c>
      <c r="L290">
        <v>29</v>
      </c>
      <c r="M290">
        <v>11816</v>
      </c>
      <c r="N290" t="s">
        <v>5236</v>
      </c>
      <c r="O290" t="s">
        <v>6473</v>
      </c>
      <c r="P290" t="s">
        <v>6474</v>
      </c>
      <c r="Q290">
        <v>22</v>
      </c>
    </row>
    <row r="291" spans="1:17" x14ac:dyDescent="0.3">
      <c r="A291" t="s">
        <v>6475</v>
      </c>
      <c r="B291" t="s">
        <v>4367</v>
      </c>
      <c r="C291" t="s">
        <v>6476</v>
      </c>
      <c r="D291" t="s">
        <v>6477</v>
      </c>
      <c r="E291" t="s">
        <v>6478</v>
      </c>
      <c r="F291" t="s">
        <v>6479</v>
      </c>
      <c r="G291" t="s">
        <v>3906</v>
      </c>
      <c r="H291">
        <v>1203.51</v>
      </c>
      <c r="I291">
        <v>40.7761</v>
      </c>
      <c r="J291" t="s">
        <v>6480</v>
      </c>
      <c r="K291" t="s">
        <v>6481</v>
      </c>
      <c r="L291">
        <v>1031</v>
      </c>
      <c r="M291">
        <v>49534</v>
      </c>
      <c r="N291" t="s">
        <v>6482</v>
      </c>
      <c r="O291" t="s">
        <v>6483</v>
      </c>
      <c r="P291" t="s">
        <v>6484</v>
      </c>
    </row>
    <row r="292" spans="1:17" x14ac:dyDescent="0.3">
      <c r="A292" t="s">
        <v>6485</v>
      </c>
      <c r="B292" t="s">
        <v>4443</v>
      </c>
      <c r="C292" t="s">
        <v>6486</v>
      </c>
      <c r="D292" t="s">
        <v>6487</v>
      </c>
      <c r="E292" t="s">
        <v>6488</v>
      </c>
      <c r="F292" t="s">
        <v>6489</v>
      </c>
      <c r="G292" t="s">
        <v>3917</v>
      </c>
      <c r="H292">
        <v>2198.2800000000002</v>
      </c>
      <c r="I292">
        <v>40.5</v>
      </c>
      <c r="K292" t="s">
        <v>6490</v>
      </c>
      <c r="L292">
        <v>36094</v>
      </c>
      <c r="M292">
        <v>43630</v>
      </c>
      <c r="N292" t="s">
        <v>6491</v>
      </c>
      <c r="O292" t="s">
        <v>6492</v>
      </c>
      <c r="P292" t="s">
        <v>6493</v>
      </c>
    </row>
    <row r="293" spans="1:17" x14ac:dyDescent="0.3">
      <c r="A293" t="s">
        <v>6494</v>
      </c>
      <c r="B293" t="s">
        <v>4226</v>
      </c>
      <c r="D293" t="s">
        <v>6495</v>
      </c>
      <c r="E293" t="s">
        <v>6496</v>
      </c>
      <c r="F293" t="s">
        <v>6497</v>
      </c>
      <c r="G293" t="s">
        <v>3917</v>
      </c>
      <c r="H293">
        <v>154.22900000000001</v>
      </c>
      <c r="I293">
        <v>35.9</v>
      </c>
      <c r="K293" t="s">
        <v>6498</v>
      </c>
      <c r="L293">
        <v>11532</v>
      </c>
      <c r="M293">
        <v>0</v>
      </c>
      <c r="N293" t="s">
        <v>6499</v>
      </c>
      <c r="O293" t="s">
        <v>6500</v>
      </c>
    </row>
    <row r="294" spans="1:17" x14ac:dyDescent="0.3">
      <c r="A294" t="s">
        <v>6501</v>
      </c>
      <c r="B294" t="s">
        <v>4226</v>
      </c>
      <c r="C294" t="s">
        <v>6502</v>
      </c>
      <c r="D294" t="s">
        <v>6503</v>
      </c>
      <c r="E294" t="s">
        <v>6504</v>
      </c>
      <c r="F294" t="s">
        <v>6505</v>
      </c>
      <c r="G294" t="s">
        <v>3917</v>
      </c>
      <c r="H294">
        <v>259.041</v>
      </c>
      <c r="I294">
        <v>41.2</v>
      </c>
      <c r="K294" t="s">
        <v>6506</v>
      </c>
      <c r="L294">
        <v>3160</v>
      </c>
      <c r="M294">
        <v>0</v>
      </c>
      <c r="N294" t="s">
        <v>6507</v>
      </c>
      <c r="O294" t="s">
        <v>6508</v>
      </c>
    </row>
    <row r="295" spans="1:17" x14ac:dyDescent="0.3">
      <c r="A295" t="s">
        <v>6509</v>
      </c>
      <c r="B295" t="s">
        <v>4226</v>
      </c>
      <c r="C295" t="s">
        <v>6510</v>
      </c>
      <c r="D295" t="s">
        <v>6511</v>
      </c>
      <c r="E295" t="s">
        <v>6512</v>
      </c>
      <c r="F295" t="s">
        <v>6513</v>
      </c>
      <c r="G295" t="s">
        <v>3917</v>
      </c>
      <c r="H295">
        <v>285.726</v>
      </c>
      <c r="I295">
        <v>44.1</v>
      </c>
      <c r="K295" t="s">
        <v>6514</v>
      </c>
      <c r="L295">
        <v>5214</v>
      </c>
      <c r="M295">
        <v>0</v>
      </c>
      <c r="N295" t="s">
        <v>6515</v>
      </c>
      <c r="O295" t="s">
        <v>6516</v>
      </c>
    </row>
    <row r="296" spans="1:17" x14ac:dyDescent="0.3">
      <c r="A296" t="s">
        <v>6517</v>
      </c>
      <c r="B296" t="s">
        <v>3912</v>
      </c>
      <c r="C296" t="s">
        <v>6518</v>
      </c>
      <c r="D296" t="s">
        <v>6519</v>
      </c>
      <c r="E296" t="s">
        <v>6520</v>
      </c>
      <c r="F296" t="s">
        <v>6521</v>
      </c>
      <c r="G296" t="s">
        <v>3917</v>
      </c>
      <c r="H296">
        <v>27.9678</v>
      </c>
      <c r="I296">
        <v>53.7</v>
      </c>
      <c r="K296" t="s">
        <v>6522</v>
      </c>
      <c r="L296">
        <v>84</v>
      </c>
      <c r="M296">
        <v>8792</v>
      </c>
      <c r="N296" t="s">
        <v>6523</v>
      </c>
      <c r="O296" t="s">
        <v>6524</v>
      </c>
      <c r="P296" t="s">
        <v>6525</v>
      </c>
    </row>
    <row r="297" spans="1:17" x14ac:dyDescent="0.3">
      <c r="A297" t="s">
        <v>6526</v>
      </c>
      <c r="B297" t="s">
        <v>4267</v>
      </c>
      <c r="C297" t="s">
        <v>6527</v>
      </c>
      <c r="D297" t="s">
        <v>6528</v>
      </c>
      <c r="E297" t="s">
        <v>6529</v>
      </c>
      <c r="F297" t="s">
        <v>6530</v>
      </c>
      <c r="G297" t="s">
        <v>3917</v>
      </c>
      <c r="H297">
        <v>104.155</v>
      </c>
      <c r="I297">
        <v>44.5</v>
      </c>
      <c r="K297" t="s">
        <v>6531</v>
      </c>
      <c r="L297">
        <v>1421</v>
      </c>
      <c r="M297">
        <v>20853</v>
      </c>
      <c r="N297" t="s">
        <v>6532</v>
      </c>
      <c r="O297" t="s">
        <v>6533</v>
      </c>
    </row>
    <row r="298" spans="1:17" x14ac:dyDescent="0.3">
      <c r="A298" t="s">
        <v>6534</v>
      </c>
      <c r="B298" t="s">
        <v>4443</v>
      </c>
      <c r="C298" t="s">
        <v>6535</v>
      </c>
      <c r="D298" t="s">
        <v>6536</v>
      </c>
      <c r="E298" t="s">
        <v>6537</v>
      </c>
      <c r="F298" t="s">
        <v>6538</v>
      </c>
      <c r="G298" t="s">
        <v>3906</v>
      </c>
      <c r="H298">
        <v>2378.52</v>
      </c>
      <c r="I298">
        <v>41.4544</v>
      </c>
      <c r="J298" t="s">
        <v>6539</v>
      </c>
      <c r="K298" t="s">
        <v>6540</v>
      </c>
      <c r="L298">
        <v>362</v>
      </c>
      <c r="M298">
        <v>55739</v>
      </c>
      <c r="N298" t="s">
        <v>6541</v>
      </c>
      <c r="O298" t="s">
        <v>6542</v>
      </c>
      <c r="P298" t="s">
        <v>6543</v>
      </c>
    </row>
    <row r="299" spans="1:17" x14ac:dyDescent="0.3">
      <c r="A299" t="s">
        <v>6544</v>
      </c>
      <c r="B299" t="s">
        <v>4443</v>
      </c>
      <c r="C299" t="s">
        <v>6545</v>
      </c>
      <c r="D299" t="s">
        <v>6546</v>
      </c>
      <c r="E299" t="s">
        <v>6547</v>
      </c>
      <c r="F299" t="s">
        <v>6548</v>
      </c>
      <c r="G299" t="s">
        <v>3906</v>
      </c>
      <c r="H299">
        <v>2231.4899999999998</v>
      </c>
      <c r="I299">
        <v>44.210299999999997</v>
      </c>
      <c r="J299" t="s">
        <v>6549</v>
      </c>
      <c r="K299" t="s">
        <v>6550</v>
      </c>
      <c r="L299">
        <v>9351</v>
      </c>
      <c r="M299">
        <v>29701</v>
      </c>
      <c r="N299" t="s">
        <v>6551</v>
      </c>
      <c r="O299" t="s">
        <v>6552</v>
      </c>
      <c r="P299" t="s">
        <v>6553</v>
      </c>
    </row>
    <row r="300" spans="1:17" x14ac:dyDescent="0.3">
      <c r="A300" t="s">
        <v>6554</v>
      </c>
      <c r="B300" t="s">
        <v>4443</v>
      </c>
      <c r="C300">
        <v>6190</v>
      </c>
      <c r="D300" t="s">
        <v>6555</v>
      </c>
      <c r="E300" t="s">
        <v>6556</v>
      </c>
      <c r="F300" t="s">
        <v>6557</v>
      </c>
      <c r="G300" t="s">
        <v>3917</v>
      </c>
      <c r="H300">
        <v>2236.37</v>
      </c>
      <c r="I300">
        <v>42.6</v>
      </c>
      <c r="K300" t="s">
        <v>6558</v>
      </c>
      <c r="L300">
        <v>65193</v>
      </c>
      <c r="M300">
        <v>29351</v>
      </c>
      <c r="N300" t="s">
        <v>6559</v>
      </c>
      <c r="O300" t="s">
        <v>6560</v>
      </c>
      <c r="P300" t="s">
        <v>6561</v>
      </c>
    </row>
    <row r="301" spans="1:17" x14ac:dyDescent="0.3">
      <c r="A301" t="s">
        <v>6562</v>
      </c>
      <c r="B301" t="s">
        <v>4443</v>
      </c>
      <c r="D301" t="s">
        <v>6563</v>
      </c>
      <c r="E301" t="s">
        <v>6564</v>
      </c>
      <c r="F301" t="s">
        <v>6565</v>
      </c>
      <c r="G301" t="s">
        <v>3906</v>
      </c>
      <c r="H301">
        <v>2946.84</v>
      </c>
      <c r="I301">
        <v>41.339799999999997</v>
      </c>
      <c r="J301" t="s">
        <v>6566</v>
      </c>
      <c r="K301" t="s">
        <v>6567</v>
      </c>
      <c r="L301">
        <v>7625</v>
      </c>
      <c r="M301">
        <v>62703</v>
      </c>
      <c r="N301" t="s">
        <v>6568</v>
      </c>
      <c r="O301" t="s">
        <v>6569</v>
      </c>
      <c r="P301" t="s">
        <v>6570</v>
      </c>
    </row>
    <row r="302" spans="1:17" x14ac:dyDescent="0.3">
      <c r="A302" t="s">
        <v>6571</v>
      </c>
      <c r="B302" t="s">
        <v>4208</v>
      </c>
      <c r="D302" t="s">
        <v>6572</v>
      </c>
      <c r="E302" t="s">
        <v>6573</v>
      </c>
      <c r="F302" t="s">
        <v>6574</v>
      </c>
      <c r="G302" t="s">
        <v>3917</v>
      </c>
      <c r="H302">
        <v>244.07499999999999</v>
      </c>
      <c r="I302">
        <v>41.3</v>
      </c>
      <c r="K302" t="s">
        <v>6575</v>
      </c>
      <c r="L302">
        <v>11864</v>
      </c>
      <c r="M302">
        <v>19153</v>
      </c>
      <c r="N302" t="s">
        <v>6576</v>
      </c>
      <c r="O302" t="s">
        <v>6577</v>
      </c>
      <c r="P302" t="s">
        <v>6578</v>
      </c>
    </row>
    <row r="303" spans="1:17" x14ac:dyDescent="0.3">
      <c r="A303" t="s">
        <v>6579</v>
      </c>
      <c r="B303" t="s">
        <v>4443</v>
      </c>
      <c r="C303" t="s">
        <v>6580</v>
      </c>
      <c r="D303" t="s">
        <v>6581</v>
      </c>
      <c r="E303" t="s">
        <v>6582</v>
      </c>
      <c r="F303" t="s">
        <v>6583</v>
      </c>
      <c r="G303" t="s">
        <v>3906</v>
      </c>
      <c r="H303">
        <v>2487.41</v>
      </c>
      <c r="I303">
        <v>41.342300000000002</v>
      </c>
      <c r="J303" t="s">
        <v>6584</v>
      </c>
      <c r="K303" t="s">
        <v>6585</v>
      </c>
      <c r="L303">
        <v>7678</v>
      </c>
      <c r="M303">
        <v>59023</v>
      </c>
      <c r="N303" t="s">
        <v>6586</v>
      </c>
      <c r="O303" t="s">
        <v>6587</v>
      </c>
      <c r="P303" t="s">
        <v>6588</v>
      </c>
    </row>
    <row r="304" spans="1:17" x14ac:dyDescent="0.3">
      <c r="A304" t="s">
        <v>6589</v>
      </c>
      <c r="B304" t="s">
        <v>4208</v>
      </c>
      <c r="C304" t="s">
        <v>6590</v>
      </c>
      <c r="D304" t="s">
        <v>6591</v>
      </c>
      <c r="E304" t="s">
        <v>6592</v>
      </c>
      <c r="F304" t="s">
        <v>6593</v>
      </c>
      <c r="G304" t="s">
        <v>3917</v>
      </c>
      <c r="H304">
        <v>160.964</v>
      </c>
      <c r="I304">
        <v>35</v>
      </c>
      <c r="K304" t="s">
        <v>6594</v>
      </c>
      <c r="L304">
        <v>7157</v>
      </c>
      <c r="M304">
        <v>14171</v>
      </c>
      <c r="N304" t="s">
        <v>6595</v>
      </c>
      <c r="O304" t="s">
        <v>6596</v>
      </c>
    </row>
    <row r="305" spans="1:17" x14ac:dyDescent="0.3">
      <c r="A305" t="s">
        <v>6597</v>
      </c>
      <c r="B305" t="s">
        <v>4208</v>
      </c>
      <c r="C305" t="s">
        <v>6598</v>
      </c>
      <c r="D305" t="s">
        <v>6599</v>
      </c>
      <c r="E305" t="s">
        <v>6600</v>
      </c>
      <c r="F305" t="s">
        <v>6601</v>
      </c>
      <c r="G305" t="s">
        <v>3917</v>
      </c>
      <c r="H305">
        <v>443.017</v>
      </c>
      <c r="I305">
        <v>42.8</v>
      </c>
      <c r="K305" t="s">
        <v>6602</v>
      </c>
      <c r="L305">
        <v>64255</v>
      </c>
      <c r="M305">
        <v>25289</v>
      </c>
      <c r="N305" t="s">
        <v>6603</v>
      </c>
      <c r="O305" t="s">
        <v>6604</v>
      </c>
    </row>
    <row r="306" spans="1:17" x14ac:dyDescent="0.3">
      <c r="A306" t="s">
        <v>6605</v>
      </c>
      <c r="B306" t="s">
        <v>4267</v>
      </c>
      <c r="D306" t="s">
        <v>6606</v>
      </c>
      <c r="E306" t="s">
        <v>6607</v>
      </c>
      <c r="F306" t="s">
        <v>6608</v>
      </c>
      <c r="G306" t="s">
        <v>3917</v>
      </c>
      <c r="H306">
        <v>1828.27</v>
      </c>
      <c r="I306">
        <v>34.5</v>
      </c>
      <c r="J306" t="s">
        <v>6609</v>
      </c>
      <c r="K306" t="s">
        <v>6610</v>
      </c>
      <c r="L306">
        <v>286793</v>
      </c>
      <c r="M306">
        <v>38682</v>
      </c>
      <c r="N306" t="s">
        <v>6611</v>
      </c>
      <c r="O306" t="s">
        <v>6612</v>
      </c>
      <c r="P306" t="s">
        <v>6613</v>
      </c>
    </row>
    <row r="307" spans="1:17" x14ac:dyDescent="0.3">
      <c r="A307" t="s">
        <v>6614</v>
      </c>
      <c r="B307" t="s">
        <v>4267</v>
      </c>
      <c r="D307" t="s">
        <v>6615</v>
      </c>
      <c r="E307" t="s">
        <v>6616</v>
      </c>
      <c r="F307" t="s">
        <v>6617</v>
      </c>
      <c r="G307" t="s">
        <v>3917</v>
      </c>
      <c r="H307">
        <v>511.738</v>
      </c>
      <c r="I307">
        <v>45.699599999999997</v>
      </c>
      <c r="J307" t="s">
        <v>6618</v>
      </c>
      <c r="K307" t="s">
        <v>6619</v>
      </c>
      <c r="L307">
        <v>59587</v>
      </c>
      <c r="M307">
        <v>20692</v>
      </c>
      <c r="N307" t="s">
        <v>6620</v>
      </c>
      <c r="O307" t="s">
        <v>6621</v>
      </c>
      <c r="P307" t="s">
        <v>6622</v>
      </c>
    </row>
    <row r="308" spans="1:17" x14ac:dyDescent="0.3">
      <c r="A308" t="s">
        <v>6623</v>
      </c>
      <c r="B308" t="s">
        <v>4267</v>
      </c>
      <c r="C308" t="s">
        <v>6624</v>
      </c>
      <c r="D308" t="s">
        <v>6625</v>
      </c>
      <c r="E308" t="s">
        <v>6626</v>
      </c>
      <c r="F308" t="s">
        <v>6627</v>
      </c>
      <c r="G308" t="s">
        <v>3917</v>
      </c>
      <c r="H308">
        <v>176.21100000000001</v>
      </c>
      <c r="I308">
        <v>35.799999999999997</v>
      </c>
      <c r="K308" t="s">
        <v>6628</v>
      </c>
      <c r="L308">
        <v>14739</v>
      </c>
      <c r="M308">
        <v>0</v>
      </c>
      <c r="N308" t="s">
        <v>6629</v>
      </c>
      <c r="O308" t="s">
        <v>6630</v>
      </c>
    </row>
    <row r="309" spans="1:17" x14ac:dyDescent="0.3">
      <c r="A309" t="s">
        <v>6631</v>
      </c>
      <c r="B309" t="s">
        <v>4443</v>
      </c>
      <c r="D309" t="s">
        <v>6632</v>
      </c>
      <c r="E309" t="s">
        <v>6633</v>
      </c>
      <c r="F309" t="s">
        <v>6634</v>
      </c>
      <c r="G309" t="s">
        <v>3906</v>
      </c>
      <c r="H309">
        <v>2655.78</v>
      </c>
      <c r="I309">
        <v>41.814</v>
      </c>
      <c r="J309" t="s">
        <v>6635</v>
      </c>
      <c r="K309" t="s">
        <v>6636</v>
      </c>
      <c r="L309">
        <v>509</v>
      </c>
      <c r="M309">
        <v>58204</v>
      </c>
      <c r="N309" t="s">
        <v>6637</v>
      </c>
      <c r="O309" t="s">
        <v>6638</v>
      </c>
      <c r="P309" t="s">
        <v>6639</v>
      </c>
    </row>
    <row r="310" spans="1:17" x14ac:dyDescent="0.3">
      <c r="A310" t="s">
        <v>6640</v>
      </c>
      <c r="B310" t="s">
        <v>4443</v>
      </c>
      <c r="D310" t="s">
        <v>6641</v>
      </c>
      <c r="E310" t="s">
        <v>6642</v>
      </c>
      <c r="F310" t="s">
        <v>6643</v>
      </c>
      <c r="G310" t="s">
        <v>3917</v>
      </c>
      <c r="H310">
        <v>3187.66</v>
      </c>
      <c r="I310">
        <v>41.2</v>
      </c>
      <c r="J310" t="s">
        <v>6644</v>
      </c>
      <c r="K310" t="s">
        <v>6645</v>
      </c>
      <c r="L310">
        <v>179514</v>
      </c>
      <c r="M310">
        <v>32104</v>
      </c>
      <c r="N310" t="s">
        <v>6646</v>
      </c>
      <c r="O310" t="s">
        <v>6647</v>
      </c>
      <c r="P310" t="s">
        <v>6648</v>
      </c>
    </row>
    <row r="311" spans="1:17" x14ac:dyDescent="0.3">
      <c r="A311" t="s">
        <v>6649</v>
      </c>
      <c r="B311" t="s">
        <v>3984</v>
      </c>
      <c r="C311" t="s">
        <v>6650</v>
      </c>
      <c r="D311" t="s">
        <v>6651</v>
      </c>
      <c r="E311" t="s">
        <v>6652</v>
      </c>
      <c r="F311" t="s">
        <v>6653</v>
      </c>
      <c r="G311" t="s">
        <v>3917</v>
      </c>
      <c r="H311">
        <v>23.263100000000001</v>
      </c>
      <c r="I311">
        <v>47.5</v>
      </c>
      <c r="K311" t="s">
        <v>6654</v>
      </c>
      <c r="L311">
        <v>17</v>
      </c>
      <c r="M311">
        <v>8765</v>
      </c>
      <c r="N311" t="s">
        <v>6655</v>
      </c>
      <c r="O311" t="s">
        <v>6656</v>
      </c>
      <c r="P311" t="s">
        <v>6657</v>
      </c>
      <c r="Q311">
        <v>30</v>
      </c>
    </row>
    <row r="312" spans="1:17" x14ac:dyDescent="0.3">
      <c r="A312" t="s">
        <v>6658</v>
      </c>
      <c r="B312" t="s">
        <v>3984</v>
      </c>
      <c r="C312" t="s">
        <v>6659</v>
      </c>
      <c r="D312" t="s">
        <v>6660</v>
      </c>
      <c r="E312" t="s">
        <v>6661</v>
      </c>
      <c r="F312" t="s">
        <v>6662</v>
      </c>
      <c r="G312" t="s">
        <v>3917</v>
      </c>
      <c r="H312">
        <v>24.158200000000001</v>
      </c>
      <c r="I312">
        <v>47.3</v>
      </c>
      <c r="K312" t="s">
        <v>6663</v>
      </c>
      <c r="L312">
        <v>125</v>
      </c>
      <c r="M312">
        <v>8676</v>
      </c>
      <c r="N312" t="s">
        <v>6655</v>
      </c>
      <c r="O312" t="s">
        <v>6664</v>
      </c>
      <c r="Q312">
        <v>30</v>
      </c>
    </row>
    <row r="313" spans="1:17" x14ac:dyDescent="0.3">
      <c r="A313" t="s">
        <v>6665</v>
      </c>
      <c r="B313" t="s">
        <v>3984</v>
      </c>
      <c r="C313" t="s">
        <v>6666</v>
      </c>
      <c r="D313" t="s">
        <v>6667</v>
      </c>
      <c r="E313" t="s">
        <v>6668</v>
      </c>
      <c r="F313" t="s">
        <v>6669</v>
      </c>
      <c r="G313" t="s">
        <v>3917</v>
      </c>
      <c r="H313">
        <v>22.988600000000002</v>
      </c>
      <c r="I313">
        <v>48.1</v>
      </c>
      <c r="K313" t="s">
        <v>6670</v>
      </c>
      <c r="L313">
        <v>111</v>
      </c>
      <c r="M313">
        <v>8521</v>
      </c>
      <c r="N313" t="s">
        <v>6671</v>
      </c>
      <c r="O313" t="s">
        <v>6672</v>
      </c>
      <c r="Q313">
        <v>30</v>
      </c>
    </row>
    <row r="314" spans="1:17" x14ac:dyDescent="0.3">
      <c r="A314" t="s">
        <v>6673</v>
      </c>
      <c r="B314" t="s">
        <v>3984</v>
      </c>
      <c r="C314" t="s">
        <v>6674</v>
      </c>
      <c r="D314" t="s">
        <v>6675</v>
      </c>
      <c r="E314" t="s">
        <v>6676</v>
      </c>
      <c r="F314" t="s">
        <v>6677</v>
      </c>
      <c r="G314" t="s">
        <v>3917</v>
      </c>
      <c r="H314">
        <v>22.53</v>
      </c>
      <c r="I314">
        <v>48.3</v>
      </c>
      <c r="K314" t="s">
        <v>6678</v>
      </c>
      <c r="L314">
        <v>36</v>
      </c>
      <c r="M314">
        <v>8706</v>
      </c>
      <c r="N314" t="s">
        <v>6679</v>
      </c>
      <c r="O314" t="s">
        <v>6680</v>
      </c>
      <c r="P314" t="s">
        <v>6681</v>
      </c>
      <c r="Q314">
        <v>30</v>
      </c>
    </row>
    <row r="315" spans="1:17" x14ac:dyDescent="0.3">
      <c r="A315" t="s">
        <v>6682</v>
      </c>
      <c r="B315" t="s">
        <v>3984</v>
      </c>
      <c r="C315" t="s">
        <v>6683</v>
      </c>
      <c r="D315" t="s">
        <v>6684</v>
      </c>
      <c r="E315" t="s">
        <v>6685</v>
      </c>
      <c r="F315" t="s">
        <v>6686</v>
      </c>
      <c r="G315" t="s">
        <v>3917</v>
      </c>
      <c r="H315">
        <v>23.2729</v>
      </c>
      <c r="I315">
        <v>48.4</v>
      </c>
      <c r="K315" t="s">
        <v>6687</v>
      </c>
      <c r="L315">
        <v>19</v>
      </c>
      <c r="M315">
        <v>8921</v>
      </c>
      <c r="N315" t="s">
        <v>6688</v>
      </c>
      <c r="O315" t="s">
        <v>6689</v>
      </c>
      <c r="P315" t="s">
        <v>6690</v>
      </c>
      <c r="Q315">
        <v>24</v>
      </c>
    </row>
    <row r="316" spans="1:17" x14ac:dyDescent="0.3">
      <c r="A316" t="s">
        <v>6691</v>
      </c>
      <c r="B316" t="s">
        <v>4198</v>
      </c>
      <c r="C316" t="s">
        <v>6692</v>
      </c>
      <c r="D316" t="s">
        <v>6693</v>
      </c>
      <c r="E316" t="s">
        <v>6694</v>
      </c>
      <c r="F316" t="s">
        <v>6695</v>
      </c>
      <c r="G316" t="s">
        <v>3917</v>
      </c>
      <c r="H316">
        <v>41.9129</v>
      </c>
      <c r="I316">
        <v>48.870600000000003</v>
      </c>
      <c r="J316" t="s">
        <v>6696</v>
      </c>
      <c r="K316" t="s">
        <v>6697</v>
      </c>
      <c r="L316">
        <v>56</v>
      </c>
      <c r="M316">
        <v>12595</v>
      </c>
      <c r="N316" t="s">
        <v>6698</v>
      </c>
      <c r="O316" t="s">
        <v>6699</v>
      </c>
    </row>
    <row r="317" spans="1:17" x14ac:dyDescent="0.3">
      <c r="A317" t="s">
        <v>6700</v>
      </c>
      <c r="B317" t="s">
        <v>4198</v>
      </c>
      <c r="C317" t="s">
        <v>6701</v>
      </c>
      <c r="D317" t="s">
        <v>6702</v>
      </c>
      <c r="E317" t="s">
        <v>6703</v>
      </c>
      <c r="F317" t="s">
        <v>6704</v>
      </c>
      <c r="G317" t="s">
        <v>3917</v>
      </c>
      <c r="H317">
        <v>3.8607399999999998</v>
      </c>
      <c r="I317">
        <v>33.700000000000003</v>
      </c>
      <c r="K317" t="s">
        <v>6705</v>
      </c>
      <c r="L317">
        <v>1733</v>
      </c>
      <c r="M317">
        <v>3632</v>
      </c>
      <c r="N317" t="s">
        <v>6706</v>
      </c>
      <c r="O317" t="s">
        <v>6707</v>
      </c>
      <c r="P317" t="s">
        <v>6708</v>
      </c>
    </row>
    <row r="318" spans="1:17" x14ac:dyDescent="0.3">
      <c r="A318" t="s">
        <v>6709</v>
      </c>
      <c r="B318" t="s">
        <v>4226</v>
      </c>
      <c r="D318" t="s">
        <v>6710</v>
      </c>
      <c r="E318" t="s">
        <v>6711</v>
      </c>
      <c r="F318" t="s">
        <v>6712</v>
      </c>
      <c r="G318" t="s">
        <v>3906</v>
      </c>
      <c r="H318">
        <v>499.41300000000001</v>
      </c>
      <c r="I318">
        <v>34.088700000000003</v>
      </c>
      <c r="J318" t="s">
        <v>6713</v>
      </c>
      <c r="L318">
        <v>32</v>
      </c>
      <c r="M318">
        <v>0</v>
      </c>
      <c r="N318" t="s">
        <v>6714</v>
      </c>
      <c r="O318" t="s">
        <v>6715</v>
      </c>
    </row>
    <row r="319" spans="1:17" x14ac:dyDescent="0.3">
      <c r="A319" t="s">
        <v>6716</v>
      </c>
      <c r="B319" t="s">
        <v>4091</v>
      </c>
      <c r="C319" t="s">
        <v>6717</v>
      </c>
      <c r="D319" t="s">
        <v>6718</v>
      </c>
      <c r="E319" t="s">
        <v>6719</v>
      </c>
      <c r="F319" t="s">
        <v>6720</v>
      </c>
      <c r="G319" t="s">
        <v>3989</v>
      </c>
      <c r="H319">
        <v>6.1494099999999996</v>
      </c>
      <c r="I319">
        <v>49.7</v>
      </c>
      <c r="K319" t="s">
        <v>6721</v>
      </c>
      <c r="L319">
        <v>5379</v>
      </c>
      <c r="M319">
        <v>0</v>
      </c>
      <c r="N319" t="s">
        <v>6722</v>
      </c>
      <c r="O319" t="s">
        <v>6723</v>
      </c>
    </row>
    <row r="320" spans="1:17" x14ac:dyDescent="0.3">
      <c r="A320" t="s">
        <v>6724</v>
      </c>
      <c r="B320" t="s">
        <v>3902</v>
      </c>
      <c r="C320" t="s">
        <v>6725</v>
      </c>
      <c r="D320" t="s">
        <v>6726</v>
      </c>
      <c r="E320" t="s">
        <v>6727</v>
      </c>
      <c r="F320" t="s">
        <v>6728</v>
      </c>
      <c r="G320" t="s">
        <v>3989</v>
      </c>
      <c r="H320">
        <v>91.405900000000003</v>
      </c>
      <c r="I320">
        <v>44.9</v>
      </c>
      <c r="K320" t="s">
        <v>6729</v>
      </c>
      <c r="L320">
        <v>3736</v>
      </c>
      <c r="M320">
        <v>0</v>
      </c>
      <c r="N320" t="s">
        <v>4318</v>
      </c>
      <c r="O320" t="s">
        <v>6730</v>
      </c>
    </row>
    <row r="321" spans="1:17" x14ac:dyDescent="0.3">
      <c r="A321" t="s">
        <v>6731</v>
      </c>
      <c r="B321" t="s">
        <v>3984</v>
      </c>
      <c r="C321" t="s">
        <v>6732</v>
      </c>
      <c r="D321" t="s">
        <v>6733</v>
      </c>
      <c r="E321" t="s">
        <v>6734</v>
      </c>
      <c r="F321" t="s">
        <v>6735</v>
      </c>
      <c r="G321" t="s">
        <v>3917</v>
      </c>
      <c r="H321">
        <v>33.900300000000001</v>
      </c>
      <c r="I321">
        <v>55.6</v>
      </c>
      <c r="K321" t="s">
        <v>6736</v>
      </c>
      <c r="L321">
        <v>55</v>
      </c>
      <c r="M321">
        <v>10535</v>
      </c>
      <c r="N321" t="s">
        <v>6737</v>
      </c>
      <c r="O321" t="s">
        <v>6738</v>
      </c>
      <c r="P321" t="s">
        <v>6739</v>
      </c>
      <c r="Q321">
        <v>25</v>
      </c>
    </row>
    <row r="322" spans="1:17" x14ac:dyDescent="0.3">
      <c r="A322" t="s">
        <v>6740</v>
      </c>
      <c r="B322" t="s">
        <v>3984</v>
      </c>
      <c r="C322" t="s">
        <v>6741</v>
      </c>
      <c r="D322" t="s">
        <v>6742</v>
      </c>
      <c r="E322" t="s">
        <v>6743</v>
      </c>
      <c r="F322" t="s">
        <v>6744</v>
      </c>
      <c r="G322" t="s">
        <v>3906</v>
      </c>
      <c r="H322">
        <v>141.40299999999999</v>
      </c>
      <c r="I322">
        <v>43.663400000000003</v>
      </c>
      <c r="J322" t="s">
        <v>6745</v>
      </c>
      <c r="K322" t="s">
        <v>6746</v>
      </c>
      <c r="L322">
        <v>36</v>
      </c>
      <c r="M322">
        <v>7993</v>
      </c>
      <c r="N322" t="s">
        <v>6747</v>
      </c>
      <c r="O322" t="s">
        <v>6748</v>
      </c>
    </row>
    <row r="323" spans="1:17" x14ac:dyDescent="0.3">
      <c r="A323" t="s">
        <v>6749</v>
      </c>
      <c r="B323" t="s">
        <v>4091</v>
      </c>
      <c r="C323" t="s">
        <v>6750</v>
      </c>
      <c r="D323" t="s">
        <v>6751</v>
      </c>
      <c r="E323" t="s">
        <v>6752</v>
      </c>
      <c r="F323" t="s">
        <v>6753</v>
      </c>
      <c r="G323" t="s">
        <v>3917</v>
      </c>
      <c r="H323">
        <v>9.2452500000000004</v>
      </c>
      <c r="I323">
        <v>28.5</v>
      </c>
      <c r="K323" t="s">
        <v>6754</v>
      </c>
      <c r="L323">
        <v>84</v>
      </c>
      <c r="M323">
        <v>3934</v>
      </c>
      <c r="N323" t="s">
        <v>6755</v>
      </c>
      <c r="O323" t="s">
        <v>6756</v>
      </c>
      <c r="P323" t="s">
        <v>6757</v>
      </c>
    </row>
    <row r="324" spans="1:17" x14ac:dyDescent="0.3">
      <c r="A324" t="s">
        <v>6758</v>
      </c>
      <c r="B324" t="s">
        <v>4208</v>
      </c>
      <c r="C324" t="s">
        <v>6759</v>
      </c>
      <c r="D324" t="s">
        <v>6760</v>
      </c>
      <c r="E324" t="s">
        <v>6761</v>
      </c>
      <c r="F324" t="s">
        <v>6762</v>
      </c>
      <c r="G324" t="s">
        <v>3906</v>
      </c>
      <c r="H324">
        <v>157.97800000000001</v>
      </c>
      <c r="I324">
        <v>36.7744</v>
      </c>
      <c r="J324" t="s">
        <v>6763</v>
      </c>
      <c r="L324">
        <v>9</v>
      </c>
      <c r="M324">
        <v>0</v>
      </c>
      <c r="N324" t="s">
        <v>6764</v>
      </c>
      <c r="O324" t="s">
        <v>6765</v>
      </c>
    </row>
    <row r="325" spans="1:17" x14ac:dyDescent="0.3">
      <c r="A325" t="s">
        <v>6766</v>
      </c>
      <c r="B325" t="s">
        <v>4347</v>
      </c>
      <c r="C325" t="s">
        <v>6767</v>
      </c>
      <c r="D325" t="s">
        <v>6768</v>
      </c>
      <c r="E325" t="s">
        <v>6769</v>
      </c>
      <c r="F325" t="s">
        <v>6770</v>
      </c>
      <c r="G325" t="s">
        <v>3917</v>
      </c>
      <c r="H325">
        <v>26.6633</v>
      </c>
      <c r="I325">
        <v>47.7</v>
      </c>
      <c r="K325" t="s">
        <v>6771</v>
      </c>
      <c r="L325">
        <v>25056</v>
      </c>
      <c r="M325">
        <v>13560</v>
      </c>
      <c r="N325" t="s">
        <v>6772</v>
      </c>
      <c r="O325" t="s">
        <v>6773</v>
      </c>
      <c r="P325" t="s">
        <v>6774</v>
      </c>
      <c r="Q325">
        <v>25</v>
      </c>
    </row>
    <row r="326" spans="1:17" x14ac:dyDescent="0.3">
      <c r="A326" t="s">
        <v>6775</v>
      </c>
      <c r="B326" t="s">
        <v>3923</v>
      </c>
      <c r="D326" t="s">
        <v>6776</v>
      </c>
      <c r="E326" t="s">
        <v>6777</v>
      </c>
      <c r="F326" t="s">
        <v>6778</v>
      </c>
      <c r="G326" t="s">
        <v>3906</v>
      </c>
      <c r="H326">
        <v>421.53899999999999</v>
      </c>
      <c r="I326">
        <v>36.042700000000004</v>
      </c>
      <c r="J326" t="s">
        <v>6779</v>
      </c>
      <c r="K326" t="s">
        <v>6780</v>
      </c>
      <c r="L326">
        <v>4826</v>
      </c>
      <c r="M326">
        <v>44655</v>
      </c>
      <c r="N326" t="s">
        <v>6781</v>
      </c>
      <c r="O326" t="s">
        <v>6782</v>
      </c>
      <c r="P326" t="s">
        <v>6783</v>
      </c>
    </row>
    <row r="327" spans="1:17" x14ac:dyDescent="0.3">
      <c r="A327" t="s">
        <v>57</v>
      </c>
      <c r="B327" t="s">
        <v>3984</v>
      </c>
      <c r="C327" t="s">
        <v>6784</v>
      </c>
      <c r="D327" t="s">
        <v>6785</v>
      </c>
      <c r="E327" t="s">
        <v>6786</v>
      </c>
      <c r="F327" t="s">
        <v>6787</v>
      </c>
      <c r="G327" t="s">
        <v>3989</v>
      </c>
      <c r="H327">
        <v>31.0365</v>
      </c>
      <c r="I327">
        <v>50.8</v>
      </c>
      <c r="K327" t="s">
        <v>6788</v>
      </c>
      <c r="L327">
        <v>29</v>
      </c>
      <c r="M327">
        <v>0</v>
      </c>
      <c r="N327" t="s">
        <v>6789</v>
      </c>
      <c r="O327" t="s">
        <v>6790</v>
      </c>
      <c r="Q327">
        <v>24</v>
      </c>
    </row>
    <row r="328" spans="1:17" x14ac:dyDescent="0.3">
      <c r="A328" t="s">
        <v>6791</v>
      </c>
      <c r="B328" t="s">
        <v>4226</v>
      </c>
      <c r="D328" t="s">
        <v>6792</v>
      </c>
      <c r="E328" t="s">
        <v>6793</v>
      </c>
      <c r="F328" t="s">
        <v>6794</v>
      </c>
      <c r="G328" t="s">
        <v>3917</v>
      </c>
      <c r="H328">
        <v>485.70499999999998</v>
      </c>
      <c r="I328">
        <v>38.5</v>
      </c>
      <c r="K328" t="s">
        <v>6795</v>
      </c>
      <c r="L328">
        <v>161988</v>
      </c>
      <c r="M328">
        <v>24730</v>
      </c>
      <c r="N328" t="s">
        <v>6796</v>
      </c>
      <c r="O328" t="s">
        <v>6797</v>
      </c>
      <c r="P328" t="s">
        <v>6798</v>
      </c>
    </row>
    <row r="329" spans="1:17" x14ac:dyDescent="0.3">
      <c r="A329" t="s">
        <v>131</v>
      </c>
      <c r="B329" t="s">
        <v>3984</v>
      </c>
      <c r="C329" t="s">
        <v>6799</v>
      </c>
      <c r="D329" t="s">
        <v>6800</v>
      </c>
      <c r="E329" t="s">
        <v>6801</v>
      </c>
      <c r="F329" t="s">
        <v>6802</v>
      </c>
      <c r="G329" t="s">
        <v>3917</v>
      </c>
      <c r="H329">
        <v>36.468499999999999</v>
      </c>
      <c r="I329">
        <v>56.5</v>
      </c>
      <c r="K329" t="s">
        <v>6803</v>
      </c>
      <c r="L329">
        <v>20</v>
      </c>
      <c r="M329">
        <v>0</v>
      </c>
      <c r="N329" t="s">
        <v>6804</v>
      </c>
      <c r="O329" t="s">
        <v>6805</v>
      </c>
      <c r="Q329">
        <v>23</v>
      </c>
    </row>
    <row r="330" spans="1:17" x14ac:dyDescent="0.3">
      <c r="A330" t="s">
        <v>6806</v>
      </c>
      <c r="B330" t="s">
        <v>3984</v>
      </c>
      <c r="C330" t="s">
        <v>6807</v>
      </c>
      <c r="D330" t="s">
        <v>6808</v>
      </c>
      <c r="E330" t="s">
        <v>6809</v>
      </c>
      <c r="F330" t="s">
        <v>6810</v>
      </c>
      <c r="G330" t="s">
        <v>3917</v>
      </c>
      <c r="H330">
        <v>43.870399999999997</v>
      </c>
      <c r="I330">
        <v>50.8</v>
      </c>
      <c r="K330" t="s">
        <v>6811</v>
      </c>
      <c r="L330">
        <v>26</v>
      </c>
      <c r="M330">
        <v>11588</v>
      </c>
      <c r="N330" t="s">
        <v>6541</v>
      </c>
      <c r="O330" t="s">
        <v>6812</v>
      </c>
      <c r="P330" t="s">
        <v>6813</v>
      </c>
      <c r="Q330">
        <v>22</v>
      </c>
    </row>
    <row r="331" spans="1:17" x14ac:dyDescent="0.3">
      <c r="A331" t="s">
        <v>6814</v>
      </c>
      <c r="B331" t="s">
        <v>3984</v>
      </c>
      <c r="C331" t="s">
        <v>6815</v>
      </c>
      <c r="D331" t="s">
        <v>6816</v>
      </c>
      <c r="E331" t="s">
        <v>6817</v>
      </c>
      <c r="F331" t="s">
        <v>6818</v>
      </c>
      <c r="G331" t="s">
        <v>3989</v>
      </c>
      <c r="H331">
        <v>22.2242</v>
      </c>
      <c r="I331">
        <v>48.7</v>
      </c>
      <c r="K331" t="s">
        <v>6819</v>
      </c>
      <c r="L331">
        <v>68</v>
      </c>
      <c r="M331">
        <v>7974</v>
      </c>
      <c r="N331" t="s">
        <v>6820</v>
      </c>
      <c r="O331" t="s">
        <v>6821</v>
      </c>
      <c r="P331" t="s">
        <v>6822</v>
      </c>
      <c r="Q331">
        <v>27</v>
      </c>
    </row>
    <row r="332" spans="1:17" x14ac:dyDescent="0.3">
      <c r="A332" t="s">
        <v>6823</v>
      </c>
      <c r="B332" t="s">
        <v>4226</v>
      </c>
      <c r="C332" t="s">
        <v>6824</v>
      </c>
      <c r="D332" t="s">
        <v>6825</v>
      </c>
      <c r="E332" t="s">
        <v>6826</v>
      </c>
      <c r="F332" t="s">
        <v>6827</v>
      </c>
      <c r="G332" t="s">
        <v>3917</v>
      </c>
      <c r="H332">
        <v>1143.54</v>
      </c>
      <c r="I332">
        <v>17.2</v>
      </c>
      <c r="K332" t="s">
        <v>6828</v>
      </c>
      <c r="L332">
        <v>76616</v>
      </c>
      <c r="M332">
        <v>0</v>
      </c>
      <c r="N332" t="s">
        <v>6829</v>
      </c>
      <c r="O332" t="s">
        <v>6830</v>
      </c>
    </row>
    <row r="333" spans="1:17" x14ac:dyDescent="0.3">
      <c r="A333" t="s">
        <v>6831</v>
      </c>
      <c r="B333" t="s">
        <v>4443</v>
      </c>
      <c r="C333" t="s">
        <v>6832</v>
      </c>
      <c r="D333" t="s">
        <v>6833</v>
      </c>
      <c r="E333" t="s">
        <v>6834</v>
      </c>
      <c r="F333" t="s">
        <v>6835</v>
      </c>
      <c r="G333" t="s">
        <v>3917</v>
      </c>
      <c r="H333">
        <v>2119.62</v>
      </c>
      <c r="I333">
        <v>41.8</v>
      </c>
      <c r="J333" t="s">
        <v>6836</v>
      </c>
      <c r="K333" t="s">
        <v>6837</v>
      </c>
      <c r="L333">
        <v>77390</v>
      </c>
      <c r="M333">
        <v>44159</v>
      </c>
      <c r="N333" t="s">
        <v>6838</v>
      </c>
      <c r="O333" t="s">
        <v>6839</v>
      </c>
      <c r="P333" t="s">
        <v>6840</v>
      </c>
    </row>
    <row r="334" spans="1:17" x14ac:dyDescent="0.3">
      <c r="A334" t="s">
        <v>6841</v>
      </c>
      <c r="B334" t="s">
        <v>4443</v>
      </c>
      <c r="C334" t="s">
        <v>6842</v>
      </c>
      <c r="D334" t="s">
        <v>6843</v>
      </c>
      <c r="E334" t="s">
        <v>6844</v>
      </c>
      <c r="F334" t="s">
        <v>6845</v>
      </c>
      <c r="G334" t="s">
        <v>3917</v>
      </c>
      <c r="H334">
        <v>3286.01</v>
      </c>
      <c r="I334">
        <v>40</v>
      </c>
      <c r="K334" t="s">
        <v>6846</v>
      </c>
      <c r="L334">
        <v>269084</v>
      </c>
      <c r="M334">
        <v>0</v>
      </c>
      <c r="N334" t="s">
        <v>6847</v>
      </c>
      <c r="O334" t="s">
        <v>6848</v>
      </c>
    </row>
    <row r="335" spans="1:17" x14ac:dyDescent="0.3">
      <c r="A335" t="s">
        <v>191</v>
      </c>
      <c r="B335" t="s">
        <v>4347</v>
      </c>
      <c r="C335" t="s">
        <v>6849</v>
      </c>
      <c r="D335" t="s">
        <v>6850</v>
      </c>
      <c r="E335" t="s">
        <v>6851</v>
      </c>
      <c r="F335" t="s">
        <v>6852</v>
      </c>
      <c r="G335" t="s">
        <v>3989</v>
      </c>
      <c r="H335">
        <v>34.970500000000001</v>
      </c>
      <c r="I335">
        <v>50.848700000000001</v>
      </c>
      <c r="J335" t="s">
        <v>6853</v>
      </c>
      <c r="K335" t="s">
        <v>6854</v>
      </c>
      <c r="L335">
        <v>17</v>
      </c>
      <c r="M335">
        <v>11718</v>
      </c>
      <c r="N335" t="s">
        <v>6855</v>
      </c>
      <c r="O335" t="s">
        <v>6856</v>
      </c>
      <c r="P335" t="s">
        <v>6857</v>
      </c>
      <c r="Q335">
        <v>25</v>
      </c>
    </row>
    <row r="336" spans="1:17" x14ac:dyDescent="0.3">
      <c r="A336" t="s">
        <v>6858</v>
      </c>
      <c r="B336" t="s">
        <v>3984</v>
      </c>
      <c r="C336" t="s">
        <v>6859</v>
      </c>
      <c r="D336" t="s">
        <v>6860</v>
      </c>
      <c r="E336" t="s">
        <v>6861</v>
      </c>
      <c r="F336" t="s">
        <v>6862</v>
      </c>
      <c r="G336" t="s">
        <v>3917</v>
      </c>
      <c r="H336">
        <v>33.697800000000001</v>
      </c>
      <c r="I336">
        <v>51.5</v>
      </c>
      <c r="K336" t="s">
        <v>6863</v>
      </c>
      <c r="L336">
        <v>237</v>
      </c>
      <c r="M336">
        <v>10364</v>
      </c>
      <c r="N336" t="s">
        <v>6864</v>
      </c>
      <c r="O336" t="s">
        <v>6865</v>
      </c>
      <c r="P336" t="s">
        <v>6866</v>
      </c>
      <c r="Q336">
        <v>25</v>
      </c>
    </row>
    <row r="337" spans="1:17" x14ac:dyDescent="0.3">
      <c r="A337" t="s">
        <v>6867</v>
      </c>
      <c r="B337" t="s">
        <v>3984</v>
      </c>
      <c r="C337" t="s">
        <v>6868</v>
      </c>
      <c r="D337" t="s">
        <v>6869</v>
      </c>
      <c r="E337" t="s">
        <v>6870</v>
      </c>
      <c r="F337" t="s">
        <v>6871</v>
      </c>
      <c r="G337" t="s">
        <v>3917</v>
      </c>
      <c r="H337">
        <v>32.515999999999998</v>
      </c>
      <c r="I337">
        <v>51.5</v>
      </c>
      <c r="K337" t="s">
        <v>6872</v>
      </c>
      <c r="L337">
        <v>241</v>
      </c>
      <c r="M337">
        <v>9595</v>
      </c>
      <c r="N337" t="s">
        <v>6873</v>
      </c>
      <c r="O337" t="s">
        <v>6874</v>
      </c>
      <c r="Q337">
        <v>25</v>
      </c>
    </row>
    <row r="338" spans="1:17" x14ac:dyDescent="0.3">
      <c r="A338" t="s">
        <v>6875</v>
      </c>
      <c r="B338" t="s">
        <v>3923</v>
      </c>
      <c r="C338" t="s">
        <v>6876</v>
      </c>
      <c r="D338" t="s">
        <v>6877</v>
      </c>
      <c r="E338" t="s">
        <v>6878</v>
      </c>
      <c r="F338" t="s">
        <v>6879</v>
      </c>
      <c r="G338" t="s">
        <v>3917</v>
      </c>
      <c r="H338">
        <v>266.964</v>
      </c>
      <c r="I338">
        <v>33.501199999999997</v>
      </c>
      <c r="J338" t="s">
        <v>6880</v>
      </c>
      <c r="K338" t="s">
        <v>6881</v>
      </c>
      <c r="L338">
        <v>1232</v>
      </c>
      <c r="M338">
        <v>29586</v>
      </c>
      <c r="N338" t="s">
        <v>6286</v>
      </c>
      <c r="O338" t="s">
        <v>6882</v>
      </c>
      <c r="P338" t="s">
        <v>6883</v>
      </c>
    </row>
    <row r="339" spans="1:17" x14ac:dyDescent="0.3">
      <c r="A339" t="s">
        <v>6884</v>
      </c>
      <c r="B339" t="s">
        <v>4347</v>
      </c>
      <c r="C339" t="s">
        <v>6885</v>
      </c>
      <c r="D339" t="s">
        <v>6886</v>
      </c>
      <c r="E339" t="s">
        <v>6887</v>
      </c>
      <c r="F339" t="s">
        <v>6888</v>
      </c>
      <c r="G339" t="s">
        <v>3917</v>
      </c>
      <c r="H339">
        <v>21.013999999999999</v>
      </c>
      <c r="I339">
        <v>67.5</v>
      </c>
      <c r="K339" t="s">
        <v>6889</v>
      </c>
      <c r="L339">
        <v>26</v>
      </c>
      <c r="M339">
        <v>7225</v>
      </c>
      <c r="N339" t="s">
        <v>6890</v>
      </c>
      <c r="O339" t="s">
        <v>6891</v>
      </c>
      <c r="P339" t="s">
        <v>6892</v>
      </c>
      <c r="Q339">
        <v>23</v>
      </c>
    </row>
    <row r="340" spans="1:17" x14ac:dyDescent="0.3">
      <c r="A340" t="s">
        <v>6893</v>
      </c>
      <c r="B340" t="s">
        <v>4347</v>
      </c>
      <c r="C340" t="s">
        <v>6894</v>
      </c>
      <c r="D340" t="s">
        <v>6895</v>
      </c>
      <c r="E340" t="s">
        <v>6896</v>
      </c>
      <c r="F340" t="s">
        <v>6897</v>
      </c>
      <c r="G340" t="s">
        <v>3917</v>
      </c>
      <c r="H340">
        <v>42.797199999999997</v>
      </c>
      <c r="I340">
        <v>45.3</v>
      </c>
      <c r="K340" t="s">
        <v>6898</v>
      </c>
      <c r="L340">
        <v>46</v>
      </c>
      <c r="M340">
        <v>12925</v>
      </c>
      <c r="N340" t="s">
        <v>6899</v>
      </c>
      <c r="O340" t="s">
        <v>6900</v>
      </c>
      <c r="P340" t="s">
        <v>6901</v>
      </c>
    </row>
    <row r="341" spans="1:17" x14ac:dyDescent="0.3">
      <c r="A341" t="s">
        <v>129</v>
      </c>
      <c r="B341" t="s">
        <v>3984</v>
      </c>
      <c r="C341" t="s">
        <v>6902</v>
      </c>
      <c r="E341" t="s">
        <v>6903</v>
      </c>
      <c r="F341" t="s">
        <v>6904</v>
      </c>
      <c r="G341" t="s">
        <v>3989</v>
      </c>
      <c r="H341">
        <v>13.030200000000001</v>
      </c>
      <c r="I341">
        <v>38.662599999999998</v>
      </c>
      <c r="J341" t="s">
        <v>6905</v>
      </c>
      <c r="L341">
        <v>9</v>
      </c>
      <c r="M341">
        <v>5830</v>
      </c>
      <c r="N341" t="s">
        <v>6906</v>
      </c>
      <c r="O341" t="s">
        <v>6907</v>
      </c>
      <c r="P341" t="s">
        <v>6908</v>
      </c>
      <c r="Q341">
        <v>25</v>
      </c>
    </row>
    <row r="342" spans="1:17" x14ac:dyDescent="0.3">
      <c r="A342" t="s">
        <v>6909</v>
      </c>
      <c r="B342" t="s">
        <v>4198</v>
      </c>
      <c r="C342" t="s">
        <v>6910</v>
      </c>
      <c r="D342" t="s">
        <v>6911</v>
      </c>
      <c r="E342" t="s">
        <v>6912</v>
      </c>
      <c r="F342" t="s">
        <v>6913</v>
      </c>
      <c r="G342" t="s">
        <v>3989</v>
      </c>
      <c r="H342">
        <v>5.6907500000000004</v>
      </c>
      <c r="I342">
        <v>25.4</v>
      </c>
      <c r="K342" t="s">
        <v>6914</v>
      </c>
      <c r="L342">
        <v>536</v>
      </c>
      <c r="M342">
        <v>3209</v>
      </c>
      <c r="N342" t="s">
        <v>6915</v>
      </c>
      <c r="O342" t="s">
        <v>6916</v>
      </c>
      <c r="P342" t="s">
        <v>6917</v>
      </c>
    </row>
    <row r="343" spans="1:17" x14ac:dyDescent="0.3">
      <c r="A343" t="s">
        <v>6918</v>
      </c>
      <c r="B343" t="s">
        <v>4267</v>
      </c>
      <c r="D343" t="s">
        <v>6919</v>
      </c>
      <c r="E343" t="s">
        <v>6920</v>
      </c>
      <c r="F343" t="s">
        <v>6921</v>
      </c>
      <c r="G343" t="s">
        <v>3917</v>
      </c>
      <c r="H343">
        <v>368.94200000000001</v>
      </c>
      <c r="I343">
        <v>40.899099999999997</v>
      </c>
      <c r="J343" t="s">
        <v>6922</v>
      </c>
      <c r="K343" t="s">
        <v>6923</v>
      </c>
      <c r="L343">
        <v>1426</v>
      </c>
      <c r="M343">
        <v>30221</v>
      </c>
      <c r="N343" t="s">
        <v>6924</v>
      </c>
      <c r="O343" t="s">
        <v>6925</v>
      </c>
      <c r="P343" t="s">
        <v>6926</v>
      </c>
    </row>
    <row r="344" spans="1:17" x14ac:dyDescent="0.3">
      <c r="A344" t="s">
        <v>6927</v>
      </c>
      <c r="B344" t="s">
        <v>3984</v>
      </c>
      <c r="C344" t="s">
        <v>6928</v>
      </c>
      <c r="D344" t="s">
        <v>6929</v>
      </c>
      <c r="E344" t="s">
        <v>6930</v>
      </c>
      <c r="F344" t="s">
        <v>6931</v>
      </c>
      <c r="G344" t="s">
        <v>3917</v>
      </c>
      <c r="H344">
        <v>36.149099999999997</v>
      </c>
      <c r="I344">
        <v>51.6</v>
      </c>
      <c r="K344" t="s">
        <v>6932</v>
      </c>
      <c r="L344">
        <v>829</v>
      </c>
      <c r="M344">
        <v>11478</v>
      </c>
      <c r="N344" t="s">
        <v>6933</v>
      </c>
      <c r="O344" t="s">
        <v>6934</v>
      </c>
      <c r="Q344">
        <v>26</v>
      </c>
    </row>
    <row r="345" spans="1:17" x14ac:dyDescent="0.3">
      <c r="A345" t="s">
        <v>6935</v>
      </c>
      <c r="B345" t="s">
        <v>4208</v>
      </c>
      <c r="D345" t="s">
        <v>6936</v>
      </c>
      <c r="E345" t="s">
        <v>6937</v>
      </c>
      <c r="F345" t="s">
        <v>6938</v>
      </c>
      <c r="G345" t="s">
        <v>3917</v>
      </c>
      <c r="H345">
        <v>77.350899999999996</v>
      </c>
      <c r="I345">
        <v>29.9</v>
      </c>
      <c r="K345" t="s">
        <v>6939</v>
      </c>
      <c r="L345">
        <v>6796</v>
      </c>
      <c r="M345">
        <v>10138</v>
      </c>
      <c r="N345" t="s">
        <v>6940</v>
      </c>
      <c r="O345" t="s">
        <v>6941</v>
      </c>
    </row>
    <row r="346" spans="1:17" x14ac:dyDescent="0.3">
      <c r="A346" t="s">
        <v>52</v>
      </c>
      <c r="B346" t="s">
        <v>4347</v>
      </c>
      <c r="C346" t="s">
        <v>6942</v>
      </c>
      <c r="D346" t="s">
        <v>6943</v>
      </c>
      <c r="E346" t="s">
        <v>6944</v>
      </c>
      <c r="F346" t="s">
        <v>6945</v>
      </c>
      <c r="G346" t="s">
        <v>3906</v>
      </c>
      <c r="H346">
        <v>253.53899999999999</v>
      </c>
      <c r="I346">
        <v>46.56</v>
      </c>
      <c r="J346" t="s">
        <v>6946</v>
      </c>
      <c r="K346" t="s">
        <v>6947</v>
      </c>
      <c r="L346">
        <v>283</v>
      </c>
      <c r="M346">
        <v>0</v>
      </c>
      <c r="N346" t="s">
        <v>6097</v>
      </c>
      <c r="O346" t="s">
        <v>6948</v>
      </c>
    </row>
    <row r="347" spans="1:17" x14ac:dyDescent="0.3">
      <c r="A347" t="s">
        <v>6949</v>
      </c>
      <c r="B347" t="s">
        <v>3923</v>
      </c>
      <c r="D347" t="s">
        <v>6950</v>
      </c>
      <c r="E347" t="s">
        <v>6951</v>
      </c>
      <c r="F347" t="s">
        <v>6952</v>
      </c>
      <c r="G347" t="s">
        <v>3906</v>
      </c>
      <c r="H347">
        <v>226.64099999999999</v>
      </c>
      <c r="I347">
        <v>32.8384</v>
      </c>
      <c r="J347" t="s">
        <v>6953</v>
      </c>
      <c r="K347" t="s">
        <v>6954</v>
      </c>
      <c r="L347">
        <v>88</v>
      </c>
      <c r="M347">
        <v>30919</v>
      </c>
      <c r="N347" t="s">
        <v>6955</v>
      </c>
      <c r="O347" t="s">
        <v>6956</v>
      </c>
      <c r="P347" t="s">
        <v>6957</v>
      </c>
    </row>
    <row r="348" spans="1:17" x14ac:dyDescent="0.3">
      <c r="A348" t="s">
        <v>6958</v>
      </c>
      <c r="B348" t="s">
        <v>3984</v>
      </c>
      <c r="C348" t="s">
        <v>6959</v>
      </c>
      <c r="D348" t="s">
        <v>6960</v>
      </c>
      <c r="E348" t="s">
        <v>6961</v>
      </c>
      <c r="F348" t="s">
        <v>6962</v>
      </c>
      <c r="G348" t="s">
        <v>3917</v>
      </c>
      <c r="H348">
        <v>51.644300000000001</v>
      </c>
      <c r="I348">
        <v>49.085299999999997</v>
      </c>
      <c r="J348" t="s">
        <v>6963</v>
      </c>
      <c r="K348" t="s">
        <v>6964</v>
      </c>
      <c r="L348">
        <v>654</v>
      </c>
      <c r="M348">
        <v>12020</v>
      </c>
      <c r="N348" t="s">
        <v>6523</v>
      </c>
      <c r="O348" t="s">
        <v>6965</v>
      </c>
      <c r="P348" t="s">
        <v>6966</v>
      </c>
      <c r="Q348">
        <v>24</v>
      </c>
    </row>
    <row r="349" spans="1:17" x14ac:dyDescent="0.3">
      <c r="A349" t="s">
        <v>6967</v>
      </c>
      <c r="B349" t="s">
        <v>4443</v>
      </c>
      <c r="C349" t="s">
        <v>6968</v>
      </c>
      <c r="D349" t="s">
        <v>6969</v>
      </c>
      <c r="E349" t="s">
        <v>6075</v>
      </c>
      <c r="F349" t="s">
        <v>6970</v>
      </c>
      <c r="G349" t="s">
        <v>3906</v>
      </c>
      <c r="H349">
        <v>3044.87</v>
      </c>
      <c r="I349">
        <v>40.780299999999997</v>
      </c>
      <c r="J349" t="s">
        <v>6971</v>
      </c>
      <c r="K349" t="s">
        <v>6972</v>
      </c>
      <c r="L349">
        <v>5706</v>
      </c>
      <c r="M349">
        <v>51654</v>
      </c>
      <c r="N349" t="s">
        <v>6973</v>
      </c>
      <c r="O349" t="s">
        <v>6974</v>
      </c>
      <c r="P349" t="s">
        <v>6975</v>
      </c>
    </row>
    <row r="350" spans="1:17" x14ac:dyDescent="0.3">
      <c r="A350" t="s">
        <v>6976</v>
      </c>
      <c r="B350" t="s">
        <v>3923</v>
      </c>
      <c r="C350" t="s">
        <v>6977</v>
      </c>
      <c r="D350" t="s">
        <v>6978</v>
      </c>
      <c r="E350" t="s">
        <v>6979</v>
      </c>
      <c r="F350" t="s">
        <v>6980</v>
      </c>
      <c r="G350" t="s">
        <v>3906</v>
      </c>
      <c r="H350">
        <v>616.53</v>
      </c>
      <c r="I350">
        <v>39.386299999999999</v>
      </c>
      <c r="J350" t="s">
        <v>6981</v>
      </c>
      <c r="K350" t="s">
        <v>6982</v>
      </c>
      <c r="L350">
        <v>37</v>
      </c>
      <c r="M350">
        <v>45101</v>
      </c>
      <c r="N350" t="s">
        <v>6983</v>
      </c>
      <c r="O350" t="s">
        <v>6984</v>
      </c>
      <c r="P350" t="s">
        <v>6985</v>
      </c>
    </row>
    <row r="351" spans="1:17" x14ac:dyDescent="0.3">
      <c r="A351" t="s">
        <v>6986</v>
      </c>
      <c r="B351" t="s">
        <v>3923</v>
      </c>
      <c r="D351" t="s">
        <v>6987</v>
      </c>
      <c r="E351" t="s">
        <v>6988</v>
      </c>
      <c r="F351" t="s">
        <v>6989</v>
      </c>
      <c r="G351" t="s">
        <v>3989</v>
      </c>
      <c r="H351">
        <v>4.3479799999999997</v>
      </c>
      <c r="I351">
        <v>35</v>
      </c>
      <c r="K351" t="s">
        <v>6990</v>
      </c>
      <c r="L351">
        <v>15440</v>
      </c>
      <c r="M351">
        <v>0</v>
      </c>
      <c r="N351" t="s">
        <v>6991</v>
      </c>
      <c r="O351" t="s">
        <v>6992</v>
      </c>
    </row>
    <row r="352" spans="1:17" x14ac:dyDescent="0.3">
      <c r="A352" t="s">
        <v>128</v>
      </c>
      <c r="B352" t="s">
        <v>3984</v>
      </c>
      <c r="C352" t="s">
        <v>6993</v>
      </c>
      <c r="D352" t="s">
        <v>6994</v>
      </c>
      <c r="E352" t="s">
        <v>6995</v>
      </c>
      <c r="F352" t="s">
        <v>6996</v>
      </c>
      <c r="G352" t="s">
        <v>3989</v>
      </c>
      <c r="H352">
        <v>42.848100000000002</v>
      </c>
      <c r="I352">
        <v>50.9</v>
      </c>
      <c r="K352" t="s">
        <v>6997</v>
      </c>
      <c r="L352">
        <v>18</v>
      </c>
      <c r="M352">
        <v>13650</v>
      </c>
      <c r="N352" t="s">
        <v>6998</v>
      </c>
      <c r="O352" t="s">
        <v>6999</v>
      </c>
      <c r="Q352">
        <v>23</v>
      </c>
    </row>
    <row r="353" spans="1:17" x14ac:dyDescent="0.3">
      <c r="A353" t="s">
        <v>7000</v>
      </c>
      <c r="B353" t="s">
        <v>3984</v>
      </c>
      <c r="C353" t="s">
        <v>7001</v>
      </c>
      <c r="D353" t="s">
        <v>7002</v>
      </c>
      <c r="E353" t="s">
        <v>7003</v>
      </c>
      <c r="F353" t="s">
        <v>7004</v>
      </c>
      <c r="G353" t="s">
        <v>3917</v>
      </c>
      <c r="H353">
        <v>124.946</v>
      </c>
      <c r="I353">
        <v>44.9</v>
      </c>
      <c r="K353" t="s">
        <v>7005</v>
      </c>
      <c r="L353">
        <v>398</v>
      </c>
      <c r="M353">
        <v>7496</v>
      </c>
      <c r="N353" t="s">
        <v>7006</v>
      </c>
      <c r="O353" t="s">
        <v>7007</v>
      </c>
      <c r="P353" t="s">
        <v>7008</v>
      </c>
    </row>
    <row r="354" spans="1:17" x14ac:dyDescent="0.3">
      <c r="A354" t="s">
        <v>7009</v>
      </c>
      <c r="B354" t="s">
        <v>4347</v>
      </c>
      <c r="C354" t="s">
        <v>7010</v>
      </c>
      <c r="D354" t="s">
        <v>7011</v>
      </c>
      <c r="E354" t="s">
        <v>7012</v>
      </c>
      <c r="F354" t="s">
        <v>7013</v>
      </c>
      <c r="G354" t="s">
        <v>3917</v>
      </c>
      <c r="H354">
        <v>46.293300000000002</v>
      </c>
      <c r="I354">
        <v>52.9</v>
      </c>
      <c r="K354" t="s">
        <v>7014</v>
      </c>
      <c r="L354">
        <v>1137</v>
      </c>
      <c r="M354">
        <v>13918</v>
      </c>
      <c r="N354" t="s">
        <v>7015</v>
      </c>
      <c r="O354" t="s">
        <v>7016</v>
      </c>
      <c r="P354" t="s">
        <v>7017</v>
      </c>
    </row>
    <row r="355" spans="1:17" x14ac:dyDescent="0.3">
      <c r="A355" t="s">
        <v>7018</v>
      </c>
      <c r="B355" t="s">
        <v>3984</v>
      </c>
      <c r="C355" t="s">
        <v>7019</v>
      </c>
      <c r="D355" t="s">
        <v>7020</v>
      </c>
      <c r="E355" t="s">
        <v>7021</v>
      </c>
      <c r="F355" t="s">
        <v>7022</v>
      </c>
      <c r="G355" t="s">
        <v>3917</v>
      </c>
      <c r="H355">
        <v>39.641800000000003</v>
      </c>
      <c r="I355">
        <v>55.9</v>
      </c>
      <c r="K355" t="s">
        <v>7023</v>
      </c>
      <c r="L355">
        <v>206</v>
      </c>
      <c r="M355">
        <v>12329</v>
      </c>
      <c r="N355" t="s">
        <v>7024</v>
      </c>
      <c r="O355" t="s">
        <v>7025</v>
      </c>
    </row>
    <row r="356" spans="1:17" x14ac:dyDescent="0.3">
      <c r="A356" t="s">
        <v>7026</v>
      </c>
      <c r="B356" t="s">
        <v>4198</v>
      </c>
      <c r="C356" t="s">
        <v>7027</v>
      </c>
      <c r="D356" t="s">
        <v>7028</v>
      </c>
      <c r="E356" t="s">
        <v>7029</v>
      </c>
      <c r="F356" t="s">
        <v>7030</v>
      </c>
      <c r="G356" t="s">
        <v>3989</v>
      </c>
      <c r="H356">
        <v>25.2027</v>
      </c>
      <c r="I356">
        <v>26.1</v>
      </c>
      <c r="K356" t="s">
        <v>7031</v>
      </c>
      <c r="L356">
        <v>2738</v>
      </c>
      <c r="M356">
        <v>6203</v>
      </c>
      <c r="N356" t="s">
        <v>7032</v>
      </c>
      <c r="O356" t="s">
        <v>7033</v>
      </c>
    </row>
    <row r="357" spans="1:17" x14ac:dyDescent="0.3">
      <c r="A357" t="s">
        <v>7034</v>
      </c>
      <c r="B357" t="s">
        <v>3984</v>
      </c>
      <c r="C357" t="s">
        <v>7035</v>
      </c>
      <c r="D357" t="s">
        <v>7036</v>
      </c>
      <c r="E357" t="s">
        <v>7037</v>
      </c>
      <c r="F357" t="s">
        <v>7038</v>
      </c>
      <c r="G357" t="s">
        <v>3917</v>
      </c>
      <c r="H357">
        <v>38.391399999999997</v>
      </c>
      <c r="I357">
        <v>52.1</v>
      </c>
      <c r="K357" t="s">
        <v>7039</v>
      </c>
      <c r="L357">
        <v>1583</v>
      </c>
      <c r="M357">
        <v>9896</v>
      </c>
      <c r="N357" t="s">
        <v>7040</v>
      </c>
      <c r="O357" t="s">
        <v>7041</v>
      </c>
      <c r="P357" t="s">
        <v>7042</v>
      </c>
      <c r="Q357">
        <v>24</v>
      </c>
    </row>
    <row r="358" spans="1:17" x14ac:dyDescent="0.3">
      <c r="A358" t="s">
        <v>50</v>
      </c>
      <c r="B358" t="s">
        <v>3984</v>
      </c>
      <c r="C358" t="s">
        <v>7043</v>
      </c>
      <c r="D358" t="s">
        <v>7044</v>
      </c>
      <c r="E358" t="s">
        <v>7045</v>
      </c>
      <c r="F358" t="s">
        <v>7046</v>
      </c>
      <c r="G358" t="s">
        <v>3917</v>
      </c>
      <c r="H358">
        <v>35.818199999999997</v>
      </c>
      <c r="I358">
        <v>49.2</v>
      </c>
      <c r="K358" t="s">
        <v>7047</v>
      </c>
      <c r="L358">
        <v>83</v>
      </c>
      <c r="M358">
        <v>9405</v>
      </c>
      <c r="N358" t="s">
        <v>7048</v>
      </c>
      <c r="O358" t="s">
        <v>7049</v>
      </c>
      <c r="P358" t="s">
        <v>7050</v>
      </c>
    </row>
    <row r="359" spans="1:17" x14ac:dyDescent="0.3">
      <c r="A359" t="s">
        <v>7051</v>
      </c>
      <c r="B359" t="s">
        <v>3984</v>
      </c>
      <c r="C359" t="s">
        <v>7052</v>
      </c>
      <c r="D359" t="s">
        <v>7053</v>
      </c>
      <c r="E359" t="s">
        <v>7054</v>
      </c>
      <c r="F359" t="s">
        <v>7055</v>
      </c>
      <c r="G359" t="s">
        <v>3917</v>
      </c>
      <c r="H359">
        <v>11.5548</v>
      </c>
      <c r="I359">
        <v>37.700000000000003</v>
      </c>
      <c r="K359" t="s">
        <v>7056</v>
      </c>
      <c r="L359">
        <v>30</v>
      </c>
      <c r="M359">
        <v>5180</v>
      </c>
      <c r="N359" t="s">
        <v>4518</v>
      </c>
      <c r="O359" t="s">
        <v>7057</v>
      </c>
      <c r="P359" t="s">
        <v>7058</v>
      </c>
      <c r="Q359">
        <v>25</v>
      </c>
    </row>
    <row r="360" spans="1:17" x14ac:dyDescent="0.3">
      <c r="A360" t="s">
        <v>7059</v>
      </c>
      <c r="B360" t="s">
        <v>3984</v>
      </c>
      <c r="C360" t="s">
        <v>7060</v>
      </c>
      <c r="D360" t="s">
        <v>7061</v>
      </c>
      <c r="E360" t="s">
        <v>7062</v>
      </c>
      <c r="F360" t="s">
        <v>7063</v>
      </c>
      <c r="G360" t="s">
        <v>3917</v>
      </c>
      <c r="H360">
        <v>22.541</v>
      </c>
      <c r="I360">
        <v>48.2</v>
      </c>
      <c r="K360" t="s">
        <v>7064</v>
      </c>
      <c r="L360">
        <v>523</v>
      </c>
      <c r="M360">
        <v>8028</v>
      </c>
      <c r="N360" t="s">
        <v>6820</v>
      </c>
      <c r="O360" t="s">
        <v>7065</v>
      </c>
      <c r="P360" t="s">
        <v>7066</v>
      </c>
      <c r="Q360">
        <v>37</v>
      </c>
    </row>
    <row r="361" spans="1:17" x14ac:dyDescent="0.3">
      <c r="A361" t="s">
        <v>7067</v>
      </c>
      <c r="B361" t="s">
        <v>4772</v>
      </c>
      <c r="D361" t="s">
        <v>7068</v>
      </c>
      <c r="E361" t="s">
        <v>7069</v>
      </c>
      <c r="F361" t="s">
        <v>7070</v>
      </c>
      <c r="G361" t="s">
        <v>3917</v>
      </c>
      <c r="H361">
        <v>19.5824</v>
      </c>
      <c r="I361">
        <v>59.2</v>
      </c>
      <c r="K361" t="s">
        <v>7071</v>
      </c>
      <c r="L361">
        <v>1069</v>
      </c>
      <c r="M361">
        <v>0</v>
      </c>
      <c r="N361" t="s">
        <v>7072</v>
      </c>
      <c r="O361" t="s">
        <v>7073</v>
      </c>
    </row>
    <row r="362" spans="1:17" x14ac:dyDescent="0.3">
      <c r="A362" t="s">
        <v>7074</v>
      </c>
      <c r="B362" t="s">
        <v>3923</v>
      </c>
      <c r="D362" t="s">
        <v>7075</v>
      </c>
      <c r="E362" t="s">
        <v>7076</v>
      </c>
      <c r="F362" t="s">
        <v>7077</v>
      </c>
      <c r="G362" t="s">
        <v>3917</v>
      </c>
      <c r="H362">
        <v>1793.4</v>
      </c>
      <c r="I362">
        <v>32.4</v>
      </c>
      <c r="K362" t="s">
        <v>7078</v>
      </c>
      <c r="L362">
        <v>39575</v>
      </c>
      <c r="M362">
        <v>0</v>
      </c>
      <c r="N362" t="s">
        <v>7079</v>
      </c>
      <c r="O362" t="s">
        <v>7080</v>
      </c>
    </row>
    <row r="363" spans="1:17" x14ac:dyDescent="0.3">
      <c r="A363" t="s">
        <v>7081</v>
      </c>
      <c r="B363" t="s">
        <v>3984</v>
      </c>
      <c r="C363" t="s">
        <v>7082</v>
      </c>
      <c r="D363" t="s">
        <v>7083</v>
      </c>
      <c r="E363" t="s">
        <v>7084</v>
      </c>
      <c r="F363" t="s">
        <v>7085</v>
      </c>
      <c r="G363" t="s">
        <v>3917</v>
      </c>
      <c r="H363">
        <v>29.794</v>
      </c>
      <c r="I363">
        <v>53.3</v>
      </c>
      <c r="K363" t="s">
        <v>7086</v>
      </c>
      <c r="L363">
        <v>289</v>
      </c>
      <c r="M363">
        <v>8312</v>
      </c>
      <c r="N363" t="s">
        <v>7087</v>
      </c>
      <c r="O363" t="s">
        <v>7088</v>
      </c>
      <c r="P363" t="s">
        <v>7089</v>
      </c>
    </row>
    <row r="364" spans="1:17" x14ac:dyDescent="0.3">
      <c r="A364" t="s">
        <v>7090</v>
      </c>
      <c r="B364" t="s">
        <v>3984</v>
      </c>
      <c r="C364" t="s">
        <v>7091</v>
      </c>
      <c r="D364" t="s">
        <v>7092</v>
      </c>
      <c r="E364" t="s">
        <v>7093</v>
      </c>
      <c r="F364" t="s">
        <v>7094</v>
      </c>
      <c r="G364" t="s">
        <v>3917</v>
      </c>
      <c r="H364">
        <v>45.210299999999997</v>
      </c>
      <c r="I364">
        <v>48.5</v>
      </c>
      <c r="K364" t="s">
        <v>7095</v>
      </c>
      <c r="L364">
        <v>32</v>
      </c>
      <c r="M364">
        <v>16136</v>
      </c>
      <c r="N364" t="s">
        <v>7096</v>
      </c>
      <c r="O364" t="s">
        <v>7097</v>
      </c>
      <c r="P364" t="s">
        <v>7098</v>
      </c>
      <c r="Q364">
        <v>25</v>
      </c>
    </row>
    <row r="365" spans="1:17" x14ac:dyDescent="0.3">
      <c r="A365" t="s">
        <v>7099</v>
      </c>
      <c r="B365" t="s">
        <v>3984</v>
      </c>
      <c r="C365" t="s">
        <v>7100</v>
      </c>
      <c r="D365" t="s">
        <v>7101</v>
      </c>
      <c r="E365" t="s">
        <v>7102</v>
      </c>
      <c r="F365" t="s">
        <v>7103</v>
      </c>
      <c r="G365" t="s">
        <v>3917</v>
      </c>
      <c r="H365">
        <v>40.980600000000003</v>
      </c>
      <c r="I365">
        <v>47.6</v>
      </c>
      <c r="K365" t="s">
        <v>7104</v>
      </c>
      <c r="L365">
        <v>532</v>
      </c>
      <c r="M365">
        <v>14065</v>
      </c>
      <c r="N365" t="s">
        <v>7105</v>
      </c>
      <c r="O365" t="s">
        <v>7106</v>
      </c>
      <c r="P365" t="s">
        <v>7107</v>
      </c>
      <c r="Q365">
        <v>25</v>
      </c>
    </row>
    <row r="366" spans="1:17" x14ac:dyDescent="0.3">
      <c r="A366" t="s">
        <v>7108</v>
      </c>
      <c r="B366" t="s">
        <v>3984</v>
      </c>
      <c r="C366" t="s">
        <v>7109</v>
      </c>
      <c r="D366" t="s">
        <v>7110</v>
      </c>
      <c r="E366" t="s">
        <v>7111</v>
      </c>
      <c r="F366" t="s">
        <v>7112</v>
      </c>
      <c r="G366" t="s">
        <v>3917</v>
      </c>
      <c r="H366">
        <v>39.4223</v>
      </c>
      <c r="I366">
        <v>49.8</v>
      </c>
      <c r="K366" t="s">
        <v>7113</v>
      </c>
      <c r="L366">
        <v>241</v>
      </c>
      <c r="M366">
        <v>9849</v>
      </c>
      <c r="N366" t="s">
        <v>7114</v>
      </c>
      <c r="O366" t="s">
        <v>7115</v>
      </c>
      <c r="P366" t="s">
        <v>7116</v>
      </c>
    </row>
    <row r="367" spans="1:17" x14ac:dyDescent="0.3">
      <c r="A367" t="s">
        <v>7117</v>
      </c>
      <c r="B367" t="s">
        <v>3984</v>
      </c>
      <c r="C367" t="s">
        <v>7118</v>
      </c>
      <c r="D367" t="s">
        <v>7119</v>
      </c>
      <c r="E367" t="s">
        <v>7120</v>
      </c>
      <c r="F367" t="s">
        <v>7121</v>
      </c>
      <c r="G367" t="s">
        <v>3917</v>
      </c>
      <c r="H367">
        <v>10.773</v>
      </c>
      <c r="I367">
        <v>42.2</v>
      </c>
      <c r="K367" t="s">
        <v>7122</v>
      </c>
      <c r="L367">
        <v>105</v>
      </c>
      <c r="M367">
        <v>5141</v>
      </c>
      <c r="N367" t="s">
        <v>7123</v>
      </c>
      <c r="O367" t="s">
        <v>7124</v>
      </c>
      <c r="Q367">
        <v>25</v>
      </c>
    </row>
    <row r="368" spans="1:17" x14ac:dyDescent="0.3">
      <c r="A368" t="s">
        <v>7125</v>
      </c>
      <c r="B368" t="s">
        <v>3984</v>
      </c>
      <c r="C368" t="s">
        <v>7126</v>
      </c>
      <c r="D368" t="s">
        <v>7127</v>
      </c>
      <c r="E368" t="s">
        <v>7128</v>
      </c>
      <c r="F368" t="s">
        <v>7129</v>
      </c>
      <c r="G368" t="s">
        <v>3917</v>
      </c>
      <c r="H368">
        <v>10.606</v>
      </c>
      <c r="I368">
        <v>43.9</v>
      </c>
      <c r="K368" t="s">
        <v>7130</v>
      </c>
      <c r="L368">
        <v>418</v>
      </c>
      <c r="M368">
        <v>0</v>
      </c>
      <c r="N368" t="s">
        <v>7131</v>
      </c>
      <c r="O368" t="s">
        <v>7132</v>
      </c>
      <c r="Q368">
        <v>25</v>
      </c>
    </row>
    <row r="369" spans="1:17" x14ac:dyDescent="0.3">
      <c r="A369" t="s">
        <v>7133</v>
      </c>
      <c r="B369" t="s">
        <v>3984</v>
      </c>
      <c r="D369" t="s">
        <v>7134</v>
      </c>
      <c r="E369" t="s">
        <v>7135</v>
      </c>
      <c r="F369" t="s">
        <v>7136</v>
      </c>
      <c r="G369" t="s">
        <v>3906</v>
      </c>
      <c r="H369">
        <v>10.2645</v>
      </c>
      <c r="I369">
        <v>42.582000000000001</v>
      </c>
      <c r="J369" t="s">
        <v>7137</v>
      </c>
      <c r="K369" t="s">
        <v>7138</v>
      </c>
      <c r="L369">
        <v>8</v>
      </c>
      <c r="M369">
        <v>5233</v>
      </c>
      <c r="N369" t="s">
        <v>7139</v>
      </c>
      <c r="O369" t="s">
        <v>7140</v>
      </c>
      <c r="Q369">
        <v>25</v>
      </c>
    </row>
    <row r="370" spans="1:17" x14ac:dyDescent="0.3">
      <c r="A370" t="s">
        <v>7141</v>
      </c>
      <c r="B370" t="s">
        <v>4443</v>
      </c>
      <c r="C370" t="s">
        <v>7142</v>
      </c>
      <c r="D370" t="s">
        <v>7143</v>
      </c>
      <c r="E370" t="s">
        <v>7144</v>
      </c>
      <c r="F370" t="s">
        <v>7145</v>
      </c>
      <c r="G370" t="s">
        <v>3917</v>
      </c>
      <c r="H370">
        <v>3897.62</v>
      </c>
      <c r="I370">
        <v>38.799999999999997</v>
      </c>
      <c r="K370" t="s">
        <v>7146</v>
      </c>
      <c r="L370">
        <v>826553</v>
      </c>
      <c r="M370">
        <v>0</v>
      </c>
      <c r="N370" t="s">
        <v>7147</v>
      </c>
      <c r="O370" t="s">
        <v>7148</v>
      </c>
    </row>
    <row r="371" spans="1:17" x14ac:dyDescent="0.3">
      <c r="A371" t="s">
        <v>7149</v>
      </c>
      <c r="B371" t="s">
        <v>4347</v>
      </c>
      <c r="C371" t="s">
        <v>7150</v>
      </c>
      <c r="D371" t="s">
        <v>7151</v>
      </c>
      <c r="E371" t="s">
        <v>7152</v>
      </c>
      <c r="F371" t="s">
        <v>7153</v>
      </c>
      <c r="G371" t="s">
        <v>3989</v>
      </c>
      <c r="H371">
        <v>74.427599999999998</v>
      </c>
      <c r="I371">
        <v>44.4</v>
      </c>
      <c r="K371" t="s">
        <v>7154</v>
      </c>
      <c r="L371">
        <v>94</v>
      </c>
      <c r="M371">
        <v>0</v>
      </c>
      <c r="N371" t="s">
        <v>6541</v>
      </c>
      <c r="O371" t="s">
        <v>7155</v>
      </c>
    </row>
    <row r="372" spans="1:17" x14ac:dyDescent="0.3">
      <c r="A372" t="s">
        <v>7156</v>
      </c>
      <c r="B372" t="s">
        <v>4347</v>
      </c>
      <c r="C372">
        <v>1252</v>
      </c>
      <c r="D372" t="s">
        <v>7157</v>
      </c>
      <c r="E372" t="s">
        <v>7158</v>
      </c>
      <c r="F372" t="s">
        <v>7159</v>
      </c>
      <c r="G372" t="s">
        <v>3989</v>
      </c>
      <c r="H372">
        <v>39.900199999999998</v>
      </c>
      <c r="I372">
        <v>55.5</v>
      </c>
      <c r="K372" t="s">
        <v>7160</v>
      </c>
      <c r="L372">
        <v>156</v>
      </c>
      <c r="M372">
        <v>0</v>
      </c>
      <c r="N372" t="s">
        <v>7161</v>
      </c>
      <c r="O372" t="s">
        <v>7162</v>
      </c>
      <c r="Q372">
        <v>20</v>
      </c>
    </row>
    <row r="373" spans="1:17" x14ac:dyDescent="0.3">
      <c r="A373" t="s">
        <v>7163</v>
      </c>
      <c r="B373" t="s">
        <v>3984</v>
      </c>
      <c r="C373" t="s">
        <v>7164</v>
      </c>
      <c r="D373" t="s">
        <v>7165</v>
      </c>
      <c r="E373" t="s">
        <v>7166</v>
      </c>
      <c r="F373" t="s">
        <v>7167</v>
      </c>
      <c r="G373" t="s">
        <v>4048</v>
      </c>
      <c r="H373">
        <v>35.023699999999998</v>
      </c>
      <c r="I373">
        <v>43.700200000000002</v>
      </c>
      <c r="J373" t="s">
        <v>7168</v>
      </c>
      <c r="L373">
        <v>8</v>
      </c>
      <c r="M373">
        <v>7034</v>
      </c>
      <c r="N373" t="s">
        <v>7169</v>
      </c>
      <c r="O373" t="s">
        <v>7170</v>
      </c>
    </row>
    <row r="374" spans="1:17" x14ac:dyDescent="0.3">
      <c r="A374" t="s">
        <v>7171</v>
      </c>
      <c r="B374" t="s">
        <v>4367</v>
      </c>
      <c r="C374" t="s">
        <v>7172</v>
      </c>
      <c r="D374" t="s">
        <v>7173</v>
      </c>
      <c r="E374" t="s">
        <v>7174</v>
      </c>
      <c r="F374" t="s">
        <v>7175</v>
      </c>
      <c r="G374" t="s">
        <v>3917</v>
      </c>
      <c r="H374">
        <v>73.425600000000003</v>
      </c>
      <c r="I374">
        <v>41.8</v>
      </c>
      <c r="K374" t="s">
        <v>7176</v>
      </c>
      <c r="L374">
        <v>61923</v>
      </c>
      <c r="M374">
        <v>0</v>
      </c>
      <c r="N374" t="s">
        <v>7177</v>
      </c>
      <c r="O374" t="s">
        <v>7178</v>
      </c>
    </row>
    <row r="375" spans="1:17" x14ac:dyDescent="0.3">
      <c r="A375" t="s">
        <v>7179</v>
      </c>
      <c r="B375" t="s">
        <v>3984</v>
      </c>
      <c r="C375" t="s">
        <v>7180</v>
      </c>
      <c r="D375" t="s">
        <v>7181</v>
      </c>
      <c r="E375" t="s">
        <v>7182</v>
      </c>
      <c r="F375" t="s">
        <v>7183</v>
      </c>
      <c r="G375" t="s">
        <v>3917</v>
      </c>
      <c r="H375">
        <v>32.929200000000002</v>
      </c>
      <c r="I375">
        <v>50.7</v>
      </c>
      <c r="K375" t="s">
        <v>7184</v>
      </c>
      <c r="L375">
        <v>207</v>
      </c>
      <c r="M375">
        <v>12705</v>
      </c>
      <c r="N375" t="s">
        <v>7185</v>
      </c>
      <c r="O375" t="s">
        <v>7186</v>
      </c>
      <c r="P375" t="s">
        <v>7187</v>
      </c>
      <c r="Q375">
        <v>24</v>
      </c>
    </row>
    <row r="376" spans="1:17" x14ac:dyDescent="0.3">
      <c r="A376" t="s">
        <v>7188</v>
      </c>
      <c r="B376" t="s">
        <v>4198</v>
      </c>
      <c r="C376" t="s">
        <v>7189</v>
      </c>
      <c r="D376" t="s">
        <v>7190</v>
      </c>
      <c r="E376" t="s">
        <v>7191</v>
      </c>
      <c r="F376" t="s">
        <v>7192</v>
      </c>
      <c r="G376" t="s">
        <v>3906</v>
      </c>
      <c r="H376">
        <v>2.2168999999999999</v>
      </c>
      <c r="I376">
        <v>41.5182</v>
      </c>
      <c r="J376" t="s">
        <v>7193</v>
      </c>
      <c r="L376">
        <v>11</v>
      </c>
      <c r="M376">
        <v>1938</v>
      </c>
      <c r="N376" t="s">
        <v>7194</v>
      </c>
      <c r="O376" t="s">
        <v>7195</v>
      </c>
      <c r="P376" t="s">
        <v>7196</v>
      </c>
    </row>
    <row r="377" spans="1:17" x14ac:dyDescent="0.3">
      <c r="A377" t="s">
        <v>7197</v>
      </c>
      <c r="B377" t="s">
        <v>3912</v>
      </c>
      <c r="C377" t="s">
        <v>7198</v>
      </c>
      <c r="D377" t="s">
        <v>7199</v>
      </c>
      <c r="E377" t="s">
        <v>7200</v>
      </c>
      <c r="F377" t="s">
        <v>7201</v>
      </c>
      <c r="G377" t="s">
        <v>3917</v>
      </c>
      <c r="H377">
        <v>31.019200000000001</v>
      </c>
      <c r="I377">
        <v>33.799999999999997</v>
      </c>
      <c r="K377" t="s">
        <v>7202</v>
      </c>
      <c r="L377">
        <v>25</v>
      </c>
      <c r="M377">
        <v>12165</v>
      </c>
      <c r="N377" t="s">
        <v>5982</v>
      </c>
      <c r="O377" t="s">
        <v>7203</v>
      </c>
      <c r="P377" t="s">
        <v>7204</v>
      </c>
    </row>
    <row r="378" spans="1:17" x14ac:dyDescent="0.3">
      <c r="A378" t="s">
        <v>7205</v>
      </c>
      <c r="B378" t="s">
        <v>4208</v>
      </c>
      <c r="C378" t="s">
        <v>7206</v>
      </c>
      <c r="D378" t="s">
        <v>7207</v>
      </c>
      <c r="E378" t="s">
        <v>7208</v>
      </c>
      <c r="F378" t="s">
        <v>7209</v>
      </c>
      <c r="G378" t="s">
        <v>3917</v>
      </c>
      <c r="H378">
        <v>88.416300000000007</v>
      </c>
      <c r="I378">
        <v>28.8</v>
      </c>
      <c r="K378" t="s">
        <v>7210</v>
      </c>
      <c r="L378">
        <v>705</v>
      </c>
      <c r="M378">
        <v>0</v>
      </c>
      <c r="N378" t="s">
        <v>7211</v>
      </c>
      <c r="O378" t="s">
        <v>7212</v>
      </c>
    </row>
    <row r="379" spans="1:17" x14ac:dyDescent="0.3">
      <c r="A379" t="s">
        <v>7213</v>
      </c>
      <c r="B379" t="s">
        <v>4226</v>
      </c>
      <c r="C379" t="s">
        <v>7214</v>
      </c>
      <c r="D379" t="s">
        <v>7215</v>
      </c>
      <c r="E379" t="s">
        <v>7216</v>
      </c>
      <c r="F379" t="s">
        <v>7217</v>
      </c>
      <c r="G379" t="s">
        <v>3917</v>
      </c>
      <c r="H379">
        <v>185.828</v>
      </c>
      <c r="I379">
        <v>35.9</v>
      </c>
      <c r="K379" t="s">
        <v>7218</v>
      </c>
      <c r="L379">
        <v>24475</v>
      </c>
      <c r="M379">
        <v>0</v>
      </c>
      <c r="N379" t="s">
        <v>7219</v>
      </c>
      <c r="O379" t="s">
        <v>7220</v>
      </c>
    </row>
    <row r="380" spans="1:17" x14ac:dyDescent="0.3">
      <c r="A380" t="s">
        <v>7221</v>
      </c>
      <c r="B380" t="s">
        <v>3912</v>
      </c>
      <c r="C380" t="s">
        <v>7222</v>
      </c>
      <c r="D380" t="s">
        <v>7223</v>
      </c>
      <c r="E380" t="s">
        <v>7224</v>
      </c>
      <c r="F380" t="s">
        <v>7225</v>
      </c>
      <c r="G380" t="s">
        <v>3917</v>
      </c>
      <c r="H380">
        <v>78.380499999999998</v>
      </c>
      <c r="I380">
        <v>47.4</v>
      </c>
      <c r="K380" t="s">
        <v>7226</v>
      </c>
      <c r="L380">
        <v>3108</v>
      </c>
      <c r="M380">
        <v>0</v>
      </c>
      <c r="N380" t="s">
        <v>6491</v>
      </c>
      <c r="O380" t="s">
        <v>7227</v>
      </c>
    </row>
    <row r="381" spans="1:17" x14ac:dyDescent="0.3">
      <c r="A381" t="s">
        <v>7228</v>
      </c>
      <c r="B381" t="s">
        <v>4226</v>
      </c>
      <c r="D381" t="s">
        <v>7229</v>
      </c>
      <c r="E381" t="s">
        <v>7230</v>
      </c>
      <c r="F381" t="s">
        <v>7231</v>
      </c>
      <c r="G381" t="s">
        <v>3989</v>
      </c>
      <c r="H381">
        <v>136.93600000000001</v>
      </c>
      <c r="I381">
        <v>48.3</v>
      </c>
      <c r="K381" t="s">
        <v>7232</v>
      </c>
      <c r="L381">
        <v>2220</v>
      </c>
      <c r="M381">
        <v>10444</v>
      </c>
      <c r="N381" t="s">
        <v>7233</v>
      </c>
      <c r="O381" t="s">
        <v>7234</v>
      </c>
    </row>
    <row r="382" spans="1:17" x14ac:dyDescent="0.3">
      <c r="A382" t="s">
        <v>7235</v>
      </c>
      <c r="B382" t="s">
        <v>4367</v>
      </c>
      <c r="C382" t="s">
        <v>7236</v>
      </c>
      <c r="D382" t="s">
        <v>7237</v>
      </c>
      <c r="E382" t="s">
        <v>7238</v>
      </c>
      <c r="F382" t="s">
        <v>7239</v>
      </c>
      <c r="G382" t="s">
        <v>3917</v>
      </c>
      <c r="H382">
        <v>70.858400000000003</v>
      </c>
      <c r="I382">
        <v>42.1</v>
      </c>
      <c r="K382" t="s">
        <v>7240</v>
      </c>
      <c r="L382">
        <v>58245</v>
      </c>
      <c r="M382">
        <v>0</v>
      </c>
      <c r="N382" t="s">
        <v>7177</v>
      </c>
      <c r="O382" t="s">
        <v>7241</v>
      </c>
    </row>
    <row r="383" spans="1:17" x14ac:dyDescent="0.3">
      <c r="A383" t="s">
        <v>7242</v>
      </c>
      <c r="B383" t="s">
        <v>4367</v>
      </c>
      <c r="C383" t="s">
        <v>7236</v>
      </c>
      <c r="D383" t="s">
        <v>7243</v>
      </c>
      <c r="E383" t="s">
        <v>7244</v>
      </c>
      <c r="F383" t="s">
        <v>7245</v>
      </c>
      <c r="G383" t="s">
        <v>3917</v>
      </c>
      <c r="H383">
        <v>68.238600000000005</v>
      </c>
      <c r="I383">
        <v>41.5</v>
      </c>
      <c r="K383" t="s">
        <v>7246</v>
      </c>
      <c r="L383">
        <v>63297</v>
      </c>
      <c r="M383">
        <v>0</v>
      </c>
      <c r="N383" t="s">
        <v>7177</v>
      </c>
      <c r="O383" t="s">
        <v>7247</v>
      </c>
    </row>
    <row r="384" spans="1:17" x14ac:dyDescent="0.3">
      <c r="A384" t="s">
        <v>7248</v>
      </c>
      <c r="B384" t="s">
        <v>4367</v>
      </c>
      <c r="C384" t="s">
        <v>7249</v>
      </c>
      <c r="D384" t="s">
        <v>7250</v>
      </c>
      <c r="E384" t="s">
        <v>7251</v>
      </c>
      <c r="F384" t="s">
        <v>7252</v>
      </c>
      <c r="G384" t="s">
        <v>3906</v>
      </c>
      <c r="H384">
        <v>957.48500000000001</v>
      </c>
      <c r="I384">
        <v>41.153700000000001</v>
      </c>
      <c r="J384" t="s">
        <v>7253</v>
      </c>
      <c r="K384" t="s">
        <v>7254</v>
      </c>
      <c r="L384">
        <v>1690</v>
      </c>
      <c r="M384">
        <v>46173</v>
      </c>
      <c r="N384" t="s">
        <v>7255</v>
      </c>
      <c r="O384" t="s">
        <v>7256</v>
      </c>
      <c r="P384" t="s">
        <v>7257</v>
      </c>
    </row>
    <row r="385" spans="1:16" x14ac:dyDescent="0.3">
      <c r="A385" t="s">
        <v>7258</v>
      </c>
      <c r="B385" t="s">
        <v>4367</v>
      </c>
      <c r="C385" t="s">
        <v>7172</v>
      </c>
      <c r="D385" t="s">
        <v>7259</v>
      </c>
      <c r="E385" t="s">
        <v>7260</v>
      </c>
      <c r="F385" t="s">
        <v>7261</v>
      </c>
      <c r="G385" t="s">
        <v>3917</v>
      </c>
      <c r="H385">
        <v>71.295100000000005</v>
      </c>
      <c r="I385">
        <v>42.3</v>
      </c>
      <c r="K385" t="s">
        <v>7262</v>
      </c>
      <c r="L385">
        <v>55751</v>
      </c>
      <c r="M385">
        <v>0</v>
      </c>
      <c r="N385" t="s">
        <v>7263</v>
      </c>
      <c r="O385" t="s">
        <v>7264</v>
      </c>
    </row>
    <row r="386" spans="1:16" x14ac:dyDescent="0.3">
      <c r="A386" t="s">
        <v>7265</v>
      </c>
      <c r="B386" t="s">
        <v>4367</v>
      </c>
      <c r="C386" t="s">
        <v>7266</v>
      </c>
      <c r="D386" t="s">
        <v>7267</v>
      </c>
      <c r="E386" t="s">
        <v>7268</v>
      </c>
      <c r="F386" t="s">
        <v>7269</v>
      </c>
      <c r="G386" t="s">
        <v>3906</v>
      </c>
      <c r="H386">
        <v>1242.52</v>
      </c>
      <c r="I386">
        <v>44.810400000000001</v>
      </c>
      <c r="J386" t="s">
        <v>7270</v>
      </c>
      <c r="K386" t="s">
        <v>7271</v>
      </c>
      <c r="L386">
        <v>6013</v>
      </c>
      <c r="M386">
        <v>36873</v>
      </c>
      <c r="N386" t="s">
        <v>7272</v>
      </c>
      <c r="O386" t="s">
        <v>7273</v>
      </c>
      <c r="P386" t="s">
        <v>7274</v>
      </c>
    </row>
    <row r="387" spans="1:16" x14ac:dyDescent="0.3">
      <c r="A387" t="s">
        <v>7275</v>
      </c>
      <c r="B387" t="s">
        <v>4367</v>
      </c>
      <c r="C387" t="s">
        <v>7276</v>
      </c>
      <c r="D387" t="s">
        <v>7277</v>
      </c>
      <c r="E387" t="s">
        <v>7278</v>
      </c>
      <c r="F387" t="s">
        <v>7279</v>
      </c>
      <c r="G387" t="s">
        <v>3917</v>
      </c>
      <c r="H387">
        <v>1122.6600000000001</v>
      </c>
      <c r="I387">
        <v>41.1</v>
      </c>
      <c r="K387" t="s">
        <v>7280</v>
      </c>
      <c r="L387">
        <v>34756</v>
      </c>
      <c r="M387">
        <v>0</v>
      </c>
      <c r="N387" t="s">
        <v>4714</v>
      </c>
      <c r="O387" t="s">
        <v>7281</v>
      </c>
    </row>
    <row r="388" spans="1:16" x14ac:dyDescent="0.3">
      <c r="A388" t="s">
        <v>7282</v>
      </c>
      <c r="B388" t="s">
        <v>4367</v>
      </c>
      <c r="D388" t="s">
        <v>7283</v>
      </c>
      <c r="E388" t="s">
        <v>7284</v>
      </c>
      <c r="F388" t="s">
        <v>7285</v>
      </c>
      <c r="G388" t="s">
        <v>3917</v>
      </c>
      <c r="H388">
        <v>798.404</v>
      </c>
      <c r="I388">
        <v>37</v>
      </c>
      <c r="K388" t="s">
        <v>7286</v>
      </c>
      <c r="L388">
        <v>18943</v>
      </c>
      <c r="M388">
        <v>0</v>
      </c>
      <c r="N388" t="s">
        <v>7287</v>
      </c>
      <c r="O388" t="s">
        <v>7288</v>
      </c>
    </row>
    <row r="389" spans="1:16" x14ac:dyDescent="0.3">
      <c r="A389" t="s">
        <v>7289</v>
      </c>
      <c r="B389" t="s">
        <v>4367</v>
      </c>
      <c r="C389" t="s">
        <v>7290</v>
      </c>
      <c r="D389" t="s">
        <v>7291</v>
      </c>
      <c r="E389" t="s">
        <v>7292</v>
      </c>
      <c r="F389" t="s">
        <v>7293</v>
      </c>
      <c r="G389" t="s">
        <v>3906</v>
      </c>
      <c r="H389">
        <v>812.16</v>
      </c>
      <c r="I389">
        <v>44.370199999999997</v>
      </c>
      <c r="J389" t="s">
        <v>7294</v>
      </c>
      <c r="K389" t="s">
        <v>7295</v>
      </c>
      <c r="L389">
        <v>613</v>
      </c>
      <c r="M389">
        <v>0</v>
      </c>
      <c r="N389" t="s">
        <v>7296</v>
      </c>
      <c r="O389" t="s">
        <v>7297</v>
      </c>
    </row>
    <row r="390" spans="1:16" x14ac:dyDescent="0.3">
      <c r="A390" t="s">
        <v>7298</v>
      </c>
      <c r="B390" t="s">
        <v>5082</v>
      </c>
      <c r="C390" t="s">
        <v>7299</v>
      </c>
      <c r="D390" t="s">
        <v>7300</v>
      </c>
      <c r="E390" t="s">
        <v>7301</v>
      </c>
      <c r="F390" t="s">
        <v>7302</v>
      </c>
      <c r="G390" t="s">
        <v>3906</v>
      </c>
      <c r="H390">
        <v>558.125</v>
      </c>
      <c r="I390">
        <v>44.063200000000002</v>
      </c>
      <c r="J390" t="s">
        <v>7303</v>
      </c>
      <c r="K390" t="s">
        <v>7304</v>
      </c>
      <c r="L390">
        <v>78</v>
      </c>
      <c r="M390">
        <v>14408</v>
      </c>
      <c r="N390" t="s">
        <v>7305</v>
      </c>
      <c r="O390" t="s">
        <v>7306</v>
      </c>
    </row>
    <row r="391" spans="1:16" x14ac:dyDescent="0.3">
      <c r="A391" t="s">
        <v>7307</v>
      </c>
      <c r="B391" t="s">
        <v>4267</v>
      </c>
      <c r="C391" t="s">
        <v>7308</v>
      </c>
      <c r="D391" t="s">
        <v>7309</v>
      </c>
      <c r="E391" t="s">
        <v>7310</v>
      </c>
      <c r="F391" t="s">
        <v>7311</v>
      </c>
      <c r="G391" t="s">
        <v>3917</v>
      </c>
      <c r="H391">
        <v>386.6</v>
      </c>
      <c r="I391">
        <v>39.9</v>
      </c>
      <c r="K391" t="s">
        <v>7312</v>
      </c>
      <c r="L391">
        <v>3869</v>
      </c>
      <c r="M391">
        <v>35355</v>
      </c>
      <c r="N391" t="s">
        <v>7313</v>
      </c>
      <c r="O391" t="s">
        <v>7314</v>
      </c>
      <c r="P391" t="s">
        <v>7315</v>
      </c>
    </row>
    <row r="392" spans="1:16" x14ac:dyDescent="0.3">
      <c r="A392" t="s">
        <v>7316</v>
      </c>
      <c r="B392" t="s">
        <v>4367</v>
      </c>
      <c r="C392" t="s">
        <v>7317</v>
      </c>
      <c r="D392" t="s">
        <v>7318</v>
      </c>
      <c r="E392" t="s">
        <v>7319</v>
      </c>
      <c r="F392" t="s">
        <v>7320</v>
      </c>
      <c r="G392" t="s">
        <v>3906</v>
      </c>
      <c r="H392">
        <v>556.697</v>
      </c>
      <c r="I392">
        <v>43.382399999999997</v>
      </c>
      <c r="J392" t="s">
        <v>7321</v>
      </c>
      <c r="K392" t="s">
        <v>7322</v>
      </c>
      <c r="L392">
        <v>127</v>
      </c>
      <c r="M392">
        <v>48121</v>
      </c>
      <c r="N392" t="s">
        <v>7323</v>
      </c>
      <c r="O392" t="s">
        <v>7324</v>
      </c>
      <c r="P392" t="s">
        <v>7325</v>
      </c>
    </row>
    <row r="393" spans="1:16" x14ac:dyDescent="0.3">
      <c r="A393" t="s">
        <v>7326</v>
      </c>
      <c r="B393" t="s">
        <v>4367</v>
      </c>
      <c r="C393" t="s">
        <v>7327</v>
      </c>
      <c r="D393" t="s">
        <v>7328</v>
      </c>
      <c r="E393" t="s">
        <v>7329</v>
      </c>
      <c r="F393" t="s">
        <v>7330</v>
      </c>
      <c r="G393" t="s">
        <v>3917</v>
      </c>
      <c r="H393">
        <v>713.81100000000004</v>
      </c>
      <c r="I393">
        <v>39.600099999999998</v>
      </c>
      <c r="J393" t="s">
        <v>7331</v>
      </c>
      <c r="K393" t="s">
        <v>7332</v>
      </c>
      <c r="L393">
        <v>663</v>
      </c>
      <c r="M393">
        <v>47176</v>
      </c>
      <c r="N393" t="s">
        <v>7333</v>
      </c>
      <c r="O393" t="s">
        <v>7334</v>
      </c>
      <c r="P393" t="s">
        <v>7335</v>
      </c>
    </row>
    <row r="394" spans="1:16" x14ac:dyDescent="0.3">
      <c r="A394" t="s">
        <v>7336</v>
      </c>
      <c r="B394" t="s">
        <v>4226</v>
      </c>
      <c r="C394" t="s">
        <v>7337</v>
      </c>
      <c r="D394" t="s">
        <v>7338</v>
      </c>
      <c r="E394" t="s">
        <v>7339</v>
      </c>
      <c r="F394" t="s">
        <v>7340</v>
      </c>
      <c r="G394" t="s">
        <v>3906</v>
      </c>
      <c r="H394">
        <v>243.46</v>
      </c>
      <c r="I394">
        <v>44.9283</v>
      </c>
      <c r="J394" t="s">
        <v>7341</v>
      </c>
      <c r="K394" t="s">
        <v>7342</v>
      </c>
      <c r="L394">
        <v>494</v>
      </c>
      <c r="M394">
        <v>29660</v>
      </c>
      <c r="N394" t="s">
        <v>7343</v>
      </c>
      <c r="O394" t="s">
        <v>7344</v>
      </c>
      <c r="P394" t="s">
        <v>7345</v>
      </c>
    </row>
    <row r="395" spans="1:16" x14ac:dyDescent="0.3">
      <c r="A395" t="s">
        <v>7346</v>
      </c>
      <c r="B395" t="s">
        <v>4367</v>
      </c>
      <c r="C395" t="s">
        <v>7347</v>
      </c>
      <c r="D395" t="s">
        <v>7348</v>
      </c>
      <c r="E395" t="s">
        <v>7349</v>
      </c>
      <c r="F395" t="s">
        <v>7350</v>
      </c>
      <c r="G395" t="s">
        <v>3906</v>
      </c>
      <c r="H395">
        <v>893.19799999999998</v>
      </c>
      <c r="I395">
        <v>37.467300000000002</v>
      </c>
      <c r="J395" t="s">
        <v>7351</v>
      </c>
      <c r="K395" t="s">
        <v>7352</v>
      </c>
      <c r="L395">
        <v>30</v>
      </c>
      <c r="M395">
        <v>0</v>
      </c>
      <c r="N395" t="s">
        <v>7353</v>
      </c>
      <c r="O395" t="s">
        <v>7354</v>
      </c>
    </row>
    <row r="396" spans="1:16" x14ac:dyDescent="0.3">
      <c r="A396" t="s">
        <v>7355</v>
      </c>
      <c r="B396" t="s">
        <v>4367</v>
      </c>
      <c r="D396" t="s">
        <v>7356</v>
      </c>
      <c r="E396" t="s">
        <v>7357</v>
      </c>
      <c r="F396" t="s">
        <v>7358</v>
      </c>
      <c r="G396" t="s">
        <v>3917</v>
      </c>
      <c r="H396">
        <v>695.89200000000005</v>
      </c>
      <c r="I396">
        <v>40.299999999999997</v>
      </c>
      <c r="K396" t="s">
        <v>7359</v>
      </c>
      <c r="L396">
        <v>302</v>
      </c>
      <c r="M396">
        <v>0</v>
      </c>
      <c r="N396" t="s">
        <v>7360</v>
      </c>
      <c r="O396" t="s">
        <v>7361</v>
      </c>
    </row>
    <row r="397" spans="1:16" x14ac:dyDescent="0.3">
      <c r="A397" t="s">
        <v>7362</v>
      </c>
      <c r="B397" t="s">
        <v>4367</v>
      </c>
      <c r="D397" t="s">
        <v>7363</v>
      </c>
      <c r="E397" t="s">
        <v>7364</v>
      </c>
      <c r="F397" t="s">
        <v>7365</v>
      </c>
      <c r="G397" t="s">
        <v>3906</v>
      </c>
      <c r="H397">
        <v>669.96600000000001</v>
      </c>
      <c r="I397">
        <v>45.801900000000003</v>
      </c>
      <c r="J397" t="s">
        <v>7366</v>
      </c>
      <c r="K397" t="s">
        <v>7367</v>
      </c>
      <c r="L397">
        <v>227</v>
      </c>
      <c r="M397">
        <v>45039</v>
      </c>
      <c r="N397" t="s">
        <v>7368</v>
      </c>
      <c r="O397" t="s">
        <v>7369</v>
      </c>
      <c r="P397" t="s">
        <v>7370</v>
      </c>
    </row>
    <row r="398" spans="1:16" x14ac:dyDescent="0.3">
      <c r="A398" t="s">
        <v>7371</v>
      </c>
      <c r="B398" t="s">
        <v>3923</v>
      </c>
      <c r="C398" t="s">
        <v>7372</v>
      </c>
      <c r="D398" t="s">
        <v>7373</v>
      </c>
      <c r="E398" t="s">
        <v>7374</v>
      </c>
      <c r="F398" t="s">
        <v>7375</v>
      </c>
      <c r="G398" t="s">
        <v>3917</v>
      </c>
      <c r="H398">
        <v>203.91399999999999</v>
      </c>
      <c r="I398">
        <v>38.9</v>
      </c>
      <c r="K398" t="s">
        <v>7376</v>
      </c>
      <c r="L398">
        <v>2228</v>
      </c>
      <c r="M398">
        <v>20648</v>
      </c>
      <c r="N398" t="s">
        <v>7377</v>
      </c>
      <c r="O398" t="s">
        <v>7378</v>
      </c>
    </row>
    <row r="399" spans="1:16" x14ac:dyDescent="0.3">
      <c r="A399" t="s">
        <v>7379</v>
      </c>
      <c r="B399" t="s">
        <v>3923</v>
      </c>
      <c r="D399" t="s">
        <v>7380</v>
      </c>
      <c r="E399" t="s">
        <v>7381</v>
      </c>
      <c r="F399" t="s">
        <v>7382</v>
      </c>
      <c r="G399" t="s">
        <v>3906</v>
      </c>
      <c r="H399">
        <v>773.18899999999996</v>
      </c>
      <c r="I399">
        <v>40.310600000000001</v>
      </c>
      <c r="J399" t="s">
        <v>7383</v>
      </c>
      <c r="K399" t="s">
        <v>7384</v>
      </c>
      <c r="L399">
        <v>2391</v>
      </c>
      <c r="M399">
        <v>48801</v>
      </c>
      <c r="N399" t="s">
        <v>7385</v>
      </c>
      <c r="O399" t="s">
        <v>7386</v>
      </c>
      <c r="P399" t="s">
        <v>7387</v>
      </c>
    </row>
    <row r="400" spans="1:16" x14ac:dyDescent="0.3">
      <c r="A400" t="s">
        <v>7388</v>
      </c>
      <c r="B400" t="s">
        <v>3923</v>
      </c>
      <c r="D400" t="s">
        <v>7389</v>
      </c>
      <c r="E400" t="s">
        <v>7390</v>
      </c>
      <c r="F400" t="s">
        <v>7391</v>
      </c>
      <c r="G400" t="s">
        <v>3906</v>
      </c>
      <c r="H400">
        <v>1535.18</v>
      </c>
      <c r="I400">
        <v>40.999000000000002</v>
      </c>
      <c r="J400" t="s">
        <v>7392</v>
      </c>
      <c r="K400" t="s">
        <v>7393</v>
      </c>
      <c r="L400">
        <v>40349</v>
      </c>
      <c r="M400">
        <v>43551</v>
      </c>
      <c r="N400" t="s">
        <v>7394</v>
      </c>
      <c r="O400" t="s">
        <v>7395</v>
      </c>
      <c r="P400" t="s">
        <v>7396</v>
      </c>
    </row>
    <row r="401" spans="1:16" x14ac:dyDescent="0.3">
      <c r="A401" t="s">
        <v>7397</v>
      </c>
      <c r="B401" t="s">
        <v>4208</v>
      </c>
      <c r="D401" t="s">
        <v>7398</v>
      </c>
      <c r="E401" t="s">
        <v>7399</v>
      </c>
      <c r="F401" t="s">
        <v>7400</v>
      </c>
      <c r="G401" t="s">
        <v>3917</v>
      </c>
      <c r="H401">
        <v>91.365799999999993</v>
      </c>
      <c r="I401">
        <v>31.6</v>
      </c>
      <c r="K401" t="s">
        <v>7401</v>
      </c>
      <c r="L401">
        <v>5764</v>
      </c>
      <c r="M401">
        <v>15440</v>
      </c>
      <c r="N401" t="s">
        <v>7402</v>
      </c>
      <c r="O401" t="s">
        <v>7403</v>
      </c>
      <c r="P401" t="s">
        <v>7404</v>
      </c>
    </row>
    <row r="402" spans="1:16" x14ac:dyDescent="0.3">
      <c r="A402" t="s">
        <v>7405</v>
      </c>
      <c r="B402" t="s">
        <v>4208</v>
      </c>
      <c r="D402" t="s">
        <v>7406</v>
      </c>
      <c r="E402" t="s">
        <v>7407</v>
      </c>
      <c r="F402" t="s">
        <v>7408</v>
      </c>
      <c r="G402" t="s">
        <v>3917</v>
      </c>
      <c r="H402">
        <v>96.340599999999995</v>
      </c>
      <c r="I402">
        <v>29.8</v>
      </c>
      <c r="K402" t="s">
        <v>7409</v>
      </c>
      <c r="L402">
        <v>674</v>
      </c>
      <c r="M402">
        <v>0</v>
      </c>
      <c r="N402" t="s">
        <v>7410</v>
      </c>
      <c r="O402" t="s">
        <v>7411</v>
      </c>
    </row>
    <row r="403" spans="1:16" x14ac:dyDescent="0.3">
      <c r="A403" t="s">
        <v>7412</v>
      </c>
      <c r="B403" t="s">
        <v>4772</v>
      </c>
      <c r="C403" t="s">
        <v>7413</v>
      </c>
      <c r="D403" t="s">
        <v>7414</v>
      </c>
      <c r="E403" t="s">
        <v>7415</v>
      </c>
      <c r="F403" t="s">
        <v>7416</v>
      </c>
      <c r="G403" t="s">
        <v>3989</v>
      </c>
      <c r="H403">
        <v>48.826599999999999</v>
      </c>
      <c r="I403">
        <v>52.9</v>
      </c>
      <c r="K403" t="s">
        <v>7417</v>
      </c>
      <c r="L403">
        <v>29</v>
      </c>
      <c r="M403">
        <v>9839</v>
      </c>
      <c r="N403" t="s">
        <v>7418</v>
      </c>
      <c r="O403" t="s">
        <v>7419</v>
      </c>
      <c r="P403" t="s">
        <v>7420</v>
      </c>
    </row>
    <row r="404" spans="1:16" x14ac:dyDescent="0.3">
      <c r="A404" t="s">
        <v>7421</v>
      </c>
      <c r="B404" t="s">
        <v>4226</v>
      </c>
      <c r="C404" t="s">
        <v>7422</v>
      </c>
      <c r="D404" t="s">
        <v>7423</v>
      </c>
      <c r="E404" t="s">
        <v>7424</v>
      </c>
      <c r="F404" t="s">
        <v>7425</v>
      </c>
      <c r="G404" t="s">
        <v>3906</v>
      </c>
      <c r="H404">
        <v>444.54399999999998</v>
      </c>
      <c r="I404">
        <v>41.18</v>
      </c>
      <c r="J404" t="s">
        <v>7426</v>
      </c>
      <c r="K404" t="s">
        <v>7427</v>
      </c>
      <c r="L404">
        <v>9175</v>
      </c>
      <c r="M404">
        <v>0</v>
      </c>
      <c r="N404" t="s">
        <v>7428</v>
      </c>
      <c r="O404" t="s">
        <v>7429</v>
      </c>
    </row>
    <row r="405" spans="1:16" x14ac:dyDescent="0.3">
      <c r="A405" t="s">
        <v>7430</v>
      </c>
      <c r="B405" t="s">
        <v>4267</v>
      </c>
      <c r="D405" t="s">
        <v>7431</v>
      </c>
      <c r="E405" t="s">
        <v>7432</v>
      </c>
      <c r="F405" t="s">
        <v>7433</v>
      </c>
      <c r="G405" t="s">
        <v>3917</v>
      </c>
      <c r="H405">
        <v>166.7</v>
      </c>
      <c r="I405">
        <v>37.500799999999998</v>
      </c>
      <c r="J405" t="s">
        <v>7434</v>
      </c>
      <c r="K405" t="s">
        <v>7435</v>
      </c>
      <c r="L405">
        <v>13398</v>
      </c>
      <c r="M405">
        <v>24116</v>
      </c>
      <c r="N405" t="s">
        <v>7436</v>
      </c>
      <c r="O405" t="s">
        <v>7437</v>
      </c>
      <c r="P405" t="s">
        <v>7438</v>
      </c>
    </row>
    <row r="406" spans="1:16" x14ac:dyDescent="0.3">
      <c r="A406" t="s">
        <v>7439</v>
      </c>
      <c r="B406" t="s">
        <v>4208</v>
      </c>
      <c r="C406" t="s">
        <v>7440</v>
      </c>
      <c r="D406" t="s">
        <v>7441</v>
      </c>
      <c r="E406" t="s">
        <v>7442</v>
      </c>
      <c r="F406" t="s">
        <v>7443</v>
      </c>
      <c r="G406" t="s">
        <v>3906</v>
      </c>
      <c r="H406">
        <v>84.512600000000006</v>
      </c>
      <c r="I406">
        <v>45.450499999999998</v>
      </c>
      <c r="J406" t="s">
        <v>7444</v>
      </c>
      <c r="K406" t="s">
        <v>7445</v>
      </c>
      <c r="L406">
        <v>16</v>
      </c>
      <c r="M406">
        <v>36556</v>
      </c>
      <c r="N406" t="s">
        <v>7446</v>
      </c>
      <c r="O406" t="s">
        <v>7447</v>
      </c>
    </row>
    <row r="407" spans="1:16" x14ac:dyDescent="0.3">
      <c r="A407" t="s">
        <v>7448</v>
      </c>
      <c r="B407" t="s">
        <v>4443</v>
      </c>
      <c r="C407" t="s">
        <v>7449</v>
      </c>
      <c r="D407" t="s">
        <v>7450</v>
      </c>
      <c r="E407" t="s">
        <v>7451</v>
      </c>
      <c r="F407" t="s">
        <v>7452</v>
      </c>
      <c r="G407" t="s">
        <v>3906</v>
      </c>
      <c r="H407">
        <v>2444.08</v>
      </c>
      <c r="I407">
        <v>41.860199999999999</v>
      </c>
      <c r="J407" t="s">
        <v>7453</v>
      </c>
      <c r="K407" t="s">
        <v>7454</v>
      </c>
      <c r="L407">
        <v>77288</v>
      </c>
      <c r="M407">
        <v>55366</v>
      </c>
      <c r="N407" t="s">
        <v>7455</v>
      </c>
      <c r="O407" t="s">
        <v>7456</v>
      </c>
      <c r="P407" t="s">
        <v>7457</v>
      </c>
    </row>
    <row r="408" spans="1:16" x14ac:dyDescent="0.3">
      <c r="A408" t="s">
        <v>7458</v>
      </c>
      <c r="B408" t="s">
        <v>3902</v>
      </c>
      <c r="C408" t="s">
        <v>7459</v>
      </c>
      <c r="D408" t="s">
        <v>7460</v>
      </c>
      <c r="E408" t="s">
        <v>7461</v>
      </c>
      <c r="F408" t="s">
        <v>7462</v>
      </c>
      <c r="G408" t="s">
        <v>3906</v>
      </c>
      <c r="H408">
        <v>195.81100000000001</v>
      </c>
      <c r="I408">
        <v>53.493600000000001</v>
      </c>
      <c r="J408" t="s">
        <v>7463</v>
      </c>
      <c r="K408" t="s">
        <v>7464</v>
      </c>
      <c r="L408">
        <v>1561</v>
      </c>
      <c r="M408">
        <v>16269</v>
      </c>
      <c r="N408" t="s">
        <v>7465</v>
      </c>
      <c r="O408" t="s">
        <v>7466</v>
      </c>
    </row>
    <row r="409" spans="1:16" x14ac:dyDescent="0.3">
      <c r="A409" t="s">
        <v>7467</v>
      </c>
      <c r="B409" t="s">
        <v>4267</v>
      </c>
      <c r="D409" t="s">
        <v>7468</v>
      </c>
      <c r="E409" t="s">
        <v>7469</v>
      </c>
      <c r="F409" t="s">
        <v>7470</v>
      </c>
      <c r="G409" t="s">
        <v>3906</v>
      </c>
      <c r="H409">
        <v>1466.1</v>
      </c>
      <c r="I409">
        <v>37.539099999999998</v>
      </c>
      <c r="J409" t="s">
        <v>7471</v>
      </c>
      <c r="K409" t="s">
        <v>7472</v>
      </c>
      <c r="L409">
        <v>1062</v>
      </c>
      <c r="M409">
        <v>0</v>
      </c>
      <c r="N409" t="s">
        <v>4922</v>
      </c>
      <c r="O409" t="s">
        <v>7473</v>
      </c>
    </row>
    <row r="410" spans="1:16" x14ac:dyDescent="0.3">
      <c r="A410" t="s">
        <v>7474</v>
      </c>
      <c r="B410" t="s">
        <v>4267</v>
      </c>
      <c r="C410" t="s">
        <v>7475</v>
      </c>
      <c r="D410" t="s">
        <v>7476</v>
      </c>
      <c r="E410" t="s">
        <v>7477</v>
      </c>
      <c r="F410" t="s">
        <v>7478</v>
      </c>
      <c r="G410" t="s">
        <v>3917</v>
      </c>
      <c r="H410">
        <v>90.828599999999994</v>
      </c>
      <c r="I410">
        <v>32.497599999999998</v>
      </c>
      <c r="J410" t="s">
        <v>7479</v>
      </c>
      <c r="K410" t="s">
        <v>7480</v>
      </c>
      <c r="L410">
        <v>641</v>
      </c>
      <c r="M410">
        <v>15684</v>
      </c>
      <c r="N410" t="s">
        <v>7481</v>
      </c>
      <c r="O410" t="s">
        <v>7482</v>
      </c>
      <c r="P410" t="s">
        <v>7483</v>
      </c>
    </row>
    <row r="411" spans="1:16" x14ac:dyDescent="0.3">
      <c r="A411" t="s">
        <v>7484</v>
      </c>
      <c r="B411" t="s">
        <v>4226</v>
      </c>
      <c r="C411" t="s">
        <v>7485</v>
      </c>
      <c r="D411" t="s">
        <v>7486</v>
      </c>
      <c r="E411" t="s">
        <v>7487</v>
      </c>
      <c r="F411" t="s">
        <v>7488</v>
      </c>
      <c r="G411" t="s">
        <v>3906</v>
      </c>
      <c r="H411">
        <v>165.846</v>
      </c>
      <c r="I411">
        <v>38.141599999999997</v>
      </c>
      <c r="J411" t="s">
        <v>7489</v>
      </c>
      <c r="K411" t="s">
        <v>7490</v>
      </c>
      <c r="L411">
        <v>11</v>
      </c>
      <c r="M411">
        <v>22485</v>
      </c>
      <c r="N411" t="s">
        <v>7491</v>
      </c>
      <c r="O411" t="s">
        <v>7492</v>
      </c>
      <c r="P411" t="s">
        <v>7493</v>
      </c>
    </row>
    <row r="412" spans="1:16" x14ac:dyDescent="0.3">
      <c r="A412" t="s">
        <v>7494</v>
      </c>
      <c r="B412" t="s">
        <v>4226</v>
      </c>
      <c r="C412" t="s">
        <v>7495</v>
      </c>
      <c r="D412" t="s">
        <v>7496</v>
      </c>
      <c r="E412" t="s">
        <v>7497</v>
      </c>
      <c r="F412" t="s">
        <v>7498</v>
      </c>
      <c r="G412" t="s">
        <v>3917</v>
      </c>
      <c r="H412">
        <v>1223.29</v>
      </c>
      <c r="I412">
        <v>37</v>
      </c>
      <c r="K412" t="s">
        <v>7499</v>
      </c>
      <c r="L412">
        <v>32060</v>
      </c>
      <c r="M412">
        <v>30758</v>
      </c>
      <c r="N412" t="s">
        <v>7500</v>
      </c>
      <c r="O412" t="s">
        <v>7501</v>
      </c>
      <c r="P412" t="s">
        <v>7502</v>
      </c>
    </row>
    <row r="413" spans="1:16" x14ac:dyDescent="0.3">
      <c r="A413" t="s">
        <v>7503</v>
      </c>
      <c r="B413" t="s">
        <v>4267</v>
      </c>
      <c r="C413" t="s">
        <v>7504</v>
      </c>
      <c r="D413" t="s">
        <v>7505</v>
      </c>
      <c r="E413" t="s">
        <v>7506</v>
      </c>
      <c r="F413" t="s">
        <v>7507</v>
      </c>
      <c r="G413" t="s">
        <v>3906</v>
      </c>
      <c r="H413">
        <v>2365.54</v>
      </c>
      <c r="I413">
        <v>46.882399999999997</v>
      </c>
      <c r="J413" t="s">
        <v>7508</v>
      </c>
      <c r="K413" t="s">
        <v>7509</v>
      </c>
      <c r="L413">
        <v>2329</v>
      </c>
      <c r="M413">
        <v>32195</v>
      </c>
      <c r="N413" t="s">
        <v>7323</v>
      </c>
      <c r="O413" t="s">
        <v>7510</v>
      </c>
      <c r="P413" t="s">
        <v>7511</v>
      </c>
    </row>
    <row r="414" spans="1:16" x14ac:dyDescent="0.3">
      <c r="A414" t="s">
        <v>7512</v>
      </c>
      <c r="B414" t="s">
        <v>4267</v>
      </c>
      <c r="C414" t="s">
        <v>7513</v>
      </c>
      <c r="D414" t="s">
        <v>7514</v>
      </c>
      <c r="E414" t="s">
        <v>7515</v>
      </c>
      <c r="F414" t="s">
        <v>7516</v>
      </c>
      <c r="G414" t="s">
        <v>3906</v>
      </c>
      <c r="H414">
        <v>650.29999999999995</v>
      </c>
      <c r="I414">
        <v>30.8979</v>
      </c>
      <c r="J414" t="s">
        <v>7517</v>
      </c>
      <c r="K414" t="s">
        <v>7518</v>
      </c>
      <c r="L414">
        <v>9833</v>
      </c>
      <c r="M414">
        <v>20802</v>
      </c>
      <c r="N414" t="s">
        <v>7519</v>
      </c>
      <c r="O414" t="s">
        <v>7520</v>
      </c>
      <c r="P414" t="s">
        <v>7521</v>
      </c>
    </row>
    <row r="415" spans="1:16" x14ac:dyDescent="0.3">
      <c r="A415" t="s">
        <v>7522</v>
      </c>
      <c r="B415" t="s">
        <v>3912</v>
      </c>
      <c r="C415" t="s">
        <v>7523</v>
      </c>
      <c r="D415" t="s">
        <v>7524</v>
      </c>
      <c r="E415" t="s">
        <v>7525</v>
      </c>
      <c r="F415" t="s">
        <v>7526</v>
      </c>
      <c r="G415" t="s">
        <v>3917</v>
      </c>
      <c r="H415">
        <v>53.131599999999999</v>
      </c>
      <c r="I415">
        <v>57.5</v>
      </c>
      <c r="K415" t="s">
        <v>7527</v>
      </c>
      <c r="L415">
        <v>1443</v>
      </c>
      <c r="M415">
        <v>20121</v>
      </c>
      <c r="N415" t="s">
        <v>7528</v>
      </c>
      <c r="O415" t="s">
        <v>7529</v>
      </c>
      <c r="P415" t="s">
        <v>7530</v>
      </c>
    </row>
    <row r="416" spans="1:16" x14ac:dyDescent="0.3">
      <c r="A416" t="s">
        <v>7531</v>
      </c>
      <c r="B416" t="s">
        <v>4443</v>
      </c>
      <c r="C416" t="s">
        <v>7532</v>
      </c>
      <c r="D416" t="s">
        <v>7533</v>
      </c>
      <c r="E416" t="s">
        <v>7534</v>
      </c>
      <c r="F416" t="s">
        <v>7535</v>
      </c>
      <c r="G416" t="s">
        <v>3917</v>
      </c>
      <c r="H416">
        <v>3128.77</v>
      </c>
      <c r="I416">
        <v>38.9</v>
      </c>
      <c r="K416" t="s">
        <v>7536</v>
      </c>
      <c r="L416">
        <v>6948</v>
      </c>
      <c r="M416">
        <v>0</v>
      </c>
      <c r="N416" t="s">
        <v>7537</v>
      </c>
      <c r="O416" t="s">
        <v>7538</v>
      </c>
    </row>
    <row r="417" spans="1:16" x14ac:dyDescent="0.3">
      <c r="A417" t="s">
        <v>7539</v>
      </c>
      <c r="B417" t="s">
        <v>4226</v>
      </c>
      <c r="D417" t="s">
        <v>7540</v>
      </c>
      <c r="E417" t="s">
        <v>7541</v>
      </c>
      <c r="F417" t="s">
        <v>7542</v>
      </c>
      <c r="G417" t="s">
        <v>3917</v>
      </c>
      <c r="H417">
        <v>235.64599999999999</v>
      </c>
      <c r="I417">
        <v>37.200000000000003</v>
      </c>
      <c r="K417" t="s">
        <v>7543</v>
      </c>
      <c r="L417">
        <v>4645</v>
      </c>
      <c r="M417">
        <v>19128</v>
      </c>
      <c r="N417" t="s">
        <v>7544</v>
      </c>
      <c r="O417" t="s">
        <v>7545</v>
      </c>
      <c r="P417" t="s">
        <v>7546</v>
      </c>
    </row>
    <row r="418" spans="1:16" x14ac:dyDescent="0.3">
      <c r="A418" t="s">
        <v>7547</v>
      </c>
      <c r="B418" t="s">
        <v>4226</v>
      </c>
      <c r="D418" t="s">
        <v>7548</v>
      </c>
      <c r="E418" t="s">
        <v>7549</v>
      </c>
      <c r="F418" t="s">
        <v>7550</v>
      </c>
      <c r="G418" t="s">
        <v>3917</v>
      </c>
      <c r="H418">
        <v>219.501</v>
      </c>
      <c r="I418">
        <v>37.9</v>
      </c>
      <c r="K418" t="s">
        <v>7551</v>
      </c>
      <c r="L418">
        <v>3030</v>
      </c>
      <c r="M418">
        <v>21674</v>
      </c>
      <c r="N418" t="s">
        <v>6216</v>
      </c>
      <c r="O418" t="s">
        <v>7552</v>
      </c>
      <c r="P418" t="s">
        <v>7553</v>
      </c>
    </row>
    <row r="419" spans="1:16" x14ac:dyDescent="0.3">
      <c r="A419" t="s">
        <v>7554</v>
      </c>
      <c r="B419" t="s">
        <v>4226</v>
      </c>
      <c r="D419" t="s">
        <v>7555</v>
      </c>
      <c r="E419" t="s">
        <v>7556</v>
      </c>
      <c r="F419" t="s">
        <v>7557</v>
      </c>
      <c r="G419" t="s">
        <v>3917</v>
      </c>
      <c r="H419">
        <v>436.49099999999999</v>
      </c>
      <c r="I419">
        <v>35.099499999999999</v>
      </c>
      <c r="J419" t="s">
        <v>7558</v>
      </c>
      <c r="K419" t="s">
        <v>7559</v>
      </c>
      <c r="L419">
        <v>2355</v>
      </c>
      <c r="M419">
        <v>22949</v>
      </c>
      <c r="N419" t="s">
        <v>7560</v>
      </c>
      <c r="O419" t="s">
        <v>7561</v>
      </c>
      <c r="P419" t="s">
        <v>7562</v>
      </c>
    </row>
    <row r="420" spans="1:16" x14ac:dyDescent="0.3">
      <c r="A420" t="s">
        <v>7563</v>
      </c>
      <c r="B420" t="s">
        <v>4226</v>
      </c>
      <c r="D420" t="s">
        <v>7564</v>
      </c>
      <c r="E420" t="s">
        <v>7565</v>
      </c>
      <c r="F420" t="s">
        <v>7566</v>
      </c>
      <c r="G420" t="s">
        <v>3906</v>
      </c>
      <c r="H420">
        <v>248.654</v>
      </c>
      <c r="I420">
        <v>38.098599999999998</v>
      </c>
      <c r="J420" t="s">
        <v>7567</v>
      </c>
      <c r="K420" t="s">
        <v>7568</v>
      </c>
      <c r="L420">
        <v>5678</v>
      </c>
      <c r="M420">
        <v>22091</v>
      </c>
      <c r="N420" t="s">
        <v>3947</v>
      </c>
      <c r="O420" t="s">
        <v>7569</v>
      </c>
      <c r="P420" t="s">
        <v>7570</v>
      </c>
    </row>
    <row r="421" spans="1:16" x14ac:dyDescent="0.3">
      <c r="A421" t="s">
        <v>7571</v>
      </c>
      <c r="B421" t="s">
        <v>4226</v>
      </c>
      <c r="D421" t="s">
        <v>7572</v>
      </c>
      <c r="E421" t="s">
        <v>7573</v>
      </c>
      <c r="F421" t="s">
        <v>7574</v>
      </c>
      <c r="G421" t="s">
        <v>3917</v>
      </c>
      <c r="H421">
        <v>229.01499999999999</v>
      </c>
      <c r="I421">
        <v>34.898400000000002</v>
      </c>
      <c r="J421" t="s">
        <v>7575</v>
      </c>
      <c r="K421" t="s">
        <v>7576</v>
      </c>
      <c r="L421">
        <v>6984</v>
      </c>
      <c r="M421">
        <v>18628</v>
      </c>
      <c r="N421" t="s">
        <v>3947</v>
      </c>
      <c r="O421" t="s">
        <v>7577</v>
      </c>
      <c r="P421" t="s">
        <v>7578</v>
      </c>
    </row>
    <row r="422" spans="1:16" x14ac:dyDescent="0.3">
      <c r="A422" t="s">
        <v>7579</v>
      </c>
      <c r="B422" t="s">
        <v>4226</v>
      </c>
      <c r="C422" t="s">
        <v>7580</v>
      </c>
      <c r="D422" t="s">
        <v>7581</v>
      </c>
      <c r="E422" t="s">
        <v>7582</v>
      </c>
      <c r="F422" t="s">
        <v>7583</v>
      </c>
      <c r="G422" t="s">
        <v>3917</v>
      </c>
      <c r="H422">
        <v>347.31299999999999</v>
      </c>
      <c r="I422">
        <v>30.099299999999999</v>
      </c>
      <c r="J422" t="s">
        <v>7584</v>
      </c>
      <c r="K422" t="s">
        <v>7585</v>
      </c>
      <c r="L422">
        <v>4021</v>
      </c>
      <c r="M422">
        <v>23910</v>
      </c>
      <c r="N422" t="s">
        <v>7586</v>
      </c>
      <c r="O422" t="s">
        <v>7587</v>
      </c>
      <c r="P422" t="s">
        <v>7588</v>
      </c>
    </row>
    <row r="423" spans="1:16" x14ac:dyDescent="0.3">
      <c r="A423" t="s">
        <v>7589</v>
      </c>
      <c r="B423" t="s">
        <v>3912</v>
      </c>
      <c r="C423" t="s">
        <v>7590</v>
      </c>
      <c r="D423" t="s">
        <v>7591</v>
      </c>
      <c r="E423" t="s">
        <v>7592</v>
      </c>
      <c r="F423" t="s">
        <v>7593</v>
      </c>
      <c r="G423" t="s">
        <v>3917</v>
      </c>
      <c r="H423">
        <v>30.559699999999999</v>
      </c>
      <c r="I423">
        <v>27.8</v>
      </c>
      <c r="K423" t="s">
        <v>7594</v>
      </c>
      <c r="L423">
        <v>997</v>
      </c>
      <c r="M423">
        <v>0</v>
      </c>
      <c r="N423" t="s">
        <v>7595</v>
      </c>
      <c r="O423" t="s">
        <v>7596</v>
      </c>
    </row>
    <row r="424" spans="1:16" x14ac:dyDescent="0.3">
      <c r="A424" t="s">
        <v>7597</v>
      </c>
      <c r="B424" t="s">
        <v>3912</v>
      </c>
      <c r="C424" t="s">
        <v>7598</v>
      </c>
      <c r="D424" t="s">
        <v>7599</v>
      </c>
      <c r="E424" t="s">
        <v>7600</v>
      </c>
      <c r="F424" t="s">
        <v>7601</v>
      </c>
      <c r="G424" t="s">
        <v>3917</v>
      </c>
      <c r="H424">
        <v>26.251799999999999</v>
      </c>
      <c r="I424">
        <v>30.3</v>
      </c>
      <c r="K424" t="s">
        <v>7602</v>
      </c>
      <c r="L424">
        <v>1772</v>
      </c>
      <c r="M424">
        <v>0</v>
      </c>
      <c r="N424" t="s">
        <v>7603</v>
      </c>
      <c r="O424" t="s">
        <v>7604</v>
      </c>
    </row>
    <row r="425" spans="1:16" x14ac:dyDescent="0.3">
      <c r="A425" t="s">
        <v>7605</v>
      </c>
      <c r="B425" t="s">
        <v>3912</v>
      </c>
      <c r="C425" t="s">
        <v>7606</v>
      </c>
      <c r="D425" t="s">
        <v>7607</v>
      </c>
      <c r="E425" t="s">
        <v>7608</v>
      </c>
      <c r="F425" t="s">
        <v>7609</v>
      </c>
      <c r="G425" t="s">
        <v>3917</v>
      </c>
      <c r="H425">
        <v>30.529499999999999</v>
      </c>
      <c r="I425">
        <v>27.2</v>
      </c>
      <c r="K425" t="s">
        <v>7610</v>
      </c>
      <c r="L425">
        <v>3111</v>
      </c>
      <c r="M425">
        <v>0</v>
      </c>
      <c r="N425" t="s">
        <v>7595</v>
      </c>
      <c r="O425" t="s">
        <v>7611</v>
      </c>
    </row>
    <row r="426" spans="1:16" x14ac:dyDescent="0.3">
      <c r="A426" t="s">
        <v>7612</v>
      </c>
      <c r="B426" t="s">
        <v>3912</v>
      </c>
      <c r="C426" t="s">
        <v>7613</v>
      </c>
      <c r="D426" t="s">
        <v>7614</v>
      </c>
      <c r="E426" t="s">
        <v>7615</v>
      </c>
      <c r="F426" t="s">
        <v>7616</v>
      </c>
      <c r="G426" t="s">
        <v>3989</v>
      </c>
      <c r="H426">
        <v>25.723400000000002</v>
      </c>
      <c r="I426">
        <v>31.8</v>
      </c>
      <c r="K426" t="s">
        <v>7617</v>
      </c>
      <c r="L426">
        <v>1228</v>
      </c>
      <c r="M426">
        <v>10622</v>
      </c>
      <c r="N426" t="s">
        <v>7595</v>
      </c>
      <c r="O426" t="s">
        <v>7618</v>
      </c>
    </row>
    <row r="427" spans="1:16" x14ac:dyDescent="0.3">
      <c r="A427" t="s">
        <v>7619</v>
      </c>
      <c r="B427" t="s">
        <v>3923</v>
      </c>
      <c r="D427" t="s">
        <v>7620</v>
      </c>
      <c r="E427" t="s">
        <v>7621</v>
      </c>
      <c r="F427" t="s">
        <v>7622</v>
      </c>
      <c r="G427" t="s">
        <v>3906</v>
      </c>
      <c r="H427">
        <v>347.71600000000001</v>
      </c>
      <c r="I427">
        <v>42.868299999999998</v>
      </c>
      <c r="J427" t="s">
        <v>7623</v>
      </c>
      <c r="K427" t="s">
        <v>7624</v>
      </c>
      <c r="L427">
        <v>67</v>
      </c>
      <c r="M427">
        <v>0</v>
      </c>
      <c r="N427" t="s">
        <v>7625</v>
      </c>
      <c r="O427" t="s">
        <v>7626</v>
      </c>
    </row>
    <row r="428" spans="1:16" x14ac:dyDescent="0.3">
      <c r="A428" t="s">
        <v>7627</v>
      </c>
      <c r="B428" t="s">
        <v>4443</v>
      </c>
      <c r="D428" t="s">
        <v>7628</v>
      </c>
      <c r="E428" t="s">
        <v>7629</v>
      </c>
      <c r="F428" t="s">
        <v>7630</v>
      </c>
      <c r="G428" t="s">
        <v>3917</v>
      </c>
      <c r="H428">
        <v>2399.79</v>
      </c>
      <c r="I428">
        <v>41.6</v>
      </c>
      <c r="J428" t="s">
        <v>7631</v>
      </c>
      <c r="K428" t="s">
        <v>7632</v>
      </c>
      <c r="L428">
        <v>109152</v>
      </c>
      <c r="M428">
        <v>37534</v>
      </c>
      <c r="N428" t="s">
        <v>7633</v>
      </c>
      <c r="O428" t="s">
        <v>7634</v>
      </c>
      <c r="P428" t="s">
        <v>7635</v>
      </c>
    </row>
    <row r="429" spans="1:16" x14ac:dyDescent="0.3">
      <c r="A429" t="s">
        <v>7636</v>
      </c>
      <c r="B429" t="s">
        <v>3923</v>
      </c>
      <c r="D429" t="s">
        <v>7637</v>
      </c>
      <c r="E429" t="s">
        <v>7638</v>
      </c>
      <c r="F429" t="s">
        <v>7639</v>
      </c>
      <c r="G429" t="s">
        <v>3917</v>
      </c>
      <c r="H429">
        <v>138.59200000000001</v>
      </c>
      <c r="I429">
        <v>42.3</v>
      </c>
      <c r="K429" t="s">
        <v>7640</v>
      </c>
      <c r="L429">
        <v>20</v>
      </c>
      <c r="M429">
        <v>0</v>
      </c>
      <c r="N429" t="s">
        <v>7641</v>
      </c>
      <c r="O429" t="s">
        <v>7642</v>
      </c>
    </row>
    <row r="430" spans="1:16" x14ac:dyDescent="0.3">
      <c r="A430" t="s">
        <v>7643</v>
      </c>
      <c r="B430" t="s">
        <v>4635</v>
      </c>
      <c r="C430" t="s">
        <v>7644</v>
      </c>
      <c r="D430" t="s">
        <v>7645</v>
      </c>
      <c r="E430" t="s">
        <v>7646</v>
      </c>
      <c r="F430" t="s">
        <v>7647</v>
      </c>
      <c r="G430" t="s">
        <v>3906</v>
      </c>
      <c r="H430">
        <v>1188.53</v>
      </c>
      <c r="I430">
        <v>42.285499999999999</v>
      </c>
      <c r="J430" t="s">
        <v>7648</v>
      </c>
      <c r="K430" t="s">
        <v>7649</v>
      </c>
      <c r="L430">
        <v>756</v>
      </c>
      <c r="M430">
        <v>45225</v>
      </c>
      <c r="N430" t="s">
        <v>7650</v>
      </c>
      <c r="O430" t="s">
        <v>7651</v>
      </c>
      <c r="P430" t="s">
        <v>7652</v>
      </c>
    </row>
    <row r="431" spans="1:16" x14ac:dyDescent="0.3">
      <c r="A431" t="s">
        <v>7653</v>
      </c>
      <c r="B431" t="s">
        <v>4267</v>
      </c>
      <c r="C431" t="s">
        <v>7654</v>
      </c>
      <c r="D431" t="s">
        <v>7655</v>
      </c>
      <c r="E431" t="s">
        <v>7656</v>
      </c>
      <c r="F431" t="s">
        <v>7657</v>
      </c>
      <c r="G431" t="s">
        <v>3906</v>
      </c>
      <c r="H431">
        <v>2529.9299999999998</v>
      </c>
      <c r="I431">
        <v>45.773099999999999</v>
      </c>
      <c r="J431" t="s">
        <v>7658</v>
      </c>
      <c r="K431" t="s">
        <v>7659</v>
      </c>
      <c r="L431">
        <v>7048</v>
      </c>
      <c r="M431">
        <v>24211</v>
      </c>
      <c r="N431" t="s">
        <v>7323</v>
      </c>
      <c r="O431" t="s">
        <v>7660</v>
      </c>
      <c r="P431" t="s">
        <v>7661</v>
      </c>
    </row>
    <row r="432" spans="1:16" x14ac:dyDescent="0.3">
      <c r="A432" t="s">
        <v>7662</v>
      </c>
      <c r="B432" t="s">
        <v>4347</v>
      </c>
      <c r="C432" t="s">
        <v>7663</v>
      </c>
      <c r="D432" t="s">
        <v>7664</v>
      </c>
      <c r="E432" t="s">
        <v>7665</v>
      </c>
      <c r="F432" t="s">
        <v>7666</v>
      </c>
      <c r="G432" t="s">
        <v>3917</v>
      </c>
      <c r="H432">
        <v>101.129</v>
      </c>
      <c r="I432">
        <v>41.3</v>
      </c>
      <c r="K432" t="s">
        <v>7667</v>
      </c>
      <c r="L432">
        <v>462</v>
      </c>
      <c r="M432">
        <v>16257</v>
      </c>
      <c r="N432" t="s">
        <v>7668</v>
      </c>
      <c r="O432" t="s">
        <v>7669</v>
      </c>
      <c r="P432" t="s">
        <v>7670</v>
      </c>
    </row>
    <row r="433" spans="1:17" x14ac:dyDescent="0.3">
      <c r="A433" t="s">
        <v>7671</v>
      </c>
      <c r="B433" t="s">
        <v>4198</v>
      </c>
      <c r="C433" t="s">
        <v>7672</v>
      </c>
      <c r="D433" t="s">
        <v>7673</v>
      </c>
      <c r="E433" t="s">
        <v>7674</v>
      </c>
      <c r="F433" t="s">
        <v>7675</v>
      </c>
      <c r="G433" t="s">
        <v>3917</v>
      </c>
      <c r="H433">
        <v>36.616500000000002</v>
      </c>
      <c r="I433">
        <v>37.5</v>
      </c>
      <c r="K433" t="s">
        <v>7676</v>
      </c>
      <c r="L433">
        <v>401</v>
      </c>
      <c r="M433">
        <v>0</v>
      </c>
      <c r="N433" t="s">
        <v>7677</v>
      </c>
      <c r="O433" t="s">
        <v>7678</v>
      </c>
      <c r="Q433">
        <v>24</v>
      </c>
    </row>
    <row r="434" spans="1:17" x14ac:dyDescent="0.3">
      <c r="A434" t="s">
        <v>7679</v>
      </c>
      <c r="B434" t="s">
        <v>3984</v>
      </c>
      <c r="C434" t="s">
        <v>7680</v>
      </c>
      <c r="D434" t="s">
        <v>7681</v>
      </c>
      <c r="E434" t="s">
        <v>7682</v>
      </c>
      <c r="F434" t="s">
        <v>7683</v>
      </c>
      <c r="G434" t="s">
        <v>3917</v>
      </c>
      <c r="H434">
        <v>28.322800000000001</v>
      </c>
      <c r="I434">
        <v>52.6</v>
      </c>
      <c r="K434" t="s">
        <v>7684</v>
      </c>
      <c r="L434">
        <v>21</v>
      </c>
      <c r="M434">
        <v>7164</v>
      </c>
      <c r="N434" t="s">
        <v>7685</v>
      </c>
      <c r="O434" t="s">
        <v>7686</v>
      </c>
      <c r="P434" t="s">
        <v>7687</v>
      </c>
      <c r="Q434">
        <v>45</v>
      </c>
    </row>
    <row r="435" spans="1:17" x14ac:dyDescent="0.3">
      <c r="A435" t="s">
        <v>7688</v>
      </c>
      <c r="B435" t="s">
        <v>3912</v>
      </c>
      <c r="D435" t="s">
        <v>7689</v>
      </c>
      <c r="E435" t="s">
        <v>7690</v>
      </c>
      <c r="F435" t="s">
        <v>7691</v>
      </c>
      <c r="G435" t="s">
        <v>3917</v>
      </c>
      <c r="H435">
        <v>1.4500900000000001</v>
      </c>
      <c r="I435">
        <v>42</v>
      </c>
      <c r="K435" t="s">
        <v>7692</v>
      </c>
      <c r="L435">
        <v>3231</v>
      </c>
      <c r="M435">
        <v>0</v>
      </c>
      <c r="N435" t="s">
        <v>4272</v>
      </c>
      <c r="O435" t="s">
        <v>7693</v>
      </c>
    </row>
    <row r="436" spans="1:17" x14ac:dyDescent="0.3">
      <c r="A436" t="s">
        <v>7694</v>
      </c>
      <c r="B436" t="s">
        <v>3923</v>
      </c>
      <c r="D436" t="s">
        <v>7695</v>
      </c>
      <c r="E436" t="s">
        <v>7696</v>
      </c>
      <c r="F436" t="s">
        <v>7697</v>
      </c>
      <c r="G436" t="s">
        <v>3906</v>
      </c>
      <c r="H436">
        <v>395.53399999999999</v>
      </c>
      <c r="I436">
        <v>43.5839</v>
      </c>
      <c r="J436" t="s">
        <v>7698</v>
      </c>
      <c r="K436" t="s">
        <v>7699</v>
      </c>
      <c r="L436">
        <v>38</v>
      </c>
      <c r="M436">
        <v>0</v>
      </c>
      <c r="N436" t="s">
        <v>7700</v>
      </c>
      <c r="O436" t="s">
        <v>7701</v>
      </c>
    </row>
    <row r="437" spans="1:17" x14ac:dyDescent="0.3">
      <c r="A437" t="s">
        <v>7702</v>
      </c>
      <c r="B437" t="s">
        <v>4226</v>
      </c>
      <c r="D437" t="s">
        <v>7703</v>
      </c>
      <c r="E437" t="s">
        <v>7704</v>
      </c>
      <c r="F437" t="s">
        <v>7705</v>
      </c>
      <c r="G437" t="s">
        <v>3917</v>
      </c>
      <c r="H437">
        <v>317.67200000000003</v>
      </c>
      <c r="I437">
        <v>34.3992</v>
      </c>
      <c r="J437" t="s">
        <v>7706</v>
      </c>
      <c r="K437" t="s">
        <v>7707</v>
      </c>
      <c r="L437">
        <v>2835</v>
      </c>
      <c r="M437">
        <v>10657</v>
      </c>
      <c r="N437" t="s">
        <v>7708</v>
      </c>
      <c r="O437" t="s">
        <v>7709</v>
      </c>
      <c r="P437" t="s">
        <v>7710</v>
      </c>
    </row>
    <row r="438" spans="1:17" x14ac:dyDescent="0.3">
      <c r="A438" t="s">
        <v>7711</v>
      </c>
      <c r="B438" t="s">
        <v>3923</v>
      </c>
      <c r="D438" t="s">
        <v>7712</v>
      </c>
      <c r="E438" t="s">
        <v>7713</v>
      </c>
      <c r="F438" t="s">
        <v>7714</v>
      </c>
      <c r="G438" t="s">
        <v>3906</v>
      </c>
      <c r="H438">
        <v>2557.0700000000002</v>
      </c>
      <c r="I438">
        <v>36.347200000000001</v>
      </c>
      <c r="J438" t="s">
        <v>7715</v>
      </c>
      <c r="K438" t="s">
        <v>7716</v>
      </c>
      <c r="L438">
        <v>385</v>
      </c>
      <c r="M438">
        <v>100775</v>
      </c>
      <c r="N438" t="s">
        <v>7717</v>
      </c>
      <c r="O438" t="s">
        <v>7718</v>
      </c>
      <c r="P438" t="s">
        <v>7719</v>
      </c>
    </row>
    <row r="439" spans="1:17" x14ac:dyDescent="0.3">
      <c r="A439" t="s">
        <v>7720</v>
      </c>
      <c r="B439" t="s">
        <v>3923</v>
      </c>
      <c r="D439" t="s">
        <v>7721</v>
      </c>
      <c r="E439" t="s">
        <v>7722</v>
      </c>
      <c r="F439" t="s">
        <v>7723</v>
      </c>
      <c r="G439" t="s">
        <v>3906</v>
      </c>
      <c r="H439">
        <v>592.971</v>
      </c>
      <c r="I439">
        <v>33.710500000000003</v>
      </c>
      <c r="J439" t="s">
        <v>7724</v>
      </c>
      <c r="K439" t="s">
        <v>7725</v>
      </c>
      <c r="L439">
        <v>36536</v>
      </c>
      <c r="M439">
        <v>41387</v>
      </c>
      <c r="N439" t="s">
        <v>7726</v>
      </c>
      <c r="O439" t="s">
        <v>7727</v>
      </c>
      <c r="P439" t="s">
        <v>7728</v>
      </c>
    </row>
    <row r="440" spans="1:17" x14ac:dyDescent="0.3">
      <c r="A440" t="s">
        <v>7729</v>
      </c>
      <c r="B440" t="s">
        <v>4267</v>
      </c>
      <c r="C440" t="s">
        <v>7730</v>
      </c>
      <c r="D440" t="s">
        <v>7731</v>
      </c>
      <c r="E440" t="s">
        <v>7732</v>
      </c>
      <c r="F440" t="s">
        <v>7733</v>
      </c>
      <c r="G440" t="s">
        <v>3917</v>
      </c>
      <c r="H440">
        <v>608.34400000000005</v>
      </c>
      <c r="I440">
        <v>40.6</v>
      </c>
      <c r="K440" t="s">
        <v>7734</v>
      </c>
      <c r="L440">
        <v>30</v>
      </c>
      <c r="M440">
        <v>35403</v>
      </c>
      <c r="N440" t="s">
        <v>7735</v>
      </c>
      <c r="O440" t="s">
        <v>7736</v>
      </c>
      <c r="P440" t="s">
        <v>7737</v>
      </c>
    </row>
    <row r="441" spans="1:17" x14ac:dyDescent="0.3">
      <c r="A441" t="s">
        <v>7738</v>
      </c>
      <c r="B441" t="s">
        <v>4226</v>
      </c>
      <c r="C441" t="s">
        <v>7739</v>
      </c>
      <c r="D441" t="s">
        <v>7740</v>
      </c>
      <c r="E441" t="s">
        <v>7741</v>
      </c>
      <c r="F441" t="s">
        <v>7742</v>
      </c>
      <c r="G441" t="s">
        <v>3906</v>
      </c>
      <c r="H441">
        <v>378.10199999999998</v>
      </c>
      <c r="I441">
        <v>36.390999999999998</v>
      </c>
      <c r="J441" t="s">
        <v>7743</v>
      </c>
      <c r="K441" t="s">
        <v>7744</v>
      </c>
      <c r="L441">
        <v>219</v>
      </c>
      <c r="M441">
        <v>30910</v>
      </c>
      <c r="N441" t="s">
        <v>7745</v>
      </c>
      <c r="O441" t="s">
        <v>7746</v>
      </c>
      <c r="P441" t="s">
        <v>7747</v>
      </c>
    </row>
    <row r="442" spans="1:17" x14ac:dyDescent="0.3">
      <c r="A442" t="s">
        <v>7748</v>
      </c>
      <c r="B442" t="s">
        <v>4226</v>
      </c>
      <c r="C442" t="s">
        <v>7749</v>
      </c>
      <c r="D442" t="s">
        <v>7750</v>
      </c>
      <c r="E442" t="s">
        <v>7751</v>
      </c>
      <c r="F442" t="s">
        <v>7752</v>
      </c>
      <c r="G442" t="s">
        <v>3906</v>
      </c>
      <c r="H442">
        <v>1087.83</v>
      </c>
      <c r="I442">
        <v>34.687800000000003</v>
      </c>
      <c r="J442" t="s">
        <v>7753</v>
      </c>
      <c r="K442" t="s">
        <v>7754</v>
      </c>
      <c r="L442">
        <v>7094</v>
      </c>
      <c r="M442">
        <v>32923</v>
      </c>
      <c r="N442" t="s">
        <v>7755</v>
      </c>
      <c r="O442" t="s">
        <v>7756</v>
      </c>
      <c r="P442" t="s">
        <v>7757</v>
      </c>
    </row>
    <row r="443" spans="1:17" x14ac:dyDescent="0.3">
      <c r="A443" t="s">
        <v>7758</v>
      </c>
      <c r="B443" t="s">
        <v>3984</v>
      </c>
      <c r="C443" t="s">
        <v>7759</v>
      </c>
      <c r="D443" t="s">
        <v>7760</v>
      </c>
      <c r="E443" t="s">
        <v>7128</v>
      </c>
      <c r="F443" t="s">
        <v>7761</v>
      </c>
      <c r="G443" t="s">
        <v>3917</v>
      </c>
      <c r="H443">
        <v>10.052199999999999</v>
      </c>
      <c r="I443">
        <v>38.299999999999997</v>
      </c>
      <c r="K443" t="s">
        <v>7762</v>
      </c>
      <c r="L443">
        <v>137</v>
      </c>
      <c r="M443">
        <v>0</v>
      </c>
      <c r="N443" t="s">
        <v>7131</v>
      </c>
      <c r="O443" t="s">
        <v>7763</v>
      </c>
      <c r="Q443">
        <v>25</v>
      </c>
    </row>
    <row r="444" spans="1:17" x14ac:dyDescent="0.3">
      <c r="A444" t="s">
        <v>7764</v>
      </c>
      <c r="B444" t="s">
        <v>7765</v>
      </c>
      <c r="C444" t="s">
        <v>7766</v>
      </c>
      <c r="D444" t="s">
        <v>7767</v>
      </c>
      <c r="E444" t="s">
        <v>7768</v>
      </c>
      <c r="F444" t="s">
        <v>7769</v>
      </c>
      <c r="G444" t="s">
        <v>3917</v>
      </c>
      <c r="H444">
        <v>441.69900000000001</v>
      </c>
      <c r="I444">
        <v>52</v>
      </c>
      <c r="K444" t="s">
        <v>7770</v>
      </c>
      <c r="L444">
        <v>2352</v>
      </c>
      <c r="M444">
        <v>0</v>
      </c>
      <c r="N444" t="s">
        <v>7771</v>
      </c>
      <c r="O444" t="s">
        <v>7772</v>
      </c>
    </row>
    <row r="445" spans="1:17" x14ac:dyDescent="0.3">
      <c r="A445" t="s">
        <v>7773</v>
      </c>
      <c r="B445" t="s">
        <v>3984</v>
      </c>
      <c r="C445" t="s">
        <v>7774</v>
      </c>
      <c r="D445" t="s">
        <v>7775</v>
      </c>
      <c r="E445" t="s">
        <v>7776</v>
      </c>
      <c r="F445" t="s">
        <v>7777</v>
      </c>
      <c r="G445" t="s">
        <v>3917</v>
      </c>
      <c r="H445">
        <v>26.376799999999999</v>
      </c>
      <c r="I445">
        <v>51.474800000000002</v>
      </c>
      <c r="J445" t="s">
        <v>7778</v>
      </c>
      <c r="K445" t="s">
        <v>7779</v>
      </c>
      <c r="L445">
        <v>11</v>
      </c>
      <c r="M445">
        <v>9578</v>
      </c>
      <c r="N445" t="s">
        <v>7780</v>
      </c>
      <c r="O445" t="s">
        <v>7781</v>
      </c>
      <c r="P445" t="s">
        <v>7782</v>
      </c>
      <c r="Q445">
        <v>25</v>
      </c>
    </row>
    <row r="446" spans="1:17" x14ac:dyDescent="0.3">
      <c r="A446" t="s">
        <v>7783</v>
      </c>
      <c r="B446" t="s">
        <v>4226</v>
      </c>
      <c r="C446" t="s">
        <v>7784</v>
      </c>
      <c r="D446" t="s">
        <v>7785</v>
      </c>
      <c r="E446" t="s">
        <v>7786</v>
      </c>
      <c r="F446" t="s">
        <v>7787</v>
      </c>
      <c r="G446" t="s">
        <v>3917</v>
      </c>
      <c r="H446">
        <v>284.00900000000001</v>
      </c>
      <c r="I446">
        <v>34.4</v>
      </c>
      <c r="K446" t="s">
        <v>7788</v>
      </c>
      <c r="L446">
        <v>657</v>
      </c>
      <c r="M446">
        <v>23971</v>
      </c>
      <c r="N446" t="s">
        <v>7789</v>
      </c>
      <c r="O446" t="s">
        <v>7790</v>
      </c>
      <c r="P446" t="s">
        <v>7791</v>
      </c>
    </row>
    <row r="447" spans="1:17" x14ac:dyDescent="0.3">
      <c r="A447" t="s">
        <v>7792</v>
      </c>
      <c r="B447" t="s">
        <v>4226</v>
      </c>
      <c r="C447" t="s">
        <v>7793</v>
      </c>
      <c r="D447" t="s">
        <v>7794</v>
      </c>
      <c r="E447" t="s">
        <v>7786</v>
      </c>
      <c r="F447" t="s">
        <v>7795</v>
      </c>
      <c r="G447" t="s">
        <v>3917</v>
      </c>
      <c r="H447">
        <v>334.53699999999998</v>
      </c>
      <c r="I447">
        <v>44.8</v>
      </c>
      <c r="K447" t="s">
        <v>7796</v>
      </c>
      <c r="L447">
        <v>857</v>
      </c>
      <c r="M447">
        <v>26784</v>
      </c>
      <c r="N447" t="s">
        <v>7789</v>
      </c>
      <c r="O447" t="s">
        <v>7797</v>
      </c>
      <c r="P447" t="s">
        <v>7798</v>
      </c>
    </row>
    <row r="448" spans="1:17" x14ac:dyDescent="0.3">
      <c r="A448" t="s">
        <v>7799</v>
      </c>
      <c r="B448" t="s">
        <v>4226</v>
      </c>
      <c r="D448" t="s">
        <v>7800</v>
      </c>
      <c r="E448" t="s">
        <v>7801</v>
      </c>
      <c r="F448" t="s">
        <v>7802</v>
      </c>
      <c r="G448" t="s">
        <v>3917</v>
      </c>
      <c r="H448">
        <v>178.16800000000001</v>
      </c>
      <c r="I448">
        <v>31.1</v>
      </c>
      <c r="K448" t="s">
        <v>7803</v>
      </c>
      <c r="L448">
        <v>752</v>
      </c>
      <c r="M448">
        <v>0</v>
      </c>
      <c r="N448" t="s">
        <v>4789</v>
      </c>
      <c r="O448" t="s">
        <v>7804</v>
      </c>
    </row>
    <row r="449" spans="1:17" x14ac:dyDescent="0.3">
      <c r="A449" t="s">
        <v>7805</v>
      </c>
      <c r="B449" t="s">
        <v>3984</v>
      </c>
      <c r="D449" t="s">
        <v>7806</v>
      </c>
      <c r="E449" t="s">
        <v>7807</v>
      </c>
      <c r="F449" t="s">
        <v>7808</v>
      </c>
      <c r="G449" t="s">
        <v>3989</v>
      </c>
      <c r="H449">
        <v>69.260999999999996</v>
      </c>
      <c r="I449">
        <v>39.200000000000003</v>
      </c>
      <c r="K449" t="s">
        <v>7809</v>
      </c>
      <c r="L449">
        <v>35300</v>
      </c>
      <c r="M449">
        <v>0</v>
      </c>
      <c r="N449" t="s">
        <v>7810</v>
      </c>
      <c r="O449" t="s">
        <v>7811</v>
      </c>
    </row>
    <row r="450" spans="1:17" x14ac:dyDescent="0.3">
      <c r="A450" t="s">
        <v>7812</v>
      </c>
      <c r="B450" t="s">
        <v>3984</v>
      </c>
      <c r="C450" t="s">
        <v>7813</v>
      </c>
      <c r="D450" t="s">
        <v>7814</v>
      </c>
      <c r="E450" t="s">
        <v>7815</v>
      </c>
      <c r="F450" t="s">
        <v>7816</v>
      </c>
      <c r="G450" t="s">
        <v>3989</v>
      </c>
      <c r="H450">
        <v>9.8077400000000008</v>
      </c>
      <c r="I450">
        <v>40.9</v>
      </c>
      <c r="K450" t="s">
        <v>7817</v>
      </c>
      <c r="L450">
        <v>510</v>
      </c>
      <c r="M450">
        <v>0</v>
      </c>
      <c r="N450" t="s">
        <v>7818</v>
      </c>
      <c r="O450" t="s">
        <v>7819</v>
      </c>
      <c r="Q450">
        <v>25</v>
      </c>
    </row>
    <row r="451" spans="1:17" x14ac:dyDescent="0.3">
      <c r="A451" t="s">
        <v>7820</v>
      </c>
      <c r="B451" t="s">
        <v>3923</v>
      </c>
      <c r="D451" t="s">
        <v>7821</v>
      </c>
      <c r="E451" t="s">
        <v>7822</v>
      </c>
      <c r="F451" t="s">
        <v>7823</v>
      </c>
      <c r="G451" t="s">
        <v>3906</v>
      </c>
      <c r="H451">
        <v>530.89400000000001</v>
      </c>
      <c r="I451">
        <v>32.670499999999997</v>
      </c>
      <c r="J451" t="s">
        <v>7824</v>
      </c>
      <c r="K451" t="s">
        <v>7825</v>
      </c>
      <c r="L451">
        <v>7545</v>
      </c>
      <c r="M451">
        <v>35754</v>
      </c>
      <c r="N451" t="s">
        <v>7826</v>
      </c>
      <c r="O451" t="s">
        <v>7827</v>
      </c>
      <c r="P451" t="s">
        <v>7828</v>
      </c>
    </row>
    <row r="452" spans="1:17" x14ac:dyDescent="0.3">
      <c r="A452" t="s">
        <v>7829</v>
      </c>
      <c r="B452" t="s">
        <v>3984</v>
      </c>
      <c r="C452" t="s">
        <v>7830</v>
      </c>
      <c r="D452" t="s">
        <v>7831</v>
      </c>
      <c r="E452" t="s">
        <v>7832</v>
      </c>
      <c r="F452" t="s">
        <v>7833</v>
      </c>
      <c r="G452" t="s">
        <v>4048</v>
      </c>
      <c r="H452">
        <v>42.027500000000003</v>
      </c>
      <c r="I452">
        <v>45.912599999999998</v>
      </c>
      <c r="J452" t="s">
        <v>7834</v>
      </c>
      <c r="L452">
        <v>12</v>
      </c>
      <c r="M452">
        <v>0</v>
      </c>
      <c r="N452" t="s">
        <v>7835</v>
      </c>
      <c r="O452" t="s">
        <v>7836</v>
      </c>
    </row>
    <row r="453" spans="1:17" x14ac:dyDescent="0.3">
      <c r="A453" t="s">
        <v>7837</v>
      </c>
      <c r="B453" t="s">
        <v>3984</v>
      </c>
      <c r="C453" t="s">
        <v>7838</v>
      </c>
      <c r="D453" t="s">
        <v>7839</v>
      </c>
      <c r="E453" t="s">
        <v>7840</v>
      </c>
      <c r="F453" t="s">
        <v>7841</v>
      </c>
      <c r="G453" t="s">
        <v>3917</v>
      </c>
      <c r="H453">
        <v>29.206099999999999</v>
      </c>
      <c r="I453">
        <v>49.4</v>
      </c>
      <c r="K453" t="s">
        <v>7842</v>
      </c>
      <c r="L453">
        <v>586</v>
      </c>
      <c r="M453">
        <v>0</v>
      </c>
      <c r="N453" t="s">
        <v>5623</v>
      </c>
      <c r="O453" t="s">
        <v>7843</v>
      </c>
      <c r="Q453">
        <v>24</v>
      </c>
    </row>
    <row r="454" spans="1:17" x14ac:dyDescent="0.3">
      <c r="A454" t="s">
        <v>7844</v>
      </c>
      <c r="B454" t="s">
        <v>3912</v>
      </c>
      <c r="C454" t="s">
        <v>7845</v>
      </c>
      <c r="D454" t="s">
        <v>7846</v>
      </c>
      <c r="E454" t="s">
        <v>7847</v>
      </c>
      <c r="F454" t="s">
        <v>7848</v>
      </c>
      <c r="G454" t="s">
        <v>3917</v>
      </c>
      <c r="H454">
        <v>28.680599999999998</v>
      </c>
      <c r="I454">
        <v>63.6</v>
      </c>
      <c r="K454" t="s">
        <v>7849</v>
      </c>
      <c r="L454">
        <v>131</v>
      </c>
      <c r="M454">
        <v>10626</v>
      </c>
      <c r="N454" t="s">
        <v>7850</v>
      </c>
      <c r="O454" t="s">
        <v>7851</v>
      </c>
      <c r="P454" t="s">
        <v>7852</v>
      </c>
    </row>
    <row r="455" spans="1:17" x14ac:dyDescent="0.3">
      <c r="A455" t="s">
        <v>7853</v>
      </c>
      <c r="B455" t="s">
        <v>3984</v>
      </c>
      <c r="C455" t="s">
        <v>7854</v>
      </c>
      <c r="D455" t="s">
        <v>7855</v>
      </c>
      <c r="E455" t="s">
        <v>7856</v>
      </c>
      <c r="F455" t="s">
        <v>7857</v>
      </c>
      <c r="G455" t="s">
        <v>3917</v>
      </c>
      <c r="H455">
        <v>29.3521</v>
      </c>
      <c r="I455">
        <v>51.1</v>
      </c>
      <c r="K455" t="s">
        <v>7858</v>
      </c>
      <c r="L455">
        <v>72</v>
      </c>
      <c r="M455">
        <v>10144</v>
      </c>
      <c r="N455" t="s">
        <v>7859</v>
      </c>
      <c r="O455" t="s">
        <v>7860</v>
      </c>
      <c r="P455" t="s">
        <v>7861</v>
      </c>
    </row>
    <row r="456" spans="1:17" x14ac:dyDescent="0.3">
      <c r="A456" t="s">
        <v>7862</v>
      </c>
      <c r="B456" t="s">
        <v>4198</v>
      </c>
      <c r="C456" t="s">
        <v>7863</v>
      </c>
      <c r="D456" t="s">
        <v>7864</v>
      </c>
      <c r="E456" t="s">
        <v>7865</v>
      </c>
      <c r="F456" t="s">
        <v>7866</v>
      </c>
      <c r="G456" t="s">
        <v>3917</v>
      </c>
      <c r="H456">
        <v>4.0713499999999998</v>
      </c>
      <c r="I456">
        <v>34.6</v>
      </c>
      <c r="K456" t="s">
        <v>7867</v>
      </c>
      <c r="L456">
        <v>65</v>
      </c>
      <c r="M456">
        <v>2661</v>
      </c>
      <c r="N456" t="s">
        <v>7868</v>
      </c>
      <c r="O456" t="s">
        <v>7869</v>
      </c>
      <c r="P456" t="s">
        <v>7870</v>
      </c>
    </row>
    <row r="457" spans="1:17" x14ac:dyDescent="0.3">
      <c r="A457" t="s">
        <v>7871</v>
      </c>
      <c r="B457" t="s">
        <v>4443</v>
      </c>
      <c r="D457" t="s">
        <v>7872</v>
      </c>
      <c r="E457" t="s">
        <v>7873</v>
      </c>
      <c r="F457" t="s">
        <v>7874</v>
      </c>
      <c r="G457" t="s">
        <v>3906</v>
      </c>
      <c r="H457">
        <v>3086.67</v>
      </c>
      <c r="I457">
        <v>36.159599999999998</v>
      </c>
      <c r="J457" t="s">
        <v>7875</v>
      </c>
      <c r="K457" t="s">
        <v>7876</v>
      </c>
      <c r="L457">
        <v>106</v>
      </c>
      <c r="M457">
        <v>45893</v>
      </c>
      <c r="N457" t="s">
        <v>7385</v>
      </c>
      <c r="O457" t="s">
        <v>7877</v>
      </c>
      <c r="P457" t="s">
        <v>7878</v>
      </c>
    </row>
    <row r="458" spans="1:17" x14ac:dyDescent="0.3">
      <c r="A458" t="s">
        <v>7879</v>
      </c>
      <c r="B458" t="s">
        <v>3984</v>
      </c>
      <c r="C458" t="s">
        <v>7880</v>
      </c>
      <c r="D458" t="s">
        <v>7881</v>
      </c>
      <c r="E458" t="s">
        <v>7882</v>
      </c>
      <c r="F458" t="s">
        <v>7883</v>
      </c>
      <c r="G458" t="s">
        <v>3917</v>
      </c>
      <c r="H458">
        <v>14.1456</v>
      </c>
      <c r="I458">
        <v>35</v>
      </c>
      <c r="K458" t="s">
        <v>7884</v>
      </c>
      <c r="L458">
        <v>46</v>
      </c>
      <c r="M458">
        <v>6421</v>
      </c>
      <c r="N458" t="s">
        <v>7885</v>
      </c>
      <c r="O458" t="s">
        <v>7886</v>
      </c>
      <c r="P458" t="s">
        <v>7887</v>
      </c>
      <c r="Q458">
        <v>25</v>
      </c>
    </row>
    <row r="459" spans="1:17" x14ac:dyDescent="0.3">
      <c r="A459" t="s">
        <v>7888</v>
      </c>
      <c r="B459" t="s">
        <v>4347</v>
      </c>
      <c r="C459" t="s">
        <v>7889</v>
      </c>
      <c r="D459" t="s">
        <v>7890</v>
      </c>
      <c r="E459" t="s">
        <v>7891</v>
      </c>
      <c r="F459" t="s">
        <v>7892</v>
      </c>
      <c r="G459" t="s">
        <v>3917</v>
      </c>
      <c r="H459">
        <v>34.171900000000001</v>
      </c>
      <c r="I459">
        <v>54.9</v>
      </c>
      <c r="K459" t="s">
        <v>7893</v>
      </c>
      <c r="L459">
        <v>195</v>
      </c>
      <c r="M459">
        <v>11540</v>
      </c>
      <c r="N459" t="s">
        <v>7894</v>
      </c>
      <c r="O459" t="s">
        <v>7895</v>
      </c>
      <c r="P459" t="s">
        <v>7896</v>
      </c>
    </row>
    <row r="460" spans="1:17" x14ac:dyDescent="0.3">
      <c r="A460" t="s">
        <v>7897</v>
      </c>
      <c r="B460" t="s">
        <v>4208</v>
      </c>
      <c r="C460" t="s">
        <v>7898</v>
      </c>
      <c r="D460" t="s">
        <v>7899</v>
      </c>
      <c r="E460" t="s">
        <v>7900</v>
      </c>
      <c r="F460" t="s">
        <v>7901</v>
      </c>
      <c r="G460" t="s">
        <v>3917</v>
      </c>
      <c r="H460">
        <v>79.761499999999998</v>
      </c>
      <c r="I460">
        <v>36.4</v>
      </c>
      <c r="K460" t="s">
        <v>7902</v>
      </c>
      <c r="L460">
        <v>33559</v>
      </c>
      <c r="M460">
        <v>0</v>
      </c>
      <c r="N460" t="s">
        <v>7903</v>
      </c>
      <c r="O460" t="s">
        <v>7904</v>
      </c>
    </row>
    <row r="461" spans="1:17" x14ac:dyDescent="0.3">
      <c r="A461" t="s">
        <v>124</v>
      </c>
      <c r="B461" t="s">
        <v>3984</v>
      </c>
      <c r="C461" t="s">
        <v>7905</v>
      </c>
      <c r="D461" t="s">
        <v>7906</v>
      </c>
      <c r="E461" t="s">
        <v>7907</v>
      </c>
      <c r="F461" t="s">
        <v>7908</v>
      </c>
      <c r="G461" t="s">
        <v>3917</v>
      </c>
      <c r="H461">
        <v>52.514899999999997</v>
      </c>
      <c r="I461">
        <v>0</v>
      </c>
      <c r="K461" t="s">
        <v>7909</v>
      </c>
      <c r="L461">
        <v>5218</v>
      </c>
      <c r="M461">
        <v>0</v>
      </c>
      <c r="N461" t="s">
        <v>7910</v>
      </c>
      <c r="O461" t="s">
        <v>7911</v>
      </c>
    </row>
    <row r="462" spans="1:17" x14ac:dyDescent="0.3">
      <c r="A462" t="s">
        <v>7912</v>
      </c>
      <c r="B462" t="s">
        <v>4347</v>
      </c>
      <c r="C462" t="s">
        <v>7913</v>
      </c>
      <c r="D462" t="s">
        <v>7914</v>
      </c>
      <c r="E462" t="s">
        <v>7915</v>
      </c>
      <c r="F462" t="s">
        <v>7916</v>
      </c>
      <c r="G462" t="s">
        <v>3917</v>
      </c>
      <c r="H462">
        <v>46.511600000000001</v>
      </c>
      <c r="I462">
        <v>51.3</v>
      </c>
      <c r="K462" t="s">
        <v>7917</v>
      </c>
      <c r="L462">
        <v>159</v>
      </c>
      <c r="M462">
        <v>14066</v>
      </c>
      <c r="N462" t="s">
        <v>7918</v>
      </c>
      <c r="O462" t="s">
        <v>7919</v>
      </c>
      <c r="P462" t="s">
        <v>7920</v>
      </c>
      <c r="Q462">
        <v>25</v>
      </c>
    </row>
    <row r="463" spans="1:17" x14ac:dyDescent="0.3">
      <c r="A463" t="s">
        <v>7921</v>
      </c>
      <c r="B463" t="s">
        <v>4347</v>
      </c>
      <c r="C463" t="s">
        <v>7922</v>
      </c>
      <c r="D463" t="s">
        <v>7923</v>
      </c>
      <c r="E463" t="s">
        <v>7924</v>
      </c>
      <c r="F463" t="s">
        <v>7925</v>
      </c>
      <c r="G463" t="s">
        <v>3917</v>
      </c>
      <c r="H463">
        <v>41.614400000000003</v>
      </c>
      <c r="I463">
        <v>55.4</v>
      </c>
      <c r="K463" t="s">
        <v>7926</v>
      </c>
      <c r="L463">
        <v>504</v>
      </c>
      <c r="M463">
        <v>13852</v>
      </c>
      <c r="N463" t="s">
        <v>7927</v>
      </c>
      <c r="O463" t="s">
        <v>7928</v>
      </c>
      <c r="Q463">
        <v>22</v>
      </c>
    </row>
    <row r="464" spans="1:17" x14ac:dyDescent="0.3">
      <c r="A464" t="s">
        <v>7929</v>
      </c>
      <c r="B464" t="s">
        <v>4347</v>
      </c>
      <c r="C464" t="s">
        <v>7930</v>
      </c>
      <c r="D464" t="s">
        <v>7931</v>
      </c>
      <c r="E464" t="s">
        <v>7932</v>
      </c>
      <c r="F464" t="s">
        <v>7933</v>
      </c>
      <c r="G464" t="s">
        <v>3917</v>
      </c>
      <c r="H464">
        <v>50.483600000000003</v>
      </c>
      <c r="I464">
        <v>52</v>
      </c>
      <c r="K464" t="s">
        <v>7934</v>
      </c>
      <c r="L464">
        <v>348</v>
      </c>
      <c r="M464">
        <v>12212</v>
      </c>
      <c r="N464" t="s">
        <v>7935</v>
      </c>
      <c r="O464" t="s">
        <v>7936</v>
      </c>
      <c r="Q464">
        <v>24</v>
      </c>
    </row>
    <row r="465" spans="1:17" x14ac:dyDescent="0.3">
      <c r="A465" t="s">
        <v>7937</v>
      </c>
      <c r="B465" t="s">
        <v>3923</v>
      </c>
      <c r="C465" t="s">
        <v>7938</v>
      </c>
      <c r="D465" t="s">
        <v>7939</v>
      </c>
      <c r="E465" t="s">
        <v>7940</v>
      </c>
      <c r="F465" t="s">
        <v>7941</v>
      </c>
      <c r="G465" t="s">
        <v>3917</v>
      </c>
      <c r="H465">
        <v>1025.0999999999999</v>
      </c>
      <c r="I465">
        <v>30.4</v>
      </c>
      <c r="K465" t="s">
        <v>7942</v>
      </c>
      <c r="L465">
        <v>13732</v>
      </c>
      <c r="M465">
        <v>0</v>
      </c>
      <c r="N465" t="s">
        <v>7943</v>
      </c>
      <c r="O465" t="s">
        <v>7944</v>
      </c>
    </row>
    <row r="466" spans="1:17" x14ac:dyDescent="0.3">
      <c r="A466" t="s">
        <v>7945</v>
      </c>
      <c r="B466" t="s">
        <v>3923</v>
      </c>
      <c r="C466" t="s">
        <v>7946</v>
      </c>
      <c r="D466" t="s">
        <v>7947</v>
      </c>
      <c r="E466" t="s">
        <v>7948</v>
      </c>
      <c r="F466" t="s">
        <v>7949</v>
      </c>
      <c r="G466" t="s">
        <v>3917</v>
      </c>
      <c r="H466">
        <v>225.761</v>
      </c>
      <c r="I466">
        <v>42.5</v>
      </c>
      <c r="K466" t="s">
        <v>7950</v>
      </c>
      <c r="L466">
        <v>2957</v>
      </c>
      <c r="M466">
        <v>24674</v>
      </c>
      <c r="N466" t="s">
        <v>7951</v>
      </c>
      <c r="O466" t="s">
        <v>7952</v>
      </c>
    </row>
    <row r="467" spans="1:17" x14ac:dyDescent="0.3">
      <c r="A467" t="s">
        <v>7953</v>
      </c>
      <c r="B467" t="s">
        <v>4347</v>
      </c>
      <c r="C467" t="s">
        <v>7954</v>
      </c>
      <c r="D467" t="s">
        <v>7955</v>
      </c>
      <c r="E467" t="s">
        <v>7956</v>
      </c>
      <c r="F467" t="s">
        <v>7957</v>
      </c>
      <c r="G467" t="s">
        <v>3917</v>
      </c>
      <c r="H467">
        <v>13.634499999999999</v>
      </c>
      <c r="I467">
        <v>55.5</v>
      </c>
      <c r="K467" t="s">
        <v>7958</v>
      </c>
      <c r="L467">
        <v>156</v>
      </c>
      <c r="M467">
        <v>6858</v>
      </c>
      <c r="N467" t="s">
        <v>7959</v>
      </c>
      <c r="O467" t="s">
        <v>7960</v>
      </c>
      <c r="P467" t="s">
        <v>7961</v>
      </c>
      <c r="Q467">
        <v>25</v>
      </c>
    </row>
    <row r="468" spans="1:17" x14ac:dyDescent="0.3">
      <c r="A468" t="s">
        <v>7962</v>
      </c>
      <c r="B468" t="s">
        <v>3984</v>
      </c>
      <c r="C468" t="s">
        <v>7963</v>
      </c>
      <c r="D468" t="s">
        <v>7964</v>
      </c>
      <c r="E468" t="s">
        <v>7965</v>
      </c>
      <c r="F468" t="s">
        <v>7966</v>
      </c>
      <c r="G468" t="s">
        <v>3917</v>
      </c>
      <c r="H468">
        <v>13.1821</v>
      </c>
      <c r="I468">
        <v>37.5</v>
      </c>
      <c r="K468" t="s">
        <v>7967</v>
      </c>
      <c r="L468">
        <v>8</v>
      </c>
      <c r="M468">
        <v>5983</v>
      </c>
      <c r="N468" t="s">
        <v>6088</v>
      </c>
      <c r="O468" t="s">
        <v>7968</v>
      </c>
      <c r="P468" t="s">
        <v>7969</v>
      </c>
    </row>
    <row r="469" spans="1:17" x14ac:dyDescent="0.3">
      <c r="A469" t="s">
        <v>7970</v>
      </c>
      <c r="B469" t="s">
        <v>3984</v>
      </c>
      <c r="C469" t="s">
        <v>7971</v>
      </c>
      <c r="D469" t="s">
        <v>7972</v>
      </c>
      <c r="E469" t="s">
        <v>7973</v>
      </c>
      <c r="F469" t="s">
        <v>7974</v>
      </c>
      <c r="G469" t="s">
        <v>3917</v>
      </c>
      <c r="H469">
        <v>34.409199999999998</v>
      </c>
      <c r="I469">
        <v>49.8</v>
      </c>
      <c r="K469" t="s">
        <v>7975</v>
      </c>
      <c r="L469">
        <v>154</v>
      </c>
      <c r="M469">
        <v>12210</v>
      </c>
      <c r="N469" t="s">
        <v>7976</v>
      </c>
      <c r="O469" t="s">
        <v>7977</v>
      </c>
      <c r="P469" t="s">
        <v>7978</v>
      </c>
      <c r="Q469">
        <v>26</v>
      </c>
    </row>
    <row r="470" spans="1:17" x14ac:dyDescent="0.3">
      <c r="A470" t="s">
        <v>7979</v>
      </c>
      <c r="B470" t="s">
        <v>3923</v>
      </c>
      <c r="D470" t="s">
        <v>7980</v>
      </c>
      <c r="E470" t="s">
        <v>7981</v>
      </c>
      <c r="F470" t="s">
        <v>7982</v>
      </c>
      <c r="G470" t="s">
        <v>3906</v>
      </c>
      <c r="H470">
        <v>761.56500000000005</v>
      </c>
      <c r="I470">
        <v>33.528399999999998</v>
      </c>
      <c r="J470" t="s">
        <v>7983</v>
      </c>
      <c r="K470" t="s">
        <v>7984</v>
      </c>
      <c r="L470">
        <v>1034</v>
      </c>
      <c r="M470">
        <v>59057</v>
      </c>
      <c r="N470" t="s">
        <v>7985</v>
      </c>
      <c r="O470" t="s">
        <v>7986</v>
      </c>
      <c r="P470" t="s">
        <v>7987</v>
      </c>
    </row>
    <row r="471" spans="1:17" x14ac:dyDescent="0.3">
      <c r="A471" t="s">
        <v>7988</v>
      </c>
      <c r="B471" t="s">
        <v>4347</v>
      </c>
      <c r="C471" t="s">
        <v>7989</v>
      </c>
      <c r="D471" t="s">
        <v>7990</v>
      </c>
      <c r="E471" t="s">
        <v>7991</v>
      </c>
      <c r="F471" t="s">
        <v>7992</v>
      </c>
      <c r="G471" t="s">
        <v>3917</v>
      </c>
      <c r="H471">
        <v>42.968499999999999</v>
      </c>
      <c r="I471">
        <v>52.3</v>
      </c>
      <c r="K471" t="s">
        <v>7993</v>
      </c>
      <c r="L471">
        <v>210</v>
      </c>
      <c r="M471">
        <v>13758</v>
      </c>
      <c r="N471" t="s">
        <v>7994</v>
      </c>
      <c r="O471" t="s">
        <v>7995</v>
      </c>
      <c r="P471" t="s">
        <v>7996</v>
      </c>
      <c r="Q471">
        <v>25</v>
      </c>
    </row>
    <row r="472" spans="1:17" x14ac:dyDescent="0.3">
      <c r="A472" t="s">
        <v>7997</v>
      </c>
      <c r="B472" t="s">
        <v>4347</v>
      </c>
      <c r="C472" t="s">
        <v>7998</v>
      </c>
      <c r="D472" t="s">
        <v>7999</v>
      </c>
      <c r="E472" t="s">
        <v>8000</v>
      </c>
      <c r="F472" t="s">
        <v>8001</v>
      </c>
      <c r="G472" t="s">
        <v>3917</v>
      </c>
      <c r="H472">
        <v>44.793999999999997</v>
      </c>
      <c r="I472">
        <v>57.3</v>
      </c>
      <c r="K472" t="s">
        <v>8002</v>
      </c>
      <c r="L472">
        <v>283</v>
      </c>
      <c r="M472">
        <v>14302</v>
      </c>
      <c r="N472" t="s">
        <v>7994</v>
      </c>
      <c r="O472" t="s">
        <v>8003</v>
      </c>
      <c r="P472" t="s">
        <v>8004</v>
      </c>
      <c r="Q472">
        <v>25</v>
      </c>
    </row>
    <row r="473" spans="1:17" x14ac:dyDescent="0.3">
      <c r="A473" t="s">
        <v>8005</v>
      </c>
      <c r="B473" t="s">
        <v>4347</v>
      </c>
      <c r="C473" t="s">
        <v>8006</v>
      </c>
      <c r="D473" t="s">
        <v>8007</v>
      </c>
      <c r="E473" t="s">
        <v>8008</v>
      </c>
      <c r="F473" t="s">
        <v>8009</v>
      </c>
      <c r="G473" t="s">
        <v>3917</v>
      </c>
      <c r="H473">
        <v>63.354399999999998</v>
      </c>
      <c r="I473">
        <v>41.7</v>
      </c>
      <c r="K473" t="s">
        <v>8010</v>
      </c>
      <c r="L473">
        <v>1412</v>
      </c>
      <c r="M473">
        <v>11330</v>
      </c>
      <c r="N473" t="s">
        <v>7994</v>
      </c>
      <c r="O473" t="s">
        <v>8011</v>
      </c>
      <c r="P473" t="s">
        <v>8012</v>
      </c>
    </row>
    <row r="474" spans="1:17" x14ac:dyDescent="0.3">
      <c r="A474" t="s">
        <v>8013</v>
      </c>
      <c r="B474" t="s">
        <v>4367</v>
      </c>
      <c r="C474" t="s">
        <v>8014</v>
      </c>
      <c r="D474" t="s">
        <v>8015</v>
      </c>
      <c r="E474" t="s">
        <v>8016</v>
      </c>
      <c r="F474" t="s">
        <v>8017</v>
      </c>
      <c r="G474" t="s">
        <v>3917</v>
      </c>
      <c r="H474">
        <v>2860.59</v>
      </c>
      <c r="I474">
        <v>43</v>
      </c>
      <c r="J474" t="s">
        <v>8018</v>
      </c>
      <c r="K474" t="s">
        <v>8019</v>
      </c>
      <c r="L474">
        <v>22819</v>
      </c>
      <c r="M474">
        <v>34251</v>
      </c>
      <c r="N474" t="s">
        <v>8020</v>
      </c>
      <c r="O474" t="s">
        <v>8021</v>
      </c>
      <c r="P474" t="s">
        <v>8022</v>
      </c>
    </row>
    <row r="475" spans="1:17" x14ac:dyDescent="0.3">
      <c r="A475" t="s">
        <v>8023</v>
      </c>
      <c r="B475" t="s">
        <v>3912</v>
      </c>
      <c r="C475" t="s">
        <v>8024</v>
      </c>
      <c r="D475" t="s">
        <v>8025</v>
      </c>
      <c r="E475" t="s">
        <v>8026</v>
      </c>
      <c r="F475" t="s">
        <v>8027</v>
      </c>
      <c r="G475" t="s">
        <v>3917</v>
      </c>
      <c r="H475">
        <v>32.967199999999998</v>
      </c>
      <c r="I475">
        <v>24.5</v>
      </c>
      <c r="K475" t="s">
        <v>8028</v>
      </c>
      <c r="L475">
        <v>799</v>
      </c>
      <c r="M475">
        <v>12399</v>
      </c>
      <c r="N475" t="s">
        <v>8029</v>
      </c>
      <c r="O475" t="s">
        <v>8030</v>
      </c>
      <c r="P475" t="s">
        <v>8031</v>
      </c>
    </row>
    <row r="476" spans="1:17" x14ac:dyDescent="0.3">
      <c r="A476" t="s">
        <v>8032</v>
      </c>
      <c r="B476" t="s">
        <v>4091</v>
      </c>
      <c r="D476" t="s">
        <v>8033</v>
      </c>
      <c r="E476" t="s">
        <v>8034</v>
      </c>
      <c r="F476" t="s">
        <v>8035</v>
      </c>
      <c r="G476" t="s">
        <v>3917</v>
      </c>
      <c r="H476">
        <v>14.0091</v>
      </c>
      <c r="I476">
        <v>53.5</v>
      </c>
      <c r="K476" t="s">
        <v>8036</v>
      </c>
      <c r="L476">
        <v>469</v>
      </c>
      <c r="M476">
        <v>6375</v>
      </c>
      <c r="N476" t="s">
        <v>8037</v>
      </c>
      <c r="O476" t="s">
        <v>8038</v>
      </c>
      <c r="P476" t="s">
        <v>8039</v>
      </c>
    </row>
    <row r="477" spans="1:17" x14ac:dyDescent="0.3">
      <c r="A477" t="s">
        <v>8040</v>
      </c>
      <c r="B477" t="s">
        <v>4443</v>
      </c>
      <c r="C477" t="s">
        <v>8041</v>
      </c>
      <c r="D477" t="s">
        <v>8042</v>
      </c>
      <c r="E477" t="s">
        <v>8043</v>
      </c>
      <c r="F477" t="s">
        <v>8044</v>
      </c>
      <c r="G477" t="s">
        <v>3917</v>
      </c>
      <c r="H477">
        <v>2410.88</v>
      </c>
      <c r="I477">
        <v>41.9</v>
      </c>
      <c r="J477" t="s">
        <v>8045</v>
      </c>
      <c r="K477" t="s">
        <v>8046</v>
      </c>
      <c r="L477">
        <v>7783</v>
      </c>
      <c r="M477">
        <v>48107</v>
      </c>
      <c r="N477" t="s">
        <v>8047</v>
      </c>
      <c r="O477" t="s">
        <v>8048</v>
      </c>
      <c r="P477" t="s">
        <v>8049</v>
      </c>
    </row>
    <row r="478" spans="1:17" x14ac:dyDescent="0.3">
      <c r="A478" t="s">
        <v>355</v>
      </c>
      <c r="B478" t="s">
        <v>4347</v>
      </c>
      <c r="C478" t="s">
        <v>8050</v>
      </c>
      <c r="D478" t="s">
        <v>8051</v>
      </c>
      <c r="E478" t="s">
        <v>8052</v>
      </c>
      <c r="F478" t="s">
        <v>8053</v>
      </c>
      <c r="G478" t="s">
        <v>3917</v>
      </c>
      <c r="H478">
        <v>22.325500000000002</v>
      </c>
      <c r="I478">
        <v>67.8</v>
      </c>
      <c r="K478" t="s">
        <v>8054</v>
      </c>
      <c r="L478">
        <v>30</v>
      </c>
      <c r="M478">
        <v>0</v>
      </c>
      <c r="N478" t="s">
        <v>8055</v>
      </c>
      <c r="O478" t="s">
        <v>8056</v>
      </c>
      <c r="Q478">
        <v>25</v>
      </c>
    </row>
    <row r="479" spans="1:17" x14ac:dyDescent="0.3">
      <c r="A479" t="s">
        <v>8057</v>
      </c>
      <c r="B479" t="s">
        <v>3923</v>
      </c>
      <c r="D479" t="s">
        <v>8058</v>
      </c>
      <c r="E479" t="s">
        <v>8059</v>
      </c>
      <c r="F479" t="s">
        <v>8060</v>
      </c>
      <c r="G479" t="s">
        <v>3906</v>
      </c>
      <c r="H479">
        <v>214.37299999999999</v>
      </c>
      <c r="I479">
        <v>38.979300000000002</v>
      </c>
      <c r="J479" t="s">
        <v>8061</v>
      </c>
      <c r="K479" t="s">
        <v>8062</v>
      </c>
      <c r="L479">
        <v>3048</v>
      </c>
      <c r="M479">
        <v>31387</v>
      </c>
      <c r="N479" t="s">
        <v>8063</v>
      </c>
      <c r="O479" t="s">
        <v>8064</v>
      </c>
      <c r="P479" t="s">
        <v>8065</v>
      </c>
    </row>
    <row r="480" spans="1:17" x14ac:dyDescent="0.3">
      <c r="A480" t="s">
        <v>8066</v>
      </c>
      <c r="B480" t="s">
        <v>4772</v>
      </c>
      <c r="C480" t="s">
        <v>8067</v>
      </c>
      <c r="D480" t="s">
        <v>8068</v>
      </c>
      <c r="E480" t="s">
        <v>8069</v>
      </c>
      <c r="F480" t="s">
        <v>8070</v>
      </c>
      <c r="G480" t="s">
        <v>3917</v>
      </c>
      <c r="H480">
        <v>184.38200000000001</v>
      </c>
      <c r="I480">
        <v>50.8</v>
      </c>
      <c r="K480" t="s">
        <v>8071</v>
      </c>
      <c r="L480">
        <v>2751</v>
      </c>
      <c r="M480">
        <v>0</v>
      </c>
      <c r="N480" t="s">
        <v>8072</v>
      </c>
      <c r="O480" t="s">
        <v>8073</v>
      </c>
    </row>
    <row r="481" spans="1:16" x14ac:dyDescent="0.3">
      <c r="A481" t="s">
        <v>8074</v>
      </c>
      <c r="B481" t="s">
        <v>4443</v>
      </c>
      <c r="C481" t="s">
        <v>8075</v>
      </c>
      <c r="D481" t="s">
        <v>8076</v>
      </c>
      <c r="E481" t="s">
        <v>8077</v>
      </c>
      <c r="F481" t="s">
        <v>8078</v>
      </c>
      <c r="G481" t="s">
        <v>3917</v>
      </c>
      <c r="H481">
        <v>2671.07</v>
      </c>
      <c r="I481">
        <v>41.7</v>
      </c>
      <c r="K481" t="s">
        <v>8079</v>
      </c>
      <c r="L481">
        <v>1098790</v>
      </c>
      <c r="M481">
        <v>0</v>
      </c>
      <c r="N481" t="s">
        <v>8080</v>
      </c>
      <c r="O481" t="s">
        <v>8081</v>
      </c>
    </row>
    <row r="482" spans="1:16" x14ac:dyDescent="0.3">
      <c r="A482" t="s">
        <v>8082</v>
      </c>
      <c r="B482" t="s">
        <v>4367</v>
      </c>
      <c r="C482" t="s">
        <v>8083</v>
      </c>
      <c r="D482" t="s">
        <v>8084</v>
      </c>
      <c r="E482" t="s">
        <v>8085</v>
      </c>
      <c r="F482" t="s">
        <v>8086</v>
      </c>
      <c r="G482" t="s">
        <v>3917</v>
      </c>
      <c r="H482">
        <v>854.58900000000006</v>
      </c>
      <c r="I482">
        <v>41.700099999999999</v>
      </c>
      <c r="J482" t="s">
        <v>8087</v>
      </c>
      <c r="K482" t="s">
        <v>8088</v>
      </c>
      <c r="L482">
        <v>7421</v>
      </c>
      <c r="M482">
        <v>48920</v>
      </c>
      <c r="N482" t="s">
        <v>8089</v>
      </c>
      <c r="O482" t="s">
        <v>8090</v>
      </c>
      <c r="P482" t="s">
        <v>8091</v>
      </c>
    </row>
    <row r="483" spans="1:16" x14ac:dyDescent="0.3">
      <c r="A483" t="s">
        <v>8092</v>
      </c>
      <c r="B483" t="s">
        <v>4367</v>
      </c>
      <c r="C483" t="s">
        <v>8093</v>
      </c>
      <c r="D483" t="s">
        <v>8094</v>
      </c>
      <c r="E483" t="s">
        <v>8095</v>
      </c>
      <c r="F483" t="s">
        <v>8096</v>
      </c>
      <c r="G483" t="s">
        <v>3917</v>
      </c>
      <c r="H483">
        <v>847.91</v>
      </c>
      <c r="I483">
        <v>42.000100000000003</v>
      </c>
      <c r="J483" t="s">
        <v>8097</v>
      </c>
      <c r="K483" t="s">
        <v>8098</v>
      </c>
      <c r="L483">
        <v>9099</v>
      </c>
      <c r="M483">
        <v>36390</v>
      </c>
      <c r="N483" t="s">
        <v>8099</v>
      </c>
      <c r="O483" t="s">
        <v>8100</v>
      </c>
      <c r="P483" t="s">
        <v>8101</v>
      </c>
    </row>
    <row r="484" spans="1:16" x14ac:dyDescent="0.3">
      <c r="A484" t="s">
        <v>8102</v>
      </c>
      <c r="B484" t="s">
        <v>4367</v>
      </c>
      <c r="C484" t="s">
        <v>8103</v>
      </c>
      <c r="D484" t="s">
        <v>8104</v>
      </c>
      <c r="E484" t="s">
        <v>8105</v>
      </c>
      <c r="F484" t="s">
        <v>8106</v>
      </c>
      <c r="G484" t="s">
        <v>3917</v>
      </c>
      <c r="H484">
        <v>830.13300000000004</v>
      </c>
      <c r="I484">
        <v>41.9</v>
      </c>
      <c r="K484" t="s">
        <v>8107</v>
      </c>
      <c r="L484">
        <v>7236</v>
      </c>
      <c r="M484">
        <v>38583</v>
      </c>
      <c r="N484" t="s">
        <v>8099</v>
      </c>
      <c r="O484" t="s">
        <v>8108</v>
      </c>
      <c r="P484" t="s">
        <v>8109</v>
      </c>
    </row>
    <row r="485" spans="1:16" x14ac:dyDescent="0.3">
      <c r="A485" t="s">
        <v>8110</v>
      </c>
      <c r="B485" t="s">
        <v>4347</v>
      </c>
      <c r="C485" t="s">
        <v>8111</v>
      </c>
      <c r="D485" t="s">
        <v>8112</v>
      </c>
      <c r="E485" t="s">
        <v>8113</v>
      </c>
      <c r="F485" t="s">
        <v>8114</v>
      </c>
      <c r="G485" t="s">
        <v>3917</v>
      </c>
      <c r="H485">
        <v>38.969700000000003</v>
      </c>
      <c r="I485">
        <v>53.6</v>
      </c>
      <c r="K485" t="s">
        <v>8115</v>
      </c>
      <c r="L485">
        <v>740</v>
      </c>
      <c r="M485">
        <v>12123</v>
      </c>
      <c r="N485" t="s">
        <v>8116</v>
      </c>
      <c r="O485" t="s">
        <v>8117</v>
      </c>
    </row>
    <row r="486" spans="1:16" x14ac:dyDescent="0.3">
      <c r="A486" t="s">
        <v>8118</v>
      </c>
      <c r="B486" t="s">
        <v>4226</v>
      </c>
      <c r="C486" t="s">
        <v>8119</v>
      </c>
      <c r="D486" t="s">
        <v>8120</v>
      </c>
      <c r="E486" t="s">
        <v>8121</v>
      </c>
      <c r="F486" t="s">
        <v>8122</v>
      </c>
      <c r="G486" t="s">
        <v>3917</v>
      </c>
      <c r="H486">
        <v>246.85599999999999</v>
      </c>
      <c r="I486">
        <v>37.9</v>
      </c>
      <c r="K486" t="s">
        <v>8123</v>
      </c>
      <c r="L486">
        <v>5460</v>
      </c>
      <c r="M486">
        <v>24471</v>
      </c>
      <c r="N486" t="s">
        <v>7114</v>
      </c>
      <c r="O486" t="s">
        <v>8124</v>
      </c>
      <c r="P486" t="s">
        <v>8125</v>
      </c>
    </row>
    <row r="487" spans="1:16" x14ac:dyDescent="0.3">
      <c r="A487" t="s">
        <v>8126</v>
      </c>
      <c r="B487" t="s">
        <v>4443</v>
      </c>
      <c r="C487" t="s">
        <v>8127</v>
      </c>
      <c r="D487" t="s">
        <v>8128</v>
      </c>
      <c r="E487" t="s">
        <v>8129</v>
      </c>
      <c r="F487" t="s">
        <v>8130</v>
      </c>
      <c r="G487" t="s">
        <v>3906</v>
      </c>
      <c r="H487">
        <v>2673.97</v>
      </c>
      <c r="I487">
        <v>42.368899999999996</v>
      </c>
      <c r="J487" t="s">
        <v>8131</v>
      </c>
      <c r="K487" t="s">
        <v>8132</v>
      </c>
      <c r="L487">
        <v>32</v>
      </c>
      <c r="M487">
        <v>35992</v>
      </c>
      <c r="N487" t="s">
        <v>8133</v>
      </c>
      <c r="O487" t="s">
        <v>8134</v>
      </c>
      <c r="P487" t="s">
        <v>8135</v>
      </c>
    </row>
    <row r="488" spans="1:16" x14ac:dyDescent="0.3">
      <c r="A488" t="s">
        <v>8136</v>
      </c>
      <c r="B488" t="s">
        <v>4347</v>
      </c>
      <c r="C488" t="s">
        <v>8137</v>
      </c>
      <c r="D488" t="s">
        <v>8138</v>
      </c>
      <c r="E488" t="s">
        <v>8139</v>
      </c>
      <c r="F488" t="s">
        <v>8140</v>
      </c>
      <c r="G488" t="s">
        <v>3917</v>
      </c>
      <c r="H488">
        <v>59.326900000000002</v>
      </c>
      <c r="I488">
        <v>46.6</v>
      </c>
      <c r="K488" t="s">
        <v>8141</v>
      </c>
      <c r="L488">
        <v>715</v>
      </c>
      <c r="M488">
        <v>21524</v>
      </c>
      <c r="N488" t="s">
        <v>5541</v>
      </c>
      <c r="O488" t="s">
        <v>8142</v>
      </c>
    </row>
    <row r="489" spans="1:16" x14ac:dyDescent="0.3">
      <c r="A489" t="s">
        <v>8143</v>
      </c>
      <c r="B489" t="s">
        <v>3902</v>
      </c>
      <c r="C489" t="s">
        <v>8144</v>
      </c>
      <c r="D489" t="s">
        <v>8145</v>
      </c>
      <c r="E489" t="s">
        <v>8146</v>
      </c>
      <c r="F489" t="s">
        <v>8147</v>
      </c>
      <c r="G489" t="s">
        <v>3917</v>
      </c>
      <c r="H489">
        <v>83.512900000000002</v>
      </c>
      <c r="I489">
        <v>53.5</v>
      </c>
      <c r="K489" t="s">
        <v>8148</v>
      </c>
      <c r="L489">
        <v>48312</v>
      </c>
      <c r="M489">
        <v>0</v>
      </c>
      <c r="N489" t="s">
        <v>8149</v>
      </c>
      <c r="O489" t="s">
        <v>8150</v>
      </c>
    </row>
    <row r="490" spans="1:16" x14ac:dyDescent="0.3">
      <c r="A490" t="s">
        <v>8151</v>
      </c>
      <c r="B490" t="s">
        <v>4198</v>
      </c>
      <c r="C490" t="s">
        <v>8152</v>
      </c>
      <c r="D490" t="s">
        <v>8153</v>
      </c>
      <c r="E490" t="s">
        <v>8154</v>
      </c>
      <c r="F490" t="s">
        <v>8155</v>
      </c>
      <c r="G490" t="s">
        <v>3917</v>
      </c>
      <c r="H490">
        <v>6.11869</v>
      </c>
      <c r="I490">
        <v>39.9</v>
      </c>
      <c r="K490" t="s">
        <v>8156</v>
      </c>
      <c r="L490">
        <v>379</v>
      </c>
      <c r="M490">
        <v>2773</v>
      </c>
      <c r="N490" t="s">
        <v>8157</v>
      </c>
      <c r="O490" t="s">
        <v>8158</v>
      </c>
      <c r="P490" t="s">
        <v>8159</v>
      </c>
    </row>
    <row r="491" spans="1:16" x14ac:dyDescent="0.3">
      <c r="A491" t="s">
        <v>8160</v>
      </c>
      <c r="B491" t="s">
        <v>4267</v>
      </c>
      <c r="D491" t="s">
        <v>8161</v>
      </c>
      <c r="E491" t="s">
        <v>8162</v>
      </c>
      <c r="F491" t="s">
        <v>8163</v>
      </c>
      <c r="G491" t="s">
        <v>3917</v>
      </c>
      <c r="H491">
        <v>151.72399999999999</v>
      </c>
      <c r="I491">
        <v>51.595500000000001</v>
      </c>
      <c r="J491" t="s">
        <v>8164</v>
      </c>
      <c r="K491" t="s">
        <v>8165</v>
      </c>
      <c r="L491">
        <v>2211</v>
      </c>
      <c r="M491">
        <v>11944</v>
      </c>
      <c r="N491" t="s">
        <v>8166</v>
      </c>
      <c r="O491" t="s">
        <v>8167</v>
      </c>
      <c r="P491" t="s">
        <v>8168</v>
      </c>
    </row>
    <row r="492" spans="1:16" x14ac:dyDescent="0.3">
      <c r="A492" t="s">
        <v>8169</v>
      </c>
      <c r="B492" t="s">
        <v>4226</v>
      </c>
      <c r="C492" t="s">
        <v>8170</v>
      </c>
      <c r="D492" t="s">
        <v>8171</v>
      </c>
      <c r="E492" t="s">
        <v>5249</v>
      </c>
      <c r="F492" t="s">
        <v>8172</v>
      </c>
      <c r="G492" t="s">
        <v>3989</v>
      </c>
      <c r="H492">
        <v>192.39400000000001</v>
      </c>
      <c r="I492">
        <v>42</v>
      </c>
      <c r="K492" t="s">
        <v>8173</v>
      </c>
      <c r="L492">
        <v>125</v>
      </c>
      <c r="M492">
        <v>0</v>
      </c>
      <c r="N492" t="s">
        <v>5252</v>
      </c>
      <c r="O492" t="s">
        <v>8174</v>
      </c>
      <c r="P492" t="s">
        <v>8175</v>
      </c>
    </row>
    <row r="493" spans="1:16" x14ac:dyDescent="0.3">
      <c r="A493" t="s">
        <v>8176</v>
      </c>
      <c r="B493" t="s">
        <v>4226</v>
      </c>
      <c r="C493" t="s">
        <v>8177</v>
      </c>
      <c r="D493" t="s">
        <v>8178</v>
      </c>
      <c r="E493" t="s">
        <v>5249</v>
      </c>
      <c r="F493" t="s">
        <v>8179</v>
      </c>
      <c r="G493" t="s">
        <v>3989</v>
      </c>
      <c r="H493">
        <v>178.44499999999999</v>
      </c>
      <c r="I493">
        <v>39.700000000000003</v>
      </c>
      <c r="K493" t="s">
        <v>8180</v>
      </c>
      <c r="L493">
        <v>720</v>
      </c>
      <c r="M493">
        <v>23444</v>
      </c>
      <c r="N493" t="s">
        <v>5252</v>
      </c>
      <c r="O493" t="s">
        <v>8181</v>
      </c>
      <c r="P493" t="s">
        <v>8182</v>
      </c>
    </row>
    <row r="494" spans="1:16" x14ac:dyDescent="0.3">
      <c r="A494" t="s">
        <v>8183</v>
      </c>
      <c r="B494" t="s">
        <v>4226</v>
      </c>
      <c r="C494" t="s">
        <v>8184</v>
      </c>
      <c r="D494" t="s">
        <v>8185</v>
      </c>
      <c r="E494" t="s">
        <v>5249</v>
      </c>
      <c r="F494" t="s">
        <v>8186</v>
      </c>
      <c r="G494" t="s">
        <v>3989</v>
      </c>
      <c r="H494">
        <v>167.833</v>
      </c>
      <c r="I494">
        <v>41.1</v>
      </c>
      <c r="K494" t="s">
        <v>8187</v>
      </c>
      <c r="L494">
        <v>838</v>
      </c>
      <c r="M494">
        <v>0</v>
      </c>
      <c r="N494" t="s">
        <v>5252</v>
      </c>
      <c r="O494" t="s">
        <v>8188</v>
      </c>
      <c r="P494" t="s">
        <v>8189</v>
      </c>
    </row>
    <row r="495" spans="1:16" x14ac:dyDescent="0.3">
      <c r="A495" t="s">
        <v>8190</v>
      </c>
      <c r="B495" t="s">
        <v>4226</v>
      </c>
      <c r="C495" t="s">
        <v>8191</v>
      </c>
      <c r="D495" t="s">
        <v>8192</v>
      </c>
      <c r="E495" t="s">
        <v>5249</v>
      </c>
      <c r="F495" t="s">
        <v>8193</v>
      </c>
      <c r="G495" t="s">
        <v>3989</v>
      </c>
      <c r="H495">
        <v>188.8</v>
      </c>
      <c r="I495">
        <v>41</v>
      </c>
      <c r="K495" t="s">
        <v>8194</v>
      </c>
      <c r="L495">
        <v>449</v>
      </c>
      <c r="M495">
        <v>22799</v>
      </c>
      <c r="N495" t="s">
        <v>5252</v>
      </c>
      <c r="O495" t="s">
        <v>8195</v>
      </c>
      <c r="P495" t="s">
        <v>8196</v>
      </c>
    </row>
    <row r="496" spans="1:16" x14ac:dyDescent="0.3">
      <c r="A496" t="s">
        <v>8197</v>
      </c>
      <c r="B496" t="s">
        <v>4226</v>
      </c>
      <c r="D496" t="s">
        <v>8198</v>
      </c>
      <c r="E496" t="s">
        <v>8199</v>
      </c>
      <c r="F496" t="s">
        <v>8200</v>
      </c>
      <c r="G496" t="s">
        <v>3917</v>
      </c>
      <c r="H496">
        <v>182.107</v>
      </c>
      <c r="I496">
        <v>40</v>
      </c>
      <c r="K496" t="s">
        <v>8201</v>
      </c>
      <c r="L496">
        <v>5733</v>
      </c>
      <c r="M496">
        <v>23999</v>
      </c>
      <c r="N496" t="s">
        <v>5059</v>
      </c>
      <c r="O496" t="s">
        <v>8202</v>
      </c>
      <c r="P496" t="s">
        <v>8203</v>
      </c>
    </row>
    <row r="497" spans="1:17" x14ac:dyDescent="0.3">
      <c r="A497" t="s">
        <v>8204</v>
      </c>
      <c r="B497" t="s">
        <v>4267</v>
      </c>
      <c r="C497" t="s">
        <v>8205</v>
      </c>
      <c r="D497" t="s">
        <v>8206</v>
      </c>
      <c r="E497" t="s">
        <v>8207</v>
      </c>
      <c r="F497" t="s">
        <v>8208</v>
      </c>
      <c r="G497" t="s">
        <v>3906</v>
      </c>
      <c r="H497">
        <v>869.59799999999996</v>
      </c>
      <c r="I497">
        <v>36.314300000000003</v>
      </c>
      <c r="J497" t="s">
        <v>8209</v>
      </c>
      <c r="K497" t="s">
        <v>8210</v>
      </c>
      <c r="L497">
        <v>33</v>
      </c>
      <c r="M497">
        <v>33682</v>
      </c>
      <c r="N497" t="s">
        <v>8211</v>
      </c>
      <c r="O497" t="s">
        <v>8212</v>
      </c>
      <c r="P497" t="s">
        <v>8213</v>
      </c>
    </row>
    <row r="498" spans="1:17" x14ac:dyDescent="0.3">
      <c r="A498" t="s">
        <v>8214</v>
      </c>
      <c r="B498" t="s">
        <v>4208</v>
      </c>
      <c r="C498" t="s">
        <v>8215</v>
      </c>
      <c r="D498" t="s">
        <v>8216</v>
      </c>
      <c r="E498" t="s">
        <v>8217</v>
      </c>
      <c r="F498" t="s">
        <v>8218</v>
      </c>
      <c r="G498" t="s">
        <v>3906</v>
      </c>
      <c r="H498">
        <v>43.150199999999998</v>
      </c>
      <c r="I498">
        <v>21.5777</v>
      </c>
      <c r="J498" t="s">
        <v>8219</v>
      </c>
      <c r="L498">
        <v>135</v>
      </c>
      <c r="M498">
        <v>12445</v>
      </c>
      <c r="N498" t="s">
        <v>8220</v>
      </c>
      <c r="O498" t="s">
        <v>8221</v>
      </c>
      <c r="P498" t="s">
        <v>8222</v>
      </c>
    </row>
    <row r="499" spans="1:17" x14ac:dyDescent="0.3">
      <c r="A499" t="s">
        <v>8223</v>
      </c>
      <c r="B499" t="s">
        <v>4226</v>
      </c>
      <c r="D499" t="s">
        <v>8224</v>
      </c>
      <c r="E499" t="s">
        <v>8225</v>
      </c>
      <c r="F499" t="s">
        <v>8226</v>
      </c>
      <c r="G499" t="s">
        <v>3917</v>
      </c>
      <c r="H499">
        <v>169.37899999999999</v>
      </c>
      <c r="I499">
        <v>41.8</v>
      </c>
      <c r="K499" t="s">
        <v>8227</v>
      </c>
      <c r="L499">
        <v>5523</v>
      </c>
      <c r="M499">
        <v>22690</v>
      </c>
      <c r="N499" t="s">
        <v>8228</v>
      </c>
      <c r="O499" t="s">
        <v>8229</v>
      </c>
      <c r="P499" t="s">
        <v>8230</v>
      </c>
    </row>
    <row r="500" spans="1:17" x14ac:dyDescent="0.3">
      <c r="A500" t="s">
        <v>8231</v>
      </c>
      <c r="B500" t="s">
        <v>4043</v>
      </c>
      <c r="C500" t="s">
        <v>8232</v>
      </c>
      <c r="D500" t="s">
        <v>8233</v>
      </c>
      <c r="E500" t="s">
        <v>8234</v>
      </c>
      <c r="F500" t="s">
        <v>8235</v>
      </c>
      <c r="G500" t="s">
        <v>3906</v>
      </c>
      <c r="H500">
        <v>32.445</v>
      </c>
      <c r="I500">
        <v>59.114600000000003</v>
      </c>
      <c r="J500" t="s">
        <v>8236</v>
      </c>
      <c r="L500">
        <v>36</v>
      </c>
      <c r="M500">
        <v>8014</v>
      </c>
      <c r="N500" t="s">
        <v>8237</v>
      </c>
      <c r="O500" t="s">
        <v>8238</v>
      </c>
      <c r="P500" t="s">
        <v>8239</v>
      </c>
    </row>
    <row r="501" spans="1:17" x14ac:dyDescent="0.3">
      <c r="A501" t="s">
        <v>8240</v>
      </c>
      <c r="B501" t="s">
        <v>4226</v>
      </c>
      <c r="D501" t="s">
        <v>8241</v>
      </c>
      <c r="E501" t="s">
        <v>8242</v>
      </c>
      <c r="F501" t="s">
        <v>8243</v>
      </c>
      <c r="G501" t="s">
        <v>3917</v>
      </c>
      <c r="H501">
        <v>295.94499999999999</v>
      </c>
      <c r="I501">
        <v>34</v>
      </c>
      <c r="K501" t="s">
        <v>8244</v>
      </c>
      <c r="L501">
        <v>4339</v>
      </c>
      <c r="M501">
        <v>20241</v>
      </c>
      <c r="N501" t="s">
        <v>8245</v>
      </c>
      <c r="O501" t="s">
        <v>8246</v>
      </c>
      <c r="P501" t="s">
        <v>8247</v>
      </c>
    </row>
    <row r="502" spans="1:17" x14ac:dyDescent="0.3">
      <c r="A502" t="s">
        <v>8248</v>
      </c>
      <c r="B502" t="s">
        <v>3984</v>
      </c>
      <c r="C502" t="s">
        <v>8249</v>
      </c>
      <c r="D502" t="s">
        <v>8250</v>
      </c>
      <c r="E502" t="s">
        <v>8251</v>
      </c>
      <c r="F502" t="s">
        <v>8252</v>
      </c>
      <c r="G502" t="s">
        <v>3989</v>
      </c>
      <c r="H502">
        <v>28.786300000000001</v>
      </c>
      <c r="I502">
        <v>53.6</v>
      </c>
      <c r="K502" t="s">
        <v>8253</v>
      </c>
      <c r="L502">
        <v>1517</v>
      </c>
      <c r="M502">
        <v>0</v>
      </c>
      <c r="N502" t="s">
        <v>8254</v>
      </c>
      <c r="O502" t="s">
        <v>8255</v>
      </c>
    </row>
    <row r="503" spans="1:17" x14ac:dyDescent="0.3">
      <c r="A503" t="s">
        <v>8256</v>
      </c>
      <c r="B503" t="s">
        <v>4267</v>
      </c>
      <c r="C503" t="s">
        <v>8257</v>
      </c>
      <c r="D503" t="s">
        <v>8258</v>
      </c>
      <c r="E503" t="s">
        <v>8259</v>
      </c>
      <c r="F503" t="s">
        <v>8260</v>
      </c>
      <c r="G503" t="s">
        <v>3989</v>
      </c>
      <c r="H503">
        <v>2187.2600000000002</v>
      </c>
      <c r="I503">
        <v>37.200000000000003</v>
      </c>
      <c r="K503" t="s">
        <v>8261</v>
      </c>
      <c r="L503">
        <v>637071</v>
      </c>
      <c r="M503">
        <v>0</v>
      </c>
      <c r="N503" t="s">
        <v>8262</v>
      </c>
      <c r="O503" t="s">
        <v>8263</v>
      </c>
    </row>
    <row r="504" spans="1:17" x14ac:dyDescent="0.3">
      <c r="A504" t="s">
        <v>8264</v>
      </c>
      <c r="B504" t="s">
        <v>3923</v>
      </c>
      <c r="D504" t="s">
        <v>8265</v>
      </c>
      <c r="E504" t="s">
        <v>8266</v>
      </c>
      <c r="F504" t="s">
        <v>8267</v>
      </c>
      <c r="G504" t="s">
        <v>3906</v>
      </c>
      <c r="H504">
        <v>137.07300000000001</v>
      </c>
      <c r="I504">
        <v>35.736600000000003</v>
      </c>
      <c r="J504" t="s">
        <v>8268</v>
      </c>
      <c r="K504" t="s">
        <v>8269</v>
      </c>
      <c r="L504">
        <v>1463</v>
      </c>
      <c r="M504">
        <v>0</v>
      </c>
      <c r="N504" t="s">
        <v>8270</v>
      </c>
      <c r="O504" t="s">
        <v>8271</v>
      </c>
    </row>
    <row r="505" spans="1:17" x14ac:dyDescent="0.3">
      <c r="A505" t="s">
        <v>8272</v>
      </c>
      <c r="B505" t="s">
        <v>4443</v>
      </c>
      <c r="C505" t="s">
        <v>8273</v>
      </c>
      <c r="D505" t="s">
        <v>8274</v>
      </c>
      <c r="E505" t="s">
        <v>8275</v>
      </c>
      <c r="F505" t="s">
        <v>8276</v>
      </c>
      <c r="G505" t="s">
        <v>3917</v>
      </c>
      <c r="H505">
        <v>2380.5100000000002</v>
      </c>
      <c r="I505">
        <v>41.6</v>
      </c>
      <c r="J505" t="s">
        <v>8277</v>
      </c>
      <c r="K505" t="s">
        <v>8278</v>
      </c>
      <c r="L505">
        <v>17026</v>
      </c>
      <c r="M505">
        <v>48221</v>
      </c>
      <c r="N505" t="s">
        <v>8279</v>
      </c>
      <c r="O505" t="s">
        <v>8280</v>
      </c>
      <c r="P505" t="s">
        <v>8281</v>
      </c>
    </row>
    <row r="506" spans="1:17" x14ac:dyDescent="0.3">
      <c r="A506" t="s">
        <v>8282</v>
      </c>
      <c r="B506" t="s">
        <v>4347</v>
      </c>
      <c r="C506" t="s">
        <v>8283</v>
      </c>
      <c r="D506" t="s">
        <v>8284</v>
      </c>
      <c r="E506" t="s">
        <v>8285</v>
      </c>
      <c r="F506" t="s">
        <v>8286</v>
      </c>
      <c r="G506" t="s">
        <v>3917</v>
      </c>
      <c r="H506">
        <v>37.178199999999997</v>
      </c>
      <c r="I506">
        <v>52.9</v>
      </c>
      <c r="K506" t="s">
        <v>8287</v>
      </c>
      <c r="L506">
        <v>442</v>
      </c>
      <c r="M506">
        <v>11755</v>
      </c>
      <c r="N506" t="s">
        <v>7935</v>
      </c>
      <c r="O506" t="s">
        <v>8288</v>
      </c>
      <c r="P506" t="s">
        <v>8289</v>
      </c>
      <c r="Q506">
        <v>27</v>
      </c>
    </row>
    <row r="507" spans="1:17" x14ac:dyDescent="0.3">
      <c r="A507" t="s">
        <v>8290</v>
      </c>
      <c r="B507" t="s">
        <v>3984</v>
      </c>
      <c r="C507" t="s">
        <v>8291</v>
      </c>
      <c r="D507" t="s">
        <v>8292</v>
      </c>
      <c r="E507" t="s">
        <v>8293</v>
      </c>
      <c r="F507" t="s">
        <v>8294</v>
      </c>
      <c r="G507" t="s">
        <v>3917</v>
      </c>
      <c r="H507">
        <v>11.464</v>
      </c>
      <c r="I507">
        <v>22.6</v>
      </c>
      <c r="K507" t="s">
        <v>8295</v>
      </c>
      <c r="L507">
        <v>647</v>
      </c>
      <c r="M507">
        <v>4772</v>
      </c>
      <c r="N507" t="s">
        <v>8296</v>
      </c>
      <c r="O507" t="s">
        <v>8297</v>
      </c>
      <c r="Q507">
        <v>25</v>
      </c>
    </row>
    <row r="508" spans="1:17" x14ac:dyDescent="0.3">
      <c r="A508" t="s">
        <v>8298</v>
      </c>
      <c r="B508" t="s">
        <v>3923</v>
      </c>
      <c r="C508" t="s">
        <v>8299</v>
      </c>
      <c r="D508" t="s">
        <v>8300</v>
      </c>
      <c r="E508" t="s">
        <v>8301</v>
      </c>
      <c r="F508" t="s">
        <v>8302</v>
      </c>
      <c r="G508" t="s">
        <v>3906</v>
      </c>
      <c r="H508">
        <v>417.46</v>
      </c>
      <c r="I508">
        <v>34.503399999999999</v>
      </c>
      <c r="J508" t="s">
        <v>8303</v>
      </c>
      <c r="K508" t="s">
        <v>8304</v>
      </c>
      <c r="L508">
        <v>1567</v>
      </c>
      <c r="M508">
        <v>0</v>
      </c>
      <c r="N508" t="s">
        <v>8305</v>
      </c>
      <c r="O508" t="s">
        <v>8306</v>
      </c>
    </row>
    <row r="509" spans="1:17" x14ac:dyDescent="0.3">
      <c r="A509" t="s">
        <v>8307</v>
      </c>
      <c r="B509" t="s">
        <v>3984</v>
      </c>
      <c r="C509" t="s">
        <v>8308</v>
      </c>
      <c r="D509" t="s">
        <v>8309</v>
      </c>
      <c r="E509" t="s">
        <v>8310</v>
      </c>
      <c r="F509" t="s">
        <v>8311</v>
      </c>
      <c r="G509" t="s">
        <v>3917</v>
      </c>
      <c r="H509">
        <v>39.146299999999997</v>
      </c>
      <c r="I509">
        <v>49.4</v>
      </c>
      <c r="K509" t="s">
        <v>8312</v>
      </c>
      <c r="L509">
        <v>81</v>
      </c>
      <c r="M509">
        <v>10380</v>
      </c>
      <c r="N509" t="s">
        <v>8313</v>
      </c>
      <c r="O509" t="s">
        <v>8314</v>
      </c>
      <c r="P509" t="s">
        <v>8315</v>
      </c>
      <c r="Q509">
        <v>24</v>
      </c>
    </row>
    <row r="510" spans="1:17" x14ac:dyDescent="0.3">
      <c r="A510" t="s">
        <v>8316</v>
      </c>
      <c r="B510" t="s">
        <v>4226</v>
      </c>
      <c r="D510" t="s">
        <v>8317</v>
      </c>
      <c r="E510" t="s">
        <v>8318</v>
      </c>
      <c r="F510" t="s">
        <v>8319</v>
      </c>
      <c r="G510" t="s">
        <v>3917</v>
      </c>
      <c r="H510">
        <v>272.661</v>
      </c>
      <c r="I510">
        <v>36.799999999999997</v>
      </c>
      <c r="K510" t="s">
        <v>8320</v>
      </c>
      <c r="L510">
        <v>6266</v>
      </c>
      <c r="M510">
        <v>26024</v>
      </c>
      <c r="N510" t="s">
        <v>8321</v>
      </c>
      <c r="O510" t="s">
        <v>8322</v>
      </c>
      <c r="P510" t="s">
        <v>8323</v>
      </c>
    </row>
    <row r="511" spans="1:17" x14ac:dyDescent="0.3">
      <c r="A511" t="s">
        <v>8324</v>
      </c>
      <c r="B511" t="s">
        <v>3984</v>
      </c>
      <c r="C511" t="s">
        <v>8325</v>
      </c>
      <c r="D511" t="s">
        <v>8326</v>
      </c>
      <c r="E511" t="s">
        <v>8327</v>
      </c>
      <c r="F511" t="s">
        <v>8328</v>
      </c>
      <c r="G511" t="s">
        <v>3989</v>
      </c>
      <c r="H511">
        <v>46.722999999999999</v>
      </c>
      <c r="I511">
        <v>45</v>
      </c>
      <c r="K511" t="s">
        <v>8329</v>
      </c>
      <c r="L511">
        <v>3076</v>
      </c>
      <c r="M511">
        <v>0</v>
      </c>
      <c r="N511" t="s">
        <v>8330</v>
      </c>
      <c r="O511" t="s">
        <v>8331</v>
      </c>
    </row>
    <row r="512" spans="1:17" x14ac:dyDescent="0.3">
      <c r="A512" t="s">
        <v>8332</v>
      </c>
      <c r="B512" t="s">
        <v>4347</v>
      </c>
      <c r="C512" t="s">
        <v>8333</v>
      </c>
      <c r="D512" t="s">
        <v>8334</v>
      </c>
      <c r="E512" t="s">
        <v>8335</v>
      </c>
      <c r="F512" t="s">
        <v>8336</v>
      </c>
      <c r="G512" t="s">
        <v>3917</v>
      </c>
      <c r="H512">
        <v>76.567800000000005</v>
      </c>
      <c r="I512">
        <v>42.8</v>
      </c>
      <c r="K512" t="s">
        <v>8337</v>
      </c>
      <c r="L512">
        <v>1198</v>
      </c>
      <c r="M512">
        <v>13767</v>
      </c>
      <c r="N512" t="s">
        <v>5829</v>
      </c>
      <c r="O512" t="s">
        <v>8338</v>
      </c>
    </row>
    <row r="513" spans="1:17" x14ac:dyDescent="0.3">
      <c r="A513" t="s">
        <v>8339</v>
      </c>
      <c r="B513" t="s">
        <v>3984</v>
      </c>
      <c r="C513" t="s">
        <v>8340</v>
      </c>
      <c r="D513" t="s">
        <v>8341</v>
      </c>
      <c r="E513" t="s">
        <v>8342</v>
      </c>
      <c r="F513" t="s">
        <v>8343</v>
      </c>
      <c r="G513" t="s">
        <v>3989</v>
      </c>
      <c r="H513">
        <v>58.836399999999998</v>
      </c>
      <c r="I513">
        <v>40.1</v>
      </c>
      <c r="K513" t="s">
        <v>8344</v>
      </c>
      <c r="L513">
        <v>3298</v>
      </c>
      <c r="M513">
        <v>0</v>
      </c>
      <c r="N513" t="s">
        <v>7633</v>
      </c>
      <c r="O513" t="s">
        <v>8345</v>
      </c>
    </row>
    <row r="514" spans="1:17" x14ac:dyDescent="0.3">
      <c r="A514" t="s">
        <v>8346</v>
      </c>
      <c r="B514" t="s">
        <v>3984</v>
      </c>
      <c r="C514" t="s">
        <v>8347</v>
      </c>
      <c r="D514" t="s">
        <v>8348</v>
      </c>
      <c r="E514" t="s">
        <v>8349</v>
      </c>
      <c r="F514" t="s">
        <v>8350</v>
      </c>
      <c r="G514" t="s">
        <v>3989</v>
      </c>
      <c r="H514">
        <v>52.585599999999999</v>
      </c>
      <c r="I514">
        <v>36.9</v>
      </c>
      <c r="K514" t="s">
        <v>8351</v>
      </c>
      <c r="L514">
        <v>6930</v>
      </c>
      <c r="M514">
        <v>0</v>
      </c>
      <c r="N514" t="s">
        <v>8254</v>
      </c>
      <c r="O514" t="s">
        <v>8352</v>
      </c>
      <c r="Q514">
        <v>22</v>
      </c>
    </row>
    <row r="515" spans="1:17" x14ac:dyDescent="0.3">
      <c r="A515" t="s">
        <v>8353</v>
      </c>
      <c r="B515" t="s">
        <v>3984</v>
      </c>
      <c r="C515" t="s">
        <v>8354</v>
      </c>
      <c r="D515" t="s">
        <v>8355</v>
      </c>
      <c r="E515" t="s">
        <v>8356</v>
      </c>
      <c r="F515" t="s">
        <v>8357</v>
      </c>
      <c r="G515" t="s">
        <v>3989</v>
      </c>
      <c r="H515">
        <v>44.231900000000003</v>
      </c>
      <c r="I515">
        <v>40.200000000000003</v>
      </c>
      <c r="K515" t="s">
        <v>8358</v>
      </c>
      <c r="L515">
        <v>5136</v>
      </c>
      <c r="M515">
        <v>0</v>
      </c>
      <c r="N515" t="s">
        <v>7633</v>
      </c>
      <c r="O515" t="s">
        <v>8359</v>
      </c>
    </row>
    <row r="516" spans="1:17" x14ac:dyDescent="0.3">
      <c r="A516" t="s">
        <v>8360</v>
      </c>
      <c r="B516" t="s">
        <v>4198</v>
      </c>
      <c r="C516" t="s">
        <v>8361</v>
      </c>
      <c r="D516" t="s">
        <v>8362</v>
      </c>
      <c r="E516" t="s">
        <v>8363</v>
      </c>
      <c r="F516" t="s">
        <v>8364</v>
      </c>
      <c r="G516" t="s">
        <v>3917</v>
      </c>
      <c r="H516">
        <v>39.903700000000001</v>
      </c>
      <c r="I516">
        <v>31.9</v>
      </c>
      <c r="K516" t="s">
        <v>8365</v>
      </c>
      <c r="L516">
        <v>1050</v>
      </c>
      <c r="M516">
        <v>10572</v>
      </c>
      <c r="N516" t="s">
        <v>8366</v>
      </c>
      <c r="O516" t="s">
        <v>8367</v>
      </c>
      <c r="Q516">
        <v>24</v>
      </c>
    </row>
    <row r="517" spans="1:17" x14ac:dyDescent="0.3">
      <c r="A517" t="s">
        <v>8368</v>
      </c>
      <c r="B517" t="s">
        <v>3984</v>
      </c>
      <c r="C517" t="s">
        <v>8369</v>
      </c>
      <c r="D517" t="s">
        <v>8370</v>
      </c>
      <c r="E517" t="s">
        <v>8371</v>
      </c>
      <c r="F517" t="s">
        <v>8372</v>
      </c>
      <c r="G517" t="s">
        <v>3989</v>
      </c>
      <c r="H517">
        <v>38.062399999999997</v>
      </c>
      <c r="I517">
        <v>44.3</v>
      </c>
      <c r="K517" t="s">
        <v>8373</v>
      </c>
      <c r="L517">
        <v>2180</v>
      </c>
      <c r="M517">
        <v>0</v>
      </c>
      <c r="N517" t="s">
        <v>8254</v>
      </c>
      <c r="O517" t="s">
        <v>8374</v>
      </c>
    </row>
    <row r="518" spans="1:17" x14ac:dyDescent="0.3">
      <c r="A518" t="s">
        <v>8375</v>
      </c>
      <c r="B518" t="s">
        <v>3984</v>
      </c>
      <c r="C518" t="s">
        <v>8376</v>
      </c>
      <c r="D518" t="s">
        <v>8377</v>
      </c>
      <c r="E518" t="s">
        <v>8378</v>
      </c>
      <c r="F518" t="s">
        <v>8379</v>
      </c>
      <c r="G518" t="s">
        <v>3989</v>
      </c>
      <c r="H518">
        <v>35.301600000000001</v>
      </c>
      <c r="I518">
        <v>50.6</v>
      </c>
      <c r="K518" t="s">
        <v>8380</v>
      </c>
      <c r="L518">
        <v>864</v>
      </c>
      <c r="M518">
        <v>0</v>
      </c>
      <c r="N518" t="s">
        <v>7633</v>
      </c>
      <c r="O518" t="s">
        <v>8381</v>
      </c>
    </row>
    <row r="519" spans="1:17" x14ac:dyDescent="0.3">
      <c r="A519" t="s">
        <v>8382</v>
      </c>
      <c r="B519" t="s">
        <v>4226</v>
      </c>
      <c r="D519" t="s">
        <v>8383</v>
      </c>
      <c r="E519" t="s">
        <v>8384</v>
      </c>
      <c r="F519" t="s">
        <v>8385</v>
      </c>
      <c r="G519" t="s">
        <v>3917</v>
      </c>
      <c r="H519">
        <v>197.376</v>
      </c>
      <c r="I519">
        <v>40.200000000000003</v>
      </c>
      <c r="K519" t="s">
        <v>8386</v>
      </c>
      <c r="L519">
        <v>22819</v>
      </c>
      <c r="M519">
        <v>23490</v>
      </c>
      <c r="N519" t="s">
        <v>8228</v>
      </c>
      <c r="O519" t="s">
        <v>8387</v>
      </c>
      <c r="P519" t="s">
        <v>8388</v>
      </c>
    </row>
    <row r="520" spans="1:17" x14ac:dyDescent="0.3">
      <c r="A520" t="s">
        <v>8389</v>
      </c>
      <c r="B520" t="s">
        <v>4226</v>
      </c>
      <c r="C520" t="s">
        <v>8390</v>
      </c>
      <c r="D520" t="s">
        <v>8391</v>
      </c>
      <c r="E520" t="s">
        <v>5249</v>
      </c>
      <c r="F520" t="s">
        <v>8392</v>
      </c>
      <c r="G520" t="s">
        <v>3989</v>
      </c>
      <c r="H520">
        <v>164.81100000000001</v>
      </c>
      <c r="I520">
        <v>40.700000000000003</v>
      </c>
      <c r="K520" t="s">
        <v>8393</v>
      </c>
      <c r="L520">
        <v>2158</v>
      </c>
      <c r="M520">
        <v>22460</v>
      </c>
      <c r="N520" t="s">
        <v>5252</v>
      </c>
      <c r="O520" t="s">
        <v>8394</v>
      </c>
      <c r="P520" t="s">
        <v>8395</v>
      </c>
    </row>
    <row r="521" spans="1:17" x14ac:dyDescent="0.3">
      <c r="A521" t="s">
        <v>8396</v>
      </c>
      <c r="B521" t="s">
        <v>4443</v>
      </c>
      <c r="C521">
        <v>100643</v>
      </c>
      <c r="D521" t="s">
        <v>8397</v>
      </c>
      <c r="E521" t="s">
        <v>8398</v>
      </c>
      <c r="F521" t="s">
        <v>8399</v>
      </c>
      <c r="G521" t="s">
        <v>3917</v>
      </c>
      <c r="H521">
        <v>2651.4</v>
      </c>
      <c r="I521">
        <v>41</v>
      </c>
      <c r="J521" t="s">
        <v>8400</v>
      </c>
      <c r="K521" t="s">
        <v>8401</v>
      </c>
      <c r="L521">
        <v>1716</v>
      </c>
      <c r="M521">
        <v>45581</v>
      </c>
      <c r="N521" t="s">
        <v>8402</v>
      </c>
      <c r="O521" t="s">
        <v>8403</v>
      </c>
      <c r="P521" t="s">
        <v>8404</v>
      </c>
    </row>
    <row r="522" spans="1:17" x14ac:dyDescent="0.3">
      <c r="A522" t="s">
        <v>8405</v>
      </c>
      <c r="B522" t="s">
        <v>3923</v>
      </c>
      <c r="C522">
        <v>95005</v>
      </c>
      <c r="D522" t="s">
        <v>8406</v>
      </c>
      <c r="E522" t="s">
        <v>8407</v>
      </c>
      <c r="F522" t="s">
        <v>8408</v>
      </c>
      <c r="G522" t="s">
        <v>3917</v>
      </c>
      <c r="H522">
        <v>305.99799999999999</v>
      </c>
      <c r="I522">
        <v>38.299999999999997</v>
      </c>
      <c r="K522" t="s">
        <v>8409</v>
      </c>
      <c r="L522">
        <v>1888</v>
      </c>
      <c r="M522">
        <v>0</v>
      </c>
      <c r="N522" t="s">
        <v>8410</v>
      </c>
      <c r="O522" t="s">
        <v>8411</v>
      </c>
    </row>
    <row r="523" spans="1:17" x14ac:dyDescent="0.3">
      <c r="A523" t="s">
        <v>3831</v>
      </c>
      <c r="B523" t="s">
        <v>3912</v>
      </c>
      <c r="C523" t="s">
        <v>8412</v>
      </c>
      <c r="D523" t="s">
        <v>8413</v>
      </c>
      <c r="E523" t="s">
        <v>8414</v>
      </c>
      <c r="F523" t="s">
        <v>8415</v>
      </c>
      <c r="G523" t="s">
        <v>3917</v>
      </c>
      <c r="H523">
        <v>109.702</v>
      </c>
      <c r="I523">
        <v>54</v>
      </c>
      <c r="K523" t="s">
        <v>8416</v>
      </c>
      <c r="L523">
        <v>133</v>
      </c>
      <c r="M523">
        <v>21334</v>
      </c>
      <c r="N523" t="s">
        <v>8417</v>
      </c>
      <c r="O523" t="s">
        <v>8418</v>
      </c>
      <c r="Q523">
        <v>24</v>
      </c>
    </row>
    <row r="524" spans="1:17" x14ac:dyDescent="0.3">
      <c r="A524" t="s">
        <v>8419</v>
      </c>
      <c r="B524" t="s">
        <v>4443</v>
      </c>
      <c r="C524" t="s">
        <v>8420</v>
      </c>
      <c r="D524" t="s">
        <v>8421</v>
      </c>
      <c r="E524" t="s">
        <v>8422</v>
      </c>
      <c r="F524" t="s">
        <v>8423</v>
      </c>
      <c r="G524" t="s">
        <v>3917</v>
      </c>
      <c r="H524">
        <v>2618.1999999999998</v>
      </c>
      <c r="I524">
        <v>41.2</v>
      </c>
      <c r="J524" t="s">
        <v>8424</v>
      </c>
      <c r="K524" t="s">
        <v>8425</v>
      </c>
      <c r="L524">
        <v>4229</v>
      </c>
      <c r="M524">
        <v>60814</v>
      </c>
      <c r="N524" t="s">
        <v>8426</v>
      </c>
      <c r="O524" t="s">
        <v>8427</v>
      </c>
      <c r="P524" t="s">
        <v>8428</v>
      </c>
    </row>
    <row r="525" spans="1:17" x14ac:dyDescent="0.3">
      <c r="A525" t="s">
        <v>8429</v>
      </c>
      <c r="B525" t="s">
        <v>3984</v>
      </c>
      <c r="C525" t="s">
        <v>8430</v>
      </c>
      <c r="D525" t="s">
        <v>8431</v>
      </c>
      <c r="E525" t="s">
        <v>8432</v>
      </c>
      <c r="F525" t="s">
        <v>8433</v>
      </c>
      <c r="G525" t="s">
        <v>3989</v>
      </c>
      <c r="H525">
        <v>41.438600000000001</v>
      </c>
      <c r="I525">
        <v>41.5</v>
      </c>
      <c r="K525" t="s">
        <v>8434</v>
      </c>
      <c r="L525">
        <v>2744</v>
      </c>
      <c r="M525">
        <v>0</v>
      </c>
      <c r="N525" t="s">
        <v>8435</v>
      </c>
      <c r="O525" t="s">
        <v>8436</v>
      </c>
      <c r="Q525">
        <v>20</v>
      </c>
    </row>
    <row r="526" spans="1:17" x14ac:dyDescent="0.3">
      <c r="A526" t="s">
        <v>8437</v>
      </c>
      <c r="B526" t="s">
        <v>4198</v>
      </c>
      <c r="C526" t="s">
        <v>8438</v>
      </c>
      <c r="D526" t="s">
        <v>8439</v>
      </c>
      <c r="E526" t="s">
        <v>8440</v>
      </c>
      <c r="F526" t="s">
        <v>8441</v>
      </c>
      <c r="G526" t="s">
        <v>3917</v>
      </c>
      <c r="H526">
        <v>21.837900000000001</v>
      </c>
      <c r="I526">
        <v>45.4</v>
      </c>
      <c r="K526" t="s">
        <v>8442</v>
      </c>
      <c r="L526">
        <v>346</v>
      </c>
      <c r="M526">
        <v>7341</v>
      </c>
      <c r="N526" t="s">
        <v>8443</v>
      </c>
      <c r="O526" t="s">
        <v>8444</v>
      </c>
    </row>
    <row r="527" spans="1:17" x14ac:dyDescent="0.3">
      <c r="A527" t="s">
        <v>8445</v>
      </c>
      <c r="B527" t="s">
        <v>4347</v>
      </c>
      <c r="C527" t="s">
        <v>8446</v>
      </c>
      <c r="D527" t="s">
        <v>8447</v>
      </c>
      <c r="E527" t="s">
        <v>8448</v>
      </c>
      <c r="F527" t="s">
        <v>8449</v>
      </c>
      <c r="G527" t="s">
        <v>3917</v>
      </c>
      <c r="H527">
        <v>66.281700000000001</v>
      </c>
      <c r="I527">
        <v>45.1</v>
      </c>
      <c r="K527" t="s">
        <v>8450</v>
      </c>
      <c r="L527">
        <v>383</v>
      </c>
      <c r="M527">
        <v>22046</v>
      </c>
      <c r="N527" t="s">
        <v>5541</v>
      </c>
      <c r="O527" t="s">
        <v>8451</v>
      </c>
    </row>
    <row r="528" spans="1:17" x14ac:dyDescent="0.3">
      <c r="A528" t="s">
        <v>8452</v>
      </c>
      <c r="B528" t="s">
        <v>4367</v>
      </c>
      <c r="C528" t="s">
        <v>8453</v>
      </c>
      <c r="D528" t="s">
        <v>8454</v>
      </c>
      <c r="E528" t="s">
        <v>8455</v>
      </c>
      <c r="F528" t="s">
        <v>8456</v>
      </c>
      <c r="G528" t="s">
        <v>3906</v>
      </c>
      <c r="H528">
        <v>990.03</v>
      </c>
      <c r="I528">
        <v>42.811199999999999</v>
      </c>
      <c r="J528" t="s">
        <v>8457</v>
      </c>
      <c r="K528" t="s">
        <v>8458</v>
      </c>
      <c r="L528">
        <v>397</v>
      </c>
      <c r="M528">
        <v>23905</v>
      </c>
      <c r="N528" t="s">
        <v>3972</v>
      </c>
      <c r="O528" t="s">
        <v>8459</v>
      </c>
    </row>
    <row r="529" spans="1:17" x14ac:dyDescent="0.3">
      <c r="A529" t="s">
        <v>8460</v>
      </c>
      <c r="B529" t="s">
        <v>4443</v>
      </c>
      <c r="C529" t="s">
        <v>8461</v>
      </c>
      <c r="D529" t="s">
        <v>8462</v>
      </c>
      <c r="E529" t="s">
        <v>8463</v>
      </c>
      <c r="F529" t="s">
        <v>8464</v>
      </c>
      <c r="G529" t="s">
        <v>3917</v>
      </c>
      <c r="H529">
        <v>2596.2800000000002</v>
      </c>
      <c r="I529">
        <v>42.1</v>
      </c>
      <c r="K529" t="s">
        <v>8465</v>
      </c>
      <c r="L529">
        <v>1213610</v>
      </c>
      <c r="M529">
        <v>0</v>
      </c>
      <c r="N529" t="s">
        <v>8080</v>
      </c>
      <c r="O529" t="s">
        <v>8466</v>
      </c>
    </row>
    <row r="530" spans="1:17" x14ac:dyDescent="0.3">
      <c r="A530" t="s">
        <v>8467</v>
      </c>
      <c r="B530" t="s">
        <v>4367</v>
      </c>
      <c r="C530" t="s">
        <v>8468</v>
      </c>
      <c r="D530" t="s">
        <v>8469</v>
      </c>
      <c r="E530" t="s">
        <v>8470</v>
      </c>
      <c r="F530" t="s">
        <v>8471</v>
      </c>
      <c r="G530" t="s">
        <v>3906</v>
      </c>
      <c r="H530">
        <v>959.25900000000001</v>
      </c>
      <c r="I530">
        <v>43.032299999999999</v>
      </c>
      <c r="J530" t="s">
        <v>8472</v>
      </c>
      <c r="K530" t="s">
        <v>8473</v>
      </c>
      <c r="L530">
        <v>207</v>
      </c>
      <c r="M530">
        <v>40137</v>
      </c>
      <c r="N530" t="s">
        <v>5370</v>
      </c>
      <c r="O530" t="s">
        <v>8474</v>
      </c>
      <c r="P530" t="s">
        <v>8475</v>
      </c>
    </row>
    <row r="531" spans="1:17" x14ac:dyDescent="0.3">
      <c r="A531" t="s">
        <v>8476</v>
      </c>
      <c r="B531" t="s">
        <v>4367</v>
      </c>
      <c r="C531" t="s">
        <v>8477</v>
      </c>
      <c r="D531" t="s">
        <v>8478</v>
      </c>
      <c r="E531" t="s">
        <v>8479</v>
      </c>
      <c r="F531" t="s">
        <v>8480</v>
      </c>
      <c r="G531" t="s">
        <v>3917</v>
      </c>
      <c r="H531">
        <v>1049.07</v>
      </c>
      <c r="I531">
        <v>41.6</v>
      </c>
      <c r="K531" t="s">
        <v>8481</v>
      </c>
      <c r="L531">
        <v>3445</v>
      </c>
      <c r="M531">
        <v>28305</v>
      </c>
      <c r="N531" t="s">
        <v>8482</v>
      </c>
      <c r="O531" t="s">
        <v>8483</v>
      </c>
    </row>
    <row r="532" spans="1:17" x14ac:dyDescent="0.3">
      <c r="A532" t="s">
        <v>8484</v>
      </c>
      <c r="B532" t="s">
        <v>4443</v>
      </c>
      <c r="C532" t="s">
        <v>8485</v>
      </c>
      <c r="D532" t="s">
        <v>8486</v>
      </c>
      <c r="E532" t="s">
        <v>8487</v>
      </c>
      <c r="F532" t="s">
        <v>8488</v>
      </c>
      <c r="G532" t="s">
        <v>3906</v>
      </c>
      <c r="H532">
        <v>3303.22</v>
      </c>
      <c r="I532">
        <v>39.1175</v>
      </c>
      <c r="J532" t="s">
        <v>8489</v>
      </c>
      <c r="K532" t="s">
        <v>8490</v>
      </c>
      <c r="L532">
        <v>18</v>
      </c>
      <c r="M532">
        <v>0</v>
      </c>
      <c r="N532" t="s">
        <v>8491</v>
      </c>
      <c r="O532" t="s">
        <v>8492</v>
      </c>
    </row>
    <row r="533" spans="1:17" x14ac:dyDescent="0.3">
      <c r="A533" t="s">
        <v>8493</v>
      </c>
      <c r="B533" t="s">
        <v>4635</v>
      </c>
      <c r="C533" t="s">
        <v>8494</v>
      </c>
      <c r="D533" t="s">
        <v>8495</v>
      </c>
      <c r="E533" t="s">
        <v>8496</v>
      </c>
      <c r="F533" t="s">
        <v>8497</v>
      </c>
      <c r="G533" t="s">
        <v>3917</v>
      </c>
      <c r="H533">
        <v>1462.62</v>
      </c>
      <c r="I533">
        <v>40.1</v>
      </c>
      <c r="K533" t="s">
        <v>8498</v>
      </c>
      <c r="L533">
        <v>22396</v>
      </c>
      <c r="M533">
        <v>15672</v>
      </c>
      <c r="N533" t="s">
        <v>8499</v>
      </c>
      <c r="O533" t="s">
        <v>8500</v>
      </c>
    </row>
    <row r="534" spans="1:17" x14ac:dyDescent="0.3">
      <c r="A534" t="s">
        <v>8501</v>
      </c>
      <c r="B534" t="s">
        <v>4443</v>
      </c>
      <c r="C534" t="s">
        <v>8502</v>
      </c>
      <c r="D534" t="s">
        <v>8503</v>
      </c>
      <c r="E534" t="s">
        <v>8504</v>
      </c>
      <c r="F534" t="s">
        <v>8505</v>
      </c>
      <c r="G534" t="s">
        <v>3917</v>
      </c>
      <c r="H534">
        <v>2462.77</v>
      </c>
      <c r="I534">
        <v>33.200000000000003</v>
      </c>
      <c r="K534" t="s">
        <v>8506</v>
      </c>
      <c r="L534">
        <v>62302</v>
      </c>
      <c r="M534">
        <v>19655</v>
      </c>
      <c r="N534" t="s">
        <v>8507</v>
      </c>
      <c r="O534" t="s">
        <v>8508</v>
      </c>
    </row>
    <row r="535" spans="1:17" x14ac:dyDescent="0.3">
      <c r="A535" t="s">
        <v>8509</v>
      </c>
      <c r="B535" t="s">
        <v>4443</v>
      </c>
      <c r="C535" t="s">
        <v>8510</v>
      </c>
      <c r="D535" t="s">
        <v>8511</v>
      </c>
      <c r="E535" t="s">
        <v>8512</v>
      </c>
      <c r="F535" t="s">
        <v>8513</v>
      </c>
      <c r="G535" t="s">
        <v>3917</v>
      </c>
      <c r="H535">
        <v>2363.59</v>
      </c>
      <c r="I535">
        <v>41.4</v>
      </c>
      <c r="J535" t="s">
        <v>8514</v>
      </c>
      <c r="K535" t="s">
        <v>8515</v>
      </c>
      <c r="L535">
        <v>5541</v>
      </c>
      <c r="M535">
        <v>45385</v>
      </c>
      <c r="N535" t="s">
        <v>8516</v>
      </c>
      <c r="O535" t="s">
        <v>8517</v>
      </c>
      <c r="P535" t="s">
        <v>8518</v>
      </c>
    </row>
    <row r="536" spans="1:17" x14ac:dyDescent="0.3">
      <c r="A536" t="s">
        <v>8519</v>
      </c>
      <c r="B536" t="s">
        <v>4443</v>
      </c>
      <c r="C536" t="s">
        <v>8520</v>
      </c>
      <c r="D536" t="s">
        <v>8521</v>
      </c>
      <c r="E536" t="s">
        <v>8522</v>
      </c>
      <c r="F536" t="s">
        <v>8523</v>
      </c>
      <c r="G536" t="s">
        <v>3906</v>
      </c>
      <c r="H536">
        <v>2374.87</v>
      </c>
      <c r="I536">
        <v>40.986699999999999</v>
      </c>
      <c r="J536" t="s">
        <v>8524</v>
      </c>
      <c r="K536" t="s">
        <v>8525</v>
      </c>
      <c r="L536">
        <v>106</v>
      </c>
      <c r="M536">
        <v>52259</v>
      </c>
      <c r="N536" t="s">
        <v>8526</v>
      </c>
      <c r="O536" t="s">
        <v>8527</v>
      </c>
      <c r="P536" t="s">
        <v>8528</v>
      </c>
    </row>
    <row r="537" spans="1:17" x14ac:dyDescent="0.3">
      <c r="A537" t="s">
        <v>8529</v>
      </c>
      <c r="B537" t="s">
        <v>4772</v>
      </c>
      <c r="C537" t="s">
        <v>8530</v>
      </c>
      <c r="D537" t="s">
        <v>8531</v>
      </c>
      <c r="E537" t="s">
        <v>8532</v>
      </c>
      <c r="F537" t="s">
        <v>8533</v>
      </c>
      <c r="G537" t="s">
        <v>3917</v>
      </c>
      <c r="H537">
        <v>16.700600000000001</v>
      </c>
      <c r="I537">
        <v>62.7</v>
      </c>
      <c r="K537" t="s">
        <v>8534</v>
      </c>
      <c r="L537">
        <v>19</v>
      </c>
      <c r="M537">
        <v>0</v>
      </c>
      <c r="N537" t="s">
        <v>8535</v>
      </c>
      <c r="O537" t="s">
        <v>8536</v>
      </c>
      <c r="Q537">
        <v>25</v>
      </c>
    </row>
    <row r="538" spans="1:17" x14ac:dyDescent="0.3">
      <c r="A538" t="s">
        <v>8537</v>
      </c>
      <c r="B538" t="s">
        <v>4267</v>
      </c>
      <c r="C538" t="s">
        <v>8538</v>
      </c>
      <c r="D538" t="s">
        <v>8539</v>
      </c>
      <c r="E538" t="s">
        <v>8540</v>
      </c>
      <c r="F538" t="s">
        <v>8541</v>
      </c>
      <c r="G538" t="s">
        <v>3917</v>
      </c>
      <c r="H538">
        <v>850.56</v>
      </c>
      <c r="I538">
        <v>34.700000000000003</v>
      </c>
      <c r="K538" t="s">
        <v>8542</v>
      </c>
      <c r="L538">
        <v>20887</v>
      </c>
      <c r="M538">
        <v>0</v>
      </c>
      <c r="N538" t="s">
        <v>8543</v>
      </c>
      <c r="O538" t="s">
        <v>8544</v>
      </c>
    </row>
    <row r="539" spans="1:17" x14ac:dyDescent="0.3">
      <c r="A539" t="s">
        <v>8545</v>
      </c>
      <c r="B539" t="s">
        <v>3984</v>
      </c>
      <c r="C539" t="s">
        <v>8546</v>
      </c>
      <c r="D539" t="s">
        <v>8547</v>
      </c>
      <c r="E539" t="s">
        <v>7128</v>
      </c>
      <c r="F539" t="s">
        <v>8548</v>
      </c>
      <c r="G539" t="s">
        <v>3917</v>
      </c>
      <c r="H539">
        <v>12.4772</v>
      </c>
      <c r="I539">
        <v>39.200000000000003</v>
      </c>
      <c r="K539" t="s">
        <v>8549</v>
      </c>
      <c r="L539">
        <v>335</v>
      </c>
      <c r="M539">
        <v>0</v>
      </c>
      <c r="N539" t="s">
        <v>7131</v>
      </c>
      <c r="O539" t="s">
        <v>8550</v>
      </c>
      <c r="Q539">
        <v>25</v>
      </c>
    </row>
    <row r="540" spans="1:17" x14ac:dyDescent="0.3">
      <c r="A540" t="s">
        <v>8551</v>
      </c>
      <c r="B540" t="s">
        <v>4443</v>
      </c>
      <c r="C540" t="s">
        <v>8552</v>
      </c>
      <c r="D540" t="s">
        <v>8553</v>
      </c>
      <c r="E540" t="s">
        <v>8554</v>
      </c>
      <c r="F540" t="s">
        <v>8555</v>
      </c>
      <c r="G540" t="s">
        <v>3917</v>
      </c>
      <c r="H540">
        <v>2523.37</v>
      </c>
      <c r="I540">
        <v>38.700000000000003</v>
      </c>
      <c r="K540" t="s">
        <v>8556</v>
      </c>
      <c r="L540">
        <v>5872</v>
      </c>
      <c r="M540">
        <v>0</v>
      </c>
      <c r="N540" t="s">
        <v>8557</v>
      </c>
      <c r="O540" t="s">
        <v>8558</v>
      </c>
    </row>
    <row r="541" spans="1:17" x14ac:dyDescent="0.3">
      <c r="A541" t="s">
        <v>8559</v>
      </c>
      <c r="B541" t="s">
        <v>4443</v>
      </c>
      <c r="C541" t="s">
        <v>8560</v>
      </c>
      <c r="D541" t="s">
        <v>8561</v>
      </c>
      <c r="E541" t="s">
        <v>8562</v>
      </c>
      <c r="F541" t="s">
        <v>8563</v>
      </c>
      <c r="G541" t="s">
        <v>3917</v>
      </c>
      <c r="H541">
        <v>2338.2399999999998</v>
      </c>
      <c r="I541">
        <v>41.4</v>
      </c>
      <c r="J541" t="s">
        <v>8564</v>
      </c>
      <c r="K541" t="s">
        <v>8565</v>
      </c>
      <c r="L541">
        <v>6880</v>
      </c>
      <c r="M541">
        <v>60137</v>
      </c>
      <c r="N541" t="s">
        <v>8566</v>
      </c>
      <c r="O541" t="s">
        <v>8567</v>
      </c>
      <c r="P541" t="s">
        <v>8568</v>
      </c>
    </row>
    <row r="542" spans="1:17" x14ac:dyDescent="0.3">
      <c r="A542" t="s">
        <v>8569</v>
      </c>
      <c r="B542" t="s">
        <v>4443</v>
      </c>
      <c r="C542" t="s">
        <v>8570</v>
      </c>
      <c r="D542" t="s">
        <v>8571</v>
      </c>
      <c r="E542" t="s">
        <v>8572</v>
      </c>
      <c r="F542" t="s">
        <v>8573</v>
      </c>
      <c r="G542" t="s">
        <v>3917</v>
      </c>
      <c r="H542">
        <v>2391.0500000000002</v>
      </c>
      <c r="I542">
        <v>41.4</v>
      </c>
      <c r="J542" t="s">
        <v>8574</v>
      </c>
      <c r="K542" t="s">
        <v>8575</v>
      </c>
      <c r="L542">
        <v>2167</v>
      </c>
      <c r="M542">
        <v>42247</v>
      </c>
      <c r="N542" t="s">
        <v>8576</v>
      </c>
      <c r="O542" t="s">
        <v>8577</v>
      </c>
      <c r="P542" t="s">
        <v>8578</v>
      </c>
    </row>
    <row r="543" spans="1:17" x14ac:dyDescent="0.3">
      <c r="A543" t="s">
        <v>8579</v>
      </c>
      <c r="B543" t="s">
        <v>4443</v>
      </c>
      <c r="C543" t="s">
        <v>8580</v>
      </c>
      <c r="D543" t="s">
        <v>8581</v>
      </c>
      <c r="E543" t="s">
        <v>8582</v>
      </c>
      <c r="F543" t="s">
        <v>8583</v>
      </c>
      <c r="G543" t="s">
        <v>3917</v>
      </c>
      <c r="H543">
        <v>2462.09</v>
      </c>
      <c r="I543">
        <v>42.3</v>
      </c>
      <c r="K543" t="s">
        <v>8584</v>
      </c>
      <c r="L543">
        <v>433430</v>
      </c>
      <c r="M543">
        <v>0</v>
      </c>
      <c r="N543" t="s">
        <v>8585</v>
      </c>
      <c r="O543" t="s">
        <v>8586</v>
      </c>
    </row>
    <row r="544" spans="1:17" x14ac:dyDescent="0.3">
      <c r="A544" t="s">
        <v>8587</v>
      </c>
      <c r="B544" t="s">
        <v>4367</v>
      </c>
      <c r="C544" t="s">
        <v>8588</v>
      </c>
      <c r="D544" t="s">
        <v>8589</v>
      </c>
      <c r="E544" t="s">
        <v>8590</v>
      </c>
      <c r="F544" t="s">
        <v>8591</v>
      </c>
      <c r="G544" t="s">
        <v>3906</v>
      </c>
      <c r="H544">
        <v>2558.7800000000002</v>
      </c>
      <c r="I544">
        <v>44.713900000000002</v>
      </c>
      <c r="J544" t="s">
        <v>8592</v>
      </c>
      <c r="K544" t="s">
        <v>8593</v>
      </c>
      <c r="L544">
        <v>957</v>
      </c>
      <c r="M544">
        <v>38895</v>
      </c>
      <c r="N544" t="s">
        <v>8410</v>
      </c>
      <c r="O544" t="s">
        <v>8594</v>
      </c>
      <c r="P544" t="s">
        <v>8595</v>
      </c>
    </row>
    <row r="545" spans="1:16" x14ac:dyDescent="0.3">
      <c r="A545" t="s">
        <v>8596</v>
      </c>
      <c r="B545" t="s">
        <v>3912</v>
      </c>
      <c r="C545" t="s">
        <v>8597</v>
      </c>
      <c r="D545" t="s">
        <v>8598</v>
      </c>
      <c r="E545" t="s">
        <v>8599</v>
      </c>
      <c r="F545" t="s">
        <v>8600</v>
      </c>
      <c r="G545" t="s">
        <v>3989</v>
      </c>
      <c r="H545">
        <v>36.326999999999998</v>
      </c>
      <c r="I545">
        <v>70.048199999999994</v>
      </c>
      <c r="J545" t="s">
        <v>8601</v>
      </c>
      <c r="K545" t="s">
        <v>8602</v>
      </c>
      <c r="L545">
        <v>170</v>
      </c>
      <c r="M545">
        <v>8591</v>
      </c>
      <c r="N545" t="s">
        <v>8603</v>
      </c>
      <c r="O545" t="s">
        <v>8604</v>
      </c>
    </row>
    <row r="546" spans="1:16" x14ac:dyDescent="0.3">
      <c r="A546" t="s">
        <v>8605</v>
      </c>
      <c r="B546" t="s">
        <v>4443</v>
      </c>
      <c r="D546" t="s">
        <v>8606</v>
      </c>
      <c r="E546" t="s">
        <v>8607</v>
      </c>
      <c r="F546" t="s">
        <v>8608</v>
      </c>
      <c r="G546" t="s">
        <v>3906</v>
      </c>
      <c r="H546">
        <v>2878.61</v>
      </c>
      <c r="I546">
        <v>38.436900000000001</v>
      </c>
      <c r="J546" t="s">
        <v>8609</v>
      </c>
      <c r="K546" t="s">
        <v>8610</v>
      </c>
      <c r="L546">
        <v>639</v>
      </c>
      <c r="M546">
        <v>0</v>
      </c>
      <c r="N546" t="s">
        <v>8611</v>
      </c>
      <c r="O546" t="s">
        <v>8612</v>
      </c>
    </row>
    <row r="547" spans="1:16" x14ac:dyDescent="0.3">
      <c r="A547" t="s">
        <v>8613</v>
      </c>
      <c r="B547" t="s">
        <v>4367</v>
      </c>
      <c r="D547" t="s">
        <v>8614</v>
      </c>
      <c r="E547" t="s">
        <v>8615</v>
      </c>
      <c r="F547" t="s">
        <v>8616</v>
      </c>
      <c r="G547" t="s">
        <v>3989</v>
      </c>
      <c r="H547">
        <v>0.86286600000000002</v>
      </c>
      <c r="I547">
        <v>26</v>
      </c>
      <c r="K547" t="s">
        <v>8617</v>
      </c>
      <c r="L547">
        <v>97</v>
      </c>
      <c r="M547">
        <v>0</v>
      </c>
      <c r="N547" t="s">
        <v>8618</v>
      </c>
      <c r="O547" t="s">
        <v>8619</v>
      </c>
    </row>
    <row r="548" spans="1:16" x14ac:dyDescent="0.3">
      <c r="A548" t="s">
        <v>8620</v>
      </c>
      <c r="B548" t="s">
        <v>4367</v>
      </c>
      <c r="D548" t="s">
        <v>8621</v>
      </c>
      <c r="E548" t="s">
        <v>8622</v>
      </c>
      <c r="F548" t="s">
        <v>8623</v>
      </c>
      <c r="G548" t="s">
        <v>3917</v>
      </c>
      <c r="H548">
        <v>554.89599999999996</v>
      </c>
      <c r="I548">
        <v>42.6</v>
      </c>
      <c r="K548" t="s">
        <v>8624</v>
      </c>
      <c r="L548">
        <v>92198</v>
      </c>
      <c r="M548">
        <v>0</v>
      </c>
      <c r="N548" t="s">
        <v>8625</v>
      </c>
      <c r="O548" t="s">
        <v>8626</v>
      </c>
    </row>
    <row r="549" spans="1:16" x14ac:dyDescent="0.3">
      <c r="A549" t="s">
        <v>8627</v>
      </c>
      <c r="B549" t="s">
        <v>4443</v>
      </c>
      <c r="C549" t="s">
        <v>8628</v>
      </c>
      <c r="D549" t="s">
        <v>8629</v>
      </c>
      <c r="E549" t="s">
        <v>8630</v>
      </c>
      <c r="F549" t="s">
        <v>8631</v>
      </c>
      <c r="G549" t="s">
        <v>3917</v>
      </c>
      <c r="H549">
        <v>2662.15</v>
      </c>
      <c r="I549">
        <v>42.8</v>
      </c>
      <c r="K549" t="s">
        <v>8632</v>
      </c>
      <c r="L549">
        <v>1889641</v>
      </c>
      <c r="M549">
        <v>0</v>
      </c>
      <c r="N549" t="s">
        <v>5712</v>
      </c>
      <c r="O549" t="s">
        <v>8633</v>
      </c>
    </row>
    <row r="550" spans="1:16" x14ac:dyDescent="0.3">
      <c r="A550" t="s">
        <v>8634</v>
      </c>
      <c r="B550" t="s">
        <v>4443</v>
      </c>
      <c r="C550" t="s">
        <v>8635</v>
      </c>
      <c r="D550" t="s">
        <v>8636</v>
      </c>
      <c r="E550" t="s">
        <v>8637</v>
      </c>
      <c r="F550" t="s">
        <v>8638</v>
      </c>
      <c r="G550" t="s">
        <v>3917</v>
      </c>
      <c r="H550">
        <v>3058.67</v>
      </c>
      <c r="I550">
        <v>41.1</v>
      </c>
      <c r="K550" t="s">
        <v>8639</v>
      </c>
      <c r="L550">
        <v>1539166</v>
      </c>
      <c r="M550">
        <v>0</v>
      </c>
      <c r="N550" t="s">
        <v>8585</v>
      </c>
      <c r="O550" t="s">
        <v>8640</v>
      </c>
    </row>
    <row r="551" spans="1:16" x14ac:dyDescent="0.3">
      <c r="A551" t="s">
        <v>8641</v>
      </c>
      <c r="B551" t="s">
        <v>4443</v>
      </c>
      <c r="C551" t="s">
        <v>8642</v>
      </c>
      <c r="D551" t="s">
        <v>8643</v>
      </c>
      <c r="E551" t="s">
        <v>8644</v>
      </c>
      <c r="F551" t="s">
        <v>8645</v>
      </c>
      <c r="G551" t="s">
        <v>3917</v>
      </c>
      <c r="H551">
        <v>3294.56</v>
      </c>
      <c r="I551">
        <v>40.700000000000003</v>
      </c>
      <c r="K551" t="s">
        <v>8646</v>
      </c>
      <c r="L551">
        <v>1937143</v>
      </c>
      <c r="M551">
        <v>0</v>
      </c>
      <c r="N551" t="s">
        <v>8585</v>
      </c>
      <c r="O551" t="s">
        <v>8647</v>
      </c>
    </row>
    <row r="552" spans="1:16" x14ac:dyDescent="0.3">
      <c r="A552" t="s">
        <v>8648</v>
      </c>
      <c r="B552" t="s">
        <v>4367</v>
      </c>
      <c r="C552" t="s">
        <v>8649</v>
      </c>
      <c r="D552" t="s">
        <v>8650</v>
      </c>
      <c r="E552" t="s">
        <v>8651</v>
      </c>
      <c r="F552" t="s">
        <v>8652</v>
      </c>
      <c r="G552" t="s">
        <v>3906</v>
      </c>
      <c r="H552">
        <v>34557.599999999999</v>
      </c>
      <c r="I552">
        <v>44.970700000000001</v>
      </c>
      <c r="J552" t="s">
        <v>8653</v>
      </c>
      <c r="K552" t="s">
        <v>8654</v>
      </c>
      <c r="L552">
        <v>46</v>
      </c>
      <c r="M552">
        <v>0</v>
      </c>
      <c r="N552" t="s">
        <v>8655</v>
      </c>
      <c r="O552" t="s">
        <v>8656</v>
      </c>
    </row>
    <row r="553" spans="1:16" x14ac:dyDescent="0.3">
      <c r="A553" t="s">
        <v>8657</v>
      </c>
      <c r="B553" t="s">
        <v>4367</v>
      </c>
      <c r="D553" t="s">
        <v>8658</v>
      </c>
      <c r="E553" t="s">
        <v>8622</v>
      </c>
      <c r="F553" t="s">
        <v>8659</v>
      </c>
      <c r="G553" t="s">
        <v>3917</v>
      </c>
      <c r="H553">
        <v>849.27800000000002</v>
      </c>
      <c r="I553">
        <v>44.3</v>
      </c>
      <c r="K553" t="s">
        <v>8660</v>
      </c>
      <c r="L553">
        <v>208230</v>
      </c>
      <c r="M553">
        <v>0</v>
      </c>
      <c r="N553" t="s">
        <v>8625</v>
      </c>
      <c r="O553" t="s">
        <v>8661</v>
      </c>
    </row>
    <row r="554" spans="1:16" x14ac:dyDescent="0.3">
      <c r="A554" t="s">
        <v>8662</v>
      </c>
      <c r="B554" t="s">
        <v>4367</v>
      </c>
      <c r="D554" t="s">
        <v>8663</v>
      </c>
      <c r="E554" t="s">
        <v>8622</v>
      </c>
      <c r="F554" t="s">
        <v>8664</v>
      </c>
      <c r="G554" t="s">
        <v>3917</v>
      </c>
      <c r="H554">
        <v>458.089</v>
      </c>
      <c r="I554">
        <v>0</v>
      </c>
      <c r="K554" t="s">
        <v>8665</v>
      </c>
      <c r="L554">
        <v>53197</v>
      </c>
      <c r="M554">
        <v>0</v>
      </c>
      <c r="N554" t="s">
        <v>8625</v>
      </c>
      <c r="O554" t="s">
        <v>8666</v>
      </c>
    </row>
    <row r="555" spans="1:16" x14ac:dyDescent="0.3">
      <c r="A555" t="s">
        <v>8667</v>
      </c>
      <c r="B555" t="s">
        <v>4367</v>
      </c>
      <c r="D555" t="s">
        <v>8668</v>
      </c>
      <c r="E555" t="s">
        <v>8622</v>
      </c>
      <c r="F555" t="s">
        <v>8669</v>
      </c>
      <c r="G555" t="s">
        <v>3917</v>
      </c>
      <c r="H555">
        <v>568.59799999999996</v>
      </c>
      <c r="I555">
        <v>0</v>
      </c>
      <c r="K555" t="s">
        <v>8670</v>
      </c>
      <c r="L555">
        <v>103827</v>
      </c>
      <c r="M555">
        <v>0</v>
      </c>
      <c r="N555" t="s">
        <v>8625</v>
      </c>
      <c r="O555" t="s">
        <v>8671</v>
      </c>
    </row>
    <row r="556" spans="1:16" x14ac:dyDescent="0.3">
      <c r="A556" t="s">
        <v>8672</v>
      </c>
      <c r="B556" t="s">
        <v>4367</v>
      </c>
      <c r="D556" t="s">
        <v>8673</v>
      </c>
      <c r="E556" t="s">
        <v>8622</v>
      </c>
      <c r="F556" t="s">
        <v>8674</v>
      </c>
      <c r="G556" t="s">
        <v>3917</v>
      </c>
      <c r="H556">
        <v>533.26800000000003</v>
      </c>
      <c r="I556">
        <v>43.3</v>
      </c>
      <c r="K556" t="s">
        <v>8675</v>
      </c>
      <c r="L556">
        <v>117400</v>
      </c>
      <c r="M556">
        <v>0</v>
      </c>
      <c r="N556" t="s">
        <v>8625</v>
      </c>
      <c r="O556" t="s">
        <v>8676</v>
      </c>
    </row>
    <row r="557" spans="1:16" x14ac:dyDescent="0.3">
      <c r="A557" t="s">
        <v>8677</v>
      </c>
      <c r="B557" t="s">
        <v>4367</v>
      </c>
      <c r="D557" t="s">
        <v>8678</v>
      </c>
      <c r="E557" t="s">
        <v>8622</v>
      </c>
      <c r="F557" t="s">
        <v>8679</v>
      </c>
      <c r="G557" t="s">
        <v>3917</v>
      </c>
      <c r="H557">
        <v>610.43299999999999</v>
      </c>
      <c r="I557">
        <v>0</v>
      </c>
      <c r="K557" t="s">
        <v>8680</v>
      </c>
      <c r="L557">
        <v>135758</v>
      </c>
      <c r="M557">
        <v>0</v>
      </c>
      <c r="N557" t="s">
        <v>8681</v>
      </c>
      <c r="O557" t="s">
        <v>8682</v>
      </c>
    </row>
    <row r="558" spans="1:16" x14ac:dyDescent="0.3">
      <c r="A558" t="s">
        <v>8683</v>
      </c>
      <c r="B558" t="s">
        <v>4367</v>
      </c>
      <c r="D558" t="s">
        <v>8684</v>
      </c>
      <c r="E558" t="s">
        <v>8685</v>
      </c>
      <c r="F558" t="s">
        <v>8686</v>
      </c>
      <c r="G558" t="s">
        <v>3917</v>
      </c>
      <c r="H558">
        <v>875.46500000000003</v>
      </c>
      <c r="I558">
        <v>38</v>
      </c>
      <c r="K558" t="s">
        <v>8687</v>
      </c>
      <c r="L558">
        <v>886260</v>
      </c>
      <c r="M558">
        <v>0</v>
      </c>
      <c r="N558" t="s">
        <v>8688</v>
      </c>
      <c r="O558" t="s">
        <v>8689</v>
      </c>
    </row>
    <row r="559" spans="1:16" x14ac:dyDescent="0.3">
      <c r="A559" t="s">
        <v>8690</v>
      </c>
      <c r="B559" t="s">
        <v>4443</v>
      </c>
      <c r="D559" t="s">
        <v>8691</v>
      </c>
      <c r="E559" t="s">
        <v>8692</v>
      </c>
      <c r="F559" t="s">
        <v>8693</v>
      </c>
      <c r="G559" t="s">
        <v>3917</v>
      </c>
      <c r="H559">
        <v>2620.89</v>
      </c>
      <c r="I559">
        <v>40.5</v>
      </c>
      <c r="K559" t="s">
        <v>8694</v>
      </c>
      <c r="L559">
        <v>116852</v>
      </c>
      <c r="M559">
        <v>0</v>
      </c>
      <c r="N559" t="s">
        <v>8695</v>
      </c>
      <c r="O559" t="s">
        <v>8696</v>
      </c>
    </row>
    <row r="560" spans="1:16" x14ac:dyDescent="0.3">
      <c r="A560" t="s">
        <v>8697</v>
      </c>
      <c r="B560" t="s">
        <v>4443</v>
      </c>
      <c r="D560" t="s">
        <v>8698</v>
      </c>
      <c r="E560" t="s">
        <v>8699</v>
      </c>
      <c r="F560" t="s">
        <v>8700</v>
      </c>
      <c r="G560" t="s">
        <v>3917</v>
      </c>
      <c r="H560">
        <v>3486.6</v>
      </c>
      <c r="I560">
        <v>38.9</v>
      </c>
      <c r="J560" t="s">
        <v>8701</v>
      </c>
      <c r="K560" t="s">
        <v>8702</v>
      </c>
      <c r="L560">
        <v>15416</v>
      </c>
      <c r="M560">
        <v>42624</v>
      </c>
      <c r="N560" t="s">
        <v>7641</v>
      </c>
      <c r="O560" t="s">
        <v>8703</v>
      </c>
      <c r="P560" t="s">
        <v>8704</v>
      </c>
    </row>
    <row r="561" spans="1:16" x14ac:dyDescent="0.3">
      <c r="A561" t="s">
        <v>8705</v>
      </c>
      <c r="B561" t="s">
        <v>4226</v>
      </c>
      <c r="C561" t="s">
        <v>8706</v>
      </c>
      <c r="D561" t="s">
        <v>8707</v>
      </c>
      <c r="E561" t="s">
        <v>8708</v>
      </c>
      <c r="F561" t="s">
        <v>8709</v>
      </c>
      <c r="G561" t="s">
        <v>3917</v>
      </c>
      <c r="H561">
        <v>398.589</v>
      </c>
      <c r="I561">
        <v>37.3992</v>
      </c>
      <c r="J561" t="s">
        <v>8710</v>
      </c>
      <c r="K561" t="s">
        <v>8711</v>
      </c>
      <c r="L561">
        <v>3105</v>
      </c>
      <c r="M561">
        <v>19224</v>
      </c>
      <c r="N561" t="s">
        <v>8712</v>
      </c>
      <c r="O561" t="s">
        <v>8713</v>
      </c>
      <c r="P561" t="s">
        <v>8714</v>
      </c>
    </row>
    <row r="562" spans="1:16" x14ac:dyDescent="0.3">
      <c r="A562" t="s">
        <v>8715</v>
      </c>
      <c r="B562" t="s">
        <v>4267</v>
      </c>
      <c r="D562" t="s">
        <v>8716</v>
      </c>
      <c r="E562" t="s">
        <v>8717</v>
      </c>
      <c r="F562" t="s">
        <v>8718</v>
      </c>
      <c r="G562" t="s">
        <v>3917</v>
      </c>
      <c r="H562">
        <v>403.13799999999998</v>
      </c>
      <c r="I562">
        <v>36.1</v>
      </c>
      <c r="K562" t="s">
        <v>8719</v>
      </c>
      <c r="L562">
        <v>1538</v>
      </c>
      <c r="M562">
        <v>0</v>
      </c>
      <c r="N562" t="s">
        <v>8720</v>
      </c>
      <c r="O562" t="s">
        <v>8721</v>
      </c>
    </row>
    <row r="563" spans="1:16" x14ac:dyDescent="0.3">
      <c r="A563" t="s">
        <v>8722</v>
      </c>
      <c r="B563" t="s">
        <v>4267</v>
      </c>
      <c r="C563" t="s">
        <v>8723</v>
      </c>
      <c r="D563" t="s">
        <v>8724</v>
      </c>
      <c r="E563" t="s">
        <v>8725</v>
      </c>
      <c r="F563" t="s">
        <v>8726</v>
      </c>
      <c r="G563" t="s">
        <v>3906</v>
      </c>
      <c r="H563">
        <v>196.59899999999999</v>
      </c>
      <c r="I563">
        <v>39.926200000000001</v>
      </c>
      <c r="J563" t="s">
        <v>8727</v>
      </c>
      <c r="K563" t="s">
        <v>8728</v>
      </c>
      <c r="L563">
        <v>339</v>
      </c>
      <c r="M563">
        <v>0</v>
      </c>
      <c r="N563" t="s">
        <v>8410</v>
      </c>
      <c r="O563" t="s">
        <v>8729</v>
      </c>
    </row>
    <row r="564" spans="1:16" x14ac:dyDescent="0.3">
      <c r="A564" t="s">
        <v>8730</v>
      </c>
      <c r="B564" t="s">
        <v>4443</v>
      </c>
      <c r="C564" t="s">
        <v>8731</v>
      </c>
      <c r="D564" t="s">
        <v>8732</v>
      </c>
      <c r="E564" t="s">
        <v>8733</v>
      </c>
      <c r="F564" t="s">
        <v>8734</v>
      </c>
      <c r="G564" t="s">
        <v>3917</v>
      </c>
      <c r="H564">
        <v>2418.2600000000002</v>
      </c>
      <c r="I564">
        <v>41.4</v>
      </c>
      <c r="J564" t="s">
        <v>8735</v>
      </c>
      <c r="K564" t="s">
        <v>8736</v>
      </c>
      <c r="L564">
        <v>7472</v>
      </c>
      <c r="M564">
        <v>39926</v>
      </c>
      <c r="N564" t="s">
        <v>5712</v>
      </c>
      <c r="O564" t="s">
        <v>8737</v>
      </c>
      <c r="P564" t="s">
        <v>8738</v>
      </c>
    </row>
    <row r="565" spans="1:16" x14ac:dyDescent="0.3">
      <c r="A565" t="s">
        <v>8739</v>
      </c>
      <c r="B565" t="s">
        <v>4443</v>
      </c>
      <c r="C565" t="s">
        <v>8740</v>
      </c>
      <c r="D565" t="s">
        <v>8741</v>
      </c>
      <c r="E565" t="s">
        <v>8742</v>
      </c>
      <c r="F565" t="s">
        <v>8743</v>
      </c>
      <c r="G565" t="s">
        <v>3917</v>
      </c>
      <c r="H565">
        <v>3849.37</v>
      </c>
      <c r="I565">
        <v>39.5</v>
      </c>
      <c r="K565" t="s">
        <v>8744</v>
      </c>
      <c r="L565">
        <v>2144204</v>
      </c>
      <c r="M565">
        <v>0</v>
      </c>
      <c r="N565" t="s">
        <v>5712</v>
      </c>
      <c r="O565" t="s">
        <v>8745</v>
      </c>
    </row>
    <row r="566" spans="1:16" x14ac:dyDescent="0.3">
      <c r="A566" t="s">
        <v>8746</v>
      </c>
      <c r="B566" t="s">
        <v>4443</v>
      </c>
      <c r="C566" t="s">
        <v>8747</v>
      </c>
      <c r="D566" t="s">
        <v>8748</v>
      </c>
      <c r="E566" t="s">
        <v>8749</v>
      </c>
      <c r="F566" t="s">
        <v>8750</v>
      </c>
      <c r="G566" t="s">
        <v>3917</v>
      </c>
      <c r="H566">
        <v>2733.49</v>
      </c>
      <c r="I566">
        <v>40.6</v>
      </c>
      <c r="K566" t="s">
        <v>8751</v>
      </c>
      <c r="L566">
        <v>910835</v>
      </c>
      <c r="M566">
        <v>0</v>
      </c>
      <c r="N566" t="s">
        <v>8585</v>
      </c>
      <c r="O566" t="s">
        <v>8752</v>
      </c>
    </row>
    <row r="567" spans="1:16" x14ac:dyDescent="0.3">
      <c r="A567" t="s">
        <v>8753</v>
      </c>
      <c r="B567" t="s">
        <v>5082</v>
      </c>
      <c r="C567" t="s">
        <v>8754</v>
      </c>
      <c r="D567" t="s">
        <v>8755</v>
      </c>
      <c r="E567" t="s">
        <v>8756</v>
      </c>
      <c r="F567" t="s">
        <v>8757</v>
      </c>
      <c r="G567" t="s">
        <v>3917</v>
      </c>
      <c r="H567">
        <v>177.34800000000001</v>
      </c>
      <c r="I567">
        <v>33.4</v>
      </c>
      <c r="K567" t="s">
        <v>8758</v>
      </c>
      <c r="L567">
        <v>719</v>
      </c>
      <c r="M567">
        <v>0</v>
      </c>
      <c r="N567" t="s">
        <v>8759</v>
      </c>
      <c r="O567" t="s">
        <v>8760</v>
      </c>
    </row>
    <row r="568" spans="1:16" x14ac:dyDescent="0.3">
      <c r="A568" t="s">
        <v>8761</v>
      </c>
      <c r="B568" t="s">
        <v>4443</v>
      </c>
      <c r="C568" t="s">
        <v>8762</v>
      </c>
      <c r="D568" t="s">
        <v>8763</v>
      </c>
      <c r="E568" t="s">
        <v>8764</v>
      </c>
      <c r="F568" t="s">
        <v>8765</v>
      </c>
      <c r="G568" t="s">
        <v>3906</v>
      </c>
      <c r="H568">
        <v>3359.35</v>
      </c>
      <c r="I568">
        <v>39.53</v>
      </c>
      <c r="J568" t="s">
        <v>8766</v>
      </c>
      <c r="K568" t="s">
        <v>8767</v>
      </c>
      <c r="L568">
        <v>212</v>
      </c>
      <c r="M568">
        <v>35542</v>
      </c>
      <c r="N568" t="s">
        <v>8768</v>
      </c>
      <c r="O568" t="s">
        <v>8769</v>
      </c>
      <c r="P568" t="s">
        <v>8770</v>
      </c>
    </row>
    <row r="569" spans="1:16" x14ac:dyDescent="0.3">
      <c r="A569" t="s">
        <v>8771</v>
      </c>
      <c r="B569" t="s">
        <v>4267</v>
      </c>
      <c r="C569" t="s">
        <v>8772</v>
      </c>
      <c r="D569" t="s">
        <v>8773</v>
      </c>
      <c r="E569" t="s">
        <v>8774</v>
      </c>
      <c r="F569" t="s">
        <v>8775</v>
      </c>
      <c r="G569" t="s">
        <v>3917</v>
      </c>
      <c r="H569">
        <v>1901.64</v>
      </c>
      <c r="I569">
        <v>45.9998</v>
      </c>
      <c r="J569" t="s">
        <v>8776</v>
      </c>
      <c r="K569" t="s">
        <v>8777</v>
      </c>
      <c r="L569">
        <v>11602</v>
      </c>
      <c r="M569">
        <v>28415</v>
      </c>
      <c r="N569" t="s">
        <v>7323</v>
      </c>
      <c r="O569" t="s">
        <v>8778</v>
      </c>
    </row>
    <row r="570" spans="1:16" x14ac:dyDescent="0.3">
      <c r="A570" t="s">
        <v>8779</v>
      </c>
      <c r="B570" t="s">
        <v>4367</v>
      </c>
      <c r="D570" t="s">
        <v>8780</v>
      </c>
      <c r="E570" t="s">
        <v>8622</v>
      </c>
      <c r="F570" t="s">
        <v>8781</v>
      </c>
      <c r="G570" t="s">
        <v>3917</v>
      </c>
      <c r="H570">
        <v>397.49900000000002</v>
      </c>
      <c r="I570">
        <v>0</v>
      </c>
      <c r="K570" t="s">
        <v>8782</v>
      </c>
      <c r="L570">
        <v>106616</v>
      </c>
      <c r="M570">
        <v>0</v>
      </c>
      <c r="N570" t="s">
        <v>8625</v>
      </c>
      <c r="O570" t="s">
        <v>8783</v>
      </c>
    </row>
    <row r="571" spans="1:16" x14ac:dyDescent="0.3">
      <c r="A571" t="s">
        <v>8784</v>
      </c>
      <c r="B571" t="s">
        <v>4367</v>
      </c>
      <c r="D571" t="s">
        <v>8785</v>
      </c>
      <c r="E571" t="s">
        <v>8786</v>
      </c>
      <c r="F571" t="s">
        <v>8787</v>
      </c>
      <c r="G571" t="s">
        <v>3906</v>
      </c>
      <c r="H571">
        <v>680.149</v>
      </c>
      <c r="I571">
        <v>39.2254</v>
      </c>
      <c r="J571" t="s">
        <v>8788</v>
      </c>
      <c r="K571" t="s">
        <v>8789</v>
      </c>
      <c r="L571">
        <v>36</v>
      </c>
      <c r="M571">
        <v>0</v>
      </c>
      <c r="N571" t="s">
        <v>8790</v>
      </c>
      <c r="O571" t="s">
        <v>8791</v>
      </c>
    </row>
    <row r="572" spans="1:16" x14ac:dyDescent="0.3">
      <c r="A572" t="s">
        <v>8792</v>
      </c>
      <c r="B572" t="s">
        <v>4367</v>
      </c>
      <c r="D572" t="s">
        <v>8793</v>
      </c>
      <c r="E572" t="s">
        <v>8794</v>
      </c>
      <c r="F572" t="s">
        <v>8795</v>
      </c>
      <c r="G572" t="s">
        <v>3917</v>
      </c>
      <c r="H572">
        <v>404.84500000000003</v>
      </c>
      <c r="I572">
        <v>42.4</v>
      </c>
      <c r="K572" t="s">
        <v>8796</v>
      </c>
      <c r="L572">
        <v>108625</v>
      </c>
      <c r="M572">
        <v>0</v>
      </c>
      <c r="N572" t="s">
        <v>8797</v>
      </c>
      <c r="O572" t="s">
        <v>8798</v>
      </c>
    </row>
    <row r="573" spans="1:16" x14ac:dyDescent="0.3">
      <c r="A573" t="s">
        <v>8799</v>
      </c>
      <c r="B573" t="s">
        <v>4367</v>
      </c>
      <c r="D573" t="s">
        <v>8800</v>
      </c>
      <c r="E573" t="s">
        <v>8622</v>
      </c>
      <c r="F573" t="s">
        <v>8801</v>
      </c>
      <c r="G573" t="s">
        <v>3917</v>
      </c>
      <c r="H573">
        <v>556.024</v>
      </c>
      <c r="I573">
        <v>0</v>
      </c>
      <c r="K573" t="s">
        <v>8802</v>
      </c>
      <c r="L573">
        <v>52108</v>
      </c>
      <c r="M573">
        <v>0</v>
      </c>
      <c r="N573" t="s">
        <v>8681</v>
      </c>
      <c r="O573" t="s">
        <v>8803</v>
      </c>
    </row>
    <row r="574" spans="1:16" x14ac:dyDescent="0.3">
      <c r="A574" t="s">
        <v>8804</v>
      </c>
      <c r="B574" t="s">
        <v>4367</v>
      </c>
      <c r="C574" t="s">
        <v>8805</v>
      </c>
      <c r="D574" t="s">
        <v>8806</v>
      </c>
      <c r="E574" t="s">
        <v>8807</v>
      </c>
      <c r="F574" t="s">
        <v>8808</v>
      </c>
      <c r="G574" t="s">
        <v>3989</v>
      </c>
      <c r="H574">
        <v>710.79300000000001</v>
      </c>
      <c r="I574">
        <v>43.5</v>
      </c>
      <c r="K574" t="s">
        <v>8809</v>
      </c>
      <c r="L574">
        <v>3576</v>
      </c>
      <c r="M574">
        <v>30859</v>
      </c>
      <c r="N574" t="s">
        <v>8810</v>
      </c>
      <c r="O574" t="s">
        <v>8811</v>
      </c>
    </row>
    <row r="575" spans="1:16" x14ac:dyDescent="0.3">
      <c r="A575" t="s">
        <v>8812</v>
      </c>
      <c r="B575" t="s">
        <v>4367</v>
      </c>
      <c r="D575" t="s">
        <v>8813</v>
      </c>
      <c r="E575" t="s">
        <v>8814</v>
      </c>
      <c r="F575" t="s">
        <v>8815</v>
      </c>
      <c r="G575" t="s">
        <v>3906</v>
      </c>
      <c r="H575">
        <v>797.50699999999995</v>
      </c>
      <c r="I575">
        <v>44.423000000000002</v>
      </c>
      <c r="J575" t="s">
        <v>8816</v>
      </c>
      <c r="K575" t="s">
        <v>8817</v>
      </c>
      <c r="L575">
        <v>203</v>
      </c>
      <c r="M575">
        <v>39222</v>
      </c>
      <c r="N575" t="s">
        <v>4243</v>
      </c>
      <c r="O575" t="s">
        <v>8818</v>
      </c>
      <c r="P575" t="s">
        <v>8819</v>
      </c>
    </row>
    <row r="576" spans="1:16" x14ac:dyDescent="0.3">
      <c r="A576" t="s">
        <v>8820</v>
      </c>
      <c r="B576" t="s">
        <v>4367</v>
      </c>
      <c r="C576" t="s">
        <v>8821</v>
      </c>
      <c r="D576" t="s">
        <v>8822</v>
      </c>
      <c r="E576" t="s">
        <v>8823</v>
      </c>
      <c r="F576" t="s">
        <v>8824</v>
      </c>
      <c r="G576" t="s">
        <v>3906</v>
      </c>
      <c r="H576">
        <v>1542.08</v>
      </c>
      <c r="I576">
        <v>39.022500000000001</v>
      </c>
      <c r="J576" t="s">
        <v>8825</v>
      </c>
      <c r="K576" t="s">
        <v>8826</v>
      </c>
      <c r="L576">
        <v>4235</v>
      </c>
      <c r="M576">
        <v>18048</v>
      </c>
      <c r="N576" t="s">
        <v>8827</v>
      </c>
      <c r="O576" t="s">
        <v>8828</v>
      </c>
      <c r="P576" t="s">
        <v>8829</v>
      </c>
    </row>
    <row r="577" spans="1:16" x14ac:dyDescent="0.3">
      <c r="A577" t="s">
        <v>8830</v>
      </c>
      <c r="B577" t="s">
        <v>4267</v>
      </c>
      <c r="D577" t="s">
        <v>8831</v>
      </c>
      <c r="E577" t="s">
        <v>8832</v>
      </c>
      <c r="F577" t="s">
        <v>8833</v>
      </c>
      <c r="G577" t="s">
        <v>3989</v>
      </c>
      <c r="H577">
        <v>109.182</v>
      </c>
      <c r="I577">
        <v>41.2</v>
      </c>
      <c r="K577" t="s">
        <v>8834</v>
      </c>
      <c r="L577">
        <v>60629</v>
      </c>
      <c r="M577">
        <v>0</v>
      </c>
      <c r="N577" t="s">
        <v>8835</v>
      </c>
      <c r="O577" t="s">
        <v>8836</v>
      </c>
    </row>
    <row r="578" spans="1:16" x14ac:dyDescent="0.3">
      <c r="A578" t="s">
        <v>8837</v>
      </c>
      <c r="B578" t="s">
        <v>4443</v>
      </c>
      <c r="C578" t="s">
        <v>8838</v>
      </c>
      <c r="D578" t="s">
        <v>8839</v>
      </c>
      <c r="E578" t="s">
        <v>8840</v>
      </c>
      <c r="F578" t="s">
        <v>8841</v>
      </c>
      <c r="G578" t="s">
        <v>3906</v>
      </c>
      <c r="H578">
        <v>2573.5300000000002</v>
      </c>
      <c r="I578">
        <v>41.751199999999997</v>
      </c>
      <c r="J578" t="s">
        <v>8842</v>
      </c>
      <c r="K578" t="s">
        <v>8843</v>
      </c>
      <c r="L578">
        <v>25651</v>
      </c>
      <c r="M578">
        <v>25737</v>
      </c>
      <c r="N578" t="s">
        <v>8507</v>
      </c>
      <c r="O578" t="s">
        <v>8844</v>
      </c>
    </row>
    <row r="579" spans="1:16" x14ac:dyDescent="0.3">
      <c r="A579" t="s">
        <v>8845</v>
      </c>
      <c r="B579" t="s">
        <v>4443</v>
      </c>
      <c r="C579" t="s">
        <v>8846</v>
      </c>
      <c r="D579" t="s">
        <v>8847</v>
      </c>
      <c r="E579" t="s">
        <v>8848</v>
      </c>
      <c r="F579" t="s">
        <v>8849</v>
      </c>
      <c r="G579" t="s">
        <v>3917</v>
      </c>
      <c r="H579">
        <v>2681.2</v>
      </c>
      <c r="I579">
        <v>41.5</v>
      </c>
      <c r="K579" t="s">
        <v>8850</v>
      </c>
      <c r="L579">
        <v>21054</v>
      </c>
      <c r="M579">
        <v>0</v>
      </c>
      <c r="N579" t="s">
        <v>8851</v>
      </c>
      <c r="O579" t="s">
        <v>8852</v>
      </c>
    </row>
    <row r="580" spans="1:16" x14ac:dyDescent="0.3">
      <c r="A580" t="s">
        <v>8853</v>
      </c>
      <c r="B580" t="s">
        <v>4367</v>
      </c>
      <c r="C580" t="s">
        <v>8854</v>
      </c>
      <c r="D580" t="s">
        <v>8855</v>
      </c>
      <c r="E580" t="s">
        <v>8856</v>
      </c>
      <c r="F580" t="s">
        <v>8857</v>
      </c>
      <c r="G580" t="s">
        <v>3917</v>
      </c>
      <c r="H580">
        <v>855.49900000000002</v>
      </c>
      <c r="I580">
        <v>42.7</v>
      </c>
      <c r="K580" t="s">
        <v>8858</v>
      </c>
      <c r="L580">
        <v>989749</v>
      </c>
      <c r="M580">
        <v>0</v>
      </c>
      <c r="N580" t="s">
        <v>7745</v>
      </c>
      <c r="O580" t="s">
        <v>8859</v>
      </c>
    </row>
    <row r="581" spans="1:16" x14ac:dyDescent="0.3">
      <c r="A581" t="s">
        <v>8860</v>
      </c>
      <c r="B581" t="s">
        <v>4267</v>
      </c>
      <c r="C581" t="s">
        <v>8861</v>
      </c>
      <c r="D581" t="s">
        <v>8862</v>
      </c>
      <c r="E581" t="s">
        <v>8863</v>
      </c>
      <c r="F581" t="s">
        <v>8864</v>
      </c>
      <c r="G581" t="s">
        <v>3906</v>
      </c>
      <c r="H581">
        <v>401.94400000000002</v>
      </c>
      <c r="I581">
        <v>40.355899999999998</v>
      </c>
      <c r="J581" t="s">
        <v>8865</v>
      </c>
      <c r="K581" t="s">
        <v>8866</v>
      </c>
      <c r="L581">
        <v>1844</v>
      </c>
      <c r="M581">
        <v>0</v>
      </c>
      <c r="N581" t="s">
        <v>5387</v>
      </c>
      <c r="O581" t="s">
        <v>8867</v>
      </c>
    </row>
    <row r="582" spans="1:16" x14ac:dyDescent="0.3">
      <c r="A582" t="s">
        <v>8868</v>
      </c>
      <c r="B582" t="s">
        <v>4226</v>
      </c>
      <c r="D582" t="s">
        <v>8869</v>
      </c>
      <c r="E582" t="s">
        <v>8870</v>
      </c>
      <c r="F582" t="s">
        <v>8871</v>
      </c>
      <c r="G582" t="s">
        <v>3917</v>
      </c>
      <c r="H582">
        <v>786.98500000000001</v>
      </c>
      <c r="I582">
        <v>36.1</v>
      </c>
      <c r="K582" t="s">
        <v>8872</v>
      </c>
      <c r="L582">
        <v>72727</v>
      </c>
      <c r="M582">
        <v>0</v>
      </c>
      <c r="N582" t="s">
        <v>8873</v>
      </c>
      <c r="O582" t="s">
        <v>8874</v>
      </c>
    </row>
    <row r="583" spans="1:16" x14ac:dyDescent="0.3">
      <c r="A583" t="s">
        <v>8875</v>
      </c>
      <c r="B583" t="s">
        <v>4367</v>
      </c>
      <c r="D583" t="s">
        <v>8876</v>
      </c>
      <c r="E583" t="s">
        <v>8877</v>
      </c>
      <c r="F583" t="s">
        <v>8878</v>
      </c>
      <c r="G583" t="s">
        <v>3906</v>
      </c>
      <c r="H583">
        <v>656.92899999999997</v>
      </c>
      <c r="I583">
        <v>41.579300000000003</v>
      </c>
      <c r="J583" t="s">
        <v>8879</v>
      </c>
      <c r="K583" t="s">
        <v>8880</v>
      </c>
      <c r="L583">
        <v>31</v>
      </c>
      <c r="M583">
        <v>29908</v>
      </c>
      <c r="N583" t="s">
        <v>8881</v>
      </c>
      <c r="O583" t="s">
        <v>8882</v>
      </c>
      <c r="P583" t="s">
        <v>8883</v>
      </c>
    </row>
    <row r="584" spans="1:16" x14ac:dyDescent="0.3">
      <c r="A584" t="s">
        <v>8884</v>
      </c>
      <c r="B584" t="s">
        <v>4367</v>
      </c>
      <c r="C584" t="s">
        <v>8885</v>
      </c>
      <c r="D584" t="s">
        <v>8886</v>
      </c>
      <c r="E584" t="s">
        <v>8887</v>
      </c>
      <c r="F584" t="s">
        <v>8888</v>
      </c>
      <c r="G584" t="s">
        <v>3906</v>
      </c>
      <c r="H584">
        <v>831.02</v>
      </c>
      <c r="I584">
        <v>40.619199999999999</v>
      </c>
      <c r="J584" t="s">
        <v>8889</v>
      </c>
      <c r="K584" t="s">
        <v>8890</v>
      </c>
      <c r="L584">
        <v>1958</v>
      </c>
      <c r="M584">
        <v>0</v>
      </c>
      <c r="N584" t="s">
        <v>8827</v>
      </c>
      <c r="O584" t="s">
        <v>8891</v>
      </c>
    </row>
    <row r="585" spans="1:16" x14ac:dyDescent="0.3">
      <c r="A585" t="s">
        <v>8892</v>
      </c>
      <c r="B585" t="s">
        <v>4367</v>
      </c>
      <c r="C585" t="s">
        <v>8893</v>
      </c>
      <c r="D585" t="s">
        <v>8894</v>
      </c>
      <c r="E585" t="s">
        <v>8895</v>
      </c>
      <c r="F585" t="s">
        <v>8896</v>
      </c>
      <c r="G585" t="s">
        <v>3917</v>
      </c>
      <c r="H585">
        <v>860.36599999999999</v>
      </c>
      <c r="I585">
        <v>38.200000000000003</v>
      </c>
      <c r="K585" t="s">
        <v>8897</v>
      </c>
      <c r="L585">
        <v>359947</v>
      </c>
      <c r="M585">
        <v>0</v>
      </c>
      <c r="N585" t="s">
        <v>8898</v>
      </c>
      <c r="O585" t="s">
        <v>8899</v>
      </c>
    </row>
    <row r="586" spans="1:16" x14ac:dyDescent="0.3">
      <c r="A586" t="s">
        <v>8900</v>
      </c>
      <c r="B586" t="s">
        <v>6388</v>
      </c>
      <c r="C586" t="s">
        <v>8901</v>
      </c>
      <c r="D586" t="s">
        <v>8902</v>
      </c>
      <c r="E586" t="s">
        <v>8903</v>
      </c>
      <c r="F586" t="s">
        <v>8904</v>
      </c>
      <c r="G586" t="s">
        <v>3917</v>
      </c>
      <c r="H586">
        <v>4272.21</v>
      </c>
      <c r="I586">
        <v>0</v>
      </c>
      <c r="K586" t="s">
        <v>8905</v>
      </c>
      <c r="L586">
        <v>16536</v>
      </c>
      <c r="M586">
        <v>0</v>
      </c>
      <c r="N586" t="s">
        <v>8906</v>
      </c>
      <c r="O586" t="s">
        <v>8907</v>
      </c>
    </row>
    <row r="587" spans="1:16" x14ac:dyDescent="0.3">
      <c r="A587" t="s">
        <v>8908</v>
      </c>
      <c r="B587" t="s">
        <v>4367</v>
      </c>
      <c r="D587" t="s">
        <v>8909</v>
      </c>
      <c r="E587" t="s">
        <v>8910</v>
      </c>
      <c r="F587" t="s">
        <v>8911</v>
      </c>
      <c r="G587" t="s">
        <v>3906</v>
      </c>
      <c r="H587">
        <v>3811.04</v>
      </c>
      <c r="I587">
        <v>40.100299999999997</v>
      </c>
      <c r="J587" t="s">
        <v>8912</v>
      </c>
      <c r="K587" t="s">
        <v>8913</v>
      </c>
      <c r="L587">
        <v>1885</v>
      </c>
      <c r="M587">
        <v>35684</v>
      </c>
      <c r="N587" t="s">
        <v>8914</v>
      </c>
      <c r="O587" t="s">
        <v>8915</v>
      </c>
      <c r="P587" t="s">
        <v>8916</v>
      </c>
    </row>
    <row r="588" spans="1:16" x14ac:dyDescent="0.3">
      <c r="A588" t="s">
        <v>8917</v>
      </c>
      <c r="B588" t="s">
        <v>4443</v>
      </c>
      <c r="C588" t="s">
        <v>8918</v>
      </c>
      <c r="D588" t="s">
        <v>8919</v>
      </c>
      <c r="E588" t="s">
        <v>8920</v>
      </c>
      <c r="F588" t="s">
        <v>8921</v>
      </c>
      <c r="G588" t="s">
        <v>3917</v>
      </c>
      <c r="H588">
        <v>2849.45</v>
      </c>
      <c r="I588">
        <v>30.7</v>
      </c>
      <c r="K588" t="s">
        <v>8922</v>
      </c>
      <c r="L588">
        <v>57203</v>
      </c>
      <c r="M588">
        <v>0</v>
      </c>
      <c r="N588" t="s">
        <v>8923</v>
      </c>
      <c r="O588" t="s">
        <v>8924</v>
      </c>
    </row>
    <row r="589" spans="1:16" x14ac:dyDescent="0.3">
      <c r="A589" t="s">
        <v>8925</v>
      </c>
      <c r="B589" t="s">
        <v>4443</v>
      </c>
      <c r="C589" t="s">
        <v>8926</v>
      </c>
      <c r="D589" t="s">
        <v>8927</v>
      </c>
      <c r="E589" t="s">
        <v>8928</v>
      </c>
      <c r="F589" t="s">
        <v>8929</v>
      </c>
      <c r="G589" t="s">
        <v>3917</v>
      </c>
      <c r="H589">
        <v>2759.7</v>
      </c>
      <c r="I589">
        <v>41.9</v>
      </c>
      <c r="K589" t="s">
        <v>8930</v>
      </c>
      <c r="L589">
        <v>1252072</v>
      </c>
      <c r="M589">
        <v>0</v>
      </c>
      <c r="N589" t="s">
        <v>8080</v>
      </c>
      <c r="O589" t="s">
        <v>8931</v>
      </c>
    </row>
    <row r="590" spans="1:16" x14ac:dyDescent="0.3">
      <c r="A590" t="s">
        <v>8932</v>
      </c>
      <c r="B590" t="s">
        <v>4443</v>
      </c>
      <c r="C590" t="s">
        <v>8933</v>
      </c>
      <c r="D590" t="s">
        <v>8934</v>
      </c>
      <c r="E590" t="s">
        <v>8935</v>
      </c>
      <c r="F590" t="s">
        <v>8936</v>
      </c>
      <c r="G590" t="s">
        <v>3917</v>
      </c>
      <c r="H590">
        <v>2355.5700000000002</v>
      </c>
      <c r="I590">
        <v>41.3</v>
      </c>
      <c r="J590" t="s">
        <v>8937</v>
      </c>
      <c r="K590" t="s">
        <v>8938</v>
      </c>
      <c r="L590">
        <v>6972</v>
      </c>
      <c r="M590">
        <v>45047</v>
      </c>
      <c r="N590" t="s">
        <v>8939</v>
      </c>
      <c r="O590" t="s">
        <v>8940</v>
      </c>
      <c r="P590" t="s">
        <v>8941</v>
      </c>
    </row>
    <row r="591" spans="1:16" x14ac:dyDescent="0.3">
      <c r="A591" t="s">
        <v>8942</v>
      </c>
      <c r="B591" t="s">
        <v>4443</v>
      </c>
      <c r="C591" t="s">
        <v>8943</v>
      </c>
      <c r="D591" t="s">
        <v>8944</v>
      </c>
      <c r="E591" t="s">
        <v>8945</v>
      </c>
      <c r="F591" t="s">
        <v>8946</v>
      </c>
      <c r="G591" t="s">
        <v>3917</v>
      </c>
      <c r="H591">
        <v>2701.01</v>
      </c>
      <c r="I591">
        <v>41.8</v>
      </c>
      <c r="K591" t="s">
        <v>8947</v>
      </c>
      <c r="L591">
        <v>1331158</v>
      </c>
      <c r="M591">
        <v>0</v>
      </c>
      <c r="N591" t="s">
        <v>8080</v>
      </c>
      <c r="O591" t="s">
        <v>8948</v>
      </c>
    </row>
    <row r="592" spans="1:16" x14ac:dyDescent="0.3">
      <c r="A592" t="s">
        <v>8949</v>
      </c>
      <c r="B592" t="s">
        <v>4367</v>
      </c>
      <c r="C592" t="s">
        <v>8950</v>
      </c>
      <c r="D592" t="s">
        <v>8951</v>
      </c>
      <c r="E592" t="s">
        <v>8952</v>
      </c>
      <c r="F592" t="s">
        <v>8953</v>
      </c>
      <c r="G592" t="s">
        <v>3906</v>
      </c>
      <c r="H592">
        <v>848.02499999999998</v>
      </c>
      <c r="I592">
        <v>40.941200000000002</v>
      </c>
      <c r="J592" t="s">
        <v>8954</v>
      </c>
      <c r="K592" t="s">
        <v>8955</v>
      </c>
      <c r="L592">
        <v>1663</v>
      </c>
      <c r="M592">
        <v>0</v>
      </c>
      <c r="N592" t="s">
        <v>7835</v>
      </c>
      <c r="O592" t="s">
        <v>8956</v>
      </c>
    </row>
    <row r="593" spans="1:17" x14ac:dyDescent="0.3">
      <c r="A593" t="s">
        <v>8957</v>
      </c>
      <c r="B593" t="s">
        <v>4367</v>
      </c>
      <c r="C593" t="s">
        <v>8958</v>
      </c>
      <c r="D593" t="s">
        <v>8959</v>
      </c>
      <c r="E593" t="s">
        <v>8960</v>
      </c>
      <c r="F593" t="s">
        <v>8961</v>
      </c>
      <c r="G593" t="s">
        <v>3917</v>
      </c>
      <c r="H593">
        <v>639.452</v>
      </c>
      <c r="I593">
        <v>41.2</v>
      </c>
      <c r="K593" t="s">
        <v>8962</v>
      </c>
      <c r="L593">
        <v>5552</v>
      </c>
      <c r="M593">
        <v>0</v>
      </c>
      <c r="N593" t="s">
        <v>8963</v>
      </c>
      <c r="O593" t="s">
        <v>8964</v>
      </c>
    </row>
    <row r="594" spans="1:17" x14ac:dyDescent="0.3">
      <c r="A594" t="s">
        <v>8965</v>
      </c>
      <c r="B594" t="s">
        <v>3902</v>
      </c>
      <c r="C594" t="s">
        <v>8966</v>
      </c>
      <c r="D594" t="s">
        <v>8967</v>
      </c>
      <c r="E594" t="s">
        <v>8146</v>
      </c>
      <c r="F594" t="s">
        <v>8968</v>
      </c>
      <c r="G594" t="s">
        <v>3917</v>
      </c>
      <c r="H594">
        <v>11.413399999999999</v>
      </c>
      <c r="I594">
        <v>40.299999999999997</v>
      </c>
      <c r="K594" t="s">
        <v>8969</v>
      </c>
      <c r="L594">
        <v>8964</v>
      </c>
      <c r="M594">
        <v>0</v>
      </c>
      <c r="N594" t="s">
        <v>8149</v>
      </c>
      <c r="O594" t="s">
        <v>8970</v>
      </c>
    </row>
    <row r="595" spans="1:17" x14ac:dyDescent="0.3">
      <c r="A595" t="s">
        <v>8971</v>
      </c>
      <c r="B595" t="s">
        <v>3923</v>
      </c>
      <c r="D595" t="s">
        <v>8972</v>
      </c>
      <c r="E595" t="s">
        <v>8973</v>
      </c>
      <c r="F595" t="s">
        <v>8974</v>
      </c>
      <c r="G595" t="s">
        <v>3917</v>
      </c>
      <c r="H595">
        <v>119.349</v>
      </c>
      <c r="I595">
        <v>49.7</v>
      </c>
      <c r="K595" t="s">
        <v>8975</v>
      </c>
      <c r="L595">
        <v>289</v>
      </c>
      <c r="M595">
        <v>0</v>
      </c>
      <c r="N595" t="s">
        <v>8976</v>
      </c>
      <c r="O595" t="s">
        <v>8977</v>
      </c>
    </row>
    <row r="596" spans="1:17" x14ac:dyDescent="0.3">
      <c r="A596" t="s">
        <v>8978</v>
      </c>
      <c r="B596" t="s">
        <v>5082</v>
      </c>
      <c r="C596" t="s">
        <v>8979</v>
      </c>
      <c r="D596" t="s">
        <v>8980</v>
      </c>
      <c r="E596" t="s">
        <v>8981</v>
      </c>
      <c r="F596" t="s">
        <v>8982</v>
      </c>
      <c r="G596" t="s">
        <v>3917</v>
      </c>
      <c r="H596">
        <v>168.679</v>
      </c>
      <c r="I596">
        <v>42.1</v>
      </c>
      <c r="K596" t="s">
        <v>8983</v>
      </c>
      <c r="L596">
        <v>6900</v>
      </c>
      <c r="M596">
        <v>0</v>
      </c>
      <c r="N596" t="s">
        <v>8984</v>
      </c>
      <c r="O596" t="s">
        <v>8985</v>
      </c>
    </row>
    <row r="597" spans="1:17" x14ac:dyDescent="0.3">
      <c r="A597" t="s">
        <v>8986</v>
      </c>
      <c r="B597" t="s">
        <v>4635</v>
      </c>
      <c r="C597" t="s">
        <v>8987</v>
      </c>
      <c r="D597" t="s">
        <v>8988</v>
      </c>
      <c r="E597" t="s">
        <v>4671</v>
      </c>
      <c r="F597" t="s">
        <v>8989</v>
      </c>
      <c r="G597" t="s">
        <v>3917</v>
      </c>
      <c r="H597">
        <v>1131.43</v>
      </c>
      <c r="I597">
        <v>41.2</v>
      </c>
      <c r="K597" t="s">
        <v>8990</v>
      </c>
      <c r="L597">
        <v>11789</v>
      </c>
      <c r="M597">
        <v>14223</v>
      </c>
      <c r="N597" t="s">
        <v>4674</v>
      </c>
      <c r="O597" t="s">
        <v>8991</v>
      </c>
    </row>
    <row r="598" spans="1:17" x14ac:dyDescent="0.3">
      <c r="A598" t="s">
        <v>8992</v>
      </c>
      <c r="B598" t="s">
        <v>4267</v>
      </c>
      <c r="C598" t="s">
        <v>8993</v>
      </c>
      <c r="D598" t="s">
        <v>8994</v>
      </c>
      <c r="E598" t="s">
        <v>8995</v>
      </c>
      <c r="F598" t="s">
        <v>8996</v>
      </c>
      <c r="G598" t="s">
        <v>3917</v>
      </c>
      <c r="H598">
        <v>1378.27</v>
      </c>
      <c r="I598">
        <v>40.5</v>
      </c>
      <c r="K598" t="s">
        <v>8997</v>
      </c>
      <c r="L598">
        <v>2854</v>
      </c>
      <c r="M598">
        <v>0</v>
      </c>
      <c r="N598" t="s">
        <v>8998</v>
      </c>
      <c r="O598" t="s">
        <v>8999</v>
      </c>
    </row>
    <row r="599" spans="1:17" x14ac:dyDescent="0.3">
      <c r="A599" t="s">
        <v>9000</v>
      </c>
      <c r="B599" t="s">
        <v>4226</v>
      </c>
      <c r="C599" t="s">
        <v>9001</v>
      </c>
      <c r="D599" t="s">
        <v>9002</v>
      </c>
      <c r="E599" t="s">
        <v>9003</v>
      </c>
      <c r="F599" t="s">
        <v>9004</v>
      </c>
      <c r="G599" t="s">
        <v>3917</v>
      </c>
      <c r="H599">
        <v>2760.69</v>
      </c>
      <c r="I599">
        <v>30.8</v>
      </c>
      <c r="K599" t="s">
        <v>9005</v>
      </c>
      <c r="L599">
        <v>237480</v>
      </c>
      <c r="M599">
        <v>0</v>
      </c>
      <c r="N599" t="s">
        <v>9006</v>
      </c>
      <c r="O599" t="s">
        <v>9007</v>
      </c>
    </row>
    <row r="600" spans="1:17" x14ac:dyDescent="0.3">
      <c r="A600" t="s">
        <v>9008</v>
      </c>
      <c r="B600" t="s">
        <v>3984</v>
      </c>
      <c r="C600" t="s">
        <v>9009</v>
      </c>
      <c r="D600" t="s">
        <v>9010</v>
      </c>
      <c r="E600" t="s">
        <v>9011</v>
      </c>
      <c r="F600" t="s">
        <v>9012</v>
      </c>
      <c r="G600" t="s">
        <v>3917</v>
      </c>
      <c r="H600">
        <v>9.3116299999999992</v>
      </c>
      <c r="I600">
        <v>39.4</v>
      </c>
      <c r="K600" t="s">
        <v>9013</v>
      </c>
      <c r="L600">
        <v>117</v>
      </c>
      <c r="M600">
        <v>0</v>
      </c>
      <c r="N600" t="s">
        <v>9014</v>
      </c>
      <c r="O600" t="s">
        <v>9015</v>
      </c>
      <c r="Q600">
        <v>25</v>
      </c>
    </row>
    <row r="601" spans="1:17" x14ac:dyDescent="0.3">
      <c r="A601" t="s">
        <v>9016</v>
      </c>
      <c r="B601" t="s">
        <v>4511</v>
      </c>
      <c r="D601" t="s">
        <v>9017</v>
      </c>
      <c r="E601" t="s">
        <v>9018</v>
      </c>
      <c r="F601" t="s">
        <v>9019</v>
      </c>
      <c r="G601" t="s">
        <v>3906</v>
      </c>
      <c r="H601">
        <v>5319.24</v>
      </c>
      <c r="I601">
        <v>44.438499999999998</v>
      </c>
      <c r="J601" t="s">
        <v>9020</v>
      </c>
      <c r="K601" t="s">
        <v>9021</v>
      </c>
      <c r="L601">
        <v>1330</v>
      </c>
      <c r="M601">
        <v>49282</v>
      </c>
      <c r="N601" t="s">
        <v>9022</v>
      </c>
      <c r="O601" t="s">
        <v>9023</v>
      </c>
      <c r="P601" t="s">
        <v>9024</v>
      </c>
    </row>
    <row r="602" spans="1:17" x14ac:dyDescent="0.3">
      <c r="A602" t="s">
        <v>9025</v>
      </c>
      <c r="B602" t="s">
        <v>4367</v>
      </c>
      <c r="C602" t="s">
        <v>9026</v>
      </c>
      <c r="D602" t="s">
        <v>9027</v>
      </c>
      <c r="E602" t="s">
        <v>9028</v>
      </c>
      <c r="F602" t="s">
        <v>9029</v>
      </c>
      <c r="G602" t="s">
        <v>3906</v>
      </c>
      <c r="H602">
        <v>2581.06</v>
      </c>
      <c r="I602">
        <v>39.045999999999999</v>
      </c>
      <c r="J602" t="s">
        <v>9030</v>
      </c>
      <c r="K602" t="s">
        <v>9031</v>
      </c>
      <c r="L602">
        <v>1067</v>
      </c>
      <c r="M602">
        <v>0</v>
      </c>
      <c r="N602" t="s">
        <v>9032</v>
      </c>
      <c r="O602" t="s">
        <v>9033</v>
      </c>
    </row>
    <row r="603" spans="1:17" x14ac:dyDescent="0.3">
      <c r="A603" t="s">
        <v>9034</v>
      </c>
      <c r="B603" t="s">
        <v>4367</v>
      </c>
      <c r="D603" t="s">
        <v>9035</v>
      </c>
      <c r="E603" t="s">
        <v>9036</v>
      </c>
      <c r="F603" t="s">
        <v>9037</v>
      </c>
      <c r="G603" t="s">
        <v>3917</v>
      </c>
      <c r="H603">
        <v>882.00699999999995</v>
      </c>
      <c r="I603">
        <v>43.3</v>
      </c>
      <c r="K603" t="s">
        <v>9038</v>
      </c>
      <c r="L603">
        <v>38756</v>
      </c>
      <c r="M603">
        <v>0</v>
      </c>
      <c r="N603" t="s">
        <v>9039</v>
      </c>
      <c r="O603" t="s">
        <v>9040</v>
      </c>
    </row>
    <row r="604" spans="1:17" x14ac:dyDescent="0.3">
      <c r="A604" t="s">
        <v>9041</v>
      </c>
      <c r="B604" t="s">
        <v>4367</v>
      </c>
      <c r="D604" t="s">
        <v>9042</v>
      </c>
      <c r="E604" t="s">
        <v>9036</v>
      </c>
      <c r="F604" t="s">
        <v>9043</v>
      </c>
      <c r="G604" t="s">
        <v>3917</v>
      </c>
      <c r="H604">
        <v>877.76599999999996</v>
      </c>
      <c r="I604">
        <v>43.2</v>
      </c>
      <c r="K604" t="s">
        <v>9044</v>
      </c>
      <c r="L604">
        <v>40052</v>
      </c>
      <c r="M604">
        <v>0</v>
      </c>
      <c r="N604" t="s">
        <v>9039</v>
      </c>
      <c r="O604" t="s">
        <v>9045</v>
      </c>
    </row>
    <row r="605" spans="1:17" x14ac:dyDescent="0.3">
      <c r="A605" t="s">
        <v>9046</v>
      </c>
      <c r="B605" t="s">
        <v>4367</v>
      </c>
      <c r="D605" t="s">
        <v>9047</v>
      </c>
      <c r="E605" t="s">
        <v>9036</v>
      </c>
      <c r="F605" t="s">
        <v>9048</v>
      </c>
      <c r="G605" t="s">
        <v>3917</v>
      </c>
      <c r="H605">
        <v>882.39</v>
      </c>
      <c r="I605">
        <v>43.4</v>
      </c>
      <c r="K605" t="s">
        <v>9049</v>
      </c>
      <c r="L605">
        <v>43284</v>
      </c>
      <c r="M605">
        <v>0</v>
      </c>
      <c r="N605" t="s">
        <v>9039</v>
      </c>
      <c r="O605" t="s">
        <v>9050</v>
      </c>
    </row>
    <row r="606" spans="1:17" x14ac:dyDescent="0.3">
      <c r="A606" t="s">
        <v>9051</v>
      </c>
      <c r="B606" t="s">
        <v>4367</v>
      </c>
      <c r="D606" t="s">
        <v>9052</v>
      </c>
      <c r="E606" t="s">
        <v>9053</v>
      </c>
      <c r="F606" t="s">
        <v>9054</v>
      </c>
      <c r="G606" t="s">
        <v>3906</v>
      </c>
      <c r="H606">
        <v>820.16300000000001</v>
      </c>
      <c r="I606">
        <v>41.578400000000002</v>
      </c>
      <c r="J606" t="s">
        <v>9055</v>
      </c>
      <c r="K606" t="s">
        <v>9056</v>
      </c>
      <c r="L606">
        <v>219</v>
      </c>
      <c r="M606">
        <v>0</v>
      </c>
      <c r="N606" t="s">
        <v>4789</v>
      </c>
      <c r="O606" t="s">
        <v>9057</v>
      </c>
    </row>
    <row r="607" spans="1:17" x14ac:dyDescent="0.3">
      <c r="A607" t="s">
        <v>9058</v>
      </c>
      <c r="B607" t="s">
        <v>4198</v>
      </c>
      <c r="C607" t="s">
        <v>9059</v>
      </c>
      <c r="D607" t="s">
        <v>9060</v>
      </c>
      <c r="E607" t="s">
        <v>9061</v>
      </c>
      <c r="F607" t="s">
        <v>9062</v>
      </c>
      <c r="G607" t="s">
        <v>3917</v>
      </c>
      <c r="H607">
        <v>28.700399999999998</v>
      </c>
      <c r="I607">
        <v>35.363</v>
      </c>
      <c r="J607" t="s">
        <v>9063</v>
      </c>
      <c r="K607" t="s">
        <v>9064</v>
      </c>
      <c r="L607">
        <v>1954</v>
      </c>
      <c r="M607">
        <v>8068</v>
      </c>
      <c r="N607" t="s">
        <v>9065</v>
      </c>
      <c r="O607" t="s">
        <v>9066</v>
      </c>
    </row>
    <row r="608" spans="1:17" x14ac:dyDescent="0.3">
      <c r="A608" t="s">
        <v>9067</v>
      </c>
      <c r="B608" t="s">
        <v>3923</v>
      </c>
      <c r="D608" t="s">
        <v>9068</v>
      </c>
      <c r="E608" t="s">
        <v>9069</v>
      </c>
      <c r="F608" t="s">
        <v>9070</v>
      </c>
      <c r="G608" t="s">
        <v>3917</v>
      </c>
      <c r="H608">
        <v>869.94600000000003</v>
      </c>
      <c r="I608">
        <v>38.399700000000003</v>
      </c>
      <c r="J608" t="s">
        <v>9071</v>
      </c>
      <c r="K608" t="s">
        <v>9072</v>
      </c>
      <c r="L608">
        <v>78263</v>
      </c>
      <c r="M608">
        <v>32794</v>
      </c>
      <c r="N608" t="s">
        <v>9073</v>
      </c>
      <c r="O608" t="s">
        <v>9074</v>
      </c>
      <c r="P608" t="s">
        <v>9075</v>
      </c>
    </row>
    <row r="609" spans="1:16" x14ac:dyDescent="0.3">
      <c r="A609" t="s">
        <v>9076</v>
      </c>
      <c r="B609" t="s">
        <v>4267</v>
      </c>
      <c r="D609" t="s">
        <v>9077</v>
      </c>
      <c r="E609" t="s">
        <v>8717</v>
      </c>
      <c r="F609" t="s">
        <v>9078</v>
      </c>
      <c r="G609" t="s">
        <v>3917</v>
      </c>
      <c r="H609">
        <v>652.73800000000006</v>
      </c>
      <c r="I609">
        <v>36.4</v>
      </c>
      <c r="K609" t="s">
        <v>9079</v>
      </c>
      <c r="L609">
        <v>4925</v>
      </c>
      <c r="M609">
        <v>0</v>
      </c>
      <c r="N609" t="s">
        <v>8720</v>
      </c>
      <c r="O609" t="s">
        <v>9080</v>
      </c>
    </row>
    <row r="610" spans="1:16" x14ac:dyDescent="0.3">
      <c r="A610" t="s">
        <v>9081</v>
      </c>
      <c r="B610" t="s">
        <v>4443</v>
      </c>
      <c r="C610" t="s">
        <v>9082</v>
      </c>
      <c r="D610" t="s">
        <v>9083</v>
      </c>
      <c r="E610" t="s">
        <v>9084</v>
      </c>
      <c r="F610" t="s">
        <v>9085</v>
      </c>
      <c r="G610" t="s">
        <v>3917</v>
      </c>
      <c r="H610">
        <v>2265.79</v>
      </c>
      <c r="I610">
        <v>38.6</v>
      </c>
      <c r="K610" t="s">
        <v>9086</v>
      </c>
      <c r="L610">
        <v>2558</v>
      </c>
      <c r="M610">
        <v>0</v>
      </c>
      <c r="N610" t="s">
        <v>9087</v>
      </c>
      <c r="O610" t="s">
        <v>9088</v>
      </c>
    </row>
    <row r="611" spans="1:16" x14ac:dyDescent="0.3">
      <c r="A611" t="s">
        <v>9089</v>
      </c>
      <c r="B611" t="s">
        <v>4443</v>
      </c>
      <c r="C611" t="s">
        <v>9090</v>
      </c>
      <c r="D611" t="s">
        <v>9091</v>
      </c>
      <c r="E611" t="s">
        <v>9092</v>
      </c>
      <c r="F611" t="s">
        <v>9093</v>
      </c>
      <c r="G611" t="s">
        <v>3906</v>
      </c>
      <c r="H611">
        <v>3214.7</v>
      </c>
      <c r="I611">
        <v>40.142499999999998</v>
      </c>
      <c r="J611" t="s">
        <v>9094</v>
      </c>
      <c r="K611" t="s">
        <v>9095</v>
      </c>
      <c r="L611">
        <v>146</v>
      </c>
      <c r="M611">
        <v>54527</v>
      </c>
      <c r="N611" t="s">
        <v>5326</v>
      </c>
      <c r="O611" t="s">
        <v>9096</v>
      </c>
      <c r="P611" t="s">
        <v>9097</v>
      </c>
    </row>
    <row r="612" spans="1:16" x14ac:dyDescent="0.3">
      <c r="A612" t="s">
        <v>9098</v>
      </c>
      <c r="B612" t="s">
        <v>4443</v>
      </c>
      <c r="D612" t="s">
        <v>9099</v>
      </c>
      <c r="E612" t="s">
        <v>9100</v>
      </c>
      <c r="F612" t="s">
        <v>9101</v>
      </c>
      <c r="G612" t="s">
        <v>3917</v>
      </c>
      <c r="H612">
        <v>2234.64</v>
      </c>
      <c r="I612">
        <v>40.700000000000003</v>
      </c>
      <c r="K612" t="s">
        <v>9102</v>
      </c>
      <c r="L612">
        <v>421444</v>
      </c>
      <c r="M612">
        <v>0</v>
      </c>
      <c r="N612" t="s">
        <v>9103</v>
      </c>
      <c r="O612" t="s">
        <v>9104</v>
      </c>
    </row>
    <row r="613" spans="1:16" x14ac:dyDescent="0.3">
      <c r="A613" t="s">
        <v>9105</v>
      </c>
      <c r="B613" t="s">
        <v>6388</v>
      </c>
      <c r="D613" t="s">
        <v>9106</v>
      </c>
      <c r="E613" t="s">
        <v>9107</v>
      </c>
      <c r="F613" t="s">
        <v>9108</v>
      </c>
      <c r="G613" t="s">
        <v>3917</v>
      </c>
      <c r="H613">
        <v>1716.68</v>
      </c>
      <c r="I613">
        <v>42.1</v>
      </c>
      <c r="K613" t="s">
        <v>9109</v>
      </c>
      <c r="L613">
        <v>13749</v>
      </c>
      <c r="M613">
        <v>38712</v>
      </c>
      <c r="N613" t="s">
        <v>8576</v>
      </c>
      <c r="O613" t="s">
        <v>9110</v>
      </c>
      <c r="P613" t="s">
        <v>9111</v>
      </c>
    </row>
    <row r="614" spans="1:16" x14ac:dyDescent="0.3">
      <c r="A614" t="s">
        <v>9112</v>
      </c>
      <c r="B614" t="s">
        <v>4443</v>
      </c>
      <c r="C614" t="s">
        <v>9113</v>
      </c>
      <c r="D614" t="s">
        <v>9114</v>
      </c>
      <c r="E614" t="s">
        <v>9115</v>
      </c>
      <c r="F614" t="s">
        <v>9116</v>
      </c>
      <c r="G614" t="s">
        <v>3917</v>
      </c>
      <c r="H614">
        <v>2693.58</v>
      </c>
      <c r="I614">
        <v>41.1</v>
      </c>
      <c r="K614" t="s">
        <v>9117</v>
      </c>
      <c r="L614">
        <v>1353963</v>
      </c>
      <c r="M614">
        <v>0</v>
      </c>
      <c r="N614" t="s">
        <v>8080</v>
      </c>
      <c r="O614" t="s">
        <v>9118</v>
      </c>
    </row>
    <row r="615" spans="1:16" x14ac:dyDescent="0.3">
      <c r="A615" t="s">
        <v>9119</v>
      </c>
      <c r="B615" t="s">
        <v>4635</v>
      </c>
      <c r="C615" t="s">
        <v>9120</v>
      </c>
      <c r="D615" t="s">
        <v>9121</v>
      </c>
      <c r="E615" t="s">
        <v>9122</v>
      </c>
      <c r="F615" t="s">
        <v>9123</v>
      </c>
      <c r="G615" t="s">
        <v>3917</v>
      </c>
      <c r="H615">
        <v>1153.3900000000001</v>
      </c>
      <c r="I615">
        <v>42.2</v>
      </c>
      <c r="K615" t="s">
        <v>9124</v>
      </c>
      <c r="L615">
        <v>14961</v>
      </c>
      <c r="M615">
        <v>0</v>
      </c>
      <c r="N615" t="s">
        <v>9125</v>
      </c>
      <c r="O615" t="s">
        <v>9126</v>
      </c>
    </row>
    <row r="616" spans="1:16" x14ac:dyDescent="0.3">
      <c r="A616" t="s">
        <v>9127</v>
      </c>
      <c r="B616" t="s">
        <v>4635</v>
      </c>
      <c r="C616" t="s">
        <v>9128</v>
      </c>
      <c r="D616" t="s">
        <v>9129</v>
      </c>
      <c r="E616" t="s">
        <v>9130</v>
      </c>
      <c r="F616" t="s">
        <v>9131</v>
      </c>
      <c r="G616" t="s">
        <v>3917</v>
      </c>
      <c r="H616">
        <v>1129.69</v>
      </c>
      <c r="I616">
        <v>41.100099999999998</v>
      </c>
      <c r="J616" t="s">
        <v>9132</v>
      </c>
      <c r="K616" t="s">
        <v>9133</v>
      </c>
      <c r="L616">
        <v>61831</v>
      </c>
      <c r="M616">
        <v>15697</v>
      </c>
      <c r="N616" t="s">
        <v>9134</v>
      </c>
      <c r="O616" t="s">
        <v>9135</v>
      </c>
      <c r="P616" t="s">
        <v>9136</v>
      </c>
    </row>
    <row r="617" spans="1:16" x14ac:dyDescent="0.3">
      <c r="A617" t="s">
        <v>9137</v>
      </c>
      <c r="B617" t="s">
        <v>4367</v>
      </c>
      <c r="D617" t="s">
        <v>9138</v>
      </c>
      <c r="E617" t="s">
        <v>9139</v>
      </c>
      <c r="F617" t="s">
        <v>9140</v>
      </c>
      <c r="G617" t="s">
        <v>3906</v>
      </c>
      <c r="H617">
        <v>784.56299999999999</v>
      </c>
      <c r="I617">
        <v>44.161299999999997</v>
      </c>
      <c r="J617" t="s">
        <v>9141</v>
      </c>
      <c r="K617" t="s">
        <v>9142</v>
      </c>
      <c r="L617">
        <v>72</v>
      </c>
      <c r="M617">
        <v>47753</v>
      </c>
      <c r="N617" t="s">
        <v>4373</v>
      </c>
      <c r="O617" t="s">
        <v>9143</v>
      </c>
      <c r="P617" t="s">
        <v>9144</v>
      </c>
    </row>
    <row r="618" spans="1:16" x14ac:dyDescent="0.3">
      <c r="A618" t="s">
        <v>9145</v>
      </c>
      <c r="B618" t="s">
        <v>4267</v>
      </c>
      <c r="C618" t="s">
        <v>9146</v>
      </c>
      <c r="D618" t="s">
        <v>9147</v>
      </c>
      <c r="E618" t="s">
        <v>9148</v>
      </c>
      <c r="F618" t="s">
        <v>9149</v>
      </c>
      <c r="G618" t="s">
        <v>3989</v>
      </c>
      <c r="H618">
        <v>170.869</v>
      </c>
      <c r="I618">
        <v>35.1</v>
      </c>
      <c r="K618" t="s">
        <v>9150</v>
      </c>
      <c r="L618">
        <v>190013</v>
      </c>
      <c r="M618">
        <v>0</v>
      </c>
      <c r="N618" t="s">
        <v>9151</v>
      </c>
      <c r="O618" t="s">
        <v>9152</v>
      </c>
    </row>
    <row r="619" spans="1:16" x14ac:dyDescent="0.3">
      <c r="A619" t="s">
        <v>9153</v>
      </c>
      <c r="B619" t="s">
        <v>4635</v>
      </c>
      <c r="C619" t="s">
        <v>9154</v>
      </c>
      <c r="D619" t="s">
        <v>9155</v>
      </c>
      <c r="E619" t="s">
        <v>4671</v>
      </c>
      <c r="F619" t="s">
        <v>9156</v>
      </c>
      <c r="G619" t="s">
        <v>3917</v>
      </c>
      <c r="H619">
        <v>1043.22</v>
      </c>
      <c r="I619">
        <v>41.5</v>
      </c>
      <c r="K619" t="s">
        <v>9157</v>
      </c>
      <c r="L619">
        <v>37168</v>
      </c>
      <c r="M619">
        <v>13399</v>
      </c>
      <c r="N619" t="s">
        <v>4674</v>
      </c>
      <c r="O619" t="s">
        <v>9158</v>
      </c>
    </row>
    <row r="620" spans="1:16" x14ac:dyDescent="0.3">
      <c r="A620" t="s">
        <v>9159</v>
      </c>
      <c r="B620" t="s">
        <v>4367</v>
      </c>
      <c r="D620" t="s">
        <v>9160</v>
      </c>
      <c r="E620" t="s">
        <v>9161</v>
      </c>
      <c r="F620" t="s">
        <v>9162</v>
      </c>
      <c r="G620" t="s">
        <v>3917</v>
      </c>
      <c r="H620">
        <v>652.79100000000005</v>
      </c>
      <c r="I620">
        <v>44.9</v>
      </c>
      <c r="K620" t="s">
        <v>9163</v>
      </c>
      <c r="L620">
        <v>8420</v>
      </c>
      <c r="M620">
        <v>0</v>
      </c>
      <c r="N620" t="s">
        <v>8625</v>
      </c>
      <c r="O620" t="s">
        <v>9164</v>
      </c>
    </row>
    <row r="621" spans="1:16" x14ac:dyDescent="0.3">
      <c r="A621" t="s">
        <v>9165</v>
      </c>
      <c r="B621" t="s">
        <v>4443</v>
      </c>
      <c r="C621" t="s">
        <v>9166</v>
      </c>
      <c r="D621" t="s">
        <v>9167</v>
      </c>
      <c r="E621" t="s">
        <v>9168</v>
      </c>
      <c r="F621" t="s">
        <v>9169</v>
      </c>
      <c r="G621" t="s">
        <v>3917</v>
      </c>
      <c r="H621">
        <v>1893.6</v>
      </c>
      <c r="I621">
        <v>40.200000000000003</v>
      </c>
      <c r="J621" t="s">
        <v>9170</v>
      </c>
      <c r="K621" t="s">
        <v>9171</v>
      </c>
      <c r="L621">
        <v>29</v>
      </c>
      <c r="M621">
        <v>56391</v>
      </c>
      <c r="N621" t="s">
        <v>9172</v>
      </c>
      <c r="O621" t="s">
        <v>9173</v>
      </c>
      <c r="P621" t="s">
        <v>9174</v>
      </c>
    </row>
    <row r="622" spans="1:16" x14ac:dyDescent="0.3">
      <c r="A622" t="s">
        <v>9175</v>
      </c>
      <c r="B622" t="s">
        <v>4367</v>
      </c>
      <c r="D622" t="s">
        <v>9176</v>
      </c>
      <c r="E622" t="s">
        <v>8622</v>
      </c>
      <c r="F622" t="s">
        <v>9177</v>
      </c>
      <c r="G622" t="s">
        <v>3917</v>
      </c>
      <c r="H622">
        <v>423.94200000000001</v>
      </c>
      <c r="I622">
        <v>44.4</v>
      </c>
      <c r="K622" t="s">
        <v>9178</v>
      </c>
      <c r="L622">
        <v>122642</v>
      </c>
      <c r="M622">
        <v>0</v>
      </c>
      <c r="N622" t="s">
        <v>8681</v>
      </c>
      <c r="O622" t="s">
        <v>9179</v>
      </c>
    </row>
    <row r="623" spans="1:16" x14ac:dyDescent="0.3">
      <c r="A623" t="s">
        <v>9180</v>
      </c>
      <c r="B623" t="s">
        <v>4043</v>
      </c>
      <c r="C623" t="s">
        <v>9181</v>
      </c>
      <c r="D623" t="s">
        <v>9182</v>
      </c>
      <c r="E623" t="s">
        <v>9183</v>
      </c>
      <c r="F623" t="s">
        <v>9184</v>
      </c>
      <c r="G623" t="s">
        <v>3989</v>
      </c>
      <c r="H623">
        <v>35.416499999999999</v>
      </c>
      <c r="I623">
        <v>57.4</v>
      </c>
      <c r="K623" t="s">
        <v>9185</v>
      </c>
      <c r="L623">
        <v>179</v>
      </c>
      <c r="M623">
        <v>8703</v>
      </c>
      <c r="N623" t="s">
        <v>9186</v>
      </c>
      <c r="O623" t="s">
        <v>9187</v>
      </c>
    </row>
    <row r="624" spans="1:16" x14ac:dyDescent="0.3">
      <c r="A624" t="s">
        <v>9188</v>
      </c>
      <c r="B624" t="s">
        <v>4635</v>
      </c>
      <c r="D624" t="s">
        <v>9189</v>
      </c>
      <c r="E624" t="s">
        <v>9190</v>
      </c>
      <c r="F624" t="s">
        <v>9191</v>
      </c>
      <c r="G624" t="s">
        <v>3917</v>
      </c>
      <c r="H624">
        <v>1200.03</v>
      </c>
      <c r="I624">
        <v>41.8</v>
      </c>
      <c r="K624" t="s">
        <v>9192</v>
      </c>
      <c r="L624">
        <v>38768</v>
      </c>
      <c r="M624">
        <v>0</v>
      </c>
      <c r="N624" t="s">
        <v>9193</v>
      </c>
      <c r="O624" t="s">
        <v>9194</v>
      </c>
    </row>
    <row r="625" spans="1:16" x14ac:dyDescent="0.3">
      <c r="A625" t="s">
        <v>9195</v>
      </c>
      <c r="B625" t="s">
        <v>4267</v>
      </c>
      <c r="C625" t="s">
        <v>9196</v>
      </c>
      <c r="D625" t="s">
        <v>9197</v>
      </c>
      <c r="E625" t="s">
        <v>9198</v>
      </c>
      <c r="F625" t="s">
        <v>9199</v>
      </c>
      <c r="G625" t="s">
        <v>3917</v>
      </c>
      <c r="H625">
        <v>117.319</v>
      </c>
      <c r="I625">
        <v>33.6</v>
      </c>
      <c r="K625" t="s">
        <v>9200</v>
      </c>
      <c r="L625">
        <v>66710</v>
      </c>
      <c r="M625">
        <v>14667</v>
      </c>
      <c r="N625" t="s">
        <v>6940</v>
      </c>
      <c r="O625" t="s">
        <v>9201</v>
      </c>
    </row>
    <row r="626" spans="1:16" x14ac:dyDescent="0.3">
      <c r="A626" t="s">
        <v>9202</v>
      </c>
      <c r="B626" t="s">
        <v>4635</v>
      </c>
      <c r="C626" t="s">
        <v>9203</v>
      </c>
      <c r="D626" t="s">
        <v>9204</v>
      </c>
      <c r="E626" t="s">
        <v>9205</v>
      </c>
      <c r="F626" t="s">
        <v>9206</v>
      </c>
      <c r="G626" t="s">
        <v>3917</v>
      </c>
      <c r="H626">
        <v>1152.57</v>
      </c>
      <c r="I626">
        <v>41.1</v>
      </c>
      <c r="K626" t="s">
        <v>9207</v>
      </c>
      <c r="L626">
        <v>104141</v>
      </c>
      <c r="M626">
        <v>11361</v>
      </c>
      <c r="N626" t="s">
        <v>9208</v>
      </c>
      <c r="O626" t="s">
        <v>9209</v>
      </c>
    </row>
    <row r="627" spans="1:16" x14ac:dyDescent="0.3">
      <c r="A627" t="s">
        <v>9210</v>
      </c>
      <c r="B627" t="s">
        <v>4443</v>
      </c>
      <c r="C627" t="s">
        <v>9211</v>
      </c>
      <c r="D627" t="s">
        <v>9212</v>
      </c>
      <c r="E627" t="s">
        <v>9213</v>
      </c>
      <c r="F627" t="s">
        <v>9214</v>
      </c>
      <c r="G627" t="s">
        <v>3917</v>
      </c>
      <c r="H627">
        <v>2584.92</v>
      </c>
      <c r="I627">
        <v>36.700000000000003</v>
      </c>
      <c r="K627" t="s">
        <v>9215</v>
      </c>
      <c r="L627">
        <v>13341</v>
      </c>
      <c r="M627">
        <v>0</v>
      </c>
      <c r="N627" t="s">
        <v>9216</v>
      </c>
      <c r="O627" t="s">
        <v>9217</v>
      </c>
    </row>
    <row r="628" spans="1:16" x14ac:dyDescent="0.3">
      <c r="A628" t="s">
        <v>9218</v>
      </c>
      <c r="B628" t="s">
        <v>4267</v>
      </c>
      <c r="D628" t="s">
        <v>9219</v>
      </c>
      <c r="E628" t="s">
        <v>9220</v>
      </c>
      <c r="F628" t="s">
        <v>9221</v>
      </c>
      <c r="G628" t="s">
        <v>3917</v>
      </c>
      <c r="H628">
        <v>383.86</v>
      </c>
      <c r="I628">
        <v>41.500100000000003</v>
      </c>
      <c r="J628" t="s">
        <v>9222</v>
      </c>
      <c r="K628" t="s">
        <v>9223</v>
      </c>
      <c r="L628">
        <v>1766</v>
      </c>
      <c r="M628">
        <v>33214</v>
      </c>
      <c r="N628" t="s">
        <v>9224</v>
      </c>
      <c r="O628" t="s">
        <v>9225</v>
      </c>
      <c r="P628" t="s">
        <v>9226</v>
      </c>
    </row>
    <row r="629" spans="1:16" x14ac:dyDescent="0.3">
      <c r="A629" t="s">
        <v>9227</v>
      </c>
      <c r="B629" t="s">
        <v>4267</v>
      </c>
      <c r="D629" t="s">
        <v>9228</v>
      </c>
      <c r="E629" t="s">
        <v>9229</v>
      </c>
      <c r="F629" t="s">
        <v>9230</v>
      </c>
      <c r="G629" t="s">
        <v>3989</v>
      </c>
      <c r="H629">
        <v>649.17499999999995</v>
      </c>
      <c r="I629">
        <v>35.200000000000003</v>
      </c>
      <c r="K629" t="s">
        <v>9231</v>
      </c>
      <c r="L629">
        <v>491107</v>
      </c>
      <c r="M629">
        <v>0</v>
      </c>
      <c r="N629" t="s">
        <v>9232</v>
      </c>
      <c r="O629" t="s">
        <v>9233</v>
      </c>
    </row>
    <row r="630" spans="1:16" x14ac:dyDescent="0.3">
      <c r="A630" t="s">
        <v>9234</v>
      </c>
      <c r="B630" t="s">
        <v>4635</v>
      </c>
      <c r="C630" t="s">
        <v>9235</v>
      </c>
      <c r="D630" t="s">
        <v>9236</v>
      </c>
      <c r="E630" t="s">
        <v>4671</v>
      </c>
      <c r="F630" t="s">
        <v>9237</v>
      </c>
      <c r="G630" t="s">
        <v>3917</v>
      </c>
      <c r="H630">
        <v>1060.48</v>
      </c>
      <c r="I630">
        <v>41.5</v>
      </c>
      <c r="K630" t="s">
        <v>9238</v>
      </c>
      <c r="L630">
        <v>4051</v>
      </c>
      <c r="M630">
        <v>14444</v>
      </c>
      <c r="N630" t="s">
        <v>4674</v>
      </c>
      <c r="O630" t="s">
        <v>9239</v>
      </c>
    </row>
    <row r="631" spans="1:16" x14ac:dyDescent="0.3">
      <c r="A631" t="s">
        <v>9240</v>
      </c>
      <c r="B631" t="s">
        <v>4367</v>
      </c>
      <c r="D631" t="s">
        <v>9241</v>
      </c>
      <c r="E631" t="s">
        <v>9242</v>
      </c>
      <c r="F631" t="s">
        <v>9243</v>
      </c>
      <c r="G631" t="s">
        <v>3906</v>
      </c>
      <c r="H631">
        <v>567.40099999999995</v>
      </c>
      <c r="I631">
        <v>43.744</v>
      </c>
      <c r="J631" t="s">
        <v>9244</v>
      </c>
      <c r="K631" t="s">
        <v>9245</v>
      </c>
      <c r="L631">
        <v>460</v>
      </c>
      <c r="M631">
        <v>50058</v>
      </c>
      <c r="N631" t="s">
        <v>8759</v>
      </c>
      <c r="O631" t="s">
        <v>9246</v>
      </c>
      <c r="P631" t="s">
        <v>9247</v>
      </c>
    </row>
    <row r="632" spans="1:16" x14ac:dyDescent="0.3">
      <c r="A632" t="s">
        <v>9248</v>
      </c>
      <c r="B632" t="s">
        <v>4208</v>
      </c>
      <c r="D632" t="s">
        <v>9249</v>
      </c>
      <c r="E632" t="s">
        <v>9250</v>
      </c>
      <c r="F632" t="s">
        <v>9251</v>
      </c>
      <c r="G632" t="s">
        <v>3917</v>
      </c>
      <c r="H632">
        <v>126.87</v>
      </c>
      <c r="I632">
        <v>35.6</v>
      </c>
      <c r="K632" t="s">
        <v>9252</v>
      </c>
      <c r="L632">
        <v>42005</v>
      </c>
      <c r="M632">
        <v>20971</v>
      </c>
      <c r="N632" t="s">
        <v>9253</v>
      </c>
      <c r="O632" t="s">
        <v>9254</v>
      </c>
    </row>
    <row r="633" spans="1:16" x14ac:dyDescent="0.3">
      <c r="A633" t="s">
        <v>9255</v>
      </c>
      <c r="B633" t="s">
        <v>4367</v>
      </c>
      <c r="C633" t="s">
        <v>9256</v>
      </c>
      <c r="D633" t="s">
        <v>9257</v>
      </c>
      <c r="E633" t="s">
        <v>9258</v>
      </c>
      <c r="F633" t="s">
        <v>9259</v>
      </c>
      <c r="G633" t="s">
        <v>3906</v>
      </c>
      <c r="H633">
        <v>545.33900000000006</v>
      </c>
      <c r="I633">
        <v>42.109699999999997</v>
      </c>
      <c r="J633" t="s">
        <v>9260</v>
      </c>
      <c r="K633" t="s">
        <v>9261</v>
      </c>
      <c r="L633">
        <v>57</v>
      </c>
      <c r="M633">
        <v>0</v>
      </c>
      <c r="N633" t="s">
        <v>9262</v>
      </c>
      <c r="O633" t="s">
        <v>9263</v>
      </c>
    </row>
    <row r="634" spans="1:16" x14ac:dyDescent="0.3">
      <c r="A634" t="s">
        <v>9264</v>
      </c>
      <c r="B634" t="s">
        <v>6388</v>
      </c>
      <c r="C634" t="s">
        <v>9265</v>
      </c>
      <c r="D634" t="s">
        <v>9266</v>
      </c>
      <c r="E634" t="s">
        <v>9267</v>
      </c>
      <c r="F634" t="s">
        <v>9268</v>
      </c>
      <c r="G634" t="s">
        <v>3917</v>
      </c>
      <c r="H634">
        <v>2319.09</v>
      </c>
      <c r="I634">
        <v>43.9</v>
      </c>
      <c r="K634" t="s">
        <v>9269</v>
      </c>
      <c r="L634">
        <v>359693</v>
      </c>
      <c r="M634">
        <v>0</v>
      </c>
      <c r="N634" t="s">
        <v>9270</v>
      </c>
      <c r="O634" t="s">
        <v>9271</v>
      </c>
    </row>
    <row r="635" spans="1:16" x14ac:dyDescent="0.3">
      <c r="A635" t="s">
        <v>9272</v>
      </c>
      <c r="B635" t="s">
        <v>4367</v>
      </c>
      <c r="C635" t="s">
        <v>9273</v>
      </c>
      <c r="D635" t="s">
        <v>9274</v>
      </c>
      <c r="E635" t="s">
        <v>9275</v>
      </c>
      <c r="F635" t="s">
        <v>9276</v>
      </c>
      <c r="G635" t="s">
        <v>3917</v>
      </c>
      <c r="H635">
        <v>1055.22</v>
      </c>
      <c r="I635">
        <v>37.700000000000003</v>
      </c>
      <c r="K635" t="s">
        <v>9277</v>
      </c>
      <c r="L635">
        <v>81747</v>
      </c>
      <c r="M635">
        <v>15524</v>
      </c>
      <c r="N635" t="s">
        <v>9278</v>
      </c>
      <c r="O635" t="s">
        <v>9279</v>
      </c>
    </row>
    <row r="636" spans="1:16" x14ac:dyDescent="0.3">
      <c r="A636" t="s">
        <v>9280</v>
      </c>
      <c r="B636" t="s">
        <v>4635</v>
      </c>
      <c r="C636" t="s">
        <v>9281</v>
      </c>
      <c r="D636" t="s">
        <v>9282</v>
      </c>
      <c r="E636" t="s">
        <v>8496</v>
      </c>
      <c r="F636" t="s">
        <v>9283</v>
      </c>
      <c r="G636" t="s">
        <v>3917</v>
      </c>
      <c r="H636">
        <v>1231.06</v>
      </c>
      <c r="I636">
        <v>40.9</v>
      </c>
      <c r="K636" t="s">
        <v>9284</v>
      </c>
      <c r="L636">
        <v>3371</v>
      </c>
      <c r="M636">
        <v>12871</v>
      </c>
      <c r="N636" t="s">
        <v>8499</v>
      </c>
      <c r="O636" t="s">
        <v>9285</v>
      </c>
    </row>
    <row r="637" spans="1:16" x14ac:dyDescent="0.3">
      <c r="A637" t="s">
        <v>9286</v>
      </c>
      <c r="B637" t="s">
        <v>4226</v>
      </c>
      <c r="C637" t="s">
        <v>9287</v>
      </c>
      <c r="D637" t="s">
        <v>9288</v>
      </c>
      <c r="E637" t="s">
        <v>9289</v>
      </c>
      <c r="F637" t="s">
        <v>9290</v>
      </c>
      <c r="G637" t="s">
        <v>3917</v>
      </c>
      <c r="H637">
        <v>469.62</v>
      </c>
      <c r="I637">
        <v>35.4</v>
      </c>
      <c r="K637" t="s">
        <v>9291</v>
      </c>
      <c r="L637">
        <v>72695</v>
      </c>
      <c r="M637">
        <v>0</v>
      </c>
      <c r="N637" t="s">
        <v>9292</v>
      </c>
      <c r="O637" t="s">
        <v>9293</v>
      </c>
    </row>
    <row r="638" spans="1:16" x14ac:dyDescent="0.3">
      <c r="A638" t="s">
        <v>9294</v>
      </c>
      <c r="B638" t="s">
        <v>4367</v>
      </c>
      <c r="D638" t="s">
        <v>9295</v>
      </c>
      <c r="E638" t="s">
        <v>8794</v>
      </c>
      <c r="F638" t="s">
        <v>9296</v>
      </c>
      <c r="G638" t="s">
        <v>3917</v>
      </c>
      <c r="H638">
        <v>302.363</v>
      </c>
      <c r="I638">
        <v>42.6</v>
      </c>
      <c r="K638" t="s">
        <v>9297</v>
      </c>
      <c r="L638">
        <v>107968</v>
      </c>
      <c r="M638">
        <v>0</v>
      </c>
      <c r="N638" t="s">
        <v>8797</v>
      </c>
      <c r="O638" t="s">
        <v>9298</v>
      </c>
    </row>
    <row r="639" spans="1:16" x14ac:dyDescent="0.3">
      <c r="A639" t="s">
        <v>9299</v>
      </c>
      <c r="B639" t="s">
        <v>4635</v>
      </c>
      <c r="C639" t="s">
        <v>9300</v>
      </c>
      <c r="D639" t="s">
        <v>9301</v>
      </c>
      <c r="E639" t="s">
        <v>9302</v>
      </c>
      <c r="F639" t="s">
        <v>9303</v>
      </c>
      <c r="G639" t="s">
        <v>3917</v>
      </c>
      <c r="H639">
        <v>1223.8599999999999</v>
      </c>
      <c r="I639">
        <v>42.000100000000003</v>
      </c>
      <c r="J639" t="s">
        <v>9304</v>
      </c>
      <c r="K639" t="s">
        <v>9305</v>
      </c>
      <c r="L639">
        <v>59555</v>
      </c>
      <c r="M639">
        <v>17089</v>
      </c>
      <c r="N639" t="s">
        <v>9306</v>
      </c>
      <c r="O639" t="s">
        <v>9307</v>
      </c>
      <c r="P639" t="s">
        <v>9308</v>
      </c>
    </row>
    <row r="640" spans="1:16" x14ac:dyDescent="0.3">
      <c r="A640" t="s">
        <v>9309</v>
      </c>
      <c r="B640" t="s">
        <v>4635</v>
      </c>
      <c r="C640" t="s">
        <v>9310</v>
      </c>
      <c r="D640" t="s">
        <v>9311</v>
      </c>
      <c r="E640" t="s">
        <v>9312</v>
      </c>
      <c r="F640" t="s">
        <v>9313</v>
      </c>
      <c r="G640" t="s">
        <v>3917</v>
      </c>
      <c r="H640">
        <v>1134.92</v>
      </c>
      <c r="I640">
        <v>41.5</v>
      </c>
      <c r="K640" t="s">
        <v>9314</v>
      </c>
      <c r="L640">
        <v>82923</v>
      </c>
      <c r="M640">
        <v>11707</v>
      </c>
      <c r="N640" t="s">
        <v>9315</v>
      </c>
      <c r="O640" t="s">
        <v>9316</v>
      </c>
    </row>
    <row r="641" spans="1:16" x14ac:dyDescent="0.3">
      <c r="A641" t="s">
        <v>9317</v>
      </c>
      <c r="B641" t="s">
        <v>4443</v>
      </c>
      <c r="C641" t="s">
        <v>9318</v>
      </c>
      <c r="D641" t="s">
        <v>9319</v>
      </c>
      <c r="E641" t="s">
        <v>9320</v>
      </c>
      <c r="F641" t="s">
        <v>9321</v>
      </c>
      <c r="G641" t="s">
        <v>3917</v>
      </c>
      <c r="H641">
        <v>1828.35</v>
      </c>
      <c r="I641">
        <v>41</v>
      </c>
      <c r="K641" t="s">
        <v>9322</v>
      </c>
      <c r="L641">
        <v>12306</v>
      </c>
      <c r="M641">
        <v>20909</v>
      </c>
      <c r="N641" t="s">
        <v>9323</v>
      </c>
      <c r="O641" t="s">
        <v>9324</v>
      </c>
    </row>
    <row r="642" spans="1:16" x14ac:dyDescent="0.3">
      <c r="A642" t="s">
        <v>9325</v>
      </c>
      <c r="B642" t="s">
        <v>4443</v>
      </c>
      <c r="C642" t="s">
        <v>9326</v>
      </c>
      <c r="D642" t="s">
        <v>9327</v>
      </c>
      <c r="E642" t="s">
        <v>9328</v>
      </c>
      <c r="F642" t="s">
        <v>9329</v>
      </c>
      <c r="G642" t="s">
        <v>3906</v>
      </c>
      <c r="H642">
        <v>3011.97</v>
      </c>
      <c r="I642">
        <v>42.253700000000002</v>
      </c>
      <c r="J642" t="s">
        <v>9330</v>
      </c>
      <c r="K642" t="s">
        <v>9331</v>
      </c>
      <c r="L642">
        <v>319549</v>
      </c>
      <c r="M642">
        <v>0</v>
      </c>
      <c r="N642" t="s">
        <v>9332</v>
      </c>
      <c r="O642" t="s">
        <v>9333</v>
      </c>
    </row>
    <row r="643" spans="1:16" x14ac:dyDescent="0.3">
      <c r="A643" t="s">
        <v>9334</v>
      </c>
      <c r="B643" t="s">
        <v>4443</v>
      </c>
      <c r="C643" t="s">
        <v>9335</v>
      </c>
      <c r="D643" t="s">
        <v>9336</v>
      </c>
      <c r="E643" t="s">
        <v>9337</v>
      </c>
      <c r="F643" t="s">
        <v>9338</v>
      </c>
      <c r="G643" t="s">
        <v>3906</v>
      </c>
      <c r="H643">
        <v>3038.48</v>
      </c>
      <c r="I643">
        <v>40.908200000000001</v>
      </c>
      <c r="J643" t="s">
        <v>9339</v>
      </c>
      <c r="K643" t="s">
        <v>9340</v>
      </c>
      <c r="L643">
        <v>3257</v>
      </c>
      <c r="M643">
        <v>53702</v>
      </c>
      <c r="N643" t="s">
        <v>9341</v>
      </c>
      <c r="O643" t="s">
        <v>9342</v>
      </c>
      <c r="P643" t="s">
        <v>9343</v>
      </c>
    </row>
    <row r="644" spans="1:16" x14ac:dyDescent="0.3">
      <c r="A644" t="s">
        <v>9344</v>
      </c>
      <c r="B644" t="s">
        <v>4443</v>
      </c>
      <c r="C644" t="s">
        <v>9345</v>
      </c>
      <c r="D644" t="s">
        <v>9346</v>
      </c>
      <c r="E644" t="s">
        <v>9347</v>
      </c>
      <c r="F644" t="s">
        <v>9348</v>
      </c>
      <c r="G644" t="s">
        <v>3917</v>
      </c>
      <c r="H644">
        <v>3033.04</v>
      </c>
      <c r="I644">
        <v>41.3</v>
      </c>
      <c r="K644" t="s">
        <v>9349</v>
      </c>
      <c r="L644">
        <v>1063749</v>
      </c>
      <c r="M644">
        <v>0</v>
      </c>
      <c r="N644" t="s">
        <v>5712</v>
      </c>
      <c r="O644" t="s">
        <v>9350</v>
      </c>
    </row>
    <row r="645" spans="1:16" x14ac:dyDescent="0.3">
      <c r="A645" t="s">
        <v>9351</v>
      </c>
      <c r="B645" t="s">
        <v>4367</v>
      </c>
      <c r="D645" t="s">
        <v>9352</v>
      </c>
      <c r="E645" t="s">
        <v>8622</v>
      </c>
      <c r="F645" t="s">
        <v>9353</v>
      </c>
      <c r="G645" t="s">
        <v>3917</v>
      </c>
      <c r="H645">
        <v>452.41699999999997</v>
      </c>
      <c r="I645">
        <v>0</v>
      </c>
      <c r="K645" t="s">
        <v>9354</v>
      </c>
      <c r="L645">
        <v>40927</v>
      </c>
      <c r="M645">
        <v>0</v>
      </c>
      <c r="N645" t="s">
        <v>8681</v>
      </c>
      <c r="O645" t="s">
        <v>9355</v>
      </c>
    </row>
    <row r="646" spans="1:16" x14ac:dyDescent="0.3">
      <c r="A646" t="s">
        <v>9356</v>
      </c>
      <c r="B646" t="s">
        <v>4443</v>
      </c>
      <c r="C646" t="s">
        <v>9357</v>
      </c>
      <c r="D646" t="s">
        <v>9358</v>
      </c>
      <c r="E646" t="s">
        <v>9359</v>
      </c>
      <c r="F646" t="s">
        <v>9360</v>
      </c>
      <c r="G646" t="s">
        <v>3917</v>
      </c>
      <c r="H646">
        <v>2421.5700000000002</v>
      </c>
      <c r="I646">
        <v>41.3</v>
      </c>
      <c r="J646" t="s">
        <v>9361</v>
      </c>
      <c r="K646" t="s">
        <v>9362</v>
      </c>
      <c r="L646">
        <v>82424</v>
      </c>
      <c r="M646">
        <v>37915</v>
      </c>
      <c r="N646" t="s">
        <v>9363</v>
      </c>
      <c r="O646" t="s">
        <v>9364</v>
      </c>
      <c r="P646" t="s">
        <v>9365</v>
      </c>
    </row>
    <row r="647" spans="1:16" x14ac:dyDescent="0.3">
      <c r="A647" t="s">
        <v>9366</v>
      </c>
      <c r="B647" t="s">
        <v>4443</v>
      </c>
      <c r="C647" t="s">
        <v>9367</v>
      </c>
      <c r="D647" t="s">
        <v>9368</v>
      </c>
      <c r="E647" t="s">
        <v>9369</v>
      </c>
      <c r="F647" t="s">
        <v>9370</v>
      </c>
      <c r="G647" t="s">
        <v>3917</v>
      </c>
      <c r="H647">
        <v>2417.3200000000002</v>
      </c>
      <c r="I647">
        <v>41.5</v>
      </c>
      <c r="J647" t="s">
        <v>9371</v>
      </c>
      <c r="K647" t="s">
        <v>9372</v>
      </c>
      <c r="L647">
        <v>1115</v>
      </c>
      <c r="M647">
        <v>45186</v>
      </c>
      <c r="N647" t="s">
        <v>9373</v>
      </c>
      <c r="O647" t="s">
        <v>9374</v>
      </c>
      <c r="P647" t="s">
        <v>9375</v>
      </c>
    </row>
    <row r="648" spans="1:16" x14ac:dyDescent="0.3">
      <c r="A648" t="s">
        <v>9376</v>
      </c>
      <c r="B648" t="s">
        <v>4443</v>
      </c>
      <c r="D648" t="s">
        <v>9377</v>
      </c>
      <c r="E648" t="s">
        <v>9378</v>
      </c>
      <c r="F648" t="s">
        <v>9379</v>
      </c>
      <c r="G648" t="s">
        <v>3917</v>
      </c>
      <c r="H648">
        <v>2400.9299999999998</v>
      </c>
      <c r="I648">
        <v>41.6</v>
      </c>
      <c r="J648" t="s">
        <v>9380</v>
      </c>
      <c r="K648" t="s">
        <v>9381</v>
      </c>
      <c r="L648">
        <v>7873</v>
      </c>
      <c r="M648">
        <v>28381</v>
      </c>
      <c r="N648" t="s">
        <v>9382</v>
      </c>
      <c r="O648" t="s">
        <v>9383</v>
      </c>
      <c r="P648" t="s">
        <v>9384</v>
      </c>
    </row>
    <row r="649" spans="1:16" x14ac:dyDescent="0.3">
      <c r="A649" t="s">
        <v>9385</v>
      </c>
      <c r="B649" t="s">
        <v>4511</v>
      </c>
      <c r="C649" t="s">
        <v>9386</v>
      </c>
      <c r="D649" t="s">
        <v>9387</v>
      </c>
      <c r="E649" t="s">
        <v>9388</v>
      </c>
      <c r="F649" t="s">
        <v>9389</v>
      </c>
      <c r="G649" t="s">
        <v>3906</v>
      </c>
      <c r="H649">
        <v>4545.47</v>
      </c>
      <c r="I649">
        <v>44.4587</v>
      </c>
      <c r="J649" t="s">
        <v>9390</v>
      </c>
      <c r="K649" t="s">
        <v>9391</v>
      </c>
      <c r="L649">
        <v>747</v>
      </c>
      <c r="M649">
        <v>0</v>
      </c>
      <c r="N649" t="s">
        <v>9392</v>
      </c>
      <c r="O649" t="s">
        <v>9393</v>
      </c>
    </row>
    <row r="650" spans="1:16" x14ac:dyDescent="0.3">
      <c r="A650" t="s">
        <v>9394</v>
      </c>
      <c r="B650" t="s">
        <v>4443</v>
      </c>
      <c r="C650" t="s">
        <v>9395</v>
      </c>
      <c r="D650" t="s">
        <v>9396</v>
      </c>
      <c r="E650" t="s">
        <v>9397</v>
      </c>
      <c r="F650" t="s">
        <v>9398</v>
      </c>
      <c r="G650" t="s">
        <v>3917</v>
      </c>
      <c r="H650">
        <v>2706.87</v>
      </c>
      <c r="I650">
        <v>41.6</v>
      </c>
      <c r="J650" t="s">
        <v>9399</v>
      </c>
      <c r="K650" t="s">
        <v>9400</v>
      </c>
      <c r="L650">
        <v>14230</v>
      </c>
      <c r="M650">
        <v>46164</v>
      </c>
      <c r="N650" t="s">
        <v>9401</v>
      </c>
      <c r="O650" t="s">
        <v>9402</v>
      </c>
      <c r="P650" t="s">
        <v>9403</v>
      </c>
    </row>
    <row r="651" spans="1:16" x14ac:dyDescent="0.3">
      <c r="A651" t="s">
        <v>9404</v>
      </c>
      <c r="B651" t="s">
        <v>4267</v>
      </c>
      <c r="C651" t="s">
        <v>9405</v>
      </c>
      <c r="D651" t="s">
        <v>9406</v>
      </c>
      <c r="E651" t="s">
        <v>9407</v>
      </c>
      <c r="F651" t="s">
        <v>9408</v>
      </c>
      <c r="G651" t="s">
        <v>3917</v>
      </c>
      <c r="H651">
        <v>376.93200000000002</v>
      </c>
      <c r="I651">
        <v>34.6</v>
      </c>
      <c r="K651" t="s">
        <v>9409</v>
      </c>
      <c r="L651">
        <v>2709</v>
      </c>
      <c r="M651">
        <v>0</v>
      </c>
      <c r="N651" t="s">
        <v>9410</v>
      </c>
      <c r="O651" t="s">
        <v>9411</v>
      </c>
    </row>
    <row r="652" spans="1:16" x14ac:dyDescent="0.3">
      <c r="A652" t="s">
        <v>9412</v>
      </c>
      <c r="B652" t="s">
        <v>4367</v>
      </c>
      <c r="C652" t="s">
        <v>9413</v>
      </c>
      <c r="D652" t="s">
        <v>9414</v>
      </c>
      <c r="E652" t="s">
        <v>9415</v>
      </c>
      <c r="F652" t="s">
        <v>9416</v>
      </c>
      <c r="G652" t="s">
        <v>3917</v>
      </c>
      <c r="H652">
        <v>880.721</v>
      </c>
      <c r="I652">
        <v>39.500100000000003</v>
      </c>
      <c r="J652" t="s">
        <v>9417</v>
      </c>
      <c r="K652" t="s">
        <v>9418</v>
      </c>
      <c r="L652">
        <v>6405</v>
      </c>
      <c r="M652">
        <v>48463</v>
      </c>
      <c r="N652" t="s">
        <v>9419</v>
      </c>
      <c r="O652" t="s">
        <v>9420</v>
      </c>
      <c r="P652" t="s">
        <v>9421</v>
      </c>
    </row>
    <row r="653" spans="1:16" x14ac:dyDescent="0.3">
      <c r="A653" t="s">
        <v>9422</v>
      </c>
      <c r="B653" t="s">
        <v>4443</v>
      </c>
      <c r="D653" t="s">
        <v>9423</v>
      </c>
      <c r="E653" t="s">
        <v>9424</v>
      </c>
      <c r="F653" t="s">
        <v>9425</v>
      </c>
      <c r="G653" t="s">
        <v>3917</v>
      </c>
      <c r="H653">
        <v>2251.2800000000002</v>
      </c>
      <c r="I653">
        <v>39.4</v>
      </c>
      <c r="J653" t="s">
        <v>9426</v>
      </c>
      <c r="K653" t="s">
        <v>9427</v>
      </c>
      <c r="L653">
        <v>49251</v>
      </c>
      <c r="M653">
        <v>0</v>
      </c>
      <c r="N653" t="s">
        <v>7735</v>
      </c>
      <c r="O653" t="s">
        <v>9428</v>
      </c>
    </row>
    <row r="654" spans="1:16" x14ac:dyDescent="0.3">
      <c r="A654" t="s">
        <v>9429</v>
      </c>
      <c r="B654" t="s">
        <v>4511</v>
      </c>
      <c r="D654" t="s">
        <v>9430</v>
      </c>
      <c r="E654" t="s">
        <v>9431</v>
      </c>
      <c r="F654" t="s">
        <v>9432</v>
      </c>
      <c r="G654" t="s">
        <v>3917</v>
      </c>
      <c r="H654">
        <v>4679.1099999999997</v>
      </c>
      <c r="I654">
        <v>37.4</v>
      </c>
      <c r="K654" t="s">
        <v>9433</v>
      </c>
      <c r="L654">
        <v>4065339</v>
      </c>
      <c r="M654">
        <v>0</v>
      </c>
      <c r="N654" t="s">
        <v>9434</v>
      </c>
      <c r="O654" t="s">
        <v>9435</v>
      </c>
    </row>
    <row r="655" spans="1:16" x14ac:dyDescent="0.3">
      <c r="A655" t="s">
        <v>9436</v>
      </c>
      <c r="B655" t="s">
        <v>3923</v>
      </c>
      <c r="D655" t="s">
        <v>9437</v>
      </c>
      <c r="E655" t="s">
        <v>9438</v>
      </c>
      <c r="F655" t="s">
        <v>9439</v>
      </c>
      <c r="G655" t="s">
        <v>3917</v>
      </c>
      <c r="H655">
        <v>216.12200000000001</v>
      </c>
      <c r="I655">
        <v>35.1</v>
      </c>
      <c r="K655" t="s">
        <v>9440</v>
      </c>
      <c r="L655">
        <v>10793</v>
      </c>
      <c r="M655">
        <v>0</v>
      </c>
      <c r="N655" t="s">
        <v>8797</v>
      </c>
      <c r="O655" t="s">
        <v>9441</v>
      </c>
    </row>
    <row r="656" spans="1:16" x14ac:dyDescent="0.3">
      <c r="A656" t="s">
        <v>9442</v>
      </c>
      <c r="B656" t="s">
        <v>5082</v>
      </c>
      <c r="C656" t="s">
        <v>9443</v>
      </c>
      <c r="D656" t="s">
        <v>9444</v>
      </c>
      <c r="E656" t="s">
        <v>9445</v>
      </c>
      <c r="F656" t="s">
        <v>9446</v>
      </c>
      <c r="G656" t="s">
        <v>3989</v>
      </c>
      <c r="H656">
        <v>105.959</v>
      </c>
      <c r="I656">
        <v>39</v>
      </c>
      <c r="K656" t="s">
        <v>9447</v>
      </c>
      <c r="L656">
        <v>74513</v>
      </c>
      <c r="M656">
        <v>0</v>
      </c>
      <c r="N656" t="s">
        <v>8797</v>
      </c>
      <c r="O656" t="s">
        <v>9448</v>
      </c>
    </row>
    <row r="657" spans="1:16" x14ac:dyDescent="0.3">
      <c r="A657" t="s">
        <v>9449</v>
      </c>
      <c r="B657" t="s">
        <v>4443</v>
      </c>
      <c r="C657" t="s">
        <v>9450</v>
      </c>
      <c r="D657" t="s">
        <v>9451</v>
      </c>
      <c r="E657" t="s">
        <v>9452</v>
      </c>
      <c r="F657" t="s">
        <v>9453</v>
      </c>
      <c r="G657" t="s">
        <v>3917</v>
      </c>
      <c r="H657">
        <v>2650.84</v>
      </c>
      <c r="I657">
        <v>40.299999999999997</v>
      </c>
      <c r="K657" t="s">
        <v>9454</v>
      </c>
      <c r="L657">
        <v>77320</v>
      </c>
      <c r="M657">
        <v>0</v>
      </c>
      <c r="N657" t="s">
        <v>9382</v>
      </c>
      <c r="O657" t="s">
        <v>9455</v>
      </c>
    </row>
    <row r="658" spans="1:16" x14ac:dyDescent="0.3">
      <c r="A658" t="s">
        <v>9456</v>
      </c>
      <c r="B658" t="s">
        <v>4367</v>
      </c>
      <c r="C658" t="s">
        <v>9457</v>
      </c>
      <c r="D658" t="s">
        <v>9458</v>
      </c>
      <c r="E658" t="s">
        <v>9459</v>
      </c>
      <c r="F658" t="s">
        <v>9460</v>
      </c>
      <c r="G658" t="s">
        <v>3917</v>
      </c>
      <c r="H658">
        <v>641.49199999999996</v>
      </c>
      <c r="I658">
        <v>44.4</v>
      </c>
      <c r="K658" t="s">
        <v>9461</v>
      </c>
      <c r="L658">
        <v>45321</v>
      </c>
      <c r="M658">
        <v>0</v>
      </c>
      <c r="N658" t="s">
        <v>7305</v>
      </c>
      <c r="O658" t="s">
        <v>9462</v>
      </c>
    </row>
    <row r="659" spans="1:16" x14ac:dyDescent="0.3">
      <c r="A659" t="s">
        <v>9463</v>
      </c>
      <c r="B659" t="s">
        <v>4367</v>
      </c>
      <c r="C659" t="s">
        <v>9464</v>
      </c>
      <c r="D659" t="s">
        <v>9465</v>
      </c>
      <c r="E659" t="s">
        <v>9466</v>
      </c>
      <c r="F659" t="s">
        <v>9467</v>
      </c>
      <c r="G659" t="s">
        <v>3906</v>
      </c>
      <c r="H659">
        <v>895.70500000000004</v>
      </c>
      <c r="I659">
        <v>39.7059</v>
      </c>
      <c r="J659" t="s">
        <v>9468</v>
      </c>
      <c r="K659" t="s">
        <v>9469</v>
      </c>
      <c r="L659">
        <v>94260</v>
      </c>
      <c r="M659">
        <v>36199</v>
      </c>
      <c r="N659" t="s">
        <v>5809</v>
      </c>
      <c r="O659" t="s">
        <v>9470</v>
      </c>
      <c r="P659" t="s">
        <v>9471</v>
      </c>
    </row>
    <row r="660" spans="1:16" x14ac:dyDescent="0.3">
      <c r="A660" t="s">
        <v>9472</v>
      </c>
      <c r="B660" t="s">
        <v>4635</v>
      </c>
      <c r="C660" t="s">
        <v>9473</v>
      </c>
      <c r="D660" t="s">
        <v>9474</v>
      </c>
      <c r="E660" t="s">
        <v>4671</v>
      </c>
      <c r="F660" t="s">
        <v>9475</v>
      </c>
      <c r="G660" t="s">
        <v>3917</v>
      </c>
      <c r="H660">
        <v>1147.6199999999999</v>
      </c>
      <c r="I660">
        <v>41.1</v>
      </c>
      <c r="K660" t="s">
        <v>9476</v>
      </c>
      <c r="L660">
        <v>85775</v>
      </c>
      <c r="M660">
        <v>12604</v>
      </c>
      <c r="N660" t="s">
        <v>4674</v>
      </c>
      <c r="O660" t="s">
        <v>9477</v>
      </c>
    </row>
    <row r="661" spans="1:16" x14ac:dyDescent="0.3">
      <c r="A661" t="s">
        <v>9478</v>
      </c>
      <c r="B661" t="s">
        <v>5082</v>
      </c>
      <c r="C661" t="s">
        <v>9479</v>
      </c>
      <c r="D661" t="s">
        <v>9480</v>
      </c>
      <c r="E661" t="s">
        <v>9481</v>
      </c>
      <c r="F661" t="s">
        <v>9482</v>
      </c>
      <c r="G661" t="s">
        <v>3917</v>
      </c>
      <c r="H661">
        <v>67.380700000000004</v>
      </c>
      <c r="I661">
        <v>33.9</v>
      </c>
      <c r="K661" t="s">
        <v>9483</v>
      </c>
      <c r="L661">
        <v>6075</v>
      </c>
      <c r="M661">
        <v>0</v>
      </c>
      <c r="N661" t="s">
        <v>9484</v>
      </c>
      <c r="O661" t="s">
        <v>9485</v>
      </c>
    </row>
    <row r="662" spans="1:16" x14ac:dyDescent="0.3">
      <c r="A662" t="s">
        <v>9486</v>
      </c>
      <c r="B662" t="s">
        <v>4443</v>
      </c>
      <c r="C662" t="s">
        <v>9487</v>
      </c>
      <c r="D662" t="s">
        <v>9488</v>
      </c>
      <c r="E662" t="s">
        <v>9489</v>
      </c>
      <c r="F662" t="s">
        <v>9490</v>
      </c>
      <c r="G662" t="s">
        <v>3906</v>
      </c>
      <c r="H662">
        <v>2435.1</v>
      </c>
      <c r="I662">
        <v>41.9651</v>
      </c>
      <c r="J662" t="s">
        <v>9491</v>
      </c>
      <c r="K662" t="s">
        <v>9492</v>
      </c>
      <c r="L662">
        <v>195</v>
      </c>
      <c r="M662">
        <v>0</v>
      </c>
      <c r="N662" t="s">
        <v>9493</v>
      </c>
      <c r="O662" t="s">
        <v>9494</v>
      </c>
    </row>
    <row r="663" spans="1:16" x14ac:dyDescent="0.3">
      <c r="A663" t="s">
        <v>9495</v>
      </c>
      <c r="B663" t="s">
        <v>5082</v>
      </c>
      <c r="D663" t="s">
        <v>9496</v>
      </c>
      <c r="E663" t="s">
        <v>9497</v>
      </c>
      <c r="F663" t="s">
        <v>9498</v>
      </c>
      <c r="G663" t="s">
        <v>3917</v>
      </c>
      <c r="H663">
        <v>531.43399999999997</v>
      </c>
      <c r="I663">
        <v>0</v>
      </c>
      <c r="K663" t="s">
        <v>9499</v>
      </c>
      <c r="L663">
        <v>140294</v>
      </c>
      <c r="M663">
        <v>0</v>
      </c>
      <c r="N663" t="s">
        <v>9253</v>
      </c>
      <c r="O663" t="s">
        <v>9500</v>
      </c>
    </row>
    <row r="664" spans="1:16" x14ac:dyDescent="0.3">
      <c r="A664" t="s">
        <v>9501</v>
      </c>
      <c r="B664" t="s">
        <v>4367</v>
      </c>
      <c r="C664" t="s">
        <v>9502</v>
      </c>
      <c r="D664" t="s">
        <v>9503</v>
      </c>
      <c r="E664" t="s">
        <v>9504</v>
      </c>
      <c r="F664" t="s">
        <v>9505</v>
      </c>
      <c r="G664" t="s">
        <v>3917</v>
      </c>
      <c r="H664">
        <v>694.54200000000003</v>
      </c>
      <c r="I664">
        <v>40.299999999999997</v>
      </c>
      <c r="K664" t="s">
        <v>9506</v>
      </c>
      <c r="L664">
        <v>59451</v>
      </c>
      <c r="M664">
        <v>0</v>
      </c>
      <c r="N664" t="s">
        <v>9507</v>
      </c>
      <c r="O664" t="s">
        <v>9508</v>
      </c>
    </row>
    <row r="665" spans="1:16" x14ac:dyDescent="0.3">
      <c r="A665" t="s">
        <v>9509</v>
      </c>
      <c r="B665" t="s">
        <v>4367</v>
      </c>
      <c r="C665" t="s">
        <v>9510</v>
      </c>
      <c r="D665" t="s">
        <v>9511</v>
      </c>
      <c r="E665" t="s">
        <v>9512</v>
      </c>
      <c r="F665" t="s">
        <v>9513</v>
      </c>
      <c r="G665" t="s">
        <v>3906</v>
      </c>
      <c r="H665">
        <v>854.59699999999998</v>
      </c>
      <c r="I665">
        <v>42.989800000000002</v>
      </c>
      <c r="J665" t="s">
        <v>9514</v>
      </c>
      <c r="K665" t="s">
        <v>9515</v>
      </c>
      <c r="L665">
        <v>1101</v>
      </c>
      <c r="M665">
        <v>26435</v>
      </c>
      <c r="N665" t="s">
        <v>8827</v>
      </c>
      <c r="O665" t="s">
        <v>9516</v>
      </c>
    </row>
    <row r="666" spans="1:16" x14ac:dyDescent="0.3">
      <c r="A666" t="s">
        <v>9517</v>
      </c>
      <c r="B666" t="s">
        <v>4443</v>
      </c>
      <c r="C666" t="s">
        <v>9518</v>
      </c>
      <c r="D666" t="s">
        <v>9519</v>
      </c>
      <c r="E666" t="s">
        <v>9520</v>
      </c>
      <c r="F666" t="s">
        <v>9521</v>
      </c>
      <c r="G666" t="s">
        <v>3917</v>
      </c>
      <c r="H666">
        <v>2455.2800000000002</v>
      </c>
      <c r="I666">
        <v>41.6</v>
      </c>
      <c r="J666" t="s">
        <v>9522</v>
      </c>
      <c r="K666" t="s">
        <v>9523</v>
      </c>
      <c r="L666">
        <v>6771</v>
      </c>
      <c r="M666">
        <v>36603</v>
      </c>
      <c r="N666" t="s">
        <v>9524</v>
      </c>
      <c r="O666" t="s">
        <v>9525</v>
      </c>
      <c r="P666" t="s">
        <v>9526</v>
      </c>
    </row>
    <row r="667" spans="1:16" x14ac:dyDescent="0.3">
      <c r="A667" t="s">
        <v>9527</v>
      </c>
      <c r="B667" t="s">
        <v>4443</v>
      </c>
      <c r="D667" t="s">
        <v>9528</v>
      </c>
      <c r="E667" t="s">
        <v>9529</v>
      </c>
      <c r="F667" t="s">
        <v>9530</v>
      </c>
      <c r="G667" t="s">
        <v>3917</v>
      </c>
      <c r="H667">
        <v>2423.1799999999998</v>
      </c>
      <c r="I667">
        <v>37.6</v>
      </c>
      <c r="K667" t="s">
        <v>9531</v>
      </c>
      <c r="L667">
        <v>47417</v>
      </c>
      <c r="M667">
        <v>19696</v>
      </c>
      <c r="N667" t="s">
        <v>9532</v>
      </c>
      <c r="O667" t="s">
        <v>9533</v>
      </c>
    </row>
    <row r="668" spans="1:16" x14ac:dyDescent="0.3">
      <c r="A668" t="s">
        <v>9534</v>
      </c>
      <c r="B668" t="s">
        <v>5082</v>
      </c>
      <c r="D668" t="s">
        <v>9535</v>
      </c>
      <c r="E668" t="s">
        <v>9536</v>
      </c>
      <c r="F668" t="s">
        <v>9537</v>
      </c>
      <c r="G668" t="s">
        <v>3917</v>
      </c>
      <c r="H668">
        <v>701.76199999999994</v>
      </c>
      <c r="I668">
        <v>33.299999999999997</v>
      </c>
      <c r="K668" t="s">
        <v>9538</v>
      </c>
      <c r="L668">
        <v>188369</v>
      </c>
      <c r="M668">
        <v>0</v>
      </c>
      <c r="N668" t="s">
        <v>9539</v>
      </c>
      <c r="O668" t="s">
        <v>9540</v>
      </c>
    </row>
    <row r="669" spans="1:16" x14ac:dyDescent="0.3">
      <c r="A669" t="s">
        <v>9541</v>
      </c>
      <c r="B669" t="s">
        <v>4367</v>
      </c>
      <c r="C669" t="s">
        <v>9542</v>
      </c>
      <c r="D669" t="s">
        <v>9543</v>
      </c>
      <c r="E669" t="s">
        <v>9544</v>
      </c>
      <c r="F669" t="s">
        <v>9545</v>
      </c>
      <c r="G669" t="s">
        <v>3906</v>
      </c>
      <c r="H669">
        <v>598.52499999999998</v>
      </c>
      <c r="I669">
        <v>42.6584</v>
      </c>
      <c r="J669" t="s">
        <v>9546</v>
      </c>
      <c r="K669" t="s">
        <v>9547</v>
      </c>
      <c r="L669">
        <v>1590</v>
      </c>
      <c r="M669">
        <v>0</v>
      </c>
      <c r="N669" t="s">
        <v>9548</v>
      </c>
      <c r="O669" t="s">
        <v>9549</v>
      </c>
    </row>
    <row r="670" spans="1:16" x14ac:dyDescent="0.3">
      <c r="A670" t="s">
        <v>9550</v>
      </c>
      <c r="B670" t="s">
        <v>4367</v>
      </c>
      <c r="C670" t="s">
        <v>9551</v>
      </c>
      <c r="D670" t="s">
        <v>9552</v>
      </c>
      <c r="E670" t="s">
        <v>9553</v>
      </c>
      <c r="F670" t="s">
        <v>9554</v>
      </c>
      <c r="G670" t="s">
        <v>3906</v>
      </c>
      <c r="H670">
        <v>594.14499999999998</v>
      </c>
      <c r="I670">
        <v>42.243499999999997</v>
      </c>
      <c r="J670" t="s">
        <v>9555</v>
      </c>
      <c r="K670" t="s">
        <v>9556</v>
      </c>
      <c r="L670">
        <v>120</v>
      </c>
      <c r="M670">
        <v>43966</v>
      </c>
      <c r="N670" t="s">
        <v>7323</v>
      </c>
      <c r="O670" t="s">
        <v>9557</v>
      </c>
      <c r="P670" t="s">
        <v>9558</v>
      </c>
    </row>
    <row r="671" spans="1:16" x14ac:dyDescent="0.3">
      <c r="A671" t="s">
        <v>9559</v>
      </c>
      <c r="B671" t="s">
        <v>4226</v>
      </c>
      <c r="C671" t="s">
        <v>9560</v>
      </c>
      <c r="D671" t="s">
        <v>9561</v>
      </c>
      <c r="E671" t="s">
        <v>9562</v>
      </c>
      <c r="F671" t="s">
        <v>9563</v>
      </c>
      <c r="G671" t="s">
        <v>3989</v>
      </c>
      <c r="H671">
        <v>565.30499999999995</v>
      </c>
      <c r="I671">
        <v>30.799800000000001</v>
      </c>
      <c r="J671" t="s">
        <v>9564</v>
      </c>
      <c r="K671" t="s">
        <v>9565</v>
      </c>
      <c r="L671">
        <v>4371</v>
      </c>
      <c r="M671">
        <v>23700</v>
      </c>
      <c r="N671" t="s">
        <v>9566</v>
      </c>
      <c r="O671" t="s">
        <v>9567</v>
      </c>
      <c r="P671" t="s">
        <v>9568</v>
      </c>
    </row>
    <row r="672" spans="1:16" x14ac:dyDescent="0.3">
      <c r="A672" t="s">
        <v>9569</v>
      </c>
      <c r="B672" t="s">
        <v>4267</v>
      </c>
      <c r="C672" t="s">
        <v>9570</v>
      </c>
      <c r="D672" t="s">
        <v>9571</v>
      </c>
      <c r="E672" t="s">
        <v>9572</v>
      </c>
      <c r="F672" t="s">
        <v>9573</v>
      </c>
      <c r="G672" t="s">
        <v>3917</v>
      </c>
      <c r="H672">
        <v>233.92</v>
      </c>
      <c r="I672">
        <v>36.1</v>
      </c>
      <c r="K672" t="s">
        <v>9574</v>
      </c>
      <c r="L672">
        <v>11003</v>
      </c>
      <c r="M672">
        <v>0</v>
      </c>
      <c r="N672" t="s">
        <v>9575</v>
      </c>
      <c r="O672" t="s">
        <v>9576</v>
      </c>
    </row>
    <row r="673" spans="1:16" x14ac:dyDescent="0.3">
      <c r="A673" t="s">
        <v>9577</v>
      </c>
      <c r="B673" t="s">
        <v>4267</v>
      </c>
      <c r="C673" t="s">
        <v>9578</v>
      </c>
      <c r="D673" t="s">
        <v>9579</v>
      </c>
      <c r="E673" t="s">
        <v>9580</v>
      </c>
      <c r="F673" t="s">
        <v>9581</v>
      </c>
      <c r="G673" t="s">
        <v>3917</v>
      </c>
      <c r="H673">
        <v>231.87799999999999</v>
      </c>
      <c r="I673">
        <v>37.799999999999997</v>
      </c>
      <c r="K673" t="s">
        <v>9582</v>
      </c>
      <c r="L673">
        <v>34699</v>
      </c>
      <c r="M673">
        <v>0</v>
      </c>
      <c r="N673" t="s">
        <v>9583</v>
      </c>
      <c r="O673" t="s">
        <v>9584</v>
      </c>
    </row>
    <row r="674" spans="1:16" x14ac:dyDescent="0.3">
      <c r="A674" t="s">
        <v>9585</v>
      </c>
      <c r="B674" t="s">
        <v>4347</v>
      </c>
      <c r="C674" t="s">
        <v>9586</v>
      </c>
      <c r="D674" t="s">
        <v>9587</v>
      </c>
      <c r="E674" t="s">
        <v>9588</v>
      </c>
      <c r="F674" t="s">
        <v>9589</v>
      </c>
      <c r="G674" t="s">
        <v>3917</v>
      </c>
      <c r="H674">
        <v>37.460299999999997</v>
      </c>
      <c r="I674">
        <v>54.6</v>
      </c>
      <c r="K674" t="s">
        <v>9590</v>
      </c>
      <c r="L674">
        <v>366</v>
      </c>
      <c r="M674">
        <v>0</v>
      </c>
      <c r="N674" t="s">
        <v>9591</v>
      </c>
      <c r="O674" t="s">
        <v>9592</v>
      </c>
    </row>
    <row r="675" spans="1:16" x14ac:dyDescent="0.3">
      <c r="A675" t="s">
        <v>9593</v>
      </c>
      <c r="B675" t="s">
        <v>4367</v>
      </c>
      <c r="D675" t="s">
        <v>9594</v>
      </c>
      <c r="E675" t="s">
        <v>8622</v>
      </c>
      <c r="F675" t="s">
        <v>9595</v>
      </c>
      <c r="G675" t="s">
        <v>3917</v>
      </c>
      <c r="H675">
        <v>488.48899999999998</v>
      </c>
      <c r="I675">
        <v>0</v>
      </c>
      <c r="K675" t="s">
        <v>9596</v>
      </c>
      <c r="L675">
        <v>128468</v>
      </c>
      <c r="M675">
        <v>0</v>
      </c>
      <c r="N675" t="s">
        <v>9597</v>
      </c>
      <c r="O675" t="s">
        <v>9598</v>
      </c>
    </row>
    <row r="676" spans="1:16" x14ac:dyDescent="0.3">
      <c r="A676" t="s">
        <v>9599</v>
      </c>
      <c r="B676" t="s">
        <v>4443</v>
      </c>
      <c r="C676" t="s">
        <v>9600</v>
      </c>
      <c r="D676" t="s">
        <v>9601</v>
      </c>
      <c r="E676" t="s">
        <v>9602</v>
      </c>
      <c r="F676" t="s">
        <v>9603</v>
      </c>
      <c r="G676" t="s">
        <v>3917</v>
      </c>
      <c r="H676">
        <v>2232.7399999999998</v>
      </c>
      <c r="I676">
        <v>39.4</v>
      </c>
      <c r="K676" t="s">
        <v>9604</v>
      </c>
      <c r="L676">
        <v>12402</v>
      </c>
      <c r="M676">
        <v>0</v>
      </c>
      <c r="N676" t="s">
        <v>8089</v>
      </c>
      <c r="O676" t="s">
        <v>9605</v>
      </c>
    </row>
    <row r="677" spans="1:16" x14ac:dyDescent="0.3">
      <c r="A677" t="s">
        <v>9606</v>
      </c>
      <c r="B677" t="s">
        <v>4635</v>
      </c>
      <c r="C677" t="s">
        <v>9607</v>
      </c>
      <c r="D677" t="s">
        <v>9608</v>
      </c>
      <c r="E677" t="s">
        <v>4671</v>
      </c>
      <c r="F677" t="s">
        <v>9609</v>
      </c>
      <c r="G677" t="s">
        <v>3917</v>
      </c>
      <c r="H677">
        <v>1116.4100000000001</v>
      </c>
      <c r="I677">
        <v>42.6</v>
      </c>
      <c r="K677" t="s">
        <v>9610</v>
      </c>
      <c r="L677">
        <v>13191</v>
      </c>
      <c r="M677">
        <v>13704</v>
      </c>
      <c r="N677" t="s">
        <v>4674</v>
      </c>
      <c r="O677" t="s">
        <v>9611</v>
      </c>
    </row>
    <row r="678" spans="1:16" x14ac:dyDescent="0.3">
      <c r="A678" t="s">
        <v>9612</v>
      </c>
      <c r="B678" t="s">
        <v>4367</v>
      </c>
      <c r="D678" t="s">
        <v>9613</v>
      </c>
      <c r="E678" t="s">
        <v>8622</v>
      </c>
      <c r="F678" t="s">
        <v>9614</v>
      </c>
      <c r="G678" t="s">
        <v>3917</v>
      </c>
      <c r="H678">
        <v>412.07</v>
      </c>
      <c r="I678">
        <v>0</v>
      </c>
      <c r="K678" t="s">
        <v>9615</v>
      </c>
      <c r="L678">
        <v>137701</v>
      </c>
      <c r="M678">
        <v>0</v>
      </c>
      <c r="N678" t="s">
        <v>8625</v>
      </c>
      <c r="O678" t="s">
        <v>9616</v>
      </c>
    </row>
    <row r="679" spans="1:16" x14ac:dyDescent="0.3">
      <c r="A679" t="s">
        <v>9617</v>
      </c>
      <c r="B679" t="s">
        <v>4367</v>
      </c>
      <c r="D679" t="s">
        <v>9618</v>
      </c>
      <c r="E679" t="s">
        <v>8622</v>
      </c>
      <c r="F679" t="s">
        <v>9619</v>
      </c>
      <c r="G679" t="s">
        <v>3917</v>
      </c>
      <c r="H679">
        <v>428.79199999999997</v>
      </c>
      <c r="I679">
        <v>44.5</v>
      </c>
      <c r="K679" t="s">
        <v>9620</v>
      </c>
      <c r="L679">
        <v>139389</v>
      </c>
      <c r="M679">
        <v>0</v>
      </c>
      <c r="N679" t="s">
        <v>8625</v>
      </c>
      <c r="O679" t="s">
        <v>9621</v>
      </c>
    </row>
    <row r="680" spans="1:16" x14ac:dyDescent="0.3">
      <c r="A680" t="s">
        <v>9622</v>
      </c>
      <c r="B680" t="s">
        <v>4367</v>
      </c>
      <c r="C680" t="s">
        <v>9623</v>
      </c>
      <c r="D680" t="s">
        <v>9624</v>
      </c>
      <c r="E680" t="s">
        <v>9625</v>
      </c>
      <c r="F680" t="s">
        <v>9626</v>
      </c>
      <c r="G680" t="s">
        <v>3906</v>
      </c>
      <c r="H680">
        <v>857.04600000000005</v>
      </c>
      <c r="I680">
        <v>37.456200000000003</v>
      </c>
      <c r="J680" t="s">
        <v>9627</v>
      </c>
      <c r="K680" t="s">
        <v>9628</v>
      </c>
      <c r="L680">
        <v>32</v>
      </c>
      <c r="M680">
        <v>0</v>
      </c>
      <c r="N680" t="s">
        <v>7353</v>
      </c>
      <c r="O680" t="s">
        <v>9629</v>
      </c>
    </row>
    <row r="681" spans="1:16" x14ac:dyDescent="0.3">
      <c r="A681" t="s">
        <v>9630</v>
      </c>
      <c r="B681" t="s">
        <v>4267</v>
      </c>
      <c r="C681" t="s">
        <v>9631</v>
      </c>
      <c r="D681" t="s">
        <v>9632</v>
      </c>
      <c r="E681" t="s">
        <v>9633</v>
      </c>
      <c r="F681" t="s">
        <v>9634</v>
      </c>
      <c r="G681" t="s">
        <v>3917</v>
      </c>
      <c r="H681">
        <v>1262.3800000000001</v>
      </c>
      <c r="I681">
        <v>28</v>
      </c>
      <c r="K681" t="s">
        <v>9635</v>
      </c>
      <c r="L681">
        <v>447335</v>
      </c>
      <c r="M681">
        <v>0</v>
      </c>
      <c r="N681" t="s">
        <v>9636</v>
      </c>
      <c r="O681" t="s">
        <v>9637</v>
      </c>
    </row>
    <row r="682" spans="1:16" x14ac:dyDescent="0.3">
      <c r="A682" t="s">
        <v>9638</v>
      </c>
      <c r="B682" t="s">
        <v>6388</v>
      </c>
      <c r="C682" t="s">
        <v>9639</v>
      </c>
      <c r="D682" t="s">
        <v>9640</v>
      </c>
      <c r="E682" t="s">
        <v>9641</v>
      </c>
      <c r="F682" t="s">
        <v>9642</v>
      </c>
      <c r="G682" t="s">
        <v>3906</v>
      </c>
      <c r="H682">
        <v>1768.54</v>
      </c>
      <c r="I682">
        <v>40.390099999999997</v>
      </c>
      <c r="J682" t="s">
        <v>9643</v>
      </c>
      <c r="K682" t="s">
        <v>9644</v>
      </c>
      <c r="L682">
        <v>1897</v>
      </c>
      <c r="M682">
        <v>25817</v>
      </c>
      <c r="N682" t="s">
        <v>9645</v>
      </c>
      <c r="O682" t="s">
        <v>9646</v>
      </c>
    </row>
    <row r="683" spans="1:16" x14ac:dyDescent="0.3">
      <c r="A683" t="s">
        <v>9647</v>
      </c>
      <c r="B683" t="s">
        <v>4635</v>
      </c>
      <c r="D683" t="s">
        <v>9648</v>
      </c>
      <c r="E683" t="s">
        <v>9649</v>
      </c>
      <c r="F683" t="s">
        <v>9650</v>
      </c>
      <c r="G683" t="s">
        <v>3906</v>
      </c>
      <c r="H683">
        <v>1075.08</v>
      </c>
      <c r="I683">
        <v>41.914200000000001</v>
      </c>
      <c r="J683" t="s">
        <v>9651</v>
      </c>
      <c r="K683" t="s">
        <v>9652</v>
      </c>
      <c r="L683">
        <v>200</v>
      </c>
      <c r="M683">
        <v>0</v>
      </c>
      <c r="N683" t="s">
        <v>9653</v>
      </c>
      <c r="O683" t="s">
        <v>9654</v>
      </c>
    </row>
    <row r="684" spans="1:16" x14ac:dyDescent="0.3">
      <c r="A684" t="s">
        <v>9655</v>
      </c>
      <c r="B684" t="s">
        <v>4367</v>
      </c>
      <c r="D684" t="s">
        <v>9656</v>
      </c>
      <c r="E684" t="s">
        <v>9657</v>
      </c>
      <c r="F684" t="s">
        <v>9658</v>
      </c>
      <c r="G684" t="s">
        <v>3917</v>
      </c>
      <c r="H684">
        <v>444.94799999999998</v>
      </c>
      <c r="I684">
        <v>44.1</v>
      </c>
      <c r="K684" t="s">
        <v>9659</v>
      </c>
      <c r="L684">
        <v>27749</v>
      </c>
      <c r="M684">
        <v>0</v>
      </c>
      <c r="N684" t="s">
        <v>9660</v>
      </c>
      <c r="O684" t="s">
        <v>9661</v>
      </c>
    </row>
    <row r="685" spans="1:16" x14ac:dyDescent="0.3">
      <c r="A685" t="s">
        <v>9662</v>
      </c>
      <c r="B685" t="s">
        <v>4367</v>
      </c>
      <c r="D685" t="s">
        <v>9663</v>
      </c>
      <c r="E685" t="s">
        <v>9657</v>
      </c>
      <c r="F685" t="s">
        <v>9664</v>
      </c>
      <c r="G685" t="s">
        <v>3917</v>
      </c>
      <c r="H685">
        <v>417.66</v>
      </c>
      <c r="I685">
        <v>44.2</v>
      </c>
      <c r="K685" t="s">
        <v>9665</v>
      </c>
      <c r="L685">
        <v>20568</v>
      </c>
      <c r="M685">
        <v>0</v>
      </c>
      <c r="N685" t="s">
        <v>9660</v>
      </c>
      <c r="O685" t="s">
        <v>9666</v>
      </c>
    </row>
    <row r="686" spans="1:16" x14ac:dyDescent="0.3">
      <c r="A686" t="s">
        <v>9667</v>
      </c>
      <c r="B686" t="s">
        <v>4367</v>
      </c>
      <c r="D686" t="s">
        <v>9668</v>
      </c>
      <c r="E686" t="s">
        <v>9657</v>
      </c>
      <c r="F686" t="s">
        <v>9669</v>
      </c>
      <c r="G686" t="s">
        <v>3917</v>
      </c>
      <c r="H686">
        <v>381.31599999999997</v>
      </c>
      <c r="I686">
        <v>44.3</v>
      </c>
      <c r="K686" t="s">
        <v>9670</v>
      </c>
      <c r="L686">
        <v>8858</v>
      </c>
      <c r="M686">
        <v>0</v>
      </c>
      <c r="N686" t="s">
        <v>9660</v>
      </c>
      <c r="O686" t="s">
        <v>9671</v>
      </c>
    </row>
    <row r="687" spans="1:16" x14ac:dyDescent="0.3">
      <c r="A687" t="s">
        <v>9672</v>
      </c>
      <c r="B687" t="s">
        <v>4443</v>
      </c>
      <c r="C687" t="s">
        <v>9673</v>
      </c>
      <c r="D687" t="s">
        <v>9674</v>
      </c>
      <c r="E687" t="s">
        <v>9675</v>
      </c>
      <c r="F687" t="s">
        <v>9676</v>
      </c>
      <c r="G687" t="s">
        <v>3917</v>
      </c>
      <c r="H687">
        <v>2578.02</v>
      </c>
      <c r="I687">
        <v>41.9</v>
      </c>
      <c r="J687" t="s">
        <v>9677</v>
      </c>
      <c r="K687" t="s">
        <v>9678</v>
      </c>
      <c r="L687">
        <v>50377</v>
      </c>
      <c r="M687">
        <v>57954</v>
      </c>
      <c r="N687" t="s">
        <v>9679</v>
      </c>
      <c r="O687" t="s">
        <v>9680</v>
      </c>
      <c r="P687" t="s">
        <v>9681</v>
      </c>
    </row>
    <row r="688" spans="1:16" x14ac:dyDescent="0.3">
      <c r="A688" t="s">
        <v>9682</v>
      </c>
      <c r="B688" t="s">
        <v>4635</v>
      </c>
      <c r="C688" t="s">
        <v>9683</v>
      </c>
      <c r="D688" t="s">
        <v>9684</v>
      </c>
      <c r="E688" t="s">
        <v>9685</v>
      </c>
      <c r="F688" t="s">
        <v>9686</v>
      </c>
      <c r="G688" t="s">
        <v>3906</v>
      </c>
      <c r="H688">
        <v>1066.79</v>
      </c>
      <c r="I688">
        <v>42.083399999999997</v>
      </c>
      <c r="J688" t="s">
        <v>9687</v>
      </c>
      <c r="K688" t="s">
        <v>9688</v>
      </c>
      <c r="L688">
        <v>189</v>
      </c>
      <c r="M688">
        <v>0</v>
      </c>
      <c r="N688" t="s">
        <v>9689</v>
      </c>
      <c r="O688" t="s">
        <v>9690</v>
      </c>
    </row>
    <row r="689" spans="1:16" x14ac:dyDescent="0.3">
      <c r="A689" t="s">
        <v>9691</v>
      </c>
      <c r="B689" t="s">
        <v>4347</v>
      </c>
      <c r="C689" t="s">
        <v>9692</v>
      </c>
      <c r="D689" t="s">
        <v>9693</v>
      </c>
      <c r="E689" t="s">
        <v>9694</v>
      </c>
      <c r="F689" t="s">
        <v>9695</v>
      </c>
      <c r="G689" t="s">
        <v>3917</v>
      </c>
      <c r="H689">
        <v>24.2746</v>
      </c>
      <c r="I689">
        <v>54.9</v>
      </c>
      <c r="K689" t="s">
        <v>9696</v>
      </c>
      <c r="L689">
        <v>907</v>
      </c>
      <c r="M689">
        <v>7842</v>
      </c>
      <c r="N689" t="s">
        <v>9697</v>
      </c>
      <c r="O689" t="s">
        <v>9698</v>
      </c>
    </row>
    <row r="690" spans="1:16" x14ac:dyDescent="0.3">
      <c r="A690" t="s">
        <v>9699</v>
      </c>
      <c r="B690" t="s">
        <v>4208</v>
      </c>
      <c r="C690" t="s">
        <v>9700</v>
      </c>
      <c r="D690" t="s">
        <v>9701</v>
      </c>
      <c r="E690" t="s">
        <v>9702</v>
      </c>
      <c r="F690" t="s">
        <v>9703</v>
      </c>
      <c r="G690" t="s">
        <v>3917</v>
      </c>
      <c r="H690">
        <v>317.11599999999999</v>
      </c>
      <c r="I690">
        <v>40.4</v>
      </c>
      <c r="K690" t="s">
        <v>9704</v>
      </c>
      <c r="L690">
        <v>22857</v>
      </c>
      <c r="M690">
        <v>18596</v>
      </c>
      <c r="N690" t="s">
        <v>9705</v>
      </c>
      <c r="O690" t="s">
        <v>9706</v>
      </c>
    </row>
    <row r="691" spans="1:16" x14ac:dyDescent="0.3">
      <c r="A691" t="s">
        <v>9707</v>
      </c>
      <c r="B691" t="s">
        <v>4367</v>
      </c>
      <c r="C691" t="s">
        <v>9708</v>
      </c>
      <c r="D691" t="s">
        <v>9709</v>
      </c>
      <c r="E691" t="s">
        <v>9710</v>
      </c>
      <c r="F691" t="s">
        <v>9711</v>
      </c>
      <c r="G691" t="s">
        <v>3917</v>
      </c>
      <c r="H691">
        <v>1120.0999999999999</v>
      </c>
      <c r="I691">
        <v>41.8</v>
      </c>
      <c r="K691" t="s">
        <v>9712</v>
      </c>
      <c r="L691">
        <v>63593</v>
      </c>
      <c r="M691">
        <v>0</v>
      </c>
      <c r="N691" t="s">
        <v>9713</v>
      </c>
      <c r="O691" t="s">
        <v>9714</v>
      </c>
    </row>
    <row r="692" spans="1:16" x14ac:dyDescent="0.3">
      <c r="A692" t="s">
        <v>9715</v>
      </c>
      <c r="B692" t="s">
        <v>4367</v>
      </c>
      <c r="C692" t="s">
        <v>9716</v>
      </c>
      <c r="D692" t="s">
        <v>9717</v>
      </c>
      <c r="E692" t="s">
        <v>9718</v>
      </c>
      <c r="F692" t="s">
        <v>9719</v>
      </c>
      <c r="G692" t="s">
        <v>3906</v>
      </c>
      <c r="H692">
        <v>685.14400000000001</v>
      </c>
      <c r="I692">
        <v>42.0991</v>
      </c>
      <c r="J692" t="s">
        <v>9720</v>
      </c>
      <c r="K692" t="s">
        <v>9721</v>
      </c>
      <c r="L692">
        <v>66</v>
      </c>
      <c r="M692">
        <v>54545</v>
      </c>
      <c r="N692" t="s">
        <v>9722</v>
      </c>
      <c r="O692" t="s">
        <v>9723</v>
      </c>
      <c r="P692" t="s">
        <v>9724</v>
      </c>
    </row>
    <row r="693" spans="1:16" x14ac:dyDescent="0.3">
      <c r="A693" t="s">
        <v>9725</v>
      </c>
      <c r="B693" t="s">
        <v>4635</v>
      </c>
      <c r="C693" t="s">
        <v>9726</v>
      </c>
      <c r="D693" t="s">
        <v>9727</v>
      </c>
      <c r="E693" t="s">
        <v>9728</v>
      </c>
      <c r="F693" t="s">
        <v>9729</v>
      </c>
      <c r="G693" t="s">
        <v>3906</v>
      </c>
      <c r="H693">
        <v>1118.56</v>
      </c>
      <c r="I693">
        <v>41.660899999999998</v>
      </c>
      <c r="J693" t="s">
        <v>9730</v>
      </c>
      <c r="K693" t="s">
        <v>9731</v>
      </c>
      <c r="L693">
        <v>4613</v>
      </c>
      <c r="M693">
        <v>0</v>
      </c>
      <c r="N693" t="s">
        <v>9732</v>
      </c>
      <c r="O693" t="s">
        <v>9733</v>
      </c>
    </row>
    <row r="694" spans="1:16" x14ac:dyDescent="0.3">
      <c r="A694" t="s">
        <v>9734</v>
      </c>
      <c r="B694" t="s">
        <v>4226</v>
      </c>
      <c r="C694" t="s">
        <v>9735</v>
      </c>
      <c r="D694" t="s">
        <v>9736</v>
      </c>
      <c r="E694" t="s">
        <v>9737</v>
      </c>
      <c r="F694" t="s">
        <v>9738</v>
      </c>
      <c r="G694" t="s">
        <v>3906</v>
      </c>
      <c r="H694">
        <v>242.565</v>
      </c>
      <c r="I694">
        <v>37.4938</v>
      </c>
      <c r="J694" t="s">
        <v>9739</v>
      </c>
      <c r="K694" t="s">
        <v>9740</v>
      </c>
      <c r="L694">
        <v>748</v>
      </c>
      <c r="M694">
        <v>0</v>
      </c>
      <c r="N694" t="s">
        <v>9741</v>
      </c>
      <c r="O694" t="s">
        <v>9742</v>
      </c>
    </row>
    <row r="695" spans="1:16" x14ac:dyDescent="0.3">
      <c r="A695" t="s">
        <v>9743</v>
      </c>
      <c r="B695" t="s">
        <v>4367</v>
      </c>
      <c r="C695" t="s">
        <v>9744</v>
      </c>
      <c r="D695" t="s">
        <v>9745</v>
      </c>
      <c r="E695" t="s">
        <v>9746</v>
      </c>
      <c r="F695" t="s">
        <v>9747</v>
      </c>
      <c r="G695" t="s">
        <v>3917</v>
      </c>
      <c r="H695">
        <v>766.30100000000004</v>
      </c>
      <c r="I695">
        <v>38.700000000000003</v>
      </c>
      <c r="K695" t="s">
        <v>9748</v>
      </c>
      <c r="L695">
        <v>4149</v>
      </c>
      <c r="M695">
        <v>0</v>
      </c>
      <c r="N695" t="s">
        <v>9749</v>
      </c>
      <c r="O695" t="s">
        <v>9750</v>
      </c>
    </row>
    <row r="696" spans="1:16" x14ac:dyDescent="0.3">
      <c r="A696" t="s">
        <v>9751</v>
      </c>
      <c r="B696" t="s">
        <v>4367</v>
      </c>
      <c r="D696" t="s">
        <v>9752</v>
      </c>
      <c r="E696" t="s">
        <v>9753</v>
      </c>
      <c r="F696" t="s">
        <v>9754</v>
      </c>
      <c r="G696" t="s">
        <v>3917</v>
      </c>
      <c r="H696">
        <v>334.90499999999997</v>
      </c>
      <c r="I696">
        <v>44.9</v>
      </c>
      <c r="K696" t="s">
        <v>9755</v>
      </c>
      <c r="L696">
        <v>10793</v>
      </c>
      <c r="M696">
        <v>0</v>
      </c>
      <c r="N696" t="s">
        <v>9756</v>
      </c>
      <c r="O696" t="s">
        <v>9757</v>
      </c>
    </row>
    <row r="697" spans="1:16" x14ac:dyDescent="0.3">
      <c r="A697" t="s">
        <v>9758</v>
      </c>
      <c r="B697" t="s">
        <v>4443</v>
      </c>
      <c r="C697" t="s">
        <v>9759</v>
      </c>
      <c r="D697" t="s">
        <v>9760</v>
      </c>
      <c r="E697" t="s">
        <v>9761</v>
      </c>
      <c r="F697" t="s">
        <v>9762</v>
      </c>
      <c r="G697" t="s">
        <v>3917</v>
      </c>
      <c r="H697">
        <v>2086.13</v>
      </c>
      <c r="I697">
        <v>43.7</v>
      </c>
      <c r="J697" t="s">
        <v>9763</v>
      </c>
      <c r="K697" t="s">
        <v>9764</v>
      </c>
      <c r="L697">
        <v>2214</v>
      </c>
      <c r="M697">
        <v>41968</v>
      </c>
      <c r="N697" t="s">
        <v>8827</v>
      </c>
      <c r="O697" t="s">
        <v>9765</v>
      </c>
      <c r="P697" t="s">
        <v>9766</v>
      </c>
    </row>
    <row r="698" spans="1:16" x14ac:dyDescent="0.3">
      <c r="A698" t="s">
        <v>9767</v>
      </c>
      <c r="B698" t="s">
        <v>5082</v>
      </c>
      <c r="C698" t="s">
        <v>9768</v>
      </c>
      <c r="D698" t="s">
        <v>9769</v>
      </c>
      <c r="E698" t="s">
        <v>9770</v>
      </c>
      <c r="F698" t="s">
        <v>9771</v>
      </c>
      <c r="G698" t="s">
        <v>3917</v>
      </c>
      <c r="H698">
        <v>796.029</v>
      </c>
      <c r="I698">
        <v>40.700000000000003</v>
      </c>
      <c r="K698" t="s">
        <v>9772</v>
      </c>
      <c r="L698">
        <v>5723</v>
      </c>
      <c r="M698">
        <v>27676</v>
      </c>
      <c r="N698" t="s">
        <v>7755</v>
      </c>
      <c r="O698" t="s">
        <v>9773</v>
      </c>
    </row>
    <row r="699" spans="1:16" x14ac:dyDescent="0.3">
      <c r="A699" t="s">
        <v>9774</v>
      </c>
      <c r="B699" t="s">
        <v>5082</v>
      </c>
      <c r="C699" t="s">
        <v>9775</v>
      </c>
      <c r="D699" t="s">
        <v>9776</v>
      </c>
      <c r="E699" t="s">
        <v>9777</v>
      </c>
      <c r="F699" t="s">
        <v>9778</v>
      </c>
      <c r="G699" t="s">
        <v>3917</v>
      </c>
      <c r="H699">
        <v>679.24599999999998</v>
      </c>
      <c r="I699">
        <v>39.4</v>
      </c>
      <c r="K699" t="s">
        <v>9779</v>
      </c>
      <c r="L699">
        <v>13306</v>
      </c>
      <c r="M699">
        <v>20867</v>
      </c>
      <c r="N699" t="s">
        <v>9780</v>
      </c>
      <c r="O699" t="s">
        <v>9781</v>
      </c>
    </row>
    <row r="700" spans="1:16" x14ac:dyDescent="0.3">
      <c r="A700" t="s">
        <v>9782</v>
      </c>
      <c r="B700" t="s">
        <v>4367</v>
      </c>
      <c r="C700" t="s">
        <v>9783</v>
      </c>
      <c r="D700" t="s">
        <v>9784</v>
      </c>
      <c r="E700" t="s">
        <v>9504</v>
      </c>
      <c r="F700" t="s">
        <v>9785</v>
      </c>
      <c r="G700" t="s">
        <v>3917</v>
      </c>
      <c r="H700">
        <v>744.28200000000004</v>
      </c>
      <c r="I700">
        <v>40.299999999999997</v>
      </c>
      <c r="K700" t="s">
        <v>9786</v>
      </c>
      <c r="L700">
        <v>65801</v>
      </c>
      <c r="M700">
        <v>0</v>
      </c>
      <c r="N700" t="s">
        <v>9507</v>
      </c>
      <c r="O700" t="s">
        <v>9787</v>
      </c>
    </row>
    <row r="701" spans="1:16" x14ac:dyDescent="0.3">
      <c r="A701" t="s">
        <v>9788</v>
      </c>
      <c r="B701" t="s">
        <v>4367</v>
      </c>
      <c r="C701" t="s">
        <v>9789</v>
      </c>
      <c r="D701" t="s">
        <v>9790</v>
      </c>
      <c r="E701" t="s">
        <v>9504</v>
      </c>
      <c r="F701" t="s">
        <v>9791</v>
      </c>
      <c r="G701" t="s">
        <v>3917</v>
      </c>
      <c r="H701">
        <v>814.01499999999999</v>
      </c>
      <c r="I701">
        <v>39.6</v>
      </c>
      <c r="K701" t="s">
        <v>9792</v>
      </c>
      <c r="L701">
        <v>64452</v>
      </c>
      <c r="M701">
        <v>0</v>
      </c>
      <c r="N701" t="s">
        <v>9507</v>
      </c>
      <c r="O701" t="s">
        <v>9793</v>
      </c>
    </row>
    <row r="702" spans="1:16" x14ac:dyDescent="0.3">
      <c r="A702" t="s">
        <v>9794</v>
      </c>
      <c r="B702" t="s">
        <v>4367</v>
      </c>
      <c r="D702" t="s">
        <v>9795</v>
      </c>
      <c r="E702" t="s">
        <v>9796</v>
      </c>
      <c r="F702" t="s">
        <v>9797</v>
      </c>
      <c r="G702" t="s">
        <v>3917</v>
      </c>
      <c r="H702">
        <v>620.03700000000003</v>
      </c>
      <c r="I702">
        <v>40.299999999999997</v>
      </c>
      <c r="K702" t="s">
        <v>9798</v>
      </c>
      <c r="L702">
        <v>42220</v>
      </c>
      <c r="M702">
        <v>21493</v>
      </c>
      <c r="N702" t="s">
        <v>9799</v>
      </c>
      <c r="O702" t="s">
        <v>9800</v>
      </c>
    </row>
    <row r="703" spans="1:16" x14ac:dyDescent="0.3">
      <c r="A703" t="s">
        <v>9801</v>
      </c>
      <c r="B703" t="s">
        <v>6388</v>
      </c>
      <c r="C703" t="s">
        <v>9802</v>
      </c>
      <c r="D703" t="s">
        <v>9803</v>
      </c>
      <c r="E703" t="s">
        <v>9804</v>
      </c>
      <c r="F703" t="s">
        <v>9805</v>
      </c>
      <c r="G703" t="s">
        <v>3917</v>
      </c>
      <c r="H703">
        <v>2257.7199999999998</v>
      </c>
      <c r="I703">
        <v>38.299999999999997</v>
      </c>
      <c r="K703" t="s">
        <v>9806</v>
      </c>
      <c r="L703">
        <v>13222</v>
      </c>
      <c r="M703">
        <v>0</v>
      </c>
      <c r="N703" t="s">
        <v>9807</v>
      </c>
      <c r="O703" t="s">
        <v>9808</v>
      </c>
    </row>
    <row r="704" spans="1:16" x14ac:dyDescent="0.3">
      <c r="A704" t="s">
        <v>9809</v>
      </c>
      <c r="B704" t="s">
        <v>4208</v>
      </c>
      <c r="D704" t="s">
        <v>9810</v>
      </c>
      <c r="E704" t="s">
        <v>9811</v>
      </c>
      <c r="F704" t="s">
        <v>9812</v>
      </c>
      <c r="G704" t="s">
        <v>3917</v>
      </c>
      <c r="H704">
        <v>150.05099999999999</v>
      </c>
      <c r="I704">
        <v>31.3</v>
      </c>
      <c r="K704" t="s">
        <v>9813</v>
      </c>
      <c r="L704">
        <v>19832</v>
      </c>
      <c r="M704">
        <v>12844</v>
      </c>
      <c r="N704" t="s">
        <v>9814</v>
      </c>
      <c r="O704" t="s">
        <v>9815</v>
      </c>
    </row>
    <row r="705" spans="1:16" x14ac:dyDescent="0.3">
      <c r="A705" t="s">
        <v>9816</v>
      </c>
      <c r="B705" t="s">
        <v>4635</v>
      </c>
      <c r="C705" t="s">
        <v>9817</v>
      </c>
      <c r="D705" t="s">
        <v>9818</v>
      </c>
      <c r="E705" t="s">
        <v>9819</v>
      </c>
      <c r="F705" t="s">
        <v>9820</v>
      </c>
      <c r="G705" t="s">
        <v>3917</v>
      </c>
      <c r="H705">
        <v>1179.9000000000001</v>
      </c>
      <c r="I705">
        <v>42</v>
      </c>
      <c r="K705" t="s">
        <v>9821</v>
      </c>
      <c r="L705">
        <v>69109</v>
      </c>
      <c r="M705">
        <v>0</v>
      </c>
      <c r="N705" t="s">
        <v>9822</v>
      </c>
      <c r="O705" t="s">
        <v>9823</v>
      </c>
    </row>
    <row r="706" spans="1:16" x14ac:dyDescent="0.3">
      <c r="A706" t="s">
        <v>9824</v>
      </c>
      <c r="B706" t="s">
        <v>4443</v>
      </c>
      <c r="D706" t="s">
        <v>9825</v>
      </c>
      <c r="E706" t="s">
        <v>9826</v>
      </c>
      <c r="F706" t="s">
        <v>9827</v>
      </c>
      <c r="G706" t="s">
        <v>3906</v>
      </c>
      <c r="H706">
        <v>2438.46</v>
      </c>
      <c r="I706">
        <v>41.590499999999999</v>
      </c>
      <c r="J706" t="s">
        <v>9828</v>
      </c>
      <c r="K706" t="s">
        <v>9829</v>
      </c>
      <c r="L706">
        <v>44</v>
      </c>
      <c r="M706">
        <v>0</v>
      </c>
      <c r="N706" t="s">
        <v>9830</v>
      </c>
      <c r="O706" t="s">
        <v>9831</v>
      </c>
    </row>
    <row r="707" spans="1:16" x14ac:dyDescent="0.3">
      <c r="A707" t="s">
        <v>9832</v>
      </c>
      <c r="B707" t="s">
        <v>4267</v>
      </c>
      <c r="C707" t="s">
        <v>9833</v>
      </c>
      <c r="D707" t="s">
        <v>9834</v>
      </c>
      <c r="E707" t="s">
        <v>9835</v>
      </c>
      <c r="F707" t="s">
        <v>9836</v>
      </c>
      <c r="G707" t="s">
        <v>3917</v>
      </c>
      <c r="H707">
        <v>113.565</v>
      </c>
      <c r="I707">
        <v>29.2</v>
      </c>
      <c r="K707" t="s">
        <v>9837</v>
      </c>
      <c r="L707">
        <v>101545</v>
      </c>
      <c r="M707">
        <v>0</v>
      </c>
      <c r="N707" t="s">
        <v>9838</v>
      </c>
      <c r="O707" t="s">
        <v>9839</v>
      </c>
    </row>
    <row r="708" spans="1:16" x14ac:dyDescent="0.3">
      <c r="A708" t="s">
        <v>9840</v>
      </c>
      <c r="B708" t="s">
        <v>4443</v>
      </c>
      <c r="C708" t="s">
        <v>9841</v>
      </c>
      <c r="D708" t="s">
        <v>9842</v>
      </c>
      <c r="E708" t="s">
        <v>9843</v>
      </c>
      <c r="F708" t="s">
        <v>9844</v>
      </c>
      <c r="G708" t="s">
        <v>3917</v>
      </c>
      <c r="H708">
        <v>2420.6799999999998</v>
      </c>
      <c r="I708">
        <v>40</v>
      </c>
      <c r="K708" t="s">
        <v>9845</v>
      </c>
      <c r="L708">
        <v>15810</v>
      </c>
      <c r="M708">
        <v>0</v>
      </c>
      <c r="N708" t="s">
        <v>9846</v>
      </c>
      <c r="O708" t="s">
        <v>9847</v>
      </c>
    </row>
    <row r="709" spans="1:16" x14ac:dyDescent="0.3">
      <c r="A709" t="s">
        <v>9848</v>
      </c>
      <c r="B709" t="s">
        <v>4267</v>
      </c>
      <c r="C709" t="s">
        <v>9849</v>
      </c>
      <c r="D709" t="s">
        <v>9850</v>
      </c>
      <c r="E709" t="s">
        <v>9851</v>
      </c>
      <c r="F709" t="s">
        <v>9852</v>
      </c>
      <c r="G709" t="s">
        <v>3917</v>
      </c>
      <c r="H709">
        <v>2693.62</v>
      </c>
      <c r="I709">
        <v>30</v>
      </c>
      <c r="K709" t="s">
        <v>9853</v>
      </c>
      <c r="L709">
        <v>7373</v>
      </c>
      <c r="M709">
        <v>0</v>
      </c>
      <c r="N709" t="s">
        <v>9854</v>
      </c>
      <c r="O709" t="s">
        <v>9855</v>
      </c>
    </row>
    <row r="710" spans="1:16" x14ac:dyDescent="0.3">
      <c r="A710" t="s">
        <v>9856</v>
      </c>
      <c r="B710" t="s">
        <v>6388</v>
      </c>
      <c r="D710" t="s">
        <v>9857</v>
      </c>
      <c r="E710" t="s">
        <v>9858</v>
      </c>
      <c r="F710" t="s">
        <v>9859</v>
      </c>
      <c r="G710" t="s">
        <v>3906</v>
      </c>
      <c r="H710">
        <v>1511.02</v>
      </c>
      <c r="I710">
        <v>44.208100000000002</v>
      </c>
      <c r="J710" t="s">
        <v>9860</v>
      </c>
      <c r="K710" t="s">
        <v>9861</v>
      </c>
      <c r="L710">
        <v>2161</v>
      </c>
      <c r="M710">
        <v>50554</v>
      </c>
      <c r="N710" t="s">
        <v>9087</v>
      </c>
      <c r="O710" t="s">
        <v>9862</v>
      </c>
      <c r="P710" t="s">
        <v>9863</v>
      </c>
    </row>
    <row r="711" spans="1:16" x14ac:dyDescent="0.3">
      <c r="A711" t="s">
        <v>9864</v>
      </c>
      <c r="B711" t="s">
        <v>4635</v>
      </c>
      <c r="C711" t="s">
        <v>9865</v>
      </c>
      <c r="D711" t="s">
        <v>9866</v>
      </c>
      <c r="E711" t="s">
        <v>9867</v>
      </c>
      <c r="F711" t="s">
        <v>9868</v>
      </c>
      <c r="G711" t="s">
        <v>3917</v>
      </c>
      <c r="H711">
        <v>1121.79</v>
      </c>
      <c r="I711">
        <v>41</v>
      </c>
      <c r="K711" t="s">
        <v>9869</v>
      </c>
      <c r="L711">
        <v>52900</v>
      </c>
      <c r="M711">
        <v>0</v>
      </c>
      <c r="N711" t="s">
        <v>8443</v>
      </c>
      <c r="O711" t="s">
        <v>9870</v>
      </c>
    </row>
    <row r="712" spans="1:16" x14ac:dyDescent="0.3">
      <c r="A712" t="s">
        <v>9871</v>
      </c>
      <c r="B712" t="s">
        <v>4635</v>
      </c>
      <c r="C712" t="s">
        <v>9872</v>
      </c>
      <c r="D712" t="s">
        <v>9873</v>
      </c>
      <c r="E712" t="s">
        <v>4671</v>
      </c>
      <c r="F712" t="s">
        <v>9874</v>
      </c>
      <c r="G712" t="s">
        <v>3917</v>
      </c>
      <c r="H712">
        <v>1134.04</v>
      </c>
      <c r="I712">
        <v>41.6</v>
      </c>
      <c r="K712" t="s">
        <v>9875</v>
      </c>
      <c r="L712">
        <v>213604</v>
      </c>
      <c r="M712">
        <v>0</v>
      </c>
      <c r="N712" t="s">
        <v>9876</v>
      </c>
      <c r="O712" t="s">
        <v>9877</v>
      </c>
    </row>
    <row r="713" spans="1:16" x14ac:dyDescent="0.3">
      <c r="A713" t="s">
        <v>9878</v>
      </c>
      <c r="B713" t="s">
        <v>4367</v>
      </c>
      <c r="C713" t="s">
        <v>9879</v>
      </c>
      <c r="D713" t="s">
        <v>9880</v>
      </c>
      <c r="E713" t="s">
        <v>9881</v>
      </c>
      <c r="F713" t="s">
        <v>9882</v>
      </c>
      <c r="G713" t="s">
        <v>3906</v>
      </c>
      <c r="H713">
        <v>1087.42</v>
      </c>
      <c r="I713">
        <v>41.5627</v>
      </c>
      <c r="J713" t="s">
        <v>9883</v>
      </c>
      <c r="K713" t="s">
        <v>9884</v>
      </c>
      <c r="L713">
        <v>4201</v>
      </c>
      <c r="M713">
        <v>42970</v>
      </c>
      <c r="N713" t="s">
        <v>7211</v>
      </c>
      <c r="O713" t="s">
        <v>9885</v>
      </c>
      <c r="P713" t="s">
        <v>9886</v>
      </c>
    </row>
    <row r="714" spans="1:16" x14ac:dyDescent="0.3">
      <c r="A714" t="s">
        <v>9887</v>
      </c>
      <c r="B714" t="s">
        <v>4635</v>
      </c>
      <c r="D714" t="s">
        <v>9888</v>
      </c>
      <c r="E714" t="s">
        <v>9889</v>
      </c>
      <c r="F714" t="s">
        <v>9890</v>
      </c>
      <c r="G714" t="s">
        <v>3917</v>
      </c>
      <c r="H714">
        <v>1245.81</v>
      </c>
      <c r="I714">
        <v>42.2</v>
      </c>
      <c r="K714" t="s">
        <v>9891</v>
      </c>
      <c r="L714">
        <v>14540</v>
      </c>
      <c r="M714">
        <v>0</v>
      </c>
      <c r="N714" t="s">
        <v>9892</v>
      </c>
      <c r="O714" t="s">
        <v>9893</v>
      </c>
    </row>
    <row r="715" spans="1:16" x14ac:dyDescent="0.3">
      <c r="A715" t="s">
        <v>9894</v>
      </c>
      <c r="B715" t="s">
        <v>4443</v>
      </c>
      <c r="C715" t="s">
        <v>9895</v>
      </c>
      <c r="D715" t="s">
        <v>9896</v>
      </c>
      <c r="E715" t="s">
        <v>9897</v>
      </c>
      <c r="F715" t="s">
        <v>9898</v>
      </c>
      <c r="G715" t="s">
        <v>3917</v>
      </c>
      <c r="H715">
        <v>2050.5300000000002</v>
      </c>
      <c r="I715">
        <v>41.5</v>
      </c>
      <c r="K715" t="s">
        <v>9899</v>
      </c>
      <c r="L715">
        <v>55231</v>
      </c>
      <c r="M715">
        <v>0</v>
      </c>
      <c r="N715" t="s">
        <v>9900</v>
      </c>
      <c r="O715" t="s">
        <v>9901</v>
      </c>
    </row>
    <row r="716" spans="1:16" x14ac:dyDescent="0.3">
      <c r="A716" t="s">
        <v>9902</v>
      </c>
      <c r="B716" t="s">
        <v>3923</v>
      </c>
      <c r="D716" t="s">
        <v>9903</v>
      </c>
      <c r="E716" t="s">
        <v>9904</v>
      </c>
      <c r="F716" t="s">
        <v>9905</v>
      </c>
      <c r="G716" t="s">
        <v>3917</v>
      </c>
      <c r="H716">
        <v>471.834</v>
      </c>
      <c r="I716">
        <v>35.200000000000003</v>
      </c>
      <c r="K716" t="s">
        <v>9906</v>
      </c>
      <c r="L716">
        <v>27424</v>
      </c>
      <c r="M716">
        <v>42059</v>
      </c>
      <c r="N716" t="s">
        <v>9907</v>
      </c>
      <c r="O716" t="s">
        <v>9908</v>
      </c>
    </row>
    <row r="717" spans="1:16" x14ac:dyDescent="0.3">
      <c r="A717" t="s">
        <v>9909</v>
      </c>
      <c r="B717" t="s">
        <v>4635</v>
      </c>
      <c r="C717" t="s">
        <v>9910</v>
      </c>
      <c r="D717" t="s">
        <v>9911</v>
      </c>
      <c r="E717" t="s">
        <v>9912</v>
      </c>
      <c r="F717" t="s">
        <v>9913</v>
      </c>
      <c r="G717" t="s">
        <v>3917</v>
      </c>
      <c r="H717">
        <v>1032.3</v>
      </c>
      <c r="I717">
        <v>0</v>
      </c>
      <c r="K717" t="s">
        <v>9914</v>
      </c>
      <c r="L717">
        <v>163748</v>
      </c>
      <c r="M717">
        <v>0</v>
      </c>
      <c r="N717" t="s">
        <v>9915</v>
      </c>
      <c r="O717" t="s">
        <v>9916</v>
      </c>
    </row>
    <row r="718" spans="1:16" x14ac:dyDescent="0.3">
      <c r="A718" t="s">
        <v>9917</v>
      </c>
      <c r="B718" t="s">
        <v>4443</v>
      </c>
      <c r="C718" t="s">
        <v>9918</v>
      </c>
      <c r="D718" t="s">
        <v>9919</v>
      </c>
      <c r="E718" t="s">
        <v>9920</v>
      </c>
      <c r="F718" t="s">
        <v>9921</v>
      </c>
      <c r="G718" t="s">
        <v>3917</v>
      </c>
      <c r="H718">
        <v>3095.96</v>
      </c>
      <c r="I718">
        <v>22.5</v>
      </c>
      <c r="K718" t="s">
        <v>9922</v>
      </c>
      <c r="L718">
        <v>19549</v>
      </c>
      <c r="M718">
        <v>0</v>
      </c>
      <c r="N718" t="s">
        <v>9923</v>
      </c>
      <c r="O718" t="s">
        <v>9924</v>
      </c>
    </row>
    <row r="719" spans="1:16" x14ac:dyDescent="0.3">
      <c r="A719" t="s">
        <v>9925</v>
      </c>
      <c r="B719" t="s">
        <v>4772</v>
      </c>
      <c r="C719" t="s">
        <v>9926</v>
      </c>
      <c r="D719" t="s">
        <v>9927</v>
      </c>
      <c r="E719" t="s">
        <v>9928</v>
      </c>
      <c r="F719" t="s">
        <v>9929</v>
      </c>
      <c r="G719" t="s">
        <v>3989</v>
      </c>
      <c r="H719">
        <v>249.41499999999999</v>
      </c>
      <c r="I719">
        <v>46.9</v>
      </c>
      <c r="K719" t="s">
        <v>9930</v>
      </c>
      <c r="L719">
        <v>214033</v>
      </c>
      <c r="M719">
        <v>0</v>
      </c>
      <c r="N719" t="s">
        <v>8417</v>
      </c>
      <c r="O719" t="s">
        <v>9931</v>
      </c>
    </row>
    <row r="720" spans="1:16" x14ac:dyDescent="0.3">
      <c r="A720" t="s">
        <v>9932</v>
      </c>
      <c r="B720" t="s">
        <v>4443</v>
      </c>
      <c r="C720" t="s">
        <v>9933</v>
      </c>
      <c r="D720" t="s">
        <v>9934</v>
      </c>
      <c r="E720" t="s">
        <v>9935</v>
      </c>
      <c r="F720" t="s">
        <v>9936</v>
      </c>
      <c r="G720" t="s">
        <v>3917</v>
      </c>
      <c r="H720">
        <v>2035.8</v>
      </c>
      <c r="I720">
        <v>41.6</v>
      </c>
      <c r="K720" t="s">
        <v>9937</v>
      </c>
      <c r="L720">
        <v>56962</v>
      </c>
      <c r="M720">
        <v>0</v>
      </c>
      <c r="N720" t="s">
        <v>9900</v>
      </c>
      <c r="O720" t="s">
        <v>9938</v>
      </c>
    </row>
    <row r="721" spans="1:16" x14ac:dyDescent="0.3">
      <c r="A721" t="s">
        <v>9939</v>
      </c>
      <c r="B721" t="s">
        <v>4635</v>
      </c>
      <c r="D721" t="s">
        <v>9940</v>
      </c>
      <c r="E721" t="s">
        <v>9941</v>
      </c>
      <c r="F721" t="s">
        <v>9942</v>
      </c>
      <c r="G721" t="s">
        <v>3989</v>
      </c>
      <c r="H721">
        <v>1114.53</v>
      </c>
      <c r="I721">
        <v>42.9</v>
      </c>
      <c r="K721" t="s">
        <v>9943</v>
      </c>
      <c r="L721">
        <v>768680</v>
      </c>
      <c r="M721">
        <v>0</v>
      </c>
      <c r="N721" t="s">
        <v>4722</v>
      </c>
      <c r="O721" t="s">
        <v>9944</v>
      </c>
    </row>
    <row r="722" spans="1:16" x14ac:dyDescent="0.3">
      <c r="A722" t="s">
        <v>9945</v>
      </c>
      <c r="B722" t="s">
        <v>4267</v>
      </c>
      <c r="C722" t="s">
        <v>9946</v>
      </c>
      <c r="D722" t="s">
        <v>9947</v>
      </c>
      <c r="E722" t="s">
        <v>9948</v>
      </c>
      <c r="F722" t="s">
        <v>9949</v>
      </c>
      <c r="G722" t="s">
        <v>3917</v>
      </c>
      <c r="H722">
        <v>70.778199999999998</v>
      </c>
      <c r="I722">
        <v>31.499199999999998</v>
      </c>
      <c r="J722" t="s">
        <v>9950</v>
      </c>
      <c r="K722" t="s">
        <v>9951</v>
      </c>
      <c r="L722">
        <v>1323</v>
      </c>
      <c r="M722">
        <v>12837</v>
      </c>
      <c r="N722" t="s">
        <v>9952</v>
      </c>
      <c r="O722" t="s">
        <v>9953</v>
      </c>
      <c r="P722" t="s">
        <v>9954</v>
      </c>
    </row>
    <row r="723" spans="1:16" x14ac:dyDescent="0.3">
      <c r="A723" t="s">
        <v>9955</v>
      </c>
      <c r="B723" t="s">
        <v>4443</v>
      </c>
      <c r="C723" t="s">
        <v>9956</v>
      </c>
      <c r="D723" t="s">
        <v>9957</v>
      </c>
      <c r="E723" t="s">
        <v>9958</v>
      </c>
      <c r="F723" t="s">
        <v>9959</v>
      </c>
      <c r="G723" t="s">
        <v>3917</v>
      </c>
      <c r="H723">
        <v>2828.03</v>
      </c>
      <c r="I723">
        <v>42.2</v>
      </c>
      <c r="J723" t="s">
        <v>9960</v>
      </c>
      <c r="K723" t="s">
        <v>9961</v>
      </c>
      <c r="L723">
        <v>128431</v>
      </c>
      <c r="M723">
        <v>35554</v>
      </c>
      <c r="N723" t="s">
        <v>9962</v>
      </c>
      <c r="O723" t="s">
        <v>9963</v>
      </c>
      <c r="P723" t="s">
        <v>9964</v>
      </c>
    </row>
    <row r="724" spans="1:16" x14ac:dyDescent="0.3">
      <c r="A724" t="s">
        <v>9965</v>
      </c>
      <c r="B724" t="s">
        <v>4091</v>
      </c>
      <c r="C724" t="s">
        <v>9966</v>
      </c>
      <c r="D724" t="s">
        <v>9967</v>
      </c>
      <c r="E724" t="s">
        <v>9968</v>
      </c>
      <c r="F724" t="s">
        <v>9969</v>
      </c>
      <c r="G724" t="s">
        <v>3917</v>
      </c>
      <c r="H724">
        <v>25.9145</v>
      </c>
      <c r="I724">
        <v>42.1</v>
      </c>
      <c r="K724" t="s">
        <v>9970</v>
      </c>
      <c r="L724">
        <v>248</v>
      </c>
      <c r="M724">
        <v>5671</v>
      </c>
      <c r="N724" t="s">
        <v>9971</v>
      </c>
      <c r="O724" t="s">
        <v>9972</v>
      </c>
      <c r="P724" t="s">
        <v>9973</v>
      </c>
    </row>
    <row r="725" spans="1:16" x14ac:dyDescent="0.3">
      <c r="A725" t="s">
        <v>9974</v>
      </c>
      <c r="B725" t="s">
        <v>4267</v>
      </c>
      <c r="C725" t="s">
        <v>9975</v>
      </c>
      <c r="D725" t="s">
        <v>9976</v>
      </c>
      <c r="E725" t="s">
        <v>9977</v>
      </c>
      <c r="F725" t="s">
        <v>9978</v>
      </c>
      <c r="G725" t="s">
        <v>3989</v>
      </c>
      <c r="H725">
        <v>91.992500000000007</v>
      </c>
      <c r="I725">
        <v>42.2</v>
      </c>
      <c r="K725" t="s">
        <v>9979</v>
      </c>
      <c r="L725">
        <v>10</v>
      </c>
      <c r="M725">
        <v>0</v>
      </c>
      <c r="N725" t="s">
        <v>9980</v>
      </c>
      <c r="O725" t="s">
        <v>9981</v>
      </c>
    </row>
    <row r="726" spans="1:16" x14ac:dyDescent="0.3">
      <c r="A726" t="s">
        <v>9982</v>
      </c>
      <c r="B726" t="s">
        <v>4226</v>
      </c>
      <c r="C726" t="s">
        <v>9983</v>
      </c>
      <c r="D726" t="s">
        <v>9984</v>
      </c>
      <c r="E726" t="s">
        <v>9985</v>
      </c>
      <c r="F726" t="s">
        <v>9986</v>
      </c>
      <c r="G726" t="s">
        <v>3906</v>
      </c>
      <c r="H726">
        <v>1079.52</v>
      </c>
      <c r="I726">
        <v>33.690899999999999</v>
      </c>
      <c r="J726" t="s">
        <v>9987</v>
      </c>
      <c r="K726" t="s">
        <v>9988</v>
      </c>
      <c r="L726">
        <v>290</v>
      </c>
      <c r="M726">
        <v>0</v>
      </c>
      <c r="N726" t="s">
        <v>9989</v>
      </c>
      <c r="O726" t="s">
        <v>9990</v>
      </c>
    </row>
    <row r="727" spans="1:16" x14ac:dyDescent="0.3">
      <c r="A727" t="s">
        <v>9991</v>
      </c>
      <c r="B727" t="s">
        <v>4367</v>
      </c>
      <c r="C727" t="s">
        <v>9992</v>
      </c>
      <c r="D727" t="s">
        <v>9993</v>
      </c>
      <c r="E727" t="s">
        <v>9994</v>
      </c>
      <c r="F727" t="s">
        <v>9995</v>
      </c>
      <c r="G727" t="s">
        <v>3906</v>
      </c>
      <c r="H727">
        <v>3556.48</v>
      </c>
      <c r="I727">
        <v>42.5045</v>
      </c>
      <c r="J727" t="s">
        <v>9996</v>
      </c>
      <c r="K727" t="s">
        <v>9997</v>
      </c>
      <c r="L727">
        <v>101977</v>
      </c>
      <c r="M727">
        <v>47685</v>
      </c>
      <c r="N727" t="s">
        <v>9998</v>
      </c>
      <c r="P727" t="s">
        <v>9999</v>
      </c>
    </row>
    <row r="728" spans="1:16" x14ac:dyDescent="0.3">
      <c r="A728" t="s">
        <v>10000</v>
      </c>
      <c r="B728" t="s">
        <v>4367</v>
      </c>
      <c r="C728" t="s">
        <v>10001</v>
      </c>
      <c r="D728" t="s">
        <v>10002</v>
      </c>
      <c r="E728" t="s">
        <v>10003</v>
      </c>
      <c r="F728" t="s">
        <v>10004</v>
      </c>
      <c r="G728" t="s">
        <v>3906</v>
      </c>
      <c r="H728">
        <v>614.14700000000005</v>
      </c>
      <c r="I728">
        <v>40.981000000000002</v>
      </c>
      <c r="J728" t="s">
        <v>10005</v>
      </c>
      <c r="K728" t="s">
        <v>10006</v>
      </c>
      <c r="L728">
        <v>471</v>
      </c>
      <c r="M728">
        <v>0</v>
      </c>
      <c r="N728" t="s">
        <v>10007</v>
      </c>
      <c r="O728" t="s">
        <v>10008</v>
      </c>
    </row>
    <row r="729" spans="1:16" x14ac:dyDescent="0.3">
      <c r="A729" t="s">
        <v>10009</v>
      </c>
      <c r="B729" t="s">
        <v>4367</v>
      </c>
      <c r="C729" t="s">
        <v>10010</v>
      </c>
      <c r="D729" t="s">
        <v>10011</v>
      </c>
      <c r="E729" t="s">
        <v>10012</v>
      </c>
      <c r="F729" t="s">
        <v>10013</v>
      </c>
      <c r="G729" t="s">
        <v>3906</v>
      </c>
      <c r="H729">
        <v>691.78</v>
      </c>
      <c r="I729">
        <v>40.726500000000001</v>
      </c>
      <c r="J729" t="s">
        <v>10014</v>
      </c>
      <c r="K729" t="s">
        <v>10015</v>
      </c>
      <c r="L729">
        <v>1482</v>
      </c>
      <c r="M729">
        <v>44415</v>
      </c>
      <c r="N729" t="s">
        <v>10007</v>
      </c>
      <c r="O729" t="s">
        <v>10016</v>
      </c>
      <c r="P729" t="s">
        <v>10017</v>
      </c>
    </row>
    <row r="730" spans="1:16" x14ac:dyDescent="0.3">
      <c r="A730" t="s">
        <v>10018</v>
      </c>
      <c r="B730" t="s">
        <v>4443</v>
      </c>
      <c r="C730" t="s">
        <v>10019</v>
      </c>
      <c r="D730" t="s">
        <v>10020</v>
      </c>
      <c r="E730" t="s">
        <v>10021</v>
      </c>
      <c r="F730" t="s">
        <v>10022</v>
      </c>
      <c r="G730" t="s">
        <v>3917</v>
      </c>
      <c r="H730">
        <v>3060.21</v>
      </c>
      <c r="I730">
        <v>40.700000000000003</v>
      </c>
      <c r="K730" t="s">
        <v>10023</v>
      </c>
      <c r="L730">
        <v>1981226</v>
      </c>
      <c r="M730">
        <v>0</v>
      </c>
      <c r="N730" t="s">
        <v>8585</v>
      </c>
      <c r="O730" t="s">
        <v>10024</v>
      </c>
    </row>
    <row r="731" spans="1:16" x14ac:dyDescent="0.3">
      <c r="A731" t="s">
        <v>10025</v>
      </c>
      <c r="B731" t="s">
        <v>4443</v>
      </c>
      <c r="C731" t="s">
        <v>10026</v>
      </c>
      <c r="D731" t="s">
        <v>10027</v>
      </c>
      <c r="E731" t="s">
        <v>10028</v>
      </c>
      <c r="F731" t="s">
        <v>10029</v>
      </c>
      <c r="G731" t="s">
        <v>3917</v>
      </c>
      <c r="H731">
        <v>2338.88</v>
      </c>
      <c r="I731">
        <v>40.299999999999997</v>
      </c>
      <c r="K731" t="s">
        <v>10030</v>
      </c>
      <c r="L731">
        <v>23368</v>
      </c>
      <c r="M731">
        <v>0</v>
      </c>
      <c r="N731" t="s">
        <v>10031</v>
      </c>
      <c r="O731" t="s">
        <v>10032</v>
      </c>
    </row>
    <row r="732" spans="1:16" x14ac:dyDescent="0.3">
      <c r="A732" t="s">
        <v>10033</v>
      </c>
      <c r="B732" t="s">
        <v>4443</v>
      </c>
      <c r="C732" t="s">
        <v>10034</v>
      </c>
      <c r="D732" t="s">
        <v>10035</v>
      </c>
      <c r="E732" t="s">
        <v>10036</v>
      </c>
      <c r="F732" t="s">
        <v>10037</v>
      </c>
      <c r="G732" t="s">
        <v>3917</v>
      </c>
      <c r="H732">
        <v>2503.9299999999998</v>
      </c>
      <c r="I732">
        <v>0</v>
      </c>
      <c r="K732" t="s">
        <v>10038</v>
      </c>
      <c r="L732">
        <v>16249</v>
      </c>
      <c r="M732">
        <v>0</v>
      </c>
      <c r="N732" t="s">
        <v>7789</v>
      </c>
      <c r="O732" t="s">
        <v>10039</v>
      </c>
    </row>
    <row r="733" spans="1:16" x14ac:dyDescent="0.3">
      <c r="A733" t="s">
        <v>10040</v>
      </c>
      <c r="B733" t="s">
        <v>4443</v>
      </c>
      <c r="C733" t="s">
        <v>10041</v>
      </c>
      <c r="D733" t="s">
        <v>10042</v>
      </c>
      <c r="E733" t="s">
        <v>10043</v>
      </c>
      <c r="F733" t="s">
        <v>10044</v>
      </c>
      <c r="G733" t="s">
        <v>3917</v>
      </c>
      <c r="H733">
        <v>2442.4499999999998</v>
      </c>
      <c r="I733">
        <v>39.6</v>
      </c>
      <c r="K733" t="s">
        <v>10045</v>
      </c>
      <c r="L733">
        <v>1781</v>
      </c>
      <c r="M733">
        <v>0</v>
      </c>
      <c r="N733" t="s">
        <v>10046</v>
      </c>
      <c r="O733" t="s">
        <v>10047</v>
      </c>
    </row>
    <row r="734" spans="1:16" x14ac:dyDescent="0.3">
      <c r="A734" t="s">
        <v>10048</v>
      </c>
      <c r="B734" t="s">
        <v>4443</v>
      </c>
      <c r="D734" t="s">
        <v>10049</v>
      </c>
      <c r="E734" t="s">
        <v>8848</v>
      </c>
      <c r="F734" t="s">
        <v>10050</v>
      </c>
      <c r="G734" t="s">
        <v>3917</v>
      </c>
      <c r="H734">
        <v>2818.01</v>
      </c>
      <c r="I734">
        <v>39.799999999999997</v>
      </c>
      <c r="K734" t="s">
        <v>10051</v>
      </c>
      <c r="L734">
        <v>77520</v>
      </c>
      <c r="M734">
        <v>0</v>
      </c>
      <c r="N734" t="s">
        <v>10052</v>
      </c>
      <c r="O734" t="s">
        <v>10053</v>
      </c>
    </row>
    <row r="735" spans="1:16" x14ac:dyDescent="0.3">
      <c r="A735" t="s">
        <v>10054</v>
      </c>
      <c r="B735" t="s">
        <v>4367</v>
      </c>
      <c r="C735" t="s">
        <v>10055</v>
      </c>
      <c r="D735" t="s">
        <v>10056</v>
      </c>
      <c r="E735" t="s">
        <v>10057</v>
      </c>
      <c r="F735" t="s">
        <v>10058</v>
      </c>
      <c r="G735" t="s">
        <v>3917</v>
      </c>
      <c r="H735">
        <v>653.96199999999999</v>
      </c>
      <c r="I735">
        <v>43.3</v>
      </c>
      <c r="K735" t="s">
        <v>10059</v>
      </c>
      <c r="L735">
        <v>54167</v>
      </c>
      <c r="M735">
        <v>0</v>
      </c>
      <c r="N735" t="s">
        <v>10060</v>
      </c>
      <c r="O735" t="s">
        <v>10061</v>
      </c>
    </row>
    <row r="736" spans="1:16" x14ac:dyDescent="0.3">
      <c r="A736" t="s">
        <v>10062</v>
      </c>
      <c r="B736" t="s">
        <v>4226</v>
      </c>
      <c r="C736">
        <v>20140731</v>
      </c>
      <c r="D736" t="s">
        <v>10063</v>
      </c>
      <c r="E736" t="s">
        <v>10064</v>
      </c>
      <c r="F736" t="s">
        <v>10065</v>
      </c>
      <c r="G736" t="s">
        <v>3989</v>
      </c>
      <c r="H736">
        <v>168.49600000000001</v>
      </c>
      <c r="I736">
        <v>41.8</v>
      </c>
      <c r="K736" t="s">
        <v>10066</v>
      </c>
      <c r="L736">
        <v>262466</v>
      </c>
      <c r="M736">
        <v>0</v>
      </c>
      <c r="N736" t="s">
        <v>10067</v>
      </c>
      <c r="O736" t="s">
        <v>10068</v>
      </c>
    </row>
    <row r="737" spans="1:17" x14ac:dyDescent="0.3">
      <c r="A737" t="s">
        <v>10069</v>
      </c>
      <c r="B737" t="s">
        <v>3984</v>
      </c>
      <c r="C737" t="s">
        <v>10070</v>
      </c>
      <c r="D737" t="s">
        <v>10071</v>
      </c>
      <c r="E737" t="s">
        <v>10072</v>
      </c>
      <c r="F737" t="s">
        <v>10073</v>
      </c>
      <c r="G737" t="s">
        <v>3989</v>
      </c>
      <c r="H737">
        <v>23.563300000000002</v>
      </c>
      <c r="I737">
        <v>48.7</v>
      </c>
      <c r="K737" t="s">
        <v>10074</v>
      </c>
      <c r="L737">
        <v>5</v>
      </c>
      <c r="M737">
        <v>7016</v>
      </c>
      <c r="N737" t="s">
        <v>10075</v>
      </c>
      <c r="O737" t="s">
        <v>10076</v>
      </c>
      <c r="P737" t="s">
        <v>10077</v>
      </c>
    </row>
    <row r="738" spans="1:17" x14ac:dyDescent="0.3">
      <c r="A738" t="s">
        <v>10078</v>
      </c>
      <c r="B738" t="s">
        <v>4635</v>
      </c>
      <c r="C738" t="s">
        <v>10079</v>
      </c>
      <c r="D738" t="s">
        <v>10080</v>
      </c>
      <c r="E738" t="s">
        <v>10081</v>
      </c>
      <c r="F738" t="s">
        <v>10082</v>
      </c>
      <c r="G738" t="s">
        <v>3989</v>
      </c>
      <c r="H738">
        <v>1122.28</v>
      </c>
      <c r="I738">
        <v>41.900100000000002</v>
      </c>
      <c r="J738" t="s">
        <v>10083</v>
      </c>
      <c r="K738" t="s">
        <v>10084</v>
      </c>
      <c r="L738">
        <v>396</v>
      </c>
      <c r="M738">
        <v>35979</v>
      </c>
      <c r="N738" t="s">
        <v>10085</v>
      </c>
      <c r="O738" t="s">
        <v>10086</v>
      </c>
      <c r="P738" t="s">
        <v>10087</v>
      </c>
    </row>
    <row r="739" spans="1:17" x14ac:dyDescent="0.3">
      <c r="A739" t="s">
        <v>10088</v>
      </c>
      <c r="B739" t="s">
        <v>4635</v>
      </c>
      <c r="C739" t="s">
        <v>10089</v>
      </c>
      <c r="D739" t="s">
        <v>10090</v>
      </c>
      <c r="E739" t="s">
        <v>10091</v>
      </c>
      <c r="F739" t="s">
        <v>10092</v>
      </c>
      <c r="G739" t="s">
        <v>3917</v>
      </c>
      <c r="H739">
        <v>1061.1099999999999</v>
      </c>
      <c r="I739">
        <v>40.9</v>
      </c>
      <c r="K739" t="s">
        <v>10093</v>
      </c>
      <c r="L739">
        <v>2446</v>
      </c>
      <c r="M739">
        <v>0</v>
      </c>
      <c r="N739" t="s">
        <v>6507</v>
      </c>
      <c r="O739" t="s">
        <v>10094</v>
      </c>
    </row>
    <row r="740" spans="1:17" x14ac:dyDescent="0.3">
      <c r="A740" t="s">
        <v>10095</v>
      </c>
      <c r="B740" t="s">
        <v>4367</v>
      </c>
      <c r="C740" t="s">
        <v>10096</v>
      </c>
      <c r="D740" t="s">
        <v>10097</v>
      </c>
      <c r="E740" t="s">
        <v>10098</v>
      </c>
      <c r="F740" t="s">
        <v>10099</v>
      </c>
      <c r="G740" t="s">
        <v>3906</v>
      </c>
      <c r="H740">
        <v>1564.83</v>
      </c>
      <c r="I740">
        <v>41.9651</v>
      </c>
      <c r="J740" t="s">
        <v>10100</v>
      </c>
      <c r="K740" t="s">
        <v>10101</v>
      </c>
      <c r="L740">
        <v>3831</v>
      </c>
      <c r="M740">
        <v>0</v>
      </c>
      <c r="N740" t="s">
        <v>10102</v>
      </c>
      <c r="O740" t="s">
        <v>10103</v>
      </c>
    </row>
    <row r="741" spans="1:17" x14ac:dyDescent="0.3">
      <c r="A741" t="s">
        <v>10104</v>
      </c>
      <c r="B741" t="s">
        <v>4367</v>
      </c>
      <c r="C741" t="s">
        <v>10105</v>
      </c>
      <c r="D741" t="s">
        <v>10106</v>
      </c>
      <c r="E741" t="s">
        <v>10107</v>
      </c>
      <c r="F741" t="s">
        <v>10108</v>
      </c>
      <c r="G741" t="s">
        <v>3906</v>
      </c>
      <c r="H741">
        <v>809.68</v>
      </c>
      <c r="I741">
        <v>38.968899999999998</v>
      </c>
      <c r="J741" t="s">
        <v>10109</v>
      </c>
      <c r="K741" t="s">
        <v>10110</v>
      </c>
      <c r="L741">
        <v>254</v>
      </c>
      <c r="M741">
        <v>21454</v>
      </c>
      <c r="N741" t="s">
        <v>10111</v>
      </c>
      <c r="O741" t="s">
        <v>10112</v>
      </c>
    </row>
    <row r="742" spans="1:17" x14ac:dyDescent="0.3">
      <c r="A742" t="s">
        <v>10113</v>
      </c>
      <c r="B742" t="s">
        <v>3984</v>
      </c>
      <c r="C742" t="s">
        <v>10114</v>
      </c>
      <c r="D742" t="s">
        <v>10115</v>
      </c>
      <c r="E742" t="s">
        <v>10116</v>
      </c>
      <c r="F742" t="s">
        <v>10117</v>
      </c>
      <c r="G742" t="s">
        <v>3917</v>
      </c>
      <c r="H742">
        <v>23.712199999999999</v>
      </c>
      <c r="I742">
        <v>47.8</v>
      </c>
      <c r="K742" t="s">
        <v>10118</v>
      </c>
      <c r="L742">
        <v>1842</v>
      </c>
      <c r="M742">
        <v>0</v>
      </c>
      <c r="N742" t="s">
        <v>10119</v>
      </c>
      <c r="O742" t="s">
        <v>10120</v>
      </c>
      <c r="Q742">
        <v>24</v>
      </c>
    </row>
    <row r="743" spans="1:17" x14ac:dyDescent="0.3">
      <c r="A743" t="s">
        <v>10121</v>
      </c>
      <c r="B743" t="s">
        <v>4772</v>
      </c>
      <c r="C743" t="s">
        <v>10122</v>
      </c>
      <c r="D743" t="s">
        <v>10123</v>
      </c>
      <c r="E743" t="s">
        <v>10124</v>
      </c>
      <c r="F743" t="s">
        <v>10125</v>
      </c>
      <c r="G743" t="s">
        <v>3989</v>
      </c>
      <c r="H743">
        <v>64.921400000000006</v>
      </c>
      <c r="I743">
        <v>58</v>
      </c>
      <c r="K743" t="s">
        <v>10126</v>
      </c>
      <c r="L743">
        <v>396</v>
      </c>
      <c r="M743">
        <v>0</v>
      </c>
      <c r="N743" t="s">
        <v>10127</v>
      </c>
      <c r="O743" t="s">
        <v>10128</v>
      </c>
    </row>
    <row r="744" spans="1:17" x14ac:dyDescent="0.3">
      <c r="A744" t="s">
        <v>10129</v>
      </c>
      <c r="B744" t="s">
        <v>4208</v>
      </c>
      <c r="C744" t="s">
        <v>10130</v>
      </c>
      <c r="D744" t="s">
        <v>10131</v>
      </c>
      <c r="E744" t="s">
        <v>10132</v>
      </c>
      <c r="F744" t="s">
        <v>10133</v>
      </c>
      <c r="G744" t="s">
        <v>3917</v>
      </c>
      <c r="H744">
        <v>262.78300000000002</v>
      </c>
      <c r="I744">
        <v>41.1</v>
      </c>
      <c r="K744" t="s">
        <v>10134</v>
      </c>
      <c r="L744">
        <v>6384</v>
      </c>
      <c r="M744">
        <v>13364</v>
      </c>
      <c r="N744" t="s">
        <v>9253</v>
      </c>
      <c r="O744" t="s">
        <v>10135</v>
      </c>
    </row>
    <row r="745" spans="1:17" x14ac:dyDescent="0.3">
      <c r="A745" t="s">
        <v>10136</v>
      </c>
      <c r="B745" t="s">
        <v>3984</v>
      </c>
      <c r="C745" t="s">
        <v>10137</v>
      </c>
      <c r="D745" t="s">
        <v>10138</v>
      </c>
      <c r="E745" t="s">
        <v>10139</v>
      </c>
      <c r="F745" t="s">
        <v>10140</v>
      </c>
      <c r="G745" t="s">
        <v>3917</v>
      </c>
      <c r="H745">
        <v>10.445600000000001</v>
      </c>
      <c r="I745">
        <v>40</v>
      </c>
      <c r="K745" t="s">
        <v>10141</v>
      </c>
      <c r="L745">
        <v>6</v>
      </c>
      <c r="M745">
        <v>0</v>
      </c>
      <c r="N745" t="s">
        <v>10142</v>
      </c>
      <c r="O745" t="s">
        <v>10143</v>
      </c>
    </row>
    <row r="746" spans="1:17" x14ac:dyDescent="0.3">
      <c r="A746" t="s">
        <v>10144</v>
      </c>
      <c r="B746" t="s">
        <v>4367</v>
      </c>
      <c r="C746" t="s">
        <v>10145</v>
      </c>
      <c r="D746" t="s">
        <v>10146</v>
      </c>
      <c r="E746" t="s">
        <v>10147</v>
      </c>
      <c r="F746" t="s">
        <v>10148</v>
      </c>
      <c r="G746" t="s">
        <v>3906</v>
      </c>
      <c r="H746">
        <v>618.73</v>
      </c>
      <c r="I746">
        <v>41.095500000000001</v>
      </c>
      <c r="J746" t="s">
        <v>10149</v>
      </c>
      <c r="K746" t="s">
        <v>10150</v>
      </c>
      <c r="L746">
        <v>1567</v>
      </c>
      <c r="M746">
        <v>0</v>
      </c>
      <c r="N746" t="s">
        <v>7745</v>
      </c>
      <c r="O746" t="s">
        <v>10151</v>
      </c>
    </row>
    <row r="747" spans="1:17" x14ac:dyDescent="0.3">
      <c r="A747" t="s">
        <v>10152</v>
      </c>
      <c r="B747" t="s">
        <v>4267</v>
      </c>
      <c r="C747" t="s">
        <v>10153</v>
      </c>
      <c r="D747" t="s">
        <v>10154</v>
      </c>
      <c r="E747" t="s">
        <v>10155</v>
      </c>
      <c r="F747" t="s">
        <v>10156</v>
      </c>
      <c r="G747" t="s">
        <v>3917</v>
      </c>
      <c r="H747">
        <v>91.8917</v>
      </c>
      <c r="I747">
        <v>30.499700000000001</v>
      </c>
      <c r="J747" t="s">
        <v>10157</v>
      </c>
      <c r="K747" t="s">
        <v>10158</v>
      </c>
      <c r="L747">
        <v>1704</v>
      </c>
      <c r="M747">
        <v>13</v>
      </c>
      <c r="N747" t="s">
        <v>10159</v>
      </c>
      <c r="O747" t="s">
        <v>10160</v>
      </c>
    </row>
    <row r="748" spans="1:17" x14ac:dyDescent="0.3">
      <c r="A748" t="s">
        <v>10161</v>
      </c>
      <c r="B748" t="s">
        <v>4367</v>
      </c>
      <c r="C748" t="s">
        <v>10162</v>
      </c>
      <c r="D748" t="s">
        <v>10163</v>
      </c>
      <c r="E748" t="s">
        <v>10164</v>
      </c>
      <c r="F748" t="s">
        <v>10165</v>
      </c>
      <c r="G748" t="s">
        <v>3917</v>
      </c>
      <c r="H748">
        <v>1750.29</v>
      </c>
      <c r="I748">
        <v>38.700000000000003</v>
      </c>
      <c r="J748" t="s">
        <v>10166</v>
      </c>
      <c r="K748" t="s">
        <v>10167</v>
      </c>
      <c r="L748">
        <v>31277</v>
      </c>
      <c r="M748">
        <v>67410</v>
      </c>
      <c r="N748" t="s">
        <v>10168</v>
      </c>
      <c r="O748" t="s">
        <v>10169</v>
      </c>
      <c r="P748" t="s">
        <v>10170</v>
      </c>
    </row>
    <row r="749" spans="1:17" x14ac:dyDescent="0.3">
      <c r="A749" t="s">
        <v>10171</v>
      </c>
      <c r="B749" t="s">
        <v>4208</v>
      </c>
      <c r="C749" t="s">
        <v>10172</v>
      </c>
      <c r="D749" t="s">
        <v>10173</v>
      </c>
      <c r="E749" t="s">
        <v>10174</v>
      </c>
      <c r="F749" t="s">
        <v>10175</v>
      </c>
      <c r="G749" t="s">
        <v>3917</v>
      </c>
      <c r="H749">
        <v>50.549199999999999</v>
      </c>
      <c r="I749">
        <v>47.1</v>
      </c>
      <c r="K749" t="s">
        <v>10176</v>
      </c>
      <c r="L749">
        <v>5192</v>
      </c>
      <c r="M749">
        <v>0</v>
      </c>
      <c r="N749" t="s">
        <v>10177</v>
      </c>
      <c r="O749" t="s">
        <v>10178</v>
      </c>
    </row>
    <row r="750" spans="1:17" x14ac:dyDescent="0.3">
      <c r="A750" t="s">
        <v>10179</v>
      </c>
      <c r="B750" t="s">
        <v>4226</v>
      </c>
      <c r="C750" t="s">
        <v>10180</v>
      </c>
      <c r="D750" t="s">
        <v>10181</v>
      </c>
      <c r="E750" t="s">
        <v>10182</v>
      </c>
      <c r="F750" t="s">
        <v>10183</v>
      </c>
      <c r="G750" t="s">
        <v>3917</v>
      </c>
      <c r="H750">
        <v>453.23500000000001</v>
      </c>
      <c r="I750">
        <v>33.700000000000003</v>
      </c>
      <c r="K750" t="s">
        <v>10184</v>
      </c>
      <c r="L750">
        <v>50455</v>
      </c>
      <c r="M750">
        <v>0</v>
      </c>
      <c r="N750" t="s">
        <v>6286</v>
      </c>
      <c r="O750" t="s">
        <v>10185</v>
      </c>
    </row>
    <row r="751" spans="1:17" x14ac:dyDescent="0.3">
      <c r="A751" t="s">
        <v>10186</v>
      </c>
      <c r="B751" t="s">
        <v>4367</v>
      </c>
      <c r="D751" t="s">
        <v>10187</v>
      </c>
      <c r="E751" t="s">
        <v>10188</v>
      </c>
      <c r="F751" t="s">
        <v>10189</v>
      </c>
      <c r="G751" t="s">
        <v>3917</v>
      </c>
      <c r="H751">
        <v>813.98699999999997</v>
      </c>
      <c r="I751">
        <v>36.5</v>
      </c>
      <c r="K751" t="s">
        <v>10190</v>
      </c>
      <c r="L751">
        <v>68189</v>
      </c>
      <c r="M751">
        <v>0</v>
      </c>
      <c r="N751" t="s">
        <v>10191</v>
      </c>
      <c r="O751" t="s">
        <v>10192</v>
      </c>
    </row>
    <row r="752" spans="1:17" x14ac:dyDescent="0.3">
      <c r="A752" t="s">
        <v>10193</v>
      </c>
      <c r="B752" t="s">
        <v>4443</v>
      </c>
      <c r="C752" t="s">
        <v>10194</v>
      </c>
      <c r="D752" t="s">
        <v>10195</v>
      </c>
      <c r="E752" t="s">
        <v>10196</v>
      </c>
      <c r="F752" t="s">
        <v>10197</v>
      </c>
      <c r="G752" t="s">
        <v>3917</v>
      </c>
      <c r="H752">
        <v>2026.8</v>
      </c>
      <c r="I752">
        <v>41.5</v>
      </c>
      <c r="K752" t="s">
        <v>10198</v>
      </c>
      <c r="L752">
        <v>12405</v>
      </c>
      <c r="M752">
        <v>0</v>
      </c>
      <c r="N752" t="s">
        <v>9900</v>
      </c>
      <c r="O752" t="s">
        <v>10199</v>
      </c>
    </row>
    <row r="753" spans="1:17" x14ac:dyDescent="0.3">
      <c r="A753" t="s">
        <v>10200</v>
      </c>
      <c r="B753" t="s">
        <v>4267</v>
      </c>
      <c r="C753" t="s">
        <v>10201</v>
      </c>
      <c r="D753" t="s">
        <v>10202</v>
      </c>
      <c r="E753" t="s">
        <v>10203</v>
      </c>
      <c r="F753" t="s">
        <v>10204</v>
      </c>
      <c r="G753" t="s">
        <v>3989</v>
      </c>
      <c r="H753">
        <v>286.15100000000001</v>
      </c>
      <c r="I753">
        <v>36.799999999999997</v>
      </c>
      <c r="J753" t="s">
        <v>10205</v>
      </c>
      <c r="K753" t="s">
        <v>10206</v>
      </c>
      <c r="L753">
        <v>1321</v>
      </c>
      <c r="M753">
        <v>28741</v>
      </c>
      <c r="N753" t="s">
        <v>10207</v>
      </c>
      <c r="O753" t="s">
        <v>10208</v>
      </c>
      <c r="P753" t="s">
        <v>10209</v>
      </c>
    </row>
    <row r="754" spans="1:17" x14ac:dyDescent="0.3">
      <c r="A754" t="s">
        <v>10210</v>
      </c>
      <c r="B754" t="s">
        <v>4367</v>
      </c>
      <c r="C754" t="s">
        <v>10211</v>
      </c>
      <c r="D754" t="s">
        <v>10212</v>
      </c>
      <c r="E754" t="s">
        <v>10213</v>
      </c>
      <c r="F754" t="s">
        <v>10214</v>
      </c>
      <c r="G754" t="s">
        <v>3917</v>
      </c>
      <c r="H754">
        <v>1017.71</v>
      </c>
      <c r="I754">
        <v>36.4</v>
      </c>
      <c r="K754" t="s">
        <v>10215</v>
      </c>
      <c r="L754">
        <v>5625</v>
      </c>
      <c r="M754">
        <v>0</v>
      </c>
      <c r="N754" t="s">
        <v>4977</v>
      </c>
      <c r="O754" t="s">
        <v>10216</v>
      </c>
    </row>
    <row r="755" spans="1:17" x14ac:dyDescent="0.3">
      <c r="A755" t="s">
        <v>10217</v>
      </c>
      <c r="B755" t="s">
        <v>4267</v>
      </c>
      <c r="C755" t="s">
        <v>10218</v>
      </c>
      <c r="D755" t="s">
        <v>10219</v>
      </c>
      <c r="E755" t="s">
        <v>10220</v>
      </c>
      <c r="F755" t="s">
        <v>10221</v>
      </c>
      <c r="G755" t="s">
        <v>3917</v>
      </c>
      <c r="H755">
        <v>1590.01</v>
      </c>
      <c r="I755">
        <v>33.4</v>
      </c>
      <c r="K755" t="s">
        <v>10222</v>
      </c>
      <c r="L755">
        <v>371427</v>
      </c>
      <c r="M755">
        <v>0</v>
      </c>
      <c r="N755" t="s">
        <v>10223</v>
      </c>
      <c r="O755" t="s">
        <v>10224</v>
      </c>
    </row>
    <row r="756" spans="1:17" x14ac:dyDescent="0.3">
      <c r="A756" t="s">
        <v>10225</v>
      </c>
      <c r="B756" t="s">
        <v>4443</v>
      </c>
      <c r="C756" t="s">
        <v>10226</v>
      </c>
      <c r="D756" t="s">
        <v>10227</v>
      </c>
      <c r="E756" t="s">
        <v>10228</v>
      </c>
      <c r="F756" t="s">
        <v>10229</v>
      </c>
      <c r="G756" t="s">
        <v>3917</v>
      </c>
      <c r="H756">
        <v>2387.08</v>
      </c>
      <c r="I756">
        <v>41.3</v>
      </c>
      <c r="K756" t="s">
        <v>10230</v>
      </c>
      <c r="L756">
        <v>810</v>
      </c>
      <c r="M756">
        <v>27168</v>
      </c>
      <c r="N756" t="s">
        <v>10231</v>
      </c>
      <c r="O756" t="s">
        <v>10232</v>
      </c>
    </row>
    <row r="757" spans="1:17" x14ac:dyDescent="0.3">
      <c r="A757" t="s">
        <v>10233</v>
      </c>
      <c r="B757" t="s">
        <v>3923</v>
      </c>
      <c r="D757" t="s">
        <v>10234</v>
      </c>
      <c r="E757" t="s">
        <v>10235</v>
      </c>
      <c r="F757" t="s">
        <v>10236</v>
      </c>
      <c r="G757" t="s">
        <v>3906</v>
      </c>
      <c r="H757">
        <v>1731.46</v>
      </c>
      <c r="I757">
        <v>46.759599999999999</v>
      </c>
      <c r="J757" t="s">
        <v>10237</v>
      </c>
      <c r="K757" t="s">
        <v>10238</v>
      </c>
      <c r="L757">
        <v>1233</v>
      </c>
      <c r="M757">
        <v>0</v>
      </c>
      <c r="N757" t="s">
        <v>10239</v>
      </c>
      <c r="O757" t="s">
        <v>10240</v>
      </c>
    </row>
    <row r="758" spans="1:17" x14ac:dyDescent="0.3">
      <c r="A758" t="s">
        <v>10241</v>
      </c>
      <c r="B758" t="s">
        <v>4367</v>
      </c>
      <c r="C758" t="s">
        <v>10242</v>
      </c>
      <c r="D758" t="s">
        <v>10243</v>
      </c>
      <c r="E758" t="s">
        <v>10244</v>
      </c>
      <c r="F758" t="s">
        <v>10245</v>
      </c>
      <c r="G758" t="s">
        <v>3906</v>
      </c>
      <c r="H758">
        <v>1005.58</v>
      </c>
      <c r="I758">
        <v>40.662399999999998</v>
      </c>
      <c r="J758" t="s">
        <v>10246</v>
      </c>
      <c r="K758" t="s">
        <v>10247</v>
      </c>
      <c r="L758">
        <v>304</v>
      </c>
      <c r="M758">
        <v>49669</v>
      </c>
      <c r="N758" t="s">
        <v>7500</v>
      </c>
      <c r="O758" t="s">
        <v>10248</v>
      </c>
      <c r="P758" t="s">
        <v>10249</v>
      </c>
    </row>
    <row r="759" spans="1:17" x14ac:dyDescent="0.3">
      <c r="A759" t="s">
        <v>10250</v>
      </c>
      <c r="B759" t="s">
        <v>4367</v>
      </c>
      <c r="C759" t="s">
        <v>10251</v>
      </c>
      <c r="D759" t="s">
        <v>10252</v>
      </c>
      <c r="E759" t="s">
        <v>10253</v>
      </c>
      <c r="F759" t="s">
        <v>10254</v>
      </c>
      <c r="G759" t="s">
        <v>3917</v>
      </c>
      <c r="H759">
        <v>706.149</v>
      </c>
      <c r="I759">
        <v>40.299999999999997</v>
      </c>
      <c r="K759" t="s">
        <v>10255</v>
      </c>
      <c r="L759">
        <v>715</v>
      </c>
      <c r="M759">
        <v>0</v>
      </c>
      <c r="N759" t="s">
        <v>6323</v>
      </c>
      <c r="O759" t="s">
        <v>10256</v>
      </c>
    </row>
    <row r="760" spans="1:17" x14ac:dyDescent="0.3">
      <c r="A760" t="s">
        <v>10257</v>
      </c>
      <c r="B760" t="s">
        <v>4635</v>
      </c>
      <c r="C760" t="s">
        <v>10258</v>
      </c>
      <c r="D760" t="s">
        <v>10259</v>
      </c>
      <c r="E760" t="s">
        <v>4658</v>
      </c>
      <c r="F760" t="s">
        <v>10260</v>
      </c>
      <c r="G760" t="s">
        <v>3917</v>
      </c>
      <c r="H760">
        <v>1231.28</v>
      </c>
      <c r="I760">
        <v>40.9</v>
      </c>
      <c r="K760" t="s">
        <v>10261</v>
      </c>
      <c r="L760">
        <v>5096</v>
      </c>
      <c r="M760">
        <v>0</v>
      </c>
      <c r="N760" t="s">
        <v>4661</v>
      </c>
      <c r="O760" t="s">
        <v>10262</v>
      </c>
    </row>
    <row r="761" spans="1:17" x14ac:dyDescent="0.3">
      <c r="A761" t="s">
        <v>180</v>
      </c>
      <c r="B761" t="s">
        <v>3984</v>
      </c>
      <c r="C761" t="s">
        <v>10263</v>
      </c>
      <c r="D761" t="s">
        <v>10264</v>
      </c>
      <c r="E761" t="s">
        <v>10265</v>
      </c>
      <c r="F761" t="s">
        <v>10266</v>
      </c>
      <c r="G761" t="s">
        <v>3989</v>
      </c>
      <c r="H761">
        <v>24.170400000000001</v>
      </c>
      <c r="I761">
        <v>44.7</v>
      </c>
      <c r="K761" t="s">
        <v>10267</v>
      </c>
      <c r="L761">
        <v>30</v>
      </c>
      <c r="M761">
        <v>10841</v>
      </c>
      <c r="N761" t="s">
        <v>10268</v>
      </c>
      <c r="O761" t="s">
        <v>10269</v>
      </c>
      <c r="P761" t="s">
        <v>10270</v>
      </c>
      <c r="Q761">
        <v>25</v>
      </c>
    </row>
    <row r="762" spans="1:17" x14ac:dyDescent="0.3">
      <c r="A762" t="s">
        <v>10271</v>
      </c>
      <c r="B762" t="s">
        <v>4208</v>
      </c>
      <c r="D762" t="s">
        <v>10272</v>
      </c>
      <c r="E762" t="s">
        <v>10273</v>
      </c>
      <c r="F762" t="s">
        <v>10274</v>
      </c>
      <c r="G762" t="s">
        <v>3917</v>
      </c>
      <c r="H762">
        <v>291.096</v>
      </c>
      <c r="I762">
        <v>0</v>
      </c>
      <c r="K762" t="s">
        <v>10275</v>
      </c>
      <c r="L762">
        <v>167310</v>
      </c>
      <c r="M762">
        <v>0</v>
      </c>
      <c r="N762" t="s">
        <v>9253</v>
      </c>
      <c r="O762" t="s">
        <v>10276</v>
      </c>
    </row>
    <row r="763" spans="1:17" x14ac:dyDescent="0.3">
      <c r="A763" t="s">
        <v>10277</v>
      </c>
      <c r="B763" t="s">
        <v>3984</v>
      </c>
      <c r="C763" t="s">
        <v>10278</v>
      </c>
      <c r="D763" t="s">
        <v>10279</v>
      </c>
      <c r="E763" t="s">
        <v>10280</v>
      </c>
      <c r="F763" t="s">
        <v>10281</v>
      </c>
      <c r="G763" t="s">
        <v>3989</v>
      </c>
      <c r="H763">
        <v>15.1844</v>
      </c>
      <c r="I763">
        <v>32.4</v>
      </c>
      <c r="K763" t="s">
        <v>10282</v>
      </c>
      <c r="L763">
        <v>41</v>
      </c>
      <c r="M763">
        <v>0</v>
      </c>
      <c r="N763" t="s">
        <v>10283</v>
      </c>
      <c r="O763" t="s">
        <v>10284</v>
      </c>
      <c r="Q763">
        <v>25</v>
      </c>
    </row>
    <row r="764" spans="1:17" x14ac:dyDescent="0.3">
      <c r="A764" t="s">
        <v>10285</v>
      </c>
      <c r="B764" t="s">
        <v>4367</v>
      </c>
      <c r="D764" t="s">
        <v>10286</v>
      </c>
      <c r="E764" t="s">
        <v>10287</v>
      </c>
      <c r="F764" t="s">
        <v>10288</v>
      </c>
      <c r="G764" t="s">
        <v>3906</v>
      </c>
      <c r="H764">
        <v>1173.47</v>
      </c>
      <c r="I764">
        <v>39.535800000000002</v>
      </c>
      <c r="J764" t="s">
        <v>10289</v>
      </c>
      <c r="K764" t="s">
        <v>10290</v>
      </c>
      <c r="L764">
        <v>46</v>
      </c>
      <c r="M764">
        <v>40002</v>
      </c>
      <c r="N764" t="s">
        <v>10291</v>
      </c>
      <c r="O764" t="s">
        <v>10292</v>
      </c>
      <c r="P764" t="s">
        <v>10293</v>
      </c>
    </row>
    <row r="765" spans="1:17" x14ac:dyDescent="0.3">
      <c r="A765" t="s">
        <v>10294</v>
      </c>
      <c r="B765" t="s">
        <v>6388</v>
      </c>
      <c r="D765" t="s">
        <v>10295</v>
      </c>
      <c r="E765" t="s">
        <v>10296</v>
      </c>
      <c r="F765" t="s">
        <v>10297</v>
      </c>
      <c r="G765" t="s">
        <v>3917</v>
      </c>
      <c r="H765">
        <v>2356.5700000000002</v>
      </c>
      <c r="I765">
        <v>45.3</v>
      </c>
      <c r="K765" t="s">
        <v>10298</v>
      </c>
      <c r="L765">
        <v>48450</v>
      </c>
      <c r="M765">
        <v>0</v>
      </c>
      <c r="N765" t="s">
        <v>10299</v>
      </c>
      <c r="O765" t="s">
        <v>10300</v>
      </c>
    </row>
    <row r="766" spans="1:17" x14ac:dyDescent="0.3">
      <c r="A766" t="s">
        <v>10301</v>
      </c>
      <c r="B766" t="s">
        <v>4226</v>
      </c>
      <c r="C766" t="s">
        <v>10302</v>
      </c>
      <c r="D766" t="s">
        <v>10303</v>
      </c>
      <c r="E766" t="s">
        <v>10304</v>
      </c>
      <c r="F766" t="s">
        <v>10305</v>
      </c>
      <c r="G766" t="s">
        <v>3917</v>
      </c>
      <c r="H766">
        <v>510.512</v>
      </c>
      <c r="I766">
        <v>35.4</v>
      </c>
      <c r="K766" t="s">
        <v>10306</v>
      </c>
      <c r="L766">
        <v>4394</v>
      </c>
      <c r="M766">
        <v>0</v>
      </c>
      <c r="N766" t="s">
        <v>10307</v>
      </c>
      <c r="O766" t="s">
        <v>10308</v>
      </c>
    </row>
    <row r="767" spans="1:17" x14ac:dyDescent="0.3">
      <c r="A767" t="s">
        <v>10309</v>
      </c>
      <c r="B767" t="s">
        <v>4443</v>
      </c>
      <c r="C767" t="s">
        <v>10310</v>
      </c>
      <c r="D767" t="s">
        <v>10311</v>
      </c>
      <c r="E767" t="s">
        <v>10312</v>
      </c>
      <c r="F767" t="s">
        <v>10313</v>
      </c>
      <c r="G767" t="s">
        <v>3917</v>
      </c>
      <c r="H767">
        <v>3069.61</v>
      </c>
      <c r="I767">
        <v>40.9</v>
      </c>
      <c r="K767" t="s">
        <v>10314</v>
      </c>
      <c r="L767">
        <v>1072499</v>
      </c>
      <c r="M767">
        <v>0</v>
      </c>
      <c r="N767" t="s">
        <v>5712</v>
      </c>
      <c r="O767" t="s">
        <v>10315</v>
      </c>
    </row>
    <row r="768" spans="1:17" x14ac:dyDescent="0.3">
      <c r="A768" t="s">
        <v>10316</v>
      </c>
      <c r="B768" t="s">
        <v>4367</v>
      </c>
      <c r="D768" t="s">
        <v>10317</v>
      </c>
      <c r="E768" t="s">
        <v>10318</v>
      </c>
      <c r="F768" t="s">
        <v>10319</v>
      </c>
      <c r="G768" t="s">
        <v>3906</v>
      </c>
      <c r="H768">
        <v>792.11800000000005</v>
      </c>
      <c r="I768">
        <v>39.725200000000001</v>
      </c>
      <c r="J768" t="s">
        <v>10320</v>
      </c>
      <c r="K768" t="s">
        <v>10321</v>
      </c>
      <c r="L768">
        <v>69</v>
      </c>
      <c r="M768">
        <v>0</v>
      </c>
      <c r="N768" t="s">
        <v>10322</v>
      </c>
      <c r="O768" t="s">
        <v>10323</v>
      </c>
    </row>
    <row r="769" spans="1:17" x14ac:dyDescent="0.3">
      <c r="A769" t="s">
        <v>10324</v>
      </c>
      <c r="B769" t="s">
        <v>3923</v>
      </c>
      <c r="D769" t="s">
        <v>10325</v>
      </c>
      <c r="E769" t="s">
        <v>10326</v>
      </c>
      <c r="F769" t="s">
        <v>10327</v>
      </c>
      <c r="G769" t="s">
        <v>3917</v>
      </c>
      <c r="H769">
        <v>8119.12</v>
      </c>
      <c r="I769">
        <v>29.3</v>
      </c>
      <c r="K769" t="s">
        <v>10328</v>
      </c>
      <c r="L769">
        <v>669893</v>
      </c>
      <c r="M769">
        <v>0</v>
      </c>
      <c r="N769" t="s">
        <v>10329</v>
      </c>
      <c r="O769" t="s">
        <v>10330</v>
      </c>
    </row>
    <row r="770" spans="1:17" x14ac:dyDescent="0.3">
      <c r="A770" t="s">
        <v>10331</v>
      </c>
      <c r="B770" t="s">
        <v>4367</v>
      </c>
      <c r="D770" t="s">
        <v>10332</v>
      </c>
      <c r="E770" t="s">
        <v>10333</v>
      </c>
      <c r="F770" t="s">
        <v>10334</v>
      </c>
      <c r="G770" t="s">
        <v>3906</v>
      </c>
      <c r="H770">
        <v>782.42399999999998</v>
      </c>
      <c r="I770">
        <v>39.731499999999997</v>
      </c>
      <c r="J770" t="s">
        <v>10335</v>
      </c>
      <c r="K770" t="s">
        <v>10336</v>
      </c>
      <c r="L770">
        <v>58</v>
      </c>
      <c r="M770">
        <v>49507</v>
      </c>
      <c r="N770" t="s">
        <v>10337</v>
      </c>
      <c r="O770" t="s">
        <v>10338</v>
      </c>
      <c r="P770" t="s">
        <v>10339</v>
      </c>
    </row>
    <row r="771" spans="1:17" x14ac:dyDescent="0.3">
      <c r="A771" t="s">
        <v>10340</v>
      </c>
      <c r="B771" t="s">
        <v>4367</v>
      </c>
      <c r="C771" t="s">
        <v>10341</v>
      </c>
      <c r="D771" t="s">
        <v>10342</v>
      </c>
      <c r="E771" t="s">
        <v>10343</v>
      </c>
      <c r="F771" t="s">
        <v>10344</v>
      </c>
      <c r="G771" t="s">
        <v>3917</v>
      </c>
      <c r="H771">
        <v>793.35900000000004</v>
      </c>
      <c r="I771">
        <v>44.9</v>
      </c>
      <c r="J771" t="s">
        <v>10345</v>
      </c>
      <c r="K771" t="s">
        <v>10346</v>
      </c>
      <c r="L771">
        <v>25703</v>
      </c>
      <c r="M771">
        <v>0</v>
      </c>
      <c r="N771" t="s">
        <v>10347</v>
      </c>
      <c r="O771" t="s">
        <v>10348</v>
      </c>
    </row>
    <row r="772" spans="1:17" x14ac:dyDescent="0.3">
      <c r="A772" t="s">
        <v>10349</v>
      </c>
      <c r="B772" t="s">
        <v>3912</v>
      </c>
      <c r="C772" t="s">
        <v>10350</v>
      </c>
      <c r="D772" t="s">
        <v>10351</v>
      </c>
      <c r="E772" t="s">
        <v>10352</v>
      </c>
      <c r="F772" t="s">
        <v>10353</v>
      </c>
      <c r="G772" t="s">
        <v>3917</v>
      </c>
      <c r="H772">
        <v>30.480899999999998</v>
      </c>
      <c r="I772">
        <v>28.6</v>
      </c>
      <c r="K772" t="s">
        <v>10354</v>
      </c>
      <c r="L772">
        <v>777</v>
      </c>
      <c r="M772">
        <v>0</v>
      </c>
      <c r="N772" t="s">
        <v>10355</v>
      </c>
      <c r="O772" t="s">
        <v>10356</v>
      </c>
    </row>
    <row r="773" spans="1:17" x14ac:dyDescent="0.3">
      <c r="A773" t="s">
        <v>10357</v>
      </c>
      <c r="B773" t="s">
        <v>4367</v>
      </c>
      <c r="C773" t="s">
        <v>10358</v>
      </c>
      <c r="D773" t="s">
        <v>10359</v>
      </c>
      <c r="E773" t="s">
        <v>10360</v>
      </c>
      <c r="F773" t="s">
        <v>10361</v>
      </c>
      <c r="G773" t="s">
        <v>3906</v>
      </c>
      <c r="H773">
        <v>877.61500000000001</v>
      </c>
      <c r="I773">
        <v>41.805100000000003</v>
      </c>
      <c r="J773" t="s">
        <v>10362</v>
      </c>
      <c r="K773" t="s">
        <v>10363</v>
      </c>
      <c r="L773">
        <v>854</v>
      </c>
      <c r="M773">
        <v>28508</v>
      </c>
      <c r="N773" t="s">
        <v>9636</v>
      </c>
      <c r="O773" t="s">
        <v>10364</v>
      </c>
    </row>
    <row r="774" spans="1:17" x14ac:dyDescent="0.3">
      <c r="A774" t="s">
        <v>10365</v>
      </c>
      <c r="B774" t="s">
        <v>4267</v>
      </c>
      <c r="C774" t="s">
        <v>10366</v>
      </c>
      <c r="D774" t="s">
        <v>10367</v>
      </c>
      <c r="E774" t="s">
        <v>10368</v>
      </c>
      <c r="F774" t="s">
        <v>10369</v>
      </c>
      <c r="G774" t="s">
        <v>3917</v>
      </c>
      <c r="H774">
        <v>689.13099999999997</v>
      </c>
      <c r="I774">
        <v>37.5</v>
      </c>
      <c r="K774" t="s">
        <v>10370</v>
      </c>
      <c r="L774">
        <v>423833</v>
      </c>
      <c r="M774">
        <v>0</v>
      </c>
      <c r="N774" t="s">
        <v>10371</v>
      </c>
      <c r="O774" t="s">
        <v>10372</v>
      </c>
    </row>
    <row r="775" spans="1:17" x14ac:dyDescent="0.3">
      <c r="A775" t="s">
        <v>10373</v>
      </c>
      <c r="B775" t="s">
        <v>3984</v>
      </c>
      <c r="C775" t="s">
        <v>10374</v>
      </c>
      <c r="D775" t="s">
        <v>10375</v>
      </c>
      <c r="E775" t="s">
        <v>7128</v>
      </c>
      <c r="F775" t="s">
        <v>10376</v>
      </c>
      <c r="G775" t="s">
        <v>3917</v>
      </c>
      <c r="H775">
        <v>12.292899999999999</v>
      </c>
      <c r="I775">
        <v>43.4</v>
      </c>
      <c r="K775" t="s">
        <v>10377</v>
      </c>
      <c r="L775">
        <v>215</v>
      </c>
      <c r="M775">
        <v>0</v>
      </c>
      <c r="N775" t="s">
        <v>7131</v>
      </c>
      <c r="O775" t="s">
        <v>10378</v>
      </c>
      <c r="Q775">
        <v>25</v>
      </c>
    </row>
    <row r="776" spans="1:17" x14ac:dyDescent="0.3">
      <c r="A776" t="s">
        <v>10379</v>
      </c>
      <c r="B776" t="s">
        <v>4367</v>
      </c>
      <c r="C776" t="s">
        <v>10380</v>
      </c>
      <c r="D776" t="s">
        <v>10381</v>
      </c>
      <c r="E776" t="s">
        <v>10382</v>
      </c>
      <c r="F776" t="s">
        <v>10383</v>
      </c>
      <c r="G776" t="s">
        <v>3989</v>
      </c>
      <c r="H776">
        <v>1001.52</v>
      </c>
      <c r="I776">
        <v>40.700000000000003</v>
      </c>
      <c r="K776" t="s">
        <v>10384</v>
      </c>
      <c r="L776">
        <v>249768</v>
      </c>
      <c r="M776">
        <v>0</v>
      </c>
      <c r="N776" t="s">
        <v>10385</v>
      </c>
      <c r="O776" t="s">
        <v>10386</v>
      </c>
    </row>
    <row r="777" spans="1:17" x14ac:dyDescent="0.3">
      <c r="A777" t="s">
        <v>10387</v>
      </c>
      <c r="B777" t="s">
        <v>4367</v>
      </c>
      <c r="C777" t="s">
        <v>10388</v>
      </c>
      <c r="D777" t="s">
        <v>10389</v>
      </c>
      <c r="E777" t="s">
        <v>10390</v>
      </c>
      <c r="F777" t="s">
        <v>10391</v>
      </c>
      <c r="G777" t="s">
        <v>3906</v>
      </c>
      <c r="H777">
        <v>903.58199999999999</v>
      </c>
      <c r="I777">
        <v>43.218200000000003</v>
      </c>
      <c r="J777" t="s">
        <v>10392</v>
      </c>
      <c r="K777" t="s">
        <v>10393</v>
      </c>
      <c r="L777">
        <v>74</v>
      </c>
      <c r="M777">
        <v>56007</v>
      </c>
      <c r="N777" t="s">
        <v>10394</v>
      </c>
      <c r="O777" t="s">
        <v>10395</v>
      </c>
      <c r="P777" t="s">
        <v>10396</v>
      </c>
    </row>
    <row r="778" spans="1:17" x14ac:dyDescent="0.3">
      <c r="A778" t="s">
        <v>10397</v>
      </c>
      <c r="B778" t="s">
        <v>5082</v>
      </c>
      <c r="D778" t="s">
        <v>10398</v>
      </c>
      <c r="E778" t="s">
        <v>10399</v>
      </c>
      <c r="F778" t="s">
        <v>10400</v>
      </c>
      <c r="G778" t="s">
        <v>3917</v>
      </c>
      <c r="H778">
        <v>103.66500000000001</v>
      </c>
      <c r="I778">
        <v>41.7</v>
      </c>
      <c r="K778" t="s">
        <v>10401</v>
      </c>
      <c r="L778">
        <v>30091</v>
      </c>
      <c r="M778">
        <v>11598</v>
      </c>
      <c r="N778" t="s">
        <v>9253</v>
      </c>
      <c r="O778" t="s">
        <v>10402</v>
      </c>
    </row>
    <row r="779" spans="1:17" x14ac:dyDescent="0.3">
      <c r="A779" t="s">
        <v>10403</v>
      </c>
      <c r="B779" t="s">
        <v>6388</v>
      </c>
      <c r="D779" t="s">
        <v>10404</v>
      </c>
      <c r="E779" t="s">
        <v>10405</v>
      </c>
      <c r="F779" t="s">
        <v>10406</v>
      </c>
      <c r="G779" t="s">
        <v>3917</v>
      </c>
      <c r="H779">
        <v>2214.83</v>
      </c>
      <c r="I779">
        <v>43.9</v>
      </c>
      <c r="K779" t="s">
        <v>10407</v>
      </c>
      <c r="L779">
        <v>89628</v>
      </c>
      <c r="M779">
        <v>0</v>
      </c>
      <c r="N779" t="s">
        <v>10408</v>
      </c>
      <c r="O779" t="s">
        <v>10409</v>
      </c>
    </row>
    <row r="780" spans="1:17" x14ac:dyDescent="0.3">
      <c r="A780" t="s">
        <v>10410</v>
      </c>
      <c r="B780" t="s">
        <v>4367</v>
      </c>
      <c r="C780" t="s">
        <v>10411</v>
      </c>
      <c r="D780" t="s">
        <v>10412</v>
      </c>
      <c r="E780" t="s">
        <v>10413</v>
      </c>
      <c r="F780" t="s">
        <v>10414</v>
      </c>
      <c r="G780" t="s">
        <v>3906</v>
      </c>
      <c r="H780">
        <v>742.58</v>
      </c>
      <c r="I780">
        <v>38.775300000000001</v>
      </c>
      <c r="J780" t="s">
        <v>10415</v>
      </c>
      <c r="K780" t="s">
        <v>10416</v>
      </c>
      <c r="L780">
        <v>285</v>
      </c>
      <c r="M780">
        <v>22769</v>
      </c>
      <c r="N780" t="s">
        <v>9741</v>
      </c>
      <c r="O780" t="s">
        <v>10417</v>
      </c>
    </row>
    <row r="781" spans="1:17" x14ac:dyDescent="0.3">
      <c r="A781" t="s">
        <v>10418</v>
      </c>
      <c r="B781" t="s">
        <v>4443</v>
      </c>
      <c r="C781" t="s">
        <v>10419</v>
      </c>
      <c r="D781" t="s">
        <v>10420</v>
      </c>
      <c r="E781" t="s">
        <v>8848</v>
      </c>
      <c r="F781" t="s">
        <v>10421</v>
      </c>
      <c r="G781" t="s">
        <v>3917</v>
      </c>
      <c r="H781">
        <v>2692.99</v>
      </c>
      <c r="I781">
        <v>40.700000000000003</v>
      </c>
      <c r="K781" t="s">
        <v>10422</v>
      </c>
      <c r="L781">
        <v>274130</v>
      </c>
      <c r="M781">
        <v>0</v>
      </c>
      <c r="N781" t="s">
        <v>8851</v>
      </c>
      <c r="O781" t="s">
        <v>10423</v>
      </c>
    </row>
    <row r="782" spans="1:17" x14ac:dyDescent="0.3">
      <c r="A782" t="s">
        <v>10424</v>
      </c>
      <c r="B782" t="s">
        <v>4267</v>
      </c>
      <c r="C782" t="s">
        <v>10425</v>
      </c>
      <c r="D782" t="s">
        <v>10426</v>
      </c>
      <c r="E782" t="s">
        <v>10427</v>
      </c>
      <c r="F782" t="s">
        <v>10428</v>
      </c>
      <c r="G782" t="s">
        <v>3917</v>
      </c>
      <c r="H782">
        <v>1925.79</v>
      </c>
      <c r="I782">
        <v>39.1</v>
      </c>
      <c r="K782" t="s">
        <v>10429</v>
      </c>
      <c r="L782">
        <v>403881</v>
      </c>
      <c r="M782">
        <v>0</v>
      </c>
      <c r="N782" t="s">
        <v>10430</v>
      </c>
      <c r="O782" t="s">
        <v>10431</v>
      </c>
    </row>
    <row r="783" spans="1:17" x14ac:dyDescent="0.3">
      <c r="A783" t="s">
        <v>10432</v>
      </c>
      <c r="B783" t="s">
        <v>4267</v>
      </c>
      <c r="C783" t="s">
        <v>10433</v>
      </c>
      <c r="D783" t="s">
        <v>10434</v>
      </c>
      <c r="E783" t="s">
        <v>10435</v>
      </c>
      <c r="F783" t="s">
        <v>10436</v>
      </c>
      <c r="G783" t="s">
        <v>3906</v>
      </c>
      <c r="H783">
        <v>1985.03</v>
      </c>
      <c r="I783">
        <v>36.845700000000001</v>
      </c>
      <c r="J783" t="s">
        <v>10437</v>
      </c>
      <c r="L783">
        <v>24</v>
      </c>
      <c r="M783">
        <v>0</v>
      </c>
      <c r="N783" t="s">
        <v>9507</v>
      </c>
      <c r="O783" t="s">
        <v>10438</v>
      </c>
    </row>
    <row r="784" spans="1:17" x14ac:dyDescent="0.3">
      <c r="A784" t="s">
        <v>10439</v>
      </c>
      <c r="B784" t="s">
        <v>4367</v>
      </c>
      <c r="C784" t="s">
        <v>10440</v>
      </c>
      <c r="D784" t="s">
        <v>10441</v>
      </c>
      <c r="E784" t="s">
        <v>10442</v>
      </c>
      <c r="F784" t="s">
        <v>10443</v>
      </c>
      <c r="G784" t="s">
        <v>3906</v>
      </c>
      <c r="H784">
        <v>670.83900000000006</v>
      </c>
      <c r="I784">
        <v>43.046799999999998</v>
      </c>
      <c r="J784" t="s">
        <v>10444</v>
      </c>
      <c r="K784" t="s">
        <v>10445</v>
      </c>
      <c r="L784">
        <v>3798</v>
      </c>
      <c r="M784">
        <v>0</v>
      </c>
      <c r="N784" t="s">
        <v>7360</v>
      </c>
      <c r="O784" t="s">
        <v>10446</v>
      </c>
    </row>
    <row r="785" spans="1:17" x14ac:dyDescent="0.3">
      <c r="A785" t="s">
        <v>10447</v>
      </c>
      <c r="B785" t="s">
        <v>4367</v>
      </c>
      <c r="D785" t="s">
        <v>10448</v>
      </c>
      <c r="E785" t="s">
        <v>8622</v>
      </c>
      <c r="F785" t="s">
        <v>10449</v>
      </c>
      <c r="G785" t="s">
        <v>3917</v>
      </c>
      <c r="H785">
        <v>394.928</v>
      </c>
      <c r="I785">
        <v>0</v>
      </c>
      <c r="K785" t="s">
        <v>10450</v>
      </c>
      <c r="L785">
        <v>116705</v>
      </c>
      <c r="M785">
        <v>0</v>
      </c>
      <c r="N785" t="s">
        <v>9597</v>
      </c>
      <c r="O785" t="s">
        <v>10451</v>
      </c>
    </row>
    <row r="786" spans="1:17" x14ac:dyDescent="0.3">
      <c r="A786" t="s">
        <v>10452</v>
      </c>
      <c r="B786" t="s">
        <v>4443</v>
      </c>
      <c r="C786" t="s">
        <v>10453</v>
      </c>
      <c r="D786" t="s">
        <v>10454</v>
      </c>
      <c r="E786" t="s">
        <v>10455</v>
      </c>
      <c r="F786" t="s">
        <v>10456</v>
      </c>
      <c r="G786" t="s">
        <v>3917</v>
      </c>
      <c r="H786">
        <v>2518.31</v>
      </c>
      <c r="I786">
        <v>39.700000000000003</v>
      </c>
      <c r="K786" t="s">
        <v>10457</v>
      </c>
      <c r="L786">
        <v>21157</v>
      </c>
      <c r="M786">
        <v>37422</v>
      </c>
      <c r="N786" t="s">
        <v>10458</v>
      </c>
      <c r="O786" t="s">
        <v>10459</v>
      </c>
      <c r="P786" t="s">
        <v>10460</v>
      </c>
    </row>
    <row r="787" spans="1:17" x14ac:dyDescent="0.3">
      <c r="A787" t="s">
        <v>10461</v>
      </c>
      <c r="B787" t="s">
        <v>4367</v>
      </c>
      <c r="D787" t="s">
        <v>10462</v>
      </c>
      <c r="E787" t="s">
        <v>10463</v>
      </c>
      <c r="F787" t="s">
        <v>10464</v>
      </c>
      <c r="G787" t="s">
        <v>3906</v>
      </c>
      <c r="H787">
        <v>623.70399999999995</v>
      </c>
      <c r="I787">
        <v>39.689799999999998</v>
      </c>
      <c r="J787" t="s">
        <v>10465</v>
      </c>
      <c r="K787" t="s">
        <v>10466</v>
      </c>
      <c r="L787">
        <v>494</v>
      </c>
      <c r="M787">
        <v>0</v>
      </c>
      <c r="N787" t="s">
        <v>10467</v>
      </c>
      <c r="O787" t="s">
        <v>10468</v>
      </c>
    </row>
    <row r="788" spans="1:17" x14ac:dyDescent="0.3">
      <c r="A788" t="s">
        <v>10469</v>
      </c>
      <c r="B788" t="s">
        <v>4635</v>
      </c>
      <c r="C788" t="s">
        <v>10470</v>
      </c>
      <c r="D788" t="s">
        <v>10471</v>
      </c>
      <c r="E788" t="s">
        <v>10472</v>
      </c>
      <c r="F788" t="s">
        <v>10473</v>
      </c>
      <c r="G788" t="s">
        <v>3917</v>
      </c>
      <c r="H788">
        <v>1205.08</v>
      </c>
      <c r="I788">
        <v>41.8</v>
      </c>
      <c r="K788" t="s">
        <v>10474</v>
      </c>
      <c r="L788">
        <v>279754</v>
      </c>
      <c r="M788">
        <v>0</v>
      </c>
      <c r="N788" t="s">
        <v>10475</v>
      </c>
      <c r="O788" t="s">
        <v>10476</v>
      </c>
    </row>
    <row r="789" spans="1:17" x14ac:dyDescent="0.3">
      <c r="A789" t="s">
        <v>10477</v>
      </c>
      <c r="B789" t="s">
        <v>4367</v>
      </c>
      <c r="C789" t="s">
        <v>10478</v>
      </c>
      <c r="D789" t="s">
        <v>10479</v>
      </c>
      <c r="E789" t="s">
        <v>10480</v>
      </c>
      <c r="F789" t="s">
        <v>10481</v>
      </c>
      <c r="G789" t="s">
        <v>3989</v>
      </c>
      <c r="H789">
        <v>34.375599999999999</v>
      </c>
      <c r="I789">
        <v>57.3</v>
      </c>
      <c r="K789" t="s">
        <v>10482</v>
      </c>
      <c r="L789">
        <v>20639</v>
      </c>
      <c r="M789">
        <v>0</v>
      </c>
      <c r="N789" t="s">
        <v>10483</v>
      </c>
      <c r="O789" t="s">
        <v>10484</v>
      </c>
    </row>
    <row r="790" spans="1:17" x14ac:dyDescent="0.3">
      <c r="A790" t="s">
        <v>10485</v>
      </c>
      <c r="B790" t="s">
        <v>4367</v>
      </c>
      <c r="D790" t="s">
        <v>10486</v>
      </c>
      <c r="E790" t="s">
        <v>10487</v>
      </c>
      <c r="F790" t="s">
        <v>10488</v>
      </c>
      <c r="G790" t="s">
        <v>3917</v>
      </c>
      <c r="H790">
        <v>490.87799999999999</v>
      </c>
      <c r="I790">
        <v>46.5</v>
      </c>
      <c r="K790" t="s">
        <v>10489</v>
      </c>
      <c r="L790">
        <v>5904</v>
      </c>
      <c r="M790">
        <v>0</v>
      </c>
      <c r="N790" t="s">
        <v>10490</v>
      </c>
      <c r="O790" t="s">
        <v>10491</v>
      </c>
    </row>
    <row r="791" spans="1:17" x14ac:dyDescent="0.3">
      <c r="A791" t="s">
        <v>10492</v>
      </c>
      <c r="B791" t="s">
        <v>4443</v>
      </c>
      <c r="C791" t="s">
        <v>10493</v>
      </c>
      <c r="D791" t="s">
        <v>10494</v>
      </c>
      <c r="E791" t="s">
        <v>10495</v>
      </c>
      <c r="F791" t="s">
        <v>10496</v>
      </c>
      <c r="G791" t="s">
        <v>3917</v>
      </c>
      <c r="H791">
        <v>2977.07</v>
      </c>
      <c r="I791">
        <v>41.5</v>
      </c>
      <c r="J791" t="s">
        <v>10497</v>
      </c>
      <c r="K791" t="s">
        <v>10498</v>
      </c>
      <c r="L791">
        <v>105032</v>
      </c>
      <c r="M791">
        <v>49595</v>
      </c>
      <c r="N791" t="s">
        <v>8963</v>
      </c>
      <c r="O791" t="s">
        <v>10499</v>
      </c>
      <c r="P791" t="s">
        <v>10500</v>
      </c>
    </row>
    <row r="792" spans="1:17" x14ac:dyDescent="0.3">
      <c r="A792" t="s">
        <v>10501</v>
      </c>
      <c r="B792" t="s">
        <v>4635</v>
      </c>
      <c r="C792" t="s">
        <v>10502</v>
      </c>
      <c r="D792" t="s">
        <v>10503</v>
      </c>
      <c r="E792" t="s">
        <v>10504</v>
      </c>
      <c r="F792" t="s">
        <v>10505</v>
      </c>
      <c r="G792" t="s">
        <v>3917</v>
      </c>
      <c r="H792">
        <v>1017.52</v>
      </c>
      <c r="I792">
        <v>41.3</v>
      </c>
      <c r="J792" t="s">
        <v>10506</v>
      </c>
      <c r="K792" t="s">
        <v>10507</v>
      </c>
      <c r="L792">
        <v>39678</v>
      </c>
      <c r="M792">
        <v>29007</v>
      </c>
      <c r="N792" t="s">
        <v>7313</v>
      </c>
      <c r="O792" t="s">
        <v>10508</v>
      </c>
      <c r="P792" t="s">
        <v>10509</v>
      </c>
    </row>
    <row r="793" spans="1:17" x14ac:dyDescent="0.3">
      <c r="A793" t="s">
        <v>10510</v>
      </c>
      <c r="B793" t="s">
        <v>4208</v>
      </c>
      <c r="C793" t="s">
        <v>10511</v>
      </c>
      <c r="D793" t="s">
        <v>10512</v>
      </c>
      <c r="E793" t="s">
        <v>10513</v>
      </c>
      <c r="F793" t="s">
        <v>10514</v>
      </c>
      <c r="G793" t="s">
        <v>3917</v>
      </c>
      <c r="H793">
        <v>78.770099999999999</v>
      </c>
      <c r="I793">
        <v>31.4</v>
      </c>
      <c r="K793" t="s">
        <v>10515</v>
      </c>
      <c r="L793">
        <v>1879</v>
      </c>
      <c r="M793">
        <v>0</v>
      </c>
      <c r="N793" t="s">
        <v>10516</v>
      </c>
      <c r="O793" t="s">
        <v>10517</v>
      </c>
    </row>
    <row r="794" spans="1:17" x14ac:dyDescent="0.3">
      <c r="A794" t="s">
        <v>10518</v>
      </c>
      <c r="B794" t="s">
        <v>3984</v>
      </c>
      <c r="C794" t="s">
        <v>10519</v>
      </c>
      <c r="D794" t="s">
        <v>10520</v>
      </c>
      <c r="E794" t="s">
        <v>10521</v>
      </c>
      <c r="F794" t="s">
        <v>10522</v>
      </c>
      <c r="G794" t="s">
        <v>3917</v>
      </c>
      <c r="H794">
        <v>15.4063</v>
      </c>
      <c r="I794">
        <v>34.534500000000001</v>
      </c>
      <c r="J794" t="s">
        <v>10523</v>
      </c>
      <c r="K794" t="s">
        <v>10524</v>
      </c>
      <c r="L794">
        <v>333</v>
      </c>
      <c r="M794">
        <v>6135</v>
      </c>
      <c r="N794" t="s">
        <v>4922</v>
      </c>
      <c r="O794" t="s">
        <v>10525</v>
      </c>
      <c r="Q794">
        <v>30</v>
      </c>
    </row>
    <row r="795" spans="1:17" x14ac:dyDescent="0.3">
      <c r="A795" t="s">
        <v>10526</v>
      </c>
      <c r="B795" t="s">
        <v>4367</v>
      </c>
      <c r="D795" t="s">
        <v>10527</v>
      </c>
      <c r="E795" t="s">
        <v>8622</v>
      </c>
      <c r="F795" t="s">
        <v>10528</v>
      </c>
      <c r="G795" t="s">
        <v>3917</v>
      </c>
      <c r="H795">
        <v>401.03500000000003</v>
      </c>
      <c r="I795">
        <v>0</v>
      </c>
      <c r="K795" t="s">
        <v>10529</v>
      </c>
      <c r="L795">
        <v>102914</v>
      </c>
      <c r="M795">
        <v>0</v>
      </c>
      <c r="N795" t="s">
        <v>8625</v>
      </c>
      <c r="O795" t="s">
        <v>10530</v>
      </c>
    </row>
    <row r="796" spans="1:17" x14ac:dyDescent="0.3">
      <c r="A796" t="s">
        <v>10531</v>
      </c>
      <c r="B796" t="s">
        <v>3984</v>
      </c>
      <c r="C796" t="s">
        <v>10532</v>
      </c>
      <c r="D796" t="s">
        <v>10533</v>
      </c>
      <c r="E796" t="s">
        <v>10534</v>
      </c>
      <c r="F796" t="s">
        <v>10535</v>
      </c>
      <c r="G796" t="s">
        <v>3917</v>
      </c>
      <c r="H796">
        <v>46.606200000000001</v>
      </c>
      <c r="I796">
        <v>48.6</v>
      </c>
      <c r="K796" t="s">
        <v>10536</v>
      </c>
      <c r="L796">
        <v>917</v>
      </c>
      <c r="M796">
        <v>12008</v>
      </c>
      <c r="N796" t="s">
        <v>8499</v>
      </c>
      <c r="O796" t="s">
        <v>10537</v>
      </c>
    </row>
    <row r="797" spans="1:17" x14ac:dyDescent="0.3">
      <c r="A797" t="s">
        <v>10538</v>
      </c>
      <c r="B797" t="s">
        <v>3984</v>
      </c>
      <c r="C797" t="s">
        <v>10539</v>
      </c>
      <c r="D797" t="s">
        <v>10540</v>
      </c>
      <c r="E797" t="s">
        <v>10541</v>
      </c>
      <c r="F797" t="s">
        <v>10542</v>
      </c>
      <c r="G797" t="s">
        <v>3917</v>
      </c>
      <c r="H797">
        <v>12.5962</v>
      </c>
      <c r="I797">
        <v>30.3</v>
      </c>
      <c r="K797" t="s">
        <v>10543</v>
      </c>
      <c r="L797">
        <v>197</v>
      </c>
      <c r="M797">
        <v>5666</v>
      </c>
      <c r="N797" t="s">
        <v>7885</v>
      </c>
      <c r="O797" t="s">
        <v>10544</v>
      </c>
      <c r="Q797">
        <v>25</v>
      </c>
    </row>
    <row r="798" spans="1:17" x14ac:dyDescent="0.3">
      <c r="A798" t="s">
        <v>10545</v>
      </c>
      <c r="B798" t="s">
        <v>4198</v>
      </c>
      <c r="C798" t="s">
        <v>10546</v>
      </c>
      <c r="D798" t="s">
        <v>10547</v>
      </c>
      <c r="E798" t="s">
        <v>10548</v>
      </c>
      <c r="F798" t="s">
        <v>10549</v>
      </c>
      <c r="G798" t="s">
        <v>3989</v>
      </c>
      <c r="H798">
        <v>41.337499999999999</v>
      </c>
      <c r="I798">
        <v>56</v>
      </c>
      <c r="K798" t="s">
        <v>10550</v>
      </c>
      <c r="L798">
        <v>509</v>
      </c>
      <c r="M798">
        <v>12763</v>
      </c>
      <c r="N798" t="s">
        <v>8279</v>
      </c>
      <c r="O798" t="s">
        <v>10551</v>
      </c>
    </row>
    <row r="799" spans="1:17" x14ac:dyDescent="0.3">
      <c r="A799" t="s">
        <v>10552</v>
      </c>
      <c r="B799" t="s">
        <v>4347</v>
      </c>
      <c r="C799" t="s">
        <v>10553</v>
      </c>
      <c r="D799" t="s">
        <v>10554</v>
      </c>
      <c r="E799" t="s">
        <v>10555</v>
      </c>
      <c r="F799" t="s">
        <v>10556</v>
      </c>
      <c r="G799" t="s">
        <v>3917</v>
      </c>
      <c r="H799">
        <v>46.674300000000002</v>
      </c>
      <c r="I799">
        <v>52.3</v>
      </c>
      <c r="K799" t="s">
        <v>10557</v>
      </c>
      <c r="L799">
        <v>334</v>
      </c>
      <c r="M799">
        <v>16502</v>
      </c>
      <c r="N799" t="s">
        <v>10558</v>
      </c>
      <c r="O799" t="s">
        <v>10559</v>
      </c>
      <c r="Q799">
        <v>25</v>
      </c>
    </row>
    <row r="800" spans="1:17" x14ac:dyDescent="0.3">
      <c r="A800" t="s">
        <v>10560</v>
      </c>
      <c r="B800" t="s">
        <v>3923</v>
      </c>
      <c r="C800">
        <v>8730</v>
      </c>
      <c r="D800" t="s">
        <v>10561</v>
      </c>
      <c r="E800" t="s">
        <v>10562</v>
      </c>
      <c r="F800" t="s">
        <v>10563</v>
      </c>
      <c r="G800" t="s">
        <v>3917</v>
      </c>
      <c r="H800">
        <v>456.81099999999998</v>
      </c>
      <c r="I800">
        <v>41.3</v>
      </c>
      <c r="K800" t="s">
        <v>10564</v>
      </c>
      <c r="L800">
        <v>1508</v>
      </c>
      <c r="M800">
        <v>0</v>
      </c>
      <c r="N800" t="s">
        <v>10565</v>
      </c>
      <c r="O800" t="s">
        <v>10566</v>
      </c>
    </row>
    <row r="801" spans="1:17" x14ac:dyDescent="0.3">
      <c r="A801" t="s">
        <v>10567</v>
      </c>
      <c r="B801" t="s">
        <v>3984</v>
      </c>
      <c r="C801" t="s">
        <v>10568</v>
      </c>
      <c r="D801" t="s">
        <v>10569</v>
      </c>
      <c r="E801" t="s">
        <v>10570</v>
      </c>
      <c r="F801" t="s">
        <v>10571</v>
      </c>
      <c r="G801" t="s">
        <v>3917</v>
      </c>
      <c r="H801">
        <v>69.692999999999998</v>
      </c>
      <c r="I801">
        <v>44</v>
      </c>
      <c r="K801" t="s">
        <v>10572</v>
      </c>
      <c r="L801">
        <v>205</v>
      </c>
      <c r="M801">
        <v>20173</v>
      </c>
      <c r="N801" t="s">
        <v>10573</v>
      </c>
      <c r="O801" t="s">
        <v>10574</v>
      </c>
    </row>
    <row r="802" spans="1:17" x14ac:dyDescent="0.3">
      <c r="A802" t="s">
        <v>10575</v>
      </c>
      <c r="B802" t="s">
        <v>4226</v>
      </c>
      <c r="D802" t="s">
        <v>10576</v>
      </c>
      <c r="E802" t="s">
        <v>10577</v>
      </c>
      <c r="F802" t="s">
        <v>10578</v>
      </c>
      <c r="G802" t="s">
        <v>3917</v>
      </c>
      <c r="H802">
        <v>875.71199999999999</v>
      </c>
      <c r="I802">
        <v>39.4</v>
      </c>
      <c r="K802" t="s">
        <v>10579</v>
      </c>
      <c r="L802">
        <v>12995</v>
      </c>
      <c r="M802">
        <v>12984</v>
      </c>
      <c r="N802" t="s">
        <v>10580</v>
      </c>
      <c r="O802" t="s">
        <v>10581</v>
      </c>
    </row>
    <row r="803" spans="1:17" x14ac:dyDescent="0.3">
      <c r="A803" t="s">
        <v>10582</v>
      </c>
      <c r="B803" t="s">
        <v>4367</v>
      </c>
      <c r="C803" t="s">
        <v>10583</v>
      </c>
      <c r="D803" t="s">
        <v>10584</v>
      </c>
      <c r="E803" t="s">
        <v>10585</v>
      </c>
      <c r="F803" t="s">
        <v>10586</v>
      </c>
      <c r="G803" t="s">
        <v>3906</v>
      </c>
      <c r="H803">
        <v>736.16300000000001</v>
      </c>
      <c r="I803">
        <v>40.616900000000001</v>
      </c>
      <c r="J803" t="s">
        <v>10587</v>
      </c>
      <c r="K803" t="s">
        <v>10588</v>
      </c>
      <c r="L803">
        <v>2817</v>
      </c>
      <c r="M803">
        <v>0</v>
      </c>
      <c r="N803" t="s">
        <v>9193</v>
      </c>
      <c r="O803" t="s">
        <v>10589</v>
      </c>
    </row>
    <row r="804" spans="1:17" x14ac:dyDescent="0.3">
      <c r="A804" t="s">
        <v>10590</v>
      </c>
      <c r="B804" t="s">
        <v>3923</v>
      </c>
      <c r="C804" t="s">
        <v>10591</v>
      </c>
      <c r="D804" t="s">
        <v>10592</v>
      </c>
      <c r="E804" t="s">
        <v>10593</v>
      </c>
      <c r="F804" t="s">
        <v>10594</v>
      </c>
      <c r="G804" t="s">
        <v>3917</v>
      </c>
      <c r="H804">
        <v>1908.07</v>
      </c>
      <c r="I804">
        <v>41.6</v>
      </c>
      <c r="K804" t="s">
        <v>10595</v>
      </c>
      <c r="L804">
        <v>19282</v>
      </c>
      <c r="M804">
        <v>0</v>
      </c>
      <c r="N804" t="s">
        <v>10596</v>
      </c>
      <c r="O804" t="s">
        <v>10597</v>
      </c>
    </row>
    <row r="805" spans="1:17" x14ac:dyDescent="0.3">
      <c r="A805" t="s">
        <v>10598</v>
      </c>
      <c r="B805" t="s">
        <v>4367</v>
      </c>
      <c r="C805" t="s">
        <v>10599</v>
      </c>
      <c r="D805" t="s">
        <v>10600</v>
      </c>
      <c r="E805" t="s">
        <v>10601</v>
      </c>
      <c r="F805" t="s">
        <v>10602</v>
      </c>
      <c r="G805" t="s">
        <v>3906</v>
      </c>
      <c r="H805">
        <v>862.05600000000004</v>
      </c>
      <c r="I805">
        <v>41.316699999999997</v>
      </c>
      <c r="J805" t="s">
        <v>10603</v>
      </c>
      <c r="K805" t="s">
        <v>10604</v>
      </c>
      <c r="L805">
        <v>25653</v>
      </c>
      <c r="M805">
        <v>0</v>
      </c>
      <c r="N805" t="s">
        <v>10605</v>
      </c>
      <c r="O805" t="s">
        <v>10606</v>
      </c>
    </row>
    <row r="806" spans="1:17" x14ac:dyDescent="0.3">
      <c r="A806" t="s">
        <v>10607</v>
      </c>
      <c r="B806" t="s">
        <v>4367</v>
      </c>
      <c r="C806" t="s">
        <v>10608</v>
      </c>
      <c r="D806" t="s">
        <v>10609</v>
      </c>
      <c r="E806" t="s">
        <v>10585</v>
      </c>
      <c r="F806" t="s">
        <v>10610</v>
      </c>
      <c r="G806" t="s">
        <v>3906</v>
      </c>
      <c r="H806">
        <v>755.04499999999996</v>
      </c>
      <c r="I806">
        <v>40.514299999999999</v>
      </c>
      <c r="J806" t="s">
        <v>10611</v>
      </c>
      <c r="K806" t="s">
        <v>10612</v>
      </c>
      <c r="L806">
        <v>1155</v>
      </c>
      <c r="M806">
        <v>0</v>
      </c>
      <c r="N806" t="s">
        <v>9193</v>
      </c>
      <c r="O806" t="s">
        <v>10613</v>
      </c>
    </row>
    <row r="807" spans="1:17" x14ac:dyDescent="0.3">
      <c r="A807" t="s">
        <v>10614</v>
      </c>
      <c r="B807" t="s">
        <v>4367</v>
      </c>
      <c r="C807" t="s">
        <v>10615</v>
      </c>
      <c r="D807" t="s">
        <v>10616</v>
      </c>
      <c r="E807" t="s">
        <v>10617</v>
      </c>
      <c r="F807" t="s">
        <v>10618</v>
      </c>
      <c r="G807" t="s">
        <v>3906</v>
      </c>
      <c r="H807">
        <v>1222.05</v>
      </c>
      <c r="I807">
        <v>40.655999999999999</v>
      </c>
      <c r="J807" t="s">
        <v>10619</v>
      </c>
      <c r="K807" t="s">
        <v>10620</v>
      </c>
      <c r="L807">
        <v>55</v>
      </c>
      <c r="M807">
        <v>50672</v>
      </c>
      <c r="N807" t="s">
        <v>10621</v>
      </c>
      <c r="O807" t="s">
        <v>10622</v>
      </c>
      <c r="P807" t="s">
        <v>10623</v>
      </c>
    </row>
    <row r="808" spans="1:17" x14ac:dyDescent="0.3">
      <c r="A808" t="s">
        <v>10624</v>
      </c>
      <c r="B808" t="s">
        <v>3923</v>
      </c>
      <c r="D808" t="s">
        <v>10625</v>
      </c>
      <c r="E808" t="s">
        <v>10626</v>
      </c>
      <c r="F808" t="s">
        <v>10627</v>
      </c>
      <c r="G808" t="s">
        <v>3906</v>
      </c>
      <c r="H808">
        <v>297.87900000000002</v>
      </c>
      <c r="I808">
        <v>31.945499999999999</v>
      </c>
      <c r="J808" t="s">
        <v>10628</v>
      </c>
      <c r="K808" t="s">
        <v>10629</v>
      </c>
      <c r="L808">
        <v>27</v>
      </c>
      <c r="M808">
        <v>0</v>
      </c>
      <c r="N808" t="s">
        <v>10630</v>
      </c>
      <c r="O808" t="s">
        <v>10631</v>
      </c>
    </row>
    <row r="809" spans="1:17" x14ac:dyDescent="0.3">
      <c r="A809" t="s">
        <v>10632</v>
      </c>
      <c r="B809" t="s">
        <v>4443</v>
      </c>
      <c r="C809" t="s">
        <v>10633</v>
      </c>
      <c r="D809" t="s">
        <v>10634</v>
      </c>
      <c r="E809" t="s">
        <v>10635</v>
      </c>
      <c r="F809" t="s">
        <v>10636</v>
      </c>
      <c r="G809" t="s">
        <v>3917</v>
      </c>
      <c r="H809">
        <v>2390.87</v>
      </c>
      <c r="I809">
        <v>41.4</v>
      </c>
      <c r="J809" t="s">
        <v>10637</v>
      </c>
      <c r="K809" t="s">
        <v>10638</v>
      </c>
      <c r="L809">
        <v>2839</v>
      </c>
      <c r="M809">
        <v>45449</v>
      </c>
      <c r="N809" t="s">
        <v>10639</v>
      </c>
      <c r="O809" t="s">
        <v>10640</v>
      </c>
      <c r="P809" t="s">
        <v>10641</v>
      </c>
    </row>
    <row r="810" spans="1:17" x14ac:dyDescent="0.3">
      <c r="A810" t="s">
        <v>10642</v>
      </c>
      <c r="B810" t="s">
        <v>4347</v>
      </c>
      <c r="C810" t="s">
        <v>10643</v>
      </c>
      <c r="D810" t="s">
        <v>10644</v>
      </c>
      <c r="E810" t="s">
        <v>10645</v>
      </c>
      <c r="F810" t="s">
        <v>10646</v>
      </c>
      <c r="G810" t="s">
        <v>3917</v>
      </c>
      <c r="H810">
        <v>48.031799999999997</v>
      </c>
      <c r="I810">
        <v>51</v>
      </c>
      <c r="K810" t="s">
        <v>10647</v>
      </c>
      <c r="L810">
        <v>704</v>
      </c>
      <c r="M810">
        <v>17771</v>
      </c>
      <c r="N810" t="s">
        <v>5541</v>
      </c>
      <c r="O810" t="s">
        <v>10648</v>
      </c>
      <c r="Q810">
        <v>20</v>
      </c>
    </row>
    <row r="811" spans="1:17" x14ac:dyDescent="0.3">
      <c r="A811" t="s">
        <v>10649</v>
      </c>
      <c r="B811" t="s">
        <v>4443</v>
      </c>
      <c r="C811" t="s">
        <v>10650</v>
      </c>
      <c r="D811" t="s">
        <v>10651</v>
      </c>
      <c r="E811" t="s">
        <v>10652</v>
      </c>
      <c r="F811" t="s">
        <v>10653</v>
      </c>
      <c r="G811" t="s">
        <v>3917</v>
      </c>
      <c r="H811">
        <v>3156.9</v>
      </c>
      <c r="I811">
        <v>43.8</v>
      </c>
      <c r="J811" t="s">
        <v>10654</v>
      </c>
      <c r="K811" t="s">
        <v>10655</v>
      </c>
      <c r="L811">
        <v>16711</v>
      </c>
      <c r="M811">
        <v>40286</v>
      </c>
      <c r="N811" t="s">
        <v>10656</v>
      </c>
      <c r="O811" t="s">
        <v>10657</v>
      </c>
      <c r="P811" t="s">
        <v>10658</v>
      </c>
    </row>
    <row r="812" spans="1:17" x14ac:dyDescent="0.3">
      <c r="A812" t="s">
        <v>10659</v>
      </c>
      <c r="B812" t="s">
        <v>4443</v>
      </c>
      <c r="C812" t="s">
        <v>10660</v>
      </c>
      <c r="D812" t="s">
        <v>10661</v>
      </c>
      <c r="E812" t="s">
        <v>10662</v>
      </c>
      <c r="F812" t="s">
        <v>10663</v>
      </c>
      <c r="G812" t="s">
        <v>3917</v>
      </c>
      <c r="H812">
        <v>2863.66</v>
      </c>
      <c r="I812">
        <v>43.2</v>
      </c>
      <c r="K812" t="s">
        <v>10664</v>
      </c>
      <c r="L812">
        <v>1048136</v>
      </c>
      <c r="M812">
        <v>0</v>
      </c>
      <c r="N812" t="s">
        <v>8585</v>
      </c>
      <c r="O812" t="s">
        <v>10665</v>
      </c>
    </row>
    <row r="813" spans="1:17" x14ac:dyDescent="0.3">
      <c r="A813" t="s">
        <v>10666</v>
      </c>
      <c r="B813" t="s">
        <v>4226</v>
      </c>
      <c r="D813" t="s">
        <v>10667</v>
      </c>
      <c r="E813" t="s">
        <v>10668</v>
      </c>
      <c r="F813" t="s">
        <v>10669</v>
      </c>
      <c r="G813" t="s">
        <v>3917</v>
      </c>
      <c r="H813">
        <v>245.886</v>
      </c>
      <c r="I813">
        <v>32.999200000000002</v>
      </c>
      <c r="J813" t="s">
        <v>10670</v>
      </c>
      <c r="K813" t="s">
        <v>10671</v>
      </c>
      <c r="L813">
        <v>7349</v>
      </c>
      <c r="M813">
        <v>18979</v>
      </c>
      <c r="N813" t="s">
        <v>10672</v>
      </c>
      <c r="O813" t="s">
        <v>10673</v>
      </c>
      <c r="P813" t="s">
        <v>10674</v>
      </c>
    </row>
    <row r="814" spans="1:17" x14ac:dyDescent="0.3">
      <c r="A814" t="s">
        <v>10675</v>
      </c>
      <c r="B814" t="s">
        <v>4267</v>
      </c>
      <c r="D814" t="s">
        <v>10676</v>
      </c>
      <c r="E814" t="s">
        <v>10677</v>
      </c>
      <c r="F814" t="s">
        <v>10678</v>
      </c>
      <c r="G814" t="s">
        <v>3917</v>
      </c>
      <c r="H814">
        <v>447.49700000000001</v>
      </c>
      <c r="I814">
        <v>40.499899999999997</v>
      </c>
      <c r="J814" t="s">
        <v>10679</v>
      </c>
      <c r="K814" t="s">
        <v>10680</v>
      </c>
      <c r="L814">
        <v>2421</v>
      </c>
      <c r="M814">
        <v>33878</v>
      </c>
      <c r="N814" t="s">
        <v>10681</v>
      </c>
      <c r="O814" t="s">
        <v>10682</v>
      </c>
      <c r="P814" t="s">
        <v>10683</v>
      </c>
    </row>
    <row r="815" spans="1:17" x14ac:dyDescent="0.3">
      <c r="A815" t="s">
        <v>10684</v>
      </c>
      <c r="B815" t="s">
        <v>4367</v>
      </c>
      <c r="D815" t="s">
        <v>10685</v>
      </c>
      <c r="E815" t="s">
        <v>10686</v>
      </c>
      <c r="F815" t="s">
        <v>10687</v>
      </c>
      <c r="G815" t="s">
        <v>3917</v>
      </c>
      <c r="H815">
        <v>2608.38</v>
      </c>
      <c r="I815">
        <v>0</v>
      </c>
      <c r="K815" t="s">
        <v>10688</v>
      </c>
      <c r="L815">
        <v>10846</v>
      </c>
      <c r="M815">
        <v>0</v>
      </c>
      <c r="N815" t="s">
        <v>10689</v>
      </c>
      <c r="O815" t="s">
        <v>10690</v>
      </c>
    </row>
    <row r="816" spans="1:17" x14ac:dyDescent="0.3">
      <c r="A816" t="s">
        <v>179</v>
      </c>
      <c r="B816" t="s">
        <v>3984</v>
      </c>
      <c r="C816" t="s">
        <v>10691</v>
      </c>
      <c r="D816" t="s">
        <v>10692</v>
      </c>
      <c r="E816" t="s">
        <v>10693</v>
      </c>
      <c r="F816" t="s">
        <v>10694</v>
      </c>
      <c r="G816" t="s">
        <v>3989</v>
      </c>
      <c r="H816">
        <v>21.432099999999998</v>
      </c>
      <c r="I816">
        <v>46.9</v>
      </c>
      <c r="K816" t="s">
        <v>10695</v>
      </c>
      <c r="L816">
        <v>19</v>
      </c>
      <c r="M816">
        <v>0</v>
      </c>
      <c r="N816" t="s">
        <v>10696</v>
      </c>
      <c r="O816" t="s">
        <v>10697</v>
      </c>
      <c r="Q816">
        <v>25</v>
      </c>
    </row>
    <row r="817" spans="1:17" x14ac:dyDescent="0.3">
      <c r="A817" t="s">
        <v>10698</v>
      </c>
      <c r="B817" t="s">
        <v>4208</v>
      </c>
      <c r="C817" t="s">
        <v>10699</v>
      </c>
      <c r="D817" t="s">
        <v>10700</v>
      </c>
      <c r="E817" t="s">
        <v>10701</v>
      </c>
      <c r="F817" t="s">
        <v>10702</v>
      </c>
      <c r="G817" t="s">
        <v>3917</v>
      </c>
      <c r="H817">
        <v>234.53800000000001</v>
      </c>
      <c r="I817">
        <v>37</v>
      </c>
      <c r="K817" t="s">
        <v>10703</v>
      </c>
      <c r="L817">
        <v>4197</v>
      </c>
      <c r="M817">
        <v>0</v>
      </c>
      <c r="N817" t="s">
        <v>4243</v>
      </c>
      <c r="O817" t="s">
        <v>10704</v>
      </c>
    </row>
    <row r="818" spans="1:17" x14ac:dyDescent="0.3">
      <c r="A818" t="s">
        <v>10705</v>
      </c>
      <c r="B818" t="s">
        <v>4367</v>
      </c>
      <c r="C818" t="s">
        <v>10706</v>
      </c>
      <c r="D818" t="s">
        <v>10707</v>
      </c>
      <c r="E818" t="s">
        <v>10708</v>
      </c>
      <c r="F818" t="s">
        <v>10709</v>
      </c>
      <c r="G818" t="s">
        <v>3906</v>
      </c>
      <c r="H818">
        <v>945.87800000000004</v>
      </c>
      <c r="I818">
        <v>40.408299999999997</v>
      </c>
      <c r="J818" t="s">
        <v>10710</v>
      </c>
      <c r="K818" t="s">
        <v>10711</v>
      </c>
      <c r="L818">
        <v>2106</v>
      </c>
      <c r="M818">
        <v>41647</v>
      </c>
      <c r="N818" t="s">
        <v>10712</v>
      </c>
      <c r="O818" t="s">
        <v>10713</v>
      </c>
      <c r="P818" t="s">
        <v>10714</v>
      </c>
    </row>
    <row r="819" spans="1:17" x14ac:dyDescent="0.3">
      <c r="A819" t="s">
        <v>10715</v>
      </c>
      <c r="B819" t="s">
        <v>4367</v>
      </c>
      <c r="C819" t="s">
        <v>10716</v>
      </c>
      <c r="D819" t="s">
        <v>10717</v>
      </c>
      <c r="E819" t="s">
        <v>10585</v>
      </c>
      <c r="F819" t="s">
        <v>10718</v>
      </c>
      <c r="G819" t="s">
        <v>3906</v>
      </c>
      <c r="H819">
        <v>723.56399999999996</v>
      </c>
      <c r="I819">
        <v>40.488599999999998</v>
      </c>
      <c r="J819" t="s">
        <v>10719</v>
      </c>
      <c r="K819" t="s">
        <v>10720</v>
      </c>
      <c r="L819">
        <v>1844</v>
      </c>
      <c r="M819">
        <v>0</v>
      </c>
      <c r="N819" t="s">
        <v>9193</v>
      </c>
      <c r="O819" t="s">
        <v>10721</v>
      </c>
    </row>
    <row r="820" spans="1:17" x14ac:dyDescent="0.3">
      <c r="A820" t="s">
        <v>10722</v>
      </c>
      <c r="B820" t="s">
        <v>3984</v>
      </c>
      <c r="C820" t="s">
        <v>10723</v>
      </c>
      <c r="D820" t="s">
        <v>10724</v>
      </c>
      <c r="E820" t="s">
        <v>10725</v>
      </c>
      <c r="F820" t="s">
        <v>10726</v>
      </c>
      <c r="G820" t="s">
        <v>3917</v>
      </c>
      <c r="H820">
        <v>32.268599999999999</v>
      </c>
      <c r="I820">
        <v>51.4</v>
      </c>
      <c r="K820" t="s">
        <v>10727</v>
      </c>
      <c r="L820">
        <v>32</v>
      </c>
      <c r="M820">
        <v>9651</v>
      </c>
      <c r="N820" t="s">
        <v>8020</v>
      </c>
      <c r="O820" t="s">
        <v>10728</v>
      </c>
      <c r="P820" t="s">
        <v>10729</v>
      </c>
      <c r="Q820">
        <v>24</v>
      </c>
    </row>
    <row r="821" spans="1:17" x14ac:dyDescent="0.3">
      <c r="A821" t="s">
        <v>10730</v>
      </c>
      <c r="B821" t="s">
        <v>4443</v>
      </c>
      <c r="C821" t="s">
        <v>10731</v>
      </c>
      <c r="D821" t="s">
        <v>10732</v>
      </c>
      <c r="E821" t="s">
        <v>10733</v>
      </c>
      <c r="F821" t="s">
        <v>10734</v>
      </c>
      <c r="G821" t="s">
        <v>3917</v>
      </c>
      <c r="H821">
        <v>2399.66</v>
      </c>
      <c r="I821">
        <v>41.2</v>
      </c>
      <c r="J821" t="s">
        <v>10735</v>
      </c>
      <c r="K821" t="s">
        <v>10736</v>
      </c>
      <c r="L821">
        <v>4694</v>
      </c>
      <c r="M821">
        <v>58167</v>
      </c>
      <c r="N821" t="s">
        <v>10737</v>
      </c>
      <c r="O821" t="s">
        <v>10738</v>
      </c>
      <c r="P821" t="s">
        <v>10739</v>
      </c>
    </row>
    <row r="822" spans="1:17" x14ac:dyDescent="0.3">
      <c r="A822" t="s">
        <v>10740</v>
      </c>
      <c r="B822" t="s">
        <v>3984</v>
      </c>
      <c r="C822" t="s">
        <v>10741</v>
      </c>
      <c r="D822" t="s">
        <v>10742</v>
      </c>
      <c r="E822" t="s">
        <v>10743</v>
      </c>
      <c r="F822" t="s">
        <v>10744</v>
      </c>
      <c r="G822" t="s">
        <v>4048</v>
      </c>
      <c r="H822">
        <v>38.744199999999999</v>
      </c>
      <c r="I822">
        <v>51.449100000000001</v>
      </c>
      <c r="J822" t="s">
        <v>10745</v>
      </c>
      <c r="L822">
        <v>7</v>
      </c>
      <c r="M822">
        <v>9097</v>
      </c>
      <c r="N822" t="s">
        <v>10746</v>
      </c>
      <c r="O822" t="s">
        <v>10747</v>
      </c>
      <c r="P822" t="s">
        <v>10748</v>
      </c>
    </row>
    <row r="823" spans="1:17" x14ac:dyDescent="0.3">
      <c r="A823" t="s">
        <v>10749</v>
      </c>
      <c r="B823" t="s">
        <v>3923</v>
      </c>
      <c r="D823" t="s">
        <v>10750</v>
      </c>
      <c r="E823" t="s">
        <v>10751</v>
      </c>
      <c r="F823" t="s">
        <v>10752</v>
      </c>
      <c r="G823" t="s">
        <v>3917</v>
      </c>
      <c r="H823">
        <v>374.928</v>
      </c>
      <c r="I823">
        <v>34.900799999999997</v>
      </c>
      <c r="J823" t="s">
        <v>10753</v>
      </c>
      <c r="K823" t="s">
        <v>10754</v>
      </c>
      <c r="L823">
        <v>31464</v>
      </c>
      <c r="M823">
        <v>29798</v>
      </c>
      <c r="N823" t="s">
        <v>10755</v>
      </c>
      <c r="O823" t="s">
        <v>10756</v>
      </c>
      <c r="P823" t="s">
        <v>10757</v>
      </c>
    </row>
    <row r="824" spans="1:17" x14ac:dyDescent="0.3">
      <c r="A824" t="s">
        <v>10758</v>
      </c>
      <c r="B824" t="s">
        <v>3923</v>
      </c>
      <c r="D824" t="s">
        <v>10759</v>
      </c>
      <c r="E824" t="s">
        <v>10760</v>
      </c>
      <c r="F824" t="s">
        <v>10761</v>
      </c>
      <c r="G824" t="s">
        <v>3906</v>
      </c>
      <c r="H824">
        <v>327.83</v>
      </c>
      <c r="I824">
        <v>35.331400000000002</v>
      </c>
      <c r="J824" t="s">
        <v>10762</v>
      </c>
      <c r="K824" t="s">
        <v>10763</v>
      </c>
      <c r="L824">
        <v>4995</v>
      </c>
      <c r="M824">
        <v>39056</v>
      </c>
      <c r="N824" t="s">
        <v>10764</v>
      </c>
      <c r="O824" t="s">
        <v>10765</v>
      </c>
      <c r="P824" t="s">
        <v>10766</v>
      </c>
    </row>
    <row r="825" spans="1:17" x14ac:dyDescent="0.3">
      <c r="A825" t="s">
        <v>10767</v>
      </c>
      <c r="B825" t="s">
        <v>3923</v>
      </c>
      <c r="C825">
        <v>1008001.06</v>
      </c>
      <c r="D825" t="s">
        <v>10768</v>
      </c>
      <c r="E825" t="s">
        <v>10769</v>
      </c>
      <c r="F825" t="s">
        <v>10770</v>
      </c>
      <c r="G825" t="s">
        <v>3906</v>
      </c>
      <c r="H825">
        <v>2306.0700000000002</v>
      </c>
      <c r="I825">
        <v>34.377299999999998</v>
      </c>
      <c r="J825" t="s">
        <v>10771</v>
      </c>
      <c r="K825" t="s">
        <v>10772</v>
      </c>
      <c r="L825">
        <v>1033</v>
      </c>
      <c r="M825">
        <v>111844</v>
      </c>
      <c r="N825" t="s">
        <v>10773</v>
      </c>
      <c r="O825" t="s">
        <v>10774</v>
      </c>
      <c r="P825" t="s">
        <v>10775</v>
      </c>
    </row>
    <row r="826" spans="1:17" x14ac:dyDescent="0.3">
      <c r="A826" t="s">
        <v>10776</v>
      </c>
      <c r="B826" t="s">
        <v>5082</v>
      </c>
      <c r="D826" t="s">
        <v>10777</v>
      </c>
      <c r="E826" t="s">
        <v>10778</v>
      </c>
      <c r="F826" t="s">
        <v>10779</v>
      </c>
      <c r="G826" t="s">
        <v>3917</v>
      </c>
      <c r="H826">
        <v>371.39400000000001</v>
      </c>
      <c r="I826">
        <v>34.6</v>
      </c>
      <c r="K826" t="s">
        <v>10780</v>
      </c>
      <c r="L826">
        <v>666</v>
      </c>
      <c r="M826">
        <v>8934</v>
      </c>
      <c r="N826" t="s">
        <v>10781</v>
      </c>
      <c r="O826" t="s">
        <v>10782</v>
      </c>
      <c r="P826" t="s">
        <v>10783</v>
      </c>
    </row>
    <row r="827" spans="1:17" x14ac:dyDescent="0.3">
      <c r="A827" t="s">
        <v>10784</v>
      </c>
      <c r="B827" t="s">
        <v>5082</v>
      </c>
      <c r="D827" t="s">
        <v>10785</v>
      </c>
      <c r="E827" t="s">
        <v>10786</v>
      </c>
      <c r="F827" t="s">
        <v>10787</v>
      </c>
      <c r="G827" t="s">
        <v>3917</v>
      </c>
      <c r="H827">
        <v>110.83799999999999</v>
      </c>
      <c r="I827">
        <v>41.8</v>
      </c>
      <c r="K827" t="s">
        <v>10788</v>
      </c>
      <c r="L827">
        <v>957</v>
      </c>
      <c r="M827">
        <v>11319</v>
      </c>
      <c r="N827" t="s">
        <v>10789</v>
      </c>
      <c r="O827" t="s">
        <v>10790</v>
      </c>
      <c r="P827" t="s">
        <v>10791</v>
      </c>
    </row>
    <row r="828" spans="1:17" x14ac:dyDescent="0.3">
      <c r="A828" t="s">
        <v>10792</v>
      </c>
      <c r="B828" t="s">
        <v>4091</v>
      </c>
      <c r="C828" t="s">
        <v>10793</v>
      </c>
      <c r="D828" t="s">
        <v>10794</v>
      </c>
      <c r="E828" t="s">
        <v>10795</v>
      </c>
      <c r="F828" t="s">
        <v>10796</v>
      </c>
      <c r="G828" t="s">
        <v>3917</v>
      </c>
      <c r="H828">
        <v>25.033999999999999</v>
      </c>
      <c r="I828">
        <v>19.299099999999999</v>
      </c>
      <c r="J828" t="s">
        <v>10797</v>
      </c>
      <c r="K828" t="s">
        <v>10798</v>
      </c>
      <c r="L828">
        <v>154</v>
      </c>
      <c r="M828">
        <v>5283</v>
      </c>
      <c r="N828" t="s">
        <v>10799</v>
      </c>
      <c r="O828" t="s">
        <v>10800</v>
      </c>
      <c r="P828" t="s">
        <v>10801</v>
      </c>
    </row>
    <row r="829" spans="1:17" x14ac:dyDescent="0.3">
      <c r="A829" t="s">
        <v>10802</v>
      </c>
      <c r="B829" t="s">
        <v>4226</v>
      </c>
      <c r="C829" t="s">
        <v>10803</v>
      </c>
      <c r="D829" t="s">
        <v>10804</v>
      </c>
      <c r="E829" t="s">
        <v>10805</v>
      </c>
      <c r="F829" t="s">
        <v>10806</v>
      </c>
      <c r="G829" t="s">
        <v>3917</v>
      </c>
      <c r="H829">
        <v>236.786</v>
      </c>
      <c r="I829">
        <v>40.200000000000003</v>
      </c>
      <c r="K829" t="s">
        <v>10807</v>
      </c>
      <c r="L829">
        <v>638</v>
      </c>
      <c r="M829">
        <v>0</v>
      </c>
      <c r="N829" t="s">
        <v>10808</v>
      </c>
      <c r="O829" t="s">
        <v>10809</v>
      </c>
    </row>
    <row r="830" spans="1:17" x14ac:dyDescent="0.3">
      <c r="A830" t="s">
        <v>10810</v>
      </c>
      <c r="B830" t="s">
        <v>4267</v>
      </c>
      <c r="D830" t="s">
        <v>10811</v>
      </c>
      <c r="E830" t="s">
        <v>10812</v>
      </c>
      <c r="F830" t="s">
        <v>10813</v>
      </c>
      <c r="G830" t="s">
        <v>3917</v>
      </c>
      <c r="H830">
        <v>1663.58</v>
      </c>
      <c r="I830">
        <v>37.1</v>
      </c>
      <c r="J830" t="s">
        <v>10814</v>
      </c>
      <c r="K830" t="s">
        <v>10815</v>
      </c>
      <c r="L830">
        <v>4683</v>
      </c>
      <c r="M830">
        <v>33273</v>
      </c>
      <c r="N830" t="s">
        <v>10816</v>
      </c>
      <c r="O830" t="s">
        <v>10817</v>
      </c>
      <c r="P830" t="s">
        <v>10818</v>
      </c>
    </row>
    <row r="831" spans="1:17" x14ac:dyDescent="0.3">
      <c r="A831" t="s">
        <v>10819</v>
      </c>
      <c r="B831" t="s">
        <v>4267</v>
      </c>
      <c r="C831" t="s">
        <v>10820</v>
      </c>
      <c r="D831" t="s">
        <v>10821</v>
      </c>
      <c r="E831" t="s">
        <v>10822</v>
      </c>
      <c r="F831" t="s">
        <v>10823</v>
      </c>
      <c r="G831" t="s">
        <v>3917</v>
      </c>
      <c r="H831">
        <v>2292.08</v>
      </c>
      <c r="I831">
        <v>42.999899999999997</v>
      </c>
      <c r="J831" t="s">
        <v>10824</v>
      </c>
      <c r="K831" t="s">
        <v>10825</v>
      </c>
      <c r="L831">
        <v>47246</v>
      </c>
      <c r="M831">
        <v>40732</v>
      </c>
      <c r="N831" t="s">
        <v>10467</v>
      </c>
      <c r="O831" t="s">
        <v>10826</v>
      </c>
      <c r="P831" t="s">
        <v>10827</v>
      </c>
    </row>
    <row r="832" spans="1:17" x14ac:dyDescent="0.3">
      <c r="A832" t="s">
        <v>10828</v>
      </c>
      <c r="B832" t="s">
        <v>4267</v>
      </c>
      <c r="C832" t="s">
        <v>10829</v>
      </c>
      <c r="D832" t="s">
        <v>10830</v>
      </c>
      <c r="E832" t="s">
        <v>10831</v>
      </c>
      <c r="F832" t="s">
        <v>10832</v>
      </c>
      <c r="G832" t="s">
        <v>3917</v>
      </c>
      <c r="H832">
        <v>835.59500000000003</v>
      </c>
      <c r="I832">
        <v>35</v>
      </c>
      <c r="K832" t="s">
        <v>10833</v>
      </c>
      <c r="L832">
        <v>77685</v>
      </c>
      <c r="M832">
        <v>0</v>
      </c>
      <c r="N832" t="s">
        <v>4870</v>
      </c>
      <c r="O832" t="s">
        <v>10834</v>
      </c>
    </row>
    <row r="833" spans="1:16" x14ac:dyDescent="0.3">
      <c r="A833" t="s">
        <v>10835</v>
      </c>
      <c r="B833" t="s">
        <v>4772</v>
      </c>
      <c r="C833" t="s">
        <v>10836</v>
      </c>
      <c r="D833" t="s">
        <v>10837</v>
      </c>
      <c r="E833" t="s">
        <v>10838</v>
      </c>
      <c r="F833" t="s">
        <v>10839</v>
      </c>
      <c r="G833" t="s">
        <v>3917</v>
      </c>
      <c r="H833">
        <v>343.70400000000001</v>
      </c>
      <c r="I833">
        <v>48.9</v>
      </c>
      <c r="K833" t="s">
        <v>10840</v>
      </c>
      <c r="L833">
        <v>5512</v>
      </c>
      <c r="M833">
        <v>18740</v>
      </c>
      <c r="N833" t="s">
        <v>10841</v>
      </c>
      <c r="O833" t="s">
        <v>10842</v>
      </c>
    </row>
    <row r="834" spans="1:16" x14ac:dyDescent="0.3">
      <c r="A834" t="s">
        <v>10843</v>
      </c>
      <c r="B834" t="s">
        <v>4226</v>
      </c>
      <c r="C834" t="s">
        <v>10844</v>
      </c>
      <c r="D834" t="s">
        <v>10845</v>
      </c>
      <c r="E834" t="s">
        <v>10846</v>
      </c>
      <c r="F834" t="s">
        <v>10847</v>
      </c>
      <c r="G834" t="s">
        <v>3989</v>
      </c>
      <c r="H834">
        <v>534.08500000000004</v>
      </c>
      <c r="I834">
        <v>27.7</v>
      </c>
      <c r="K834" t="s">
        <v>10848</v>
      </c>
      <c r="L834">
        <v>3663</v>
      </c>
      <c r="M834">
        <v>0</v>
      </c>
      <c r="N834" t="s">
        <v>10849</v>
      </c>
      <c r="O834" t="s">
        <v>10850</v>
      </c>
    </row>
    <row r="835" spans="1:16" x14ac:dyDescent="0.3">
      <c r="A835" t="s">
        <v>10851</v>
      </c>
      <c r="B835" t="s">
        <v>4635</v>
      </c>
      <c r="D835" t="s">
        <v>10852</v>
      </c>
      <c r="E835" t="s">
        <v>10853</v>
      </c>
      <c r="F835" t="s">
        <v>10854</v>
      </c>
      <c r="G835" t="s">
        <v>3917</v>
      </c>
      <c r="H835">
        <v>1023.99</v>
      </c>
      <c r="I835">
        <v>41</v>
      </c>
      <c r="K835" t="s">
        <v>10855</v>
      </c>
      <c r="L835">
        <v>14294</v>
      </c>
      <c r="M835">
        <v>0</v>
      </c>
      <c r="N835" t="s">
        <v>10856</v>
      </c>
      <c r="O835" t="s">
        <v>10857</v>
      </c>
    </row>
    <row r="836" spans="1:16" x14ac:dyDescent="0.3">
      <c r="A836" t="s">
        <v>10858</v>
      </c>
      <c r="B836" t="s">
        <v>4367</v>
      </c>
      <c r="C836" t="s">
        <v>10859</v>
      </c>
      <c r="D836" t="s">
        <v>10860</v>
      </c>
      <c r="E836" t="s">
        <v>10861</v>
      </c>
      <c r="F836" t="s">
        <v>10862</v>
      </c>
      <c r="G836" t="s">
        <v>3917</v>
      </c>
      <c r="H836">
        <v>598.12699999999995</v>
      </c>
      <c r="I836">
        <v>40.3001</v>
      </c>
      <c r="J836" t="s">
        <v>10863</v>
      </c>
      <c r="K836" t="s">
        <v>10864</v>
      </c>
      <c r="L836">
        <v>630</v>
      </c>
      <c r="M836">
        <v>30912</v>
      </c>
      <c r="N836" t="s">
        <v>10865</v>
      </c>
      <c r="O836" t="s">
        <v>10866</v>
      </c>
      <c r="P836" t="s">
        <v>10867</v>
      </c>
    </row>
    <row r="837" spans="1:16" x14ac:dyDescent="0.3">
      <c r="A837" t="s">
        <v>10868</v>
      </c>
      <c r="B837" t="s">
        <v>3923</v>
      </c>
      <c r="D837" t="s">
        <v>10869</v>
      </c>
      <c r="E837" t="s">
        <v>10870</v>
      </c>
      <c r="F837" t="s">
        <v>10871</v>
      </c>
      <c r="G837" t="s">
        <v>3906</v>
      </c>
      <c r="H837">
        <v>1141.1500000000001</v>
      </c>
      <c r="I837">
        <v>36.774700000000003</v>
      </c>
      <c r="J837" t="s">
        <v>10872</v>
      </c>
      <c r="K837" t="s">
        <v>10873</v>
      </c>
      <c r="L837">
        <v>41226</v>
      </c>
      <c r="M837">
        <v>58334</v>
      </c>
      <c r="N837" t="s">
        <v>10874</v>
      </c>
      <c r="O837" t="s">
        <v>10875</v>
      </c>
      <c r="P837" t="s">
        <v>10876</v>
      </c>
    </row>
    <row r="838" spans="1:16" x14ac:dyDescent="0.3">
      <c r="A838" t="s">
        <v>10877</v>
      </c>
      <c r="B838" t="s">
        <v>3923</v>
      </c>
      <c r="D838" t="s">
        <v>10878</v>
      </c>
      <c r="E838" t="s">
        <v>10879</v>
      </c>
      <c r="F838" t="s">
        <v>10880</v>
      </c>
      <c r="G838" t="s">
        <v>3917</v>
      </c>
      <c r="H838">
        <v>688.98500000000001</v>
      </c>
      <c r="I838">
        <v>35.1</v>
      </c>
      <c r="K838" t="s">
        <v>10881</v>
      </c>
      <c r="L838">
        <v>112</v>
      </c>
      <c r="M838">
        <v>0</v>
      </c>
      <c r="N838" t="s">
        <v>4948</v>
      </c>
      <c r="O838" t="s">
        <v>10882</v>
      </c>
    </row>
    <row r="839" spans="1:16" x14ac:dyDescent="0.3">
      <c r="A839" t="s">
        <v>10883</v>
      </c>
      <c r="B839" t="s">
        <v>4443</v>
      </c>
      <c r="C839" t="s">
        <v>10884</v>
      </c>
      <c r="D839" t="s">
        <v>10885</v>
      </c>
      <c r="E839" t="s">
        <v>10886</v>
      </c>
      <c r="F839" t="s">
        <v>10887</v>
      </c>
      <c r="G839" t="s">
        <v>3906</v>
      </c>
      <c r="H839">
        <v>3051.9</v>
      </c>
      <c r="I839">
        <v>40.700600000000001</v>
      </c>
      <c r="J839" t="s">
        <v>10888</v>
      </c>
      <c r="K839" t="s">
        <v>10889</v>
      </c>
      <c r="L839">
        <v>4357</v>
      </c>
      <c r="M839">
        <v>70846</v>
      </c>
      <c r="N839" t="s">
        <v>10890</v>
      </c>
      <c r="O839" t="s">
        <v>10891</v>
      </c>
      <c r="P839" t="s">
        <v>10892</v>
      </c>
    </row>
    <row r="840" spans="1:16" x14ac:dyDescent="0.3">
      <c r="A840" t="s">
        <v>10893</v>
      </c>
      <c r="B840" t="s">
        <v>4443</v>
      </c>
      <c r="D840" t="s">
        <v>10894</v>
      </c>
      <c r="E840" t="s">
        <v>10895</v>
      </c>
      <c r="F840" t="s">
        <v>10896</v>
      </c>
      <c r="G840" t="s">
        <v>3906</v>
      </c>
      <c r="H840">
        <v>2922.81</v>
      </c>
      <c r="I840">
        <v>43.150500000000001</v>
      </c>
      <c r="J840" t="s">
        <v>10897</v>
      </c>
      <c r="K840" t="s">
        <v>10898</v>
      </c>
      <c r="L840">
        <v>29907</v>
      </c>
      <c r="M840">
        <v>42687</v>
      </c>
      <c r="N840" t="s">
        <v>10899</v>
      </c>
      <c r="O840" t="s">
        <v>10900</v>
      </c>
      <c r="P840" t="s">
        <v>10901</v>
      </c>
    </row>
    <row r="841" spans="1:16" x14ac:dyDescent="0.3">
      <c r="A841" t="s">
        <v>10902</v>
      </c>
      <c r="B841" t="s">
        <v>7765</v>
      </c>
      <c r="D841" t="s">
        <v>10903</v>
      </c>
      <c r="E841" t="s">
        <v>10904</v>
      </c>
      <c r="F841" t="s">
        <v>10905</v>
      </c>
      <c r="G841" t="s">
        <v>3917</v>
      </c>
      <c r="H841">
        <v>74.330299999999994</v>
      </c>
      <c r="I841">
        <v>50.3</v>
      </c>
      <c r="K841" t="s">
        <v>10906</v>
      </c>
      <c r="L841">
        <v>3809</v>
      </c>
      <c r="M841">
        <v>0</v>
      </c>
      <c r="N841" t="s">
        <v>10907</v>
      </c>
      <c r="O841" t="s">
        <v>10908</v>
      </c>
    </row>
    <row r="842" spans="1:16" x14ac:dyDescent="0.3">
      <c r="A842" t="s">
        <v>10909</v>
      </c>
      <c r="B842" t="s">
        <v>3912</v>
      </c>
      <c r="C842">
        <v>436</v>
      </c>
      <c r="D842" t="s">
        <v>10910</v>
      </c>
      <c r="E842" t="s">
        <v>10911</v>
      </c>
      <c r="F842" t="s">
        <v>10912</v>
      </c>
      <c r="G842" t="s">
        <v>3917</v>
      </c>
      <c r="H842">
        <v>106.672</v>
      </c>
      <c r="I842">
        <v>23.2</v>
      </c>
      <c r="K842" t="s">
        <v>10913</v>
      </c>
      <c r="L842">
        <v>554</v>
      </c>
      <c r="M842">
        <v>0</v>
      </c>
      <c r="N842" t="s">
        <v>10914</v>
      </c>
      <c r="O842" t="s">
        <v>10915</v>
      </c>
    </row>
    <row r="843" spans="1:16" x14ac:dyDescent="0.3">
      <c r="A843" t="s">
        <v>10916</v>
      </c>
      <c r="B843" t="s">
        <v>4443</v>
      </c>
      <c r="C843" t="s">
        <v>10917</v>
      </c>
      <c r="D843" t="s">
        <v>10918</v>
      </c>
      <c r="E843" t="s">
        <v>10919</v>
      </c>
      <c r="F843" t="s">
        <v>10920</v>
      </c>
      <c r="G843" t="s">
        <v>3906</v>
      </c>
      <c r="H843">
        <v>2169.36</v>
      </c>
      <c r="I843">
        <v>41.575800000000001</v>
      </c>
      <c r="J843" t="s">
        <v>10921</v>
      </c>
      <c r="K843" t="s">
        <v>10922</v>
      </c>
      <c r="L843">
        <v>21070</v>
      </c>
      <c r="M843">
        <v>51736</v>
      </c>
      <c r="N843" t="s">
        <v>10923</v>
      </c>
      <c r="O843" t="s">
        <v>10924</v>
      </c>
      <c r="P843" t="s">
        <v>10925</v>
      </c>
    </row>
    <row r="844" spans="1:16" x14ac:dyDescent="0.3">
      <c r="A844" t="s">
        <v>10926</v>
      </c>
      <c r="B844" t="s">
        <v>4443</v>
      </c>
      <c r="D844" t="s">
        <v>10927</v>
      </c>
      <c r="E844" t="s">
        <v>10928</v>
      </c>
      <c r="F844" t="s">
        <v>10929</v>
      </c>
      <c r="G844" t="s">
        <v>3917</v>
      </c>
      <c r="H844">
        <v>1992.66</v>
      </c>
      <c r="I844">
        <v>41.4</v>
      </c>
      <c r="J844" t="s">
        <v>10930</v>
      </c>
      <c r="K844" t="s">
        <v>10931</v>
      </c>
      <c r="L844">
        <v>35455</v>
      </c>
      <c r="M844">
        <v>28601</v>
      </c>
      <c r="N844" t="s">
        <v>10932</v>
      </c>
      <c r="O844" t="s">
        <v>10933</v>
      </c>
      <c r="P844" t="s">
        <v>10934</v>
      </c>
    </row>
    <row r="845" spans="1:16" x14ac:dyDescent="0.3">
      <c r="A845" t="s">
        <v>10935</v>
      </c>
      <c r="B845" t="s">
        <v>4443</v>
      </c>
      <c r="C845" t="s">
        <v>10936</v>
      </c>
      <c r="D845" t="s">
        <v>10937</v>
      </c>
      <c r="E845" t="s">
        <v>10938</v>
      </c>
      <c r="F845" t="s">
        <v>10939</v>
      </c>
      <c r="G845" t="s">
        <v>3917</v>
      </c>
      <c r="H845">
        <v>2373.6</v>
      </c>
      <c r="I845">
        <v>40.6</v>
      </c>
      <c r="K845" t="s">
        <v>10940</v>
      </c>
      <c r="L845">
        <v>24973</v>
      </c>
      <c r="M845">
        <v>0</v>
      </c>
      <c r="N845" t="s">
        <v>10941</v>
      </c>
      <c r="O845" t="s">
        <v>10942</v>
      </c>
    </row>
    <row r="846" spans="1:16" x14ac:dyDescent="0.3">
      <c r="A846" t="s">
        <v>10943</v>
      </c>
      <c r="B846" t="s">
        <v>3923</v>
      </c>
      <c r="C846" t="s">
        <v>10944</v>
      </c>
      <c r="D846" t="s">
        <v>10945</v>
      </c>
      <c r="E846" t="s">
        <v>10946</v>
      </c>
      <c r="F846" t="s">
        <v>10947</v>
      </c>
      <c r="G846" t="s">
        <v>3917</v>
      </c>
      <c r="H846">
        <v>1185.0899999999999</v>
      </c>
      <c r="I846">
        <v>28.8</v>
      </c>
      <c r="K846" t="s">
        <v>10948</v>
      </c>
      <c r="L846">
        <v>319506</v>
      </c>
      <c r="M846">
        <v>0</v>
      </c>
      <c r="N846" t="s">
        <v>9575</v>
      </c>
      <c r="O846" t="s">
        <v>10949</v>
      </c>
    </row>
    <row r="847" spans="1:16" x14ac:dyDescent="0.3">
      <c r="A847" t="s">
        <v>10950</v>
      </c>
      <c r="B847" t="s">
        <v>4511</v>
      </c>
      <c r="C847" t="s">
        <v>10951</v>
      </c>
      <c r="D847" t="s">
        <v>10952</v>
      </c>
      <c r="E847" t="s">
        <v>10953</v>
      </c>
      <c r="F847" t="s">
        <v>10954</v>
      </c>
      <c r="G847" t="s">
        <v>3906</v>
      </c>
      <c r="H847">
        <v>3210.87</v>
      </c>
      <c r="I847">
        <v>39.3767</v>
      </c>
      <c r="J847" t="s">
        <v>10955</v>
      </c>
      <c r="K847" t="s">
        <v>10956</v>
      </c>
      <c r="L847">
        <v>25835</v>
      </c>
      <c r="M847">
        <v>52789</v>
      </c>
      <c r="N847" t="s">
        <v>10957</v>
      </c>
      <c r="O847" t="s">
        <v>10958</v>
      </c>
    </row>
    <row r="848" spans="1:16" x14ac:dyDescent="0.3">
      <c r="A848" t="s">
        <v>10959</v>
      </c>
      <c r="B848" t="s">
        <v>4367</v>
      </c>
      <c r="C848" t="s">
        <v>10960</v>
      </c>
      <c r="D848" t="s">
        <v>10961</v>
      </c>
      <c r="E848" t="s">
        <v>10962</v>
      </c>
      <c r="F848" t="s">
        <v>10963</v>
      </c>
      <c r="G848" t="s">
        <v>3917</v>
      </c>
      <c r="H848">
        <v>636.61400000000003</v>
      </c>
      <c r="I848">
        <v>40.800199999999997</v>
      </c>
      <c r="J848" t="s">
        <v>10964</v>
      </c>
      <c r="K848" t="s">
        <v>10965</v>
      </c>
      <c r="L848">
        <v>38657</v>
      </c>
      <c r="M848">
        <v>32182</v>
      </c>
      <c r="N848" t="s">
        <v>10966</v>
      </c>
      <c r="O848" t="s">
        <v>10967</v>
      </c>
      <c r="P848" t="s">
        <v>10968</v>
      </c>
    </row>
    <row r="849" spans="1:16" x14ac:dyDescent="0.3">
      <c r="A849" t="s">
        <v>10969</v>
      </c>
      <c r="B849" t="s">
        <v>4226</v>
      </c>
      <c r="C849" t="s">
        <v>10970</v>
      </c>
      <c r="D849" t="s">
        <v>10971</v>
      </c>
      <c r="E849" t="s">
        <v>10972</v>
      </c>
      <c r="F849" t="s">
        <v>10973</v>
      </c>
      <c r="G849" t="s">
        <v>3917</v>
      </c>
      <c r="H849">
        <v>414.98500000000001</v>
      </c>
      <c r="I849">
        <v>39.899500000000003</v>
      </c>
      <c r="J849" t="s">
        <v>10974</v>
      </c>
      <c r="K849" t="s">
        <v>10975</v>
      </c>
      <c r="L849">
        <v>7166</v>
      </c>
      <c r="M849">
        <v>20836</v>
      </c>
      <c r="N849" t="s">
        <v>10976</v>
      </c>
      <c r="O849" t="s">
        <v>10977</v>
      </c>
      <c r="P849" t="s">
        <v>10978</v>
      </c>
    </row>
    <row r="850" spans="1:16" x14ac:dyDescent="0.3">
      <c r="A850" t="s">
        <v>10979</v>
      </c>
      <c r="B850" t="s">
        <v>3912</v>
      </c>
      <c r="C850" t="s">
        <v>10980</v>
      </c>
      <c r="D850" t="s">
        <v>10981</v>
      </c>
      <c r="E850" t="s">
        <v>10982</v>
      </c>
      <c r="F850" t="s">
        <v>10983</v>
      </c>
      <c r="G850" t="s">
        <v>3989</v>
      </c>
      <c r="H850">
        <v>52.248600000000003</v>
      </c>
      <c r="I850">
        <v>26.9</v>
      </c>
      <c r="K850" t="s">
        <v>10984</v>
      </c>
      <c r="L850">
        <v>1448</v>
      </c>
      <c r="M850">
        <v>0</v>
      </c>
      <c r="N850" t="s">
        <v>10985</v>
      </c>
      <c r="O850" t="s">
        <v>10986</v>
      </c>
    </row>
    <row r="851" spans="1:16" x14ac:dyDescent="0.3">
      <c r="A851" t="s">
        <v>10987</v>
      </c>
      <c r="B851" t="s">
        <v>4208</v>
      </c>
      <c r="C851" t="s">
        <v>10988</v>
      </c>
      <c r="D851" t="s">
        <v>10989</v>
      </c>
      <c r="E851" t="s">
        <v>10990</v>
      </c>
      <c r="F851" t="s">
        <v>10991</v>
      </c>
      <c r="G851" t="s">
        <v>3989</v>
      </c>
      <c r="H851">
        <v>89.153599999999997</v>
      </c>
      <c r="I851">
        <v>29.7</v>
      </c>
      <c r="K851" t="s">
        <v>10992</v>
      </c>
      <c r="L851">
        <v>642</v>
      </c>
      <c r="M851">
        <v>0</v>
      </c>
      <c r="N851" t="s">
        <v>3909</v>
      </c>
      <c r="O851" t="s">
        <v>10993</v>
      </c>
    </row>
    <row r="852" spans="1:16" x14ac:dyDescent="0.3">
      <c r="A852" t="s">
        <v>10994</v>
      </c>
      <c r="B852" t="s">
        <v>4267</v>
      </c>
      <c r="D852" t="s">
        <v>10995</v>
      </c>
      <c r="E852" t="s">
        <v>10996</v>
      </c>
      <c r="F852" t="s">
        <v>10997</v>
      </c>
      <c r="G852" t="s">
        <v>3906</v>
      </c>
      <c r="H852">
        <v>647.88699999999994</v>
      </c>
      <c r="I852">
        <v>33.493000000000002</v>
      </c>
      <c r="J852" t="s">
        <v>10998</v>
      </c>
      <c r="K852" t="s">
        <v>10999</v>
      </c>
      <c r="L852">
        <v>236</v>
      </c>
      <c r="M852">
        <v>63341</v>
      </c>
      <c r="N852" t="s">
        <v>8410</v>
      </c>
      <c r="O852" t="s">
        <v>11000</v>
      </c>
      <c r="P852" t="s">
        <v>11001</v>
      </c>
    </row>
    <row r="853" spans="1:16" x14ac:dyDescent="0.3">
      <c r="A853" t="s">
        <v>11002</v>
      </c>
      <c r="B853" t="s">
        <v>3923</v>
      </c>
      <c r="D853" t="s">
        <v>11003</v>
      </c>
      <c r="E853" t="s">
        <v>11004</v>
      </c>
      <c r="F853" t="s">
        <v>11005</v>
      </c>
      <c r="G853" t="s">
        <v>3917</v>
      </c>
      <c r="H853">
        <v>1211.26</v>
      </c>
      <c r="I853">
        <v>38.9</v>
      </c>
      <c r="K853" t="s">
        <v>11006</v>
      </c>
      <c r="L853">
        <v>85180</v>
      </c>
      <c r="M853">
        <v>0</v>
      </c>
      <c r="N853" t="s">
        <v>10849</v>
      </c>
      <c r="O853" t="s">
        <v>11007</v>
      </c>
    </row>
    <row r="854" spans="1:16" x14ac:dyDescent="0.3">
      <c r="A854" t="s">
        <v>11008</v>
      </c>
      <c r="B854" t="s">
        <v>5082</v>
      </c>
      <c r="C854" t="s">
        <v>11009</v>
      </c>
      <c r="D854" t="s">
        <v>11010</v>
      </c>
      <c r="E854" t="s">
        <v>11011</v>
      </c>
      <c r="F854" t="s">
        <v>11012</v>
      </c>
      <c r="G854" t="s">
        <v>3917</v>
      </c>
      <c r="H854">
        <v>169.10400000000001</v>
      </c>
      <c r="I854">
        <v>42.5</v>
      </c>
      <c r="K854" t="s">
        <v>11013</v>
      </c>
      <c r="L854">
        <v>3626</v>
      </c>
      <c r="M854">
        <v>0</v>
      </c>
      <c r="N854" t="s">
        <v>8984</v>
      </c>
      <c r="O854" t="s">
        <v>11014</v>
      </c>
    </row>
    <row r="855" spans="1:16" x14ac:dyDescent="0.3">
      <c r="A855" t="s">
        <v>11015</v>
      </c>
      <c r="B855" t="s">
        <v>4367</v>
      </c>
      <c r="C855" t="s">
        <v>11016</v>
      </c>
      <c r="D855" t="s">
        <v>11017</v>
      </c>
      <c r="E855" t="s">
        <v>11018</v>
      </c>
      <c r="F855" t="s">
        <v>11019</v>
      </c>
      <c r="G855" t="s">
        <v>3906</v>
      </c>
      <c r="H855">
        <v>704.32100000000003</v>
      </c>
      <c r="I855">
        <v>39.026499999999999</v>
      </c>
      <c r="J855" t="s">
        <v>11020</v>
      </c>
      <c r="K855" t="s">
        <v>11021</v>
      </c>
      <c r="L855">
        <v>102</v>
      </c>
      <c r="M855">
        <v>43564</v>
      </c>
      <c r="N855" t="s">
        <v>9419</v>
      </c>
      <c r="O855" t="s">
        <v>11022</v>
      </c>
      <c r="P855" t="s">
        <v>11023</v>
      </c>
    </row>
    <row r="856" spans="1:16" x14ac:dyDescent="0.3">
      <c r="A856" t="s">
        <v>11024</v>
      </c>
      <c r="B856" t="s">
        <v>4443</v>
      </c>
      <c r="C856" t="s">
        <v>11025</v>
      </c>
      <c r="D856" t="s">
        <v>11026</v>
      </c>
      <c r="E856" t="s">
        <v>11027</v>
      </c>
      <c r="F856" t="s">
        <v>11028</v>
      </c>
      <c r="G856" t="s">
        <v>3917</v>
      </c>
      <c r="H856">
        <v>2835.25</v>
      </c>
      <c r="I856">
        <v>42.7</v>
      </c>
      <c r="J856" t="s">
        <v>11029</v>
      </c>
      <c r="K856" t="s">
        <v>11030</v>
      </c>
      <c r="L856">
        <v>10898</v>
      </c>
      <c r="M856">
        <v>25473</v>
      </c>
      <c r="N856" t="s">
        <v>11031</v>
      </c>
      <c r="O856" t="s">
        <v>11032</v>
      </c>
      <c r="P856" t="s">
        <v>11033</v>
      </c>
    </row>
    <row r="857" spans="1:16" x14ac:dyDescent="0.3">
      <c r="A857" t="s">
        <v>11034</v>
      </c>
      <c r="B857" t="s">
        <v>4208</v>
      </c>
      <c r="C857" t="s">
        <v>11035</v>
      </c>
      <c r="D857" t="s">
        <v>11036</v>
      </c>
      <c r="E857" t="s">
        <v>11037</v>
      </c>
      <c r="F857" t="s">
        <v>11038</v>
      </c>
      <c r="G857" t="s">
        <v>3917</v>
      </c>
      <c r="H857">
        <v>700.60699999999997</v>
      </c>
      <c r="I857">
        <v>45.3</v>
      </c>
      <c r="K857" t="s">
        <v>11039</v>
      </c>
      <c r="L857">
        <v>81730</v>
      </c>
      <c r="M857">
        <v>25532</v>
      </c>
      <c r="N857" t="s">
        <v>11040</v>
      </c>
      <c r="O857" t="s">
        <v>11041</v>
      </c>
    </row>
    <row r="858" spans="1:16" x14ac:dyDescent="0.3">
      <c r="A858" t="s">
        <v>11042</v>
      </c>
      <c r="B858" t="s">
        <v>3923</v>
      </c>
      <c r="C858" t="s">
        <v>11043</v>
      </c>
      <c r="D858" t="s">
        <v>11044</v>
      </c>
      <c r="E858" t="s">
        <v>11045</v>
      </c>
      <c r="F858" t="s">
        <v>11046</v>
      </c>
      <c r="G858" t="s">
        <v>3906</v>
      </c>
      <c r="H858">
        <v>367.12200000000001</v>
      </c>
      <c r="I858">
        <v>33.6004</v>
      </c>
      <c r="J858" t="s">
        <v>11047</v>
      </c>
      <c r="K858" t="s">
        <v>11048</v>
      </c>
      <c r="L858">
        <v>33</v>
      </c>
      <c r="M858">
        <v>0</v>
      </c>
      <c r="N858" t="s">
        <v>8211</v>
      </c>
      <c r="O858" t="s">
        <v>11049</v>
      </c>
    </row>
    <row r="859" spans="1:16" x14ac:dyDescent="0.3">
      <c r="A859" t="s">
        <v>11050</v>
      </c>
      <c r="B859" t="s">
        <v>4443</v>
      </c>
      <c r="D859" t="s">
        <v>11051</v>
      </c>
      <c r="E859" t="s">
        <v>8504</v>
      </c>
      <c r="F859" t="s">
        <v>11052</v>
      </c>
      <c r="G859" t="s">
        <v>3917</v>
      </c>
      <c r="H859">
        <v>2431.69</v>
      </c>
      <c r="I859">
        <v>41.4</v>
      </c>
      <c r="J859" t="s">
        <v>11053</v>
      </c>
      <c r="K859" t="s">
        <v>11054</v>
      </c>
      <c r="L859">
        <v>10776</v>
      </c>
      <c r="M859">
        <v>37625</v>
      </c>
      <c r="N859" t="s">
        <v>11055</v>
      </c>
      <c r="O859" t="s">
        <v>11056</v>
      </c>
      <c r="P859" t="s">
        <v>11057</v>
      </c>
    </row>
    <row r="860" spans="1:16" x14ac:dyDescent="0.3">
      <c r="A860" t="s">
        <v>11058</v>
      </c>
      <c r="B860" t="s">
        <v>4635</v>
      </c>
      <c r="C860" t="s">
        <v>11059</v>
      </c>
      <c r="D860" t="s">
        <v>11060</v>
      </c>
      <c r="E860" t="s">
        <v>11061</v>
      </c>
      <c r="F860" t="s">
        <v>11062</v>
      </c>
      <c r="G860" t="s">
        <v>3906</v>
      </c>
      <c r="H860">
        <v>1171.6199999999999</v>
      </c>
      <c r="I860">
        <v>41.824199999999998</v>
      </c>
      <c r="J860" t="s">
        <v>11063</v>
      </c>
      <c r="K860" t="s">
        <v>11064</v>
      </c>
      <c r="L860">
        <v>864</v>
      </c>
      <c r="M860">
        <v>29165</v>
      </c>
      <c r="N860" t="s">
        <v>11065</v>
      </c>
      <c r="O860" t="s">
        <v>11066</v>
      </c>
      <c r="P860" t="s">
        <v>11067</v>
      </c>
    </row>
    <row r="861" spans="1:16" x14ac:dyDescent="0.3">
      <c r="A861" t="s">
        <v>11068</v>
      </c>
      <c r="B861" t="s">
        <v>3923</v>
      </c>
      <c r="D861" t="s">
        <v>11069</v>
      </c>
      <c r="E861" t="s">
        <v>11070</v>
      </c>
      <c r="F861" t="s">
        <v>11071</v>
      </c>
      <c r="G861" t="s">
        <v>3906</v>
      </c>
      <c r="H861">
        <v>2210.13</v>
      </c>
      <c r="I861">
        <v>34.182200000000002</v>
      </c>
      <c r="J861" t="s">
        <v>11072</v>
      </c>
      <c r="K861" t="s">
        <v>11073</v>
      </c>
      <c r="L861">
        <v>305</v>
      </c>
      <c r="M861">
        <v>0</v>
      </c>
      <c r="N861" t="s">
        <v>10467</v>
      </c>
      <c r="O861" t="s">
        <v>11074</v>
      </c>
    </row>
    <row r="862" spans="1:16" x14ac:dyDescent="0.3">
      <c r="A862" t="s">
        <v>11075</v>
      </c>
      <c r="B862" t="s">
        <v>4367</v>
      </c>
      <c r="D862" t="s">
        <v>11076</v>
      </c>
      <c r="E862" t="s">
        <v>11077</v>
      </c>
      <c r="F862" t="s">
        <v>11078</v>
      </c>
      <c r="G862" t="s">
        <v>3906</v>
      </c>
      <c r="H862">
        <v>4220.41</v>
      </c>
      <c r="I862">
        <v>47.684699999999999</v>
      </c>
      <c r="J862" t="s">
        <v>11079</v>
      </c>
      <c r="K862" t="s">
        <v>11080</v>
      </c>
      <c r="L862">
        <v>646</v>
      </c>
      <c r="M862">
        <v>49345</v>
      </c>
      <c r="N862" t="s">
        <v>11081</v>
      </c>
      <c r="O862" t="s">
        <v>11082</v>
      </c>
      <c r="P862" t="s">
        <v>11083</v>
      </c>
    </row>
    <row r="863" spans="1:16" x14ac:dyDescent="0.3">
      <c r="A863" t="s">
        <v>11084</v>
      </c>
      <c r="B863" t="s">
        <v>4226</v>
      </c>
      <c r="D863" t="s">
        <v>11085</v>
      </c>
      <c r="E863" t="s">
        <v>11086</v>
      </c>
      <c r="F863" t="s">
        <v>11087</v>
      </c>
      <c r="G863" t="s">
        <v>3989</v>
      </c>
      <c r="H863">
        <v>5759.8</v>
      </c>
      <c r="I863">
        <v>40.700000000000003</v>
      </c>
      <c r="K863" t="s">
        <v>11088</v>
      </c>
      <c r="L863">
        <v>1397492</v>
      </c>
      <c r="M863">
        <v>0</v>
      </c>
      <c r="N863" t="s">
        <v>4994</v>
      </c>
      <c r="O863" t="s">
        <v>11089</v>
      </c>
    </row>
    <row r="864" spans="1:16" x14ac:dyDescent="0.3">
      <c r="A864" t="s">
        <v>11090</v>
      </c>
      <c r="B864" t="s">
        <v>4367</v>
      </c>
      <c r="C864" t="s">
        <v>11091</v>
      </c>
      <c r="D864" t="s">
        <v>11092</v>
      </c>
      <c r="E864" t="s">
        <v>11093</v>
      </c>
      <c r="F864" t="s">
        <v>11094</v>
      </c>
      <c r="G864" t="s">
        <v>3906</v>
      </c>
      <c r="H864">
        <v>1820.64</v>
      </c>
      <c r="I864">
        <v>37.483800000000002</v>
      </c>
      <c r="J864" t="s">
        <v>11095</v>
      </c>
      <c r="K864" t="s">
        <v>11096</v>
      </c>
      <c r="L864">
        <v>6216</v>
      </c>
      <c r="M864">
        <v>60528</v>
      </c>
      <c r="N864" t="s">
        <v>11097</v>
      </c>
      <c r="O864" t="s">
        <v>11098</v>
      </c>
      <c r="P864" t="s">
        <v>11099</v>
      </c>
    </row>
    <row r="865" spans="1:17" x14ac:dyDescent="0.3">
      <c r="A865" t="s">
        <v>11100</v>
      </c>
      <c r="B865" t="s">
        <v>4772</v>
      </c>
      <c r="D865" t="s">
        <v>11101</v>
      </c>
      <c r="E865" t="s">
        <v>11102</v>
      </c>
      <c r="F865" t="s">
        <v>11103</v>
      </c>
      <c r="G865" t="s">
        <v>3917</v>
      </c>
      <c r="H865">
        <v>107.71599999999999</v>
      </c>
      <c r="I865">
        <v>56.8</v>
      </c>
      <c r="K865" t="s">
        <v>11104</v>
      </c>
      <c r="L865">
        <v>1368</v>
      </c>
      <c r="M865">
        <v>0</v>
      </c>
      <c r="N865" t="s">
        <v>11105</v>
      </c>
      <c r="O865" t="s">
        <v>11106</v>
      </c>
    </row>
    <row r="866" spans="1:17" x14ac:dyDescent="0.3">
      <c r="A866" t="s">
        <v>11107</v>
      </c>
      <c r="B866" t="s">
        <v>4443</v>
      </c>
      <c r="C866" t="s">
        <v>11108</v>
      </c>
      <c r="D866" t="s">
        <v>11109</v>
      </c>
      <c r="E866" t="s">
        <v>11110</v>
      </c>
      <c r="F866" t="s">
        <v>11111</v>
      </c>
      <c r="G866" t="s">
        <v>3906</v>
      </c>
      <c r="H866">
        <v>2579.58</v>
      </c>
      <c r="I866">
        <v>41.74</v>
      </c>
      <c r="J866" t="s">
        <v>11112</v>
      </c>
      <c r="K866" t="s">
        <v>11113</v>
      </c>
      <c r="L866">
        <v>29705</v>
      </c>
      <c r="M866">
        <v>26044</v>
      </c>
      <c r="N866" t="s">
        <v>8507</v>
      </c>
      <c r="O866" t="s">
        <v>11114</v>
      </c>
    </row>
    <row r="867" spans="1:17" x14ac:dyDescent="0.3">
      <c r="A867" t="s">
        <v>11115</v>
      </c>
      <c r="B867" t="s">
        <v>4367</v>
      </c>
      <c r="D867" t="s">
        <v>11116</v>
      </c>
      <c r="E867" t="s">
        <v>8622</v>
      </c>
      <c r="F867" t="s">
        <v>11117</v>
      </c>
      <c r="G867" t="s">
        <v>3917</v>
      </c>
      <c r="H867">
        <v>448.86799999999999</v>
      </c>
      <c r="I867">
        <v>44.6</v>
      </c>
      <c r="K867" t="s">
        <v>11118</v>
      </c>
      <c r="L867">
        <v>130159</v>
      </c>
      <c r="M867">
        <v>0</v>
      </c>
      <c r="N867" t="s">
        <v>8625</v>
      </c>
      <c r="O867" t="s">
        <v>11119</v>
      </c>
    </row>
    <row r="868" spans="1:17" x14ac:dyDescent="0.3">
      <c r="A868" t="s">
        <v>11120</v>
      </c>
      <c r="B868" t="s">
        <v>4367</v>
      </c>
      <c r="D868" t="s">
        <v>11121</v>
      </c>
      <c r="E868" t="s">
        <v>11122</v>
      </c>
      <c r="F868" t="s">
        <v>11123</v>
      </c>
      <c r="G868" t="s">
        <v>3917</v>
      </c>
      <c r="H868">
        <v>648.20899999999995</v>
      </c>
      <c r="I868">
        <v>39.299999999999997</v>
      </c>
      <c r="K868" t="s">
        <v>11124</v>
      </c>
      <c r="L868">
        <v>354425</v>
      </c>
      <c r="M868">
        <v>0</v>
      </c>
      <c r="N868" t="s">
        <v>11125</v>
      </c>
      <c r="O868" t="s">
        <v>11126</v>
      </c>
    </row>
    <row r="869" spans="1:17" x14ac:dyDescent="0.3">
      <c r="A869" t="s">
        <v>11127</v>
      </c>
      <c r="B869" t="s">
        <v>3923</v>
      </c>
      <c r="D869" t="s">
        <v>11128</v>
      </c>
      <c r="E869" t="s">
        <v>11129</v>
      </c>
      <c r="F869" t="s">
        <v>11130</v>
      </c>
      <c r="G869" t="s">
        <v>3917</v>
      </c>
      <c r="H869">
        <v>530.66</v>
      </c>
      <c r="I869">
        <v>45.1</v>
      </c>
      <c r="K869" t="s">
        <v>11131</v>
      </c>
      <c r="L869">
        <v>5708</v>
      </c>
      <c r="M869">
        <v>0</v>
      </c>
      <c r="N869" t="s">
        <v>11132</v>
      </c>
      <c r="O869" t="s">
        <v>11133</v>
      </c>
    </row>
    <row r="870" spans="1:17" x14ac:dyDescent="0.3">
      <c r="A870" t="s">
        <v>11134</v>
      </c>
      <c r="B870" t="s">
        <v>4443</v>
      </c>
      <c r="D870" t="s">
        <v>11135</v>
      </c>
      <c r="E870" t="s">
        <v>11136</v>
      </c>
      <c r="F870" t="s">
        <v>11137</v>
      </c>
      <c r="G870" t="s">
        <v>3906</v>
      </c>
      <c r="H870">
        <v>2886.62</v>
      </c>
      <c r="I870">
        <v>42.975999999999999</v>
      </c>
      <c r="J870" t="s">
        <v>11138</v>
      </c>
      <c r="K870" t="s">
        <v>11139</v>
      </c>
      <c r="L870">
        <v>145</v>
      </c>
      <c r="M870">
        <v>0</v>
      </c>
      <c r="N870" t="s">
        <v>10337</v>
      </c>
      <c r="O870" t="s">
        <v>11140</v>
      </c>
    </row>
    <row r="871" spans="1:17" x14ac:dyDescent="0.3">
      <c r="A871" t="s">
        <v>11141</v>
      </c>
      <c r="B871" t="s">
        <v>4367</v>
      </c>
      <c r="C871" t="s">
        <v>11142</v>
      </c>
      <c r="D871" t="s">
        <v>11143</v>
      </c>
      <c r="E871" t="s">
        <v>11144</v>
      </c>
      <c r="F871" t="s">
        <v>11145</v>
      </c>
      <c r="G871" t="s">
        <v>3917</v>
      </c>
      <c r="H871">
        <v>963.61400000000003</v>
      </c>
      <c r="I871">
        <v>40.900100000000002</v>
      </c>
      <c r="J871" t="s">
        <v>11146</v>
      </c>
      <c r="K871" t="s">
        <v>11147</v>
      </c>
      <c r="L871">
        <v>4753</v>
      </c>
      <c r="M871">
        <v>47899</v>
      </c>
      <c r="N871" t="s">
        <v>6286</v>
      </c>
      <c r="O871" t="s">
        <v>11148</v>
      </c>
      <c r="P871" t="s">
        <v>11149</v>
      </c>
    </row>
    <row r="872" spans="1:17" x14ac:dyDescent="0.3">
      <c r="A872" t="s">
        <v>11150</v>
      </c>
      <c r="B872" t="s">
        <v>4443</v>
      </c>
      <c r="C872" t="s">
        <v>11151</v>
      </c>
      <c r="D872" t="s">
        <v>11152</v>
      </c>
      <c r="E872" t="s">
        <v>11153</v>
      </c>
      <c r="F872" t="s">
        <v>11154</v>
      </c>
      <c r="G872" t="s">
        <v>3917</v>
      </c>
      <c r="H872">
        <v>2342.94</v>
      </c>
      <c r="I872">
        <v>0</v>
      </c>
      <c r="K872" t="s">
        <v>11155</v>
      </c>
      <c r="L872">
        <v>11589</v>
      </c>
      <c r="M872">
        <v>0</v>
      </c>
      <c r="N872" t="s">
        <v>7455</v>
      </c>
      <c r="O872" t="s">
        <v>11156</v>
      </c>
    </row>
    <row r="873" spans="1:17" x14ac:dyDescent="0.3">
      <c r="A873" t="s">
        <v>11157</v>
      </c>
      <c r="B873" t="s">
        <v>4267</v>
      </c>
      <c r="C873" t="s">
        <v>11158</v>
      </c>
      <c r="D873" t="s">
        <v>11159</v>
      </c>
      <c r="E873" t="s">
        <v>11160</v>
      </c>
      <c r="F873" t="s">
        <v>11161</v>
      </c>
      <c r="G873" t="s">
        <v>3917</v>
      </c>
      <c r="H873">
        <v>106.93899999999999</v>
      </c>
      <c r="I873">
        <v>25.3</v>
      </c>
      <c r="K873" t="s">
        <v>11162</v>
      </c>
      <c r="L873">
        <v>716</v>
      </c>
      <c r="M873">
        <v>0</v>
      </c>
      <c r="N873" t="s">
        <v>11163</v>
      </c>
      <c r="O873" t="s">
        <v>11164</v>
      </c>
    </row>
    <row r="874" spans="1:17" x14ac:dyDescent="0.3">
      <c r="A874" t="s">
        <v>11165</v>
      </c>
      <c r="B874" t="s">
        <v>4772</v>
      </c>
      <c r="C874" t="s">
        <v>11166</v>
      </c>
      <c r="D874" t="s">
        <v>11167</v>
      </c>
      <c r="E874" t="s">
        <v>11168</v>
      </c>
      <c r="F874" t="s">
        <v>11169</v>
      </c>
      <c r="G874" t="s">
        <v>3989</v>
      </c>
      <c r="H874">
        <v>22.700900000000001</v>
      </c>
      <c r="I874">
        <v>57.5</v>
      </c>
      <c r="K874" t="s">
        <v>11170</v>
      </c>
      <c r="L874">
        <v>43</v>
      </c>
      <c r="M874">
        <v>11330</v>
      </c>
      <c r="N874" t="s">
        <v>11171</v>
      </c>
      <c r="O874" t="s">
        <v>11172</v>
      </c>
    </row>
    <row r="875" spans="1:17" x14ac:dyDescent="0.3">
      <c r="A875" t="s">
        <v>11173</v>
      </c>
      <c r="B875" t="s">
        <v>4443</v>
      </c>
      <c r="C875" t="s">
        <v>11174</v>
      </c>
      <c r="D875" t="s">
        <v>11175</v>
      </c>
      <c r="E875" t="s">
        <v>11176</v>
      </c>
      <c r="F875" t="s">
        <v>11177</v>
      </c>
      <c r="G875" t="s">
        <v>3917</v>
      </c>
      <c r="H875">
        <v>2748.89</v>
      </c>
      <c r="I875">
        <v>41.4</v>
      </c>
      <c r="K875" t="s">
        <v>11178</v>
      </c>
      <c r="L875">
        <v>1693913</v>
      </c>
      <c r="M875">
        <v>0</v>
      </c>
      <c r="N875" t="s">
        <v>8585</v>
      </c>
      <c r="O875" t="s">
        <v>11179</v>
      </c>
    </row>
    <row r="876" spans="1:17" x14ac:dyDescent="0.3">
      <c r="A876" t="s">
        <v>121</v>
      </c>
      <c r="B876" t="s">
        <v>4347</v>
      </c>
      <c r="C876" t="s">
        <v>11180</v>
      </c>
      <c r="D876" t="s">
        <v>11181</v>
      </c>
      <c r="E876" t="s">
        <v>11182</v>
      </c>
      <c r="F876" t="s">
        <v>11183</v>
      </c>
      <c r="G876" t="s">
        <v>3917</v>
      </c>
      <c r="H876">
        <v>57.384399999999999</v>
      </c>
      <c r="I876">
        <v>46.5</v>
      </c>
      <c r="K876" t="s">
        <v>11184</v>
      </c>
      <c r="L876">
        <v>2557</v>
      </c>
      <c r="M876">
        <v>20131</v>
      </c>
      <c r="N876" t="s">
        <v>11185</v>
      </c>
      <c r="O876" t="s">
        <v>11186</v>
      </c>
    </row>
    <row r="877" spans="1:17" x14ac:dyDescent="0.3">
      <c r="A877" t="s">
        <v>11187</v>
      </c>
      <c r="B877" t="s">
        <v>4443</v>
      </c>
      <c r="C877" t="s">
        <v>11188</v>
      </c>
      <c r="D877" t="s">
        <v>11189</v>
      </c>
      <c r="E877" t="s">
        <v>11190</v>
      </c>
      <c r="F877" t="s">
        <v>11191</v>
      </c>
      <c r="G877" t="s">
        <v>3906</v>
      </c>
      <c r="H877">
        <v>2408.6999999999998</v>
      </c>
      <c r="I877">
        <v>41.651800000000001</v>
      </c>
      <c r="J877" t="s">
        <v>11192</v>
      </c>
      <c r="K877" t="s">
        <v>11193</v>
      </c>
      <c r="L877">
        <v>75</v>
      </c>
      <c r="M877">
        <v>55717</v>
      </c>
      <c r="N877" t="s">
        <v>11194</v>
      </c>
      <c r="O877" t="s">
        <v>11195</v>
      </c>
      <c r="P877" t="s">
        <v>11196</v>
      </c>
    </row>
    <row r="878" spans="1:17" x14ac:dyDescent="0.3">
      <c r="A878" t="s">
        <v>40</v>
      </c>
      <c r="B878" t="s">
        <v>3984</v>
      </c>
      <c r="C878" t="s">
        <v>11197</v>
      </c>
      <c r="D878" t="s">
        <v>11198</v>
      </c>
      <c r="E878" t="s">
        <v>11199</v>
      </c>
      <c r="F878" t="s">
        <v>11200</v>
      </c>
      <c r="G878" t="s">
        <v>3906</v>
      </c>
      <c r="H878">
        <v>32.525500000000001</v>
      </c>
      <c r="I878">
        <v>48.963099999999997</v>
      </c>
      <c r="J878" t="s">
        <v>11201</v>
      </c>
      <c r="K878" t="s">
        <v>11202</v>
      </c>
      <c r="L878">
        <v>5</v>
      </c>
      <c r="M878">
        <v>11198</v>
      </c>
      <c r="N878" t="s">
        <v>11203</v>
      </c>
      <c r="O878" t="s">
        <v>11204</v>
      </c>
      <c r="Q878">
        <v>24</v>
      </c>
    </row>
    <row r="879" spans="1:17" x14ac:dyDescent="0.3">
      <c r="A879" t="s">
        <v>11205</v>
      </c>
      <c r="B879" t="s">
        <v>3923</v>
      </c>
      <c r="D879" t="s">
        <v>11206</v>
      </c>
      <c r="E879" t="s">
        <v>11207</v>
      </c>
      <c r="F879" t="s">
        <v>11208</v>
      </c>
      <c r="G879" t="s">
        <v>3989</v>
      </c>
      <c r="H879">
        <v>503.88799999999998</v>
      </c>
      <c r="I879">
        <v>37.299999999999997</v>
      </c>
      <c r="K879" t="s">
        <v>11209</v>
      </c>
      <c r="L879">
        <v>114</v>
      </c>
      <c r="M879">
        <v>0</v>
      </c>
      <c r="N879" t="s">
        <v>11210</v>
      </c>
      <c r="O879" t="s">
        <v>11211</v>
      </c>
    </row>
    <row r="880" spans="1:17" x14ac:dyDescent="0.3">
      <c r="A880" t="s">
        <v>11212</v>
      </c>
      <c r="B880" t="s">
        <v>4208</v>
      </c>
      <c r="D880" t="s">
        <v>11213</v>
      </c>
      <c r="E880" t="s">
        <v>11214</v>
      </c>
      <c r="F880" t="s">
        <v>11215</v>
      </c>
      <c r="G880" t="s">
        <v>3917</v>
      </c>
      <c r="H880">
        <v>103.751</v>
      </c>
      <c r="I880">
        <v>30.2</v>
      </c>
      <c r="K880" t="s">
        <v>11216</v>
      </c>
      <c r="L880">
        <v>1347</v>
      </c>
      <c r="M880">
        <v>10879</v>
      </c>
      <c r="N880" t="s">
        <v>9253</v>
      </c>
      <c r="O880" t="s">
        <v>11217</v>
      </c>
    </row>
    <row r="881" spans="1:17" x14ac:dyDescent="0.3">
      <c r="A881" t="s">
        <v>11218</v>
      </c>
      <c r="B881" t="s">
        <v>4367</v>
      </c>
      <c r="C881" t="s">
        <v>11219</v>
      </c>
      <c r="D881" t="s">
        <v>11220</v>
      </c>
      <c r="E881" t="s">
        <v>11221</v>
      </c>
      <c r="F881" t="s">
        <v>11222</v>
      </c>
      <c r="G881" t="s">
        <v>3906</v>
      </c>
      <c r="H881">
        <v>1680.13</v>
      </c>
      <c r="I881">
        <v>37.168799999999997</v>
      </c>
      <c r="J881" t="s">
        <v>11223</v>
      </c>
      <c r="K881" t="s">
        <v>11224</v>
      </c>
      <c r="L881">
        <v>6701</v>
      </c>
      <c r="M881">
        <v>76977</v>
      </c>
      <c r="N881" t="s">
        <v>9799</v>
      </c>
      <c r="O881" t="s">
        <v>11225</v>
      </c>
      <c r="P881" t="s">
        <v>11226</v>
      </c>
    </row>
    <row r="882" spans="1:17" x14ac:dyDescent="0.3">
      <c r="A882" t="s">
        <v>11227</v>
      </c>
      <c r="B882" t="s">
        <v>4367</v>
      </c>
      <c r="D882" t="s">
        <v>11228</v>
      </c>
      <c r="E882" t="s">
        <v>11229</v>
      </c>
      <c r="F882" t="s">
        <v>11230</v>
      </c>
      <c r="G882" t="s">
        <v>3917</v>
      </c>
      <c r="H882">
        <v>643.91099999999994</v>
      </c>
      <c r="I882">
        <v>43.200099999999999</v>
      </c>
      <c r="J882" t="s">
        <v>11231</v>
      </c>
      <c r="K882" t="s">
        <v>11232</v>
      </c>
      <c r="L882">
        <v>9525</v>
      </c>
      <c r="M882">
        <v>36123</v>
      </c>
      <c r="N882" t="s">
        <v>11233</v>
      </c>
      <c r="O882" t="s">
        <v>11234</v>
      </c>
      <c r="P882" t="s">
        <v>11235</v>
      </c>
    </row>
    <row r="883" spans="1:17" x14ac:dyDescent="0.3">
      <c r="A883" t="s">
        <v>11236</v>
      </c>
      <c r="B883" t="s">
        <v>4367</v>
      </c>
      <c r="C883" t="s">
        <v>11237</v>
      </c>
      <c r="D883" t="s">
        <v>11238</v>
      </c>
      <c r="E883" t="s">
        <v>11239</v>
      </c>
      <c r="F883" t="s">
        <v>11240</v>
      </c>
      <c r="G883" t="s">
        <v>3906</v>
      </c>
      <c r="H883">
        <v>979.04600000000005</v>
      </c>
      <c r="I883">
        <v>43.657499999999999</v>
      </c>
      <c r="J883" t="s">
        <v>11241</v>
      </c>
      <c r="K883" t="s">
        <v>11242</v>
      </c>
      <c r="L883">
        <v>54</v>
      </c>
      <c r="M883">
        <v>58091</v>
      </c>
      <c r="N883" t="s">
        <v>7323</v>
      </c>
      <c r="O883" t="s">
        <v>11243</v>
      </c>
      <c r="P883" t="s">
        <v>11244</v>
      </c>
    </row>
    <row r="884" spans="1:17" x14ac:dyDescent="0.3">
      <c r="A884" t="s">
        <v>11245</v>
      </c>
      <c r="B884" t="s">
        <v>6388</v>
      </c>
      <c r="D884" t="s">
        <v>11246</v>
      </c>
      <c r="E884" t="s">
        <v>11247</v>
      </c>
      <c r="F884" t="s">
        <v>11248</v>
      </c>
      <c r="G884" t="s">
        <v>3917</v>
      </c>
      <c r="H884">
        <v>1594.07</v>
      </c>
      <c r="I884">
        <v>40.6</v>
      </c>
      <c r="K884" t="s">
        <v>11249</v>
      </c>
      <c r="L884">
        <v>296399</v>
      </c>
      <c r="M884">
        <v>0</v>
      </c>
      <c r="N884" t="s">
        <v>11250</v>
      </c>
      <c r="O884" t="s">
        <v>11251</v>
      </c>
    </row>
    <row r="885" spans="1:17" x14ac:dyDescent="0.3">
      <c r="A885" t="s">
        <v>11252</v>
      </c>
      <c r="B885" t="s">
        <v>4226</v>
      </c>
      <c r="D885" t="s">
        <v>11253</v>
      </c>
      <c r="E885" t="s">
        <v>11254</v>
      </c>
      <c r="F885" t="s">
        <v>11255</v>
      </c>
      <c r="G885" t="s">
        <v>3917</v>
      </c>
      <c r="H885">
        <v>282.33600000000001</v>
      </c>
      <c r="I885">
        <v>32.4</v>
      </c>
      <c r="K885" t="s">
        <v>11256</v>
      </c>
      <c r="L885">
        <v>220405</v>
      </c>
      <c r="M885">
        <v>0</v>
      </c>
      <c r="N885" t="s">
        <v>11257</v>
      </c>
      <c r="O885" t="s">
        <v>11258</v>
      </c>
    </row>
    <row r="886" spans="1:17" x14ac:dyDescent="0.3">
      <c r="A886" t="s">
        <v>11259</v>
      </c>
      <c r="B886" t="s">
        <v>4226</v>
      </c>
      <c r="C886" t="s">
        <v>11260</v>
      </c>
      <c r="D886" t="s">
        <v>11261</v>
      </c>
      <c r="E886" t="s">
        <v>11262</v>
      </c>
      <c r="F886" t="s">
        <v>11263</v>
      </c>
      <c r="G886" t="s">
        <v>3917</v>
      </c>
      <c r="H886">
        <v>273.786</v>
      </c>
      <c r="I886">
        <v>33.1</v>
      </c>
      <c r="K886" t="s">
        <v>11264</v>
      </c>
      <c r="L886">
        <v>4309</v>
      </c>
      <c r="M886">
        <v>0</v>
      </c>
      <c r="N886" t="s">
        <v>11265</v>
      </c>
      <c r="O886" t="s">
        <v>11266</v>
      </c>
    </row>
    <row r="887" spans="1:17" x14ac:dyDescent="0.3">
      <c r="A887" t="s">
        <v>11267</v>
      </c>
      <c r="B887" t="s">
        <v>3912</v>
      </c>
      <c r="C887" t="s">
        <v>11268</v>
      </c>
      <c r="D887" t="s">
        <v>11269</v>
      </c>
      <c r="E887" t="s">
        <v>11270</v>
      </c>
      <c r="F887" t="s">
        <v>11271</v>
      </c>
      <c r="G887" t="s">
        <v>3917</v>
      </c>
      <c r="H887">
        <v>93.506100000000004</v>
      </c>
      <c r="I887">
        <v>24.3</v>
      </c>
      <c r="K887" t="s">
        <v>11272</v>
      </c>
      <c r="L887">
        <v>325</v>
      </c>
      <c r="M887">
        <v>0</v>
      </c>
      <c r="N887" t="s">
        <v>11273</v>
      </c>
      <c r="O887" t="s">
        <v>11274</v>
      </c>
    </row>
    <row r="888" spans="1:17" x14ac:dyDescent="0.3">
      <c r="A888" t="s">
        <v>11275</v>
      </c>
      <c r="B888" t="s">
        <v>3912</v>
      </c>
      <c r="C888" t="s">
        <v>11276</v>
      </c>
      <c r="D888" t="s">
        <v>11277</v>
      </c>
      <c r="E888" t="s">
        <v>11278</v>
      </c>
      <c r="F888" t="s">
        <v>11279</v>
      </c>
      <c r="G888" t="s">
        <v>3917</v>
      </c>
      <c r="H888">
        <v>90.837599999999995</v>
      </c>
      <c r="I888">
        <v>23.5</v>
      </c>
      <c r="K888" t="s">
        <v>11280</v>
      </c>
      <c r="L888">
        <v>331</v>
      </c>
      <c r="M888">
        <v>0</v>
      </c>
      <c r="N888" t="s">
        <v>10914</v>
      </c>
      <c r="O888" t="s">
        <v>11281</v>
      </c>
    </row>
    <row r="889" spans="1:17" x14ac:dyDescent="0.3">
      <c r="A889" t="s">
        <v>11282</v>
      </c>
      <c r="B889" t="s">
        <v>4443</v>
      </c>
      <c r="C889" t="s">
        <v>11283</v>
      </c>
      <c r="D889" t="s">
        <v>11284</v>
      </c>
      <c r="E889" t="s">
        <v>11285</v>
      </c>
      <c r="F889" t="s">
        <v>11286</v>
      </c>
      <c r="G889" t="s">
        <v>3906</v>
      </c>
      <c r="H889">
        <v>2287.34</v>
      </c>
      <c r="I889">
        <v>42.831200000000003</v>
      </c>
      <c r="J889" t="s">
        <v>11287</v>
      </c>
      <c r="K889" t="s">
        <v>11288</v>
      </c>
      <c r="L889">
        <v>6450</v>
      </c>
      <c r="M889">
        <v>37795</v>
      </c>
      <c r="N889" t="s">
        <v>11289</v>
      </c>
      <c r="O889" t="s">
        <v>11290</v>
      </c>
      <c r="P889" t="s">
        <v>11291</v>
      </c>
    </row>
    <row r="890" spans="1:17" x14ac:dyDescent="0.3">
      <c r="A890" t="s">
        <v>11292</v>
      </c>
      <c r="B890" t="s">
        <v>4443</v>
      </c>
      <c r="C890" t="s">
        <v>11293</v>
      </c>
      <c r="D890" t="s">
        <v>11294</v>
      </c>
      <c r="E890" t="s">
        <v>11295</v>
      </c>
      <c r="F890" t="s">
        <v>11296</v>
      </c>
      <c r="G890" t="s">
        <v>3917</v>
      </c>
      <c r="H890">
        <v>1769.66</v>
      </c>
      <c r="I890">
        <v>41.9</v>
      </c>
      <c r="K890" t="s">
        <v>11297</v>
      </c>
      <c r="L890">
        <v>2040</v>
      </c>
      <c r="M890">
        <v>29166</v>
      </c>
      <c r="N890" t="s">
        <v>11298</v>
      </c>
      <c r="O890" t="s">
        <v>11299</v>
      </c>
      <c r="P890" t="s">
        <v>11300</v>
      </c>
    </row>
    <row r="891" spans="1:17" x14ac:dyDescent="0.3">
      <c r="A891" t="s">
        <v>11301</v>
      </c>
      <c r="B891" t="s">
        <v>3984</v>
      </c>
      <c r="C891" t="s">
        <v>11302</v>
      </c>
      <c r="D891" t="s">
        <v>11303</v>
      </c>
      <c r="E891" t="s">
        <v>11304</v>
      </c>
      <c r="F891" t="s">
        <v>11305</v>
      </c>
      <c r="G891" t="s">
        <v>4048</v>
      </c>
      <c r="H891">
        <v>40.1068</v>
      </c>
      <c r="I891">
        <v>47.556199999999997</v>
      </c>
      <c r="J891" t="s">
        <v>11306</v>
      </c>
      <c r="L891">
        <v>8</v>
      </c>
      <c r="M891">
        <v>0</v>
      </c>
      <c r="N891" t="s">
        <v>11307</v>
      </c>
      <c r="O891" t="s">
        <v>11308</v>
      </c>
      <c r="Q891">
        <v>25</v>
      </c>
    </row>
    <row r="892" spans="1:17" x14ac:dyDescent="0.3">
      <c r="A892" t="s">
        <v>11309</v>
      </c>
      <c r="B892" t="s">
        <v>3923</v>
      </c>
      <c r="D892" t="s">
        <v>11310</v>
      </c>
      <c r="E892" t="s">
        <v>11311</v>
      </c>
      <c r="F892" t="s">
        <v>11312</v>
      </c>
      <c r="G892" t="s">
        <v>3906</v>
      </c>
      <c r="H892">
        <v>263.33</v>
      </c>
      <c r="I892">
        <v>41.549399999999999</v>
      </c>
      <c r="J892" t="s">
        <v>11313</v>
      </c>
      <c r="K892" t="s">
        <v>11314</v>
      </c>
      <c r="L892">
        <v>74</v>
      </c>
      <c r="M892">
        <v>30090</v>
      </c>
      <c r="N892" t="s">
        <v>11315</v>
      </c>
      <c r="O892" t="s">
        <v>11316</v>
      </c>
      <c r="P892" t="s">
        <v>11317</v>
      </c>
    </row>
    <row r="893" spans="1:17" x14ac:dyDescent="0.3">
      <c r="A893" t="s">
        <v>11318</v>
      </c>
      <c r="B893" t="s">
        <v>3984</v>
      </c>
      <c r="C893" t="s">
        <v>11319</v>
      </c>
      <c r="D893" t="s">
        <v>11320</v>
      </c>
      <c r="E893" t="s">
        <v>11321</v>
      </c>
      <c r="F893" t="s">
        <v>11322</v>
      </c>
      <c r="G893" t="s">
        <v>3917</v>
      </c>
      <c r="H893">
        <v>14.136200000000001</v>
      </c>
      <c r="I893">
        <v>52.6</v>
      </c>
      <c r="K893" t="s">
        <v>11323</v>
      </c>
      <c r="L893">
        <v>35</v>
      </c>
      <c r="M893">
        <v>7023</v>
      </c>
      <c r="N893" t="s">
        <v>7885</v>
      </c>
      <c r="O893" t="s">
        <v>11324</v>
      </c>
      <c r="P893" t="s">
        <v>11325</v>
      </c>
      <c r="Q893">
        <v>20</v>
      </c>
    </row>
    <row r="894" spans="1:17" x14ac:dyDescent="0.3">
      <c r="A894" t="s">
        <v>11326</v>
      </c>
      <c r="B894" t="s">
        <v>4043</v>
      </c>
      <c r="C894" t="s">
        <v>11327</v>
      </c>
      <c r="D894" t="s">
        <v>11328</v>
      </c>
      <c r="E894" t="s">
        <v>11329</v>
      </c>
      <c r="F894" t="s">
        <v>11330</v>
      </c>
      <c r="G894" t="s">
        <v>3989</v>
      </c>
      <c r="H894">
        <v>41.233400000000003</v>
      </c>
      <c r="I894">
        <v>47.4</v>
      </c>
      <c r="K894" t="s">
        <v>11331</v>
      </c>
      <c r="L894">
        <v>536</v>
      </c>
      <c r="M894">
        <v>0</v>
      </c>
      <c r="N894" t="s">
        <v>11332</v>
      </c>
      <c r="O894" t="s">
        <v>11333</v>
      </c>
    </row>
    <row r="895" spans="1:17" x14ac:dyDescent="0.3">
      <c r="A895" t="s">
        <v>11334</v>
      </c>
      <c r="B895" t="s">
        <v>4043</v>
      </c>
      <c r="C895" t="s">
        <v>11335</v>
      </c>
      <c r="D895" t="s">
        <v>11336</v>
      </c>
      <c r="E895" t="s">
        <v>11337</v>
      </c>
      <c r="F895" t="s">
        <v>11338</v>
      </c>
      <c r="G895" t="s">
        <v>3989</v>
      </c>
      <c r="H895">
        <v>23.864999999999998</v>
      </c>
      <c r="I895">
        <v>49.8</v>
      </c>
      <c r="K895" t="s">
        <v>11339</v>
      </c>
      <c r="L895">
        <v>3447</v>
      </c>
      <c r="M895">
        <v>10415</v>
      </c>
      <c r="N895" t="s">
        <v>11340</v>
      </c>
      <c r="O895" t="s">
        <v>11341</v>
      </c>
    </row>
    <row r="896" spans="1:17" x14ac:dyDescent="0.3">
      <c r="A896" t="s">
        <v>11342</v>
      </c>
      <c r="B896" t="s">
        <v>4347</v>
      </c>
      <c r="C896" t="s">
        <v>11343</v>
      </c>
      <c r="D896" t="s">
        <v>11344</v>
      </c>
      <c r="E896" t="s">
        <v>11345</v>
      </c>
      <c r="F896" t="s">
        <v>11346</v>
      </c>
      <c r="G896" t="s">
        <v>3906</v>
      </c>
      <c r="H896">
        <v>18.522600000000001</v>
      </c>
      <c r="I896">
        <v>59.466999999999999</v>
      </c>
      <c r="J896" t="s">
        <v>11347</v>
      </c>
      <c r="L896">
        <v>23</v>
      </c>
      <c r="M896">
        <v>6682</v>
      </c>
      <c r="N896" t="s">
        <v>11348</v>
      </c>
      <c r="O896" t="s">
        <v>11349</v>
      </c>
    </row>
    <row r="897" spans="1:17" x14ac:dyDescent="0.3">
      <c r="A897" t="s">
        <v>39</v>
      </c>
      <c r="B897" t="s">
        <v>3984</v>
      </c>
      <c r="C897" t="s">
        <v>11350</v>
      </c>
      <c r="D897" t="s">
        <v>11351</v>
      </c>
      <c r="E897" t="s">
        <v>11352</v>
      </c>
      <c r="F897" t="s">
        <v>11353</v>
      </c>
      <c r="G897" t="s">
        <v>3917</v>
      </c>
      <c r="H897">
        <v>37.9529</v>
      </c>
      <c r="I897">
        <v>47.9</v>
      </c>
      <c r="K897" t="s">
        <v>11354</v>
      </c>
      <c r="L897">
        <v>10</v>
      </c>
      <c r="M897">
        <v>0</v>
      </c>
      <c r="N897" t="s">
        <v>8810</v>
      </c>
      <c r="O897" t="s">
        <v>11355</v>
      </c>
      <c r="Q897">
        <v>25</v>
      </c>
    </row>
    <row r="898" spans="1:17" x14ac:dyDescent="0.3">
      <c r="A898" t="s">
        <v>11356</v>
      </c>
      <c r="B898" t="s">
        <v>3923</v>
      </c>
      <c r="D898" t="s">
        <v>11357</v>
      </c>
      <c r="E898" t="s">
        <v>11358</v>
      </c>
      <c r="F898" t="s">
        <v>11359</v>
      </c>
      <c r="G898" t="s">
        <v>3906</v>
      </c>
      <c r="H898">
        <v>2935.88</v>
      </c>
      <c r="I898">
        <v>35.406100000000002</v>
      </c>
      <c r="J898" t="s">
        <v>11360</v>
      </c>
      <c r="K898" t="s">
        <v>11361</v>
      </c>
      <c r="L898">
        <v>6478</v>
      </c>
      <c r="M898">
        <v>45410</v>
      </c>
      <c r="N898" t="s">
        <v>11362</v>
      </c>
      <c r="O898" t="s">
        <v>11363</v>
      </c>
      <c r="P898" t="s">
        <v>11364</v>
      </c>
    </row>
    <row r="899" spans="1:17" x14ac:dyDescent="0.3">
      <c r="A899" t="s">
        <v>11365</v>
      </c>
      <c r="B899" t="s">
        <v>3984</v>
      </c>
      <c r="C899" t="s">
        <v>11366</v>
      </c>
      <c r="D899" t="s">
        <v>11367</v>
      </c>
      <c r="E899" t="s">
        <v>11368</v>
      </c>
      <c r="F899" t="s">
        <v>11369</v>
      </c>
      <c r="G899" t="s">
        <v>3917</v>
      </c>
      <c r="H899">
        <v>13.507</v>
      </c>
      <c r="I899">
        <v>33.299999999999997</v>
      </c>
      <c r="K899" t="s">
        <v>11370</v>
      </c>
      <c r="L899">
        <v>588</v>
      </c>
      <c r="M899">
        <v>5416</v>
      </c>
      <c r="N899" t="s">
        <v>11371</v>
      </c>
      <c r="O899" t="s">
        <v>11372</v>
      </c>
      <c r="Q899">
        <v>25</v>
      </c>
    </row>
    <row r="900" spans="1:17" x14ac:dyDescent="0.3">
      <c r="A900" t="s">
        <v>11373</v>
      </c>
      <c r="B900" t="s">
        <v>3984</v>
      </c>
      <c r="C900" t="s">
        <v>11374</v>
      </c>
      <c r="D900" t="s">
        <v>11375</v>
      </c>
      <c r="E900" t="s">
        <v>11376</v>
      </c>
      <c r="F900" t="s">
        <v>11377</v>
      </c>
      <c r="G900" t="s">
        <v>4048</v>
      </c>
      <c r="H900">
        <v>10.9665</v>
      </c>
      <c r="I900">
        <v>40.1173</v>
      </c>
      <c r="J900" t="s">
        <v>11378</v>
      </c>
      <c r="L900">
        <v>9</v>
      </c>
      <c r="M900">
        <v>4952</v>
      </c>
      <c r="N900" t="s">
        <v>11379</v>
      </c>
      <c r="O900" t="s">
        <v>11380</v>
      </c>
      <c r="P900" t="s">
        <v>11381</v>
      </c>
      <c r="Q900">
        <v>25</v>
      </c>
    </row>
    <row r="901" spans="1:17" x14ac:dyDescent="0.3">
      <c r="A901" t="s">
        <v>11382</v>
      </c>
      <c r="B901" t="s">
        <v>3923</v>
      </c>
      <c r="D901" t="s">
        <v>11383</v>
      </c>
      <c r="E901" t="s">
        <v>11384</v>
      </c>
      <c r="F901" t="s">
        <v>11385</v>
      </c>
      <c r="G901" t="s">
        <v>3906</v>
      </c>
      <c r="H901">
        <v>14937.4</v>
      </c>
      <c r="I901">
        <v>33.674700000000001</v>
      </c>
      <c r="J901" t="s">
        <v>11386</v>
      </c>
      <c r="K901" t="s">
        <v>11387</v>
      </c>
      <c r="L901">
        <v>89854</v>
      </c>
      <c r="M901">
        <v>0</v>
      </c>
      <c r="N901" t="s">
        <v>11388</v>
      </c>
      <c r="O901" t="s">
        <v>11389</v>
      </c>
    </row>
    <row r="902" spans="1:17" x14ac:dyDescent="0.3">
      <c r="A902" t="s">
        <v>11390</v>
      </c>
      <c r="B902" t="s">
        <v>3923</v>
      </c>
      <c r="D902" t="s">
        <v>11391</v>
      </c>
      <c r="E902" t="s">
        <v>11392</v>
      </c>
      <c r="F902" t="s">
        <v>11393</v>
      </c>
      <c r="G902" t="s">
        <v>3906</v>
      </c>
      <c r="H902">
        <v>488.95400000000001</v>
      </c>
      <c r="I902">
        <v>37.334800000000001</v>
      </c>
      <c r="J902" t="s">
        <v>11394</v>
      </c>
      <c r="K902" t="s">
        <v>11395</v>
      </c>
      <c r="L902">
        <v>32886</v>
      </c>
      <c r="M902">
        <v>56687</v>
      </c>
      <c r="N902" t="s">
        <v>11396</v>
      </c>
      <c r="O902" t="s">
        <v>11397</v>
      </c>
      <c r="P902" t="s">
        <v>11398</v>
      </c>
    </row>
    <row r="903" spans="1:17" x14ac:dyDescent="0.3">
      <c r="A903" t="s">
        <v>11399</v>
      </c>
      <c r="B903" t="s">
        <v>4091</v>
      </c>
      <c r="C903" t="s">
        <v>11400</v>
      </c>
      <c r="D903" t="s">
        <v>11401</v>
      </c>
      <c r="E903" t="s">
        <v>11402</v>
      </c>
      <c r="F903" t="s">
        <v>11403</v>
      </c>
      <c r="G903" t="s">
        <v>3917</v>
      </c>
      <c r="H903">
        <v>124.405</v>
      </c>
      <c r="I903">
        <v>51.4</v>
      </c>
      <c r="K903" t="s">
        <v>11404</v>
      </c>
      <c r="L903">
        <v>871</v>
      </c>
      <c r="M903">
        <v>0</v>
      </c>
      <c r="N903" t="s">
        <v>11405</v>
      </c>
      <c r="O903" t="s">
        <v>11406</v>
      </c>
    </row>
    <row r="904" spans="1:17" x14ac:dyDescent="0.3">
      <c r="A904" t="s">
        <v>11407</v>
      </c>
      <c r="B904" t="s">
        <v>3912</v>
      </c>
      <c r="D904" t="s">
        <v>11408</v>
      </c>
      <c r="E904" t="s">
        <v>11409</v>
      </c>
      <c r="F904" t="s">
        <v>11410</v>
      </c>
      <c r="G904" t="s">
        <v>3917</v>
      </c>
      <c r="H904">
        <v>57.266599999999997</v>
      </c>
      <c r="I904">
        <v>57.2</v>
      </c>
      <c r="K904" t="s">
        <v>11411</v>
      </c>
      <c r="L904">
        <v>1925</v>
      </c>
      <c r="M904">
        <v>0</v>
      </c>
      <c r="N904" t="s">
        <v>7491</v>
      </c>
      <c r="O904" t="s">
        <v>11412</v>
      </c>
    </row>
    <row r="905" spans="1:17" x14ac:dyDescent="0.3">
      <c r="A905" t="s">
        <v>11413</v>
      </c>
      <c r="B905" t="s">
        <v>4208</v>
      </c>
      <c r="C905" t="s">
        <v>11414</v>
      </c>
      <c r="D905" t="s">
        <v>11415</v>
      </c>
      <c r="E905" t="s">
        <v>11416</v>
      </c>
      <c r="F905" t="s">
        <v>11417</v>
      </c>
      <c r="G905" t="s">
        <v>3989</v>
      </c>
      <c r="H905">
        <v>281.69799999999998</v>
      </c>
      <c r="I905">
        <v>30.099</v>
      </c>
      <c r="J905" t="s">
        <v>11418</v>
      </c>
      <c r="K905" t="s">
        <v>11419</v>
      </c>
      <c r="L905">
        <v>1431</v>
      </c>
      <c r="M905">
        <v>0</v>
      </c>
      <c r="N905" t="s">
        <v>11420</v>
      </c>
      <c r="O905" t="s">
        <v>11421</v>
      </c>
    </row>
    <row r="906" spans="1:17" x14ac:dyDescent="0.3">
      <c r="A906" t="s">
        <v>11422</v>
      </c>
      <c r="B906" t="s">
        <v>4208</v>
      </c>
      <c r="C906" t="s">
        <v>11423</v>
      </c>
      <c r="D906" t="s">
        <v>11424</v>
      </c>
      <c r="E906" t="s">
        <v>11425</v>
      </c>
      <c r="F906" t="s">
        <v>11426</v>
      </c>
      <c r="G906" t="s">
        <v>3989</v>
      </c>
      <c r="H906">
        <v>47.4773</v>
      </c>
      <c r="I906">
        <v>24.8</v>
      </c>
      <c r="K906" t="s">
        <v>11427</v>
      </c>
      <c r="L906">
        <v>30</v>
      </c>
      <c r="M906">
        <v>0</v>
      </c>
      <c r="N906" t="s">
        <v>10621</v>
      </c>
      <c r="O906" t="s">
        <v>11428</v>
      </c>
    </row>
    <row r="907" spans="1:17" x14ac:dyDescent="0.3">
      <c r="A907" t="s">
        <v>11429</v>
      </c>
      <c r="B907" t="s">
        <v>4208</v>
      </c>
      <c r="C907" t="s">
        <v>11430</v>
      </c>
      <c r="D907" t="s">
        <v>11431</v>
      </c>
      <c r="E907" t="s">
        <v>11432</v>
      </c>
      <c r="F907" t="s">
        <v>11433</v>
      </c>
      <c r="G907" t="s">
        <v>3989</v>
      </c>
      <c r="H907">
        <v>42.101100000000002</v>
      </c>
      <c r="I907">
        <v>25.6</v>
      </c>
      <c r="K907" t="s">
        <v>11434</v>
      </c>
      <c r="L907">
        <v>206</v>
      </c>
      <c r="M907">
        <v>0</v>
      </c>
      <c r="N907" t="s">
        <v>10808</v>
      </c>
      <c r="O907" t="s">
        <v>11435</v>
      </c>
    </row>
    <row r="908" spans="1:17" x14ac:dyDescent="0.3">
      <c r="A908" t="s">
        <v>11436</v>
      </c>
      <c r="B908" t="s">
        <v>4208</v>
      </c>
      <c r="C908" t="s">
        <v>11437</v>
      </c>
      <c r="D908" t="s">
        <v>11438</v>
      </c>
      <c r="E908" t="s">
        <v>11439</v>
      </c>
      <c r="F908" t="s">
        <v>11440</v>
      </c>
      <c r="G908" t="s">
        <v>3917</v>
      </c>
      <c r="H908">
        <v>150.345</v>
      </c>
      <c r="I908">
        <v>0</v>
      </c>
      <c r="K908" t="s">
        <v>11441</v>
      </c>
      <c r="L908">
        <v>34316</v>
      </c>
      <c r="M908">
        <v>0</v>
      </c>
      <c r="N908" t="s">
        <v>11442</v>
      </c>
      <c r="O908" t="s">
        <v>11443</v>
      </c>
    </row>
    <row r="909" spans="1:17" x14ac:dyDescent="0.3">
      <c r="A909" t="s">
        <v>11444</v>
      </c>
      <c r="B909" t="s">
        <v>4226</v>
      </c>
      <c r="C909" t="s">
        <v>11445</v>
      </c>
      <c r="D909" t="s">
        <v>11446</v>
      </c>
      <c r="E909" t="s">
        <v>11447</v>
      </c>
      <c r="F909" t="s">
        <v>11448</v>
      </c>
      <c r="G909" t="s">
        <v>3906</v>
      </c>
      <c r="H909">
        <v>287.096</v>
      </c>
      <c r="I909">
        <v>45.072800000000001</v>
      </c>
      <c r="J909" t="s">
        <v>11449</v>
      </c>
      <c r="K909" t="s">
        <v>11450</v>
      </c>
      <c r="L909">
        <v>104</v>
      </c>
      <c r="M909">
        <v>32149</v>
      </c>
      <c r="N909" t="s">
        <v>11451</v>
      </c>
      <c r="O909" t="s">
        <v>11452</v>
      </c>
      <c r="P909" t="s">
        <v>11453</v>
      </c>
    </row>
    <row r="910" spans="1:17" x14ac:dyDescent="0.3">
      <c r="A910" t="s">
        <v>11454</v>
      </c>
      <c r="B910" t="s">
        <v>4226</v>
      </c>
      <c r="C910" t="s">
        <v>11455</v>
      </c>
      <c r="D910" t="s">
        <v>11456</v>
      </c>
      <c r="E910" t="s">
        <v>10805</v>
      </c>
      <c r="F910" t="s">
        <v>11457</v>
      </c>
      <c r="G910" t="s">
        <v>3989</v>
      </c>
      <c r="H910">
        <v>221.73400000000001</v>
      </c>
      <c r="I910">
        <v>37.700000000000003</v>
      </c>
      <c r="K910" t="s">
        <v>11458</v>
      </c>
      <c r="L910">
        <v>988</v>
      </c>
      <c r="M910">
        <v>0</v>
      </c>
      <c r="N910" t="s">
        <v>5252</v>
      </c>
      <c r="O910" t="s">
        <v>11459</v>
      </c>
    </row>
    <row r="911" spans="1:17" x14ac:dyDescent="0.3">
      <c r="A911" t="s">
        <v>11460</v>
      </c>
      <c r="B911" t="s">
        <v>4226</v>
      </c>
      <c r="C911" t="s">
        <v>11461</v>
      </c>
      <c r="D911" t="s">
        <v>11462</v>
      </c>
      <c r="E911" t="s">
        <v>10805</v>
      </c>
      <c r="F911" t="s">
        <v>11463</v>
      </c>
      <c r="G911" t="s">
        <v>3989</v>
      </c>
      <c r="H911">
        <v>183.57300000000001</v>
      </c>
      <c r="I911">
        <v>40</v>
      </c>
      <c r="K911" t="s">
        <v>11464</v>
      </c>
      <c r="L911">
        <v>587</v>
      </c>
      <c r="M911">
        <v>0</v>
      </c>
      <c r="N911" t="s">
        <v>5252</v>
      </c>
      <c r="O911" t="s">
        <v>11465</v>
      </c>
    </row>
    <row r="912" spans="1:17" x14ac:dyDescent="0.3">
      <c r="A912" t="s">
        <v>11466</v>
      </c>
      <c r="B912" t="s">
        <v>4226</v>
      </c>
      <c r="C912" t="s">
        <v>11467</v>
      </c>
      <c r="D912" t="s">
        <v>11468</v>
      </c>
      <c r="E912" t="s">
        <v>5153</v>
      </c>
      <c r="F912" t="s">
        <v>11469</v>
      </c>
      <c r="G912" t="s">
        <v>3989</v>
      </c>
      <c r="H912">
        <v>177.22399999999999</v>
      </c>
      <c r="I912">
        <v>40.200000000000003</v>
      </c>
      <c r="K912" t="s">
        <v>11470</v>
      </c>
      <c r="L912">
        <v>269</v>
      </c>
      <c r="M912">
        <v>20149</v>
      </c>
      <c r="N912" t="s">
        <v>5156</v>
      </c>
      <c r="O912" t="s">
        <v>11471</v>
      </c>
      <c r="P912" t="s">
        <v>11472</v>
      </c>
    </row>
    <row r="913" spans="1:17" x14ac:dyDescent="0.3">
      <c r="A913" t="s">
        <v>11473</v>
      </c>
      <c r="B913" t="s">
        <v>4226</v>
      </c>
      <c r="C913" t="s">
        <v>11474</v>
      </c>
      <c r="D913" t="s">
        <v>11475</v>
      </c>
      <c r="E913" t="s">
        <v>5153</v>
      </c>
      <c r="F913" t="s">
        <v>11476</v>
      </c>
      <c r="G913" t="s">
        <v>3989</v>
      </c>
      <c r="H913">
        <v>153.74199999999999</v>
      </c>
      <c r="I913">
        <v>39.5</v>
      </c>
      <c r="K913" t="s">
        <v>11477</v>
      </c>
      <c r="L913">
        <v>217</v>
      </c>
      <c r="M913">
        <v>21429</v>
      </c>
      <c r="N913" t="s">
        <v>5156</v>
      </c>
      <c r="O913" t="s">
        <v>11478</v>
      </c>
      <c r="P913" t="s">
        <v>11479</v>
      </c>
    </row>
    <row r="914" spans="1:17" x14ac:dyDescent="0.3">
      <c r="A914" t="s">
        <v>11480</v>
      </c>
      <c r="B914" t="s">
        <v>3912</v>
      </c>
      <c r="D914" t="s">
        <v>11481</v>
      </c>
      <c r="E914" t="s">
        <v>11482</v>
      </c>
      <c r="F914" t="s">
        <v>11483</v>
      </c>
      <c r="G914" t="s">
        <v>3906</v>
      </c>
      <c r="H914">
        <v>92.733699999999999</v>
      </c>
      <c r="I914">
        <v>58.431800000000003</v>
      </c>
      <c r="J914" t="s">
        <v>11484</v>
      </c>
      <c r="K914" t="s">
        <v>11485</v>
      </c>
      <c r="L914">
        <v>141</v>
      </c>
      <c r="M914">
        <v>0</v>
      </c>
      <c r="N914" t="s">
        <v>7360</v>
      </c>
      <c r="O914" t="s">
        <v>11486</v>
      </c>
    </row>
    <row r="915" spans="1:17" x14ac:dyDescent="0.3">
      <c r="A915" t="s">
        <v>11487</v>
      </c>
      <c r="B915" t="s">
        <v>3984</v>
      </c>
      <c r="C915" t="s">
        <v>11488</v>
      </c>
      <c r="D915" t="s">
        <v>11489</v>
      </c>
      <c r="E915" t="s">
        <v>11490</v>
      </c>
      <c r="F915" t="s">
        <v>11491</v>
      </c>
      <c r="G915" t="s">
        <v>3989</v>
      </c>
      <c r="H915">
        <v>97.185000000000002</v>
      </c>
      <c r="I915">
        <v>46.4</v>
      </c>
      <c r="K915" t="s">
        <v>11492</v>
      </c>
      <c r="L915">
        <v>969</v>
      </c>
      <c r="M915">
        <v>12345</v>
      </c>
      <c r="N915" t="s">
        <v>11493</v>
      </c>
      <c r="O915" t="s">
        <v>11494</v>
      </c>
    </row>
    <row r="916" spans="1:17" x14ac:dyDescent="0.3">
      <c r="A916" t="s">
        <v>11495</v>
      </c>
      <c r="B916" t="s">
        <v>4208</v>
      </c>
      <c r="C916" t="s">
        <v>11496</v>
      </c>
      <c r="D916" t="s">
        <v>11497</v>
      </c>
      <c r="E916" t="s">
        <v>11498</v>
      </c>
      <c r="F916" t="s">
        <v>11499</v>
      </c>
      <c r="G916" t="s">
        <v>3917</v>
      </c>
      <c r="H916">
        <v>313.09300000000002</v>
      </c>
      <c r="I916">
        <v>43.5</v>
      </c>
      <c r="K916" t="s">
        <v>11500</v>
      </c>
      <c r="L916">
        <v>1736</v>
      </c>
      <c r="M916">
        <v>65583</v>
      </c>
      <c r="N916" t="s">
        <v>11501</v>
      </c>
      <c r="O916" t="s">
        <v>11502</v>
      </c>
    </row>
    <row r="917" spans="1:17" x14ac:dyDescent="0.3">
      <c r="A917" t="s">
        <v>11503</v>
      </c>
      <c r="B917" t="s">
        <v>4226</v>
      </c>
      <c r="C917" t="s">
        <v>11504</v>
      </c>
      <c r="D917" t="s">
        <v>11505</v>
      </c>
      <c r="E917" t="s">
        <v>11506</v>
      </c>
      <c r="F917" t="s">
        <v>11507</v>
      </c>
      <c r="G917" t="s">
        <v>3917</v>
      </c>
      <c r="H917">
        <v>403.154</v>
      </c>
      <c r="I917">
        <v>33.200000000000003</v>
      </c>
      <c r="K917" t="s">
        <v>11508</v>
      </c>
      <c r="L917">
        <v>8826</v>
      </c>
      <c r="M917">
        <v>18728</v>
      </c>
      <c r="N917" t="s">
        <v>6924</v>
      </c>
      <c r="O917" t="s">
        <v>11509</v>
      </c>
    </row>
    <row r="918" spans="1:17" x14ac:dyDescent="0.3">
      <c r="A918" t="s">
        <v>11510</v>
      </c>
      <c r="B918" t="s">
        <v>3912</v>
      </c>
      <c r="C918" t="s">
        <v>11511</v>
      </c>
      <c r="D918" t="s">
        <v>11512</v>
      </c>
      <c r="E918" t="s">
        <v>11513</v>
      </c>
      <c r="F918" t="s">
        <v>11514</v>
      </c>
      <c r="G918" t="s">
        <v>3917</v>
      </c>
      <c r="H918">
        <v>25.247499999999999</v>
      </c>
      <c r="I918">
        <v>26.5</v>
      </c>
      <c r="K918" t="s">
        <v>11515</v>
      </c>
      <c r="L918">
        <v>4607</v>
      </c>
      <c r="M918">
        <v>0</v>
      </c>
      <c r="N918" t="s">
        <v>11516</v>
      </c>
      <c r="O918" t="s">
        <v>11517</v>
      </c>
    </row>
    <row r="919" spans="1:17" x14ac:dyDescent="0.3">
      <c r="A919" t="s">
        <v>11518</v>
      </c>
      <c r="B919" t="s">
        <v>3923</v>
      </c>
      <c r="D919" t="s">
        <v>11519</v>
      </c>
      <c r="E919" t="s">
        <v>11520</v>
      </c>
      <c r="F919" t="s">
        <v>11521</v>
      </c>
      <c r="G919" t="s">
        <v>3917</v>
      </c>
      <c r="H919">
        <v>371.08600000000001</v>
      </c>
      <c r="I919">
        <v>32.1</v>
      </c>
      <c r="K919" t="s">
        <v>11522</v>
      </c>
      <c r="L919">
        <v>192921</v>
      </c>
      <c r="M919">
        <v>0</v>
      </c>
      <c r="N919" t="s">
        <v>6829</v>
      </c>
      <c r="O919" t="s">
        <v>11523</v>
      </c>
    </row>
    <row r="920" spans="1:17" x14ac:dyDescent="0.3">
      <c r="A920" t="s">
        <v>119</v>
      </c>
      <c r="B920" t="s">
        <v>4347</v>
      </c>
      <c r="C920" t="s">
        <v>11524</v>
      </c>
      <c r="D920" t="s">
        <v>11525</v>
      </c>
      <c r="E920" t="s">
        <v>11526</v>
      </c>
      <c r="F920" t="s">
        <v>11527</v>
      </c>
      <c r="G920" t="s">
        <v>3989</v>
      </c>
      <c r="H920">
        <v>22.396999999999998</v>
      </c>
      <c r="I920">
        <v>49.5</v>
      </c>
      <c r="K920" t="s">
        <v>11528</v>
      </c>
      <c r="L920">
        <v>15</v>
      </c>
      <c r="M920">
        <v>0</v>
      </c>
      <c r="N920" t="s">
        <v>8402</v>
      </c>
      <c r="O920" t="s">
        <v>11529</v>
      </c>
      <c r="Q920">
        <v>20</v>
      </c>
    </row>
    <row r="921" spans="1:17" x14ac:dyDescent="0.3">
      <c r="A921" t="s">
        <v>11530</v>
      </c>
      <c r="B921" t="s">
        <v>3923</v>
      </c>
      <c r="D921" t="s">
        <v>11531</v>
      </c>
      <c r="E921" t="s">
        <v>11532</v>
      </c>
      <c r="F921" t="s">
        <v>11533</v>
      </c>
      <c r="G921" t="s">
        <v>3906</v>
      </c>
      <c r="H921">
        <v>227.75700000000001</v>
      </c>
      <c r="I921">
        <v>37.854500000000002</v>
      </c>
      <c r="J921" t="s">
        <v>11534</v>
      </c>
      <c r="K921" t="s">
        <v>11535</v>
      </c>
      <c r="L921">
        <v>692</v>
      </c>
      <c r="M921">
        <v>33326</v>
      </c>
      <c r="N921" t="s">
        <v>11536</v>
      </c>
      <c r="O921" t="s">
        <v>11537</v>
      </c>
      <c r="P921" t="s">
        <v>11538</v>
      </c>
    </row>
    <row r="922" spans="1:17" x14ac:dyDescent="0.3">
      <c r="A922" t="s">
        <v>11539</v>
      </c>
      <c r="B922" t="s">
        <v>4226</v>
      </c>
      <c r="C922" t="s">
        <v>11540</v>
      </c>
      <c r="D922" t="s">
        <v>11541</v>
      </c>
      <c r="E922" t="s">
        <v>10805</v>
      </c>
      <c r="F922" t="s">
        <v>11542</v>
      </c>
      <c r="G922" t="s">
        <v>3989</v>
      </c>
      <c r="H922">
        <v>154.012</v>
      </c>
      <c r="I922">
        <v>40.200000000000003</v>
      </c>
      <c r="K922" t="s">
        <v>11543</v>
      </c>
      <c r="L922">
        <v>753</v>
      </c>
      <c r="M922">
        <v>0</v>
      </c>
      <c r="N922" t="s">
        <v>10808</v>
      </c>
      <c r="O922" t="s">
        <v>11544</v>
      </c>
    </row>
    <row r="923" spans="1:17" x14ac:dyDescent="0.3">
      <c r="A923" t="s">
        <v>11545</v>
      </c>
      <c r="B923" t="s">
        <v>3923</v>
      </c>
      <c r="D923" t="s">
        <v>11546</v>
      </c>
      <c r="E923" t="s">
        <v>11547</v>
      </c>
      <c r="F923" t="s">
        <v>11548</v>
      </c>
      <c r="G923" t="s">
        <v>3906</v>
      </c>
      <c r="H923">
        <v>1694.6</v>
      </c>
      <c r="I923">
        <v>36.199300000000001</v>
      </c>
      <c r="J923" t="s">
        <v>11549</v>
      </c>
      <c r="K923" t="s">
        <v>11550</v>
      </c>
      <c r="L923">
        <v>75419</v>
      </c>
      <c r="M923">
        <v>47568</v>
      </c>
      <c r="N923" t="s">
        <v>11551</v>
      </c>
      <c r="O923" t="s">
        <v>11552</v>
      </c>
      <c r="P923" t="s">
        <v>11553</v>
      </c>
    </row>
    <row r="924" spans="1:17" x14ac:dyDescent="0.3">
      <c r="A924" t="s">
        <v>11554</v>
      </c>
      <c r="B924" t="s">
        <v>3923</v>
      </c>
      <c r="D924" t="s">
        <v>11555</v>
      </c>
      <c r="E924" t="s">
        <v>11556</v>
      </c>
      <c r="F924" t="s">
        <v>11557</v>
      </c>
      <c r="G924" t="s">
        <v>3906</v>
      </c>
      <c r="H924">
        <v>303.06700000000001</v>
      </c>
      <c r="I924">
        <v>34.126100000000001</v>
      </c>
      <c r="J924" t="s">
        <v>11558</v>
      </c>
      <c r="K924" t="s">
        <v>11559</v>
      </c>
      <c r="L924">
        <v>707</v>
      </c>
      <c r="M924">
        <v>0</v>
      </c>
      <c r="N924" t="s">
        <v>11560</v>
      </c>
      <c r="O924" t="s">
        <v>11561</v>
      </c>
    </row>
    <row r="925" spans="1:17" x14ac:dyDescent="0.3">
      <c r="A925" t="s">
        <v>11562</v>
      </c>
      <c r="B925" t="s">
        <v>4367</v>
      </c>
      <c r="D925" t="s">
        <v>11563</v>
      </c>
      <c r="E925" t="s">
        <v>11564</v>
      </c>
      <c r="F925" t="s">
        <v>11565</v>
      </c>
      <c r="G925" t="s">
        <v>3989</v>
      </c>
      <c r="H925">
        <v>1555.46</v>
      </c>
      <c r="I925">
        <v>40.299999999999997</v>
      </c>
      <c r="J925" t="s">
        <v>11566</v>
      </c>
      <c r="K925" t="s">
        <v>11567</v>
      </c>
      <c r="L925">
        <v>2962366</v>
      </c>
      <c r="M925">
        <v>13</v>
      </c>
      <c r="N925" t="s">
        <v>11568</v>
      </c>
      <c r="O925" t="s">
        <v>11569</v>
      </c>
    </row>
    <row r="926" spans="1:17" x14ac:dyDescent="0.3">
      <c r="A926" t="s">
        <v>11570</v>
      </c>
      <c r="B926" t="s">
        <v>4267</v>
      </c>
      <c r="C926" t="s">
        <v>11571</v>
      </c>
      <c r="D926" t="s">
        <v>11572</v>
      </c>
      <c r="E926" t="s">
        <v>11573</v>
      </c>
      <c r="F926" t="s">
        <v>11574</v>
      </c>
      <c r="G926" t="s">
        <v>3906</v>
      </c>
      <c r="H926">
        <v>122.953</v>
      </c>
      <c r="I926">
        <v>41.1723</v>
      </c>
      <c r="J926" t="s">
        <v>11575</v>
      </c>
      <c r="K926" t="s">
        <v>11576</v>
      </c>
      <c r="L926">
        <v>4193</v>
      </c>
      <c r="M926">
        <v>23583</v>
      </c>
      <c r="N926" t="s">
        <v>11577</v>
      </c>
      <c r="O926" t="s">
        <v>11578</v>
      </c>
      <c r="P926" t="s">
        <v>11579</v>
      </c>
    </row>
    <row r="927" spans="1:17" x14ac:dyDescent="0.3">
      <c r="A927" t="s">
        <v>11580</v>
      </c>
      <c r="B927" t="s">
        <v>4443</v>
      </c>
      <c r="C927" t="s">
        <v>11581</v>
      </c>
      <c r="D927" t="s">
        <v>11582</v>
      </c>
      <c r="E927" t="s">
        <v>11583</v>
      </c>
      <c r="F927" t="s">
        <v>11584</v>
      </c>
      <c r="G927" t="s">
        <v>3906</v>
      </c>
      <c r="H927">
        <v>2075.77</v>
      </c>
      <c r="I927">
        <v>40.575499999999998</v>
      </c>
      <c r="J927" t="s">
        <v>11585</v>
      </c>
      <c r="K927" t="s">
        <v>11586</v>
      </c>
      <c r="L927">
        <v>134</v>
      </c>
      <c r="M927">
        <v>48672</v>
      </c>
      <c r="N927" t="s">
        <v>4631</v>
      </c>
      <c r="O927" t="s">
        <v>11587</v>
      </c>
      <c r="P927" t="s">
        <v>11588</v>
      </c>
    </row>
    <row r="928" spans="1:17" x14ac:dyDescent="0.3">
      <c r="A928" t="s">
        <v>11589</v>
      </c>
      <c r="B928" t="s">
        <v>3923</v>
      </c>
      <c r="C928" t="s">
        <v>11590</v>
      </c>
      <c r="D928" t="s">
        <v>11591</v>
      </c>
      <c r="E928" t="s">
        <v>11592</v>
      </c>
      <c r="F928" t="s">
        <v>11593</v>
      </c>
      <c r="G928" t="s">
        <v>3917</v>
      </c>
      <c r="H928">
        <v>584.13400000000001</v>
      </c>
      <c r="I928">
        <v>44.1</v>
      </c>
      <c r="K928" t="s">
        <v>11594</v>
      </c>
      <c r="L928">
        <v>91</v>
      </c>
      <c r="M928">
        <v>0</v>
      </c>
      <c r="N928" t="s">
        <v>11595</v>
      </c>
      <c r="O928" t="s">
        <v>11596</v>
      </c>
    </row>
    <row r="929" spans="1:17" x14ac:dyDescent="0.3">
      <c r="A929" t="s">
        <v>11597</v>
      </c>
      <c r="B929" t="s">
        <v>3923</v>
      </c>
      <c r="C929" t="s">
        <v>11598</v>
      </c>
      <c r="D929" t="s">
        <v>11599</v>
      </c>
      <c r="E929" t="s">
        <v>11600</v>
      </c>
      <c r="F929" t="s">
        <v>11601</v>
      </c>
      <c r="G929" t="s">
        <v>3989</v>
      </c>
      <c r="H929">
        <v>995.04600000000005</v>
      </c>
      <c r="I929">
        <v>45</v>
      </c>
      <c r="K929" t="s">
        <v>11602</v>
      </c>
      <c r="L929">
        <v>1954</v>
      </c>
      <c r="M929">
        <v>0</v>
      </c>
      <c r="N929" t="s">
        <v>7353</v>
      </c>
      <c r="O929" t="s">
        <v>11603</v>
      </c>
    </row>
    <row r="930" spans="1:17" x14ac:dyDescent="0.3">
      <c r="A930" t="s">
        <v>11604</v>
      </c>
      <c r="B930" t="s">
        <v>4226</v>
      </c>
      <c r="D930" t="s">
        <v>11605</v>
      </c>
      <c r="E930" t="s">
        <v>11606</v>
      </c>
      <c r="F930" t="s">
        <v>11607</v>
      </c>
      <c r="G930" t="s">
        <v>3917</v>
      </c>
      <c r="H930">
        <v>475.4</v>
      </c>
      <c r="I930">
        <v>36.6</v>
      </c>
      <c r="K930" t="s">
        <v>11608</v>
      </c>
      <c r="L930">
        <v>10800</v>
      </c>
      <c r="M930">
        <v>21603</v>
      </c>
      <c r="N930" t="s">
        <v>11609</v>
      </c>
      <c r="O930" t="s">
        <v>11610</v>
      </c>
      <c r="P930" t="s">
        <v>11611</v>
      </c>
    </row>
    <row r="931" spans="1:17" x14ac:dyDescent="0.3">
      <c r="A931" t="s">
        <v>11612</v>
      </c>
      <c r="B931" t="s">
        <v>3923</v>
      </c>
      <c r="D931" t="s">
        <v>11613</v>
      </c>
      <c r="E931" t="s">
        <v>11614</v>
      </c>
      <c r="F931" t="s">
        <v>11615</v>
      </c>
      <c r="G931" t="s">
        <v>3906</v>
      </c>
      <c r="H931">
        <v>422.39100000000002</v>
      </c>
      <c r="I931">
        <v>43.323700000000002</v>
      </c>
      <c r="J931" t="s">
        <v>11616</v>
      </c>
      <c r="K931" t="s">
        <v>11617</v>
      </c>
      <c r="L931">
        <v>77</v>
      </c>
      <c r="M931">
        <v>0</v>
      </c>
      <c r="N931" t="s">
        <v>7700</v>
      </c>
      <c r="O931" t="s">
        <v>11618</v>
      </c>
    </row>
    <row r="932" spans="1:17" x14ac:dyDescent="0.3">
      <c r="A932" t="s">
        <v>11619</v>
      </c>
      <c r="B932" t="s">
        <v>3923</v>
      </c>
      <c r="D932" t="s">
        <v>11620</v>
      </c>
      <c r="E932" t="s">
        <v>11621</v>
      </c>
      <c r="F932" t="s">
        <v>11622</v>
      </c>
      <c r="G932" t="s">
        <v>3906</v>
      </c>
      <c r="H932">
        <v>4223.63</v>
      </c>
      <c r="I932">
        <v>46.422600000000003</v>
      </c>
      <c r="J932" t="s">
        <v>11623</v>
      </c>
      <c r="K932" t="s">
        <v>11624</v>
      </c>
      <c r="L932">
        <v>109126</v>
      </c>
      <c r="M932">
        <v>60524</v>
      </c>
      <c r="N932" t="s">
        <v>11625</v>
      </c>
      <c r="O932" t="s">
        <v>11626</v>
      </c>
      <c r="P932" t="s">
        <v>11627</v>
      </c>
    </row>
    <row r="933" spans="1:17" x14ac:dyDescent="0.3">
      <c r="A933" t="s">
        <v>11628</v>
      </c>
      <c r="B933" t="s">
        <v>3923</v>
      </c>
      <c r="E933" t="s">
        <v>11629</v>
      </c>
      <c r="F933" t="s">
        <v>11630</v>
      </c>
      <c r="G933" t="s">
        <v>3917</v>
      </c>
      <c r="H933">
        <v>833.08100000000002</v>
      </c>
      <c r="I933">
        <v>36.200000000000003</v>
      </c>
      <c r="K933" t="s">
        <v>11631</v>
      </c>
      <c r="L933">
        <v>33873</v>
      </c>
      <c r="M933">
        <v>0</v>
      </c>
      <c r="N933" t="s">
        <v>11632</v>
      </c>
      <c r="O933" t="s">
        <v>11633</v>
      </c>
    </row>
    <row r="934" spans="1:17" x14ac:dyDescent="0.3">
      <c r="A934" t="s">
        <v>11634</v>
      </c>
      <c r="B934" t="s">
        <v>3923</v>
      </c>
      <c r="D934" t="s">
        <v>11635</v>
      </c>
      <c r="E934" t="s">
        <v>11636</v>
      </c>
      <c r="F934" t="s">
        <v>11637</v>
      </c>
      <c r="G934" t="s">
        <v>3906</v>
      </c>
      <c r="H934">
        <v>9964.34</v>
      </c>
      <c r="I934">
        <v>45.997399999999999</v>
      </c>
      <c r="J934" t="s">
        <v>11638</v>
      </c>
      <c r="L934">
        <v>14</v>
      </c>
      <c r="M934">
        <v>190329</v>
      </c>
      <c r="N934" t="s">
        <v>8516</v>
      </c>
      <c r="O934" t="s">
        <v>11639</v>
      </c>
    </row>
    <row r="935" spans="1:17" x14ac:dyDescent="0.3">
      <c r="A935" t="s">
        <v>11640</v>
      </c>
      <c r="B935" t="s">
        <v>3923</v>
      </c>
      <c r="C935" t="s">
        <v>11641</v>
      </c>
      <c r="D935" t="s">
        <v>11642</v>
      </c>
      <c r="E935" t="s">
        <v>11643</v>
      </c>
      <c r="F935" t="s">
        <v>11644</v>
      </c>
      <c r="G935" t="s">
        <v>3906</v>
      </c>
      <c r="H935">
        <v>472.23099999999999</v>
      </c>
      <c r="I935">
        <v>40.728999999999999</v>
      </c>
      <c r="J935" t="s">
        <v>11645</v>
      </c>
      <c r="K935" t="s">
        <v>11646</v>
      </c>
      <c r="L935">
        <v>7512</v>
      </c>
      <c r="M935">
        <v>47707</v>
      </c>
      <c r="N935" t="s">
        <v>11647</v>
      </c>
      <c r="O935" t="s">
        <v>11648</v>
      </c>
      <c r="P935" t="s">
        <v>11649</v>
      </c>
    </row>
    <row r="936" spans="1:17" x14ac:dyDescent="0.3">
      <c r="A936" t="s">
        <v>11650</v>
      </c>
      <c r="B936" t="s">
        <v>3923</v>
      </c>
      <c r="D936" t="s">
        <v>11651</v>
      </c>
      <c r="E936" t="s">
        <v>11652</v>
      </c>
      <c r="F936" t="s">
        <v>11653</v>
      </c>
      <c r="G936" t="s">
        <v>3906</v>
      </c>
      <c r="H936">
        <v>1187.54</v>
      </c>
      <c r="I936">
        <v>39.359400000000001</v>
      </c>
      <c r="J936" t="s">
        <v>11654</v>
      </c>
      <c r="K936" t="s">
        <v>11655</v>
      </c>
      <c r="L936">
        <v>11792</v>
      </c>
      <c r="M936">
        <v>36763</v>
      </c>
      <c r="N936" t="s">
        <v>11656</v>
      </c>
      <c r="O936" t="s">
        <v>11657</v>
      </c>
      <c r="P936" t="s">
        <v>11658</v>
      </c>
    </row>
    <row r="937" spans="1:17" x14ac:dyDescent="0.3">
      <c r="A937" t="s">
        <v>11659</v>
      </c>
      <c r="B937" t="s">
        <v>3923</v>
      </c>
      <c r="D937" t="s">
        <v>11660</v>
      </c>
      <c r="E937" t="s">
        <v>11661</v>
      </c>
      <c r="F937" t="s">
        <v>11662</v>
      </c>
      <c r="G937" t="s">
        <v>3917</v>
      </c>
      <c r="H937">
        <v>607.31799999999998</v>
      </c>
      <c r="I937">
        <v>45.5</v>
      </c>
      <c r="K937" t="s">
        <v>11663</v>
      </c>
      <c r="L937">
        <v>13883</v>
      </c>
      <c r="M937">
        <v>0</v>
      </c>
      <c r="N937" t="s">
        <v>11664</v>
      </c>
      <c r="O937" t="s">
        <v>11665</v>
      </c>
    </row>
    <row r="938" spans="1:17" x14ac:dyDescent="0.3">
      <c r="A938" t="s">
        <v>11666</v>
      </c>
      <c r="B938" t="s">
        <v>3923</v>
      </c>
      <c r="C938" t="s">
        <v>11667</v>
      </c>
      <c r="D938" t="s">
        <v>11668</v>
      </c>
      <c r="E938" t="s">
        <v>11669</v>
      </c>
      <c r="F938" t="s">
        <v>11670</v>
      </c>
      <c r="G938" t="s">
        <v>3906</v>
      </c>
      <c r="H938">
        <v>405.86799999999999</v>
      </c>
      <c r="I938">
        <v>46.171500000000002</v>
      </c>
      <c r="J938" t="s">
        <v>11671</v>
      </c>
      <c r="K938" t="s">
        <v>11672</v>
      </c>
      <c r="L938">
        <v>337</v>
      </c>
      <c r="M938">
        <v>35844</v>
      </c>
      <c r="N938" t="s">
        <v>11673</v>
      </c>
      <c r="O938" t="s">
        <v>11674</v>
      </c>
      <c r="P938" t="s">
        <v>11675</v>
      </c>
    </row>
    <row r="939" spans="1:17" x14ac:dyDescent="0.3">
      <c r="A939" t="s">
        <v>38</v>
      </c>
      <c r="B939" t="s">
        <v>4347</v>
      </c>
      <c r="C939" t="s">
        <v>11676</v>
      </c>
      <c r="D939" t="s">
        <v>11677</v>
      </c>
      <c r="E939" t="s">
        <v>11678</v>
      </c>
      <c r="F939" t="s">
        <v>11679</v>
      </c>
      <c r="G939" t="s">
        <v>3906</v>
      </c>
      <c r="H939">
        <v>45.8703</v>
      </c>
      <c r="I939">
        <v>46.079099999999997</v>
      </c>
      <c r="J939" t="s">
        <v>11680</v>
      </c>
      <c r="K939" t="s">
        <v>11681</v>
      </c>
      <c r="L939">
        <v>25</v>
      </c>
      <c r="M939">
        <v>9804</v>
      </c>
      <c r="N939" t="s">
        <v>7650</v>
      </c>
      <c r="O939" t="s">
        <v>11682</v>
      </c>
      <c r="Q939">
        <v>24</v>
      </c>
    </row>
    <row r="940" spans="1:17" x14ac:dyDescent="0.3">
      <c r="A940" t="s">
        <v>11683</v>
      </c>
      <c r="B940" t="s">
        <v>4226</v>
      </c>
      <c r="C940" t="s">
        <v>11684</v>
      </c>
      <c r="D940" t="s">
        <v>11685</v>
      </c>
      <c r="E940" t="s">
        <v>11686</v>
      </c>
      <c r="F940" t="s">
        <v>11687</v>
      </c>
      <c r="G940" t="s">
        <v>3906</v>
      </c>
      <c r="H940">
        <v>486.28699999999998</v>
      </c>
      <c r="I940">
        <v>36.425199999999997</v>
      </c>
      <c r="J940" t="s">
        <v>11688</v>
      </c>
      <c r="K940" t="s">
        <v>11689</v>
      </c>
      <c r="L940">
        <v>92</v>
      </c>
      <c r="M940">
        <v>30907</v>
      </c>
      <c r="N940" t="s">
        <v>11690</v>
      </c>
      <c r="O940" t="s">
        <v>11691</v>
      </c>
      <c r="P940" t="s">
        <v>11692</v>
      </c>
    </row>
    <row r="941" spans="1:17" x14ac:dyDescent="0.3">
      <c r="A941" t="s">
        <v>11693</v>
      </c>
      <c r="B941" t="s">
        <v>3923</v>
      </c>
      <c r="D941" t="s">
        <v>11694</v>
      </c>
      <c r="E941" t="s">
        <v>11695</v>
      </c>
      <c r="F941" t="s">
        <v>11696</v>
      </c>
      <c r="G941" t="s">
        <v>3906</v>
      </c>
      <c r="H941">
        <v>933.495</v>
      </c>
      <c r="I941">
        <v>38.047800000000002</v>
      </c>
      <c r="J941" t="s">
        <v>11697</v>
      </c>
      <c r="K941" t="s">
        <v>11698</v>
      </c>
      <c r="L941">
        <v>1544</v>
      </c>
      <c r="M941">
        <v>0</v>
      </c>
      <c r="N941" t="s">
        <v>8417</v>
      </c>
      <c r="O941" t="s">
        <v>11699</v>
      </c>
    </row>
    <row r="942" spans="1:17" x14ac:dyDescent="0.3">
      <c r="A942" t="s">
        <v>11700</v>
      </c>
      <c r="B942" t="s">
        <v>3923</v>
      </c>
      <c r="D942" t="s">
        <v>11701</v>
      </c>
      <c r="E942" t="s">
        <v>11702</v>
      </c>
      <c r="F942" t="s">
        <v>11703</v>
      </c>
      <c r="G942" t="s">
        <v>3906</v>
      </c>
      <c r="H942">
        <v>534.23900000000003</v>
      </c>
      <c r="I942">
        <v>38.338999999999999</v>
      </c>
      <c r="J942" t="s">
        <v>11704</v>
      </c>
      <c r="K942" t="s">
        <v>11705</v>
      </c>
      <c r="L942">
        <v>1054</v>
      </c>
      <c r="M942">
        <v>0</v>
      </c>
      <c r="N942" t="s">
        <v>11706</v>
      </c>
      <c r="O942" t="s">
        <v>11707</v>
      </c>
    </row>
    <row r="943" spans="1:17" x14ac:dyDescent="0.3">
      <c r="A943" t="s">
        <v>11708</v>
      </c>
      <c r="B943" t="s">
        <v>3923</v>
      </c>
      <c r="D943" t="s">
        <v>11709</v>
      </c>
      <c r="E943" t="s">
        <v>11710</v>
      </c>
      <c r="F943" t="s">
        <v>11711</v>
      </c>
      <c r="G943" t="s">
        <v>3917</v>
      </c>
      <c r="H943">
        <v>814.33600000000001</v>
      </c>
      <c r="I943">
        <v>35.799999999999997</v>
      </c>
      <c r="K943" t="s">
        <v>11712</v>
      </c>
      <c r="L943">
        <v>550</v>
      </c>
      <c r="M943">
        <v>0</v>
      </c>
      <c r="N943" t="s">
        <v>8625</v>
      </c>
      <c r="O943" t="s">
        <v>11713</v>
      </c>
    </row>
    <row r="944" spans="1:17" x14ac:dyDescent="0.3">
      <c r="A944" t="s">
        <v>11714</v>
      </c>
      <c r="B944" t="s">
        <v>3923</v>
      </c>
      <c r="D944" t="s">
        <v>11715</v>
      </c>
      <c r="E944" t="s">
        <v>11716</v>
      </c>
      <c r="F944" t="s">
        <v>11717</v>
      </c>
      <c r="G944" t="s">
        <v>3917</v>
      </c>
      <c r="H944">
        <v>1294.8699999999999</v>
      </c>
      <c r="I944">
        <v>44.5</v>
      </c>
      <c r="K944" t="s">
        <v>11718</v>
      </c>
      <c r="L944">
        <v>2883554</v>
      </c>
      <c r="M944">
        <v>0</v>
      </c>
      <c r="N944" t="s">
        <v>11719</v>
      </c>
      <c r="O944" t="s">
        <v>11720</v>
      </c>
    </row>
    <row r="945" spans="1:17" x14ac:dyDescent="0.3">
      <c r="A945" t="s">
        <v>11721</v>
      </c>
      <c r="B945" t="s">
        <v>4043</v>
      </c>
      <c r="C945" t="s">
        <v>11722</v>
      </c>
      <c r="D945" t="s">
        <v>11723</v>
      </c>
      <c r="E945" t="s">
        <v>11724</v>
      </c>
      <c r="F945" t="s">
        <v>11725</v>
      </c>
      <c r="G945" t="s">
        <v>3917</v>
      </c>
      <c r="H945">
        <v>21.157299999999999</v>
      </c>
      <c r="I945">
        <v>51.9</v>
      </c>
      <c r="K945" t="s">
        <v>11726</v>
      </c>
      <c r="L945">
        <v>1080</v>
      </c>
      <c r="M945">
        <v>10104</v>
      </c>
      <c r="N945" t="s">
        <v>11727</v>
      </c>
      <c r="O945" t="s">
        <v>11728</v>
      </c>
      <c r="P945" t="s">
        <v>11729</v>
      </c>
    </row>
    <row r="946" spans="1:17" x14ac:dyDescent="0.3">
      <c r="A946" t="s">
        <v>11730</v>
      </c>
      <c r="B946" t="s">
        <v>4267</v>
      </c>
      <c r="C946" t="s">
        <v>11731</v>
      </c>
      <c r="D946" t="s">
        <v>11732</v>
      </c>
      <c r="E946" t="s">
        <v>11733</v>
      </c>
      <c r="F946" t="s">
        <v>11734</v>
      </c>
      <c r="G946" t="s">
        <v>3989</v>
      </c>
      <c r="H946">
        <v>3.5857700000000001</v>
      </c>
      <c r="I946">
        <v>38</v>
      </c>
      <c r="K946" t="s">
        <v>11735</v>
      </c>
      <c r="L946">
        <v>4191</v>
      </c>
      <c r="M946">
        <v>0</v>
      </c>
      <c r="N946" t="s">
        <v>10874</v>
      </c>
      <c r="O946" t="s">
        <v>11736</v>
      </c>
    </row>
    <row r="947" spans="1:17" x14ac:dyDescent="0.3">
      <c r="A947" t="s">
        <v>11737</v>
      </c>
      <c r="B947" t="s">
        <v>3923</v>
      </c>
      <c r="D947" t="s">
        <v>11738</v>
      </c>
      <c r="E947" t="s">
        <v>11739</v>
      </c>
      <c r="F947" t="s">
        <v>11740</v>
      </c>
      <c r="G947" t="s">
        <v>3906</v>
      </c>
      <c r="H947">
        <v>1816.95</v>
      </c>
      <c r="I947">
        <v>48.088099999999997</v>
      </c>
      <c r="J947" t="s">
        <v>11741</v>
      </c>
      <c r="K947" t="s">
        <v>11742</v>
      </c>
      <c r="L947">
        <v>52033</v>
      </c>
      <c r="M947">
        <v>0</v>
      </c>
      <c r="N947" t="s">
        <v>11743</v>
      </c>
      <c r="O947" t="s">
        <v>11744</v>
      </c>
    </row>
    <row r="948" spans="1:17" x14ac:dyDescent="0.3">
      <c r="A948" t="s">
        <v>11745</v>
      </c>
      <c r="B948" t="s">
        <v>4226</v>
      </c>
      <c r="D948" t="s">
        <v>11746</v>
      </c>
      <c r="E948" t="s">
        <v>11747</v>
      </c>
      <c r="F948" t="s">
        <v>11748</v>
      </c>
      <c r="G948" t="s">
        <v>3917</v>
      </c>
      <c r="H948">
        <v>363.76799999999997</v>
      </c>
      <c r="I948">
        <v>34.299999999999997</v>
      </c>
      <c r="K948" t="s">
        <v>11749</v>
      </c>
      <c r="L948">
        <v>106826</v>
      </c>
      <c r="M948">
        <v>0</v>
      </c>
      <c r="N948" t="s">
        <v>11750</v>
      </c>
      <c r="O948" t="s">
        <v>11751</v>
      </c>
    </row>
    <row r="949" spans="1:17" x14ac:dyDescent="0.3">
      <c r="A949" t="s">
        <v>11752</v>
      </c>
      <c r="B949" t="s">
        <v>3923</v>
      </c>
      <c r="D949" t="s">
        <v>11753</v>
      </c>
      <c r="E949" t="s">
        <v>11754</v>
      </c>
      <c r="F949" t="s">
        <v>11755</v>
      </c>
      <c r="G949" t="s">
        <v>3906</v>
      </c>
      <c r="H949">
        <v>3332.58</v>
      </c>
      <c r="I949">
        <v>35.702500000000001</v>
      </c>
      <c r="J949" t="s">
        <v>11756</v>
      </c>
      <c r="K949" t="s">
        <v>11757</v>
      </c>
      <c r="L949">
        <v>4852</v>
      </c>
      <c r="M949">
        <v>1660</v>
      </c>
      <c r="N949" t="s">
        <v>11758</v>
      </c>
      <c r="O949" t="s">
        <v>11759</v>
      </c>
    </row>
    <row r="950" spans="1:17" x14ac:dyDescent="0.3">
      <c r="A950" t="s">
        <v>11760</v>
      </c>
      <c r="B950" t="s">
        <v>3923</v>
      </c>
      <c r="D950" t="s">
        <v>11761</v>
      </c>
      <c r="E950" t="s">
        <v>11762</v>
      </c>
      <c r="F950" t="s">
        <v>11763</v>
      </c>
      <c r="G950" t="s">
        <v>3906</v>
      </c>
      <c r="H950">
        <v>345.75700000000001</v>
      </c>
      <c r="I950">
        <v>34.987200000000001</v>
      </c>
      <c r="J950" t="s">
        <v>11764</v>
      </c>
      <c r="K950" t="s">
        <v>11765</v>
      </c>
      <c r="L950">
        <v>1612</v>
      </c>
      <c r="M950">
        <v>0</v>
      </c>
      <c r="N950" t="s">
        <v>11766</v>
      </c>
      <c r="O950" t="s">
        <v>11767</v>
      </c>
    </row>
    <row r="951" spans="1:17" x14ac:dyDescent="0.3">
      <c r="A951" t="s">
        <v>11768</v>
      </c>
      <c r="B951" t="s">
        <v>4208</v>
      </c>
      <c r="C951" t="s">
        <v>11769</v>
      </c>
      <c r="D951" t="s">
        <v>11770</v>
      </c>
      <c r="E951" t="s">
        <v>11771</v>
      </c>
      <c r="F951" t="s">
        <v>11772</v>
      </c>
      <c r="G951" t="s">
        <v>3989</v>
      </c>
      <c r="H951">
        <v>347.48</v>
      </c>
      <c r="I951">
        <v>43.1</v>
      </c>
      <c r="K951" t="s">
        <v>11773</v>
      </c>
      <c r="L951">
        <v>3578</v>
      </c>
      <c r="M951">
        <v>0</v>
      </c>
      <c r="N951" t="s">
        <v>11774</v>
      </c>
      <c r="O951" t="s">
        <v>11775</v>
      </c>
    </row>
    <row r="952" spans="1:17" x14ac:dyDescent="0.3">
      <c r="A952" t="s">
        <v>11776</v>
      </c>
      <c r="B952" t="s">
        <v>3912</v>
      </c>
      <c r="C952" t="s">
        <v>11777</v>
      </c>
      <c r="D952" t="s">
        <v>11778</v>
      </c>
      <c r="E952" t="s">
        <v>11779</v>
      </c>
      <c r="F952" t="s">
        <v>11780</v>
      </c>
      <c r="G952" t="s">
        <v>3917</v>
      </c>
      <c r="H952">
        <v>121.631</v>
      </c>
      <c r="I952">
        <v>43.2</v>
      </c>
      <c r="K952" t="s">
        <v>11781</v>
      </c>
      <c r="L952">
        <v>15619</v>
      </c>
      <c r="M952">
        <v>18730</v>
      </c>
      <c r="N952" t="s">
        <v>11782</v>
      </c>
      <c r="O952" t="s">
        <v>11783</v>
      </c>
      <c r="P952" t="s">
        <v>11784</v>
      </c>
    </row>
    <row r="953" spans="1:17" x14ac:dyDescent="0.3">
      <c r="A953" t="s">
        <v>11785</v>
      </c>
      <c r="B953" t="s">
        <v>3984</v>
      </c>
      <c r="C953" t="s">
        <v>11786</v>
      </c>
      <c r="D953" t="s">
        <v>11787</v>
      </c>
      <c r="E953" t="s">
        <v>11788</v>
      </c>
      <c r="F953" t="s">
        <v>11789</v>
      </c>
      <c r="G953" t="s">
        <v>3989</v>
      </c>
      <c r="H953">
        <v>8.3962400000000006</v>
      </c>
      <c r="I953">
        <v>28.7</v>
      </c>
      <c r="K953" t="s">
        <v>11790</v>
      </c>
      <c r="L953">
        <v>70</v>
      </c>
      <c r="M953">
        <v>3761</v>
      </c>
      <c r="N953" t="s">
        <v>3991</v>
      </c>
      <c r="O953" t="s">
        <v>11791</v>
      </c>
      <c r="P953" t="s">
        <v>11792</v>
      </c>
    </row>
    <row r="954" spans="1:17" x14ac:dyDescent="0.3">
      <c r="A954" t="s">
        <v>11793</v>
      </c>
      <c r="B954" t="s">
        <v>3984</v>
      </c>
      <c r="C954" t="s">
        <v>11794</v>
      </c>
      <c r="D954" t="s">
        <v>11795</v>
      </c>
      <c r="E954" t="s">
        <v>11796</v>
      </c>
      <c r="F954" t="s">
        <v>11797</v>
      </c>
      <c r="G954" t="s">
        <v>3989</v>
      </c>
      <c r="H954">
        <v>7.5013399999999999</v>
      </c>
      <c r="I954">
        <v>27</v>
      </c>
      <c r="K954" t="s">
        <v>11798</v>
      </c>
      <c r="L954">
        <v>20</v>
      </c>
      <c r="M954">
        <v>3623</v>
      </c>
      <c r="N954" t="s">
        <v>11799</v>
      </c>
      <c r="O954" t="s">
        <v>11800</v>
      </c>
      <c r="P954" t="s">
        <v>11801</v>
      </c>
    </row>
    <row r="955" spans="1:17" x14ac:dyDescent="0.3">
      <c r="A955" t="s">
        <v>11802</v>
      </c>
      <c r="B955" t="s">
        <v>3923</v>
      </c>
      <c r="C955" t="s">
        <v>11803</v>
      </c>
      <c r="D955" t="s">
        <v>11804</v>
      </c>
      <c r="E955" t="s">
        <v>11805</v>
      </c>
      <c r="F955" t="s">
        <v>11806</v>
      </c>
      <c r="G955" t="s">
        <v>3989</v>
      </c>
      <c r="H955">
        <v>215.952</v>
      </c>
      <c r="I955">
        <v>37.5</v>
      </c>
      <c r="K955" t="s">
        <v>11807</v>
      </c>
      <c r="L955">
        <v>93</v>
      </c>
      <c r="M955">
        <v>30573</v>
      </c>
      <c r="N955" t="s">
        <v>10490</v>
      </c>
      <c r="O955" t="s">
        <v>11808</v>
      </c>
    </row>
    <row r="956" spans="1:17" x14ac:dyDescent="0.3">
      <c r="A956" t="s">
        <v>11809</v>
      </c>
      <c r="B956" t="s">
        <v>3923</v>
      </c>
      <c r="D956" t="s">
        <v>11810</v>
      </c>
      <c r="E956" t="s">
        <v>11811</v>
      </c>
      <c r="F956" t="s">
        <v>11812</v>
      </c>
      <c r="G956" t="s">
        <v>3917</v>
      </c>
      <c r="H956">
        <v>1195.99</v>
      </c>
      <c r="I956">
        <v>44.8</v>
      </c>
      <c r="K956" t="s">
        <v>11813</v>
      </c>
      <c r="L956">
        <v>525627</v>
      </c>
      <c r="M956">
        <v>0</v>
      </c>
      <c r="N956" t="s">
        <v>11814</v>
      </c>
      <c r="O956" t="s">
        <v>11815</v>
      </c>
    </row>
    <row r="957" spans="1:17" x14ac:dyDescent="0.3">
      <c r="A957" t="s">
        <v>11816</v>
      </c>
      <c r="B957" t="s">
        <v>3984</v>
      </c>
      <c r="C957" t="s">
        <v>11817</v>
      </c>
      <c r="D957" t="s">
        <v>11818</v>
      </c>
      <c r="E957" t="s">
        <v>11819</v>
      </c>
      <c r="F957" t="s">
        <v>11820</v>
      </c>
      <c r="G957" t="s">
        <v>3989</v>
      </c>
      <c r="H957">
        <v>13.007999999999999</v>
      </c>
      <c r="I957">
        <v>30.7</v>
      </c>
      <c r="K957" t="s">
        <v>11821</v>
      </c>
      <c r="L957">
        <v>20</v>
      </c>
      <c r="M957">
        <v>0</v>
      </c>
      <c r="N957" t="s">
        <v>11822</v>
      </c>
      <c r="O957" t="s">
        <v>11823</v>
      </c>
      <c r="Q957">
        <v>25</v>
      </c>
    </row>
    <row r="958" spans="1:17" x14ac:dyDescent="0.3">
      <c r="A958" t="s">
        <v>3841</v>
      </c>
      <c r="B958" t="s">
        <v>3912</v>
      </c>
      <c r="C958" t="s">
        <v>11824</v>
      </c>
      <c r="D958" t="s">
        <v>11825</v>
      </c>
      <c r="E958" t="s">
        <v>11826</v>
      </c>
      <c r="F958" t="s">
        <v>11827</v>
      </c>
      <c r="G958" t="s">
        <v>3917</v>
      </c>
      <c r="H958">
        <v>92.937799999999996</v>
      </c>
      <c r="I958">
        <v>44.8</v>
      </c>
      <c r="K958" t="s">
        <v>11828</v>
      </c>
      <c r="L958">
        <v>358</v>
      </c>
      <c r="M958">
        <v>0</v>
      </c>
      <c r="N958" t="s">
        <v>11829</v>
      </c>
      <c r="O958" t="s">
        <v>11830</v>
      </c>
    </row>
    <row r="959" spans="1:17" x14ac:dyDescent="0.3">
      <c r="A959" t="s">
        <v>11831</v>
      </c>
      <c r="B959" t="s">
        <v>3923</v>
      </c>
      <c r="D959" t="s">
        <v>11832</v>
      </c>
      <c r="E959" t="s">
        <v>11833</v>
      </c>
      <c r="F959" t="s">
        <v>11834</v>
      </c>
      <c r="G959" t="s">
        <v>3906</v>
      </c>
      <c r="H959">
        <v>609.20299999999997</v>
      </c>
      <c r="I959">
        <v>33.566400000000002</v>
      </c>
      <c r="J959" t="s">
        <v>11835</v>
      </c>
      <c r="K959" t="s">
        <v>11836</v>
      </c>
      <c r="L959">
        <v>14378</v>
      </c>
      <c r="M959">
        <v>52821</v>
      </c>
      <c r="N959" t="s">
        <v>11837</v>
      </c>
      <c r="O959" t="s">
        <v>11838</v>
      </c>
      <c r="P959" t="s">
        <v>11839</v>
      </c>
    </row>
    <row r="960" spans="1:17" x14ac:dyDescent="0.3">
      <c r="A960" t="s">
        <v>11840</v>
      </c>
      <c r="B960" t="s">
        <v>3923</v>
      </c>
      <c r="D960" t="s">
        <v>11841</v>
      </c>
      <c r="E960" t="s">
        <v>11842</v>
      </c>
      <c r="F960" t="s">
        <v>11843</v>
      </c>
      <c r="G960" t="s">
        <v>3917</v>
      </c>
      <c r="H960">
        <v>22103.599999999999</v>
      </c>
      <c r="I960">
        <v>34.799999999999997</v>
      </c>
      <c r="K960" t="s">
        <v>11844</v>
      </c>
      <c r="L960">
        <v>1760464</v>
      </c>
      <c r="M960">
        <v>0</v>
      </c>
      <c r="N960" t="s">
        <v>11845</v>
      </c>
      <c r="O960" t="s">
        <v>11846</v>
      </c>
    </row>
    <row r="961" spans="1:17" x14ac:dyDescent="0.3">
      <c r="A961" t="s">
        <v>11847</v>
      </c>
      <c r="B961" t="s">
        <v>4198</v>
      </c>
      <c r="C961" t="s">
        <v>11848</v>
      </c>
      <c r="D961" t="s">
        <v>11849</v>
      </c>
      <c r="E961" t="s">
        <v>11850</v>
      </c>
      <c r="F961" t="s">
        <v>11851</v>
      </c>
      <c r="G961" t="s">
        <v>3917</v>
      </c>
      <c r="H961">
        <v>15.6898</v>
      </c>
      <c r="I961">
        <v>32.299999999999997</v>
      </c>
      <c r="K961" t="s">
        <v>11852</v>
      </c>
      <c r="L961">
        <v>1607</v>
      </c>
      <c r="M961">
        <v>4468</v>
      </c>
      <c r="N961" t="s">
        <v>11853</v>
      </c>
      <c r="O961" t="s">
        <v>11854</v>
      </c>
    </row>
    <row r="962" spans="1:17" x14ac:dyDescent="0.3">
      <c r="A962" t="s">
        <v>11855</v>
      </c>
      <c r="B962" t="s">
        <v>3923</v>
      </c>
      <c r="D962" t="s">
        <v>11856</v>
      </c>
      <c r="E962" t="s">
        <v>11857</v>
      </c>
      <c r="F962" t="s">
        <v>11858</v>
      </c>
      <c r="G962" t="s">
        <v>3906</v>
      </c>
      <c r="H962">
        <v>519.06700000000001</v>
      </c>
      <c r="I962">
        <v>33.064300000000003</v>
      </c>
      <c r="J962" t="s">
        <v>11859</v>
      </c>
      <c r="K962" t="s">
        <v>11860</v>
      </c>
      <c r="L962">
        <v>682</v>
      </c>
      <c r="M962">
        <v>41173</v>
      </c>
      <c r="N962" t="s">
        <v>9636</v>
      </c>
      <c r="O962" t="s">
        <v>11861</v>
      </c>
      <c r="P962" t="s">
        <v>11862</v>
      </c>
    </row>
    <row r="963" spans="1:17" x14ac:dyDescent="0.3">
      <c r="A963" t="s">
        <v>11863</v>
      </c>
      <c r="B963" t="s">
        <v>4347</v>
      </c>
      <c r="C963" t="s">
        <v>11864</v>
      </c>
      <c r="D963" t="s">
        <v>11865</v>
      </c>
      <c r="E963" t="s">
        <v>11866</v>
      </c>
      <c r="F963" t="s">
        <v>11867</v>
      </c>
      <c r="G963" t="s">
        <v>3917</v>
      </c>
      <c r="H963">
        <v>28.639900000000001</v>
      </c>
      <c r="I963">
        <v>46.8</v>
      </c>
      <c r="K963" t="s">
        <v>11868</v>
      </c>
      <c r="L963">
        <v>45</v>
      </c>
      <c r="M963">
        <v>8291</v>
      </c>
      <c r="N963" t="s">
        <v>7994</v>
      </c>
      <c r="O963" t="s">
        <v>11869</v>
      </c>
      <c r="P963" t="s">
        <v>11870</v>
      </c>
      <c r="Q963">
        <v>22</v>
      </c>
    </row>
    <row r="964" spans="1:17" x14ac:dyDescent="0.3">
      <c r="A964" t="s">
        <v>11871</v>
      </c>
      <c r="B964" t="s">
        <v>3923</v>
      </c>
      <c r="D964" t="s">
        <v>11872</v>
      </c>
      <c r="E964" t="s">
        <v>11873</v>
      </c>
      <c r="F964" t="s">
        <v>11874</v>
      </c>
      <c r="G964" t="s">
        <v>3906</v>
      </c>
      <c r="H964">
        <v>467.30099999999999</v>
      </c>
      <c r="I964">
        <v>34.623100000000001</v>
      </c>
      <c r="J964" t="s">
        <v>11875</v>
      </c>
      <c r="K964" t="s">
        <v>11876</v>
      </c>
      <c r="L964">
        <v>37727</v>
      </c>
      <c r="M964">
        <v>37769</v>
      </c>
      <c r="N964" t="s">
        <v>11877</v>
      </c>
      <c r="O964" t="s">
        <v>11878</v>
      </c>
      <c r="P964" t="s">
        <v>11879</v>
      </c>
    </row>
    <row r="965" spans="1:17" x14ac:dyDescent="0.3">
      <c r="A965" t="s">
        <v>11880</v>
      </c>
      <c r="B965" t="s">
        <v>3923</v>
      </c>
      <c r="D965" t="s">
        <v>11881</v>
      </c>
      <c r="E965" t="s">
        <v>11882</v>
      </c>
      <c r="F965" t="s">
        <v>11883</v>
      </c>
      <c r="G965" t="s">
        <v>3906</v>
      </c>
      <c r="H965">
        <v>351.62200000000001</v>
      </c>
      <c r="I965">
        <v>33.666400000000003</v>
      </c>
      <c r="J965" t="s">
        <v>11884</v>
      </c>
      <c r="K965" t="s">
        <v>11885</v>
      </c>
      <c r="L965">
        <v>38479</v>
      </c>
      <c r="M965">
        <v>0</v>
      </c>
      <c r="N965" t="s">
        <v>11886</v>
      </c>
      <c r="O965" t="s">
        <v>11887</v>
      </c>
    </row>
    <row r="966" spans="1:17" x14ac:dyDescent="0.3">
      <c r="A966" t="s">
        <v>11888</v>
      </c>
      <c r="B966" t="s">
        <v>3923</v>
      </c>
      <c r="D966" t="s">
        <v>11889</v>
      </c>
      <c r="E966" t="s">
        <v>11890</v>
      </c>
      <c r="F966" t="s">
        <v>11891</v>
      </c>
      <c r="G966" t="s">
        <v>3917</v>
      </c>
      <c r="H966">
        <v>739.63800000000003</v>
      </c>
      <c r="I966">
        <v>34.700000000000003</v>
      </c>
      <c r="K966" t="s">
        <v>11892</v>
      </c>
      <c r="L966">
        <v>83189</v>
      </c>
      <c r="M966">
        <v>0</v>
      </c>
      <c r="N966" t="s">
        <v>11893</v>
      </c>
      <c r="O966" t="s">
        <v>11894</v>
      </c>
    </row>
    <row r="967" spans="1:17" x14ac:dyDescent="0.3">
      <c r="A967" t="s">
        <v>11895</v>
      </c>
      <c r="B967" t="s">
        <v>3923</v>
      </c>
      <c r="D967" t="s">
        <v>11896</v>
      </c>
      <c r="E967" t="s">
        <v>11897</v>
      </c>
      <c r="F967" t="s">
        <v>11898</v>
      </c>
      <c r="G967" t="s">
        <v>3917</v>
      </c>
      <c r="H967">
        <v>414.49900000000002</v>
      </c>
      <c r="I967">
        <v>30.8</v>
      </c>
      <c r="K967" t="s">
        <v>11899</v>
      </c>
      <c r="L967">
        <v>15445</v>
      </c>
      <c r="M967">
        <v>0</v>
      </c>
      <c r="N967" t="s">
        <v>11900</v>
      </c>
      <c r="O967" t="s">
        <v>11901</v>
      </c>
    </row>
    <row r="968" spans="1:17" x14ac:dyDescent="0.3">
      <c r="A968" t="s">
        <v>11902</v>
      </c>
      <c r="B968" t="s">
        <v>3923</v>
      </c>
      <c r="D968" t="s">
        <v>11903</v>
      </c>
      <c r="E968" t="s">
        <v>11904</v>
      </c>
      <c r="F968" t="s">
        <v>11905</v>
      </c>
      <c r="G968" t="s">
        <v>3917</v>
      </c>
      <c r="H968">
        <v>301.98</v>
      </c>
      <c r="I968">
        <v>37.299999999999997</v>
      </c>
      <c r="K968" t="s">
        <v>11906</v>
      </c>
      <c r="L968">
        <v>970</v>
      </c>
      <c r="M968">
        <v>41063</v>
      </c>
      <c r="N968" t="s">
        <v>11907</v>
      </c>
      <c r="O968" t="s">
        <v>11908</v>
      </c>
    </row>
    <row r="969" spans="1:17" x14ac:dyDescent="0.3">
      <c r="A969" t="s">
        <v>11909</v>
      </c>
      <c r="B969" t="s">
        <v>3923</v>
      </c>
      <c r="D969" t="s">
        <v>11910</v>
      </c>
      <c r="E969" t="s">
        <v>11911</v>
      </c>
      <c r="F969" t="s">
        <v>11912</v>
      </c>
      <c r="G969" t="s">
        <v>3917</v>
      </c>
      <c r="H969">
        <v>11961.4</v>
      </c>
      <c r="I969">
        <v>0</v>
      </c>
      <c r="K969" t="s">
        <v>11913</v>
      </c>
      <c r="L969">
        <v>11340369</v>
      </c>
      <c r="M969">
        <v>0</v>
      </c>
      <c r="N969" t="s">
        <v>11914</v>
      </c>
      <c r="O969" t="s">
        <v>11915</v>
      </c>
    </row>
    <row r="970" spans="1:17" x14ac:dyDescent="0.3">
      <c r="A970" t="s">
        <v>11916</v>
      </c>
      <c r="B970" t="s">
        <v>3923</v>
      </c>
      <c r="D970" t="s">
        <v>11917</v>
      </c>
      <c r="E970" t="s">
        <v>11918</v>
      </c>
      <c r="F970" t="s">
        <v>11919</v>
      </c>
      <c r="G970" t="s">
        <v>3989</v>
      </c>
      <c r="H970">
        <v>460.96</v>
      </c>
      <c r="I970">
        <v>36</v>
      </c>
      <c r="K970" t="s">
        <v>11920</v>
      </c>
      <c r="L970">
        <v>3629</v>
      </c>
      <c r="M970">
        <v>0</v>
      </c>
      <c r="N970" t="s">
        <v>4789</v>
      </c>
      <c r="O970" t="s">
        <v>11921</v>
      </c>
    </row>
    <row r="971" spans="1:17" x14ac:dyDescent="0.3">
      <c r="A971" t="s">
        <v>11922</v>
      </c>
      <c r="B971" t="s">
        <v>4091</v>
      </c>
      <c r="C971" t="s">
        <v>11923</v>
      </c>
      <c r="D971" t="s">
        <v>11924</v>
      </c>
      <c r="E971" t="s">
        <v>11925</v>
      </c>
      <c r="F971" t="s">
        <v>11926</v>
      </c>
      <c r="G971" t="s">
        <v>3906</v>
      </c>
      <c r="H971">
        <v>11.6745</v>
      </c>
      <c r="I971">
        <v>39.4681</v>
      </c>
      <c r="J971" t="s">
        <v>11927</v>
      </c>
      <c r="K971" t="s">
        <v>11928</v>
      </c>
      <c r="L971">
        <v>12</v>
      </c>
      <c r="M971">
        <v>5327</v>
      </c>
      <c r="N971" t="s">
        <v>11929</v>
      </c>
      <c r="O971" t="s">
        <v>11930</v>
      </c>
      <c r="P971" t="s">
        <v>11931</v>
      </c>
    </row>
    <row r="972" spans="1:17" x14ac:dyDescent="0.3">
      <c r="A972" t="s">
        <v>11932</v>
      </c>
      <c r="B972" t="s">
        <v>3923</v>
      </c>
      <c r="D972" t="s">
        <v>11933</v>
      </c>
      <c r="E972" t="s">
        <v>11934</v>
      </c>
      <c r="F972" t="s">
        <v>11935</v>
      </c>
      <c r="G972" t="s">
        <v>3917</v>
      </c>
      <c r="H972">
        <v>620.90899999999999</v>
      </c>
      <c r="I972">
        <v>36.1</v>
      </c>
      <c r="K972" t="s">
        <v>11936</v>
      </c>
      <c r="L972">
        <v>57706</v>
      </c>
      <c r="M972">
        <v>0</v>
      </c>
      <c r="N972" t="s">
        <v>3963</v>
      </c>
      <c r="O972" t="s">
        <v>11937</v>
      </c>
    </row>
    <row r="973" spans="1:17" x14ac:dyDescent="0.3">
      <c r="A973" t="s">
        <v>11938</v>
      </c>
      <c r="B973" t="s">
        <v>3923</v>
      </c>
      <c r="D973" t="s">
        <v>11939</v>
      </c>
      <c r="E973" t="s">
        <v>11940</v>
      </c>
      <c r="F973" t="s">
        <v>11941</v>
      </c>
      <c r="G973" t="s">
        <v>3906</v>
      </c>
      <c r="H973">
        <v>674.43299999999999</v>
      </c>
      <c r="I973">
        <v>36.3035</v>
      </c>
      <c r="J973" t="s">
        <v>11942</v>
      </c>
      <c r="K973" t="s">
        <v>11943</v>
      </c>
      <c r="L973">
        <v>35</v>
      </c>
      <c r="M973">
        <v>54484</v>
      </c>
      <c r="N973" t="s">
        <v>8417</v>
      </c>
      <c r="O973" t="s">
        <v>11944</v>
      </c>
      <c r="P973" t="s">
        <v>11945</v>
      </c>
    </row>
    <row r="974" spans="1:17" x14ac:dyDescent="0.3">
      <c r="A974" t="s">
        <v>203</v>
      </c>
      <c r="B974" t="s">
        <v>3984</v>
      </c>
      <c r="C974" t="s">
        <v>11946</v>
      </c>
      <c r="D974" t="s">
        <v>11947</v>
      </c>
      <c r="E974" t="s">
        <v>11948</v>
      </c>
      <c r="F974" t="s">
        <v>11949</v>
      </c>
      <c r="G974" t="s">
        <v>3917</v>
      </c>
      <c r="H974">
        <v>32.9908</v>
      </c>
      <c r="I974">
        <v>51.4</v>
      </c>
      <c r="K974" t="s">
        <v>11950</v>
      </c>
      <c r="L974">
        <v>79</v>
      </c>
      <c r="M974">
        <v>13466</v>
      </c>
      <c r="N974" t="s">
        <v>7048</v>
      </c>
      <c r="O974" t="s">
        <v>11951</v>
      </c>
      <c r="P974" t="s">
        <v>11952</v>
      </c>
      <c r="Q974">
        <v>26</v>
      </c>
    </row>
    <row r="975" spans="1:17" x14ac:dyDescent="0.3">
      <c r="A975" t="s">
        <v>11953</v>
      </c>
      <c r="B975" t="s">
        <v>3984</v>
      </c>
      <c r="C975">
        <v>20.100000000000001</v>
      </c>
      <c r="D975" t="s">
        <v>11954</v>
      </c>
      <c r="E975" t="s">
        <v>11955</v>
      </c>
      <c r="F975" t="s">
        <v>11956</v>
      </c>
      <c r="G975" t="s">
        <v>3917</v>
      </c>
      <c r="H975">
        <v>32.0914</v>
      </c>
      <c r="I975">
        <v>51.6</v>
      </c>
      <c r="K975" t="s">
        <v>11957</v>
      </c>
      <c r="L975">
        <v>191</v>
      </c>
      <c r="M975">
        <v>8823</v>
      </c>
      <c r="N975" t="s">
        <v>11958</v>
      </c>
      <c r="O975" t="s">
        <v>11959</v>
      </c>
      <c r="Q975">
        <v>25</v>
      </c>
    </row>
    <row r="976" spans="1:17" x14ac:dyDescent="0.3">
      <c r="A976" t="s">
        <v>117</v>
      </c>
      <c r="B976" t="s">
        <v>3984</v>
      </c>
      <c r="C976" t="s">
        <v>11960</v>
      </c>
      <c r="D976" t="s">
        <v>11961</v>
      </c>
      <c r="E976" t="s">
        <v>11962</v>
      </c>
      <c r="F976" t="s">
        <v>11963</v>
      </c>
      <c r="G976" t="s">
        <v>3906</v>
      </c>
      <c r="H976">
        <v>43.949199999999998</v>
      </c>
      <c r="I976">
        <v>47.437399999999997</v>
      </c>
      <c r="J976" t="s">
        <v>11964</v>
      </c>
      <c r="K976" t="s">
        <v>11965</v>
      </c>
      <c r="L976">
        <v>422</v>
      </c>
      <c r="M976">
        <v>0</v>
      </c>
      <c r="N976" t="s">
        <v>11966</v>
      </c>
      <c r="O976" t="s">
        <v>11967</v>
      </c>
      <c r="Q976">
        <v>25</v>
      </c>
    </row>
    <row r="977" spans="1:17" x14ac:dyDescent="0.3">
      <c r="A977" t="s">
        <v>11968</v>
      </c>
      <c r="B977" t="s">
        <v>3923</v>
      </c>
      <c r="D977" t="s">
        <v>11969</v>
      </c>
      <c r="E977" t="s">
        <v>11970</v>
      </c>
      <c r="F977" t="s">
        <v>11971</v>
      </c>
      <c r="G977" t="s">
        <v>3917</v>
      </c>
      <c r="H977">
        <v>547.226</v>
      </c>
      <c r="I977">
        <v>37.5</v>
      </c>
      <c r="K977" t="s">
        <v>11972</v>
      </c>
      <c r="L977">
        <v>1118</v>
      </c>
      <c r="M977">
        <v>0</v>
      </c>
      <c r="N977" t="s">
        <v>11706</v>
      </c>
      <c r="O977" t="s">
        <v>11973</v>
      </c>
    </row>
    <row r="978" spans="1:17" x14ac:dyDescent="0.3">
      <c r="A978" t="s">
        <v>11974</v>
      </c>
      <c r="B978" t="s">
        <v>4198</v>
      </c>
      <c r="C978" t="s">
        <v>11975</v>
      </c>
      <c r="D978" t="s">
        <v>11976</v>
      </c>
      <c r="E978" t="s">
        <v>11977</v>
      </c>
      <c r="F978" t="s">
        <v>11978</v>
      </c>
      <c r="G978" t="s">
        <v>3989</v>
      </c>
      <c r="H978">
        <v>38.042099999999998</v>
      </c>
      <c r="I978">
        <v>51.8</v>
      </c>
      <c r="K978" t="s">
        <v>11979</v>
      </c>
      <c r="L978">
        <v>1099</v>
      </c>
      <c r="M978">
        <v>0</v>
      </c>
      <c r="N978" t="s">
        <v>11980</v>
      </c>
      <c r="O978" t="s">
        <v>11981</v>
      </c>
      <c r="Q978">
        <v>20</v>
      </c>
    </row>
    <row r="979" spans="1:17" x14ac:dyDescent="0.3">
      <c r="A979" t="s">
        <v>3744</v>
      </c>
      <c r="B979" t="s">
        <v>3984</v>
      </c>
      <c r="C979" s="23">
        <v>51380</v>
      </c>
      <c r="D979" t="s">
        <v>11982</v>
      </c>
      <c r="E979" t="s">
        <v>11983</v>
      </c>
      <c r="F979" t="s">
        <v>11984</v>
      </c>
      <c r="G979" t="s">
        <v>3906</v>
      </c>
      <c r="H979">
        <v>37.057000000000002</v>
      </c>
      <c r="I979">
        <v>51.985599999999998</v>
      </c>
      <c r="J979" t="s">
        <v>11985</v>
      </c>
      <c r="K979" t="s">
        <v>11986</v>
      </c>
      <c r="L979">
        <v>252</v>
      </c>
      <c r="M979">
        <v>12463</v>
      </c>
      <c r="N979" t="s">
        <v>11987</v>
      </c>
      <c r="O979" t="s">
        <v>11988</v>
      </c>
      <c r="P979" t="s">
        <v>11989</v>
      </c>
      <c r="Q979">
        <v>24</v>
      </c>
    </row>
    <row r="980" spans="1:17" x14ac:dyDescent="0.3">
      <c r="A980" t="s">
        <v>287</v>
      </c>
      <c r="B980" t="s">
        <v>4347</v>
      </c>
      <c r="C980" t="s">
        <v>11990</v>
      </c>
      <c r="D980" t="s">
        <v>11991</v>
      </c>
      <c r="E980" t="s">
        <v>11992</v>
      </c>
      <c r="F980" t="s">
        <v>11993</v>
      </c>
      <c r="G980" t="s">
        <v>3917</v>
      </c>
      <c r="H980">
        <v>47.515500000000003</v>
      </c>
      <c r="I980">
        <v>56.1</v>
      </c>
      <c r="K980" t="s">
        <v>11994</v>
      </c>
      <c r="L980">
        <v>56</v>
      </c>
      <c r="M980">
        <v>0</v>
      </c>
      <c r="N980" t="s">
        <v>11340</v>
      </c>
      <c r="O980" t="s">
        <v>11995</v>
      </c>
      <c r="Q980">
        <v>30</v>
      </c>
    </row>
    <row r="981" spans="1:17" x14ac:dyDescent="0.3">
      <c r="A981" t="s">
        <v>11996</v>
      </c>
      <c r="B981" t="s">
        <v>4267</v>
      </c>
      <c r="C981" t="s">
        <v>11997</v>
      </c>
      <c r="D981" t="s">
        <v>11998</v>
      </c>
      <c r="E981" t="s">
        <v>11999</v>
      </c>
      <c r="F981" t="s">
        <v>12000</v>
      </c>
      <c r="G981" t="s">
        <v>3989</v>
      </c>
      <c r="H981">
        <v>807.62</v>
      </c>
      <c r="I981">
        <v>49.799599999999998</v>
      </c>
      <c r="J981" t="s">
        <v>12001</v>
      </c>
      <c r="K981" t="s">
        <v>12002</v>
      </c>
      <c r="L981">
        <v>2644</v>
      </c>
      <c r="M981">
        <v>13</v>
      </c>
      <c r="N981" t="s">
        <v>8810</v>
      </c>
      <c r="O981" t="s">
        <v>12003</v>
      </c>
      <c r="P981" t="s">
        <v>12004</v>
      </c>
    </row>
    <row r="982" spans="1:17" x14ac:dyDescent="0.3">
      <c r="A982" t="s">
        <v>12005</v>
      </c>
      <c r="B982" t="s">
        <v>4226</v>
      </c>
      <c r="D982" t="s">
        <v>12006</v>
      </c>
      <c r="E982" t="s">
        <v>12007</v>
      </c>
      <c r="F982" t="s">
        <v>12008</v>
      </c>
      <c r="G982" t="s">
        <v>3917</v>
      </c>
      <c r="H982">
        <v>252.84800000000001</v>
      </c>
      <c r="I982">
        <v>38.4</v>
      </c>
      <c r="K982" t="s">
        <v>12009</v>
      </c>
      <c r="L982">
        <v>8188</v>
      </c>
      <c r="M982">
        <v>20551</v>
      </c>
      <c r="N982" t="s">
        <v>12010</v>
      </c>
      <c r="O982" t="s">
        <v>12011</v>
      </c>
      <c r="P982" t="s">
        <v>12012</v>
      </c>
    </row>
    <row r="983" spans="1:17" x14ac:dyDescent="0.3">
      <c r="A983" t="s">
        <v>12013</v>
      </c>
      <c r="B983" t="s">
        <v>3912</v>
      </c>
      <c r="D983" t="s">
        <v>12014</v>
      </c>
      <c r="E983" t="s">
        <v>12015</v>
      </c>
      <c r="F983" t="s">
        <v>12016</v>
      </c>
      <c r="G983" t="s">
        <v>3989</v>
      </c>
      <c r="H983">
        <v>101.867</v>
      </c>
      <c r="I983">
        <v>35</v>
      </c>
      <c r="K983" t="s">
        <v>12017</v>
      </c>
      <c r="L983">
        <v>50809</v>
      </c>
      <c r="M983">
        <v>39963</v>
      </c>
      <c r="N983" t="s">
        <v>6611</v>
      </c>
      <c r="O983" t="s">
        <v>12018</v>
      </c>
    </row>
    <row r="984" spans="1:17" x14ac:dyDescent="0.3">
      <c r="A984" t="s">
        <v>12019</v>
      </c>
      <c r="B984" t="s">
        <v>3902</v>
      </c>
      <c r="D984" t="s">
        <v>12020</v>
      </c>
      <c r="E984" t="s">
        <v>12021</v>
      </c>
      <c r="F984" t="s">
        <v>12022</v>
      </c>
      <c r="G984" t="s">
        <v>3989</v>
      </c>
      <c r="H984">
        <v>68.974500000000006</v>
      </c>
      <c r="I984">
        <v>38.6</v>
      </c>
      <c r="K984" t="s">
        <v>12023</v>
      </c>
      <c r="L984">
        <v>1028</v>
      </c>
      <c r="M984">
        <v>0</v>
      </c>
      <c r="N984" t="s">
        <v>12024</v>
      </c>
      <c r="O984" t="s">
        <v>12025</v>
      </c>
    </row>
    <row r="985" spans="1:17" x14ac:dyDescent="0.3">
      <c r="A985" t="s">
        <v>12026</v>
      </c>
      <c r="B985" t="s">
        <v>4635</v>
      </c>
      <c r="C985" t="s">
        <v>12027</v>
      </c>
      <c r="D985" t="s">
        <v>12028</v>
      </c>
      <c r="E985" t="s">
        <v>12029</v>
      </c>
      <c r="F985" t="s">
        <v>12030</v>
      </c>
      <c r="G985" t="s">
        <v>3917</v>
      </c>
      <c r="H985">
        <v>1071.6600000000001</v>
      </c>
      <c r="I985">
        <v>42.3</v>
      </c>
      <c r="J985" t="s">
        <v>12031</v>
      </c>
      <c r="K985" t="s">
        <v>12032</v>
      </c>
      <c r="L985">
        <v>3536</v>
      </c>
      <c r="M985">
        <v>30353</v>
      </c>
      <c r="N985" t="s">
        <v>12033</v>
      </c>
      <c r="O985" t="s">
        <v>12034</v>
      </c>
      <c r="P985" t="s">
        <v>12035</v>
      </c>
    </row>
    <row r="986" spans="1:17" x14ac:dyDescent="0.3">
      <c r="A986" t="s">
        <v>12036</v>
      </c>
      <c r="B986" t="s">
        <v>4635</v>
      </c>
      <c r="C986" t="s">
        <v>12037</v>
      </c>
      <c r="D986" t="s">
        <v>12038</v>
      </c>
      <c r="E986" t="s">
        <v>4671</v>
      </c>
      <c r="F986" t="s">
        <v>12039</v>
      </c>
      <c r="G986" t="s">
        <v>3917</v>
      </c>
      <c r="H986">
        <v>1058.76</v>
      </c>
      <c r="I986">
        <v>39.799999999999997</v>
      </c>
      <c r="K986" t="s">
        <v>12040</v>
      </c>
      <c r="L986">
        <v>17003</v>
      </c>
      <c r="M986">
        <v>13282</v>
      </c>
      <c r="N986" t="s">
        <v>4674</v>
      </c>
      <c r="O986" t="s">
        <v>12041</v>
      </c>
    </row>
    <row r="987" spans="1:17" x14ac:dyDescent="0.3">
      <c r="A987" t="s">
        <v>12042</v>
      </c>
      <c r="B987" t="s">
        <v>3923</v>
      </c>
      <c r="C987" t="s">
        <v>12043</v>
      </c>
      <c r="D987" t="s">
        <v>12044</v>
      </c>
      <c r="E987" t="s">
        <v>12045</v>
      </c>
      <c r="F987" t="s">
        <v>12046</v>
      </c>
      <c r="G987" t="s">
        <v>3989</v>
      </c>
      <c r="H987">
        <v>24621.5</v>
      </c>
      <c r="I987">
        <v>38.5</v>
      </c>
      <c r="K987" t="s">
        <v>12047</v>
      </c>
      <c r="L987">
        <v>2066983</v>
      </c>
      <c r="M987">
        <v>0</v>
      </c>
      <c r="N987" t="s">
        <v>12048</v>
      </c>
      <c r="O987" t="s">
        <v>12049</v>
      </c>
    </row>
    <row r="988" spans="1:17" x14ac:dyDescent="0.3">
      <c r="A988" t="s">
        <v>12050</v>
      </c>
      <c r="B988" t="s">
        <v>3912</v>
      </c>
      <c r="C988" t="s">
        <v>12051</v>
      </c>
      <c r="D988" t="s">
        <v>12052</v>
      </c>
      <c r="E988" t="s">
        <v>8146</v>
      </c>
      <c r="F988" t="s">
        <v>12053</v>
      </c>
      <c r="G988" t="s">
        <v>3917</v>
      </c>
      <c r="H988">
        <v>32.008600000000001</v>
      </c>
      <c r="I988">
        <v>59.6</v>
      </c>
      <c r="K988" t="s">
        <v>12054</v>
      </c>
      <c r="L988">
        <v>5120</v>
      </c>
      <c r="M988">
        <v>0</v>
      </c>
      <c r="N988" t="s">
        <v>12055</v>
      </c>
      <c r="O988" t="s">
        <v>12056</v>
      </c>
    </row>
    <row r="989" spans="1:17" x14ac:dyDescent="0.3">
      <c r="A989" t="s">
        <v>12057</v>
      </c>
      <c r="B989" t="s">
        <v>4267</v>
      </c>
      <c r="D989" t="s">
        <v>12058</v>
      </c>
      <c r="E989" t="s">
        <v>12059</v>
      </c>
      <c r="F989" t="s">
        <v>12060</v>
      </c>
      <c r="G989" t="s">
        <v>3917</v>
      </c>
      <c r="H989">
        <v>135.6</v>
      </c>
      <c r="I989">
        <v>35.5</v>
      </c>
      <c r="K989" t="s">
        <v>12061</v>
      </c>
      <c r="L989">
        <v>4302</v>
      </c>
      <c r="M989">
        <v>49015</v>
      </c>
      <c r="N989" t="s">
        <v>5704</v>
      </c>
      <c r="O989" t="s">
        <v>12062</v>
      </c>
    </row>
    <row r="990" spans="1:17" x14ac:dyDescent="0.3">
      <c r="A990" t="s">
        <v>12063</v>
      </c>
      <c r="B990" t="s">
        <v>4208</v>
      </c>
      <c r="C990" t="s">
        <v>12064</v>
      </c>
      <c r="D990" t="s">
        <v>12065</v>
      </c>
      <c r="E990" t="s">
        <v>12066</v>
      </c>
      <c r="F990" t="s">
        <v>12067</v>
      </c>
      <c r="G990" t="s">
        <v>3917</v>
      </c>
      <c r="H990">
        <v>313.57600000000002</v>
      </c>
      <c r="I990">
        <v>17.399999999999999</v>
      </c>
      <c r="J990" t="s">
        <v>12068</v>
      </c>
      <c r="K990" t="s">
        <v>12069</v>
      </c>
      <c r="L990">
        <v>100525</v>
      </c>
      <c r="M990">
        <v>0</v>
      </c>
      <c r="N990" t="s">
        <v>12070</v>
      </c>
      <c r="O990" t="s">
        <v>12071</v>
      </c>
    </row>
    <row r="991" spans="1:17" x14ac:dyDescent="0.3">
      <c r="A991" t="s">
        <v>12072</v>
      </c>
      <c r="B991" t="s">
        <v>4226</v>
      </c>
      <c r="D991" t="s">
        <v>12073</v>
      </c>
      <c r="E991" t="s">
        <v>12074</v>
      </c>
      <c r="F991" t="s">
        <v>12075</v>
      </c>
      <c r="G991" t="s">
        <v>3917</v>
      </c>
      <c r="H991">
        <v>971.18899999999996</v>
      </c>
      <c r="I991">
        <v>40.299999999999997</v>
      </c>
      <c r="K991" t="s">
        <v>12076</v>
      </c>
      <c r="L991">
        <v>12042</v>
      </c>
      <c r="M991">
        <v>22450</v>
      </c>
      <c r="N991" t="s">
        <v>12077</v>
      </c>
      <c r="O991" t="s">
        <v>12078</v>
      </c>
      <c r="P991" t="s">
        <v>12079</v>
      </c>
    </row>
    <row r="992" spans="1:17" x14ac:dyDescent="0.3">
      <c r="A992" t="s">
        <v>12080</v>
      </c>
      <c r="B992" t="s">
        <v>4226</v>
      </c>
      <c r="C992" t="s">
        <v>12081</v>
      </c>
      <c r="D992" t="s">
        <v>12082</v>
      </c>
      <c r="E992" t="s">
        <v>12083</v>
      </c>
      <c r="F992" t="s">
        <v>12084</v>
      </c>
      <c r="G992" t="s">
        <v>3917</v>
      </c>
      <c r="H992">
        <v>510.84899999999999</v>
      </c>
      <c r="I992">
        <v>34.799799999999998</v>
      </c>
      <c r="J992" t="s">
        <v>12085</v>
      </c>
      <c r="K992" t="s">
        <v>12086</v>
      </c>
      <c r="L992">
        <v>1574</v>
      </c>
      <c r="M992">
        <v>24194</v>
      </c>
      <c r="N992" t="s">
        <v>12087</v>
      </c>
      <c r="O992" t="s">
        <v>12088</v>
      </c>
      <c r="P992" t="s">
        <v>12089</v>
      </c>
    </row>
    <row r="993" spans="1:17" x14ac:dyDescent="0.3">
      <c r="A993" t="s">
        <v>12090</v>
      </c>
      <c r="B993" t="s">
        <v>3923</v>
      </c>
      <c r="D993" t="s">
        <v>12091</v>
      </c>
      <c r="E993" t="s">
        <v>12092</v>
      </c>
      <c r="F993" t="s">
        <v>12093</v>
      </c>
      <c r="G993" t="s">
        <v>3906</v>
      </c>
      <c r="H993">
        <v>808.1</v>
      </c>
      <c r="I993">
        <v>34.500300000000003</v>
      </c>
      <c r="J993" t="s">
        <v>12094</v>
      </c>
      <c r="K993" t="s">
        <v>12095</v>
      </c>
      <c r="L993">
        <v>127</v>
      </c>
      <c r="M993">
        <v>0</v>
      </c>
      <c r="N993" t="s">
        <v>12096</v>
      </c>
      <c r="O993" t="s">
        <v>12097</v>
      </c>
    </row>
    <row r="994" spans="1:17" x14ac:dyDescent="0.3">
      <c r="A994" t="s">
        <v>12098</v>
      </c>
      <c r="B994" t="s">
        <v>3923</v>
      </c>
      <c r="D994" t="s">
        <v>12099</v>
      </c>
      <c r="E994" t="s">
        <v>12100</v>
      </c>
      <c r="F994" t="s">
        <v>12101</v>
      </c>
      <c r="G994" t="s">
        <v>3989</v>
      </c>
      <c r="H994">
        <v>873.02800000000002</v>
      </c>
      <c r="I994">
        <v>35.200000000000003</v>
      </c>
      <c r="K994" t="s">
        <v>12102</v>
      </c>
      <c r="L994">
        <v>229084</v>
      </c>
      <c r="M994">
        <v>0</v>
      </c>
      <c r="N994" t="s">
        <v>3980</v>
      </c>
      <c r="O994" t="s">
        <v>12103</v>
      </c>
    </row>
    <row r="995" spans="1:17" x14ac:dyDescent="0.3">
      <c r="A995" t="s">
        <v>12104</v>
      </c>
      <c r="B995" t="s">
        <v>3923</v>
      </c>
      <c r="C995" t="s">
        <v>12105</v>
      </c>
      <c r="D995" t="s">
        <v>12106</v>
      </c>
      <c r="E995" t="s">
        <v>12107</v>
      </c>
      <c r="F995" t="s">
        <v>12108</v>
      </c>
      <c r="G995" t="s">
        <v>3906</v>
      </c>
      <c r="H995">
        <v>371.34800000000001</v>
      </c>
      <c r="I995">
        <v>42.0657</v>
      </c>
      <c r="J995" t="s">
        <v>12109</v>
      </c>
      <c r="K995" t="s">
        <v>12110</v>
      </c>
      <c r="L995">
        <v>1009</v>
      </c>
      <c r="M995">
        <v>0</v>
      </c>
      <c r="N995" t="s">
        <v>10371</v>
      </c>
      <c r="O995" t="s">
        <v>12111</v>
      </c>
    </row>
    <row r="996" spans="1:17" x14ac:dyDescent="0.3">
      <c r="A996" t="s">
        <v>12112</v>
      </c>
      <c r="B996" t="s">
        <v>3923</v>
      </c>
      <c r="C996" t="s">
        <v>12113</v>
      </c>
      <c r="D996" t="s">
        <v>12114</v>
      </c>
      <c r="E996" t="s">
        <v>12115</v>
      </c>
      <c r="F996" t="s">
        <v>12116</v>
      </c>
      <c r="G996" t="s">
        <v>3906</v>
      </c>
      <c r="H996">
        <v>725.19799999999998</v>
      </c>
      <c r="I996">
        <v>36.745399999999997</v>
      </c>
      <c r="J996" t="s">
        <v>12117</v>
      </c>
      <c r="K996" t="s">
        <v>12118</v>
      </c>
      <c r="L996">
        <v>13588</v>
      </c>
      <c r="M996">
        <v>38406</v>
      </c>
      <c r="N996" t="s">
        <v>12119</v>
      </c>
      <c r="O996" t="s">
        <v>12120</v>
      </c>
      <c r="P996" t="s">
        <v>12121</v>
      </c>
    </row>
    <row r="997" spans="1:17" x14ac:dyDescent="0.3">
      <c r="A997" t="s">
        <v>12122</v>
      </c>
      <c r="B997" t="s">
        <v>3923</v>
      </c>
      <c r="C997" t="s">
        <v>12123</v>
      </c>
      <c r="D997" t="s">
        <v>12124</v>
      </c>
      <c r="E997" t="s">
        <v>12125</v>
      </c>
      <c r="F997" t="s">
        <v>12126</v>
      </c>
      <c r="G997" t="s">
        <v>3989</v>
      </c>
      <c r="H997">
        <v>776.95699999999999</v>
      </c>
      <c r="I997">
        <v>46.3</v>
      </c>
      <c r="K997" t="s">
        <v>12127</v>
      </c>
      <c r="L997">
        <v>4618</v>
      </c>
      <c r="M997">
        <v>0</v>
      </c>
      <c r="N997" t="s">
        <v>10111</v>
      </c>
      <c r="O997" t="s">
        <v>12128</v>
      </c>
    </row>
    <row r="998" spans="1:17" x14ac:dyDescent="0.3">
      <c r="A998" t="s">
        <v>12129</v>
      </c>
      <c r="B998" t="s">
        <v>3984</v>
      </c>
      <c r="C998" t="s">
        <v>12130</v>
      </c>
      <c r="D998" t="s">
        <v>12131</v>
      </c>
      <c r="E998" t="s">
        <v>12132</v>
      </c>
      <c r="F998" t="s">
        <v>12133</v>
      </c>
      <c r="G998" t="s">
        <v>3906</v>
      </c>
      <c r="H998">
        <v>50.716099999999997</v>
      </c>
      <c r="I998">
        <v>54.408799999999999</v>
      </c>
      <c r="J998" t="s">
        <v>12134</v>
      </c>
      <c r="K998" t="s">
        <v>12135</v>
      </c>
      <c r="L998">
        <v>25</v>
      </c>
      <c r="M998">
        <v>14650</v>
      </c>
      <c r="N998" t="s">
        <v>12136</v>
      </c>
      <c r="O998" t="s">
        <v>12137</v>
      </c>
      <c r="P998" t="s">
        <v>12138</v>
      </c>
    </row>
    <row r="999" spans="1:17" x14ac:dyDescent="0.3">
      <c r="A999" t="s">
        <v>12139</v>
      </c>
      <c r="B999" t="s">
        <v>3923</v>
      </c>
      <c r="D999" t="s">
        <v>12140</v>
      </c>
      <c r="E999" t="s">
        <v>12141</v>
      </c>
      <c r="F999" t="s">
        <v>12142</v>
      </c>
      <c r="G999" t="s">
        <v>3917</v>
      </c>
      <c r="H999">
        <v>301.36500000000001</v>
      </c>
      <c r="I999">
        <v>35.200000000000003</v>
      </c>
      <c r="K999" t="s">
        <v>12143</v>
      </c>
      <c r="L999">
        <v>1398</v>
      </c>
      <c r="M999">
        <v>32586</v>
      </c>
      <c r="N999" t="s">
        <v>4098</v>
      </c>
      <c r="O999" t="s">
        <v>12144</v>
      </c>
      <c r="P999" t="s">
        <v>12145</v>
      </c>
    </row>
    <row r="1000" spans="1:17" x14ac:dyDescent="0.3">
      <c r="A1000" t="s">
        <v>12146</v>
      </c>
      <c r="B1000" t="s">
        <v>3923</v>
      </c>
      <c r="C1000" t="s">
        <v>12147</v>
      </c>
      <c r="D1000" t="s">
        <v>12148</v>
      </c>
      <c r="E1000" t="s">
        <v>12149</v>
      </c>
      <c r="F1000" t="s">
        <v>12150</v>
      </c>
      <c r="G1000" t="s">
        <v>3917</v>
      </c>
      <c r="H1000">
        <v>569.98599999999999</v>
      </c>
      <c r="I1000">
        <v>41.5</v>
      </c>
      <c r="K1000" t="s">
        <v>12151</v>
      </c>
      <c r="L1000">
        <v>58350</v>
      </c>
      <c r="M1000">
        <v>0</v>
      </c>
      <c r="N1000" t="s">
        <v>10239</v>
      </c>
      <c r="O1000" t="s">
        <v>12152</v>
      </c>
    </row>
    <row r="1001" spans="1:17" x14ac:dyDescent="0.3">
      <c r="A1001" t="s">
        <v>12153</v>
      </c>
      <c r="B1001" t="s">
        <v>3923</v>
      </c>
      <c r="C1001" t="s">
        <v>12154</v>
      </c>
      <c r="D1001" t="s">
        <v>12155</v>
      </c>
      <c r="E1001" t="s">
        <v>12156</v>
      </c>
      <c r="F1001" t="s">
        <v>12157</v>
      </c>
      <c r="G1001" t="s">
        <v>3917</v>
      </c>
      <c r="H1001">
        <v>236.77</v>
      </c>
      <c r="I1001">
        <v>36.9</v>
      </c>
      <c r="K1001" t="s">
        <v>12158</v>
      </c>
      <c r="L1001">
        <v>221855</v>
      </c>
      <c r="M1001">
        <v>0</v>
      </c>
      <c r="N1001" t="s">
        <v>12159</v>
      </c>
      <c r="O1001" t="s">
        <v>12160</v>
      </c>
    </row>
    <row r="1002" spans="1:17" x14ac:dyDescent="0.3">
      <c r="A1002" t="s">
        <v>12161</v>
      </c>
      <c r="B1002" t="s">
        <v>3923</v>
      </c>
      <c r="D1002" t="s">
        <v>12162</v>
      </c>
      <c r="E1002" t="s">
        <v>12163</v>
      </c>
      <c r="F1002" t="s">
        <v>12164</v>
      </c>
      <c r="G1002" t="s">
        <v>3906</v>
      </c>
      <c r="H1002">
        <v>388.59300000000002</v>
      </c>
      <c r="I1002">
        <v>44.0764</v>
      </c>
      <c r="J1002" t="s">
        <v>12165</v>
      </c>
      <c r="K1002" t="s">
        <v>12166</v>
      </c>
      <c r="L1002">
        <v>68</v>
      </c>
      <c r="M1002">
        <v>0</v>
      </c>
      <c r="N1002" t="s">
        <v>12167</v>
      </c>
      <c r="O1002" t="s">
        <v>12168</v>
      </c>
    </row>
    <row r="1003" spans="1:17" x14ac:dyDescent="0.3">
      <c r="A1003" t="s">
        <v>12169</v>
      </c>
      <c r="B1003" t="s">
        <v>3923</v>
      </c>
      <c r="D1003" t="s">
        <v>12170</v>
      </c>
      <c r="E1003" t="s">
        <v>12171</v>
      </c>
      <c r="F1003" t="s">
        <v>12172</v>
      </c>
      <c r="G1003" t="s">
        <v>3906</v>
      </c>
      <c r="H1003">
        <v>393.63900000000001</v>
      </c>
      <c r="I1003">
        <v>43.390799999999999</v>
      </c>
      <c r="J1003" t="s">
        <v>12173</v>
      </c>
      <c r="K1003" t="s">
        <v>12174</v>
      </c>
      <c r="L1003">
        <v>198</v>
      </c>
      <c r="M1003">
        <v>0</v>
      </c>
      <c r="N1003" t="s">
        <v>12175</v>
      </c>
      <c r="O1003" t="s">
        <v>12176</v>
      </c>
    </row>
    <row r="1004" spans="1:17" x14ac:dyDescent="0.3">
      <c r="A1004" t="s">
        <v>12177</v>
      </c>
      <c r="B1004" t="s">
        <v>3923</v>
      </c>
      <c r="C1004" t="s">
        <v>12178</v>
      </c>
      <c r="D1004" t="s">
        <v>12179</v>
      </c>
      <c r="E1004" t="s">
        <v>12180</v>
      </c>
      <c r="F1004" t="s">
        <v>12181</v>
      </c>
      <c r="G1004" t="s">
        <v>3906</v>
      </c>
      <c r="H1004">
        <v>2660.68</v>
      </c>
      <c r="I1004">
        <v>34.454300000000003</v>
      </c>
      <c r="J1004" t="s">
        <v>12182</v>
      </c>
      <c r="K1004" t="s">
        <v>12183</v>
      </c>
      <c r="L1004">
        <v>219</v>
      </c>
      <c r="M1004">
        <v>0</v>
      </c>
      <c r="N1004" t="s">
        <v>7745</v>
      </c>
      <c r="O1004" t="s">
        <v>12184</v>
      </c>
    </row>
    <row r="1005" spans="1:17" x14ac:dyDescent="0.3">
      <c r="A1005" t="s">
        <v>9</v>
      </c>
      <c r="B1005" t="s">
        <v>3984</v>
      </c>
      <c r="C1005" t="s">
        <v>12185</v>
      </c>
      <c r="D1005" t="s">
        <v>12186</v>
      </c>
      <c r="E1005" t="s">
        <v>12187</v>
      </c>
      <c r="F1005" t="s">
        <v>12188</v>
      </c>
      <c r="G1005" t="s">
        <v>3989</v>
      </c>
      <c r="H1005">
        <v>32.356000000000002</v>
      </c>
      <c r="I1005">
        <v>47.5</v>
      </c>
      <c r="K1005" t="s">
        <v>12189</v>
      </c>
      <c r="L1005">
        <v>382</v>
      </c>
      <c r="M1005">
        <v>11060</v>
      </c>
      <c r="N1005" t="s">
        <v>12190</v>
      </c>
      <c r="O1005" t="s">
        <v>12191</v>
      </c>
      <c r="P1005" t="s">
        <v>12192</v>
      </c>
      <c r="Q1005">
        <v>24</v>
      </c>
    </row>
    <row r="1006" spans="1:17" x14ac:dyDescent="0.3">
      <c r="A1006" t="s">
        <v>12193</v>
      </c>
      <c r="B1006" t="s">
        <v>4443</v>
      </c>
      <c r="C1006" t="s">
        <v>12194</v>
      </c>
      <c r="D1006" t="s">
        <v>12195</v>
      </c>
      <c r="E1006" t="s">
        <v>12196</v>
      </c>
      <c r="F1006" t="s">
        <v>12197</v>
      </c>
      <c r="G1006" t="s">
        <v>3906</v>
      </c>
      <c r="H1006">
        <v>2512.44</v>
      </c>
      <c r="I1006">
        <v>42.658799999999999</v>
      </c>
      <c r="J1006" t="s">
        <v>12198</v>
      </c>
      <c r="K1006" t="s">
        <v>12199</v>
      </c>
      <c r="L1006">
        <v>8524</v>
      </c>
      <c r="M1006">
        <v>54234</v>
      </c>
      <c r="N1006" t="s">
        <v>12200</v>
      </c>
      <c r="O1006" t="s">
        <v>12201</v>
      </c>
      <c r="P1006" t="s">
        <v>12202</v>
      </c>
    </row>
    <row r="1007" spans="1:17" x14ac:dyDescent="0.3">
      <c r="A1007" t="s">
        <v>12203</v>
      </c>
      <c r="B1007" t="s">
        <v>4443</v>
      </c>
      <c r="D1007" t="s">
        <v>12204</v>
      </c>
      <c r="E1007" t="s">
        <v>12205</v>
      </c>
      <c r="F1007" t="s">
        <v>12206</v>
      </c>
      <c r="G1007" t="s">
        <v>3906</v>
      </c>
      <c r="H1007">
        <v>2475.1799999999998</v>
      </c>
      <c r="I1007">
        <v>42.234999999999999</v>
      </c>
      <c r="J1007" t="s">
        <v>12207</v>
      </c>
      <c r="K1007" t="s">
        <v>12208</v>
      </c>
      <c r="L1007">
        <v>1857</v>
      </c>
      <c r="M1007">
        <v>48177</v>
      </c>
      <c r="N1007" t="s">
        <v>12209</v>
      </c>
      <c r="O1007" t="s">
        <v>12210</v>
      </c>
      <c r="P1007" t="s">
        <v>12211</v>
      </c>
    </row>
    <row r="1008" spans="1:17" x14ac:dyDescent="0.3">
      <c r="A1008" t="s">
        <v>12212</v>
      </c>
      <c r="B1008" t="s">
        <v>4443</v>
      </c>
      <c r="C1008" t="s">
        <v>12213</v>
      </c>
      <c r="D1008" t="s">
        <v>12214</v>
      </c>
      <c r="E1008" t="s">
        <v>12215</v>
      </c>
      <c r="F1008" t="s">
        <v>12216</v>
      </c>
      <c r="G1008" t="s">
        <v>3906</v>
      </c>
      <c r="H1008">
        <v>2645.11</v>
      </c>
      <c r="I1008">
        <v>42.929699999999997</v>
      </c>
      <c r="J1008" t="s">
        <v>12217</v>
      </c>
      <c r="K1008" t="s">
        <v>12218</v>
      </c>
      <c r="L1008">
        <v>5292</v>
      </c>
      <c r="M1008">
        <v>0</v>
      </c>
      <c r="N1008" t="s">
        <v>12200</v>
      </c>
      <c r="O1008" t="s">
        <v>12219</v>
      </c>
    </row>
    <row r="1009" spans="1:17" x14ac:dyDescent="0.3">
      <c r="A1009" t="s">
        <v>12220</v>
      </c>
      <c r="B1009" t="s">
        <v>4443</v>
      </c>
      <c r="C1009" t="s">
        <v>12221</v>
      </c>
      <c r="D1009" t="s">
        <v>12222</v>
      </c>
      <c r="E1009" t="s">
        <v>12223</v>
      </c>
      <c r="F1009" t="s">
        <v>12224</v>
      </c>
      <c r="G1009" t="s">
        <v>3917</v>
      </c>
      <c r="H1009">
        <v>2561.16</v>
      </c>
      <c r="I1009">
        <v>41.4</v>
      </c>
      <c r="K1009" t="s">
        <v>12225</v>
      </c>
      <c r="L1009">
        <v>34124</v>
      </c>
      <c r="M1009">
        <v>0</v>
      </c>
      <c r="N1009" t="s">
        <v>12226</v>
      </c>
      <c r="O1009" t="s">
        <v>12227</v>
      </c>
    </row>
    <row r="1010" spans="1:17" x14ac:dyDescent="0.3">
      <c r="A1010" t="s">
        <v>12228</v>
      </c>
      <c r="B1010" t="s">
        <v>4198</v>
      </c>
      <c r="C1010" t="s">
        <v>12229</v>
      </c>
      <c r="D1010" t="s">
        <v>12230</v>
      </c>
      <c r="E1010" t="s">
        <v>12231</v>
      </c>
      <c r="F1010" t="s">
        <v>12232</v>
      </c>
      <c r="G1010" t="s">
        <v>3906</v>
      </c>
      <c r="H1010">
        <v>2.2517800000000001</v>
      </c>
      <c r="I1010">
        <v>43.365000000000002</v>
      </c>
      <c r="J1010" t="s">
        <v>12233</v>
      </c>
      <c r="L1010">
        <v>12</v>
      </c>
      <c r="M1010">
        <v>1847</v>
      </c>
      <c r="N1010" t="s">
        <v>12234</v>
      </c>
      <c r="O1010" t="s">
        <v>12235</v>
      </c>
      <c r="P1010" t="s">
        <v>12236</v>
      </c>
    </row>
    <row r="1011" spans="1:17" x14ac:dyDescent="0.3">
      <c r="A1011" t="s">
        <v>12237</v>
      </c>
      <c r="B1011" t="s">
        <v>3923</v>
      </c>
      <c r="D1011" t="s">
        <v>12238</v>
      </c>
      <c r="E1011" t="s">
        <v>12239</v>
      </c>
      <c r="F1011" t="s">
        <v>12240</v>
      </c>
      <c r="G1011" t="s">
        <v>3917</v>
      </c>
      <c r="H1011">
        <v>1064.2</v>
      </c>
      <c r="I1011">
        <v>35.5002</v>
      </c>
      <c r="J1011" t="s">
        <v>12241</v>
      </c>
      <c r="K1011" t="s">
        <v>12242</v>
      </c>
      <c r="L1011">
        <v>89584</v>
      </c>
      <c r="M1011">
        <v>29894</v>
      </c>
      <c r="N1011" t="s">
        <v>12243</v>
      </c>
      <c r="O1011" t="s">
        <v>12244</v>
      </c>
      <c r="P1011" t="s">
        <v>12245</v>
      </c>
    </row>
    <row r="1012" spans="1:17" x14ac:dyDescent="0.3">
      <c r="A1012" t="s">
        <v>8</v>
      </c>
      <c r="B1012" t="s">
        <v>3984</v>
      </c>
      <c r="C1012" t="s">
        <v>12246</v>
      </c>
      <c r="D1012" t="s">
        <v>12247</v>
      </c>
      <c r="E1012" t="s">
        <v>12248</v>
      </c>
      <c r="F1012" t="s">
        <v>12249</v>
      </c>
      <c r="G1012" t="s">
        <v>3989</v>
      </c>
      <c r="H1012">
        <v>110.881</v>
      </c>
      <c r="I1012">
        <v>45.1</v>
      </c>
      <c r="K1012" t="s">
        <v>12250</v>
      </c>
      <c r="L1012">
        <v>23</v>
      </c>
      <c r="M1012">
        <v>9961</v>
      </c>
      <c r="N1012" t="s">
        <v>12251</v>
      </c>
      <c r="O1012" t="s">
        <v>12252</v>
      </c>
      <c r="Q1012">
        <v>18</v>
      </c>
    </row>
    <row r="1013" spans="1:17" x14ac:dyDescent="0.3">
      <c r="A1013" t="s">
        <v>12253</v>
      </c>
      <c r="B1013" t="s">
        <v>4226</v>
      </c>
      <c r="C1013" t="s">
        <v>12254</v>
      </c>
      <c r="D1013" t="s">
        <v>12255</v>
      </c>
      <c r="E1013" t="s">
        <v>12256</v>
      </c>
      <c r="F1013" t="s">
        <v>12257</v>
      </c>
      <c r="G1013" t="s">
        <v>3917</v>
      </c>
      <c r="H1013">
        <v>1099.6099999999999</v>
      </c>
      <c r="I1013">
        <v>34.700000000000003</v>
      </c>
      <c r="K1013" t="s">
        <v>12258</v>
      </c>
      <c r="L1013">
        <v>15991</v>
      </c>
      <c r="M1013">
        <v>0</v>
      </c>
      <c r="N1013" t="s">
        <v>12259</v>
      </c>
      <c r="O1013" t="s">
        <v>12260</v>
      </c>
    </row>
    <row r="1014" spans="1:17" x14ac:dyDescent="0.3">
      <c r="A1014" t="s">
        <v>12261</v>
      </c>
      <c r="B1014" t="s">
        <v>3984</v>
      </c>
      <c r="C1014" t="s">
        <v>12262</v>
      </c>
      <c r="D1014" t="s">
        <v>12263</v>
      </c>
      <c r="E1014" t="s">
        <v>12264</v>
      </c>
      <c r="F1014" t="s">
        <v>12265</v>
      </c>
      <c r="G1014" t="s">
        <v>3906</v>
      </c>
      <c r="H1014">
        <v>9.6694200000000006</v>
      </c>
      <c r="I1014">
        <v>40.322200000000002</v>
      </c>
      <c r="J1014" t="s">
        <v>12266</v>
      </c>
      <c r="L1014">
        <v>8</v>
      </c>
      <c r="M1014">
        <v>4432</v>
      </c>
      <c r="N1014" t="s">
        <v>12267</v>
      </c>
      <c r="O1014" t="s">
        <v>12268</v>
      </c>
      <c r="P1014" t="s">
        <v>12269</v>
      </c>
      <c r="Q1014">
        <v>25</v>
      </c>
    </row>
    <row r="1015" spans="1:17" x14ac:dyDescent="0.3">
      <c r="A1015" t="s">
        <v>37</v>
      </c>
      <c r="B1015" t="s">
        <v>3984</v>
      </c>
      <c r="C1015" t="s">
        <v>12270</v>
      </c>
      <c r="D1015" t="s">
        <v>12271</v>
      </c>
      <c r="E1015" t="s">
        <v>12272</v>
      </c>
      <c r="F1015" t="s">
        <v>12273</v>
      </c>
      <c r="G1015" t="s">
        <v>3917</v>
      </c>
      <c r="H1015">
        <v>23.940799999999999</v>
      </c>
      <c r="I1015">
        <v>50.2</v>
      </c>
      <c r="K1015" t="s">
        <v>12274</v>
      </c>
      <c r="L1015">
        <v>403</v>
      </c>
      <c r="M1015">
        <v>7149</v>
      </c>
      <c r="N1015" t="s">
        <v>12275</v>
      </c>
      <c r="O1015" t="s">
        <v>12276</v>
      </c>
      <c r="Q1015">
        <v>25</v>
      </c>
    </row>
    <row r="1016" spans="1:17" x14ac:dyDescent="0.3">
      <c r="A1016" t="s">
        <v>12277</v>
      </c>
      <c r="B1016" t="s">
        <v>4367</v>
      </c>
      <c r="D1016" t="s">
        <v>12278</v>
      </c>
      <c r="E1016" t="s">
        <v>12279</v>
      </c>
      <c r="F1016" t="s">
        <v>12280</v>
      </c>
      <c r="G1016" t="s">
        <v>3917</v>
      </c>
      <c r="H1016">
        <v>756.29700000000003</v>
      </c>
      <c r="I1016">
        <v>40.700000000000003</v>
      </c>
      <c r="K1016" t="s">
        <v>12281</v>
      </c>
      <c r="L1016">
        <v>68206</v>
      </c>
      <c r="M1016">
        <v>0</v>
      </c>
      <c r="N1016" t="s">
        <v>12282</v>
      </c>
      <c r="O1016" t="s">
        <v>12283</v>
      </c>
    </row>
    <row r="1017" spans="1:17" x14ac:dyDescent="0.3">
      <c r="A1017" t="s">
        <v>12284</v>
      </c>
      <c r="B1017" t="s">
        <v>4043</v>
      </c>
      <c r="C1017" t="s">
        <v>12285</v>
      </c>
      <c r="D1017" t="s">
        <v>12286</v>
      </c>
      <c r="E1017" t="s">
        <v>12287</v>
      </c>
      <c r="F1017" t="s">
        <v>12288</v>
      </c>
      <c r="G1017" t="s">
        <v>3917</v>
      </c>
      <c r="H1017">
        <v>49.951700000000002</v>
      </c>
      <c r="I1017">
        <v>0</v>
      </c>
      <c r="K1017" t="s">
        <v>12289</v>
      </c>
      <c r="L1017">
        <v>10059</v>
      </c>
      <c r="M1017">
        <v>0</v>
      </c>
      <c r="N1017" t="s">
        <v>12290</v>
      </c>
      <c r="O1017" t="s">
        <v>12291</v>
      </c>
    </row>
    <row r="1018" spans="1:17" x14ac:dyDescent="0.3">
      <c r="A1018" t="s">
        <v>12292</v>
      </c>
      <c r="B1018" t="s">
        <v>3984</v>
      </c>
      <c r="C1018" t="s">
        <v>12293</v>
      </c>
      <c r="E1018" t="s">
        <v>12294</v>
      </c>
      <c r="F1018" t="s">
        <v>12295</v>
      </c>
      <c r="G1018" t="s">
        <v>3989</v>
      </c>
      <c r="H1018">
        <v>45.124600000000001</v>
      </c>
      <c r="I1018">
        <v>45.3</v>
      </c>
      <c r="L1018">
        <v>76</v>
      </c>
      <c r="M1018">
        <v>12469</v>
      </c>
      <c r="N1018" t="s">
        <v>12296</v>
      </c>
      <c r="O1018" t="s">
        <v>12297</v>
      </c>
      <c r="P1018" t="s">
        <v>12298</v>
      </c>
    </row>
    <row r="1019" spans="1:17" x14ac:dyDescent="0.3">
      <c r="A1019" t="s">
        <v>12299</v>
      </c>
      <c r="B1019" t="s">
        <v>3984</v>
      </c>
      <c r="C1019" t="s">
        <v>12300</v>
      </c>
      <c r="D1019" t="s">
        <v>12301</v>
      </c>
      <c r="E1019" t="s">
        <v>12302</v>
      </c>
      <c r="F1019" t="s">
        <v>12303</v>
      </c>
      <c r="G1019" t="s">
        <v>3989</v>
      </c>
      <c r="H1019">
        <v>50.448799999999999</v>
      </c>
      <c r="I1019">
        <v>49.4</v>
      </c>
      <c r="K1019" t="s">
        <v>12304</v>
      </c>
      <c r="L1019">
        <v>3098</v>
      </c>
      <c r="M1019">
        <v>0</v>
      </c>
      <c r="N1019" t="s">
        <v>12305</v>
      </c>
      <c r="O1019" t="s">
        <v>12306</v>
      </c>
      <c r="Q1019">
        <v>25</v>
      </c>
    </row>
    <row r="1020" spans="1:17" x14ac:dyDescent="0.3">
      <c r="A1020" t="s">
        <v>12307</v>
      </c>
      <c r="B1020" t="s">
        <v>4198</v>
      </c>
      <c r="C1020" t="s">
        <v>12308</v>
      </c>
      <c r="D1020" t="s">
        <v>12309</v>
      </c>
      <c r="E1020" t="s">
        <v>12310</v>
      </c>
      <c r="F1020" t="s">
        <v>12311</v>
      </c>
      <c r="G1020" t="s">
        <v>3917</v>
      </c>
      <c r="H1020">
        <v>51.347999999999999</v>
      </c>
      <c r="I1020">
        <v>22.8</v>
      </c>
      <c r="K1020" t="s">
        <v>12312</v>
      </c>
      <c r="L1020">
        <v>1429</v>
      </c>
      <c r="M1020">
        <v>4190</v>
      </c>
      <c r="N1020" t="s">
        <v>7780</v>
      </c>
      <c r="O1020" t="s">
        <v>12313</v>
      </c>
    </row>
    <row r="1021" spans="1:17" x14ac:dyDescent="0.3">
      <c r="A1021" t="s">
        <v>12314</v>
      </c>
      <c r="B1021" t="s">
        <v>4267</v>
      </c>
      <c r="C1021" t="s">
        <v>12315</v>
      </c>
      <c r="D1021" t="s">
        <v>12316</v>
      </c>
      <c r="E1021" t="s">
        <v>12317</v>
      </c>
      <c r="F1021" t="s">
        <v>12318</v>
      </c>
      <c r="G1021" t="s">
        <v>3917</v>
      </c>
      <c r="H1021">
        <v>673.18700000000001</v>
      </c>
      <c r="I1021">
        <v>40.799999999999997</v>
      </c>
      <c r="K1021" t="s">
        <v>12319</v>
      </c>
      <c r="L1021">
        <v>424693</v>
      </c>
      <c r="M1021">
        <v>0</v>
      </c>
      <c r="N1021" t="s">
        <v>12320</v>
      </c>
      <c r="O1021" t="s">
        <v>12321</v>
      </c>
    </row>
    <row r="1022" spans="1:17" x14ac:dyDescent="0.3">
      <c r="A1022" t="s">
        <v>12322</v>
      </c>
      <c r="B1022" t="s">
        <v>4198</v>
      </c>
      <c r="C1022" t="s">
        <v>12323</v>
      </c>
      <c r="D1022" t="s">
        <v>12324</v>
      </c>
      <c r="E1022" t="s">
        <v>12325</v>
      </c>
      <c r="F1022" t="s">
        <v>12326</v>
      </c>
      <c r="G1022" t="s">
        <v>3917</v>
      </c>
      <c r="H1022">
        <v>27.442299999999999</v>
      </c>
      <c r="I1022">
        <v>44.3</v>
      </c>
      <c r="K1022" t="s">
        <v>12327</v>
      </c>
      <c r="L1022">
        <v>870</v>
      </c>
      <c r="M1022">
        <v>0</v>
      </c>
      <c r="N1022" t="s">
        <v>11551</v>
      </c>
      <c r="O1022" t="s">
        <v>12328</v>
      </c>
      <c r="Q1022">
        <v>36</v>
      </c>
    </row>
    <row r="1023" spans="1:17" x14ac:dyDescent="0.3">
      <c r="A1023" t="s">
        <v>3741</v>
      </c>
      <c r="B1023" t="s">
        <v>3984</v>
      </c>
      <c r="C1023" t="s">
        <v>12329</v>
      </c>
      <c r="D1023" t="s">
        <v>12330</v>
      </c>
      <c r="E1023" t="s">
        <v>12331</v>
      </c>
      <c r="F1023" t="s">
        <v>12332</v>
      </c>
      <c r="G1023" t="s">
        <v>3917</v>
      </c>
      <c r="H1023">
        <v>31.6099</v>
      </c>
      <c r="I1023">
        <v>48.1</v>
      </c>
      <c r="K1023" t="s">
        <v>12333</v>
      </c>
      <c r="L1023">
        <v>788</v>
      </c>
      <c r="M1023">
        <v>0</v>
      </c>
      <c r="N1023" t="s">
        <v>12334</v>
      </c>
      <c r="O1023" t="s">
        <v>12335</v>
      </c>
      <c r="Q1023">
        <v>26</v>
      </c>
    </row>
    <row r="1024" spans="1:17" x14ac:dyDescent="0.3">
      <c r="A1024" t="s">
        <v>12336</v>
      </c>
      <c r="B1024" t="s">
        <v>4226</v>
      </c>
      <c r="C1024" t="s">
        <v>12337</v>
      </c>
      <c r="D1024" t="s">
        <v>12338</v>
      </c>
      <c r="E1024" t="s">
        <v>12339</v>
      </c>
      <c r="F1024" t="s">
        <v>12340</v>
      </c>
      <c r="G1024" t="s">
        <v>3906</v>
      </c>
      <c r="H1024">
        <v>256.82299999999998</v>
      </c>
      <c r="I1024">
        <v>44.480800000000002</v>
      </c>
      <c r="J1024" t="s">
        <v>12341</v>
      </c>
      <c r="K1024" t="s">
        <v>12342</v>
      </c>
      <c r="L1024">
        <v>102</v>
      </c>
      <c r="M1024">
        <v>25532</v>
      </c>
      <c r="N1024" t="s">
        <v>8535</v>
      </c>
      <c r="O1024" t="s">
        <v>12343</v>
      </c>
      <c r="P1024" t="s">
        <v>12344</v>
      </c>
    </row>
    <row r="1025" spans="1:16" x14ac:dyDescent="0.3">
      <c r="A1025" t="s">
        <v>12345</v>
      </c>
      <c r="B1025" t="s">
        <v>4226</v>
      </c>
      <c r="C1025" t="s">
        <v>12346</v>
      </c>
      <c r="D1025" t="s">
        <v>12347</v>
      </c>
      <c r="E1025" t="s">
        <v>12348</v>
      </c>
      <c r="F1025" t="s">
        <v>12349</v>
      </c>
      <c r="G1025" t="s">
        <v>3917</v>
      </c>
      <c r="H1025">
        <v>283.82900000000001</v>
      </c>
      <c r="I1025">
        <v>45.9</v>
      </c>
      <c r="K1025" t="s">
        <v>12350</v>
      </c>
      <c r="L1025">
        <v>2823</v>
      </c>
      <c r="M1025">
        <v>0</v>
      </c>
      <c r="N1025" t="s">
        <v>11799</v>
      </c>
      <c r="O1025" t="s">
        <v>12351</v>
      </c>
    </row>
    <row r="1026" spans="1:16" x14ac:dyDescent="0.3">
      <c r="A1026" t="s">
        <v>12352</v>
      </c>
      <c r="B1026" t="s">
        <v>4226</v>
      </c>
      <c r="C1026" t="s">
        <v>12353</v>
      </c>
      <c r="D1026" t="s">
        <v>12354</v>
      </c>
      <c r="E1026" t="s">
        <v>12355</v>
      </c>
      <c r="F1026" t="s">
        <v>12356</v>
      </c>
      <c r="G1026" t="s">
        <v>3917</v>
      </c>
      <c r="H1026">
        <v>223.48699999999999</v>
      </c>
      <c r="I1026">
        <v>44.4</v>
      </c>
      <c r="K1026" t="s">
        <v>12357</v>
      </c>
      <c r="L1026">
        <v>2673</v>
      </c>
      <c r="M1026">
        <v>0</v>
      </c>
      <c r="N1026" t="s">
        <v>11799</v>
      </c>
      <c r="O1026" t="s">
        <v>12358</v>
      </c>
    </row>
    <row r="1027" spans="1:16" x14ac:dyDescent="0.3">
      <c r="A1027" t="s">
        <v>12359</v>
      </c>
      <c r="B1027" t="s">
        <v>4226</v>
      </c>
      <c r="C1027" t="s">
        <v>12360</v>
      </c>
      <c r="D1027" t="s">
        <v>12361</v>
      </c>
      <c r="E1027" t="s">
        <v>12362</v>
      </c>
      <c r="F1027" t="s">
        <v>12363</v>
      </c>
      <c r="G1027" t="s">
        <v>3917</v>
      </c>
      <c r="H1027">
        <v>172.65899999999999</v>
      </c>
      <c r="I1027">
        <v>42.8</v>
      </c>
      <c r="K1027" t="s">
        <v>12364</v>
      </c>
      <c r="L1027">
        <v>30369</v>
      </c>
      <c r="M1027">
        <v>0</v>
      </c>
      <c r="N1027" t="s">
        <v>11799</v>
      </c>
      <c r="O1027" t="s">
        <v>12365</v>
      </c>
    </row>
    <row r="1028" spans="1:16" x14ac:dyDescent="0.3">
      <c r="A1028" t="s">
        <v>12366</v>
      </c>
      <c r="B1028" t="s">
        <v>4226</v>
      </c>
      <c r="C1028" t="s">
        <v>12367</v>
      </c>
      <c r="D1028" t="s">
        <v>12368</v>
      </c>
      <c r="E1028" t="s">
        <v>12369</v>
      </c>
      <c r="F1028" t="s">
        <v>12370</v>
      </c>
      <c r="G1028" t="s">
        <v>3906</v>
      </c>
      <c r="H1028">
        <v>294.38</v>
      </c>
      <c r="I1028">
        <v>44.226599999999998</v>
      </c>
      <c r="J1028" t="s">
        <v>12371</v>
      </c>
      <c r="K1028" t="s">
        <v>12372</v>
      </c>
      <c r="L1028">
        <v>1328</v>
      </c>
      <c r="M1028">
        <v>28438</v>
      </c>
      <c r="N1028" t="s">
        <v>11420</v>
      </c>
      <c r="O1028" t="s">
        <v>12373</v>
      </c>
      <c r="P1028" t="s">
        <v>12374</v>
      </c>
    </row>
    <row r="1029" spans="1:16" x14ac:dyDescent="0.3">
      <c r="A1029" t="s">
        <v>12375</v>
      </c>
      <c r="B1029" t="s">
        <v>4226</v>
      </c>
      <c r="C1029" t="s">
        <v>12376</v>
      </c>
      <c r="D1029" t="s">
        <v>12377</v>
      </c>
      <c r="E1029" t="s">
        <v>12378</v>
      </c>
      <c r="F1029" t="s">
        <v>12379</v>
      </c>
      <c r="G1029" t="s">
        <v>3917</v>
      </c>
      <c r="H1029">
        <v>224.16200000000001</v>
      </c>
      <c r="I1029">
        <v>45.2</v>
      </c>
      <c r="K1029" t="s">
        <v>12380</v>
      </c>
      <c r="L1029">
        <v>20229</v>
      </c>
      <c r="M1029">
        <v>0</v>
      </c>
      <c r="N1029" t="s">
        <v>12381</v>
      </c>
      <c r="O1029" t="s">
        <v>12382</v>
      </c>
    </row>
    <row r="1030" spans="1:16" x14ac:dyDescent="0.3">
      <c r="A1030" t="s">
        <v>12383</v>
      </c>
      <c r="B1030" t="s">
        <v>4226</v>
      </c>
      <c r="C1030" t="s">
        <v>12384</v>
      </c>
      <c r="D1030" t="s">
        <v>12385</v>
      </c>
      <c r="E1030" t="s">
        <v>12386</v>
      </c>
      <c r="F1030" t="s">
        <v>12387</v>
      </c>
      <c r="G1030" t="s">
        <v>3917</v>
      </c>
      <c r="H1030">
        <v>462.68900000000002</v>
      </c>
      <c r="I1030">
        <v>43.8</v>
      </c>
      <c r="K1030" t="s">
        <v>12388</v>
      </c>
      <c r="L1030">
        <v>50590</v>
      </c>
      <c r="M1030">
        <v>0</v>
      </c>
      <c r="N1030" t="s">
        <v>12389</v>
      </c>
      <c r="O1030" t="s">
        <v>12390</v>
      </c>
    </row>
    <row r="1031" spans="1:16" x14ac:dyDescent="0.3">
      <c r="A1031" t="s">
        <v>12391</v>
      </c>
      <c r="B1031" t="s">
        <v>4226</v>
      </c>
      <c r="C1031" t="s">
        <v>12392</v>
      </c>
      <c r="D1031" t="s">
        <v>12393</v>
      </c>
      <c r="E1031" t="s">
        <v>12394</v>
      </c>
      <c r="F1031" t="s">
        <v>12395</v>
      </c>
      <c r="G1031" t="s">
        <v>3917</v>
      </c>
      <c r="H1031">
        <v>201.79300000000001</v>
      </c>
      <c r="I1031">
        <v>43.2</v>
      </c>
      <c r="K1031" t="s">
        <v>12396</v>
      </c>
      <c r="L1031">
        <v>678</v>
      </c>
      <c r="M1031">
        <v>0</v>
      </c>
      <c r="N1031" t="s">
        <v>11799</v>
      </c>
      <c r="O1031" t="s">
        <v>12397</v>
      </c>
    </row>
    <row r="1032" spans="1:16" x14ac:dyDescent="0.3">
      <c r="A1032" t="s">
        <v>12398</v>
      </c>
      <c r="B1032" t="s">
        <v>4226</v>
      </c>
      <c r="C1032" t="s">
        <v>12399</v>
      </c>
      <c r="D1032" t="s">
        <v>12400</v>
      </c>
      <c r="E1032" t="s">
        <v>12401</v>
      </c>
      <c r="F1032" t="s">
        <v>12402</v>
      </c>
      <c r="G1032" t="s">
        <v>3917</v>
      </c>
      <c r="H1032">
        <v>202.999</v>
      </c>
      <c r="I1032">
        <v>43.1</v>
      </c>
      <c r="K1032" t="s">
        <v>12403</v>
      </c>
      <c r="L1032">
        <v>16162</v>
      </c>
      <c r="M1032">
        <v>0</v>
      </c>
      <c r="N1032" t="s">
        <v>12381</v>
      </c>
      <c r="O1032" t="s">
        <v>12404</v>
      </c>
    </row>
    <row r="1033" spans="1:16" x14ac:dyDescent="0.3">
      <c r="A1033" t="s">
        <v>12405</v>
      </c>
      <c r="B1033" t="s">
        <v>4226</v>
      </c>
      <c r="C1033" t="s">
        <v>12406</v>
      </c>
      <c r="D1033" t="s">
        <v>12407</v>
      </c>
      <c r="E1033" t="s">
        <v>12408</v>
      </c>
      <c r="F1033" t="s">
        <v>12409</v>
      </c>
      <c r="G1033" t="s">
        <v>3917</v>
      </c>
      <c r="H1033">
        <v>183.10300000000001</v>
      </c>
      <c r="I1033">
        <v>44.9</v>
      </c>
      <c r="K1033" t="s">
        <v>12410</v>
      </c>
      <c r="L1033">
        <v>310</v>
      </c>
      <c r="M1033">
        <v>0</v>
      </c>
      <c r="N1033" t="s">
        <v>12381</v>
      </c>
      <c r="O1033" t="s">
        <v>12411</v>
      </c>
    </row>
    <row r="1034" spans="1:16" x14ac:dyDescent="0.3">
      <c r="A1034" t="s">
        <v>12412</v>
      </c>
      <c r="B1034" t="s">
        <v>4226</v>
      </c>
      <c r="C1034" t="s">
        <v>12413</v>
      </c>
      <c r="D1034" t="s">
        <v>12414</v>
      </c>
      <c r="E1034" t="s">
        <v>12415</v>
      </c>
      <c r="F1034" t="s">
        <v>12416</v>
      </c>
      <c r="G1034" t="s">
        <v>3917</v>
      </c>
      <c r="H1034">
        <v>216.30799999999999</v>
      </c>
      <c r="I1034">
        <v>46.4</v>
      </c>
      <c r="K1034" t="s">
        <v>12417</v>
      </c>
      <c r="L1034">
        <v>1266</v>
      </c>
      <c r="M1034">
        <v>0</v>
      </c>
      <c r="N1034" t="s">
        <v>11799</v>
      </c>
      <c r="O1034" t="s">
        <v>12418</v>
      </c>
    </row>
    <row r="1035" spans="1:16" x14ac:dyDescent="0.3">
      <c r="A1035" t="s">
        <v>12419</v>
      </c>
      <c r="B1035" t="s">
        <v>4226</v>
      </c>
      <c r="C1035" t="s">
        <v>12420</v>
      </c>
      <c r="D1035" t="s">
        <v>12421</v>
      </c>
      <c r="E1035" t="s">
        <v>12422</v>
      </c>
      <c r="F1035" t="s">
        <v>12423</v>
      </c>
      <c r="G1035" t="s">
        <v>3906</v>
      </c>
      <c r="H1035">
        <v>220.07900000000001</v>
      </c>
      <c r="I1035">
        <v>46.892600000000002</v>
      </c>
      <c r="J1035" t="s">
        <v>12424</v>
      </c>
      <c r="K1035" t="s">
        <v>12425</v>
      </c>
      <c r="L1035">
        <v>669</v>
      </c>
      <c r="M1035">
        <v>0</v>
      </c>
      <c r="N1035" t="s">
        <v>8055</v>
      </c>
      <c r="O1035" t="s">
        <v>12426</v>
      </c>
    </row>
    <row r="1036" spans="1:16" x14ac:dyDescent="0.3">
      <c r="A1036" t="s">
        <v>12427</v>
      </c>
      <c r="B1036" t="s">
        <v>4226</v>
      </c>
      <c r="C1036" t="s">
        <v>12428</v>
      </c>
      <c r="D1036" t="s">
        <v>12429</v>
      </c>
      <c r="E1036" t="s">
        <v>12430</v>
      </c>
      <c r="F1036" t="s">
        <v>12431</v>
      </c>
      <c r="G1036" t="s">
        <v>3906</v>
      </c>
      <c r="H1036">
        <v>172.60300000000001</v>
      </c>
      <c r="I1036">
        <v>48.986600000000003</v>
      </c>
      <c r="J1036" t="s">
        <v>12432</v>
      </c>
      <c r="K1036" t="s">
        <v>12433</v>
      </c>
      <c r="L1036">
        <v>7</v>
      </c>
      <c r="M1036">
        <v>23947</v>
      </c>
      <c r="N1036" t="s">
        <v>12434</v>
      </c>
      <c r="O1036" t="s">
        <v>12435</v>
      </c>
      <c r="P1036" t="s">
        <v>12436</v>
      </c>
    </row>
    <row r="1037" spans="1:16" x14ac:dyDescent="0.3">
      <c r="A1037" t="s">
        <v>12437</v>
      </c>
      <c r="B1037" t="s">
        <v>3923</v>
      </c>
      <c r="D1037" t="s">
        <v>12438</v>
      </c>
      <c r="E1037" t="s">
        <v>12439</v>
      </c>
      <c r="F1037" t="s">
        <v>12440</v>
      </c>
      <c r="G1037" t="s">
        <v>3906</v>
      </c>
      <c r="H1037">
        <v>275.05900000000003</v>
      </c>
      <c r="I1037">
        <v>35.2239</v>
      </c>
      <c r="J1037" t="s">
        <v>12441</v>
      </c>
      <c r="K1037" t="s">
        <v>12442</v>
      </c>
      <c r="L1037">
        <v>16369</v>
      </c>
      <c r="M1037">
        <v>35410</v>
      </c>
      <c r="N1037" t="s">
        <v>12443</v>
      </c>
      <c r="O1037" t="s">
        <v>12444</v>
      </c>
      <c r="P1037" t="s">
        <v>12445</v>
      </c>
    </row>
    <row r="1038" spans="1:16" x14ac:dyDescent="0.3">
      <c r="A1038" t="s">
        <v>12446</v>
      </c>
      <c r="B1038" t="s">
        <v>3984</v>
      </c>
      <c r="C1038">
        <v>248</v>
      </c>
      <c r="D1038" t="s">
        <v>12447</v>
      </c>
      <c r="E1038" t="s">
        <v>12448</v>
      </c>
      <c r="F1038" t="s">
        <v>12449</v>
      </c>
      <c r="G1038" t="s">
        <v>3917</v>
      </c>
      <c r="H1038">
        <v>21.174499999999998</v>
      </c>
      <c r="I1038">
        <v>52.3</v>
      </c>
      <c r="K1038" t="s">
        <v>12450</v>
      </c>
      <c r="L1038">
        <v>100</v>
      </c>
      <c r="M1038">
        <v>5597</v>
      </c>
      <c r="N1038" t="s">
        <v>12451</v>
      </c>
      <c r="O1038" t="s">
        <v>12452</v>
      </c>
    </row>
    <row r="1039" spans="1:16" x14ac:dyDescent="0.3">
      <c r="A1039" t="s">
        <v>12453</v>
      </c>
      <c r="B1039" t="s">
        <v>3984</v>
      </c>
      <c r="C1039">
        <v>3608</v>
      </c>
      <c r="D1039" t="s">
        <v>12454</v>
      </c>
      <c r="E1039" t="s">
        <v>12455</v>
      </c>
      <c r="F1039" t="s">
        <v>12456</v>
      </c>
      <c r="G1039" t="s">
        <v>3917</v>
      </c>
      <c r="H1039">
        <v>51.1111</v>
      </c>
      <c r="I1039">
        <v>52</v>
      </c>
      <c r="K1039" t="s">
        <v>12457</v>
      </c>
      <c r="L1039">
        <v>736</v>
      </c>
      <c r="M1039">
        <v>12700</v>
      </c>
      <c r="N1039" t="s">
        <v>12458</v>
      </c>
      <c r="O1039" t="s">
        <v>12459</v>
      </c>
    </row>
    <row r="1040" spans="1:16" x14ac:dyDescent="0.3">
      <c r="A1040" t="s">
        <v>12460</v>
      </c>
      <c r="B1040" t="s">
        <v>4443</v>
      </c>
      <c r="C1040" t="s">
        <v>12461</v>
      </c>
      <c r="D1040" t="s">
        <v>12462</v>
      </c>
      <c r="E1040" t="s">
        <v>12463</v>
      </c>
      <c r="F1040" t="s">
        <v>12464</v>
      </c>
      <c r="G1040" t="s">
        <v>3917</v>
      </c>
      <c r="H1040">
        <v>2571.46</v>
      </c>
      <c r="I1040">
        <v>41.1</v>
      </c>
      <c r="K1040" t="s">
        <v>12465</v>
      </c>
      <c r="L1040">
        <v>803506</v>
      </c>
      <c r="M1040">
        <v>0</v>
      </c>
      <c r="N1040" t="s">
        <v>5712</v>
      </c>
      <c r="O1040" t="s">
        <v>12466</v>
      </c>
    </row>
    <row r="1041" spans="1:17" x14ac:dyDescent="0.3">
      <c r="A1041" t="s">
        <v>114</v>
      </c>
      <c r="B1041" t="s">
        <v>4347</v>
      </c>
      <c r="C1041" t="s">
        <v>12467</v>
      </c>
      <c r="D1041" t="s">
        <v>12468</v>
      </c>
      <c r="E1041" t="s">
        <v>12469</v>
      </c>
      <c r="F1041" t="s">
        <v>12470</v>
      </c>
      <c r="G1041" t="s">
        <v>4048</v>
      </c>
      <c r="H1041">
        <v>40.703800000000001</v>
      </c>
      <c r="I1041">
        <v>47.6218</v>
      </c>
      <c r="J1041" t="s">
        <v>12471</v>
      </c>
      <c r="L1041">
        <v>16</v>
      </c>
      <c r="M1041">
        <v>12301</v>
      </c>
      <c r="N1041" t="s">
        <v>8535</v>
      </c>
      <c r="O1041" t="s">
        <v>12472</v>
      </c>
      <c r="P1041" t="s">
        <v>12473</v>
      </c>
      <c r="Q1041">
        <v>25</v>
      </c>
    </row>
    <row r="1042" spans="1:17" x14ac:dyDescent="0.3">
      <c r="A1042" t="s">
        <v>12474</v>
      </c>
      <c r="B1042" t="s">
        <v>3984</v>
      </c>
      <c r="C1042" t="s">
        <v>12475</v>
      </c>
      <c r="D1042" t="s">
        <v>12476</v>
      </c>
      <c r="E1042" t="s">
        <v>12477</v>
      </c>
      <c r="F1042" t="s">
        <v>12478</v>
      </c>
      <c r="G1042" t="s">
        <v>3917</v>
      </c>
      <c r="H1042">
        <v>36.526699999999998</v>
      </c>
      <c r="I1042">
        <v>48.3</v>
      </c>
      <c r="K1042" t="s">
        <v>12479</v>
      </c>
      <c r="L1042">
        <v>265</v>
      </c>
      <c r="M1042">
        <v>0</v>
      </c>
      <c r="N1042" t="s">
        <v>12480</v>
      </c>
      <c r="O1042" t="s">
        <v>12481</v>
      </c>
      <c r="Q1042">
        <v>25</v>
      </c>
    </row>
    <row r="1043" spans="1:17" x14ac:dyDescent="0.3">
      <c r="A1043" t="s">
        <v>12482</v>
      </c>
      <c r="B1043" t="s">
        <v>3984</v>
      </c>
      <c r="C1043">
        <v>170</v>
      </c>
      <c r="D1043" t="s">
        <v>12483</v>
      </c>
      <c r="E1043" t="s">
        <v>12484</v>
      </c>
      <c r="F1043" t="s">
        <v>12485</v>
      </c>
      <c r="G1043" t="s">
        <v>3906</v>
      </c>
      <c r="H1043">
        <v>44.215800000000002</v>
      </c>
      <c r="I1043">
        <v>49.529000000000003</v>
      </c>
      <c r="J1043" t="s">
        <v>12486</v>
      </c>
      <c r="K1043" t="s">
        <v>12487</v>
      </c>
      <c r="L1043">
        <v>49</v>
      </c>
      <c r="M1043">
        <v>14204</v>
      </c>
      <c r="N1043" t="s">
        <v>12488</v>
      </c>
      <c r="O1043" t="s">
        <v>12489</v>
      </c>
      <c r="P1043" t="s">
        <v>12490</v>
      </c>
    </row>
    <row r="1044" spans="1:17" x14ac:dyDescent="0.3">
      <c r="A1044" t="s">
        <v>12491</v>
      </c>
      <c r="B1044" t="s">
        <v>3923</v>
      </c>
      <c r="C1044" t="s">
        <v>12492</v>
      </c>
      <c r="D1044" t="s">
        <v>12493</v>
      </c>
      <c r="E1044" t="s">
        <v>12494</v>
      </c>
      <c r="F1044" t="s">
        <v>12495</v>
      </c>
      <c r="G1044" t="s">
        <v>3917</v>
      </c>
      <c r="H1044">
        <v>2598.31</v>
      </c>
      <c r="I1044">
        <v>13.6</v>
      </c>
      <c r="K1044" t="s">
        <v>12496</v>
      </c>
      <c r="L1044">
        <v>79767</v>
      </c>
      <c r="M1044">
        <v>0</v>
      </c>
      <c r="N1044" t="s">
        <v>10371</v>
      </c>
      <c r="O1044" t="s">
        <v>12497</v>
      </c>
    </row>
    <row r="1045" spans="1:17" x14ac:dyDescent="0.3">
      <c r="A1045" t="s">
        <v>12498</v>
      </c>
      <c r="B1045" t="s">
        <v>4367</v>
      </c>
      <c r="D1045" t="s">
        <v>12499</v>
      </c>
      <c r="E1045" t="s">
        <v>12500</v>
      </c>
      <c r="F1045" t="s">
        <v>12501</v>
      </c>
      <c r="G1045" t="s">
        <v>3906</v>
      </c>
      <c r="H1045">
        <v>833.59500000000003</v>
      </c>
      <c r="I1045">
        <v>41.948900000000002</v>
      </c>
      <c r="J1045" t="s">
        <v>12502</v>
      </c>
      <c r="K1045" t="s">
        <v>12503</v>
      </c>
      <c r="L1045">
        <v>176</v>
      </c>
      <c r="M1045">
        <v>52790</v>
      </c>
      <c r="N1045" t="s">
        <v>12504</v>
      </c>
      <c r="O1045" t="s">
        <v>12505</v>
      </c>
      <c r="P1045" t="s">
        <v>12506</v>
      </c>
    </row>
    <row r="1046" spans="1:17" x14ac:dyDescent="0.3">
      <c r="A1046" t="s">
        <v>12507</v>
      </c>
      <c r="B1046" t="s">
        <v>3923</v>
      </c>
      <c r="D1046" t="s">
        <v>12508</v>
      </c>
      <c r="E1046" t="s">
        <v>12509</v>
      </c>
      <c r="F1046" t="s">
        <v>12510</v>
      </c>
      <c r="G1046" t="s">
        <v>3917</v>
      </c>
      <c r="H1046">
        <v>435.91500000000002</v>
      </c>
      <c r="I1046">
        <v>43.438600000000001</v>
      </c>
      <c r="J1046" t="s">
        <v>12511</v>
      </c>
      <c r="K1046" t="s">
        <v>12512</v>
      </c>
      <c r="L1046">
        <v>5644</v>
      </c>
      <c r="M1046">
        <v>0</v>
      </c>
      <c r="N1046" t="s">
        <v>12513</v>
      </c>
      <c r="O1046" t="s">
        <v>12514</v>
      </c>
    </row>
    <row r="1047" spans="1:17" x14ac:dyDescent="0.3">
      <c r="A1047" t="s">
        <v>12515</v>
      </c>
      <c r="B1047" t="s">
        <v>3923</v>
      </c>
      <c r="D1047" t="s">
        <v>12516</v>
      </c>
      <c r="E1047" t="s">
        <v>12517</v>
      </c>
      <c r="F1047" t="s">
        <v>12518</v>
      </c>
      <c r="G1047" t="s">
        <v>3906</v>
      </c>
      <c r="H1047">
        <v>876.14800000000002</v>
      </c>
      <c r="I1047">
        <v>36.150399999999998</v>
      </c>
      <c r="J1047" t="s">
        <v>12519</v>
      </c>
      <c r="K1047" t="s">
        <v>12520</v>
      </c>
      <c r="L1047">
        <v>221</v>
      </c>
      <c r="M1047">
        <v>33674</v>
      </c>
      <c r="N1047" t="s">
        <v>12521</v>
      </c>
      <c r="O1047" t="s">
        <v>12522</v>
      </c>
      <c r="P1047" t="s">
        <v>12523</v>
      </c>
    </row>
    <row r="1048" spans="1:17" x14ac:dyDescent="0.3">
      <c r="A1048" t="s">
        <v>12524</v>
      </c>
      <c r="B1048" t="s">
        <v>3912</v>
      </c>
      <c r="C1048" t="s">
        <v>12525</v>
      </c>
      <c r="D1048" t="s">
        <v>12526</v>
      </c>
      <c r="E1048" t="s">
        <v>12527</v>
      </c>
      <c r="F1048" t="s">
        <v>12528</v>
      </c>
      <c r="G1048" t="s">
        <v>3989</v>
      </c>
      <c r="H1048">
        <v>33.508899999999997</v>
      </c>
      <c r="I1048">
        <v>55.4</v>
      </c>
      <c r="K1048" t="s">
        <v>12529</v>
      </c>
      <c r="L1048">
        <v>23791</v>
      </c>
      <c r="M1048">
        <v>0</v>
      </c>
      <c r="N1048" t="s">
        <v>12530</v>
      </c>
      <c r="O1048" t="s">
        <v>12531</v>
      </c>
    </row>
    <row r="1049" spans="1:17" x14ac:dyDescent="0.3">
      <c r="A1049" t="s">
        <v>12532</v>
      </c>
      <c r="B1049" t="s">
        <v>3912</v>
      </c>
      <c r="C1049" t="s">
        <v>12533</v>
      </c>
      <c r="D1049" t="s">
        <v>12534</v>
      </c>
      <c r="E1049" t="s">
        <v>12535</v>
      </c>
      <c r="F1049" t="s">
        <v>12536</v>
      </c>
      <c r="G1049" t="s">
        <v>3917</v>
      </c>
      <c r="H1049">
        <v>26.274799999999999</v>
      </c>
      <c r="I1049">
        <v>45.6</v>
      </c>
      <c r="K1049" t="s">
        <v>12537</v>
      </c>
      <c r="L1049">
        <v>1976</v>
      </c>
      <c r="M1049">
        <v>0</v>
      </c>
      <c r="N1049" t="s">
        <v>12538</v>
      </c>
      <c r="O1049" t="s">
        <v>12539</v>
      </c>
    </row>
    <row r="1050" spans="1:17" x14ac:dyDescent="0.3">
      <c r="A1050" t="s">
        <v>12540</v>
      </c>
      <c r="B1050" t="s">
        <v>3912</v>
      </c>
      <c r="C1050" t="s">
        <v>12541</v>
      </c>
      <c r="D1050" t="s">
        <v>12542</v>
      </c>
      <c r="E1050" t="s">
        <v>12543</v>
      </c>
      <c r="F1050" t="s">
        <v>12544</v>
      </c>
      <c r="G1050" t="s">
        <v>3917</v>
      </c>
      <c r="H1050">
        <v>33.987000000000002</v>
      </c>
      <c r="I1050">
        <v>53.6</v>
      </c>
      <c r="K1050" t="s">
        <v>12545</v>
      </c>
      <c r="L1050">
        <v>1883</v>
      </c>
      <c r="M1050">
        <v>3554</v>
      </c>
      <c r="N1050" t="s">
        <v>12546</v>
      </c>
      <c r="O1050" t="s">
        <v>12547</v>
      </c>
      <c r="P1050" t="s">
        <v>12548</v>
      </c>
    </row>
    <row r="1051" spans="1:17" x14ac:dyDescent="0.3">
      <c r="A1051" t="s">
        <v>12549</v>
      </c>
      <c r="B1051" t="s">
        <v>3912</v>
      </c>
      <c r="C1051" t="s">
        <v>12550</v>
      </c>
      <c r="D1051" t="s">
        <v>12551</v>
      </c>
      <c r="E1051" t="s">
        <v>12552</v>
      </c>
      <c r="F1051" t="s">
        <v>12553</v>
      </c>
      <c r="G1051" t="s">
        <v>3917</v>
      </c>
      <c r="H1051">
        <v>27.6511</v>
      </c>
      <c r="I1051">
        <v>50.1</v>
      </c>
      <c r="K1051" t="s">
        <v>12554</v>
      </c>
      <c r="L1051">
        <v>2878</v>
      </c>
      <c r="M1051">
        <v>0</v>
      </c>
      <c r="N1051" t="s">
        <v>12538</v>
      </c>
      <c r="O1051" t="s">
        <v>12555</v>
      </c>
    </row>
    <row r="1052" spans="1:17" x14ac:dyDescent="0.3">
      <c r="A1052" t="s">
        <v>12556</v>
      </c>
      <c r="B1052" t="s">
        <v>3912</v>
      </c>
      <c r="C1052" t="s">
        <v>12557</v>
      </c>
      <c r="D1052" t="s">
        <v>12558</v>
      </c>
      <c r="E1052" t="s">
        <v>12559</v>
      </c>
      <c r="F1052" t="s">
        <v>12560</v>
      </c>
      <c r="G1052" t="s">
        <v>3917</v>
      </c>
      <c r="H1052">
        <v>14.4</v>
      </c>
      <c r="I1052">
        <v>25.1</v>
      </c>
      <c r="K1052" t="s">
        <v>12561</v>
      </c>
      <c r="L1052">
        <v>5233</v>
      </c>
      <c r="M1052">
        <v>6187</v>
      </c>
      <c r="N1052" t="s">
        <v>12562</v>
      </c>
      <c r="O1052" t="s">
        <v>12563</v>
      </c>
      <c r="P1052" t="s">
        <v>12564</v>
      </c>
    </row>
    <row r="1053" spans="1:17" x14ac:dyDescent="0.3">
      <c r="A1053" t="s">
        <v>12565</v>
      </c>
      <c r="B1053" t="s">
        <v>4091</v>
      </c>
      <c r="C1053" t="s">
        <v>12566</v>
      </c>
      <c r="D1053" t="s">
        <v>12567</v>
      </c>
      <c r="E1053" t="s">
        <v>12568</v>
      </c>
      <c r="F1053" t="s">
        <v>12569</v>
      </c>
      <c r="G1053" t="s">
        <v>3906</v>
      </c>
      <c r="H1053">
        <v>6.4344799999999998</v>
      </c>
      <c r="I1053">
        <v>36.184699999999999</v>
      </c>
      <c r="J1053" t="s">
        <v>12570</v>
      </c>
      <c r="L1053">
        <v>6</v>
      </c>
      <c r="M1053">
        <v>3601</v>
      </c>
      <c r="N1053" t="s">
        <v>12571</v>
      </c>
      <c r="O1053" t="s">
        <v>12572</v>
      </c>
      <c r="P1053" t="s">
        <v>12573</v>
      </c>
    </row>
    <row r="1054" spans="1:17" x14ac:dyDescent="0.3">
      <c r="A1054" t="s">
        <v>12574</v>
      </c>
      <c r="B1054" t="s">
        <v>4226</v>
      </c>
      <c r="C1054" t="s">
        <v>12575</v>
      </c>
      <c r="D1054" t="s">
        <v>12576</v>
      </c>
      <c r="E1054" t="s">
        <v>12577</v>
      </c>
      <c r="F1054" t="s">
        <v>12578</v>
      </c>
      <c r="G1054" t="s">
        <v>3906</v>
      </c>
      <c r="H1054">
        <v>248.67599999999999</v>
      </c>
      <c r="I1054">
        <v>32.101599999999998</v>
      </c>
      <c r="J1054" t="s">
        <v>12579</v>
      </c>
      <c r="K1054" t="s">
        <v>12580</v>
      </c>
      <c r="L1054">
        <v>4115</v>
      </c>
      <c r="M1054">
        <v>19762</v>
      </c>
      <c r="N1054" t="s">
        <v>9645</v>
      </c>
      <c r="O1054" t="s">
        <v>12581</v>
      </c>
      <c r="P1054" t="s">
        <v>12582</v>
      </c>
    </row>
    <row r="1055" spans="1:17" x14ac:dyDescent="0.3">
      <c r="A1055" t="s">
        <v>12583</v>
      </c>
      <c r="B1055" t="s">
        <v>3984</v>
      </c>
      <c r="C1055" t="s">
        <v>12584</v>
      </c>
      <c r="D1055" t="s">
        <v>12585</v>
      </c>
      <c r="E1055" t="s">
        <v>12586</v>
      </c>
      <c r="F1055" t="s">
        <v>12587</v>
      </c>
      <c r="G1055" t="s">
        <v>3917</v>
      </c>
      <c r="H1055">
        <v>39.509700000000002</v>
      </c>
      <c r="I1055">
        <v>45.8</v>
      </c>
      <c r="K1055" t="s">
        <v>12588</v>
      </c>
      <c r="L1055">
        <v>22</v>
      </c>
      <c r="M1055">
        <v>13083</v>
      </c>
      <c r="N1055" t="s">
        <v>12589</v>
      </c>
      <c r="O1055" t="s">
        <v>12590</v>
      </c>
      <c r="P1055" t="s">
        <v>12591</v>
      </c>
    </row>
    <row r="1056" spans="1:17" x14ac:dyDescent="0.3">
      <c r="A1056" t="s">
        <v>12592</v>
      </c>
      <c r="B1056" t="s">
        <v>3923</v>
      </c>
      <c r="D1056" t="s">
        <v>12593</v>
      </c>
      <c r="E1056" t="s">
        <v>12594</v>
      </c>
      <c r="F1056" t="s">
        <v>12595</v>
      </c>
      <c r="G1056" t="s">
        <v>3906</v>
      </c>
      <c r="H1056">
        <v>515.11900000000003</v>
      </c>
      <c r="I1056">
        <v>38.840899999999998</v>
      </c>
      <c r="J1056" t="s">
        <v>12596</v>
      </c>
      <c r="K1056" t="s">
        <v>12597</v>
      </c>
      <c r="L1056">
        <v>53</v>
      </c>
      <c r="M1056">
        <v>48337</v>
      </c>
      <c r="N1056" t="s">
        <v>12598</v>
      </c>
      <c r="O1056" t="s">
        <v>12599</v>
      </c>
      <c r="P1056" t="s">
        <v>12600</v>
      </c>
    </row>
    <row r="1057" spans="1:17" x14ac:dyDescent="0.3">
      <c r="A1057" t="s">
        <v>12601</v>
      </c>
      <c r="B1057" t="s">
        <v>3923</v>
      </c>
      <c r="D1057" t="s">
        <v>12602</v>
      </c>
      <c r="E1057" t="s">
        <v>12603</v>
      </c>
      <c r="F1057" t="s">
        <v>12604</v>
      </c>
      <c r="G1057" t="s">
        <v>3917</v>
      </c>
      <c r="H1057">
        <v>786.10500000000002</v>
      </c>
      <c r="I1057">
        <v>38.700000000000003</v>
      </c>
      <c r="K1057" t="s">
        <v>12605</v>
      </c>
      <c r="L1057">
        <v>500476</v>
      </c>
      <c r="M1057">
        <v>0</v>
      </c>
      <c r="N1057" t="s">
        <v>4714</v>
      </c>
      <c r="O1057" t="s">
        <v>12606</v>
      </c>
    </row>
    <row r="1058" spans="1:17" x14ac:dyDescent="0.3">
      <c r="A1058" t="s">
        <v>12607</v>
      </c>
      <c r="B1058" t="s">
        <v>4443</v>
      </c>
      <c r="C1058" t="s">
        <v>12608</v>
      </c>
      <c r="D1058" t="s">
        <v>12609</v>
      </c>
      <c r="E1058" t="s">
        <v>12610</v>
      </c>
      <c r="F1058" t="s">
        <v>12611</v>
      </c>
      <c r="G1058" t="s">
        <v>3917</v>
      </c>
      <c r="H1058">
        <v>2026.63</v>
      </c>
      <c r="I1058">
        <v>43.5</v>
      </c>
      <c r="K1058" t="s">
        <v>12612</v>
      </c>
      <c r="L1058">
        <v>6789</v>
      </c>
      <c r="M1058">
        <v>49822</v>
      </c>
      <c r="N1058" t="s">
        <v>12613</v>
      </c>
      <c r="O1058" t="s">
        <v>12614</v>
      </c>
      <c r="P1058" t="s">
        <v>12615</v>
      </c>
    </row>
    <row r="1059" spans="1:17" x14ac:dyDescent="0.3">
      <c r="A1059" t="s">
        <v>12616</v>
      </c>
      <c r="B1059" t="s">
        <v>3984</v>
      </c>
      <c r="C1059" t="s">
        <v>12617</v>
      </c>
      <c r="D1059" t="s">
        <v>12618</v>
      </c>
      <c r="E1059" t="s">
        <v>12619</v>
      </c>
      <c r="F1059" t="s">
        <v>12620</v>
      </c>
      <c r="G1059" t="s">
        <v>3917</v>
      </c>
      <c r="H1059">
        <v>34.722099999999998</v>
      </c>
      <c r="I1059">
        <v>53.7</v>
      </c>
      <c r="K1059" t="s">
        <v>12621</v>
      </c>
      <c r="L1059">
        <v>78</v>
      </c>
      <c r="M1059">
        <v>0</v>
      </c>
      <c r="N1059" t="s">
        <v>6873</v>
      </c>
      <c r="O1059" t="s">
        <v>12622</v>
      </c>
      <c r="Q1059">
        <v>24</v>
      </c>
    </row>
    <row r="1060" spans="1:17" x14ac:dyDescent="0.3">
      <c r="A1060" t="s">
        <v>12623</v>
      </c>
      <c r="B1060" t="s">
        <v>3984</v>
      </c>
      <c r="C1060" t="s">
        <v>12624</v>
      </c>
      <c r="D1060" t="s">
        <v>12625</v>
      </c>
      <c r="E1060" t="s">
        <v>12626</v>
      </c>
      <c r="F1060" t="s">
        <v>12627</v>
      </c>
      <c r="G1060" t="s">
        <v>3917</v>
      </c>
      <c r="H1060">
        <v>30.449100000000001</v>
      </c>
      <c r="I1060">
        <v>52.8</v>
      </c>
      <c r="K1060" t="s">
        <v>12628</v>
      </c>
      <c r="L1060">
        <v>257</v>
      </c>
      <c r="M1060">
        <v>8472</v>
      </c>
      <c r="N1060" t="s">
        <v>9705</v>
      </c>
      <c r="O1060" t="s">
        <v>12629</v>
      </c>
      <c r="P1060" t="s">
        <v>12630</v>
      </c>
    </row>
    <row r="1061" spans="1:17" x14ac:dyDescent="0.3">
      <c r="A1061" t="s">
        <v>12631</v>
      </c>
      <c r="B1061" t="s">
        <v>3984</v>
      </c>
      <c r="C1061" t="s">
        <v>12632</v>
      </c>
      <c r="D1061" t="s">
        <v>12633</v>
      </c>
      <c r="E1061" t="s">
        <v>12634</v>
      </c>
      <c r="F1061" t="s">
        <v>12635</v>
      </c>
      <c r="G1061" t="s">
        <v>3917</v>
      </c>
      <c r="H1061">
        <v>30.8719</v>
      </c>
      <c r="I1061">
        <v>53.6</v>
      </c>
      <c r="K1061" t="s">
        <v>12636</v>
      </c>
      <c r="L1061">
        <v>97</v>
      </c>
      <c r="M1061">
        <v>8461</v>
      </c>
      <c r="N1061" t="s">
        <v>6873</v>
      </c>
      <c r="O1061" t="s">
        <v>12637</v>
      </c>
    </row>
    <row r="1062" spans="1:17" x14ac:dyDescent="0.3">
      <c r="A1062" t="s">
        <v>12638</v>
      </c>
      <c r="B1062" t="s">
        <v>3984</v>
      </c>
      <c r="C1062" t="s">
        <v>12639</v>
      </c>
      <c r="D1062" t="s">
        <v>12640</v>
      </c>
      <c r="E1062" t="s">
        <v>12641</v>
      </c>
      <c r="F1062" t="s">
        <v>12642</v>
      </c>
      <c r="G1062" t="s">
        <v>3917</v>
      </c>
      <c r="H1062">
        <v>33.485999999999997</v>
      </c>
      <c r="I1062">
        <v>53.6</v>
      </c>
      <c r="K1062" t="s">
        <v>12643</v>
      </c>
      <c r="L1062">
        <v>430</v>
      </c>
      <c r="M1062">
        <v>10061</v>
      </c>
      <c r="N1062" t="s">
        <v>6873</v>
      </c>
      <c r="O1062" t="s">
        <v>12644</v>
      </c>
      <c r="P1062" t="s">
        <v>12645</v>
      </c>
      <c r="Q1062">
        <v>20</v>
      </c>
    </row>
    <row r="1063" spans="1:17" x14ac:dyDescent="0.3">
      <c r="A1063" t="s">
        <v>12646</v>
      </c>
      <c r="B1063" t="s">
        <v>3912</v>
      </c>
      <c r="C1063" t="s">
        <v>12647</v>
      </c>
      <c r="D1063" t="s">
        <v>12648</v>
      </c>
      <c r="E1063" t="s">
        <v>12649</v>
      </c>
      <c r="F1063" t="s">
        <v>12650</v>
      </c>
      <c r="G1063" t="s">
        <v>3917</v>
      </c>
      <c r="H1063">
        <v>82.389200000000002</v>
      </c>
      <c r="I1063">
        <v>49.4</v>
      </c>
      <c r="K1063" t="s">
        <v>12651</v>
      </c>
      <c r="L1063">
        <v>708</v>
      </c>
      <c r="M1063">
        <v>27942</v>
      </c>
      <c r="N1063" t="s">
        <v>12652</v>
      </c>
      <c r="O1063" t="s">
        <v>12653</v>
      </c>
      <c r="P1063" t="s">
        <v>12654</v>
      </c>
    </row>
    <row r="1064" spans="1:17" x14ac:dyDescent="0.3">
      <c r="A1064" t="s">
        <v>112</v>
      </c>
      <c r="B1064" t="s">
        <v>3984</v>
      </c>
      <c r="C1064" t="s">
        <v>12655</v>
      </c>
      <c r="D1064" t="s">
        <v>12656</v>
      </c>
      <c r="E1064" t="s">
        <v>12657</v>
      </c>
      <c r="F1064" t="s">
        <v>12658</v>
      </c>
      <c r="G1064" t="s">
        <v>3989</v>
      </c>
      <c r="H1064">
        <v>31.7178</v>
      </c>
      <c r="I1064">
        <v>57.8</v>
      </c>
      <c r="K1064" t="s">
        <v>12659</v>
      </c>
      <c r="L1064">
        <v>15</v>
      </c>
      <c r="M1064">
        <v>0</v>
      </c>
      <c r="N1064" t="s">
        <v>12660</v>
      </c>
      <c r="O1064" t="s">
        <v>12661</v>
      </c>
      <c r="Q1064">
        <v>20</v>
      </c>
    </row>
    <row r="1065" spans="1:17" x14ac:dyDescent="0.3">
      <c r="A1065" t="s">
        <v>12662</v>
      </c>
      <c r="B1065" t="s">
        <v>4198</v>
      </c>
      <c r="C1065" t="s">
        <v>12663</v>
      </c>
      <c r="D1065" t="s">
        <v>12664</v>
      </c>
      <c r="E1065" t="s">
        <v>12665</v>
      </c>
      <c r="F1065" t="s">
        <v>12666</v>
      </c>
      <c r="G1065" t="s">
        <v>3989</v>
      </c>
      <c r="H1065">
        <v>5.7647700000000004</v>
      </c>
      <c r="I1065">
        <v>23.2</v>
      </c>
      <c r="K1065" t="s">
        <v>12667</v>
      </c>
      <c r="L1065">
        <v>390</v>
      </c>
      <c r="M1065">
        <v>0</v>
      </c>
      <c r="N1065" t="s">
        <v>12668</v>
      </c>
      <c r="O1065" t="s">
        <v>12669</v>
      </c>
    </row>
    <row r="1066" spans="1:17" x14ac:dyDescent="0.3">
      <c r="A1066" t="s">
        <v>12670</v>
      </c>
      <c r="B1066" t="s">
        <v>3923</v>
      </c>
      <c r="D1066" t="s">
        <v>12671</v>
      </c>
      <c r="E1066" t="s">
        <v>12672</v>
      </c>
      <c r="F1066" t="s">
        <v>12673</v>
      </c>
      <c r="G1066" t="s">
        <v>3917</v>
      </c>
      <c r="H1066">
        <v>272.36200000000002</v>
      </c>
      <c r="I1066">
        <v>38.799999999999997</v>
      </c>
      <c r="K1066" t="s">
        <v>12674</v>
      </c>
      <c r="L1066">
        <v>10148</v>
      </c>
      <c r="M1066">
        <v>35009</v>
      </c>
      <c r="N1066" t="s">
        <v>12675</v>
      </c>
      <c r="O1066" t="s">
        <v>12676</v>
      </c>
      <c r="P1066" t="s">
        <v>12677</v>
      </c>
    </row>
    <row r="1067" spans="1:17" x14ac:dyDescent="0.3">
      <c r="A1067" t="s">
        <v>12678</v>
      </c>
      <c r="B1067" t="s">
        <v>3923</v>
      </c>
      <c r="D1067" t="s">
        <v>12679</v>
      </c>
      <c r="E1067" t="s">
        <v>12680</v>
      </c>
      <c r="F1067" t="s">
        <v>12681</v>
      </c>
      <c r="G1067" t="s">
        <v>3906</v>
      </c>
      <c r="H1067">
        <v>837.01300000000003</v>
      </c>
      <c r="I1067">
        <v>35.873600000000003</v>
      </c>
      <c r="J1067" t="s">
        <v>12682</v>
      </c>
      <c r="K1067" t="s">
        <v>12683</v>
      </c>
      <c r="L1067">
        <v>28461</v>
      </c>
      <c r="M1067">
        <v>0</v>
      </c>
      <c r="N1067" t="s">
        <v>12684</v>
      </c>
      <c r="O1067" t="s">
        <v>12685</v>
      </c>
    </row>
    <row r="1068" spans="1:17" x14ac:dyDescent="0.3">
      <c r="A1068" t="s">
        <v>12686</v>
      </c>
      <c r="B1068" t="s">
        <v>3923</v>
      </c>
      <c r="C1068" t="s">
        <v>12687</v>
      </c>
      <c r="D1068" t="s">
        <v>12688</v>
      </c>
      <c r="E1068" t="s">
        <v>12689</v>
      </c>
      <c r="F1068" t="s">
        <v>12690</v>
      </c>
      <c r="G1068" t="s">
        <v>3989</v>
      </c>
      <c r="H1068">
        <v>749.12699999999995</v>
      </c>
      <c r="I1068">
        <v>39</v>
      </c>
      <c r="K1068" t="s">
        <v>12691</v>
      </c>
      <c r="L1068">
        <v>298</v>
      </c>
      <c r="M1068">
        <v>0</v>
      </c>
      <c r="N1068" t="s">
        <v>8089</v>
      </c>
      <c r="O1068" t="s">
        <v>12692</v>
      </c>
    </row>
    <row r="1069" spans="1:17" x14ac:dyDescent="0.3">
      <c r="A1069" t="s">
        <v>12693</v>
      </c>
      <c r="B1069" t="s">
        <v>4367</v>
      </c>
      <c r="C1069" t="s">
        <v>12694</v>
      </c>
      <c r="D1069" t="s">
        <v>12695</v>
      </c>
      <c r="E1069" t="s">
        <v>12696</v>
      </c>
      <c r="F1069" t="s">
        <v>12697</v>
      </c>
      <c r="G1069" t="s">
        <v>3906</v>
      </c>
      <c r="H1069">
        <v>470.19900000000001</v>
      </c>
      <c r="I1069">
        <v>41.278799999999997</v>
      </c>
      <c r="J1069" t="s">
        <v>12698</v>
      </c>
      <c r="K1069" t="s">
        <v>12699</v>
      </c>
      <c r="L1069">
        <v>31181</v>
      </c>
      <c r="M1069">
        <v>39241</v>
      </c>
      <c r="N1069" t="s">
        <v>12700</v>
      </c>
      <c r="O1069" t="s">
        <v>12701</v>
      </c>
      <c r="P1069" t="s">
        <v>12702</v>
      </c>
    </row>
    <row r="1070" spans="1:17" x14ac:dyDescent="0.3">
      <c r="A1070" t="s">
        <v>12703</v>
      </c>
      <c r="B1070" t="s">
        <v>4226</v>
      </c>
      <c r="C1070" t="s">
        <v>12704</v>
      </c>
      <c r="D1070" t="s">
        <v>12705</v>
      </c>
      <c r="E1070" t="s">
        <v>12706</v>
      </c>
      <c r="F1070" t="s">
        <v>12707</v>
      </c>
      <c r="G1070" t="s">
        <v>3917</v>
      </c>
      <c r="H1070">
        <v>374.82</v>
      </c>
      <c r="I1070">
        <v>37.299599999999998</v>
      </c>
      <c r="J1070" t="s">
        <v>12708</v>
      </c>
      <c r="K1070" t="s">
        <v>12709</v>
      </c>
      <c r="L1070">
        <v>5572</v>
      </c>
      <c r="M1070">
        <v>24215</v>
      </c>
      <c r="N1070" t="s">
        <v>12710</v>
      </c>
      <c r="O1070" t="s">
        <v>12711</v>
      </c>
      <c r="P1070" t="s">
        <v>12712</v>
      </c>
    </row>
    <row r="1071" spans="1:17" x14ac:dyDescent="0.3">
      <c r="A1071" t="s">
        <v>12713</v>
      </c>
      <c r="B1071" t="s">
        <v>3984</v>
      </c>
      <c r="C1071" t="s">
        <v>12714</v>
      </c>
      <c r="D1071" t="s">
        <v>12715</v>
      </c>
      <c r="E1071" t="s">
        <v>12716</v>
      </c>
      <c r="F1071" t="s">
        <v>12717</v>
      </c>
      <c r="G1071" t="s">
        <v>3917</v>
      </c>
      <c r="H1071">
        <v>18.605399999999999</v>
      </c>
      <c r="I1071">
        <v>38.700000000000003</v>
      </c>
      <c r="K1071" t="s">
        <v>12718</v>
      </c>
      <c r="L1071">
        <v>1764</v>
      </c>
      <c r="M1071">
        <v>0</v>
      </c>
      <c r="N1071" t="s">
        <v>12719</v>
      </c>
      <c r="O1071" t="s">
        <v>12720</v>
      </c>
      <c r="Q1071">
        <v>25</v>
      </c>
    </row>
    <row r="1072" spans="1:17" x14ac:dyDescent="0.3">
      <c r="A1072" t="s">
        <v>12721</v>
      </c>
      <c r="B1072" t="s">
        <v>4208</v>
      </c>
      <c r="C1072" t="s">
        <v>12722</v>
      </c>
      <c r="D1072" t="s">
        <v>12723</v>
      </c>
      <c r="E1072" t="s">
        <v>12724</v>
      </c>
      <c r="F1072" t="s">
        <v>12725</v>
      </c>
      <c r="G1072" t="s">
        <v>3917</v>
      </c>
      <c r="H1072">
        <v>78.274000000000001</v>
      </c>
      <c r="I1072">
        <v>40.4</v>
      </c>
      <c r="K1072" t="s">
        <v>12726</v>
      </c>
      <c r="L1072">
        <v>11</v>
      </c>
      <c r="M1072">
        <v>15860</v>
      </c>
      <c r="N1072" t="s">
        <v>7755</v>
      </c>
      <c r="O1072" t="s">
        <v>12727</v>
      </c>
    </row>
    <row r="1073" spans="1:17" x14ac:dyDescent="0.3">
      <c r="A1073" t="s">
        <v>12728</v>
      </c>
      <c r="B1073" t="s">
        <v>4443</v>
      </c>
      <c r="C1073" t="s">
        <v>12729</v>
      </c>
      <c r="D1073" t="s">
        <v>12730</v>
      </c>
      <c r="E1073" t="s">
        <v>12731</v>
      </c>
      <c r="F1073" t="s">
        <v>12732</v>
      </c>
      <c r="G1073" t="s">
        <v>3917</v>
      </c>
      <c r="H1073">
        <v>4444.08</v>
      </c>
      <c r="I1073">
        <v>42.099499999999999</v>
      </c>
      <c r="J1073" t="s">
        <v>12733</v>
      </c>
      <c r="K1073" t="s">
        <v>12734</v>
      </c>
      <c r="L1073">
        <v>22509</v>
      </c>
      <c r="M1073">
        <v>19015</v>
      </c>
      <c r="N1073" t="s">
        <v>12735</v>
      </c>
      <c r="O1073" t="s">
        <v>12736</v>
      </c>
      <c r="P1073" t="s">
        <v>12737</v>
      </c>
    </row>
    <row r="1074" spans="1:17" x14ac:dyDescent="0.3">
      <c r="A1074" t="s">
        <v>12738</v>
      </c>
      <c r="B1074" t="s">
        <v>4443</v>
      </c>
      <c r="D1074" t="s">
        <v>12739</v>
      </c>
      <c r="E1074" t="s">
        <v>12740</v>
      </c>
      <c r="F1074" t="s">
        <v>12741</v>
      </c>
      <c r="G1074" t="s">
        <v>3917</v>
      </c>
      <c r="H1074">
        <v>4210.1099999999997</v>
      </c>
      <c r="I1074">
        <v>41.8</v>
      </c>
      <c r="J1074" t="s">
        <v>12742</v>
      </c>
      <c r="K1074" t="s">
        <v>12743</v>
      </c>
      <c r="L1074">
        <v>20500</v>
      </c>
      <c r="M1074">
        <v>25227</v>
      </c>
      <c r="N1074" t="s">
        <v>5050</v>
      </c>
      <c r="O1074" t="s">
        <v>12744</v>
      </c>
      <c r="P1074" t="s">
        <v>12745</v>
      </c>
    </row>
    <row r="1075" spans="1:17" x14ac:dyDescent="0.3">
      <c r="A1075" t="s">
        <v>12746</v>
      </c>
      <c r="B1075" t="s">
        <v>4443</v>
      </c>
      <c r="C1075" t="s">
        <v>12747</v>
      </c>
      <c r="D1075" t="s">
        <v>12748</v>
      </c>
      <c r="E1075" t="s">
        <v>12749</v>
      </c>
      <c r="F1075" t="s">
        <v>12750</v>
      </c>
      <c r="G1075" t="s">
        <v>3917</v>
      </c>
      <c r="H1075">
        <v>3843.98</v>
      </c>
      <c r="I1075">
        <v>41.5</v>
      </c>
      <c r="K1075" t="s">
        <v>12751</v>
      </c>
      <c r="L1075">
        <v>8768</v>
      </c>
      <c r="M1075">
        <v>25209</v>
      </c>
      <c r="N1075" t="s">
        <v>12752</v>
      </c>
      <c r="O1075" t="s">
        <v>12753</v>
      </c>
      <c r="P1075" t="s">
        <v>12754</v>
      </c>
    </row>
    <row r="1076" spans="1:17" x14ac:dyDescent="0.3">
      <c r="A1076" t="s">
        <v>12755</v>
      </c>
      <c r="B1076" t="s">
        <v>4208</v>
      </c>
      <c r="C1076" t="s">
        <v>12756</v>
      </c>
      <c r="D1076" t="s">
        <v>12757</v>
      </c>
      <c r="E1076" t="s">
        <v>12758</v>
      </c>
      <c r="F1076" t="s">
        <v>12759</v>
      </c>
      <c r="G1076" t="s">
        <v>3917</v>
      </c>
      <c r="H1076">
        <v>49.152700000000003</v>
      </c>
      <c r="I1076">
        <v>32.9</v>
      </c>
      <c r="K1076" t="s">
        <v>12760</v>
      </c>
      <c r="L1076">
        <v>6594</v>
      </c>
      <c r="M1076">
        <v>16961</v>
      </c>
      <c r="N1076" t="s">
        <v>12761</v>
      </c>
      <c r="O1076" t="s">
        <v>12762</v>
      </c>
    </row>
    <row r="1077" spans="1:17" x14ac:dyDescent="0.3">
      <c r="A1077" t="s">
        <v>12763</v>
      </c>
      <c r="B1077" t="s">
        <v>4443</v>
      </c>
      <c r="C1077">
        <v>3935</v>
      </c>
      <c r="D1077" t="s">
        <v>12764</v>
      </c>
      <c r="E1077" t="s">
        <v>12765</v>
      </c>
      <c r="F1077" t="s">
        <v>12766</v>
      </c>
      <c r="G1077" t="s">
        <v>3917</v>
      </c>
      <c r="H1077">
        <v>2995.89</v>
      </c>
      <c r="I1077">
        <v>42.5</v>
      </c>
      <c r="J1077" t="s">
        <v>12767</v>
      </c>
      <c r="K1077" t="s">
        <v>12768</v>
      </c>
      <c r="L1077">
        <v>7135</v>
      </c>
      <c r="M1077">
        <v>42423</v>
      </c>
      <c r="N1077" t="s">
        <v>12769</v>
      </c>
      <c r="O1077" t="s">
        <v>12770</v>
      </c>
      <c r="P1077" t="s">
        <v>12771</v>
      </c>
    </row>
    <row r="1078" spans="1:17" x14ac:dyDescent="0.3">
      <c r="A1078" t="s">
        <v>12772</v>
      </c>
      <c r="B1078" t="s">
        <v>4443</v>
      </c>
      <c r="C1078" t="s">
        <v>12773</v>
      </c>
      <c r="D1078" t="s">
        <v>12774</v>
      </c>
      <c r="E1078" t="s">
        <v>12775</v>
      </c>
      <c r="F1078" t="s">
        <v>12776</v>
      </c>
      <c r="G1078" t="s">
        <v>3906</v>
      </c>
      <c r="H1078">
        <v>2832.78</v>
      </c>
      <c r="I1078">
        <v>41.966000000000001</v>
      </c>
      <c r="J1078" t="s">
        <v>12777</v>
      </c>
      <c r="K1078" t="s">
        <v>12778</v>
      </c>
      <c r="L1078">
        <v>414</v>
      </c>
      <c r="M1078">
        <v>0</v>
      </c>
      <c r="N1078" t="s">
        <v>12779</v>
      </c>
      <c r="O1078" t="s">
        <v>12780</v>
      </c>
    </row>
    <row r="1079" spans="1:17" x14ac:dyDescent="0.3">
      <c r="A1079" t="s">
        <v>12781</v>
      </c>
      <c r="B1079" t="s">
        <v>3984</v>
      </c>
      <c r="C1079" t="s">
        <v>12782</v>
      </c>
      <c r="D1079" t="s">
        <v>12783</v>
      </c>
      <c r="E1079" t="s">
        <v>12784</v>
      </c>
      <c r="F1079" t="s">
        <v>12785</v>
      </c>
      <c r="G1079" t="s">
        <v>3917</v>
      </c>
      <c r="H1079">
        <v>46.426299999999998</v>
      </c>
      <c r="I1079">
        <v>47.1</v>
      </c>
      <c r="K1079" t="s">
        <v>12786</v>
      </c>
      <c r="L1079">
        <v>100</v>
      </c>
      <c r="M1079">
        <v>16702</v>
      </c>
      <c r="N1079" t="s">
        <v>5541</v>
      </c>
      <c r="O1079" t="s">
        <v>12787</v>
      </c>
    </row>
    <row r="1080" spans="1:17" x14ac:dyDescent="0.3">
      <c r="A1080" t="s">
        <v>3870</v>
      </c>
      <c r="B1080" t="s">
        <v>3984</v>
      </c>
      <c r="C1080" t="s">
        <v>12788</v>
      </c>
      <c r="D1080" t="s">
        <v>12789</v>
      </c>
      <c r="E1080" t="s">
        <v>12790</v>
      </c>
      <c r="F1080" t="s">
        <v>12791</v>
      </c>
      <c r="G1080" t="s">
        <v>3917</v>
      </c>
      <c r="H1080">
        <v>13.340299999999999</v>
      </c>
      <c r="I1080">
        <v>49.6</v>
      </c>
      <c r="K1080" t="s">
        <v>12792</v>
      </c>
      <c r="L1080">
        <v>124</v>
      </c>
      <c r="M1080">
        <v>0</v>
      </c>
      <c r="N1080" t="s">
        <v>7211</v>
      </c>
      <c r="O1080" t="s">
        <v>12793</v>
      </c>
      <c r="Q1080">
        <v>17</v>
      </c>
    </row>
    <row r="1081" spans="1:17" x14ac:dyDescent="0.3">
      <c r="A1081" t="s">
        <v>110</v>
      </c>
      <c r="B1081" t="s">
        <v>3984</v>
      </c>
      <c r="C1081" t="s">
        <v>12794</v>
      </c>
      <c r="D1081" t="s">
        <v>12795</v>
      </c>
      <c r="E1081" t="s">
        <v>12796</v>
      </c>
      <c r="F1081" t="s">
        <v>12797</v>
      </c>
      <c r="G1081" t="s">
        <v>3917</v>
      </c>
      <c r="H1081">
        <v>30.232800000000001</v>
      </c>
      <c r="I1081">
        <v>52.8</v>
      </c>
      <c r="K1081" t="s">
        <v>12798</v>
      </c>
      <c r="L1081">
        <v>65</v>
      </c>
      <c r="M1081">
        <v>0</v>
      </c>
      <c r="N1081" t="s">
        <v>12799</v>
      </c>
      <c r="O1081" t="s">
        <v>12800</v>
      </c>
    </row>
    <row r="1082" spans="1:17" x14ac:dyDescent="0.3">
      <c r="A1082" t="s">
        <v>12801</v>
      </c>
      <c r="B1082" t="s">
        <v>4443</v>
      </c>
      <c r="C1082" t="s">
        <v>12802</v>
      </c>
      <c r="D1082" t="s">
        <v>12803</v>
      </c>
      <c r="E1082" t="s">
        <v>12804</v>
      </c>
      <c r="F1082" t="s">
        <v>12805</v>
      </c>
      <c r="G1082" t="s">
        <v>3917</v>
      </c>
      <c r="H1082">
        <v>2498.42</v>
      </c>
      <c r="I1082">
        <v>40</v>
      </c>
      <c r="K1082" t="s">
        <v>12806</v>
      </c>
      <c r="L1082">
        <v>342451</v>
      </c>
      <c r="M1082">
        <v>0</v>
      </c>
      <c r="N1082" t="s">
        <v>8585</v>
      </c>
      <c r="O1082" t="s">
        <v>12807</v>
      </c>
    </row>
    <row r="1083" spans="1:17" x14ac:dyDescent="0.3">
      <c r="A1083" t="s">
        <v>12808</v>
      </c>
      <c r="B1083" t="s">
        <v>4635</v>
      </c>
      <c r="C1083" t="s">
        <v>12809</v>
      </c>
      <c r="D1083" t="s">
        <v>12810</v>
      </c>
      <c r="E1083" t="s">
        <v>12811</v>
      </c>
      <c r="F1083" t="s">
        <v>12812</v>
      </c>
      <c r="G1083" t="s">
        <v>3906</v>
      </c>
      <c r="H1083">
        <v>1118.3399999999999</v>
      </c>
      <c r="I1083">
        <v>44.299900000000001</v>
      </c>
      <c r="J1083" t="s">
        <v>12813</v>
      </c>
      <c r="K1083" t="s">
        <v>12814</v>
      </c>
      <c r="L1083">
        <v>21836</v>
      </c>
      <c r="M1083">
        <v>26464</v>
      </c>
      <c r="N1083" t="s">
        <v>12815</v>
      </c>
      <c r="O1083" t="s">
        <v>12816</v>
      </c>
      <c r="P1083" t="s">
        <v>12817</v>
      </c>
    </row>
    <row r="1084" spans="1:17" x14ac:dyDescent="0.3">
      <c r="A1084" t="s">
        <v>12818</v>
      </c>
      <c r="B1084" t="s">
        <v>4267</v>
      </c>
      <c r="C1084" t="s">
        <v>12819</v>
      </c>
      <c r="D1084" t="s">
        <v>12820</v>
      </c>
      <c r="E1084" t="s">
        <v>12821</v>
      </c>
      <c r="F1084" t="s">
        <v>12822</v>
      </c>
      <c r="G1084" t="s">
        <v>3906</v>
      </c>
      <c r="H1084">
        <v>1651.31</v>
      </c>
      <c r="I1084">
        <v>32.308799999999998</v>
      </c>
      <c r="J1084" t="s">
        <v>12823</v>
      </c>
      <c r="K1084" t="s">
        <v>12824</v>
      </c>
      <c r="L1084">
        <v>1119</v>
      </c>
      <c r="M1084">
        <v>0</v>
      </c>
      <c r="N1084" t="s">
        <v>7353</v>
      </c>
      <c r="O1084" t="s">
        <v>12825</v>
      </c>
    </row>
    <row r="1085" spans="1:17" x14ac:dyDescent="0.3">
      <c r="A1085" t="s">
        <v>109</v>
      </c>
      <c r="B1085" t="s">
        <v>3984</v>
      </c>
      <c r="C1085" t="s">
        <v>12826</v>
      </c>
      <c r="D1085" t="s">
        <v>12827</v>
      </c>
      <c r="E1085" t="s">
        <v>12828</v>
      </c>
      <c r="F1085" t="s">
        <v>12829</v>
      </c>
      <c r="G1085" t="s">
        <v>4048</v>
      </c>
      <c r="H1085">
        <v>13.150600000000001</v>
      </c>
      <c r="I1085">
        <v>39.886200000000002</v>
      </c>
      <c r="J1085" t="s">
        <v>12830</v>
      </c>
      <c r="L1085">
        <v>9</v>
      </c>
      <c r="M1085">
        <v>5243</v>
      </c>
      <c r="N1085" t="s">
        <v>12831</v>
      </c>
      <c r="O1085" t="s">
        <v>12832</v>
      </c>
      <c r="P1085" t="s">
        <v>12833</v>
      </c>
    </row>
    <row r="1086" spans="1:17" x14ac:dyDescent="0.3">
      <c r="A1086" t="s">
        <v>12834</v>
      </c>
      <c r="B1086" t="s">
        <v>4347</v>
      </c>
      <c r="D1086" t="s">
        <v>12835</v>
      </c>
      <c r="E1086" t="s">
        <v>12836</v>
      </c>
      <c r="F1086" t="s">
        <v>12837</v>
      </c>
      <c r="G1086" t="s">
        <v>3989</v>
      </c>
      <c r="H1086">
        <v>24.725000000000001</v>
      </c>
      <c r="I1086">
        <v>50.8</v>
      </c>
      <c r="K1086" t="s">
        <v>12838</v>
      </c>
      <c r="L1086">
        <v>57</v>
      </c>
      <c r="M1086">
        <v>9435</v>
      </c>
      <c r="N1086" t="s">
        <v>5395</v>
      </c>
      <c r="O1086" t="s">
        <v>12839</v>
      </c>
    </row>
    <row r="1087" spans="1:17" x14ac:dyDescent="0.3">
      <c r="A1087" t="s">
        <v>12840</v>
      </c>
      <c r="B1087" t="s">
        <v>3984</v>
      </c>
      <c r="C1087" t="s">
        <v>12841</v>
      </c>
      <c r="D1087" t="s">
        <v>12842</v>
      </c>
      <c r="E1087" t="s">
        <v>12843</v>
      </c>
      <c r="F1087" t="s">
        <v>12844</v>
      </c>
      <c r="G1087" t="s">
        <v>3917</v>
      </c>
      <c r="H1087">
        <v>9.1801600000000008</v>
      </c>
      <c r="I1087">
        <v>45.4</v>
      </c>
      <c r="K1087" t="s">
        <v>12845</v>
      </c>
      <c r="L1087">
        <v>6</v>
      </c>
      <c r="M1087">
        <v>4657</v>
      </c>
      <c r="N1087" t="s">
        <v>7885</v>
      </c>
      <c r="O1087" t="s">
        <v>12846</v>
      </c>
      <c r="Q1087">
        <v>25</v>
      </c>
    </row>
    <row r="1088" spans="1:17" x14ac:dyDescent="0.3">
      <c r="A1088" t="s">
        <v>12847</v>
      </c>
      <c r="B1088" t="s">
        <v>4443</v>
      </c>
      <c r="C1088" t="s">
        <v>12848</v>
      </c>
      <c r="D1088" t="s">
        <v>12849</v>
      </c>
      <c r="E1088" t="s">
        <v>12850</v>
      </c>
      <c r="F1088" t="s">
        <v>12851</v>
      </c>
      <c r="G1088" t="s">
        <v>3906</v>
      </c>
      <c r="H1088">
        <v>2087.09</v>
      </c>
      <c r="I1088">
        <v>41.663800000000002</v>
      </c>
      <c r="J1088" t="s">
        <v>12852</v>
      </c>
      <c r="K1088" t="s">
        <v>12853</v>
      </c>
      <c r="L1088">
        <v>2043</v>
      </c>
      <c r="M1088">
        <v>54519</v>
      </c>
      <c r="N1088" t="s">
        <v>12854</v>
      </c>
      <c r="O1088" t="s">
        <v>12855</v>
      </c>
      <c r="P1088" t="s">
        <v>12856</v>
      </c>
    </row>
    <row r="1089" spans="1:17" x14ac:dyDescent="0.3">
      <c r="A1089" t="s">
        <v>12857</v>
      </c>
      <c r="B1089" t="s">
        <v>4208</v>
      </c>
      <c r="C1089" t="s">
        <v>12858</v>
      </c>
      <c r="D1089" t="s">
        <v>12859</v>
      </c>
      <c r="E1089" t="s">
        <v>12860</v>
      </c>
      <c r="F1089" t="s">
        <v>12861</v>
      </c>
      <c r="G1089" t="s">
        <v>3917</v>
      </c>
      <c r="H1089">
        <v>67.740399999999994</v>
      </c>
      <c r="I1089">
        <v>31.9</v>
      </c>
      <c r="K1089" t="s">
        <v>12862</v>
      </c>
      <c r="L1089">
        <v>1604</v>
      </c>
      <c r="M1089">
        <v>8140</v>
      </c>
      <c r="N1089" t="s">
        <v>10985</v>
      </c>
      <c r="O1089" t="s">
        <v>12863</v>
      </c>
    </row>
    <row r="1090" spans="1:17" x14ac:dyDescent="0.3">
      <c r="A1090" t="s">
        <v>12864</v>
      </c>
      <c r="B1090" t="s">
        <v>3984</v>
      </c>
      <c r="C1090" t="s">
        <v>12865</v>
      </c>
      <c r="D1090" t="s">
        <v>12866</v>
      </c>
      <c r="E1090" t="s">
        <v>12272</v>
      </c>
      <c r="F1090" t="s">
        <v>12867</v>
      </c>
      <c r="G1090" t="s">
        <v>3917</v>
      </c>
      <c r="H1090">
        <v>33.2134</v>
      </c>
      <c r="I1090">
        <v>47.880699999999997</v>
      </c>
      <c r="J1090" t="s">
        <v>12868</v>
      </c>
      <c r="K1090" t="s">
        <v>12869</v>
      </c>
      <c r="L1090">
        <v>598</v>
      </c>
      <c r="M1090">
        <v>11870</v>
      </c>
      <c r="N1090" t="s">
        <v>12275</v>
      </c>
      <c r="O1090" t="s">
        <v>12870</v>
      </c>
      <c r="P1090" t="s">
        <v>12871</v>
      </c>
      <c r="Q1090">
        <v>25</v>
      </c>
    </row>
    <row r="1091" spans="1:17" x14ac:dyDescent="0.3">
      <c r="A1091" t="s">
        <v>12872</v>
      </c>
      <c r="B1091" t="s">
        <v>4443</v>
      </c>
      <c r="C1091" t="s">
        <v>12873</v>
      </c>
      <c r="D1091" t="s">
        <v>12874</v>
      </c>
      <c r="E1091" t="s">
        <v>12875</v>
      </c>
      <c r="F1091" t="s">
        <v>12876</v>
      </c>
      <c r="G1091" t="s">
        <v>3906</v>
      </c>
      <c r="H1091">
        <v>2435.7199999999998</v>
      </c>
      <c r="I1091">
        <v>41.787300000000002</v>
      </c>
      <c r="J1091" t="s">
        <v>12877</v>
      </c>
      <c r="K1091" t="s">
        <v>12878</v>
      </c>
      <c r="L1091">
        <v>84</v>
      </c>
      <c r="M1091">
        <v>51608</v>
      </c>
      <c r="N1091" t="s">
        <v>5838</v>
      </c>
      <c r="O1091" t="s">
        <v>12879</v>
      </c>
      <c r="P1091" t="s">
        <v>12880</v>
      </c>
    </row>
    <row r="1092" spans="1:17" x14ac:dyDescent="0.3">
      <c r="A1092" t="s">
        <v>12881</v>
      </c>
      <c r="B1092" t="s">
        <v>4367</v>
      </c>
      <c r="D1092" t="s">
        <v>12882</v>
      </c>
      <c r="E1092" t="s">
        <v>12883</v>
      </c>
      <c r="F1092" t="s">
        <v>12884</v>
      </c>
      <c r="G1092" t="s">
        <v>3917</v>
      </c>
      <c r="H1092">
        <v>955.75199999999995</v>
      </c>
      <c r="I1092">
        <v>40.100099999999998</v>
      </c>
      <c r="J1092" t="s">
        <v>12885</v>
      </c>
      <c r="K1092" t="s">
        <v>12886</v>
      </c>
      <c r="L1092">
        <v>16620</v>
      </c>
      <c r="M1092">
        <v>25161</v>
      </c>
      <c r="N1092" t="s">
        <v>12887</v>
      </c>
      <c r="O1092" t="s">
        <v>12888</v>
      </c>
      <c r="P1092" t="s">
        <v>12889</v>
      </c>
    </row>
    <row r="1093" spans="1:17" x14ac:dyDescent="0.3">
      <c r="A1093" t="s">
        <v>12890</v>
      </c>
      <c r="B1093" t="s">
        <v>4208</v>
      </c>
      <c r="C1093" t="s">
        <v>12891</v>
      </c>
      <c r="D1093" t="s">
        <v>12892</v>
      </c>
      <c r="E1093" t="s">
        <v>12893</v>
      </c>
      <c r="F1093" t="s">
        <v>12894</v>
      </c>
      <c r="G1093" t="s">
        <v>3917</v>
      </c>
      <c r="H1093">
        <v>295.96800000000002</v>
      </c>
      <c r="I1093">
        <v>36.1</v>
      </c>
      <c r="K1093" t="s">
        <v>12895</v>
      </c>
      <c r="L1093">
        <v>415</v>
      </c>
      <c r="M1093">
        <v>0</v>
      </c>
      <c r="N1093" t="s">
        <v>4450</v>
      </c>
      <c r="O1093" t="s">
        <v>12896</v>
      </c>
    </row>
    <row r="1094" spans="1:17" x14ac:dyDescent="0.3">
      <c r="A1094" t="s">
        <v>12897</v>
      </c>
      <c r="B1094" t="s">
        <v>3984</v>
      </c>
      <c r="C1094" t="s">
        <v>12898</v>
      </c>
      <c r="D1094" t="s">
        <v>12899</v>
      </c>
      <c r="E1094" t="s">
        <v>12900</v>
      </c>
      <c r="F1094" t="s">
        <v>12901</v>
      </c>
      <c r="G1094" t="s">
        <v>3917</v>
      </c>
      <c r="H1094">
        <v>22.823599999999999</v>
      </c>
      <c r="I1094">
        <v>49.1</v>
      </c>
      <c r="K1094" t="s">
        <v>12902</v>
      </c>
      <c r="L1094">
        <v>6</v>
      </c>
      <c r="M1094">
        <v>0</v>
      </c>
      <c r="N1094" t="s">
        <v>12903</v>
      </c>
      <c r="O1094" t="s">
        <v>12904</v>
      </c>
    </row>
    <row r="1095" spans="1:17" x14ac:dyDescent="0.3">
      <c r="A1095" t="s">
        <v>12905</v>
      </c>
      <c r="B1095" t="s">
        <v>3984</v>
      </c>
      <c r="C1095" t="s">
        <v>12906</v>
      </c>
      <c r="D1095" t="s">
        <v>12907</v>
      </c>
      <c r="E1095" t="s">
        <v>12908</v>
      </c>
      <c r="F1095" t="s">
        <v>12909</v>
      </c>
      <c r="G1095" t="s">
        <v>3917</v>
      </c>
      <c r="H1095">
        <v>19.831</v>
      </c>
      <c r="I1095">
        <v>49.2</v>
      </c>
      <c r="K1095" t="s">
        <v>12910</v>
      </c>
      <c r="L1095">
        <v>11</v>
      </c>
      <c r="M1095">
        <v>0</v>
      </c>
      <c r="N1095" t="s">
        <v>12903</v>
      </c>
      <c r="O1095" t="s">
        <v>12911</v>
      </c>
    </row>
    <row r="1096" spans="1:17" x14ac:dyDescent="0.3">
      <c r="A1096" t="s">
        <v>12912</v>
      </c>
      <c r="B1096" t="s">
        <v>3984</v>
      </c>
      <c r="C1096" t="s">
        <v>12913</v>
      </c>
      <c r="D1096" t="s">
        <v>12914</v>
      </c>
      <c r="E1096" t="s">
        <v>12915</v>
      </c>
      <c r="F1096" t="s">
        <v>12916</v>
      </c>
      <c r="G1096" t="s">
        <v>3917</v>
      </c>
      <c r="H1096">
        <v>16.207799999999999</v>
      </c>
      <c r="I1096">
        <v>43.3</v>
      </c>
      <c r="K1096" t="s">
        <v>12917</v>
      </c>
      <c r="L1096">
        <v>9</v>
      </c>
      <c r="M1096">
        <v>0</v>
      </c>
      <c r="N1096" t="s">
        <v>12903</v>
      </c>
      <c r="O1096" t="s">
        <v>12918</v>
      </c>
    </row>
    <row r="1097" spans="1:17" x14ac:dyDescent="0.3">
      <c r="A1097" t="s">
        <v>12919</v>
      </c>
      <c r="B1097" t="s">
        <v>4198</v>
      </c>
      <c r="C1097" t="s">
        <v>12920</v>
      </c>
      <c r="D1097" t="s">
        <v>12921</v>
      </c>
      <c r="E1097" t="s">
        <v>12922</v>
      </c>
      <c r="F1097" t="s">
        <v>12923</v>
      </c>
      <c r="G1097" t="s">
        <v>3917</v>
      </c>
      <c r="H1097">
        <v>26.111699999999999</v>
      </c>
      <c r="I1097">
        <v>49.7</v>
      </c>
      <c r="K1097" t="s">
        <v>12924</v>
      </c>
      <c r="L1097">
        <v>11986</v>
      </c>
      <c r="M1097">
        <v>0</v>
      </c>
      <c r="N1097" t="s">
        <v>12925</v>
      </c>
      <c r="O1097" t="s">
        <v>12926</v>
      </c>
    </row>
    <row r="1098" spans="1:17" x14ac:dyDescent="0.3">
      <c r="A1098" t="s">
        <v>12927</v>
      </c>
      <c r="B1098" t="s">
        <v>4443</v>
      </c>
      <c r="C1098" t="s">
        <v>12928</v>
      </c>
      <c r="D1098" t="s">
        <v>12929</v>
      </c>
      <c r="E1098" t="s">
        <v>12930</v>
      </c>
      <c r="F1098" t="s">
        <v>12931</v>
      </c>
      <c r="G1098" t="s">
        <v>3917</v>
      </c>
      <c r="H1098">
        <v>2457.08</v>
      </c>
      <c r="I1098">
        <v>42.3</v>
      </c>
      <c r="J1098" t="s">
        <v>12932</v>
      </c>
      <c r="K1098" t="s">
        <v>12933</v>
      </c>
      <c r="L1098">
        <v>6347</v>
      </c>
      <c r="M1098">
        <v>53064</v>
      </c>
      <c r="N1098" t="s">
        <v>12934</v>
      </c>
      <c r="O1098" t="s">
        <v>12935</v>
      </c>
      <c r="P1098" t="s">
        <v>12936</v>
      </c>
    </row>
    <row r="1099" spans="1:17" x14ac:dyDescent="0.3">
      <c r="A1099" t="s">
        <v>12937</v>
      </c>
      <c r="B1099" t="s">
        <v>4198</v>
      </c>
      <c r="D1099" t="s">
        <v>12938</v>
      </c>
      <c r="E1099" t="s">
        <v>12939</v>
      </c>
      <c r="F1099" t="s">
        <v>12940</v>
      </c>
      <c r="G1099" t="s">
        <v>3989</v>
      </c>
      <c r="H1099">
        <v>44.372100000000003</v>
      </c>
      <c r="I1099">
        <v>47.1</v>
      </c>
      <c r="K1099" t="s">
        <v>12941</v>
      </c>
      <c r="L1099">
        <v>2051</v>
      </c>
      <c r="M1099">
        <v>0</v>
      </c>
      <c r="N1099" t="s">
        <v>12942</v>
      </c>
      <c r="O1099" t="s">
        <v>12943</v>
      </c>
    </row>
    <row r="1100" spans="1:17" x14ac:dyDescent="0.3">
      <c r="A1100" t="s">
        <v>12944</v>
      </c>
      <c r="B1100" t="s">
        <v>4443</v>
      </c>
      <c r="C1100" t="s">
        <v>12945</v>
      </c>
      <c r="D1100" t="s">
        <v>12946</v>
      </c>
      <c r="E1100" t="s">
        <v>12947</v>
      </c>
      <c r="F1100" t="s">
        <v>12948</v>
      </c>
      <c r="G1100" t="s">
        <v>3917</v>
      </c>
      <c r="H1100">
        <v>2207.62</v>
      </c>
      <c r="I1100">
        <v>42</v>
      </c>
      <c r="J1100" t="s">
        <v>12949</v>
      </c>
      <c r="K1100" t="s">
        <v>12950</v>
      </c>
      <c r="L1100">
        <v>56740</v>
      </c>
      <c r="M1100">
        <v>42600</v>
      </c>
      <c r="N1100" t="s">
        <v>9741</v>
      </c>
      <c r="O1100" t="s">
        <v>12951</v>
      </c>
      <c r="P1100" t="s">
        <v>12952</v>
      </c>
    </row>
    <row r="1101" spans="1:17" x14ac:dyDescent="0.3">
      <c r="A1101" t="s">
        <v>12953</v>
      </c>
      <c r="B1101" t="s">
        <v>4267</v>
      </c>
      <c r="C1101" t="s">
        <v>12954</v>
      </c>
      <c r="D1101" t="s">
        <v>12955</v>
      </c>
      <c r="E1101" t="s">
        <v>12956</v>
      </c>
      <c r="F1101" t="s">
        <v>12957</v>
      </c>
      <c r="G1101" t="s">
        <v>3906</v>
      </c>
      <c r="H1101">
        <v>2394.35</v>
      </c>
      <c r="I1101">
        <v>38.832700000000003</v>
      </c>
      <c r="J1101" t="s">
        <v>12958</v>
      </c>
      <c r="K1101" t="s">
        <v>12959</v>
      </c>
      <c r="L1101">
        <v>26876</v>
      </c>
      <c r="M1101">
        <v>32900</v>
      </c>
      <c r="N1101" t="s">
        <v>4450</v>
      </c>
      <c r="O1101" t="s">
        <v>12960</v>
      </c>
      <c r="P1101" t="s">
        <v>12961</v>
      </c>
    </row>
    <row r="1102" spans="1:17" x14ac:dyDescent="0.3">
      <c r="A1102" t="s">
        <v>12962</v>
      </c>
      <c r="B1102" t="s">
        <v>4367</v>
      </c>
      <c r="D1102" t="s">
        <v>12963</v>
      </c>
      <c r="E1102" t="s">
        <v>12964</v>
      </c>
      <c r="F1102" t="s">
        <v>12965</v>
      </c>
      <c r="G1102" t="s">
        <v>3917</v>
      </c>
      <c r="H1102">
        <v>449.10500000000002</v>
      </c>
      <c r="I1102">
        <v>45.7</v>
      </c>
      <c r="K1102" t="s">
        <v>12966</v>
      </c>
      <c r="L1102">
        <v>4035</v>
      </c>
      <c r="M1102">
        <v>0</v>
      </c>
      <c r="N1102" t="s">
        <v>12967</v>
      </c>
      <c r="O1102" t="s">
        <v>12968</v>
      </c>
    </row>
    <row r="1103" spans="1:17" x14ac:dyDescent="0.3">
      <c r="A1103" t="s">
        <v>12969</v>
      </c>
      <c r="B1103" t="s">
        <v>4443</v>
      </c>
      <c r="C1103" t="s">
        <v>12970</v>
      </c>
      <c r="D1103" t="s">
        <v>12971</v>
      </c>
      <c r="E1103" t="s">
        <v>12972</v>
      </c>
      <c r="F1103" t="s">
        <v>12973</v>
      </c>
      <c r="G1103" t="s">
        <v>3906</v>
      </c>
      <c r="H1103">
        <v>2213</v>
      </c>
      <c r="I1103">
        <v>45.359699999999997</v>
      </c>
      <c r="J1103" t="s">
        <v>12974</v>
      </c>
      <c r="K1103" t="s">
        <v>12975</v>
      </c>
      <c r="L1103">
        <v>310</v>
      </c>
      <c r="M1103">
        <v>33269</v>
      </c>
      <c r="N1103" t="s">
        <v>12976</v>
      </c>
      <c r="O1103" t="s">
        <v>12977</v>
      </c>
      <c r="P1103" t="s">
        <v>12978</v>
      </c>
    </row>
    <row r="1104" spans="1:17" x14ac:dyDescent="0.3">
      <c r="A1104" t="s">
        <v>12979</v>
      </c>
      <c r="B1104" t="s">
        <v>4267</v>
      </c>
      <c r="C1104" t="s">
        <v>12980</v>
      </c>
      <c r="D1104" t="s">
        <v>12981</v>
      </c>
      <c r="E1104" t="s">
        <v>12982</v>
      </c>
      <c r="F1104" t="s">
        <v>12983</v>
      </c>
      <c r="G1104" t="s">
        <v>3906</v>
      </c>
      <c r="H1104">
        <v>1123.1600000000001</v>
      </c>
      <c r="I1104">
        <v>32.262</v>
      </c>
      <c r="J1104" t="s">
        <v>12984</v>
      </c>
      <c r="K1104" t="s">
        <v>12985</v>
      </c>
      <c r="L1104">
        <v>30670</v>
      </c>
      <c r="M1104">
        <v>0</v>
      </c>
      <c r="N1104" t="s">
        <v>9583</v>
      </c>
      <c r="O1104" t="s">
        <v>12986</v>
      </c>
    </row>
    <row r="1105" spans="1:16" x14ac:dyDescent="0.3">
      <c r="A1105" t="s">
        <v>12987</v>
      </c>
      <c r="B1105" t="s">
        <v>3923</v>
      </c>
      <c r="D1105" t="s">
        <v>12988</v>
      </c>
      <c r="E1105" t="s">
        <v>12989</v>
      </c>
      <c r="F1105" t="s">
        <v>12990</v>
      </c>
      <c r="G1105" t="s">
        <v>3917</v>
      </c>
      <c r="H1105">
        <v>706.495</v>
      </c>
      <c r="I1105">
        <v>38.1</v>
      </c>
      <c r="J1105" t="s">
        <v>12991</v>
      </c>
      <c r="K1105" t="s">
        <v>12992</v>
      </c>
      <c r="L1105">
        <v>5746</v>
      </c>
      <c r="M1105">
        <v>31494</v>
      </c>
      <c r="N1105" t="s">
        <v>12993</v>
      </c>
      <c r="O1105" t="s">
        <v>12994</v>
      </c>
      <c r="P1105" t="s">
        <v>12995</v>
      </c>
    </row>
    <row r="1106" spans="1:16" x14ac:dyDescent="0.3">
      <c r="A1106" t="s">
        <v>12996</v>
      </c>
      <c r="B1106" t="s">
        <v>4367</v>
      </c>
      <c r="C1106" t="s">
        <v>12997</v>
      </c>
      <c r="D1106" t="s">
        <v>12998</v>
      </c>
      <c r="E1106" t="s">
        <v>12999</v>
      </c>
      <c r="F1106" t="s">
        <v>13000</v>
      </c>
      <c r="G1106" t="s">
        <v>3906</v>
      </c>
      <c r="H1106">
        <v>596.79300000000001</v>
      </c>
      <c r="I1106">
        <v>42.268900000000002</v>
      </c>
      <c r="J1106" t="s">
        <v>13001</v>
      </c>
      <c r="K1106" t="s">
        <v>13002</v>
      </c>
      <c r="L1106">
        <v>57</v>
      </c>
      <c r="M1106">
        <v>47030</v>
      </c>
      <c r="N1106" t="s">
        <v>10371</v>
      </c>
      <c r="O1106" t="s">
        <v>13003</v>
      </c>
      <c r="P1106" t="s">
        <v>13004</v>
      </c>
    </row>
    <row r="1107" spans="1:16" x14ac:dyDescent="0.3">
      <c r="A1107" t="s">
        <v>13005</v>
      </c>
      <c r="B1107" t="s">
        <v>4367</v>
      </c>
      <c r="C1107" t="s">
        <v>13006</v>
      </c>
      <c r="D1107" t="s">
        <v>13007</v>
      </c>
      <c r="E1107" t="s">
        <v>13008</v>
      </c>
      <c r="F1107" t="s">
        <v>13009</v>
      </c>
      <c r="G1107" t="s">
        <v>3917</v>
      </c>
      <c r="H1107">
        <v>1104.68</v>
      </c>
      <c r="I1107">
        <v>31.4</v>
      </c>
      <c r="K1107" t="s">
        <v>13010</v>
      </c>
      <c r="L1107">
        <v>107095</v>
      </c>
      <c r="M1107">
        <v>0</v>
      </c>
      <c r="N1107" t="s">
        <v>4373</v>
      </c>
      <c r="O1107" t="s">
        <v>13011</v>
      </c>
    </row>
    <row r="1108" spans="1:16" x14ac:dyDescent="0.3">
      <c r="A1108" t="s">
        <v>13012</v>
      </c>
      <c r="B1108" t="s">
        <v>4367</v>
      </c>
      <c r="C1108" t="s">
        <v>13013</v>
      </c>
      <c r="D1108" t="s">
        <v>13014</v>
      </c>
      <c r="E1108" t="s">
        <v>13015</v>
      </c>
      <c r="F1108" t="s">
        <v>13016</v>
      </c>
      <c r="G1108" t="s">
        <v>3906</v>
      </c>
      <c r="H1108">
        <v>1109.8699999999999</v>
      </c>
      <c r="I1108">
        <v>37.644300000000001</v>
      </c>
      <c r="J1108" t="s">
        <v>13017</v>
      </c>
      <c r="K1108" t="s">
        <v>13018</v>
      </c>
      <c r="L1108">
        <v>242</v>
      </c>
      <c r="M1108">
        <v>0</v>
      </c>
      <c r="N1108" t="s">
        <v>10696</v>
      </c>
      <c r="O1108" t="s">
        <v>13019</v>
      </c>
    </row>
    <row r="1109" spans="1:16" x14ac:dyDescent="0.3">
      <c r="A1109" t="s">
        <v>13020</v>
      </c>
      <c r="B1109" t="s">
        <v>4367</v>
      </c>
      <c r="D1109" t="s">
        <v>13021</v>
      </c>
      <c r="E1109" t="s">
        <v>13022</v>
      </c>
      <c r="F1109" t="s">
        <v>13023</v>
      </c>
      <c r="G1109" t="s">
        <v>3917</v>
      </c>
      <c r="H1109">
        <v>1023.56</v>
      </c>
      <c r="I1109">
        <v>41.3</v>
      </c>
      <c r="K1109" t="s">
        <v>13024</v>
      </c>
      <c r="L1109">
        <v>1450</v>
      </c>
      <c r="M1109">
        <v>0</v>
      </c>
      <c r="N1109" t="s">
        <v>5945</v>
      </c>
      <c r="O1109" t="s">
        <v>13025</v>
      </c>
    </row>
    <row r="1110" spans="1:16" x14ac:dyDescent="0.3">
      <c r="A1110" t="s">
        <v>13026</v>
      </c>
      <c r="B1110" t="s">
        <v>4267</v>
      </c>
      <c r="C1110" t="s">
        <v>13027</v>
      </c>
      <c r="D1110" t="s">
        <v>13028</v>
      </c>
      <c r="E1110" t="s">
        <v>13029</v>
      </c>
      <c r="F1110" t="s">
        <v>13030</v>
      </c>
      <c r="G1110" t="s">
        <v>3917</v>
      </c>
      <c r="H1110">
        <v>400.12</v>
      </c>
      <c r="I1110">
        <v>39.699599999999997</v>
      </c>
      <c r="J1110" t="s">
        <v>13031</v>
      </c>
      <c r="K1110" t="s">
        <v>13032</v>
      </c>
      <c r="L1110">
        <v>5688</v>
      </c>
      <c r="M1110">
        <v>33252</v>
      </c>
      <c r="N1110" t="s">
        <v>11625</v>
      </c>
      <c r="O1110" t="s">
        <v>13033</v>
      </c>
      <c r="P1110" t="s">
        <v>13034</v>
      </c>
    </row>
    <row r="1111" spans="1:16" x14ac:dyDescent="0.3">
      <c r="A1111" t="s">
        <v>13035</v>
      </c>
      <c r="B1111" t="s">
        <v>4226</v>
      </c>
      <c r="C1111" t="s">
        <v>13036</v>
      </c>
      <c r="D1111" t="s">
        <v>13037</v>
      </c>
      <c r="E1111" t="s">
        <v>13038</v>
      </c>
      <c r="F1111" t="s">
        <v>13039</v>
      </c>
      <c r="G1111" t="s">
        <v>3906</v>
      </c>
      <c r="H1111">
        <v>470.03699999999998</v>
      </c>
      <c r="I1111">
        <v>35.621099999999998</v>
      </c>
      <c r="J1111" t="s">
        <v>13040</v>
      </c>
      <c r="K1111" t="s">
        <v>13041</v>
      </c>
      <c r="L1111">
        <v>4057</v>
      </c>
      <c r="M1111">
        <v>24854</v>
      </c>
      <c r="N1111" t="s">
        <v>9741</v>
      </c>
      <c r="O1111" t="s">
        <v>13042</v>
      </c>
      <c r="P1111" t="s">
        <v>13043</v>
      </c>
    </row>
    <row r="1112" spans="1:16" x14ac:dyDescent="0.3">
      <c r="A1112" t="s">
        <v>13044</v>
      </c>
      <c r="B1112" t="s">
        <v>4267</v>
      </c>
      <c r="C1112" t="s">
        <v>13045</v>
      </c>
      <c r="D1112" t="s">
        <v>13046</v>
      </c>
      <c r="E1112" t="s">
        <v>13047</v>
      </c>
      <c r="F1112" t="s">
        <v>13048</v>
      </c>
      <c r="G1112" t="s">
        <v>3917</v>
      </c>
      <c r="H1112">
        <v>804.62099999999998</v>
      </c>
      <c r="I1112">
        <v>36.799999999999997</v>
      </c>
      <c r="K1112" t="s">
        <v>13049</v>
      </c>
      <c r="L1112">
        <v>3278</v>
      </c>
      <c r="M1112">
        <v>30221</v>
      </c>
      <c r="N1112" t="s">
        <v>13050</v>
      </c>
      <c r="O1112" t="s">
        <v>13051</v>
      </c>
    </row>
    <row r="1113" spans="1:16" x14ac:dyDescent="0.3">
      <c r="A1113" t="s">
        <v>13052</v>
      </c>
      <c r="B1113" t="s">
        <v>4226</v>
      </c>
      <c r="D1113" t="s">
        <v>13053</v>
      </c>
      <c r="E1113" t="s">
        <v>13054</v>
      </c>
      <c r="F1113" t="s">
        <v>13055</v>
      </c>
      <c r="G1113" t="s">
        <v>3989</v>
      </c>
      <c r="H1113">
        <v>998.43100000000004</v>
      </c>
      <c r="I1113">
        <v>38.799999999999997</v>
      </c>
      <c r="K1113" t="s">
        <v>13056</v>
      </c>
      <c r="L1113">
        <v>4622</v>
      </c>
      <c r="M1113">
        <v>0</v>
      </c>
      <c r="N1113" t="s">
        <v>7745</v>
      </c>
      <c r="O1113" t="s">
        <v>13057</v>
      </c>
    </row>
    <row r="1114" spans="1:16" x14ac:dyDescent="0.3">
      <c r="A1114" t="s">
        <v>13058</v>
      </c>
      <c r="B1114" t="s">
        <v>3923</v>
      </c>
      <c r="D1114" t="s">
        <v>13059</v>
      </c>
      <c r="E1114" t="s">
        <v>13060</v>
      </c>
      <c r="F1114" t="s">
        <v>13061</v>
      </c>
      <c r="G1114" t="s">
        <v>3906</v>
      </c>
      <c r="H1114">
        <v>3920.13</v>
      </c>
      <c r="I1114">
        <v>38.562199999999997</v>
      </c>
      <c r="J1114" t="s">
        <v>13062</v>
      </c>
      <c r="K1114" t="s">
        <v>13063</v>
      </c>
      <c r="L1114">
        <v>14273</v>
      </c>
      <c r="M1114">
        <v>0</v>
      </c>
      <c r="N1114" t="s">
        <v>7211</v>
      </c>
      <c r="O1114" t="s">
        <v>13064</v>
      </c>
    </row>
    <row r="1115" spans="1:16" x14ac:dyDescent="0.3">
      <c r="A1115" t="s">
        <v>13065</v>
      </c>
      <c r="B1115" t="s">
        <v>4226</v>
      </c>
      <c r="C1115" t="s">
        <v>13066</v>
      </c>
      <c r="D1115" t="s">
        <v>13067</v>
      </c>
      <c r="E1115" t="s">
        <v>13068</v>
      </c>
      <c r="F1115" t="s">
        <v>13069</v>
      </c>
      <c r="G1115" t="s">
        <v>3917</v>
      </c>
      <c r="H1115">
        <v>228.33199999999999</v>
      </c>
      <c r="I1115">
        <v>34.898699999999998</v>
      </c>
      <c r="J1115" t="s">
        <v>13070</v>
      </c>
      <c r="K1115" t="s">
        <v>13071</v>
      </c>
      <c r="L1115">
        <v>2431</v>
      </c>
      <c r="M1115">
        <v>20933</v>
      </c>
      <c r="N1115" t="s">
        <v>13072</v>
      </c>
      <c r="O1115" t="s">
        <v>13073</v>
      </c>
      <c r="P1115" t="s">
        <v>13074</v>
      </c>
    </row>
    <row r="1116" spans="1:16" x14ac:dyDescent="0.3">
      <c r="A1116" t="s">
        <v>13075</v>
      </c>
      <c r="B1116" t="s">
        <v>3912</v>
      </c>
      <c r="C1116" t="s">
        <v>13076</v>
      </c>
      <c r="D1116" t="s">
        <v>13077</v>
      </c>
      <c r="E1116" t="s">
        <v>13078</v>
      </c>
      <c r="F1116" t="s">
        <v>13079</v>
      </c>
      <c r="G1116" t="s">
        <v>3917</v>
      </c>
      <c r="H1116">
        <v>193.88800000000001</v>
      </c>
      <c r="I1116">
        <v>55.4</v>
      </c>
      <c r="K1116" t="s">
        <v>13080</v>
      </c>
      <c r="L1116">
        <v>5966</v>
      </c>
      <c r="M1116">
        <v>0</v>
      </c>
      <c r="N1116" t="s">
        <v>8089</v>
      </c>
      <c r="O1116" t="s">
        <v>13081</v>
      </c>
    </row>
    <row r="1117" spans="1:16" x14ac:dyDescent="0.3">
      <c r="A1117" t="s">
        <v>13082</v>
      </c>
      <c r="B1117" t="s">
        <v>4267</v>
      </c>
      <c r="C1117" t="s">
        <v>13083</v>
      </c>
      <c r="D1117" t="s">
        <v>13084</v>
      </c>
      <c r="E1117" t="s">
        <v>13085</v>
      </c>
      <c r="F1117" t="s">
        <v>13086</v>
      </c>
      <c r="G1117" t="s">
        <v>3989</v>
      </c>
      <c r="H1117">
        <v>83.967500000000001</v>
      </c>
      <c r="I1117">
        <v>31.3</v>
      </c>
      <c r="K1117" t="s">
        <v>13087</v>
      </c>
      <c r="L1117">
        <v>144</v>
      </c>
      <c r="M1117">
        <v>0</v>
      </c>
      <c r="N1117" t="s">
        <v>13088</v>
      </c>
      <c r="O1117" t="s">
        <v>13089</v>
      </c>
    </row>
    <row r="1118" spans="1:16" x14ac:dyDescent="0.3">
      <c r="A1118" t="s">
        <v>13090</v>
      </c>
      <c r="B1118" t="s">
        <v>4443</v>
      </c>
      <c r="D1118" t="s">
        <v>13091</v>
      </c>
      <c r="E1118" t="s">
        <v>13092</v>
      </c>
      <c r="F1118" t="s">
        <v>13093</v>
      </c>
      <c r="G1118" t="s">
        <v>3917</v>
      </c>
      <c r="H1118">
        <v>1985.98</v>
      </c>
      <c r="I1118">
        <v>39.9</v>
      </c>
      <c r="J1118" t="s">
        <v>13094</v>
      </c>
      <c r="K1118" t="s">
        <v>13095</v>
      </c>
      <c r="L1118">
        <v>65598</v>
      </c>
      <c r="M1118">
        <v>39706</v>
      </c>
      <c r="N1118" t="s">
        <v>13096</v>
      </c>
      <c r="O1118" t="s">
        <v>13097</v>
      </c>
      <c r="P1118" t="s">
        <v>13098</v>
      </c>
    </row>
    <row r="1119" spans="1:16" x14ac:dyDescent="0.3">
      <c r="A1119" t="s">
        <v>13099</v>
      </c>
      <c r="B1119" t="s">
        <v>3923</v>
      </c>
      <c r="C1119" t="s">
        <v>13100</v>
      </c>
      <c r="D1119" t="s">
        <v>13101</v>
      </c>
      <c r="E1119" t="s">
        <v>11842</v>
      </c>
      <c r="F1119" t="s">
        <v>13102</v>
      </c>
      <c r="G1119" t="s">
        <v>3917</v>
      </c>
      <c r="H1119">
        <v>14673.2</v>
      </c>
      <c r="I1119">
        <v>36.5</v>
      </c>
      <c r="K1119" t="s">
        <v>13103</v>
      </c>
      <c r="L1119">
        <v>1236665</v>
      </c>
      <c r="M1119">
        <v>0</v>
      </c>
      <c r="N1119" t="s">
        <v>3991</v>
      </c>
      <c r="O1119" t="s">
        <v>13104</v>
      </c>
    </row>
    <row r="1120" spans="1:16" x14ac:dyDescent="0.3">
      <c r="A1120" t="s">
        <v>108</v>
      </c>
      <c r="B1120" t="s">
        <v>3984</v>
      </c>
      <c r="C1120" t="s">
        <v>13105</v>
      </c>
      <c r="D1120" t="s">
        <v>13106</v>
      </c>
      <c r="E1120" t="s">
        <v>13107</v>
      </c>
      <c r="F1120" t="s">
        <v>13108</v>
      </c>
      <c r="G1120" t="s">
        <v>3917</v>
      </c>
      <c r="H1120">
        <v>33.943399999999997</v>
      </c>
      <c r="I1120">
        <v>51.1</v>
      </c>
      <c r="K1120" t="s">
        <v>13109</v>
      </c>
      <c r="L1120">
        <v>325</v>
      </c>
      <c r="M1120">
        <v>12923</v>
      </c>
      <c r="N1120" t="s">
        <v>8516</v>
      </c>
      <c r="O1120" t="s">
        <v>13110</v>
      </c>
      <c r="P1120" t="s">
        <v>13111</v>
      </c>
    </row>
    <row r="1121" spans="1:17" x14ac:dyDescent="0.3">
      <c r="A1121" t="s">
        <v>13112</v>
      </c>
      <c r="B1121" t="s">
        <v>3984</v>
      </c>
      <c r="C1121" t="s">
        <v>13113</v>
      </c>
      <c r="D1121" t="s">
        <v>13114</v>
      </c>
      <c r="E1121" t="s">
        <v>13115</v>
      </c>
      <c r="F1121" t="s">
        <v>13116</v>
      </c>
      <c r="G1121" t="s">
        <v>3906</v>
      </c>
      <c r="H1121">
        <v>13.5276</v>
      </c>
      <c r="I1121">
        <v>34.1768</v>
      </c>
      <c r="J1121" t="s">
        <v>13117</v>
      </c>
      <c r="L1121">
        <v>11</v>
      </c>
      <c r="M1121">
        <v>5546</v>
      </c>
      <c r="N1121" t="s">
        <v>6088</v>
      </c>
      <c r="O1121" t="s">
        <v>13118</v>
      </c>
      <c r="P1121" t="s">
        <v>13119</v>
      </c>
      <c r="Q1121">
        <v>25</v>
      </c>
    </row>
    <row r="1122" spans="1:17" x14ac:dyDescent="0.3">
      <c r="A1122" t="s">
        <v>13120</v>
      </c>
      <c r="B1122" t="s">
        <v>3902</v>
      </c>
      <c r="C1122" t="s">
        <v>13121</v>
      </c>
      <c r="D1122" t="s">
        <v>13122</v>
      </c>
      <c r="E1122" t="s">
        <v>13123</v>
      </c>
      <c r="F1122" t="s">
        <v>13124</v>
      </c>
      <c r="G1122" t="s">
        <v>3917</v>
      </c>
      <c r="H1122">
        <v>104.98</v>
      </c>
      <c r="I1122">
        <v>52.858499999999999</v>
      </c>
      <c r="J1122" t="s">
        <v>13125</v>
      </c>
      <c r="K1122" t="s">
        <v>13126</v>
      </c>
      <c r="L1122">
        <v>926</v>
      </c>
      <c r="M1122">
        <v>9807</v>
      </c>
      <c r="N1122" t="s">
        <v>13127</v>
      </c>
      <c r="O1122" t="s">
        <v>13128</v>
      </c>
      <c r="P1122" t="s">
        <v>13129</v>
      </c>
    </row>
    <row r="1123" spans="1:17" x14ac:dyDescent="0.3">
      <c r="A1123" t="s">
        <v>13130</v>
      </c>
      <c r="B1123" t="s">
        <v>6388</v>
      </c>
      <c r="C1123" t="s">
        <v>13131</v>
      </c>
      <c r="D1123" t="s">
        <v>13132</v>
      </c>
      <c r="E1123" t="s">
        <v>13133</v>
      </c>
      <c r="F1123" t="s">
        <v>13134</v>
      </c>
      <c r="G1123" t="s">
        <v>3906</v>
      </c>
      <c r="H1123">
        <v>2481.37</v>
      </c>
      <c r="I1123">
        <v>44.807000000000002</v>
      </c>
      <c r="J1123" t="s">
        <v>13135</v>
      </c>
      <c r="K1123" t="s">
        <v>13136</v>
      </c>
      <c r="L1123">
        <v>76428</v>
      </c>
      <c r="M1123">
        <v>57059</v>
      </c>
      <c r="N1123" t="s">
        <v>13137</v>
      </c>
      <c r="O1123" t="s">
        <v>13138</v>
      </c>
      <c r="P1123" t="s">
        <v>13139</v>
      </c>
    </row>
    <row r="1124" spans="1:17" x14ac:dyDescent="0.3">
      <c r="A1124" t="s">
        <v>107</v>
      </c>
      <c r="B1124" t="s">
        <v>3984</v>
      </c>
      <c r="C1124" t="s">
        <v>13140</v>
      </c>
      <c r="D1124" t="s">
        <v>13141</v>
      </c>
      <c r="E1124" t="s">
        <v>13142</v>
      </c>
      <c r="F1124" t="s">
        <v>13143</v>
      </c>
      <c r="G1124" t="s">
        <v>3917</v>
      </c>
      <c r="H1124">
        <v>34.744199999999999</v>
      </c>
      <c r="I1124">
        <v>52</v>
      </c>
      <c r="K1124" t="s">
        <v>13144</v>
      </c>
      <c r="L1124">
        <v>227</v>
      </c>
      <c r="M1124">
        <v>12025</v>
      </c>
      <c r="N1124" t="s">
        <v>5669</v>
      </c>
      <c r="O1124" t="s">
        <v>13145</v>
      </c>
      <c r="Q1124">
        <v>24</v>
      </c>
    </row>
    <row r="1125" spans="1:17" x14ac:dyDescent="0.3">
      <c r="A1125" t="s">
        <v>13146</v>
      </c>
      <c r="B1125" t="s">
        <v>4443</v>
      </c>
      <c r="C1125" t="s">
        <v>13147</v>
      </c>
      <c r="D1125" t="s">
        <v>13148</v>
      </c>
      <c r="E1125" t="s">
        <v>13149</v>
      </c>
      <c r="F1125" t="s">
        <v>13150</v>
      </c>
      <c r="G1125" t="s">
        <v>3917</v>
      </c>
      <c r="H1125">
        <v>2707.18</v>
      </c>
      <c r="I1125">
        <v>41.8</v>
      </c>
      <c r="J1125" t="s">
        <v>13151</v>
      </c>
      <c r="K1125" t="s">
        <v>13152</v>
      </c>
      <c r="L1125">
        <v>9089</v>
      </c>
      <c r="M1125">
        <v>43963</v>
      </c>
      <c r="N1125" t="s">
        <v>13153</v>
      </c>
      <c r="O1125" t="s">
        <v>13154</v>
      </c>
      <c r="P1125" t="s">
        <v>13155</v>
      </c>
    </row>
    <row r="1126" spans="1:17" x14ac:dyDescent="0.3">
      <c r="A1126" t="s">
        <v>13156</v>
      </c>
      <c r="B1126" t="s">
        <v>4443</v>
      </c>
      <c r="C1126" t="s">
        <v>13157</v>
      </c>
      <c r="D1126" t="s">
        <v>13158</v>
      </c>
      <c r="E1126" t="s">
        <v>13159</v>
      </c>
      <c r="F1126" t="s">
        <v>13160</v>
      </c>
      <c r="G1126" t="s">
        <v>3917</v>
      </c>
      <c r="H1126">
        <v>2762.92</v>
      </c>
      <c r="I1126">
        <v>39</v>
      </c>
      <c r="K1126" t="s">
        <v>13161</v>
      </c>
      <c r="L1126">
        <v>31177</v>
      </c>
      <c r="M1126">
        <v>0</v>
      </c>
      <c r="N1126" t="s">
        <v>12660</v>
      </c>
      <c r="O1126" t="s">
        <v>13162</v>
      </c>
    </row>
    <row r="1127" spans="1:17" x14ac:dyDescent="0.3">
      <c r="A1127" t="s">
        <v>13163</v>
      </c>
      <c r="B1127" t="s">
        <v>5082</v>
      </c>
      <c r="C1127" t="s">
        <v>13164</v>
      </c>
      <c r="D1127" t="s">
        <v>13165</v>
      </c>
      <c r="E1127" t="s">
        <v>13166</v>
      </c>
      <c r="F1127" t="s">
        <v>13167</v>
      </c>
      <c r="G1127" t="s">
        <v>3917</v>
      </c>
      <c r="H1127">
        <v>854.18700000000001</v>
      </c>
      <c r="I1127">
        <v>26.1</v>
      </c>
      <c r="K1127" t="s">
        <v>13168</v>
      </c>
      <c r="L1127">
        <v>648594</v>
      </c>
      <c r="M1127">
        <v>0</v>
      </c>
      <c r="N1127" t="s">
        <v>6933</v>
      </c>
      <c r="O1127" t="s">
        <v>13169</v>
      </c>
    </row>
    <row r="1128" spans="1:17" x14ac:dyDescent="0.3">
      <c r="A1128" t="s">
        <v>13170</v>
      </c>
      <c r="B1128" t="s">
        <v>4226</v>
      </c>
      <c r="D1128" t="s">
        <v>13171</v>
      </c>
      <c r="E1128" t="s">
        <v>13172</v>
      </c>
      <c r="F1128" t="s">
        <v>13173</v>
      </c>
      <c r="G1128" t="s">
        <v>3917</v>
      </c>
      <c r="H1128">
        <v>220.77799999999999</v>
      </c>
      <c r="I1128">
        <v>43.9</v>
      </c>
      <c r="K1128" t="s">
        <v>13174</v>
      </c>
      <c r="L1128">
        <v>9592</v>
      </c>
      <c r="M1128">
        <v>19352</v>
      </c>
      <c r="N1128" t="s">
        <v>7394</v>
      </c>
      <c r="O1128" t="s">
        <v>13175</v>
      </c>
    </row>
    <row r="1129" spans="1:17" x14ac:dyDescent="0.3">
      <c r="A1129" t="s">
        <v>13176</v>
      </c>
      <c r="B1129" t="s">
        <v>3984</v>
      </c>
      <c r="C1129" t="s">
        <v>13177</v>
      </c>
      <c r="D1129" t="s">
        <v>13178</v>
      </c>
      <c r="E1129" t="s">
        <v>13179</v>
      </c>
      <c r="F1129" t="s">
        <v>13180</v>
      </c>
      <c r="G1129" t="s">
        <v>3917</v>
      </c>
      <c r="H1129">
        <v>51.2956</v>
      </c>
      <c r="I1129">
        <v>51.8</v>
      </c>
      <c r="K1129" t="s">
        <v>13181</v>
      </c>
      <c r="L1129">
        <v>60</v>
      </c>
      <c r="M1129">
        <v>0</v>
      </c>
      <c r="N1129" t="s">
        <v>5809</v>
      </c>
      <c r="O1129" t="s">
        <v>13182</v>
      </c>
      <c r="Q1129">
        <v>28</v>
      </c>
    </row>
    <row r="1130" spans="1:17" x14ac:dyDescent="0.3">
      <c r="A1130" t="s">
        <v>13183</v>
      </c>
      <c r="B1130" t="s">
        <v>3923</v>
      </c>
      <c r="D1130" t="s">
        <v>13184</v>
      </c>
      <c r="E1130" t="s">
        <v>13185</v>
      </c>
      <c r="F1130" t="s">
        <v>13186</v>
      </c>
      <c r="G1130" t="s">
        <v>3917</v>
      </c>
      <c r="H1130">
        <v>414.62200000000001</v>
      </c>
      <c r="I1130">
        <v>38.200000000000003</v>
      </c>
      <c r="K1130" t="s">
        <v>13187</v>
      </c>
      <c r="L1130">
        <v>200203</v>
      </c>
      <c r="M1130">
        <v>0</v>
      </c>
      <c r="N1130" t="s">
        <v>13188</v>
      </c>
      <c r="O1130" t="s">
        <v>13189</v>
      </c>
    </row>
    <row r="1131" spans="1:17" x14ac:dyDescent="0.3">
      <c r="A1131" t="s">
        <v>13190</v>
      </c>
      <c r="B1131" t="s">
        <v>3984</v>
      </c>
      <c r="C1131" t="s">
        <v>13191</v>
      </c>
      <c r="D1131" t="s">
        <v>13192</v>
      </c>
      <c r="E1131" t="s">
        <v>13193</v>
      </c>
      <c r="F1131" t="s">
        <v>13194</v>
      </c>
      <c r="G1131" t="s">
        <v>3906</v>
      </c>
      <c r="H1131">
        <v>12.1151</v>
      </c>
      <c r="I1131">
        <v>33.576500000000003</v>
      </c>
      <c r="J1131" t="s">
        <v>13195</v>
      </c>
      <c r="L1131">
        <v>17</v>
      </c>
      <c r="M1131">
        <v>5252</v>
      </c>
      <c r="N1131" t="s">
        <v>13196</v>
      </c>
      <c r="O1131" t="s">
        <v>13197</v>
      </c>
      <c r="P1131" t="s">
        <v>13198</v>
      </c>
      <c r="Q1131">
        <v>25</v>
      </c>
    </row>
    <row r="1132" spans="1:17" x14ac:dyDescent="0.3">
      <c r="A1132" t="s">
        <v>13199</v>
      </c>
      <c r="B1132" t="s">
        <v>4267</v>
      </c>
      <c r="C1132" t="s">
        <v>13200</v>
      </c>
      <c r="D1132" t="s">
        <v>13201</v>
      </c>
      <c r="E1132" t="s">
        <v>13202</v>
      </c>
      <c r="F1132" t="s">
        <v>13203</v>
      </c>
      <c r="G1132" t="s">
        <v>3917</v>
      </c>
      <c r="H1132">
        <v>426.12400000000002</v>
      </c>
      <c r="I1132">
        <v>41.399799999999999</v>
      </c>
      <c r="J1132" t="s">
        <v>13204</v>
      </c>
      <c r="K1132" t="s">
        <v>13205</v>
      </c>
      <c r="L1132">
        <v>2308</v>
      </c>
      <c r="M1132">
        <v>34675</v>
      </c>
      <c r="N1132" t="s">
        <v>13206</v>
      </c>
      <c r="O1132" t="s">
        <v>13207</v>
      </c>
      <c r="P1132" t="s">
        <v>13208</v>
      </c>
    </row>
    <row r="1133" spans="1:17" x14ac:dyDescent="0.3">
      <c r="A1133" t="s">
        <v>13209</v>
      </c>
      <c r="B1133" t="s">
        <v>4267</v>
      </c>
      <c r="D1133" t="s">
        <v>13210</v>
      </c>
      <c r="E1133" t="s">
        <v>13211</v>
      </c>
      <c r="F1133" t="s">
        <v>13212</v>
      </c>
      <c r="G1133" t="s">
        <v>3917</v>
      </c>
      <c r="H1133">
        <v>1282.21</v>
      </c>
      <c r="I1133">
        <v>31.4</v>
      </c>
      <c r="K1133" t="s">
        <v>13213</v>
      </c>
      <c r="L1133">
        <v>10577</v>
      </c>
      <c r="M1133">
        <v>78735</v>
      </c>
      <c r="N1133" t="s">
        <v>9722</v>
      </c>
      <c r="O1133" t="s">
        <v>13214</v>
      </c>
    </row>
    <row r="1134" spans="1:17" x14ac:dyDescent="0.3">
      <c r="A1134" t="s">
        <v>13215</v>
      </c>
      <c r="B1134" t="s">
        <v>4267</v>
      </c>
      <c r="C1134" t="s">
        <v>13216</v>
      </c>
      <c r="D1134" t="s">
        <v>13217</v>
      </c>
      <c r="E1134" t="s">
        <v>13218</v>
      </c>
      <c r="F1134" t="s">
        <v>13219</v>
      </c>
      <c r="G1134" t="s">
        <v>3906</v>
      </c>
      <c r="H1134">
        <v>191.143</v>
      </c>
      <c r="I1134">
        <v>42.316800000000001</v>
      </c>
      <c r="J1134" t="s">
        <v>13220</v>
      </c>
      <c r="K1134" t="s">
        <v>13221</v>
      </c>
      <c r="L1134">
        <v>459</v>
      </c>
      <c r="M1134">
        <v>15577</v>
      </c>
      <c r="N1134" t="s">
        <v>13222</v>
      </c>
      <c r="O1134" t="s">
        <v>13223</v>
      </c>
    </row>
    <row r="1135" spans="1:17" x14ac:dyDescent="0.3">
      <c r="A1135" t="s">
        <v>13224</v>
      </c>
      <c r="B1135" t="s">
        <v>4267</v>
      </c>
      <c r="C1135" t="s">
        <v>13225</v>
      </c>
      <c r="D1135" t="s">
        <v>13226</v>
      </c>
      <c r="E1135" t="s">
        <v>13227</v>
      </c>
      <c r="F1135" t="s">
        <v>13228</v>
      </c>
      <c r="G1135" t="s">
        <v>3917</v>
      </c>
      <c r="H1135">
        <v>987.58900000000006</v>
      </c>
      <c r="I1135">
        <v>37.6</v>
      </c>
      <c r="K1135" t="s">
        <v>13229</v>
      </c>
      <c r="L1135">
        <v>82659</v>
      </c>
      <c r="M1135">
        <v>41556</v>
      </c>
      <c r="N1135" t="s">
        <v>13230</v>
      </c>
      <c r="O1135" t="s">
        <v>13231</v>
      </c>
      <c r="P1135" t="s">
        <v>13232</v>
      </c>
    </row>
    <row r="1136" spans="1:17" x14ac:dyDescent="0.3">
      <c r="A1136" t="s">
        <v>13233</v>
      </c>
      <c r="B1136" t="s">
        <v>4267</v>
      </c>
      <c r="C1136" t="s">
        <v>13234</v>
      </c>
      <c r="D1136" t="s">
        <v>13235</v>
      </c>
      <c r="E1136" t="s">
        <v>13236</v>
      </c>
      <c r="F1136" t="s">
        <v>13237</v>
      </c>
      <c r="G1136" t="s">
        <v>3989</v>
      </c>
      <c r="H1136">
        <v>214.708</v>
      </c>
      <c r="I1136">
        <v>34.699399999999997</v>
      </c>
      <c r="J1136" t="s">
        <v>13238</v>
      </c>
      <c r="K1136" t="s">
        <v>13239</v>
      </c>
      <c r="L1136">
        <v>3547</v>
      </c>
      <c r="M1136">
        <v>25318</v>
      </c>
      <c r="N1136" t="s">
        <v>13240</v>
      </c>
      <c r="O1136" t="s">
        <v>13241</v>
      </c>
    </row>
    <row r="1137" spans="1:17" x14ac:dyDescent="0.3">
      <c r="A1137" t="s">
        <v>13242</v>
      </c>
      <c r="B1137" t="s">
        <v>3923</v>
      </c>
      <c r="C1137" t="s">
        <v>13243</v>
      </c>
      <c r="D1137" t="s">
        <v>13244</v>
      </c>
      <c r="E1137" t="s">
        <v>11842</v>
      </c>
      <c r="F1137" t="s">
        <v>13245</v>
      </c>
      <c r="G1137" t="s">
        <v>3917</v>
      </c>
      <c r="H1137">
        <v>27602.7</v>
      </c>
      <c r="I1137">
        <v>3.1</v>
      </c>
      <c r="K1137" t="s">
        <v>13246</v>
      </c>
      <c r="L1137">
        <v>4253097</v>
      </c>
      <c r="M1137">
        <v>0</v>
      </c>
      <c r="N1137" t="s">
        <v>13247</v>
      </c>
      <c r="O1137" t="s">
        <v>13248</v>
      </c>
    </row>
    <row r="1138" spans="1:17" x14ac:dyDescent="0.3">
      <c r="A1138" t="s">
        <v>13249</v>
      </c>
      <c r="B1138" t="s">
        <v>4226</v>
      </c>
      <c r="C1138" t="s">
        <v>13250</v>
      </c>
      <c r="D1138" t="s">
        <v>13251</v>
      </c>
      <c r="E1138" t="s">
        <v>13252</v>
      </c>
      <c r="F1138" t="s">
        <v>13253</v>
      </c>
      <c r="G1138" t="s">
        <v>3917</v>
      </c>
      <c r="H1138">
        <v>787.48400000000004</v>
      </c>
      <c r="I1138">
        <v>38.9</v>
      </c>
      <c r="K1138" t="s">
        <v>13254</v>
      </c>
      <c r="L1138">
        <v>399</v>
      </c>
      <c r="M1138">
        <v>0</v>
      </c>
      <c r="N1138" t="s">
        <v>13255</v>
      </c>
      <c r="O1138" t="s">
        <v>13256</v>
      </c>
    </row>
    <row r="1139" spans="1:17" x14ac:dyDescent="0.3">
      <c r="A1139" t="s">
        <v>13257</v>
      </c>
      <c r="B1139" t="s">
        <v>4367</v>
      </c>
      <c r="C1139" t="s">
        <v>13258</v>
      </c>
      <c r="D1139" t="s">
        <v>13259</v>
      </c>
      <c r="E1139" t="s">
        <v>13260</v>
      </c>
      <c r="F1139" t="s">
        <v>13261</v>
      </c>
      <c r="G1139" t="s">
        <v>3906</v>
      </c>
      <c r="H1139">
        <v>657.94</v>
      </c>
      <c r="I1139">
        <v>41.358899999999998</v>
      </c>
      <c r="J1139" t="s">
        <v>13262</v>
      </c>
      <c r="K1139" t="s">
        <v>13263</v>
      </c>
      <c r="L1139">
        <v>9998</v>
      </c>
      <c r="M1139">
        <v>46335</v>
      </c>
      <c r="N1139" t="s">
        <v>13264</v>
      </c>
      <c r="O1139" t="s">
        <v>13265</v>
      </c>
      <c r="P1139" t="s">
        <v>13266</v>
      </c>
    </row>
    <row r="1140" spans="1:17" x14ac:dyDescent="0.3">
      <c r="A1140" t="s">
        <v>13267</v>
      </c>
      <c r="B1140" t="s">
        <v>4226</v>
      </c>
      <c r="D1140" t="s">
        <v>13268</v>
      </c>
      <c r="E1140" t="s">
        <v>13269</v>
      </c>
      <c r="F1140" t="s">
        <v>13270</v>
      </c>
      <c r="G1140" t="s">
        <v>3906</v>
      </c>
      <c r="H1140">
        <v>510.21100000000001</v>
      </c>
      <c r="I1140">
        <v>34.527299999999997</v>
      </c>
      <c r="J1140" t="s">
        <v>13271</v>
      </c>
      <c r="K1140" t="s">
        <v>13272</v>
      </c>
      <c r="L1140">
        <v>312</v>
      </c>
      <c r="M1140">
        <v>0</v>
      </c>
      <c r="N1140" t="s">
        <v>13273</v>
      </c>
      <c r="O1140" t="s">
        <v>13274</v>
      </c>
    </row>
    <row r="1141" spans="1:17" x14ac:dyDescent="0.3">
      <c r="A1141" t="s">
        <v>13275</v>
      </c>
      <c r="B1141" t="s">
        <v>3923</v>
      </c>
      <c r="D1141" t="s">
        <v>13276</v>
      </c>
      <c r="E1141" t="s">
        <v>13277</v>
      </c>
      <c r="F1141" t="s">
        <v>13278</v>
      </c>
      <c r="G1141" t="s">
        <v>3906</v>
      </c>
      <c r="H1141">
        <v>261.35500000000002</v>
      </c>
      <c r="I1141">
        <v>37.256100000000004</v>
      </c>
      <c r="J1141" t="s">
        <v>13279</v>
      </c>
      <c r="K1141" t="s">
        <v>13280</v>
      </c>
      <c r="L1141">
        <v>25263</v>
      </c>
      <c r="M1141">
        <v>43466</v>
      </c>
      <c r="N1141" t="s">
        <v>13281</v>
      </c>
      <c r="O1141" t="s">
        <v>13282</v>
      </c>
      <c r="P1141" t="s">
        <v>13283</v>
      </c>
    </row>
    <row r="1142" spans="1:17" x14ac:dyDescent="0.3">
      <c r="A1142" t="s">
        <v>13284</v>
      </c>
      <c r="B1142" t="s">
        <v>4226</v>
      </c>
      <c r="C1142" t="s">
        <v>13285</v>
      </c>
      <c r="D1142" t="s">
        <v>13286</v>
      </c>
      <c r="E1142" t="s">
        <v>13287</v>
      </c>
      <c r="F1142" t="s">
        <v>13288</v>
      </c>
      <c r="G1142" t="s">
        <v>3989</v>
      </c>
      <c r="H1142">
        <v>186.10400000000001</v>
      </c>
      <c r="I1142">
        <v>30.6</v>
      </c>
      <c r="K1142" t="s">
        <v>13289</v>
      </c>
      <c r="L1142">
        <v>9156</v>
      </c>
      <c r="M1142">
        <v>0</v>
      </c>
      <c r="N1142" t="s">
        <v>12458</v>
      </c>
      <c r="O1142" t="s">
        <v>13290</v>
      </c>
    </row>
    <row r="1143" spans="1:17" x14ac:dyDescent="0.3">
      <c r="A1143" t="s">
        <v>13291</v>
      </c>
      <c r="B1143" t="s">
        <v>3923</v>
      </c>
      <c r="D1143" t="s">
        <v>13292</v>
      </c>
      <c r="E1143" t="s">
        <v>13293</v>
      </c>
      <c r="F1143" t="s">
        <v>13294</v>
      </c>
      <c r="G1143" t="s">
        <v>3917</v>
      </c>
      <c r="H1143">
        <v>1914.3</v>
      </c>
      <c r="I1143">
        <v>40</v>
      </c>
      <c r="K1143" t="s">
        <v>13295</v>
      </c>
      <c r="L1143">
        <v>117566</v>
      </c>
      <c r="M1143">
        <v>0</v>
      </c>
      <c r="N1143" t="s">
        <v>13296</v>
      </c>
      <c r="O1143" t="s">
        <v>13297</v>
      </c>
    </row>
    <row r="1144" spans="1:17" x14ac:dyDescent="0.3">
      <c r="A1144" t="s">
        <v>13298</v>
      </c>
      <c r="B1144" t="s">
        <v>3923</v>
      </c>
      <c r="D1144" t="s">
        <v>13299</v>
      </c>
      <c r="E1144" t="s">
        <v>13300</v>
      </c>
      <c r="F1144" t="s">
        <v>13301</v>
      </c>
      <c r="G1144" t="s">
        <v>3917</v>
      </c>
      <c r="H1144">
        <v>1521.36</v>
      </c>
      <c r="I1144">
        <v>43.1</v>
      </c>
      <c r="K1144" t="s">
        <v>13302</v>
      </c>
      <c r="L1144">
        <v>401752</v>
      </c>
      <c r="M1144">
        <v>47778</v>
      </c>
      <c r="N1144" t="s">
        <v>13303</v>
      </c>
      <c r="O1144" t="s">
        <v>13304</v>
      </c>
    </row>
    <row r="1145" spans="1:17" x14ac:dyDescent="0.3">
      <c r="A1145" t="s">
        <v>13305</v>
      </c>
      <c r="B1145" t="s">
        <v>4443</v>
      </c>
      <c r="C1145" t="s">
        <v>13306</v>
      </c>
      <c r="D1145" t="s">
        <v>13307</v>
      </c>
      <c r="E1145" t="s">
        <v>13308</v>
      </c>
      <c r="F1145" t="s">
        <v>13309</v>
      </c>
      <c r="G1145" t="s">
        <v>3917</v>
      </c>
      <c r="H1145">
        <v>2432.9699999999998</v>
      </c>
      <c r="I1145">
        <v>41.8</v>
      </c>
      <c r="J1145" t="s">
        <v>13310</v>
      </c>
      <c r="K1145" t="s">
        <v>13311</v>
      </c>
      <c r="L1145">
        <v>2175</v>
      </c>
      <c r="M1145">
        <v>23358</v>
      </c>
      <c r="N1145" t="s">
        <v>4404</v>
      </c>
      <c r="O1145" t="s">
        <v>13312</v>
      </c>
      <c r="P1145" t="s">
        <v>13313</v>
      </c>
    </row>
    <row r="1146" spans="1:17" x14ac:dyDescent="0.3">
      <c r="A1146" t="s">
        <v>13314</v>
      </c>
      <c r="B1146" t="s">
        <v>3923</v>
      </c>
      <c r="D1146" t="s">
        <v>13315</v>
      </c>
      <c r="E1146" t="s">
        <v>13316</v>
      </c>
      <c r="F1146" t="s">
        <v>13317</v>
      </c>
      <c r="G1146" t="s">
        <v>3906</v>
      </c>
      <c r="H1146">
        <v>190.536</v>
      </c>
      <c r="I1146">
        <v>35.931699999999999</v>
      </c>
      <c r="J1146" t="s">
        <v>13318</v>
      </c>
      <c r="K1146" t="s">
        <v>13319</v>
      </c>
      <c r="L1146">
        <v>22</v>
      </c>
      <c r="M1146">
        <v>0</v>
      </c>
      <c r="N1146" t="s">
        <v>13320</v>
      </c>
      <c r="O1146" t="s">
        <v>13321</v>
      </c>
    </row>
    <row r="1147" spans="1:17" x14ac:dyDescent="0.3">
      <c r="A1147" t="s">
        <v>13322</v>
      </c>
      <c r="B1147" t="s">
        <v>3923</v>
      </c>
      <c r="C1147" t="s">
        <v>13323</v>
      </c>
      <c r="D1147" t="s">
        <v>13324</v>
      </c>
      <c r="E1147" t="s">
        <v>13325</v>
      </c>
      <c r="F1147" t="s">
        <v>13326</v>
      </c>
      <c r="G1147" t="s">
        <v>3906</v>
      </c>
      <c r="H1147">
        <v>488.87599999999998</v>
      </c>
      <c r="I1147">
        <v>36.917900000000003</v>
      </c>
      <c r="J1147" t="s">
        <v>13327</v>
      </c>
      <c r="K1147" t="s">
        <v>13328</v>
      </c>
      <c r="L1147">
        <v>95</v>
      </c>
      <c r="M1147">
        <v>0</v>
      </c>
      <c r="N1147" t="s">
        <v>9032</v>
      </c>
      <c r="O1147" t="s">
        <v>13329</v>
      </c>
    </row>
    <row r="1148" spans="1:17" x14ac:dyDescent="0.3">
      <c r="A1148" t="s">
        <v>13330</v>
      </c>
      <c r="B1148" t="s">
        <v>3923</v>
      </c>
      <c r="D1148" t="s">
        <v>13331</v>
      </c>
      <c r="E1148" t="s">
        <v>13332</v>
      </c>
      <c r="F1148" t="s">
        <v>13333</v>
      </c>
      <c r="G1148" t="s">
        <v>3917</v>
      </c>
      <c r="H1148">
        <v>1688.47</v>
      </c>
      <c r="I1148">
        <v>39.099899999999998</v>
      </c>
      <c r="J1148" t="s">
        <v>13334</v>
      </c>
      <c r="K1148" t="s">
        <v>13335</v>
      </c>
      <c r="L1148">
        <v>159548</v>
      </c>
      <c r="M1148">
        <v>50113</v>
      </c>
      <c r="N1148" t="s">
        <v>13336</v>
      </c>
      <c r="O1148" t="s">
        <v>13337</v>
      </c>
      <c r="P1148" t="s">
        <v>13338</v>
      </c>
    </row>
    <row r="1149" spans="1:17" x14ac:dyDescent="0.3">
      <c r="A1149" t="s">
        <v>13339</v>
      </c>
      <c r="B1149" t="s">
        <v>4347</v>
      </c>
      <c r="C1149" t="s">
        <v>13340</v>
      </c>
      <c r="D1149" t="s">
        <v>13341</v>
      </c>
      <c r="E1149" t="s">
        <v>13342</v>
      </c>
      <c r="F1149" t="s">
        <v>13343</v>
      </c>
      <c r="G1149" t="s">
        <v>3917</v>
      </c>
      <c r="H1149">
        <v>27.9937</v>
      </c>
      <c r="I1149">
        <v>47.4</v>
      </c>
      <c r="K1149" t="s">
        <v>13344</v>
      </c>
      <c r="L1149">
        <v>802</v>
      </c>
      <c r="M1149">
        <v>0</v>
      </c>
      <c r="N1149" t="s">
        <v>13345</v>
      </c>
      <c r="O1149" t="s">
        <v>13346</v>
      </c>
      <c r="Q1149">
        <v>21</v>
      </c>
    </row>
    <row r="1150" spans="1:17" x14ac:dyDescent="0.3">
      <c r="A1150" t="s">
        <v>13347</v>
      </c>
      <c r="B1150" t="s">
        <v>3923</v>
      </c>
      <c r="D1150" t="s">
        <v>13348</v>
      </c>
      <c r="E1150" t="s">
        <v>13349</v>
      </c>
      <c r="F1150" t="s">
        <v>13350</v>
      </c>
      <c r="G1150" t="s">
        <v>3917</v>
      </c>
      <c r="H1150">
        <v>2102.42</v>
      </c>
      <c r="I1150">
        <v>37.6</v>
      </c>
      <c r="K1150" t="s">
        <v>13351</v>
      </c>
      <c r="L1150">
        <v>7998</v>
      </c>
      <c r="M1150">
        <v>0</v>
      </c>
      <c r="N1150" t="s">
        <v>9548</v>
      </c>
      <c r="O1150" t="s">
        <v>13352</v>
      </c>
    </row>
    <row r="1151" spans="1:17" x14ac:dyDescent="0.3">
      <c r="A1151" t="s">
        <v>13353</v>
      </c>
      <c r="B1151" t="s">
        <v>3923</v>
      </c>
      <c r="C1151" t="s">
        <v>13354</v>
      </c>
      <c r="D1151" t="s">
        <v>13355</v>
      </c>
      <c r="E1151" t="s">
        <v>13356</v>
      </c>
      <c r="F1151" t="s">
        <v>13357</v>
      </c>
      <c r="G1151" t="s">
        <v>3906</v>
      </c>
      <c r="H1151">
        <v>568.61199999999997</v>
      </c>
      <c r="I1151">
        <v>38.891599999999997</v>
      </c>
      <c r="J1151" t="s">
        <v>13358</v>
      </c>
      <c r="K1151" t="s">
        <v>13359</v>
      </c>
      <c r="L1151">
        <v>13345</v>
      </c>
      <c r="M1151">
        <v>25574</v>
      </c>
      <c r="N1151" t="s">
        <v>9484</v>
      </c>
      <c r="O1151" t="s">
        <v>13360</v>
      </c>
    </row>
    <row r="1152" spans="1:17" x14ac:dyDescent="0.3">
      <c r="A1152" t="s">
        <v>157</v>
      </c>
      <c r="B1152" t="s">
        <v>3984</v>
      </c>
      <c r="C1152" t="s">
        <v>13361</v>
      </c>
      <c r="D1152" t="s">
        <v>13362</v>
      </c>
      <c r="E1152" t="s">
        <v>13363</v>
      </c>
      <c r="F1152" t="s">
        <v>13364</v>
      </c>
      <c r="G1152" t="s">
        <v>3906</v>
      </c>
      <c r="H1152">
        <v>9.2206799999999998</v>
      </c>
      <c r="I1152">
        <v>42.036900000000003</v>
      </c>
      <c r="J1152" t="s">
        <v>13365</v>
      </c>
      <c r="L1152">
        <v>8</v>
      </c>
      <c r="M1152">
        <v>4970</v>
      </c>
      <c r="N1152" t="s">
        <v>13366</v>
      </c>
      <c r="O1152" t="s">
        <v>13367</v>
      </c>
      <c r="P1152" t="s">
        <v>13368</v>
      </c>
      <c r="Q1152">
        <v>25</v>
      </c>
    </row>
    <row r="1153" spans="1:17" x14ac:dyDescent="0.3">
      <c r="A1153" t="s">
        <v>3848</v>
      </c>
      <c r="B1153" t="s">
        <v>3912</v>
      </c>
      <c r="C1153" t="s">
        <v>13369</v>
      </c>
      <c r="D1153" t="s">
        <v>13370</v>
      </c>
      <c r="E1153" t="s">
        <v>13371</v>
      </c>
      <c r="F1153" t="s">
        <v>13372</v>
      </c>
      <c r="G1153" t="s">
        <v>3989</v>
      </c>
      <c r="H1153">
        <v>64.332800000000006</v>
      </c>
      <c r="I1153">
        <v>54</v>
      </c>
      <c r="K1153" t="s">
        <v>13373</v>
      </c>
      <c r="L1153">
        <v>35539</v>
      </c>
      <c r="M1153">
        <v>0</v>
      </c>
      <c r="N1153" t="s">
        <v>13374</v>
      </c>
      <c r="O1153" t="s">
        <v>13375</v>
      </c>
    </row>
    <row r="1154" spans="1:17" x14ac:dyDescent="0.3">
      <c r="A1154" t="s">
        <v>13376</v>
      </c>
      <c r="B1154" t="s">
        <v>3923</v>
      </c>
      <c r="D1154" t="s">
        <v>13377</v>
      </c>
      <c r="E1154" t="s">
        <v>13378</v>
      </c>
      <c r="F1154" t="s">
        <v>13379</v>
      </c>
      <c r="G1154" t="s">
        <v>3917</v>
      </c>
      <c r="H1154">
        <v>243.11</v>
      </c>
      <c r="I1154">
        <v>37.9</v>
      </c>
      <c r="K1154" t="s">
        <v>13380</v>
      </c>
      <c r="L1154">
        <v>638</v>
      </c>
      <c r="M1154">
        <v>33637</v>
      </c>
      <c r="N1154" t="s">
        <v>13381</v>
      </c>
      <c r="O1154" t="s">
        <v>13382</v>
      </c>
      <c r="P1154" t="s">
        <v>13383</v>
      </c>
    </row>
    <row r="1155" spans="1:17" x14ac:dyDescent="0.3">
      <c r="A1155" t="s">
        <v>13384</v>
      </c>
      <c r="B1155" t="s">
        <v>4267</v>
      </c>
      <c r="C1155" t="s">
        <v>13385</v>
      </c>
      <c r="D1155" t="s">
        <v>13386</v>
      </c>
      <c r="E1155" t="s">
        <v>13387</v>
      </c>
      <c r="F1155" t="s">
        <v>13388</v>
      </c>
      <c r="G1155" t="s">
        <v>3906</v>
      </c>
      <c r="H1155">
        <v>1272.1400000000001</v>
      </c>
      <c r="I1155">
        <v>41.955500000000001</v>
      </c>
      <c r="J1155" t="s">
        <v>13389</v>
      </c>
      <c r="K1155" t="s">
        <v>13390</v>
      </c>
      <c r="L1155">
        <v>4311</v>
      </c>
      <c r="M1155">
        <v>0</v>
      </c>
      <c r="N1155" t="s">
        <v>5623</v>
      </c>
      <c r="O1155" t="s">
        <v>13391</v>
      </c>
    </row>
    <row r="1156" spans="1:17" x14ac:dyDescent="0.3">
      <c r="A1156" t="s">
        <v>13392</v>
      </c>
      <c r="B1156" t="s">
        <v>4091</v>
      </c>
      <c r="C1156" t="s">
        <v>13393</v>
      </c>
      <c r="D1156" t="s">
        <v>13394</v>
      </c>
      <c r="E1156" t="s">
        <v>13395</v>
      </c>
      <c r="F1156" t="s">
        <v>13396</v>
      </c>
      <c r="G1156" t="s">
        <v>3989</v>
      </c>
      <c r="H1156">
        <v>51.498100000000001</v>
      </c>
      <c r="I1156">
        <v>52.3</v>
      </c>
      <c r="K1156" t="s">
        <v>13397</v>
      </c>
      <c r="L1156">
        <v>36360</v>
      </c>
      <c r="M1156">
        <v>0</v>
      </c>
      <c r="N1156" t="s">
        <v>13398</v>
      </c>
      <c r="O1156" t="s">
        <v>13399</v>
      </c>
    </row>
    <row r="1157" spans="1:17" x14ac:dyDescent="0.3">
      <c r="A1157" t="s">
        <v>13400</v>
      </c>
      <c r="B1157" t="s">
        <v>4043</v>
      </c>
      <c r="C1157" t="s">
        <v>13401</v>
      </c>
      <c r="D1157" t="s">
        <v>13402</v>
      </c>
      <c r="E1157" t="s">
        <v>13403</v>
      </c>
      <c r="F1157" t="s">
        <v>13404</v>
      </c>
      <c r="G1157" t="s">
        <v>3989</v>
      </c>
      <c r="H1157">
        <v>25.693200000000001</v>
      </c>
      <c r="I1157">
        <v>46.6</v>
      </c>
      <c r="K1157" t="s">
        <v>13405</v>
      </c>
      <c r="L1157">
        <v>23748</v>
      </c>
      <c r="M1157">
        <v>0</v>
      </c>
      <c r="N1157" t="s">
        <v>5864</v>
      </c>
      <c r="O1157" t="s">
        <v>13406</v>
      </c>
    </row>
    <row r="1158" spans="1:17" x14ac:dyDescent="0.3">
      <c r="A1158" t="s">
        <v>13407</v>
      </c>
      <c r="B1158" t="s">
        <v>3984</v>
      </c>
      <c r="C1158" t="s">
        <v>13408</v>
      </c>
      <c r="D1158" t="s">
        <v>13409</v>
      </c>
      <c r="E1158" t="s">
        <v>13410</v>
      </c>
      <c r="F1158" t="s">
        <v>13411</v>
      </c>
      <c r="G1158" t="s">
        <v>3906</v>
      </c>
      <c r="H1158">
        <v>14.0486</v>
      </c>
      <c r="I1158">
        <v>31.7378</v>
      </c>
      <c r="J1158" t="s">
        <v>13412</v>
      </c>
      <c r="L1158">
        <v>10</v>
      </c>
      <c r="M1158">
        <v>5388</v>
      </c>
      <c r="N1158" t="s">
        <v>11673</v>
      </c>
      <c r="O1158" t="s">
        <v>13413</v>
      </c>
      <c r="P1158" t="s">
        <v>13414</v>
      </c>
      <c r="Q1158">
        <v>25</v>
      </c>
    </row>
    <row r="1159" spans="1:17" x14ac:dyDescent="0.3">
      <c r="A1159" t="s">
        <v>13415</v>
      </c>
      <c r="B1159" t="s">
        <v>3984</v>
      </c>
      <c r="C1159" t="s">
        <v>13416</v>
      </c>
      <c r="D1159" t="s">
        <v>13417</v>
      </c>
      <c r="E1159" t="s">
        <v>13418</v>
      </c>
      <c r="F1159" t="s">
        <v>13419</v>
      </c>
      <c r="G1159" t="s">
        <v>3906</v>
      </c>
      <c r="H1159">
        <v>11.130100000000001</v>
      </c>
      <c r="I1159">
        <v>36.306800000000003</v>
      </c>
      <c r="J1159" t="s">
        <v>13420</v>
      </c>
      <c r="L1159">
        <v>12</v>
      </c>
      <c r="M1159">
        <v>5375</v>
      </c>
      <c r="N1159" t="s">
        <v>13421</v>
      </c>
      <c r="O1159" t="s">
        <v>13422</v>
      </c>
      <c r="P1159" t="s">
        <v>13423</v>
      </c>
      <c r="Q1159">
        <v>25</v>
      </c>
    </row>
    <row r="1160" spans="1:17" x14ac:dyDescent="0.3">
      <c r="A1160" t="s">
        <v>13424</v>
      </c>
      <c r="B1160" t="s">
        <v>3984</v>
      </c>
      <c r="C1160" t="s">
        <v>13425</v>
      </c>
      <c r="D1160" t="s">
        <v>13426</v>
      </c>
      <c r="E1160" t="s">
        <v>13427</v>
      </c>
      <c r="F1160" t="s">
        <v>13428</v>
      </c>
      <c r="G1160" t="s">
        <v>3906</v>
      </c>
      <c r="H1160">
        <v>10.845800000000001</v>
      </c>
      <c r="I1160">
        <v>45.887900000000002</v>
      </c>
      <c r="J1160" t="s">
        <v>13429</v>
      </c>
      <c r="L1160">
        <v>13</v>
      </c>
      <c r="M1160">
        <v>5319</v>
      </c>
      <c r="N1160" t="s">
        <v>13430</v>
      </c>
      <c r="O1160" t="s">
        <v>13431</v>
      </c>
      <c r="P1160" t="s">
        <v>13432</v>
      </c>
      <c r="Q1160">
        <v>25</v>
      </c>
    </row>
    <row r="1161" spans="1:17" x14ac:dyDescent="0.3">
      <c r="A1161" t="s">
        <v>13433</v>
      </c>
      <c r="B1161" t="s">
        <v>4772</v>
      </c>
      <c r="C1161" t="s">
        <v>13434</v>
      </c>
      <c r="E1161" t="s">
        <v>13435</v>
      </c>
      <c r="F1161" t="s">
        <v>13436</v>
      </c>
      <c r="G1161" t="s">
        <v>3906</v>
      </c>
      <c r="H1161">
        <v>15.074299999999999</v>
      </c>
      <c r="I1161">
        <v>48.024000000000001</v>
      </c>
      <c r="J1161" t="s">
        <v>13437</v>
      </c>
      <c r="L1161">
        <v>21</v>
      </c>
      <c r="M1161">
        <v>7900</v>
      </c>
      <c r="N1161" t="s">
        <v>7994</v>
      </c>
      <c r="O1161" t="s">
        <v>13438</v>
      </c>
      <c r="P1161" t="s">
        <v>13439</v>
      </c>
    </row>
    <row r="1162" spans="1:17" x14ac:dyDescent="0.3">
      <c r="A1162" t="s">
        <v>13440</v>
      </c>
      <c r="B1162" t="s">
        <v>4347</v>
      </c>
      <c r="C1162" t="s">
        <v>13441</v>
      </c>
      <c r="D1162" t="s">
        <v>13442</v>
      </c>
      <c r="E1162" t="s">
        <v>13443</v>
      </c>
      <c r="F1162" t="s">
        <v>13444</v>
      </c>
      <c r="G1162" t="s">
        <v>3917</v>
      </c>
      <c r="H1162">
        <v>28.378</v>
      </c>
      <c r="I1162">
        <v>51.1</v>
      </c>
      <c r="K1162" t="s">
        <v>13445</v>
      </c>
      <c r="L1162">
        <v>861</v>
      </c>
      <c r="M1162">
        <v>9262</v>
      </c>
      <c r="N1162" t="s">
        <v>13446</v>
      </c>
      <c r="O1162" t="s">
        <v>13447</v>
      </c>
      <c r="P1162" t="s">
        <v>13448</v>
      </c>
    </row>
    <row r="1163" spans="1:17" x14ac:dyDescent="0.3">
      <c r="A1163" t="s">
        <v>13449</v>
      </c>
      <c r="B1163" t="s">
        <v>3902</v>
      </c>
      <c r="C1163" t="s">
        <v>13450</v>
      </c>
      <c r="D1163" t="s">
        <v>13451</v>
      </c>
      <c r="E1163" t="s">
        <v>13452</v>
      </c>
      <c r="F1163" t="s">
        <v>13453</v>
      </c>
      <c r="G1163" t="s">
        <v>3917</v>
      </c>
      <c r="H1163">
        <v>1514.18</v>
      </c>
      <c r="I1163">
        <v>32.1</v>
      </c>
      <c r="K1163" t="s">
        <v>13454</v>
      </c>
      <c r="L1163">
        <v>132636</v>
      </c>
      <c r="M1163">
        <v>0</v>
      </c>
      <c r="N1163" t="s">
        <v>6286</v>
      </c>
      <c r="O1163" t="s">
        <v>13455</v>
      </c>
    </row>
    <row r="1164" spans="1:17" x14ac:dyDescent="0.3">
      <c r="A1164" t="s">
        <v>13456</v>
      </c>
      <c r="B1164" t="s">
        <v>3923</v>
      </c>
      <c r="D1164" t="s">
        <v>13457</v>
      </c>
      <c r="E1164" t="s">
        <v>13458</v>
      </c>
      <c r="F1164" t="s">
        <v>13459</v>
      </c>
      <c r="G1164" t="s">
        <v>3989</v>
      </c>
      <c r="H1164">
        <v>80.362700000000004</v>
      </c>
      <c r="I1164">
        <v>38.9</v>
      </c>
      <c r="K1164" t="s">
        <v>13460</v>
      </c>
      <c r="L1164">
        <v>74659</v>
      </c>
      <c r="M1164">
        <v>0</v>
      </c>
      <c r="N1164" t="s">
        <v>13461</v>
      </c>
      <c r="O1164" t="s">
        <v>13462</v>
      </c>
    </row>
    <row r="1165" spans="1:17" x14ac:dyDescent="0.3">
      <c r="A1165" t="s">
        <v>13463</v>
      </c>
      <c r="B1165" t="s">
        <v>5082</v>
      </c>
      <c r="C1165" t="s">
        <v>13464</v>
      </c>
      <c r="D1165" t="s">
        <v>13465</v>
      </c>
      <c r="E1165" t="s">
        <v>13466</v>
      </c>
      <c r="F1165" t="s">
        <v>13467</v>
      </c>
      <c r="G1165" t="s">
        <v>3906</v>
      </c>
      <c r="H1165">
        <v>240.61099999999999</v>
      </c>
      <c r="I1165">
        <v>43.803899999999999</v>
      </c>
      <c r="J1165" t="s">
        <v>13468</v>
      </c>
      <c r="K1165" t="s">
        <v>13469</v>
      </c>
      <c r="L1165">
        <v>738</v>
      </c>
      <c r="M1165">
        <v>0</v>
      </c>
      <c r="N1165" t="s">
        <v>13470</v>
      </c>
      <c r="O1165" t="s">
        <v>13471</v>
      </c>
    </row>
    <row r="1166" spans="1:17" x14ac:dyDescent="0.3">
      <c r="A1166" t="s">
        <v>13472</v>
      </c>
      <c r="B1166" t="s">
        <v>4443</v>
      </c>
      <c r="C1166" t="s">
        <v>13473</v>
      </c>
      <c r="D1166" t="s">
        <v>13474</v>
      </c>
      <c r="E1166" t="s">
        <v>13475</v>
      </c>
      <c r="F1166" t="s">
        <v>13476</v>
      </c>
      <c r="G1166" t="s">
        <v>3917</v>
      </c>
      <c r="H1166">
        <v>2729.2</v>
      </c>
      <c r="I1166">
        <v>40.9</v>
      </c>
      <c r="K1166" t="s">
        <v>13477</v>
      </c>
      <c r="L1166">
        <v>17902</v>
      </c>
      <c r="M1166">
        <v>62192</v>
      </c>
      <c r="N1166" t="s">
        <v>10239</v>
      </c>
      <c r="O1166" t="s">
        <v>13478</v>
      </c>
      <c r="P1166" t="s">
        <v>13479</v>
      </c>
    </row>
    <row r="1167" spans="1:17" x14ac:dyDescent="0.3">
      <c r="A1167" t="s">
        <v>13480</v>
      </c>
      <c r="B1167" t="s">
        <v>3923</v>
      </c>
      <c r="C1167">
        <v>1808015.09</v>
      </c>
      <c r="D1167" t="s">
        <v>13481</v>
      </c>
      <c r="E1167" t="s">
        <v>13482</v>
      </c>
      <c r="F1167" t="s">
        <v>13483</v>
      </c>
      <c r="G1167" t="s">
        <v>3906</v>
      </c>
      <c r="H1167">
        <v>2182.96</v>
      </c>
      <c r="I1167">
        <v>34.1432</v>
      </c>
      <c r="J1167" t="s">
        <v>13484</v>
      </c>
      <c r="K1167" t="s">
        <v>13485</v>
      </c>
      <c r="L1167">
        <v>821</v>
      </c>
      <c r="M1167">
        <v>97407</v>
      </c>
      <c r="N1167" t="s">
        <v>10773</v>
      </c>
      <c r="O1167" t="s">
        <v>13486</v>
      </c>
    </row>
    <row r="1168" spans="1:17" x14ac:dyDescent="0.3">
      <c r="A1168" t="s">
        <v>13487</v>
      </c>
      <c r="B1168" t="s">
        <v>3923</v>
      </c>
      <c r="C1168" t="s">
        <v>13488</v>
      </c>
      <c r="D1168" t="s">
        <v>13489</v>
      </c>
      <c r="E1168" t="s">
        <v>13490</v>
      </c>
      <c r="F1168" t="s">
        <v>13491</v>
      </c>
      <c r="G1168" t="s">
        <v>3917</v>
      </c>
      <c r="H1168">
        <v>452.68099999999998</v>
      </c>
      <c r="I1168">
        <v>35.799999999999997</v>
      </c>
      <c r="K1168" t="s">
        <v>13492</v>
      </c>
      <c r="L1168">
        <v>140035</v>
      </c>
      <c r="M1168">
        <v>0</v>
      </c>
      <c r="N1168" t="s">
        <v>9741</v>
      </c>
      <c r="O1168" t="s">
        <v>13493</v>
      </c>
    </row>
    <row r="1169" spans="1:17" x14ac:dyDescent="0.3">
      <c r="A1169" t="s">
        <v>35</v>
      </c>
      <c r="B1169" t="s">
        <v>3984</v>
      </c>
      <c r="C1169" t="s">
        <v>13494</v>
      </c>
      <c r="D1169" t="s">
        <v>13495</v>
      </c>
      <c r="E1169" t="s">
        <v>13496</v>
      </c>
      <c r="F1169" t="s">
        <v>13497</v>
      </c>
      <c r="G1169" t="s">
        <v>3917</v>
      </c>
      <c r="H1169">
        <v>45.813299999999998</v>
      </c>
      <c r="I1169">
        <v>49.3</v>
      </c>
      <c r="K1169" t="s">
        <v>13498</v>
      </c>
      <c r="L1169">
        <v>17</v>
      </c>
      <c r="M1169">
        <v>0</v>
      </c>
      <c r="N1169" t="s">
        <v>13499</v>
      </c>
      <c r="O1169" t="s">
        <v>13500</v>
      </c>
      <c r="Q1169">
        <v>30</v>
      </c>
    </row>
    <row r="1170" spans="1:17" x14ac:dyDescent="0.3">
      <c r="A1170" t="s">
        <v>13501</v>
      </c>
      <c r="B1170" t="s">
        <v>4367</v>
      </c>
      <c r="C1170" t="s">
        <v>13502</v>
      </c>
      <c r="D1170" t="s">
        <v>13503</v>
      </c>
      <c r="E1170" t="s">
        <v>13504</v>
      </c>
      <c r="F1170" t="s">
        <v>13505</v>
      </c>
      <c r="G1170" t="s">
        <v>3989</v>
      </c>
      <c r="H1170">
        <v>908.83299999999997</v>
      </c>
      <c r="I1170">
        <v>43.3</v>
      </c>
      <c r="K1170" t="s">
        <v>13506</v>
      </c>
      <c r="L1170">
        <v>6910</v>
      </c>
      <c r="M1170">
        <v>0</v>
      </c>
      <c r="N1170" t="s">
        <v>13507</v>
      </c>
      <c r="O1170" t="s">
        <v>13508</v>
      </c>
    </row>
    <row r="1171" spans="1:17" x14ac:dyDescent="0.3">
      <c r="A1171" t="s">
        <v>13509</v>
      </c>
      <c r="B1171" t="s">
        <v>4198</v>
      </c>
      <c r="C1171" t="s">
        <v>13510</v>
      </c>
      <c r="D1171" t="s">
        <v>13511</v>
      </c>
      <c r="E1171" t="s">
        <v>13512</v>
      </c>
      <c r="F1171" t="s">
        <v>13513</v>
      </c>
      <c r="G1171" t="s">
        <v>3917</v>
      </c>
      <c r="H1171">
        <v>773.09900000000005</v>
      </c>
      <c r="I1171">
        <v>25.6</v>
      </c>
      <c r="K1171" t="s">
        <v>13514</v>
      </c>
      <c r="L1171">
        <v>6489</v>
      </c>
      <c r="M1171">
        <v>29544</v>
      </c>
      <c r="N1171" t="s">
        <v>13515</v>
      </c>
      <c r="O1171" t="s">
        <v>13516</v>
      </c>
    </row>
    <row r="1172" spans="1:17" x14ac:dyDescent="0.3">
      <c r="A1172" t="s">
        <v>13517</v>
      </c>
      <c r="B1172" t="s">
        <v>4367</v>
      </c>
      <c r="D1172" t="s">
        <v>13518</v>
      </c>
      <c r="E1172" t="s">
        <v>13519</v>
      </c>
      <c r="F1172" t="s">
        <v>13520</v>
      </c>
      <c r="G1172" t="s">
        <v>3917</v>
      </c>
      <c r="H1172">
        <v>3375.7</v>
      </c>
      <c r="I1172">
        <v>37.6</v>
      </c>
      <c r="K1172" t="s">
        <v>13521</v>
      </c>
      <c r="L1172">
        <v>280241</v>
      </c>
      <c r="M1172">
        <v>0</v>
      </c>
      <c r="N1172" t="s">
        <v>13522</v>
      </c>
      <c r="O1172" t="s">
        <v>13523</v>
      </c>
    </row>
    <row r="1173" spans="1:17" x14ac:dyDescent="0.3">
      <c r="A1173" t="s">
        <v>13524</v>
      </c>
      <c r="B1173" t="s">
        <v>3923</v>
      </c>
      <c r="C1173" t="s">
        <v>13525</v>
      </c>
      <c r="D1173" t="s">
        <v>13526</v>
      </c>
      <c r="E1173" t="s">
        <v>13527</v>
      </c>
      <c r="F1173" t="s">
        <v>13528</v>
      </c>
      <c r="G1173" t="s">
        <v>3906</v>
      </c>
      <c r="H1173">
        <v>2226.9699999999998</v>
      </c>
      <c r="I1173">
        <v>34.192100000000003</v>
      </c>
      <c r="J1173" t="s">
        <v>13529</v>
      </c>
      <c r="K1173" t="s">
        <v>13530</v>
      </c>
      <c r="L1173">
        <v>899</v>
      </c>
      <c r="M1173">
        <v>0</v>
      </c>
      <c r="N1173" t="s">
        <v>8211</v>
      </c>
      <c r="O1173" t="s">
        <v>13531</v>
      </c>
    </row>
    <row r="1174" spans="1:17" x14ac:dyDescent="0.3">
      <c r="A1174" t="s">
        <v>13532</v>
      </c>
      <c r="B1174" t="s">
        <v>4267</v>
      </c>
      <c r="D1174" t="s">
        <v>13533</v>
      </c>
      <c r="E1174" t="s">
        <v>13534</v>
      </c>
      <c r="F1174" t="s">
        <v>13535</v>
      </c>
      <c r="G1174" t="s">
        <v>3917</v>
      </c>
      <c r="H1174">
        <v>156.12200000000001</v>
      </c>
      <c r="I1174">
        <v>37.6</v>
      </c>
      <c r="K1174" t="s">
        <v>13536</v>
      </c>
      <c r="L1174">
        <v>21979</v>
      </c>
      <c r="M1174">
        <v>0</v>
      </c>
      <c r="N1174" t="s">
        <v>13537</v>
      </c>
      <c r="O1174" t="s">
        <v>13538</v>
      </c>
    </row>
    <row r="1175" spans="1:17" x14ac:dyDescent="0.3">
      <c r="A1175" t="s">
        <v>13539</v>
      </c>
      <c r="B1175" t="s">
        <v>4443</v>
      </c>
      <c r="C1175" t="s">
        <v>13540</v>
      </c>
      <c r="D1175" t="s">
        <v>13541</v>
      </c>
      <c r="E1175" t="s">
        <v>8848</v>
      </c>
      <c r="F1175" t="s">
        <v>13542</v>
      </c>
      <c r="G1175" t="s">
        <v>3917</v>
      </c>
      <c r="H1175">
        <v>2692.23</v>
      </c>
      <c r="I1175">
        <v>41.1</v>
      </c>
      <c r="K1175" t="s">
        <v>13543</v>
      </c>
      <c r="L1175">
        <v>171874</v>
      </c>
      <c r="M1175">
        <v>0</v>
      </c>
      <c r="N1175" t="s">
        <v>8851</v>
      </c>
      <c r="O1175" t="s">
        <v>13544</v>
      </c>
    </row>
    <row r="1176" spans="1:17" x14ac:dyDescent="0.3">
      <c r="A1176" t="s">
        <v>13545</v>
      </c>
      <c r="B1176" t="s">
        <v>3923</v>
      </c>
      <c r="C1176" t="s">
        <v>13546</v>
      </c>
      <c r="D1176" t="s">
        <v>13547</v>
      </c>
      <c r="E1176" t="s">
        <v>13548</v>
      </c>
      <c r="F1176" t="s">
        <v>13549</v>
      </c>
      <c r="G1176" t="s">
        <v>3906</v>
      </c>
      <c r="H1176">
        <v>2297.2199999999998</v>
      </c>
      <c r="I1176">
        <v>34.387300000000003</v>
      </c>
      <c r="J1176" t="s">
        <v>13550</v>
      </c>
      <c r="K1176" t="s">
        <v>13551</v>
      </c>
      <c r="L1176">
        <v>593</v>
      </c>
      <c r="M1176">
        <v>0</v>
      </c>
      <c r="N1176" t="s">
        <v>10605</v>
      </c>
      <c r="O1176" t="s">
        <v>13552</v>
      </c>
    </row>
    <row r="1177" spans="1:17" x14ac:dyDescent="0.3">
      <c r="A1177" t="s">
        <v>13553</v>
      </c>
      <c r="B1177" t="s">
        <v>4367</v>
      </c>
      <c r="D1177" t="s">
        <v>13554</v>
      </c>
      <c r="E1177" t="s">
        <v>13555</v>
      </c>
      <c r="F1177" t="s">
        <v>13556</v>
      </c>
      <c r="G1177" t="s">
        <v>3917</v>
      </c>
      <c r="H1177">
        <v>661.279</v>
      </c>
      <c r="I1177">
        <v>0</v>
      </c>
      <c r="K1177" t="s">
        <v>13557</v>
      </c>
      <c r="L1177">
        <v>5301</v>
      </c>
      <c r="M1177">
        <v>0</v>
      </c>
      <c r="N1177" t="s">
        <v>13558</v>
      </c>
      <c r="O1177" t="s">
        <v>13559</v>
      </c>
    </row>
    <row r="1178" spans="1:17" x14ac:dyDescent="0.3">
      <c r="A1178" t="s">
        <v>13560</v>
      </c>
      <c r="B1178" t="s">
        <v>6388</v>
      </c>
      <c r="C1178" t="s">
        <v>13561</v>
      </c>
      <c r="D1178" t="s">
        <v>13562</v>
      </c>
      <c r="E1178" t="s">
        <v>13563</v>
      </c>
      <c r="F1178" t="s">
        <v>13564</v>
      </c>
      <c r="G1178" t="s">
        <v>3906</v>
      </c>
      <c r="H1178">
        <v>2367.61</v>
      </c>
      <c r="I1178">
        <v>44.884500000000003</v>
      </c>
      <c r="J1178" t="s">
        <v>13565</v>
      </c>
      <c r="K1178" t="s">
        <v>13566</v>
      </c>
      <c r="L1178">
        <v>230</v>
      </c>
      <c r="M1178">
        <v>67488</v>
      </c>
      <c r="N1178" t="s">
        <v>13567</v>
      </c>
      <c r="O1178" t="s">
        <v>13568</v>
      </c>
      <c r="P1178" t="s">
        <v>13569</v>
      </c>
    </row>
    <row r="1179" spans="1:17" x14ac:dyDescent="0.3">
      <c r="A1179" t="s">
        <v>13570</v>
      </c>
      <c r="B1179" t="s">
        <v>3923</v>
      </c>
      <c r="C1179" t="s">
        <v>13571</v>
      </c>
      <c r="D1179" t="s">
        <v>13572</v>
      </c>
      <c r="E1179" t="s">
        <v>13573</v>
      </c>
      <c r="F1179" t="s">
        <v>13574</v>
      </c>
      <c r="G1179" t="s">
        <v>3989</v>
      </c>
      <c r="H1179">
        <v>528.226</v>
      </c>
      <c r="I1179">
        <v>39.4</v>
      </c>
      <c r="K1179" t="s">
        <v>13575</v>
      </c>
      <c r="L1179">
        <v>14</v>
      </c>
      <c r="M1179">
        <v>0</v>
      </c>
      <c r="N1179" t="s">
        <v>13576</v>
      </c>
      <c r="O1179" t="s">
        <v>13577</v>
      </c>
    </row>
    <row r="1180" spans="1:17" x14ac:dyDescent="0.3">
      <c r="A1180" t="s">
        <v>13578</v>
      </c>
      <c r="B1180" t="s">
        <v>3984</v>
      </c>
      <c r="C1180" t="s">
        <v>13579</v>
      </c>
      <c r="D1180" t="s">
        <v>13580</v>
      </c>
      <c r="E1180" t="s">
        <v>13581</v>
      </c>
      <c r="F1180" t="s">
        <v>13582</v>
      </c>
      <c r="G1180" t="s">
        <v>3906</v>
      </c>
      <c r="H1180">
        <v>12.6594</v>
      </c>
      <c r="I1180">
        <v>37.620399999999997</v>
      </c>
      <c r="J1180" t="s">
        <v>13583</v>
      </c>
      <c r="L1180">
        <v>8</v>
      </c>
      <c r="M1180">
        <v>5678</v>
      </c>
      <c r="N1180" t="s">
        <v>13584</v>
      </c>
      <c r="O1180" t="s">
        <v>13585</v>
      </c>
      <c r="P1180" t="s">
        <v>13586</v>
      </c>
      <c r="Q1180">
        <v>25</v>
      </c>
    </row>
    <row r="1181" spans="1:17" x14ac:dyDescent="0.3">
      <c r="A1181" t="s">
        <v>13587</v>
      </c>
      <c r="B1181" t="s">
        <v>4198</v>
      </c>
      <c r="C1181" t="s">
        <v>13588</v>
      </c>
      <c r="D1181" t="s">
        <v>13589</v>
      </c>
      <c r="E1181" t="s">
        <v>13590</v>
      </c>
      <c r="F1181" t="s">
        <v>13591</v>
      </c>
      <c r="G1181" t="s">
        <v>3917</v>
      </c>
      <c r="H1181">
        <v>11.859299999999999</v>
      </c>
      <c r="I1181">
        <v>35</v>
      </c>
      <c r="K1181" t="s">
        <v>13592</v>
      </c>
      <c r="L1181">
        <v>1059</v>
      </c>
      <c r="M1181">
        <v>6350</v>
      </c>
      <c r="N1181" t="s">
        <v>13593</v>
      </c>
      <c r="O1181" t="s">
        <v>13594</v>
      </c>
    </row>
    <row r="1182" spans="1:17" x14ac:dyDescent="0.3">
      <c r="A1182" t="s">
        <v>13595</v>
      </c>
      <c r="B1182" t="s">
        <v>4267</v>
      </c>
      <c r="C1182" t="s">
        <v>13596</v>
      </c>
      <c r="D1182" t="s">
        <v>13597</v>
      </c>
      <c r="E1182" t="s">
        <v>13598</v>
      </c>
      <c r="F1182" t="s">
        <v>13599</v>
      </c>
      <c r="G1182" t="s">
        <v>3917</v>
      </c>
      <c r="H1182">
        <v>119.68300000000001</v>
      </c>
      <c r="I1182">
        <v>35.700000000000003</v>
      </c>
      <c r="K1182" t="s">
        <v>13600</v>
      </c>
      <c r="L1182">
        <v>3047</v>
      </c>
      <c r="M1182">
        <v>0</v>
      </c>
      <c r="N1182" t="s">
        <v>5623</v>
      </c>
      <c r="O1182" t="s">
        <v>13601</v>
      </c>
    </row>
    <row r="1183" spans="1:17" x14ac:dyDescent="0.3">
      <c r="A1183" t="s">
        <v>13602</v>
      </c>
      <c r="B1183" t="s">
        <v>3984</v>
      </c>
      <c r="C1183" t="s">
        <v>13603</v>
      </c>
      <c r="D1183" t="s">
        <v>13604</v>
      </c>
      <c r="E1183" t="s">
        <v>13605</v>
      </c>
      <c r="F1183" t="s">
        <v>13606</v>
      </c>
      <c r="G1183" t="s">
        <v>3989</v>
      </c>
      <c r="H1183">
        <v>38.249699999999997</v>
      </c>
      <c r="I1183">
        <v>48.8</v>
      </c>
      <c r="K1183" t="s">
        <v>13607</v>
      </c>
      <c r="L1183">
        <v>1091</v>
      </c>
      <c r="M1183">
        <v>0</v>
      </c>
      <c r="N1183" t="s">
        <v>13608</v>
      </c>
      <c r="O1183" t="s">
        <v>13609</v>
      </c>
    </row>
    <row r="1184" spans="1:17" x14ac:dyDescent="0.3">
      <c r="A1184" t="s">
        <v>694</v>
      </c>
      <c r="B1184" t="s">
        <v>3984</v>
      </c>
      <c r="C1184" t="s">
        <v>13610</v>
      </c>
      <c r="D1184" t="s">
        <v>13611</v>
      </c>
      <c r="E1184" t="s">
        <v>13612</v>
      </c>
      <c r="F1184" t="s">
        <v>13613</v>
      </c>
      <c r="G1184" t="s">
        <v>3989</v>
      </c>
      <c r="H1184">
        <v>51.758499999999998</v>
      </c>
      <c r="I1184">
        <v>53</v>
      </c>
      <c r="K1184" t="s">
        <v>13614</v>
      </c>
      <c r="L1184">
        <v>88</v>
      </c>
      <c r="M1184">
        <v>14017</v>
      </c>
      <c r="N1184" t="s">
        <v>13615</v>
      </c>
      <c r="O1184" t="s">
        <v>13616</v>
      </c>
      <c r="Q1184">
        <v>25</v>
      </c>
    </row>
    <row r="1185" spans="1:17" x14ac:dyDescent="0.3">
      <c r="A1185" t="s">
        <v>13617</v>
      </c>
      <c r="B1185" t="s">
        <v>3923</v>
      </c>
      <c r="C1185" t="s">
        <v>13618</v>
      </c>
      <c r="D1185" t="s">
        <v>13619</v>
      </c>
      <c r="E1185" t="s">
        <v>13620</v>
      </c>
      <c r="F1185" t="s">
        <v>13621</v>
      </c>
      <c r="G1185" t="s">
        <v>3906</v>
      </c>
      <c r="H1185">
        <v>2405.85</v>
      </c>
      <c r="I1185">
        <v>42.244599999999998</v>
      </c>
      <c r="J1185" t="s">
        <v>13622</v>
      </c>
      <c r="K1185" t="s">
        <v>13623</v>
      </c>
      <c r="L1185">
        <v>7735</v>
      </c>
      <c r="M1185">
        <v>0</v>
      </c>
      <c r="N1185" t="s">
        <v>13624</v>
      </c>
      <c r="O1185" t="s">
        <v>13625</v>
      </c>
    </row>
    <row r="1186" spans="1:17" x14ac:dyDescent="0.3">
      <c r="A1186" t="s">
        <v>13626</v>
      </c>
      <c r="B1186" t="s">
        <v>3902</v>
      </c>
      <c r="D1186" t="s">
        <v>13627</v>
      </c>
      <c r="E1186" t="s">
        <v>13628</v>
      </c>
      <c r="F1186" t="s">
        <v>13629</v>
      </c>
      <c r="G1186" t="s">
        <v>3917</v>
      </c>
      <c r="H1186">
        <v>88.693100000000001</v>
      </c>
      <c r="I1186">
        <v>0</v>
      </c>
      <c r="K1186" t="s">
        <v>13630</v>
      </c>
      <c r="L1186">
        <v>13775</v>
      </c>
      <c r="M1186">
        <v>0</v>
      </c>
      <c r="N1186" t="s">
        <v>13631</v>
      </c>
      <c r="O1186" t="s">
        <v>13632</v>
      </c>
    </row>
    <row r="1187" spans="1:17" x14ac:dyDescent="0.3">
      <c r="A1187" t="s">
        <v>13633</v>
      </c>
      <c r="B1187" t="s">
        <v>4267</v>
      </c>
      <c r="C1187" t="s">
        <v>13634</v>
      </c>
      <c r="D1187" t="s">
        <v>13635</v>
      </c>
      <c r="E1187" t="s">
        <v>13636</v>
      </c>
      <c r="F1187" t="s">
        <v>13637</v>
      </c>
      <c r="G1187" t="s">
        <v>3906</v>
      </c>
      <c r="H1187">
        <v>608.62300000000005</v>
      </c>
      <c r="I1187">
        <v>33.546300000000002</v>
      </c>
      <c r="J1187" t="s">
        <v>13638</v>
      </c>
      <c r="K1187" t="s">
        <v>13639</v>
      </c>
      <c r="L1187">
        <v>659</v>
      </c>
      <c r="M1187">
        <v>0</v>
      </c>
      <c r="N1187" t="s">
        <v>8873</v>
      </c>
      <c r="O1187" t="s">
        <v>13640</v>
      </c>
    </row>
    <row r="1188" spans="1:17" x14ac:dyDescent="0.3">
      <c r="A1188" t="s">
        <v>13641</v>
      </c>
      <c r="B1188" t="s">
        <v>4635</v>
      </c>
      <c r="C1188" t="s">
        <v>13642</v>
      </c>
      <c r="D1188" t="s">
        <v>13643</v>
      </c>
      <c r="E1188" t="s">
        <v>4671</v>
      </c>
      <c r="F1188" t="s">
        <v>13644</v>
      </c>
      <c r="G1188" t="s">
        <v>3917</v>
      </c>
      <c r="H1188">
        <v>1014.09</v>
      </c>
      <c r="I1188">
        <v>39.299999999999997</v>
      </c>
      <c r="K1188" t="s">
        <v>13645</v>
      </c>
      <c r="L1188">
        <v>249520</v>
      </c>
      <c r="M1188">
        <v>0</v>
      </c>
      <c r="N1188" t="s">
        <v>4674</v>
      </c>
      <c r="O1188" t="s">
        <v>13646</v>
      </c>
    </row>
    <row r="1189" spans="1:17" x14ac:dyDescent="0.3">
      <c r="A1189" t="s">
        <v>13647</v>
      </c>
      <c r="B1189" t="s">
        <v>3984</v>
      </c>
      <c r="C1189" t="s">
        <v>13648</v>
      </c>
      <c r="D1189" t="s">
        <v>13649</v>
      </c>
      <c r="E1189" t="s">
        <v>13650</v>
      </c>
      <c r="F1189" t="s">
        <v>13651</v>
      </c>
      <c r="G1189" t="s">
        <v>3989</v>
      </c>
      <c r="H1189">
        <v>39.8568</v>
      </c>
      <c r="I1189">
        <v>47.9</v>
      </c>
      <c r="K1189" t="s">
        <v>13652</v>
      </c>
      <c r="L1189">
        <v>3976</v>
      </c>
      <c r="M1189">
        <v>0</v>
      </c>
      <c r="N1189" t="s">
        <v>13608</v>
      </c>
      <c r="O1189" t="s">
        <v>13653</v>
      </c>
    </row>
    <row r="1190" spans="1:17" x14ac:dyDescent="0.3">
      <c r="A1190" t="s">
        <v>13654</v>
      </c>
      <c r="B1190" t="s">
        <v>6388</v>
      </c>
      <c r="C1190" t="s">
        <v>13655</v>
      </c>
      <c r="D1190" t="s">
        <v>13656</v>
      </c>
      <c r="E1190" t="s">
        <v>13657</v>
      </c>
      <c r="F1190" t="s">
        <v>13658</v>
      </c>
      <c r="G1190" t="s">
        <v>3906</v>
      </c>
      <c r="H1190">
        <v>2126.1999999999998</v>
      </c>
      <c r="I1190">
        <v>44.046100000000003</v>
      </c>
      <c r="J1190" t="s">
        <v>13659</v>
      </c>
      <c r="K1190" t="s">
        <v>13660</v>
      </c>
      <c r="L1190">
        <v>138</v>
      </c>
      <c r="M1190">
        <v>42076</v>
      </c>
      <c r="N1190" t="s">
        <v>10490</v>
      </c>
      <c r="O1190" t="s">
        <v>13661</v>
      </c>
      <c r="P1190" t="s">
        <v>13662</v>
      </c>
    </row>
    <row r="1191" spans="1:17" x14ac:dyDescent="0.3">
      <c r="A1191" t="s">
        <v>13663</v>
      </c>
      <c r="B1191" t="s">
        <v>4267</v>
      </c>
      <c r="D1191" t="s">
        <v>13664</v>
      </c>
      <c r="E1191" t="s">
        <v>13665</v>
      </c>
      <c r="F1191" t="s">
        <v>13666</v>
      </c>
      <c r="G1191" t="s">
        <v>3917</v>
      </c>
      <c r="H1191">
        <v>495.286</v>
      </c>
      <c r="I1191">
        <v>39.799999999999997</v>
      </c>
      <c r="K1191" t="s">
        <v>13667</v>
      </c>
      <c r="L1191">
        <v>10247</v>
      </c>
      <c r="M1191">
        <v>0</v>
      </c>
      <c r="N1191" t="s">
        <v>10856</v>
      </c>
      <c r="O1191" t="s">
        <v>13668</v>
      </c>
    </row>
    <row r="1192" spans="1:17" x14ac:dyDescent="0.3">
      <c r="A1192" t="s">
        <v>13669</v>
      </c>
      <c r="B1192" t="s">
        <v>3984</v>
      </c>
      <c r="C1192" t="s">
        <v>13670</v>
      </c>
      <c r="D1192" t="s">
        <v>13671</v>
      </c>
      <c r="E1192" t="s">
        <v>13672</v>
      </c>
      <c r="F1192" t="s">
        <v>13673</v>
      </c>
      <c r="G1192" t="s">
        <v>3917</v>
      </c>
      <c r="H1192">
        <v>33.188800000000001</v>
      </c>
      <c r="I1192">
        <v>50.2</v>
      </c>
      <c r="K1192" t="s">
        <v>13674</v>
      </c>
      <c r="L1192">
        <v>502</v>
      </c>
      <c r="M1192">
        <v>0</v>
      </c>
      <c r="N1192" t="s">
        <v>13675</v>
      </c>
      <c r="O1192" t="s">
        <v>13676</v>
      </c>
    </row>
    <row r="1193" spans="1:17" x14ac:dyDescent="0.3">
      <c r="A1193" t="s">
        <v>13677</v>
      </c>
      <c r="B1193" t="s">
        <v>4347</v>
      </c>
      <c r="C1193" t="s">
        <v>13678</v>
      </c>
      <c r="D1193" t="s">
        <v>13679</v>
      </c>
      <c r="E1193" t="s">
        <v>13680</v>
      </c>
      <c r="F1193" t="s">
        <v>13681</v>
      </c>
      <c r="G1193" t="s">
        <v>3917</v>
      </c>
      <c r="H1193">
        <v>33.6892</v>
      </c>
      <c r="I1193">
        <v>45.4</v>
      </c>
      <c r="K1193" t="s">
        <v>13682</v>
      </c>
      <c r="L1193">
        <v>1446</v>
      </c>
      <c r="M1193">
        <v>10346</v>
      </c>
      <c r="N1193" t="s">
        <v>13683</v>
      </c>
      <c r="O1193" t="s">
        <v>13684</v>
      </c>
    </row>
    <row r="1194" spans="1:17" x14ac:dyDescent="0.3">
      <c r="A1194" t="s">
        <v>13685</v>
      </c>
      <c r="B1194" t="s">
        <v>3984</v>
      </c>
      <c r="C1194" t="s">
        <v>13686</v>
      </c>
      <c r="D1194" t="s">
        <v>13687</v>
      </c>
      <c r="E1194" t="s">
        <v>13688</v>
      </c>
      <c r="F1194" t="s">
        <v>13689</v>
      </c>
      <c r="G1194" t="s">
        <v>3917</v>
      </c>
      <c r="H1194">
        <v>35.424399999999999</v>
      </c>
      <c r="I1194">
        <v>50.8</v>
      </c>
      <c r="K1194" t="s">
        <v>13690</v>
      </c>
      <c r="L1194">
        <v>660</v>
      </c>
      <c r="M1194">
        <v>10830</v>
      </c>
      <c r="N1194" t="s">
        <v>13691</v>
      </c>
      <c r="O1194" t="s">
        <v>13692</v>
      </c>
      <c r="P1194" t="s">
        <v>13693</v>
      </c>
      <c r="Q1194">
        <v>24</v>
      </c>
    </row>
    <row r="1195" spans="1:17" x14ac:dyDescent="0.3">
      <c r="A1195" t="s">
        <v>13694</v>
      </c>
      <c r="B1195" t="s">
        <v>3902</v>
      </c>
      <c r="C1195" t="s">
        <v>13695</v>
      </c>
      <c r="D1195" t="s">
        <v>13696</v>
      </c>
      <c r="E1195" t="s">
        <v>13697</v>
      </c>
      <c r="F1195" t="s">
        <v>13698</v>
      </c>
      <c r="G1195" t="s">
        <v>3917</v>
      </c>
      <c r="H1195">
        <v>535.38300000000004</v>
      </c>
      <c r="I1195">
        <v>48.6</v>
      </c>
      <c r="K1195" t="s">
        <v>13699</v>
      </c>
      <c r="L1195">
        <v>4598</v>
      </c>
      <c r="M1195">
        <v>0</v>
      </c>
      <c r="N1195" t="s">
        <v>13700</v>
      </c>
      <c r="O1195" t="s">
        <v>13701</v>
      </c>
    </row>
    <row r="1196" spans="1:17" x14ac:dyDescent="0.3">
      <c r="A1196" t="s">
        <v>13702</v>
      </c>
      <c r="B1196" t="s">
        <v>4443</v>
      </c>
      <c r="C1196" t="s">
        <v>13703</v>
      </c>
      <c r="D1196" t="s">
        <v>13704</v>
      </c>
      <c r="E1196" t="s">
        <v>13705</v>
      </c>
      <c r="F1196" t="s">
        <v>13706</v>
      </c>
      <c r="G1196" t="s">
        <v>3917</v>
      </c>
      <c r="H1196">
        <v>2848.33</v>
      </c>
      <c r="I1196">
        <v>41.2</v>
      </c>
      <c r="J1196" t="s">
        <v>13707</v>
      </c>
      <c r="K1196" t="s">
        <v>13708</v>
      </c>
      <c r="L1196">
        <v>18395</v>
      </c>
      <c r="M1196">
        <v>54438</v>
      </c>
      <c r="N1196" t="s">
        <v>3909</v>
      </c>
      <c r="O1196" t="s">
        <v>13709</v>
      </c>
      <c r="P1196" t="s">
        <v>13710</v>
      </c>
    </row>
    <row r="1197" spans="1:17" x14ac:dyDescent="0.3">
      <c r="A1197" t="s">
        <v>13711</v>
      </c>
      <c r="B1197" t="s">
        <v>3984</v>
      </c>
      <c r="C1197" t="s">
        <v>13712</v>
      </c>
      <c r="D1197" t="s">
        <v>13713</v>
      </c>
      <c r="E1197" t="s">
        <v>13714</v>
      </c>
      <c r="F1197" t="s">
        <v>13715</v>
      </c>
      <c r="G1197" t="s">
        <v>3917</v>
      </c>
      <c r="H1197">
        <v>43.013500000000001</v>
      </c>
      <c r="I1197">
        <v>51.2</v>
      </c>
      <c r="K1197" t="s">
        <v>13716</v>
      </c>
      <c r="L1197">
        <v>407</v>
      </c>
      <c r="M1197">
        <v>11687</v>
      </c>
      <c r="N1197" t="s">
        <v>13717</v>
      </c>
      <c r="O1197" t="s">
        <v>13718</v>
      </c>
      <c r="P1197" t="s">
        <v>13719</v>
      </c>
    </row>
    <row r="1198" spans="1:17" x14ac:dyDescent="0.3">
      <c r="A1198" t="s">
        <v>13720</v>
      </c>
      <c r="B1198" t="s">
        <v>4367</v>
      </c>
      <c r="C1198" t="s">
        <v>13721</v>
      </c>
      <c r="D1198" t="s">
        <v>13722</v>
      </c>
      <c r="E1198" t="s">
        <v>13723</v>
      </c>
      <c r="F1198" t="s">
        <v>13724</v>
      </c>
      <c r="G1198" t="s">
        <v>3906</v>
      </c>
      <c r="H1198">
        <v>684.63400000000001</v>
      </c>
      <c r="I1198">
        <v>41.250599999999999</v>
      </c>
      <c r="J1198" t="s">
        <v>13725</v>
      </c>
      <c r="K1198" t="s">
        <v>13726</v>
      </c>
      <c r="L1198">
        <v>34462</v>
      </c>
      <c r="M1198">
        <v>0</v>
      </c>
      <c r="N1198" t="s">
        <v>4948</v>
      </c>
      <c r="O1198" t="s">
        <v>13727</v>
      </c>
    </row>
    <row r="1199" spans="1:17" x14ac:dyDescent="0.3">
      <c r="A1199" t="s">
        <v>13728</v>
      </c>
      <c r="B1199" t="s">
        <v>4367</v>
      </c>
      <c r="C1199" t="s">
        <v>13729</v>
      </c>
      <c r="D1199" t="s">
        <v>13730</v>
      </c>
      <c r="E1199" t="s">
        <v>13731</v>
      </c>
      <c r="F1199" t="s">
        <v>13732</v>
      </c>
      <c r="G1199" t="s">
        <v>3917</v>
      </c>
      <c r="H1199">
        <v>639.27</v>
      </c>
      <c r="I1199">
        <v>40.9</v>
      </c>
      <c r="K1199" t="s">
        <v>13733</v>
      </c>
      <c r="L1199">
        <v>384</v>
      </c>
      <c r="M1199">
        <v>0</v>
      </c>
      <c r="N1199" t="s">
        <v>13734</v>
      </c>
      <c r="O1199" t="s">
        <v>13735</v>
      </c>
    </row>
    <row r="1200" spans="1:17" x14ac:dyDescent="0.3">
      <c r="A1200" t="s">
        <v>13736</v>
      </c>
      <c r="B1200" t="s">
        <v>4367</v>
      </c>
      <c r="C1200" t="s">
        <v>13737</v>
      </c>
      <c r="D1200" t="s">
        <v>13738</v>
      </c>
      <c r="E1200" t="s">
        <v>13739</v>
      </c>
      <c r="F1200" t="s">
        <v>13740</v>
      </c>
      <c r="G1200" t="s">
        <v>3917</v>
      </c>
      <c r="H1200">
        <v>677.68600000000004</v>
      </c>
      <c r="I1200">
        <v>40.900199999999998</v>
      </c>
      <c r="J1200" t="s">
        <v>13741</v>
      </c>
      <c r="K1200" t="s">
        <v>13742</v>
      </c>
      <c r="L1200">
        <v>34656</v>
      </c>
      <c r="M1200">
        <v>32734</v>
      </c>
      <c r="N1200" t="s">
        <v>13743</v>
      </c>
      <c r="O1200" t="s">
        <v>13744</v>
      </c>
      <c r="P1200" t="s">
        <v>13745</v>
      </c>
    </row>
    <row r="1201" spans="1:16" x14ac:dyDescent="0.3">
      <c r="A1201" t="s">
        <v>13746</v>
      </c>
      <c r="B1201" t="s">
        <v>4443</v>
      </c>
      <c r="C1201" t="s">
        <v>13747</v>
      </c>
      <c r="D1201" t="s">
        <v>13748</v>
      </c>
      <c r="E1201" t="s">
        <v>13749</v>
      </c>
      <c r="F1201" t="s">
        <v>13750</v>
      </c>
      <c r="G1201" t="s">
        <v>3917</v>
      </c>
      <c r="H1201">
        <v>2857.59</v>
      </c>
      <c r="I1201">
        <v>42.7</v>
      </c>
      <c r="K1201" t="s">
        <v>13751</v>
      </c>
      <c r="L1201">
        <v>518900</v>
      </c>
      <c r="M1201">
        <v>0</v>
      </c>
      <c r="N1201" t="s">
        <v>8585</v>
      </c>
      <c r="O1201" t="s">
        <v>13752</v>
      </c>
    </row>
    <row r="1202" spans="1:16" x14ac:dyDescent="0.3">
      <c r="A1202" t="s">
        <v>13753</v>
      </c>
      <c r="B1202" t="s">
        <v>4367</v>
      </c>
      <c r="C1202" t="s">
        <v>13754</v>
      </c>
      <c r="D1202" t="s">
        <v>13755</v>
      </c>
      <c r="E1202" t="s">
        <v>13756</v>
      </c>
      <c r="F1202" t="s">
        <v>13757</v>
      </c>
      <c r="G1202" t="s">
        <v>3917</v>
      </c>
      <c r="H1202">
        <v>732.51</v>
      </c>
      <c r="I1202">
        <v>40.900199999999998</v>
      </c>
      <c r="J1202" t="s">
        <v>13758</v>
      </c>
      <c r="K1202" t="s">
        <v>13759</v>
      </c>
      <c r="L1202">
        <v>99598</v>
      </c>
      <c r="M1202">
        <v>38827</v>
      </c>
      <c r="N1202" t="s">
        <v>13760</v>
      </c>
      <c r="O1202" t="s">
        <v>13761</v>
      </c>
      <c r="P1202" t="s">
        <v>13762</v>
      </c>
    </row>
    <row r="1203" spans="1:16" x14ac:dyDescent="0.3">
      <c r="A1203" t="s">
        <v>13763</v>
      </c>
      <c r="B1203" t="s">
        <v>3984</v>
      </c>
      <c r="C1203" t="s">
        <v>13764</v>
      </c>
      <c r="D1203" t="s">
        <v>13765</v>
      </c>
      <c r="E1203" t="s">
        <v>13766</v>
      </c>
      <c r="F1203" t="s">
        <v>13767</v>
      </c>
      <c r="G1203" t="s">
        <v>4048</v>
      </c>
      <c r="H1203">
        <v>40.116</v>
      </c>
      <c r="I1203">
        <v>53.404899999999998</v>
      </c>
      <c r="J1203" t="s">
        <v>13768</v>
      </c>
      <c r="L1203">
        <v>12</v>
      </c>
      <c r="M1203">
        <v>0</v>
      </c>
      <c r="N1203" t="s">
        <v>10849</v>
      </c>
      <c r="O1203" t="s">
        <v>13769</v>
      </c>
    </row>
    <row r="1204" spans="1:16" x14ac:dyDescent="0.3">
      <c r="A1204" t="s">
        <v>13770</v>
      </c>
      <c r="B1204" t="s">
        <v>3984</v>
      </c>
      <c r="C1204" t="s">
        <v>13771</v>
      </c>
      <c r="D1204" t="s">
        <v>13772</v>
      </c>
      <c r="E1204" t="s">
        <v>13773</v>
      </c>
      <c r="F1204" t="s">
        <v>13774</v>
      </c>
      <c r="G1204" t="s">
        <v>3989</v>
      </c>
      <c r="H1204">
        <v>104.22499999999999</v>
      </c>
      <c r="I1204">
        <v>43.3</v>
      </c>
      <c r="K1204" t="s">
        <v>13775</v>
      </c>
      <c r="L1204">
        <v>216</v>
      </c>
      <c r="M1204">
        <v>0</v>
      </c>
      <c r="N1204" t="s">
        <v>10696</v>
      </c>
      <c r="O1204" t="s">
        <v>13776</v>
      </c>
    </row>
    <row r="1205" spans="1:16" x14ac:dyDescent="0.3">
      <c r="A1205" t="s">
        <v>13777</v>
      </c>
      <c r="B1205" t="s">
        <v>4208</v>
      </c>
      <c r="C1205" t="s">
        <v>13778</v>
      </c>
      <c r="D1205" t="s">
        <v>13779</v>
      </c>
      <c r="E1205" t="s">
        <v>13780</v>
      </c>
      <c r="F1205" t="s">
        <v>13781</v>
      </c>
      <c r="G1205" t="s">
        <v>3917</v>
      </c>
      <c r="H1205">
        <v>100.56100000000001</v>
      </c>
      <c r="I1205">
        <v>33.5</v>
      </c>
      <c r="K1205" t="s">
        <v>13782</v>
      </c>
      <c r="L1205">
        <v>3169</v>
      </c>
      <c r="M1205">
        <v>0</v>
      </c>
      <c r="N1205" t="s">
        <v>13783</v>
      </c>
      <c r="O1205" t="s">
        <v>13784</v>
      </c>
    </row>
    <row r="1206" spans="1:16" x14ac:dyDescent="0.3">
      <c r="A1206" t="s">
        <v>13785</v>
      </c>
      <c r="B1206" t="s">
        <v>3923</v>
      </c>
      <c r="C1206" t="s">
        <v>13786</v>
      </c>
      <c r="D1206" t="s">
        <v>13787</v>
      </c>
      <c r="E1206" t="s">
        <v>13788</v>
      </c>
      <c r="F1206" t="s">
        <v>13789</v>
      </c>
      <c r="G1206" t="s">
        <v>3906</v>
      </c>
      <c r="H1206">
        <v>257.86200000000002</v>
      </c>
      <c r="I1206">
        <v>40.849499999999999</v>
      </c>
      <c r="J1206" t="s">
        <v>13790</v>
      </c>
      <c r="K1206" t="s">
        <v>13791</v>
      </c>
      <c r="L1206">
        <v>233</v>
      </c>
      <c r="M1206">
        <v>21855</v>
      </c>
      <c r="N1206" t="s">
        <v>13792</v>
      </c>
      <c r="O1206" t="s">
        <v>13793</v>
      </c>
    </row>
    <row r="1207" spans="1:16" x14ac:dyDescent="0.3">
      <c r="A1207" t="s">
        <v>13794</v>
      </c>
      <c r="B1207" t="s">
        <v>3923</v>
      </c>
      <c r="D1207" t="s">
        <v>13795</v>
      </c>
      <c r="E1207" t="s">
        <v>13796</v>
      </c>
      <c r="F1207" t="s">
        <v>13797</v>
      </c>
      <c r="G1207" t="s">
        <v>3906</v>
      </c>
      <c r="H1207">
        <v>428.64499999999998</v>
      </c>
      <c r="I1207">
        <v>33.402500000000003</v>
      </c>
      <c r="J1207" t="s">
        <v>13798</v>
      </c>
      <c r="K1207" t="s">
        <v>13799</v>
      </c>
      <c r="L1207">
        <v>929</v>
      </c>
      <c r="M1207">
        <v>44265</v>
      </c>
      <c r="N1207" t="s">
        <v>12976</v>
      </c>
      <c r="O1207" t="s">
        <v>13800</v>
      </c>
    </row>
    <row r="1208" spans="1:16" x14ac:dyDescent="0.3">
      <c r="A1208" t="s">
        <v>13801</v>
      </c>
      <c r="B1208" t="s">
        <v>4367</v>
      </c>
      <c r="D1208" t="s">
        <v>13802</v>
      </c>
      <c r="E1208" t="s">
        <v>13803</v>
      </c>
      <c r="F1208" t="s">
        <v>13804</v>
      </c>
      <c r="G1208" t="s">
        <v>3917</v>
      </c>
      <c r="H1208">
        <v>595.11300000000006</v>
      </c>
      <c r="I1208">
        <v>39.299999999999997</v>
      </c>
      <c r="K1208" t="s">
        <v>13805</v>
      </c>
      <c r="L1208">
        <v>75206</v>
      </c>
      <c r="M1208">
        <v>0</v>
      </c>
      <c r="N1208" t="s">
        <v>13806</v>
      </c>
      <c r="O1208" t="s">
        <v>13807</v>
      </c>
    </row>
    <row r="1209" spans="1:16" x14ac:dyDescent="0.3">
      <c r="A1209" t="s">
        <v>13808</v>
      </c>
      <c r="B1209" t="s">
        <v>4367</v>
      </c>
      <c r="D1209" t="s">
        <v>13809</v>
      </c>
      <c r="E1209" t="s">
        <v>13803</v>
      </c>
      <c r="F1209" t="s">
        <v>13810</v>
      </c>
      <c r="G1209" t="s">
        <v>3917</v>
      </c>
      <c r="H1209">
        <v>591.87599999999998</v>
      </c>
      <c r="I1209">
        <v>39.299999999999997</v>
      </c>
      <c r="K1209" t="s">
        <v>13811</v>
      </c>
      <c r="L1209">
        <v>66018</v>
      </c>
      <c r="M1209">
        <v>0</v>
      </c>
      <c r="N1209" t="s">
        <v>13806</v>
      </c>
      <c r="O1209" t="s">
        <v>13812</v>
      </c>
    </row>
    <row r="1210" spans="1:16" x14ac:dyDescent="0.3">
      <c r="A1210" t="s">
        <v>13813</v>
      </c>
      <c r="B1210" t="s">
        <v>4367</v>
      </c>
      <c r="C1210" t="s">
        <v>13814</v>
      </c>
      <c r="D1210" t="s">
        <v>13815</v>
      </c>
      <c r="E1210" t="s">
        <v>13816</v>
      </c>
      <c r="F1210" t="s">
        <v>13817</v>
      </c>
      <c r="G1210" t="s">
        <v>3917</v>
      </c>
      <c r="H1210">
        <v>1484.64</v>
      </c>
      <c r="I1210">
        <v>35</v>
      </c>
      <c r="K1210" t="s">
        <v>13818</v>
      </c>
      <c r="L1210">
        <v>13660</v>
      </c>
      <c r="M1210">
        <v>0</v>
      </c>
      <c r="N1210" t="s">
        <v>9892</v>
      </c>
      <c r="O1210" t="s">
        <v>13819</v>
      </c>
    </row>
    <row r="1211" spans="1:16" x14ac:dyDescent="0.3">
      <c r="A1211" t="s">
        <v>13820</v>
      </c>
      <c r="B1211" t="s">
        <v>4367</v>
      </c>
      <c r="D1211" t="s">
        <v>13821</v>
      </c>
      <c r="E1211" t="s">
        <v>13519</v>
      </c>
      <c r="F1211" t="s">
        <v>13822</v>
      </c>
      <c r="G1211" t="s">
        <v>3917</v>
      </c>
      <c r="H1211">
        <v>4470.9799999999996</v>
      </c>
      <c r="I1211">
        <v>38.5</v>
      </c>
      <c r="K1211" t="s">
        <v>13823</v>
      </c>
      <c r="L1211">
        <v>458049</v>
      </c>
      <c r="M1211">
        <v>0</v>
      </c>
      <c r="N1211" t="s">
        <v>13522</v>
      </c>
      <c r="O1211" t="s">
        <v>13824</v>
      </c>
    </row>
    <row r="1212" spans="1:16" x14ac:dyDescent="0.3">
      <c r="A1212" t="s">
        <v>13825</v>
      </c>
      <c r="B1212" t="s">
        <v>4226</v>
      </c>
      <c r="C1212" t="s">
        <v>13826</v>
      </c>
      <c r="D1212" t="s">
        <v>13827</v>
      </c>
      <c r="E1212" t="s">
        <v>13828</v>
      </c>
      <c r="F1212" t="s">
        <v>13829</v>
      </c>
      <c r="G1212" t="s">
        <v>3917</v>
      </c>
      <c r="H1212">
        <v>460.70499999999998</v>
      </c>
      <c r="I1212">
        <v>25.1</v>
      </c>
      <c r="K1212" t="s">
        <v>13830</v>
      </c>
      <c r="L1212">
        <v>9846</v>
      </c>
      <c r="M1212">
        <v>0</v>
      </c>
      <c r="N1212" t="s">
        <v>9323</v>
      </c>
      <c r="O1212" t="s">
        <v>13831</v>
      </c>
    </row>
    <row r="1213" spans="1:16" x14ac:dyDescent="0.3">
      <c r="A1213" t="s">
        <v>13832</v>
      </c>
      <c r="B1213" t="s">
        <v>4226</v>
      </c>
      <c r="C1213" t="s">
        <v>13833</v>
      </c>
      <c r="D1213" t="s">
        <v>13834</v>
      </c>
      <c r="E1213" t="s">
        <v>13835</v>
      </c>
      <c r="F1213" t="s">
        <v>13836</v>
      </c>
      <c r="G1213" t="s">
        <v>3917</v>
      </c>
      <c r="H1213">
        <v>275.42099999999999</v>
      </c>
      <c r="I1213">
        <v>36.498699999999999</v>
      </c>
      <c r="J1213" t="s">
        <v>13837</v>
      </c>
      <c r="K1213" t="s">
        <v>13838</v>
      </c>
      <c r="L1213">
        <v>2173</v>
      </c>
      <c r="M1213">
        <v>11127</v>
      </c>
      <c r="N1213" t="s">
        <v>13839</v>
      </c>
      <c r="O1213" t="s">
        <v>13840</v>
      </c>
      <c r="P1213" t="s">
        <v>13841</v>
      </c>
    </row>
    <row r="1214" spans="1:16" x14ac:dyDescent="0.3">
      <c r="A1214" t="s">
        <v>13842</v>
      </c>
      <c r="B1214" t="s">
        <v>4226</v>
      </c>
      <c r="C1214" t="s">
        <v>13843</v>
      </c>
      <c r="D1214" t="s">
        <v>13844</v>
      </c>
      <c r="E1214" t="s">
        <v>13845</v>
      </c>
      <c r="F1214" t="s">
        <v>13846</v>
      </c>
      <c r="G1214" t="s">
        <v>3917</v>
      </c>
      <c r="H1214">
        <v>390.11399999999998</v>
      </c>
      <c r="I1214">
        <v>40.9</v>
      </c>
      <c r="K1214" t="s">
        <v>13847</v>
      </c>
      <c r="L1214">
        <v>14059</v>
      </c>
      <c r="M1214">
        <v>22381</v>
      </c>
      <c r="N1214" t="s">
        <v>13848</v>
      </c>
      <c r="O1214" t="s">
        <v>13849</v>
      </c>
      <c r="P1214" t="s">
        <v>13850</v>
      </c>
    </row>
    <row r="1215" spans="1:16" x14ac:dyDescent="0.3">
      <c r="A1215" t="s">
        <v>13851</v>
      </c>
      <c r="B1215" t="s">
        <v>4226</v>
      </c>
      <c r="C1215">
        <v>111107301</v>
      </c>
      <c r="D1215" t="s">
        <v>13852</v>
      </c>
      <c r="E1215" t="s">
        <v>13853</v>
      </c>
      <c r="F1215" t="s">
        <v>13854</v>
      </c>
      <c r="G1215" t="s">
        <v>3917</v>
      </c>
      <c r="H1215">
        <v>256.303</v>
      </c>
      <c r="I1215">
        <v>39</v>
      </c>
      <c r="K1215" t="s">
        <v>13855</v>
      </c>
      <c r="L1215">
        <v>2866</v>
      </c>
      <c r="M1215">
        <v>14257</v>
      </c>
      <c r="N1215" t="s">
        <v>13856</v>
      </c>
      <c r="O1215" t="s">
        <v>13857</v>
      </c>
    </row>
    <row r="1216" spans="1:16" x14ac:dyDescent="0.3">
      <c r="A1216" t="s">
        <v>13858</v>
      </c>
      <c r="B1216" t="s">
        <v>3923</v>
      </c>
      <c r="C1216" t="s">
        <v>13859</v>
      </c>
      <c r="D1216" t="s">
        <v>13860</v>
      </c>
      <c r="E1216" t="s">
        <v>13861</v>
      </c>
      <c r="F1216" t="s">
        <v>13862</v>
      </c>
      <c r="G1216" t="s">
        <v>3906</v>
      </c>
      <c r="H1216">
        <v>1790.64</v>
      </c>
      <c r="I1216">
        <v>36.1952</v>
      </c>
      <c r="J1216" t="s">
        <v>13863</v>
      </c>
      <c r="K1216" t="s">
        <v>13864</v>
      </c>
      <c r="L1216">
        <v>2815</v>
      </c>
      <c r="M1216">
        <v>46329</v>
      </c>
      <c r="N1216" t="s">
        <v>13865</v>
      </c>
      <c r="O1216" t="s">
        <v>13866</v>
      </c>
    </row>
    <row r="1217" spans="1:17" x14ac:dyDescent="0.3">
      <c r="A1217" t="s">
        <v>13867</v>
      </c>
      <c r="B1217" t="s">
        <v>4267</v>
      </c>
      <c r="C1217" t="s">
        <v>13868</v>
      </c>
      <c r="D1217" t="s">
        <v>13869</v>
      </c>
      <c r="E1217" t="s">
        <v>13870</v>
      </c>
      <c r="F1217" t="s">
        <v>13871</v>
      </c>
      <c r="G1217" t="s">
        <v>3906</v>
      </c>
      <c r="H1217">
        <v>440.16</v>
      </c>
      <c r="I1217">
        <v>40.622300000000003</v>
      </c>
      <c r="J1217" t="s">
        <v>13872</v>
      </c>
      <c r="K1217" t="s">
        <v>13873</v>
      </c>
      <c r="L1217">
        <v>24</v>
      </c>
      <c r="M1217">
        <v>40391</v>
      </c>
      <c r="N1217" t="s">
        <v>13874</v>
      </c>
      <c r="O1217" t="s">
        <v>13875</v>
      </c>
      <c r="P1217" t="s">
        <v>13876</v>
      </c>
    </row>
    <row r="1218" spans="1:17" x14ac:dyDescent="0.3">
      <c r="A1218" t="s">
        <v>13877</v>
      </c>
      <c r="B1218" t="s">
        <v>4208</v>
      </c>
      <c r="D1218" t="s">
        <v>13878</v>
      </c>
      <c r="E1218" t="s">
        <v>13879</v>
      </c>
      <c r="F1218" t="s">
        <v>13880</v>
      </c>
      <c r="G1218" t="s">
        <v>3989</v>
      </c>
      <c r="H1218">
        <v>52.179000000000002</v>
      </c>
      <c r="I1218">
        <v>25.1</v>
      </c>
      <c r="L1218">
        <v>587</v>
      </c>
      <c r="M1218">
        <v>0</v>
      </c>
      <c r="N1218" t="s">
        <v>13881</v>
      </c>
      <c r="O1218" t="s">
        <v>13882</v>
      </c>
    </row>
    <row r="1219" spans="1:17" x14ac:dyDescent="0.3">
      <c r="A1219" t="s">
        <v>13883</v>
      </c>
      <c r="B1219" t="s">
        <v>4267</v>
      </c>
      <c r="D1219" t="s">
        <v>13884</v>
      </c>
      <c r="E1219" t="s">
        <v>13885</v>
      </c>
      <c r="F1219" t="s">
        <v>13886</v>
      </c>
      <c r="G1219" t="s">
        <v>3917</v>
      </c>
      <c r="H1219">
        <v>927.88900000000001</v>
      </c>
      <c r="I1219">
        <v>32.799999999999997</v>
      </c>
      <c r="K1219" t="s">
        <v>13887</v>
      </c>
      <c r="L1219">
        <v>8647</v>
      </c>
      <c r="M1219">
        <v>77230</v>
      </c>
      <c r="N1219" t="s">
        <v>13888</v>
      </c>
      <c r="O1219" t="s">
        <v>13889</v>
      </c>
    </row>
    <row r="1220" spans="1:17" x14ac:dyDescent="0.3">
      <c r="A1220" t="s">
        <v>13890</v>
      </c>
      <c r="B1220" t="s">
        <v>4226</v>
      </c>
      <c r="C1220" t="s">
        <v>13891</v>
      </c>
      <c r="D1220" t="s">
        <v>13892</v>
      </c>
      <c r="E1220" t="s">
        <v>13893</v>
      </c>
      <c r="F1220" t="s">
        <v>13894</v>
      </c>
      <c r="G1220" t="s">
        <v>3917</v>
      </c>
      <c r="H1220">
        <v>378.29</v>
      </c>
      <c r="I1220">
        <v>29.899699999999999</v>
      </c>
      <c r="J1220" t="s">
        <v>13895</v>
      </c>
      <c r="K1220" t="s">
        <v>13896</v>
      </c>
      <c r="L1220">
        <v>5858</v>
      </c>
      <c r="M1220">
        <v>18864</v>
      </c>
      <c r="N1220" t="s">
        <v>13897</v>
      </c>
      <c r="O1220" t="s">
        <v>13898</v>
      </c>
      <c r="P1220" t="s">
        <v>13899</v>
      </c>
    </row>
    <row r="1221" spans="1:17" x14ac:dyDescent="0.3">
      <c r="A1221" t="s">
        <v>13900</v>
      </c>
      <c r="B1221" t="s">
        <v>4226</v>
      </c>
      <c r="C1221" t="s">
        <v>13901</v>
      </c>
      <c r="D1221" t="s">
        <v>13902</v>
      </c>
      <c r="E1221" t="s">
        <v>13903</v>
      </c>
      <c r="F1221" t="s">
        <v>13904</v>
      </c>
      <c r="G1221" t="s">
        <v>3917</v>
      </c>
      <c r="H1221">
        <v>553.95600000000002</v>
      </c>
      <c r="I1221">
        <v>37.1</v>
      </c>
      <c r="K1221" t="s">
        <v>13905</v>
      </c>
      <c r="L1221">
        <v>4840</v>
      </c>
      <c r="M1221">
        <v>17308</v>
      </c>
      <c r="N1221" t="s">
        <v>12087</v>
      </c>
      <c r="O1221" t="s">
        <v>13906</v>
      </c>
      <c r="P1221" t="s">
        <v>13907</v>
      </c>
    </row>
    <row r="1222" spans="1:17" x14ac:dyDescent="0.3">
      <c r="A1222" t="s">
        <v>13908</v>
      </c>
      <c r="B1222" t="s">
        <v>4367</v>
      </c>
      <c r="C1222" t="s">
        <v>13909</v>
      </c>
      <c r="D1222" t="s">
        <v>13910</v>
      </c>
      <c r="E1222" t="s">
        <v>9504</v>
      </c>
      <c r="F1222" t="s">
        <v>13911</v>
      </c>
      <c r="G1222" t="s">
        <v>3917</v>
      </c>
      <c r="H1222">
        <v>668.90899999999999</v>
      </c>
      <c r="I1222">
        <v>40.4</v>
      </c>
      <c r="K1222" t="s">
        <v>13912</v>
      </c>
      <c r="L1222">
        <v>79520</v>
      </c>
      <c r="M1222">
        <v>0</v>
      </c>
      <c r="N1222" t="s">
        <v>9507</v>
      </c>
      <c r="O1222" t="s">
        <v>13913</v>
      </c>
    </row>
    <row r="1223" spans="1:17" x14ac:dyDescent="0.3">
      <c r="A1223" t="s">
        <v>13914</v>
      </c>
      <c r="B1223" t="s">
        <v>4267</v>
      </c>
      <c r="C1223" t="s">
        <v>13915</v>
      </c>
      <c r="D1223" t="s">
        <v>13916</v>
      </c>
      <c r="E1223" t="s">
        <v>13917</v>
      </c>
      <c r="F1223" t="s">
        <v>13918</v>
      </c>
      <c r="G1223" t="s">
        <v>3906</v>
      </c>
      <c r="H1223">
        <v>1788.35</v>
      </c>
      <c r="I1223">
        <v>35.202800000000003</v>
      </c>
      <c r="J1223" t="s">
        <v>13919</v>
      </c>
      <c r="K1223" t="s">
        <v>13920</v>
      </c>
      <c r="L1223">
        <v>1537</v>
      </c>
      <c r="M1223">
        <v>0</v>
      </c>
      <c r="N1223" t="s">
        <v>9741</v>
      </c>
      <c r="O1223" t="s">
        <v>13921</v>
      </c>
    </row>
    <row r="1224" spans="1:17" x14ac:dyDescent="0.3">
      <c r="A1224" t="s">
        <v>13922</v>
      </c>
      <c r="B1224" t="s">
        <v>4367</v>
      </c>
      <c r="D1224" t="s">
        <v>13923</v>
      </c>
      <c r="E1224" t="s">
        <v>13924</v>
      </c>
      <c r="F1224" t="s">
        <v>13925</v>
      </c>
      <c r="G1224" t="s">
        <v>3917</v>
      </c>
      <c r="H1224">
        <v>784.18700000000001</v>
      </c>
      <c r="I1224">
        <v>37.299999999999997</v>
      </c>
      <c r="K1224" t="s">
        <v>13926</v>
      </c>
      <c r="L1224">
        <v>26624</v>
      </c>
      <c r="M1224">
        <v>0</v>
      </c>
      <c r="N1224" t="s">
        <v>13927</v>
      </c>
      <c r="O1224" t="s">
        <v>13928</v>
      </c>
    </row>
    <row r="1225" spans="1:17" x14ac:dyDescent="0.3">
      <c r="A1225" t="s">
        <v>13929</v>
      </c>
      <c r="B1225" t="s">
        <v>4511</v>
      </c>
      <c r="D1225" t="s">
        <v>13930</v>
      </c>
      <c r="E1225" t="s">
        <v>13931</v>
      </c>
      <c r="F1225" t="s">
        <v>13932</v>
      </c>
      <c r="G1225" t="s">
        <v>3917</v>
      </c>
      <c r="H1225">
        <v>1075.97</v>
      </c>
      <c r="I1225">
        <v>39.9</v>
      </c>
      <c r="K1225" t="s">
        <v>13933</v>
      </c>
      <c r="L1225">
        <v>49736</v>
      </c>
      <c r="M1225">
        <v>0</v>
      </c>
      <c r="N1225" t="s">
        <v>13865</v>
      </c>
      <c r="O1225" t="s">
        <v>13934</v>
      </c>
    </row>
    <row r="1226" spans="1:17" x14ac:dyDescent="0.3">
      <c r="A1226" t="s">
        <v>13935</v>
      </c>
      <c r="B1226" t="s">
        <v>4226</v>
      </c>
      <c r="C1226" t="s">
        <v>13936</v>
      </c>
      <c r="D1226" t="s">
        <v>13937</v>
      </c>
      <c r="E1226" t="s">
        <v>13938</v>
      </c>
      <c r="F1226" t="s">
        <v>13939</v>
      </c>
      <c r="G1226" t="s">
        <v>3917</v>
      </c>
      <c r="H1226">
        <v>241.19</v>
      </c>
      <c r="I1226">
        <v>33.1</v>
      </c>
      <c r="K1226" t="s">
        <v>13940</v>
      </c>
      <c r="L1226">
        <v>1794</v>
      </c>
      <c r="M1226">
        <v>18586</v>
      </c>
      <c r="N1226" t="s">
        <v>13941</v>
      </c>
      <c r="O1226" t="s">
        <v>13942</v>
      </c>
      <c r="P1226" t="s">
        <v>13943</v>
      </c>
    </row>
    <row r="1227" spans="1:17" x14ac:dyDescent="0.3">
      <c r="A1227" t="s">
        <v>13944</v>
      </c>
      <c r="B1227" t="s">
        <v>4226</v>
      </c>
      <c r="C1227">
        <v>6394</v>
      </c>
      <c r="D1227" t="s">
        <v>13945</v>
      </c>
      <c r="E1227" t="s">
        <v>13946</v>
      </c>
      <c r="F1227" t="s">
        <v>13947</v>
      </c>
      <c r="G1227" t="s">
        <v>3989</v>
      </c>
      <c r="H1227">
        <v>562.15700000000004</v>
      </c>
      <c r="I1227">
        <v>33.299999999999997</v>
      </c>
      <c r="K1227" t="s">
        <v>13948</v>
      </c>
      <c r="L1227">
        <v>203084</v>
      </c>
      <c r="M1227">
        <v>0</v>
      </c>
      <c r="N1227" t="s">
        <v>13949</v>
      </c>
      <c r="O1227" t="s">
        <v>13950</v>
      </c>
    </row>
    <row r="1228" spans="1:17" x14ac:dyDescent="0.3">
      <c r="A1228" t="s">
        <v>13951</v>
      </c>
      <c r="B1228" t="s">
        <v>4635</v>
      </c>
      <c r="C1228" t="s">
        <v>13952</v>
      </c>
      <c r="D1228" t="s">
        <v>13953</v>
      </c>
      <c r="E1228" t="s">
        <v>4671</v>
      </c>
      <c r="F1228" t="s">
        <v>13954</v>
      </c>
      <c r="G1228" t="s">
        <v>3917</v>
      </c>
      <c r="H1228">
        <v>1050.3</v>
      </c>
      <c r="I1228">
        <v>41.7</v>
      </c>
      <c r="K1228" t="s">
        <v>13955</v>
      </c>
      <c r="L1228">
        <v>31009</v>
      </c>
      <c r="M1228">
        <v>14265</v>
      </c>
      <c r="N1228" t="s">
        <v>4674</v>
      </c>
      <c r="O1228" t="s">
        <v>13956</v>
      </c>
    </row>
    <row r="1229" spans="1:17" x14ac:dyDescent="0.3">
      <c r="A1229" t="s">
        <v>13957</v>
      </c>
      <c r="B1229" t="s">
        <v>4226</v>
      </c>
      <c r="C1229" t="s">
        <v>13958</v>
      </c>
      <c r="D1229" t="s">
        <v>13959</v>
      </c>
      <c r="E1229" t="s">
        <v>13960</v>
      </c>
      <c r="F1229" t="s">
        <v>13961</v>
      </c>
      <c r="G1229" t="s">
        <v>3989</v>
      </c>
      <c r="H1229">
        <v>988.10699999999997</v>
      </c>
      <c r="I1229">
        <v>34.9</v>
      </c>
      <c r="K1229" t="s">
        <v>13962</v>
      </c>
      <c r="L1229">
        <v>398</v>
      </c>
      <c r="M1229">
        <v>0</v>
      </c>
      <c r="N1229" t="s">
        <v>13963</v>
      </c>
      <c r="O1229" t="s">
        <v>13964</v>
      </c>
    </row>
    <row r="1230" spans="1:17" x14ac:dyDescent="0.3">
      <c r="A1230" t="s">
        <v>13965</v>
      </c>
      <c r="B1230" t="s">
        <v>3984</v>
      </c>
      <c r="C1230" t="s">
        <v>13966</v>
      </c>
      <c r="D1230" t="s">
        <v>13967</v>
      </c>
      <c r="E1230" t="s">
        <v>13968</v>
      </c>
      <c r="F1230" t="s">
        <v>13969</v>
      </c>
      <c r="G1230" t="s">
        <v>3989</v>
      </c>
      <c r="H1230">
        <v>39.9099</v>
      </c>
      <c r="I1230">
        <v>39.9</v>
      </c>
      <c r="K1230" t="s">
        <v>13970</v>
      </c>
      <c r="L1230">
        <v>42</v>
      </c>
      <c r="M1230">
        <v>10622</v>
      </c>
      <c r="N1230" t="s">
        <v>9566</v>
      </c>
      <c r="O1230" t="s">
        <v>13971</v>
      </c>
      <c r="Q1230">
        <v>20</v>
      </c>
    </row>
    <row r="1231" spans="1:17" x14ac:dyDescent="0.3">
      <c r="A1231" t="s">
        <v>13972</v>
      </c>
      <c r="B1231" t="s">
        <v>4226</v>
      </c>
      <c r="C1231" t="s">
        <v>13973</v>
      </c>
      <c r="D1231" t="s">
        <v>13974</v>
      </c>
      <c r="E1231" t="s">
        <v>13946</v>
      </c>
      <c r="F1231" t="s">
        <v>13975</v>
      </c>
      <c r="G1231" t="s">
        <v>3989</v>
      </c>
      <c r="H1231">
        <v>352.93599999999998</v>
      </c>
      <c r="I1231">
        <v>34.1</v>
      </c>
      <c r="K1231" t="s">
        <v>13976</v>
      </c>
      <c r="L1231">
        <v>366223</v>
      </c>
      <c r="M1231">
        <v>0</v>
      </c>
      <c r="N1231" t="s">
        <v>13949</v>
      </c>
      <c r="O1231" t="s">
        <v>13977</v>
      </c>
    </row>
    <row r="1232" spans="1:17" x14ac:dyDescent="0.3">
      <c r="A1232" t="s">
        <v>13978</v>
      </c>
      <c r="B1232" t="s">
        <v>4091</v>
      </c>
      <c r="C1232" t="s">
        <v>13979</v>
      </c>
      <c r="D1232" t="s">
        <v>13980</v>
      </c>
      <c r="E1232" t="s">
        <v>13981</v>
      </c>
      <c r="F1232" t="s">
        <v>13982</v>
      </c>
      <c r="G1232" t="s">
        <v>3917</v>
      </c>
      <c r="H1232">
        <v>45.975099999999998</v>
      </c>
      <c r="I1232">
        <v>46.6</v>
      </c>
      <c r="K1232" t="s">
        <v>13983</v>
      </c>
      <c r="L1232">
        <v>3564</v>
      </c>
      <c r="M1232">
        <v>6057</v>
      </c>
      <c r="N1232" t="s">
        <v>4098</v>
      </c>
      <c r="O1232" t="s">
        <v>13984</v>
      </c>
      <c r="P1232" t="s">
        <v>13985</v>
      </c>
    </row>
    <row r="1233" spans="1:16" x14ac:dyDescent="0.3">
      <c r="A1233" t="s">
        <v>13986</v>
      </c>
      <c r="B1233" t="s">
        <v>3923</v>
      </c>
      <c r="D1233" t="s">
        <v>13987</v>
      </c>
      <c r="E1233" t="s">
        <v>13988</v>
      </c>
      <c r="F1233" t="s">
        <v>13989</v>
      </c>
      <c r="G1233" t="s">
        <v>3917</v>
      </c>
      <c r="H1233">
        <v>661.93799999999999</v>
      </c>
      <c r="I1233">
        <v>36.5</v>
      </c>
      <c r="K1233" t="s">
        <v>13990</v>
      </c>
      <c r="L1233">
        <v>463906</v>
      </c>
      <c r="M1233">
        <v>0</v>
      </c>
      <c r="N1233" t="s">
        <v>13991</v>
      </c>
      <c r="O1233" t="s">
        <v>13992</v>
      </c>
    </row>
    <row r="1234" spans="1:16" x14ac:dyDescent="0.3">
      <c r="A1234" t="s">
        <v>13993</v>
      </c>
      <c r="B1234" t="s">
        <v>4443</v>
      </c>
      <c r="C1234" t="s">
        <v>13994</v>
      </c>
      <c r="D1234" t="s">
        <v>13995</v>
      </c>
      <c r="E1234" t="s">
        <v>13996</v>
      </c>
      <c r="F1234" t="s">
        <v>13997</v>
      </c>
      <c r="G1234" t="s">
        <v>3917</v>
      </c>
      <c r="H1234">
        <v>3061.42</v>
      </c>
      <c r="I1234">
        <v>41.6</v>
      </c>
      <c r="J1234" t="s">
        <v>13998</v>
      </c>
      <c r="K1234" t="s">
        <v>13999</v>
      </c>
      <c r="L1234">
        <v>154976</v>
      </c>
      <c r="M1234">
        <v>47817</v>
      </c>
      <c r="N1234" t="s">
        <v>14000</v>
      </c>
      <c r="O1234" t="s">
        <v>14001</v>
      </c>
      <c r="P1234" t="s">
        <v>14002</v>
      </c>
    </row>
    <row r="1235" spans="1:16" x14ac:dyDescent="0.3">
      <c r="A1235" t="s">
        <v>14003</v>
      </c>
      <c r="B1235" t="s">
        <v>4226</v>
      </c>
      <c r="D1235" t="s">
        <v>14004</v>
      </c>
      <c r="E1235" t="s">
        <v>14005</v>
      </c>
      <c r="F1235" t="s">
        <v>14006</v>
      </c>
      <c r="G1235" t="s">
        <v>3917</v>
      </c>
      <c r="H1235">
        <v>308.06400000000002</v>
      </c>
      <c r="I1235">
        <v>26.8</v>
      </c>
      <c r="K1235" t="s">
        <v>14007</v>
      </c>
      <c r="L1235">
        <v>3210</v>
      </c>
      <c r="M1235">
        <v>18358</v>
      </c>
      <c r="N1235" t="s">
        <v>10239</v>
      </c>
      <c r="O1235" t="s">
        <v>14008</v>
      </c>
    </row>
    <row r="1236" spans="1:16" x14ac:dyDescent="0.3">
      <c r="A1236" t="s">
        <v>14009</v>
      </c>
      <c r="B1236" t="s">
        <v>4347</v>
      </c>
      <c r="C1236" t="s">
        <v>14010</v>
      </c>
      <c r="D1236" t="s">
        <v>14011</v>
      </c>
      <c r="E1236" t="s">
        <v>14012</v>
      </c>
      <c r="F1236" t="s">
        <v>14013</v>
      </c>
      <c r="G1236" t="s">
        <v>3989</v>
      </c>
      <c r="H1236">
        <v>39.3476</v>
      </c>
      <c r="I1236">
        <v>50.5</v>
      </c>
      <c r="K1236" t="s">
        <v>14014</v>
      </c>
      <c r="L1236">
        <v>31</v>
      </c>
      <c r="M1236">
        <v>0</v>
      </c>
      <c r="N1236" t="s">
        <v>14015</v>
      </c>
      <c r="O1236" t="s">
        <v>14016</v>
      </c>
    </row>
    <row r="1237" spans="1:16" x14ac:dyDescent="0.3">
      <c r="A1237" t="s">
        <v>14017</v>
      </c>
      <c r="B1237" t="s">
        <v>3923</v>
      </c>
      <c r="D1237" t="s">
        <v>14018</v>
      </c>
      <c r="E1237" t="s">
        <v>14019</v>
      </c>
      <c r="F1237" t="s">
        <v>14020</v>
      </c>
      <c r="G1237" t="s">
        <v>3917</v>
      </c>
      <c r="H1237">
        <v>1333.55</v>
      </c>
      <c r="I1237">
        <v>37</v>
      </c>
      <c r="J1237" t="s">
        <v>14021</v>
      </c>
      <c r="K1237" t="s">
        <v>14022</v>
      </c>
      <c r="L1237">
        <v>3487</v>
      </c>
      <c r="M1237">
        <v>63173</v>
      </c>
      <c r="N1237" t="s">
        <v>14023</v>
      </c>
      <c r="O1237" t="s">
        <v>14024</v>
      </c>
      <c r="P1237" t="s">
        <v>14025</v>
      </c>
    </row>
    <row r="1238" spans="1:16" x14ac:dyDescent="0.3">
      <c r="A1238" t="s">
        <v>14026</v>
      </c>
      <c r="B1238" t="s">
        <v>3923</v>
      </c>
      <c r="C1238" t="s">
        <v>14027</v>
      </c>
      <c r="D1238" t="s">
        <v>14028</v>
      </c>
      <c r="E1238" t="s">
        <v>14029</v>
      </c>
      <c r="F1238" t="s">
        <v>14030</v>
      </c>
      <c r="G1238" t="s">
        <v>3906</v>
      </c>
      <c r="H1238">
        <v>535.88900000000001</v>
      </c>
      <c r="I1238">
        <v>46.905200000000001</v>
      </c>
      <c r="J1238" t="s">
        <v>14031</v>
      </c>
      <c r="K1238" t="s">
        <v>14032</v>
      </c>
      <c r="L1238">
        <v>1027</v>
      </c>
      <c r="M1238">
        <v>37612</v>
      </c>
      <c r="N1238" t="s">
        <v>14033</v>
      </c>
      <c r="O1238" t="s">
        <v>14034</v>
      </c>
      <c r="P1238" t="s">
        <v>14035</v>
      </c>
    </row>
    <row r="1239" spans="1:16" x14ac:dyDescent="0.3">
      <c r="A1239" t="s">
        <v>14036</v>
      </c>
      <c r="B1239" t="s">
        <v>3923</v>
      </c>
      <c r="D1239" t="s">
        <v>14037</v>
      </c>
      <c r="E1239" t="s">
        <v>14038</v>
      </c>
      <c r="F1239" t="s">
        <v>14039</v>
      </c>
      <c r="G1239" t="s">
        <v>3917</v>
      </c>
      <c r="H1239">
        <v>508.55099999999999</v>
      </c>
      <c r="I1239">
        <v>37.5</v>
      </c>
      <c r="K1239" t="s">
        <v>14040</v>
      </c>
      <c r="L1239">
        <v>2182</v>
      </c>
      <c r="M1239">
        <v>47086</v>
      </c>
      <c r="N1239" t="s">
        <v>14041</v>
      </c>
      <c r="O1239" t="s">
        <v>14042</v>
      </c>
      <c r="P1239" t="s">
        <v>14043</v>
      </c>
    </row>
    <row r="1240" spans="1:16" x14ac:dyDescent="0.3">
      <c r="A1240" t="s">
        <v>14044</v>
      </c>
      <c r="B1240" t="s">
        <v>3912</v>
      </c>
      <c r="C1240" t="s">
        <v>14045</v>
      </c>
      <c r="D1240" t="s">
        <v>14046</v>
      </c>
      <c r="E1240" t="s">
        <v>14047</v>
      </c>
      <c r="F1240" t="s">
        <v>14048</v>
      </c>
      <c r="G1240" t="s">
        <v>3906</v>
      </c>
      <c r="H1240">
        <v>115.93600000000001</v>
      </c>
      <c r="I1240">
        <v>45.1494</v>
      </c>
      <c r="J1240" t="s">
        <v>14049</v>
      </c>
      <c r="K1240" t="s">
        <v>14050</v>
      </c>
      <c r="L1240">
        <v>220</v>
      </c>
      <c r="M1240">
        <v>9767</v>
      </c>
      <c r="N1240" t="s">
        <v>14051</v>
      </c>
      <c r="O1240" t="s">
        <v>14052</v>
      </c>
    </row>
    <row r="1241" spans="1:16" x14ac:dyDescent="0.3">
      <c r="A1241" t="s">
        <v>14053</v>
      </c>
      <c r="B1241" t="s">
        <v>3923</v>
      </c>
      <c r="D1241" t="s">
        <v>14054</v>
      </c>
      <c r="E1241" t="s">
        <v>14055</v>
      </c>
      <c r="F1241" t="s">
        <v>14056</v>
      </c>
      <c r="G1241" t="s">
        <v>3906</v>
      </c>
      <c r="H1241">
        <v>313.00900000000001</v>
      </c>
      <c r="I1241">
        <v>37.833500000000001</v>
      </c>
      <c r="J1241" t="s">
        <v>14057</v>
      </c>
      <c r="K1241" t="s">
        <v>14058</v>
      </c>
      <c r="L1241">
        <v>511</v>
      </c>
      <c r="M1241">
        <v>29351</v>
      </c>
      <c r="N1241" t="s">
        <v>7428</v>
      </c>
      <c r="O1241" t="s">
        <v>14059</v>
      </c>
    </row>
    <row r="1242" spans="1:16" x14ac:dyDescent="0.3">
      <c r="A1242" t="s">
        <v>14060</v>
      </c>
      <c r="B1242" t="s">
        <v>3923</v>
      </c>
      <c r="D1242" t="s">
        <v>14061</v>
      </c>
      <c r="E1242" t="s">
        <v>14062</v>
      </c>
      <c r="F1242" t="s">
        <v>14063</v>
      </c>
      <c r="G1242" t="s">
        <v>3906</v>
      </c>
      <c r="H1242">
        <v>1328.99</v>
      </c>
      <c r="I1242">
        <v>37.546900000000001</v>
      </c>
      <c r="J1242" t="s">
        <v>14064</v>
      </c>
      <c r="K1242" t="s">
        <v>14065</v>
      </c>
      <c r="L1242">
        <v>30</v>
      </c>
      <c r="M1242">
        <v>0</v>
      </c>
      <c r="N1242" t="s">
        <v>14066</v>
      </c>
      <c r="O1242" t="s">
        <v>14067</v>
      </c>
    </row>
    <row r="1243" spans="1:16" x14ac:dyDescent="0.3">
      <c r="A1243" t="s">
        <v>14068</v>
      </c>
      <c r="B1243" t="s">
        <v>3923</v>
      </c>
      <c r="C1243" t="s">
        <v>14069</v>
      </c>
      <c r="D1243" t="s">
        <v>14070</v>
      </c>
      <c r="E1243" t="s">
        <v>14071</v>
      </c>
      <c r="F1243" t="s">
        <v>14072</v>
      </c>
      <c r="G1243" t="s">
        <v>3989</v>
      </c>
      <c r="H1243">
        <v>12952.4</v>
      </c>
      <c r="I1243">
        <v>38.1</v>
      </c>
      <c r="K1243" t="s">
        <v>14073</v>
      </c>
      <c r="L1243">
        <v>65219</v>
      </c>
      <c r="M1243">
        <v>0</v>
      </c>
      <c r="N1243" t="s">
        <v>14074</v>
      </c>
      <c r="O1243" t="s">
        <v>14075</v>
      </c>
    </row>
    <row r="1244" spans="1:16" x14ac:dyDescent="0.3">
      <c r="A1244" t="s">
        <v>14076</v>
      </c>
      <c r="B1244" t="s">
        <v>4226</v>
      </c>
      <c r="D1244" t="s">
        <v>14077</v>
      </c>
      <c r="E1244" t="s">
        <v>14078</v>
      </c>
      <c r="F1244" t="s">
        <v>14079</v>
      </c>
      <c r="G1244" t="s">
        <v>3917</v>
      </c>
      <c r="H1244">
        <v>341.14699999999999</v>
      </c>
      <c r="I1244">
        <v>37.4</v>
      </c>
      <c r="K1244" t="s">
        <v>14080</v>
      </c>
      <c r="L1244">
        <v>2975</v>
      </c>
      <c r="M1244">
        <v>0</v>
      </c>
      <c r="N1244" t="s">
        <v>14081</v>
      </c>
      <c r="O1244" t="s">
        <v>14082</v>
      </c>
    </row>
    <row r="1245" spans="1:16" x14ac:dyDescent="0.3">
      <c r="A1245" t="s">
        <v>21</v>
      </c>
      <c r="B1245" t="s">
        <v>4347</v>
      </c>
      <c r="C1245" t="s">
        <v>14083</v>
      </c>
      <c r="D1245" t="s">
        <v>14084</v>
      </c>
      <c r="E1245" t="s">
        <v>14085</v>
      </c>
      <c r="F1245" t="s">
        <v>14086</v>
      </c>
      <c r="G1245" t="s">
        <v>3917</v>
      </c>
      <c r="H1245">
        <v>64.394199999999998</v>
      </c>
      <c r="I1245">
        <v>0</v>
      </c>
      <c r="K1245" t="s">
        <v>14087</v>
      </c>
      <c r="L1245">
        <v>7382</v>
      </c>
      <c r="M1245">
        <v>0</v>
      </c>
      <c r="N1245" t="s">
        <v>14088</v>
      </c>
      <c r="O1245" t="s">
        <v>14089</v>
      </c>
    </row>
    <row r="1246" spans="1:16" x14ac:dyDescent="0.3">
      <c r="A1246" t="s">
        <v>14090</v>
      </c>
      <c r="B1246" t="s">
        <v>4226</v>
      </c>
      <c r="C1246" t="s">
        <v>14091</v>
      </c>
      <c r="D1246" t="s">
        <v>14092</v>
      </c>
      <c r="E1246" t="s">
        <v>14093</v>
      </c>
      <c r="F1246" t="s">
        <v>14094</v>
      </c>
      <c r="G1246" t="s">
        <v>3917</v>
      </c>
      <c r="H1246">
        <v>782.09799999999996</v>
      </c>
      <c r="I1246">
        <v>30.5</v>
      </c>
      <c r="K1246" t="s">
        <v>14095</v>
      </c>
      <c r="L1246">
        <v>4807</v>
      </c>
      <c r="M1246">
        <v>0</v>
      </c>
      <c r="N1246" t="s">
        <v>14096</v>
      </c>
      <c r="O1246" t="s">
        <v>14097</v>
      </c>
    </row>
    <row r="1247" spans="1:16" x14ac:dyDescent="0.3">
      <c r="A1247" t="s">
        <v>14098</v>
      </c>
      <c r="B1247" t="s">
        <v>4772</v>
      </c>
      <c r="C1247" t="s">
        <v>14099</v>
      </c>
      <c r="D1247" t="s">
        <v>14100</v>
      </c>
      <c r="E1247" t="s">
        <v>8146</v>
      </c>
      <c r="F1247" t="s">
        <v>14101</v>
      </c>
      <c r="G1247" t="s">
        <v>3917</v>
      </c>
      <c r="H1247">
        <v>48.907200000000003</v>
      </c>
      <c r="I1247">
        <v>58.1</v>
      </c>
      <c r="K1247" t="s">
        <v>14102</v>
      </c>
      <c r="L1247">
        <v>6813</v>
      </c>
      <c r="M1247">
        <v>0</v>
      </c>
      <c r="N1247" t="s">
        <v>8149</v>
      </c>
      <c r="O1247" t="s">
        <v>14103</v>
      </c>
    </row>
    <row r="1248" spans="1:16" x14ac:dyDescent="0.3">
      <c r="A1248" t="s">
        <v>14104</v>
      </c>
      <c r="B1248" t="s">
        <v>4267</v>
      </c>
      <c r="C1248" t="s">
        <v>7337</v>
      </c>
      <c r="D1248" t="s">
        <v>14105</v>
      </c>
      <c r="E1248" t="s">
        <v>14106</v>
      </c>
      <c r="F1248" t="s">
        <v>14107</v>
      </c>
      <c r="G1248" t="s">
        <v>3917</v>
      </c>
      <c r="H1248">
        <v>1471.98</v>
      </c>
      <c r="I1248">
        <v>12.5</v>
      </c>
      <c r="K1248" t="s">
        <v>14108</v>
      </c>
      <c r="L1248">
        <v>399003</v>
      </c>
      <c r="M1248">
        <v>0</v>
      </c>
      <c r="N1248" t="s">
        <v>14109</v>
      </c>
      <c r="O1248" t="s">
        <v>14110</v>
      </c>
    </row>
    <row r="1249" spans="1:17" x14ac:dyDescent="0.3">
      <c r="A1249" t="s">
        <v>14111</v>
      </c>
      <c r="B1249" t="s">
        <v>4226</v>
      </c>
      <c r="D1249" t="s">
        <v>14112</v>
      </c>
      <c r="E1249" t="s">
        <v>14113</v>
      </c>
      <c r="F1249" t="s">
        <v>14114</v>
      </c>
      <c r="G1249" t="s">
        <v>3906</v>
      </c>
      <c r="H1249">
        <v>365.96300000000002</v>
      </c>
      <c r="I1249">
        <v>36.662199999999999</v>
      </c>
      <c r="J1249" t="s">
        <v>14115</v>
      </c>
      <c r="K1249" t="s">
        <v>14116</v>
      </c>
      <c r="L1249">
        <v>58</v>
      </c>
      <c r="M1249">
        <v>0</v>
      </c>
      <c r="N1249" t="s">
        <v>10291</v>
      </c>
      <c r="O1249" t="s">
        <v>14117</v>
      </c>
    </row>
    <row r="1250" spans="1:17" x14ac:dyDescent="0.3">
      <c r="A1250" t="s">
        <v>14118</v>
      </c>
      <c r="B1250" t="s">
        <v>4367</v>
      </c>
      <c r="C1250" t="s">
        <v>14119</v>
      </c>
      <c r="D1250" t="s">
        <v>14120</v>
      </c>
      <c r="E1250" t="s">
        <v>14121</v>
      </c>
      <c r="F1250" t="s">
        <v>14122</v>
      </c>
      <c r="G1250" t="s">
        <v>3906</v>
      </c>
      <c r="H1250">
        <v>2682.61</v>
      </c>
      <c r="I1250">
        <v>44.1858</v>
      </c>
      <c r="J1250" t="s">
        <v>14123</v>
      </c>
      <c r="K1250" t="s">
        <v>14124</v>
      </c>
      <c r="L1250">
        <v>6355</v>
      </c>
      <c r="M1250">
        <v>68838</v>
      </c>
      <c r="N1250" t="s">
        <v>8089</v>
      </c>
      <c r="O1250" t="s">
        <v>14125</v>
      </c>
      <c r="P1250" t="s">
        <v>14126</v>
      </c>
    </row>
    <row r="1251" spans="1:17" x14ac:dyDescent="0.3">
      <c r="A1251" t="s">
        <v>14127</v>
      </c>
      <c r="B1251" t="s">
        <v>4367</v>
      </c>
      <c r="C1251" t="s">
        <v>14128</v>
      </c>
      <c r="D1251" t="s">
        <v>14129</v>
      </c>
      <c r="E1251" t="s">
        <v>14130</v>
      </c>
      <c r="F1251" t="s">
        <v>14131</v>
      </c>
      <c r="G1251" t="s">
        <v>3906</v>
      </c>
      <c r="H1251">
        <v>2345.5100000000002</v>
      </c>
      <c r="I1251">
        <v>43.462200000000003</v>
      </c>
      <c r="J1251" t="s">
        <v>14132</v>
      </c>
      <c r="K1251" t="s">
        <v>14133</v>
      </c>
      <c r="L1251">
        <v>4121</v>
      </c>
      <c r="M1251">
        <v>58230</v>
      </c>
      <c r="N1251" t="s">
        <v>11706</v>
      </c>
      <c r="O1251" t="s">
        <v>14134</v>
      </c>
      <c r="P1251" t="s">
        <v>14135</v>
      </c>
    </row>
    <row r="1252" spans="1:17" x14ac:dyDescent="0.3">
      <c r="A1252" t="s">
        <v>14136</v>
      </c>
      <c r="B1252" t="s">
        <v>4635</v>
      </c>
      <c r="C1252" t="s">
        <v>14137</v>
      </c>
      <c r="D1252" t="s">
        <v>14138</v>
      </c>
      <c r="E1252" t="s">
        <v>14139</v>
      </c>
      <c r="F1252" t="s">
        <v>14140</v>
      </c>
      <c r="G1252" t="s">
        <v>3917</v>
      </c>
      <c r="H1252">
        <v>948.54100000000005</v>
      </c>
      <c r="I1252">
        <v>45.2</v>
      </c>
      <c r="J1252" t="s">
        <v>14141</v>
      </c>
      <c r="K1252" t="s">
        <v>14142</v>
      </c>
      <c r="L1252">
        <v>6035</v>
      </c>
      <c r="M1252">
        <v>0</v>
      </c>
      <c r="N1252" t="s">
        <v>14143</v>
      </c>
      <c r="O1252" t="s">
        <v>14144</v>
      </c>
    </row>
    <row r="1253" spans="1:17" x14ac:dyDescent="0.3">
      <c r="A1253" t="s">
        <v>14145</v>
      </c>
      <c r="B1253" t="s">
        <v>4443</v>
      </c>
      <c r="C1253" t="s">
        <v>14146</v>
      </c>
      <c r="D1253" t="s">
        <v>14147</v>
      </c>
      <c r="E1253" t="s">
        <v>14148</v>
      </c>
      <c r="F1253" t="s">
        <v>14149</v>
      </c>
      <c r="G1253" t="s">
        <v>3906</v>
      </c>
      <c r="H1253">
        <v>2625.59</v>
      </c>
      <c r="I1253">
        <v>42.329300000000003</v>
      </c>
      <c r="J1253" t="s">
        <v>14150</v>
      </c>
      <c r="K1253" t="s">
        <v>14151</v>
      </c>
      <c r="L1253">
        <v>5404</v>
      </c>
      <c r="M1253">
        <v>0</v>
      </c>
      <c r="N1253" t="s">
        <v>14152</v>
      </c>
      <c r="O1253" t="s">
        <v>14153</v>
      </c>
    </row>
    <row r="1254" spans="1:17" x14ac:dyDescent="0.3">
      <c r="A1254" t="s">
        <v>14154</v>
      </c>
      <c r="B1254" t="s">
        <v>3923</v>
      </c>
      <c r="D1254" t="s">
        <v>14155</v>
      </c>
      <c r="E1254" t="s">
        <v>14156</v>
      </c>
      <c r="F1254" t="s">
        <v>14157</v>
      </c>
      <c r="G1254" t="s">
        <v>3906</v>
      </c>
      <c r="H1254">
        <v>2715.53</v>
      </c>
      <c r="I1254">
        <v>37.301400000000001</v>
      </c>
      <c r="J1254" t="s">
        <v>14158</v>
      </c>
      <c r="K1254" t="s">
        <v>14159</v>
      </c>
      <c r="L1254">
        <v>34381</v>
      </c>
      <c r="M1254">
        <v>84179</v>
      </c>
      <c r="N1254" t="s">
        <v>14160</v>
      </c>
      <c r="O1254" t="s">
        <v>14161</v>
      </c>
      <c r="P1254" t="s">
        <v>14162</v>
      </c>
    </row>
    <row r="1255" spans="1:17" x14ac:dyDescent="0.3">
      <c r="A1255" t="s">
        <v>14163</v>
      </c>
      <c r="B1255" t="s">
        <v>4226</v>
      </c>
      <c r="C1255" t="s">
        <v>14164</v>
      </c>
      <c r="D1255" t="s">
        <v>14165</v>
      </c>
      <c r="E1255" t="s">
        <v>14166</v>
      </c>
      <c r="F1255" t="s">
        <v>14167</v>
      </c>
      <c r="G1255" t="s">
        <v>3917</v>
      </c>
      <c r="H1255">
        <v>351.22800000000001</v>
      </c>
      <c r="I1255">
        <v>30.8</v>
      </c>
      <c r="K1255" t="s">
        <v>14168</v>
      </c>
      <c r="L1255">
        <v>15243</v>
      </c>
      <c r="M1255">
        <v>0</v>
      </c>
      <c r="N1255" t="s">
        <v>7745</v>
      </c>
      <c r="O1255" t="s">
        <v>14169</v>
      </c>
    </row>
    <row r="1256" spans="1:17" x14ac:dyDescent="0.3">
      <c r="A1256" t="s">
        <v>14170</v>
      </c>
      <c r="B1256" t="s">
        <v>6388</v>
      </c>
      <c r="C1256" t="s">
        <v>14171</v>
      </c>
      <c r="D1256" t="s">
        <v>14172</v>
      </c>
      <c r="E1256" t="s">
        <v>14173</v>
      </c>
      <c r="F1256" t="s">
        <v>14174</v>
      </c>
      <c r="G1256" t="s">
        <v>3906</v>
      </c>
      <c r="H1256">
        <v>1672.19</v>
      </c>
      <c r="I1256">
        <v>41.155299999999997</v>
      </c>
      <c r="J1256" t="s">
        <v>14175</v>
      </c>
      <c r="K1256" t="s">
        <v>14176</v>
      </c>
      <c r="L1256">
        <v>365</v>
      </c>
      <c r="M1256">
        <v>30876</v>
      </c>
      <c r="N1256" t="s">
        <v>14177</v>
      </c>
      <c r="O1256" t="s">
        <v>14178</v>
      </c>
      <c r="P1256" t="s">
        <v>14179</v>
      </c>
    </row>
    <row r="1257" spans="1:17" x14ac:dyDescent="0.3">
      <c r="A1257" t="s">
        <v>14180</v>
      </c>
      <c r="B1257" t="s">
        <v>4226</v>
      </c>
      <c r="C1257" t="s">
        <v>14181</v>
      </c>
      <c r="D1257" t="s">
        <v>14182</v>
      </c>
      <c r="E1257" t="s">
        <v>14183</v>
      </c>
      <c r="F1257" t="s">
        <v>14184</v>
      </c>
      <c r="G1257" t="s">
        <v>3917</v>
      </c>
      <c r="H1257">
        <v>231.12299999999999</v>
      </c>
      <c r="I1257">
        <v>33.299999999999997</v>
      </c>
      <c r="K1257" t="s">
        <v>14185</v>
      </c>
      <c r="L1257">
        <v>7365</v>
      </c>
      <c r="M1257">
        <v>0</v>
      </c>
      <c r="N1257" t="s">
        <v>14186</v>
      </c>
      <c r="O1257" t="s">
        <v>14187</v>
      </c>
    </row>
    <row r="1258" spans="1:17" x14ac:dyDescent="0.3">
      <c r="A1258" t="s">
        <v>14188</v>
      </c>
      <c r="B1258" t="s">
        <v>3923</v>
      </c>
      <c r="D1258" t="s">
        <v>14189</v>
      </c>
      <c r="E1258" t="s">
        <v>14190</v>
      </c>
      <c r="F1258" t="s">
        <v>14191</v>
      </c>
      <c r="G1258" t="s">
        <v>3906</v>
      </c>
      <c r="H1258">
        <v>805.68</v>
      </c>
      <c r="I1258">
        <v>39.346400000000003</v>
      </c>
      <c r="J1258" t="s">
        <v>14192</v>
      </c>
      <c r="K1258" t="s">
        <v>14193</v>
      </c>
      <c r="L1258">
        <v>204</v>
      </c>
      <c r="M1258">
        <v>0</v>
      </c>
      <c r="N1258" t="s">
        <v>8557</v>
      </c>
      <c r="O1258" t="s">
        <v>14194</v>
      </c>
    </row>
    <row r="1259" spans="1:17" x14ac:dyDescent="0.3">
      <c r="A1259" t="s">
        <v>14195</v>
      </c>
      <c r="B1259" t="s">
        <v>4226</v>
      </c>
      <c r="D1259" t="s">
        <v>14196</v>
      </c>
      <c r="E1259" t="s">
        <v>14197</v>
      </c>
      <c r="F1259" t="s">
        <v>14198</v>
      </c>
      <c r="G1259" t="s">
        <v>3917</v>
      </c>
      <c r="H1259">
        <v>267.07900000000001</v>
      </c>
      <c r="I1259">
        <v>33.4</v>
      </c>
      <c r="K1259" t="s">
        <v>14199</v>
      </c>
      <c r="L1259">
        <v>5821</v>
      </c>
      <c r="M1259">
        <v>21668</v>
      </c>
      <c r="N1259" t="s">
        <v>12087</v>
      </c>
      <c r="O1259" t="s">
        <v>14200</v>
      </c>
      <c r="P1259" t="s">
        <v>14201</v>
      </c>
    </row>
    <row r="1260" spans="1:17" x14ac:dyDescent="0.3">
      <c r="A1260" t="s">
        <v>14202</v>
      </c>
      <c r="B1260" t="s">
        <v>3923</v>
      </c>
      <c r="C1260" t="s">
        <v>14203</v>
      </c>
      <c r="D1260" t="s">
        <v>14204</v>
      </c>
      <c r="E1260" t="s">
        <v>14205</v>
      </c>
      <c r="F1260" t="s">
        <v>14206</v>
      </c>
      <c r="G1260" t="s">
        <v>3906</v>
      </c>
      <c r="H1260">
        <v>426.38299999999998</v>
      </c>
      <c r="I1260">
        <v>34.069699999999997</v>
      </c>
      <c r="J1260" t="s">
        <v>14207</v>
      </c>
      <c r="K1260" t="s">
        <v>14208</v>
      </c>
      <c r="L1260">
        <v>357</v>
      </c>
      <c r="M1260">
        <v>34584</v>
      </c>
      <c r="N1260" t="s">
        <v>14209</v>
      </c>
      <c r="O1260" t="s">
        <v>14210</v>
      </c>
      <c r="P1260" t="s">
        <v>14211</v>
      </c>
    </row>
    <row r="1261" spans="1:17" x14ac:dyDescent="0.3">
      <c r="A1261" t="s">
        <v>14212</v>
      </c>
      <c r="B1261" t="s">
        <v>4226</v>
      </c>
      <c r="D1261" t="s">
        <v>14213</v>
      </c>
      <c r="E1261" t="s">
        <v>14214</v>
      </c>
      <c r="F1261" t="s">
        <v>14215</v>
      </c>
      <c r="G1261" t="s">
        <v>3989</v>
      </c>
      <c r="H1261">
        <v>1007.82</v>
      </c>
      <c r="I1261">
        <v>37.700000000000003</v>
      </c>
      <c r="K1261" t="s">
        <v>14216</v>
      </c>
      <c r="L1261">
        <v>15778</v>
      </c>
      <c r="M1261">
        <v>31345</v>
      </c>
      <c r="N1261" t="s">
        <v>5998</v>
      </c>
      <c r="O1261" t="s">
        <v>14217</v>
      </c>
    </row>
    <row r="1262" spans="1:17" x14ac:dyDescent="0.3">
      <c r="A1262" t="s">
        <v>14218</v>
      </c>
      <c r="B1262" t="s">
        <v>4226</v>
      </c>
      <c r="C1262" t="s">
        <v>14219</v>
      </c>
      <c r="D1262" t="s">
        <v>14220</v>
      </c>
      <c r="E1262" t="s">
        <v>14221</v>
      </c>
      <c r="F1262" t="s">
        <v>14222</v>
      </c>
      <c r="G1262" t="s">
        <v>3917</v>
      </c>
      <c r="H1262">
        <v>641.99300000000005</v>
      </c>
      <c r="I1262">
        <v>35.6</v>
      </c>
      <c r="K1262" t="s">
        <v>14223</v>
      </c>
      <c r="L1262">
        <v>26908</v>
      </c>
      <c r="M1262">
        <v>19038</v>
      </c>
      <c r="N1262" t="s">
        <v>14224</v>
      </c>
      <c r="O1262" t="s">
        <v>14225</v>
      </c>
      <c r="P1262" t="s">
        <v>14226</v>
      </c>
    </row>
    <row r="1263" spans="1:17" x14ac:dyDescent="0.3">
      <c r="A1263" t="s">
        <v>14227</v>
      </c>
      <c r="B1263" t="s">
        <v>4226</v>
      </c>
      <c r="D1263" t="s">
        <v>14228</v>
      </c>
      <c r="E1263" t="s">
        <v>14229</v>
      </c>
      <c r="F1263" t="s">
        <v>14230</v>
      </c>
      <c r="G1263" t="s">
        <v>3917</v>
      </c>
      <c r="H1263">
        <v>770.56799999999998</v>
      </c>
      <c r="I1263">
        <v>32.899799999999999</v>
      </c>
      <c r="J1263" t="s">
        <v>14231</v>
      </c>
      <c r="K1263" t="s">
        <v>14232</v>
      </c>
      <c r="L1263">
        <v>2025</v>
      </c>
      <c r="M1263">
        <v>23498</v>
      </c>
      <c r="N1263" t="s">
        <v>14233</v>
      </c>
      <c r="O1263" t="s">
        <v>14234</v>
      </c>
      <c r="P1263" t="s">
        <v>14235</v>
      </c>
    </row>
    <row r="1264" spans="1:17" x14ac:dyDescent="0.3">
      <c r="A1264" t="s">
        <v>3715</v>
      </c>
      <c r="B1264" t="s">
        <v>4347</v>
      </c>
      <c r="C1264" t="s">
        <v>14236</v>
      </c>
      <c r="D1264" t="s">
        <v>14237</v>
      </c>
      <c r="E1264" t="s">
        <v>14238</v>
      </c>
      <c r="F1264" t="s">
        <v>14239</v>
      </c>
      <c r="G1264" t="s">
        <v>3989</v>
      </c>
      <c r="H1264">
        <v>37.673400000000001</v>
      </c>
      <c r="I1264">
        <v>46.4</v>
      </c>
      <c r="K1264" t="s">
        <v>14240</v>
      </c>
      <c r="L1264">
        <v>8</v>
      </c>
      <c r="M1264">
        <v>0</v>
      </c>
      <c r="N1264" t="s">
        <v>10483</v>
      </c>
      <c r="O1264" t="s">
        <v>14241</v>
      </c>
      <c r="Q1264">
        <v>26</v>
      </c>
    </row>
    <row r="1265" spans="1:17" x14ac:dyDescent="0.3">
      <c r="A1265" t="s">
        <v>14242</v>
      </c>
      <c r="B1265" t="s">
        <v>4226</v>
      </c>
      <c r="C1265" t="s">
        <v>14243</v>
      </c>
      <c r="D1265" t="s">
        <v>14244</v>
      </c>
      <c r="E1265" t="s">
        <v>14245</v>
      </c>
      <c r="F1265" t="s">
        <v>14246</v>
      </c>
      <c r="G1265" t="s">
        <v>3917</v>
      </c>
      <c r="H1265">
        <v>353.07299999999998</v>
      </c>
      <c r="I1265">
        <v>35.999600000000001</v>
      </c>
      <c r="J1265" t="s">
        <v>14247</v>
      </c>
      <c r="K1265" t="s">
        <v>14248</v>
      </c>
      <c r="L1265">
        <v>3613</v>
      </c>
      <c r="M1265">
        <v>22159</v>
      </c>
      <c r="N1265" t="s">
        <v>13897</v>
      </c>
      <c r="O1265" t="s">
        <v>14249</v>
      </c>
      <c r="P1265" t="s">
        <v>14250</v>
      </c>
    </row>
    <row r="1266" spans="1:17" x14ac:dyDescent="0.3">
      <c r="A1266" t="s">
        <v>14251</v>
      </c>
      <c r="B1266" t="s">
        <v>4267</v>
      </c>
      <c r="C1266">
        <v>105</v>
      </c>
      <c r="D1266" t="s">
        <v>14252</v>
      </c>
      <c r="E1266" t="s">
        <v>14253</v>
      </c>
      <c r="F1266" t="s">
        <v>14254</v>
      </c>
      <c r="G1266" t="s">
        <v>3917</v>
      </c>
      <c r="H1266">
        <v>852.17100000000005</v>
      </c>
      <c r="I1266">
        <v>29.099900000000002</v>
      </c>
      <c r="J1266" t="s">
        <v>14255</v>
      </c>
      <c r="K1266" t="s">
        <v>14256</v>
      </c>
      <c r="L1266">
        <v>20916</v>
      </c>
      <c r="M1266">
        <v>21993</v>
      </c>
      <c r="N1266" t="s">
        <v>14257</v>
      </c>
      <c r="O1266" t="s">
        <v>14258</v>
      </c>
      <c r="P1266" t="s">
        <v>14259</v>
      </c>
    </row>
    <row r="1267" spans="1:17" x14ac:dyDescent="0.3">
      <c r="A1267" t="s">
        <v>14260</v>
      </c>
      <c r="B1267" t="s">
        <v>4443</v>
      </c>
      <c r="C1267" t="s">
        <v>14261</v>
      </c>
      <c r="D1267" t="s">
        <v>14262</v>
      </c>
      <c r="E1267" t="s">
        <v>14263</v>
      </c>
      <c r="F1267" t="s">
        <v>14264</v>
      </c>
      <c r="G1267" t="s">
        <v>3917</v>
      </c>
      <c r="H1267">
        <v>2396.23</v>
      </c>
      <c r="I1267">
        <v>39.799999999999997</v>
      </c>
      <c r="J1267" t="s">
        <v>14265</v>
      </c>
      <c r="K1267" t="s">
        <v>14266</v>
      </c>
      <c r="L1267">
        <v>50926</v>
      </c>
      <c r="M1267">
        <v>0</v>
      </c>
      <c r="N1267" t="s">
        <v>14267</v>
      </c>
      <c r="O1267" t="s">
        <v>14268</v>
      </c>
    </row>
    <row r="1268" spans="1:17" x14ac:dyDescent="0.3">
      <c r="A1268" t="s">
        <v>14269</v>
      </c>
      <c r="B1268" t="s">
        <v>3923</v>
      </c>
      <c r="C1268" t="s">
        <v>14270</v>
      </c>
      <c r="D1268" t="s">
        <v>14271</v>
      </c>
      <c r="E1268" t="s">
        <v>14272</v>
      </c>
      <c r="F1268" t="s">
        <v>14273</v>
      </c>
      <c r="G1268" t="s">
        <v>3917</v>
      </c>
      <c r="H1268">
        <v>688.404</v>
      </c>
      <c r="I1268">
        <v>34.5</v>
      </c>
      <c r="K1268" t="s">
        <v>14274</v>
      </c>
      <c r="L1268">
        <v>13864</v>
      </c>
      <c r="M1268">
        <v>0</v>
      </c>
      <c r="N1268" t="s">
        <v>4263</v>
      </c>
      <c r="O1268" t="s">
        <v>14275</v>
      </c>
    </row>
    <row r="1269" spans="1:17" x14ac:dyDescent="0.3">
      <c r="A1269" t="s">
        <v>14276</v>
      </c>
      <c r="B1269" t="s">
        <v>3984</v>
      </c>
      <c r="C1269" t="s">
        <v>14277</v>
      </c>
      <c r="D1269" t="s">
        <v>14278</v>
      </c>
      <c r="E1269" t="s">
        <v>14279</v>
      </c>
      <c r="F1269" t="s">
        <v>14280</v>
      </c>
      <c r="G1269" t="s">
        <v>3917</v>
      </c>
      <c r="H1269">
        <v>40.378100000000003</v>
      </c>
      <c r="I1269">
        <v>45.5</v>
      </c>
      <c r="K1269" t="s">
        <v>14281</v>
      </c>
      <c r="L1269">
        <v>24</v>
      </c>
      <c r="M1269">
        <v>0</v>
      </c>
      <c r="N1269" t="s">
        <v>8089</v>
      </c>
      <c r="O1269" t="s">
        <v>14282</v>
      </c>
      <c r="Q1269">
        <v>20</v>
      </c>
    </row>
    <row r="1270" spans="1:17" x14ac:dyDescent="0.3">
      <c r="A1270" t="s">
        <v>14283</v>
      </c>
      <c r="B1270" t="s">
        <v>3923</v>
      </c>
      <c r="C1270" t="s">
        <v>14284</v>
      </c>
      <c r="D1270" t="s">
        <v>14285</v>
      </c>
      <c r="E1270" t="s">
        <v>14286</v>
      </c>
      <c r="F1270" t="s">
        <v>14287</v>
      </c>
      <c r="G1270" t="s">
        <v>3917</v>
      </c>
      <c r="H1270">
        <v>26549.7</v>
      </c>
      <c r="I1270">
        <v>35.4</v>
      </c>
      <c r="J1270" t="s">
        <v>14288</v>
      </c>
      <c r="K1270" t="s">
        <v>14289</v>
      </c>
      <c r="L1270">
        <v>393407</v>
      </c>
      <c r="M1270">
        <v>0</v>
      </c>
      <c r="N1270" t="s">
        <v>13222</v>
      </c>
      <c r="O1270" t="s">
        <v>14290</v>
      </c>
    </row>
    <row r="1271" spans="1:17" x14ac:dyDescent="0.3">
      <c r="A1271" t="s">
        <v>14291</v>
      </c>
      <c r="B1271" t="s">
        <v>4443</v>
      </c>
      <c r="C1271" t="s">
        <v>14292</v>
      </c>
      <c r="D1271" t="s">
        <v>14293</v>
      </c>
      <c r="E1271" t="s">
        <v>14294</v>
      </c>
      <c r="F1271" t="s">
        <v>14295</v>
      </c>
      <c r="G1271" t="s">
        <v>3917</v>
      </c>
      <c r="H1271">
        <v>2343.6999999999998</v>
      </c>
      <c r="I1271">
        <v>36.9</v>
      </c>
      <c r="J1271" t="s">
        <v>14296</v>
      </c>
      <c r="K1271" t="s">
        <v>14297</v>
      </c>
      <c r="L1271">
        <v>16208</v>
      </c>
      <c r="M1271">
        <v>0</v>
      </c>
      <c r="N1271" t="s">
        <v>4631</v>
      </c>
      <c r="O1271" t="s">
        <v>14298</v>
      </c>
    </row>
    <row r="1272" spans="1:17" x14ac:dyDescent="0.3">
      <c r="A1272" t="s">
        <v>14299</v>
      </c>
      <c r="B1272" t="s">
        <v>3923</v>
      </c>
      <c r="C1272" t="s">
        <v>14300</v>
      </c>
      <c r="D1272" t="s">
        <v>14301</v>
      </c>
      <c r="E1272" t="s">
        <v>14302</v>
      </c>
      <c r="F1272" t="s">
        <v>14303</v>
      </c>
      <c r="G1272" t="s">
        <v>3917</v>
      </c>
      <c r="H1272">
        <v>285.61399999999998</v>
      </c>
      <c r="I1272">
        <v>35.799999999999997</v>
      </c>
      <c r="K1272" t="s">
        <v>14304</v>
      </c>
      <c r="L1272">
        <v>1052</v>
      </c>
      <c r="M1272">
        <v>28666</v>
      </c>
      <c r="N1272" t="s">
        <v>14305</v>
      </c>
      <c r="O1272" t="s">
        <v>14306</v>
      </c>
      <c r="P1272" t="s">
        <v>14307</v>
      </c>
    </row>
    <row r="1273" spans="1:17" x14ac:dyDescent="0.3">
      <c r="A1273" t="s">
        <v>14308</v>
      </c>
      <c r="B1273" t="s">
        <v>3902</v>
      </c>
      <c r="C1273">
        <v>4086291</v>
      </c>
      <c r="D1273" t="s">
        <v>14309</v>
      </c>
      <c r="E1273" t="s">
        <v>14310</v>
      </c>
      <c r="F1273" t="s">
        <v>14311</v>
      </c>
      <c r="G1273" t="s">
        <v>3917</v>
      </c>
      <c r="H1273">
        <v>87.888999999999996</v>
      </c>
      <c r="I1273">
        <v>65.728800000000007</v>
      </c>
      <c r="J1273" t="s">
        <v>14312</v>
      </c>
      <c r="K1273" t="s">
        <v>14313</v>
      </c>
      <c r="L1273">
        <v>2126</v>
      </c>
      <c r="M1273">
        <v>13567</v>
      </c>
      <c r="N1273" t="s">
        <v>14314</v>
      </c>
      <c r="O1273" t="s">
        <v>14315</v>
      </c>
    </row>
    <row r="1274" spans="1:17" x14ac:dyDescent="0.3">
      <c r="A1274" t="s">
        <v>14316</v>
      </c>
      <c r="B1274" t="s">
        <v>4635</v>
      </c>
      <c r="C1274" t="s">
        <v>14317</v>
      </c>
      <c r="D1274" t="s">
        <v>14318</v>
      </c>
      <c r="E1274" t="s">
        <v>14319</v>
      </c>
      <c r="F1274" t="s">
        <v>14320</v>
      </c>
      <c r="G1274" t="s">
        <v>3906</v>
      </c>
      <c r="H1274">
        <v>1020.31</v>
      </c>
      <c r="I1274">
        <v>41.520800000000001</v>
      </c>
      <c r="J1274" t="s">
        <v>14321</v>
      </c>
      <c r="K1274" t="s">
        <v>14322</v>
      </c>
      <c r="L1274">
        <v>1675</v>
      </c>
      <c r="M1274">
        <v>38619</v>
      </c>
      <c r="N1274" t="s">
        <v>14323</v>
      </c>
      <c r="O1274" t="s">
        <v>14324</v>
      </c>
      <c r="P1274" t="s">
        <v>14325</v>
      </c>
    </row>
    <row r="1275" spans="1:17" x14ac:dyDescent="0.3">
      <c r="A1275" t="s">
        <v>14326</v>
      </c>
      <c r="B1275" t="s">
        <v>3923</v>
      </c>
      <c r="C1275" t="s">
        <v>14327</v>
      </c>
      <c r="D1275" t="s">
        <v>14328</v>
      </c>
      <c r="E1275" t="s">
        <v>14329</v>
      </c>
      <c r="F1275" t="s">
        <v>14330</v>
      </c>
      <c r="G1275" t="s">
        <v>3906</v>
      </c>
      <c r="H1275">
        <v>362.51100000000002</v>
      </c>
      <c r="I1275">
        <v>42.616700000000002</v>
      </c>
      <c r="J1275" t="s">
        <v>14331</v>
      </c>
      <c r="K1275" t="s">
        <v>14332</v>
      </c>
      <c r="L1275">
        <v>601</v>
      </c>
      <c r="M1275">
        <v>40806</v>
      </c>
      <c r="N1275" t="s">
        <v>6286</v>
      </c>
      <c r="O1275" t="s">
        <v>14333</v>
      </c>
    </row>
    <row r="1276" spans="1:17" x14ac:dyDescent="0.3">
      <c r="A1276" t="s">
        <v>14334</v>
      </c>
      <c r="B1276" t="s">
        <v>5082</v>
      </c>
      <c r="C1276" t="s">
        <v>14335</v>
      </c>
      <c r="D1276" t="s">
        <v>14336</v>
      </c>
      <c r="E1276" t="s">
        <v>14337</v>
      </c>
      <c r="F1276" t="s">
        <v>14338</v>
      </c>
      <c r="G1276" t="s">
        <v>3917</v>
      </c>
      <c r="H1276">
        <v>1347.76</v>
      </c>
      <c r="I1276">
        <v>44.4</v>
      </c>
      <c r="K1276" t="s">
        <v>14339</v>
      </c>
      <c r="L1276">
        <v>1022</v>
      </c>
      <c r="M1276">
        <v>0</v>
      </c>
      <c r="N1276" t="s">
        <v>9732</v>
      </c>
      <c r="O1276" t="s">
        <v>14340</v>
      </c>
    </row>
    <row r="1277" spans="1:17" x14ac:dyDescent="0.3">
      <c r="A1277" t="s">
        <v>14341</v>
      </c>
      <c r="B1277" t="s">
        <v>3923</v>
      </c>
      <c r="D1277" t="s">
        <v>14342</v>
      </c>
      <c r="E1277" t="s">
        <v>14343</v>
      </c>
      <c r="F1277" t="s">
        <v>14344</v>
      </c>
      <c r="G1277" t="s">
        <v>3906</v>
      </c>
      <c r="H1277">
        <v>10738.3</v>
      </c>
      <c r="I1277">
        <v>36.902500000000003</v>
      </c>
      <c r="J1277" t="s">
        <v>14345</v>
      </c>
      <c r="K1277" t="s">
        <v>14346</v>
      </c>
      <c r="L1277">
        <v>150</v>
      </c>
      <c r="M1277">
        <v>0</v>
      </c>
      <c r="N1277" t="s">
        <v>9799</v>
      </c>
      <c r="O1277" t="s">
        <v>14347</v>
      </c>
    </row>
    <row r="1278" spans="1:17" x14ac:dyDescent="0.3">
      <c r="A1278" t="s">
        <v>14348</v>
      </c>
      <c r="B1278" t="s">
        <v>3923</v>
      </c>
      <c r="C1278" t="s">
        <v>14349</v>
      </c>
      <c r="D1278" t="s">
        <v>14350</v>
      </c>
      <c r="E1278" t="s">
        <v>14351</v>
      </c>
      <c r="F1278" t="s">
        <v>14352</v>
      </c>
      <c r="G1278" t="s">
        <v>3906</v>
      </c>
      <c r="H1278">
        <v>348.53300000000002</v>
      </c>
      <c r="I1278">
        <v>37.583199999999998</v>
      </c>
      <c r="J1278" t="s">
        <v>14353</v>
      </c>
      <c r="K1278" t="s">
        <v>14354</v>
      </c>
      <c r="L1278">
        <v>321</v>
      </c>
      <c r="M1278">
        <v>48101</v>
      </c>
      <c r="N1278" t="s">
        <v>4674</v>
      </c>
      <c r="O1278" t="s">
        <v>14355</v>
      </c>
      <c r="P1278" t="s">
        <v>14356</v>
      </c>
    </row>
    <row r="1279" spans="1:17" x14ac:dyDescent="0.3">
      <c r="A1279" t="s">
        <v>14357</v>
      </c>
      <c r="B1279" t="s">
        <v>3923</v>
      </c>
      <c r="D1279" t="s">
        <v>14358</v>
      </c>
      <c r="E1279" t="s">
        <v>14359</v>
      </c>
      <c r="F1279" t="s">
        <v>14360</v>
      </c>
      <c r="G1279" t="s">
        <v>3917</v>
      </c>
      <c r="H1279">
        <v>489.065</v>
      </c>
      <c r="I1279">
        <v>33.1</v>
      </c>
      <c r="K1279" t="s">
        <v>14361</v>
      </c>
      <c r="L1279">
        <v>53253</v>
      </c>
      <c r="M1279">
        <v>0</v>
      </c>
      <c r="N1279" t="s">
        <v>14362</v>
      </c>
      <c r="O1279" t="s">
        <v>14363</v>
      </c>
    </row>
    <row r="1280" spans="1:17" x14ac:dyDescent="0.3">
      <c r="A1280" t="s">
        <v>14364</v>
      </c>
      <c r="B1280" t="s">
        <v>3923</v>
      </c>
      <c r="D1280" t="s">
        <v>14365</v>
      </c>
      <c r="E1280" t="s">
        <v>14366</v>
      </c>
      <c r="F1280" t="s">
        <v>14367</v>
      </c>
      <c r="G1280" t="s">
        <v>3917</v>
      </c>
      <c r="H1280">
        <v>522.654</v>
      </c>
      <c r="I1280">
        <v>33.6</v>
      </c>
      <c r="K1280" t="s">
        <v>14368</v>
      </c>
      <c r="L1280">
        <v>79302</v>
      </c>
      <c r="M1280">
        <v>0</v>
      </c>
      <c r="N1280" t="s">
        <v>14369</v>
      </c>
      <c r="O1280" t="s">
        <v>14370</v>
      </c>
    </row>
    <row r="1281" spans="1:16" x14ac:dyDescent="0.3">
      <c r="A1281" t="s">
        <v>14371</v>
      </c>
      <c r="B1281" t="s">
        <v>3923</v>
      </c>
      <c r="D1281" t="s">
        <v>14372</v>
      </c>
      <c r="E1281" t="s">
        <v>14373</v>
      </c>
      <c r="F1281" t="s">
        <v>14374</v>
      </c>
      <c r="G1281" t="s">
        <v>3917</v>
      </c>
      <c r="H1281">
        <v>2049.21</v>
      </c>
      <c r="I1281">
        <v>39.9</v>
      </c>
      <c r="K1281" t="s">
        <v>14375</v>
      </c>
      <c r="L1281">
        <v>132476</v>
      </c>
      <c r="M1281">
        <v>0</v>
      </c>
      <c r="N1281" t="s">
        <v>14376</v>
      </c>
      <c r="O1281" t="s">
        <v>14377</v>
      </c>
    </row>
    <row r="1282" spans="1:16" x14ac:dyDescent="0.3">
      <c r="A1282" t="s">
        <v>14378</v>
      </c>
      <c r="B1282" t="s">
        <v>3902</v>
      </c>
      <c r="C1282" t="s">
        <v>14379</v>
      </c>
      <c r="D1282" t="s">
        <v>14380</v>
      </c>
      <c r="E1282" t="s">
        <v>14381</v>
      </c>
      <c r="F1282" t="s">
        <v>14382</v>
      </c>
      <c r="G1282" t="s">
        <v>3917</v>
      </c>
      <c r="H1282">
        <v>56.7652</v>
      </c>
      <c r="I1282">
        <v>43.3</v>
      </c>
      <c r="K1282" t="s">
        <v>14383</v>
      </c>
      <c r="L1282">
        <v>700</v>
      </c>
      <c r="M1282">
        <v>12039</v>
      </c>
      <c r="N1282" t="s">
        <v>4631</v>
      </c>
      <c r="O1282" t="s">
        <v>14384</v>
      </c>
    </row>
    <row r="1283" spans="1:16" x14ac:dyDescent="0.3">
      <c r="A1283" t="s">
        <v>14385</v>
      </c>
      <c r="B1283" t="s">
        <v>3923</v>
      </c>
      <c r="C1283" t="s">
        <v>14386</v>
      </c>
      <c r="D1283" t="s">
        <v>14387</v>
      </c>
      <c r="E1283" t="s">
        <v>14388</v>
      </c>
      <c r="F1283" t="s">
        <v>14389</v>
      </c>
      <c r="G1283" t="s">
        <v>3917</v>
      </c>
      <c r="H1283">
        <v>352.86500000000001</v>
      </c>
      <c r="I1283">
        <v>37.4</v>
      </c>
      <c r="K1283" t="s">
        <v>14390</v>
      </c>
      <c r="L1283">
        <v>35445</v>
      </c>
      <c r="M1283">
        <v>0</v>
      </c>
      <c r="N1283" t="s">
        <v>14096</v>
      </c>
      <c r="O1283" t="s">
        <v>14391</v>
      </c>
    </row>
    <row r="1284" spans="1:16" x14ac:dyDescent="0.3">
      <c r="A1284" t="s">
        <v>14392</v>
      </c>
      <c r="B1284" t="s">
        <v>3923</v>
      </c>
      <c r="D1284" t="s">
        <v>14393</v>
      </c>
      <c r="E1284" t="s">
        <v>14394</v>
      </c>
      <c r="F1284" t="s">
        <v>14395</v>
      </c>
      <c r="G1284" t="s">
        <v>3906</v>
      </c>
      <c r="H1284">
        <v>1190.21</v>
      </c>
      <c r="I1284">
        <v>34.191200000000002</v>
      </c>
      <c r="J1284" t="s">
        <v>14396</v>
      </c>
      <c r="K1284" t="s">
        <v>14397</v>
      </c>
      <c r="L1284">
        <v>16</v>
      </c>
      <c r="M1284">
        <v>0</v>
      </c>
      <c r="N1284" t="s">
        <v>8976</v>
      </c>
      <c r="O1284" t="s">
        <v>14398</v>
      </c>
    </row>
    <row r="1285" spans="1:16" x14ac:dyDescent="0.3">
      <c r="A1285" t="s">
        <v>14399</v>
      </c>
      <c r="B1285" t="s">
        <v>3923</v>
      </c>
      <c r="D1285" t="s">
        <v>14400</v>
      </c>
      <c r="E1285" t="s">
        <v>14401</v>
      </c>
      <c r="F1285" t="s">
        <v>14402</v>
      </c>
      <c r="G1285" t="s">
        <v>3917</v>
      </c>
      <c r="H1285">
        <v>393.15100000000001</v>
      </c>
      <c r="I1285">
        <v>43.4</v>
      </c>
      <c r="K1285" t="s">
        <v>14403</v>
      </c>
      <c r="L1285">
        <v>13757</v>
      </c>
      <c r="M1285">
        <v>0</v>
      </c>
      <c r="N1285" t="s">
        <v>14404</v>
      </c>
      <c r="O1285" t="s">
        <v>14405</v>
      </c>
    </row>
    <row r="1286" spans="1:16" x14ac:dyDescent="0.3">
      <c r="A1286" t="s">
        <v>14406</v>
      </c>
      <c r="B1286" t="s">
        <v>3923</v>
      </c>
      <c r="D1286" t="s">
        <v>14407</v>
      </c>
      <c r="E1286" t="s">
        <v>14408</v>
      </c>
      <c r="F1286" t="s">
        <v>14409</v>
      </c>
      <c r="G1286" t="s">
        <v>3906</v>
      </c>
      <c r="H1286">
        <v>540.34400000000005</v>
      </c>
      <c r="I1286">
        <v>35.627800000000001</v>
      </c>
      <c r="J1286" t="s">
        <v>14410</v>
      </c>
      <c r="K1286" t="s">
        <v>14411</v>
      </c>
      <c r="L1286">
        <v>167</v>
      </c>
      <c r="M1286">
        <v>0</v>
      </c>
      <c r="N1286" t="s">
        <v>10291</v>
      </c>
      <c r="O1286" t="s">
        <v>14412</v>
      </c>
    </row>
    <row r="1287" spans="1:16" x14ac:dyDescent="0.3">
      <c r="A1287" t="s">
        <v>14413</v>
      </c>
      <c r="B1287" t="s">
        <v>3923</v>
      </c>
      <c r="C1287" t="s">
        <v>14414</v>
      </c>
      <c r="D1287" t="s">
        <v>14415</v>
      </c>
      <c r="E1287" t="s">
        <v>14416</v>
      </c>
      <c r="F1287" t="s">
        <v>14417</v>
      </c>
      <c r="G1287" t="s">
        <v>3917</v>
      </c>
      <c r="H1287">
        <v>377.834</v>
      </c>
      <c r="I1287">
        <v>32.9</v>
      </c>
      <c r="K1287" t="s">
        <v>14418</v>
      </c>
      <c r="L1287">
        <v>4547</v>
      </c>
      <c r="M1287">
        <v>21911</v>
      </c>
      <c r="N1287" t="s">
        <v>14419</v>
      </c>
      <c r="O1287" t="s">
        <v>14420</v>
      </c>
    </row>
    <row r="1288" spans="1:16" x14ac:dyDescent="0.3">
      <c r="A1288" t="s">
        <v>14421</v>
      </c>
      <c r="B1288" t="s">
        <v>4091</v>
      </c>
      <c r="C1288" t="s">
        <v>4092</v>
      </c>
      <c r="D1288" t="s">
        <v>14422</v>
      </c>
      <c r="E1288" t="s">
        <v>14423</v>
      </c>
      <c r="F1288" t="s">
        <v>14424</v>
      </c>
      <c r="G1288" t="s">
        <v>3917</v>
      </c>
      <c r="H1288">
        <v>45.830599999999997</v>
      </c>
      <c r="I1288">
        <v>48.3</v>
      </c>
      <c r="K1288" t="s">
        <v>14425</v>
      </c>
      <c r="L1288">
        <v>3415</v>
      </c>
      <c r="M1288">
        <v>6867</v>
      </c>
      <c r="N1288" t="s">
        <v>4098</v>
      </c>
      <c r="O1288" t="s">
        <v>14426</v>
      </c>
      <c r="P1288" t="s">
        <v>14427</v>
      </c>
    </row>
    <row r="1289" spans="1:16" x14ac:dyDescent="0.3">
      <c r="A1289" t="s">
        <v>14428</v>
      </c>
      <c r="B1289" t="s">
        <v>4267</v>
      </c>
      <c r="D1289" t="s">
        <v>14429</v>
      </c>
      <c r="E1289" t="s">
        <v>14430</v>
      </c>
      <c r="F1289" t="s">
        <v>14431</v>
      </c>
      <c r="G1289" t="s">
        <v>3917</v>
      </c>
      <c r="H1289">
        <v>2738.7</v>
      </c>
      <c r="I1289">
        <v>33.799999999999997</v>
      </c>
      <c r="K1289" t="s">
        <v>14432</v>
      </c>
      <c r="L1289">
        <v>68653</v>
      </c>
      <c r="M1289">
        <v>27135</v>
      </c>
      <c r="N1289" t="s">
        <v>11551</v>
      </c>
      <c r="O1289" t="s">
        <v>14433</v>
      </c>
    </row>
    <row r="1290" spans="1:16" x14ac:dyDescent="0.3">
      <c r="A1290" t="s">
        <v>14434</v>
      </c>
      <c r="B1290" t="s">
        <v>3912</v>
      </c>
      <c r="D1290" t="s">
        <v>14435</v>
      </c>
      <c r="E1290" t="s">
        <v>14436</v>
      </c>
      <c r="F1290" t="s">
        <v>14437</v>
      </c>
      <c r="G1290" t="s">
        <v>3917</v>
      </c>
      <c r="H1290">
        <v>2984.68</v>
      </c>
      <c r="I1290">
        <v>45.9</v>
      </c>
      <c r="K1290" t="s">
        <v>14438</v>
      </c>
      <c r="L1290">
        <v>33494</v>
      </c>
      <c r="M1290">
        <v>58229</v>
      </c>
      <c r="N1290" t="s">
        <v>8535</v>
      </c>
      <c r="O1290" t="s">
        <v>14439</v>
      </c>
    </row>
    <row r="1291" spans="1:16" x14ac:dyDescent="0.3">
      <c r="A1291" t="s">
        <v>14440</v>
      </c>
      <c r="B1291" t="s">
        <v>3923</v>
      </c>
      <c r="D1291" t="s">
        <v>14441</v>
      </c>
      <c r="E1291" t="s">
        <v>14442</v>
      </c>
      <c r="F1291" t="s">
        <v>14443</v>
      </c>
      <c r="G1291" t="s">
        <v>3917</v>
      </c>
      <c r="H1291">
        <v>426.61399999999998</v>
      </c>
      <c r="I1291">
        <v>37.204500000000003</v>
      </c>
      <c r="J1291" t="s">
        <v>14444</v>
      </c>
      <c r="K1291" t="s">
        <v>14445</v>
      </c>
      <c r="L1291">
        <v>10676</v>
      </c>
      <c r="M1291">
        <v>61216</v>
      </c>
      <c r="N1291" t="s">
        <v>14446</v>
      </c>
      <c r="O1291" t="s">
        <v>14447</v>
      </c>
      <c r="P1291" t="s">
        <v>14448</v>
      </c>
    </row>
    <row r="1292" spans="1:16" x14ac:dyDescent="0.3">
      <c r="A1292" t="s">
        <v>14449</v>
      </c>
      <c r="B1292" t="s">
        <v>3912</v>
      </c>
      <c r="C1292" t="s">
        <v>14450</v>
      </c>
      <c r="D1292" t="s">
        <v>14451</v>
      </c>
      <c r="E1292" t="s">
        <v>14452</v>
      </c>
      <c r="F1292" t="s">
        <v>14453</v>
      </c>
      <c r="G1292" t="s">
        <v>3917</v>
      </c>
      <c r="H1292">
        <v>31.296500000000002</v>
      </c>
      <c r="I1292">
        <v>64.3</v>
      </c>
      <c r="K1292" t="s">
        <v>14454</v>
      </c>
      <c r="L1292">
        <v>214</v>
      </c>
      <c r="M1292">
        <v>6309</v>
      </c>
      <c r="N1292" t="s">
        <v>14455</v>
      </c>
      <c r="O1292" t="s">
        <v>14456</v>
      </c>
      <c r="P1292" t="s">
        <v>14457</v>
      </c>
    </row>
    <row r="1293" spans="1:16" x14ac:dyDescent="0.3">
      <c r="A1293" t="s">
        <v>105</v>
      </c>
      <c r="B1293" t="s">
        <v>3984</v>
      </c>
      <c r="D1293" t="s">
        <v>14458</v>
      </c>
      <c r="E1293" t="s">
        <v>14459</v>
      </c>
      <c r="F1293" t="s">
        <v>14460</v>
      </c>
      <c r="G1293" t="s">
        <v>3917</v>
      </c>
      <c r="H1293">
        <v>35.762799999999999</v>
      </c>
      <c r="I1293">
        <v>46.8</v>
      </c>
      <c r="K1293" t="s">
        <v>14461</v>
      </c>
      <c r="L1293">
        <v>104</v>
      </c>
      <c r="M1293">
        <v>0</v>
      </c>
      <c r="N1293" t="s">
        <v>14462</v>
      </c>
      <c r="O1293" t="s">
        <v>14463</v>
      </c>
    </row>
    <row r="1294" spans="1:16" x14ac:dyDescent="0.3">
      <c r="A1294" t="s">
        <v>14464</v>
      </c>
      <c r="B1294" t="s">
        <v>3984</v>
      </c>
      <c r="C1294" t="s">
        <v>14465</v>
      </c>
      <c r="D1294" t="s">
        <v>14466</v>
      </c>
      <c r="E1294" t="s">
        <v>14467</v>
      </c>
      <c r="F1294" t="s">
        <v>14468</v>
      </c>
      <c r="G1294" t="s">
        <v>3989</v>
      </c>
      <c r="H1294">
        <v>43.152500000000003</v>
      </c>
      <c r="I1294">
        <v>54.5</v>
      </c>
      <c r="K1294" t="s">
        <v>14469</v>
      </c>
      <c r="L1294">
        <v>5571</v>
      </c>
      <c r="M1294">
        <v>0</v>
      </c>
      <c r="N1294" t="s">
        <v>9065</v>
      </c>
      <c r="O1294" t="s">
        <v>14470</v>
      </c>
    </row>
    <row r="1295" spans="1:16" x14ac:dyDescent="0.3">
      <c r="A1295" t="s">
        <v>14471</v>
      </c>
      <c r="B1295" t="s">
        <v>4226</v>
      </c>
      <c r="C1295" t="s">
        <v>14472</v>
      </c>
      <c r="D1295" t="s">
        <v>14473</v>
      </c>
      <c r="E1295" t="s">
        <v>14474</v>
      </c>
      <c r="F1295" t="s">
        <v>14475</v>
      </c>
      <c r="G1295" t="s">
        <v>3917</v>
      </c>
      <c r="H1295">
        <v>255.34399999999999</v>
      </c>
      <c r="I1295">
        <v>29.6</v>
      </c>
      <c r="K1295" t="s">
        <v>14476</v>
      </c>
      <c r="L1295">
        <v>36600</v>
      </c>
      <c r="M1295">
        <v>0</v>
      </c>
      <c r="N1295" t="s">
        <v>14477</v>
      </c>
      <c r="O1295" t="s">
        <v>14478</v>
      </c>
    </row>
    <row r="1296" spans="1:16" x14ac:dyDescent="0.3">
      <c r="A1296" t="s">
        <v>14479</v>
      </c>
      <c r="B1296" t="s">
        <v>4367</v>
      </c>
      <c r="C1296" t="s">
        <v>14480</v>
      </c>
      <c r="D1296" t="s">
        <v>14481</v>
      </c>
      <c r="E1296" t="s">
        <v>14482</v>
      </c>
      <c r="F1296" t="s">
        <v>14483</v>
      </c>
      <c r="G1296" t="s">
        <v>3906</v>
      </c>
      <c r="H1296">
        <v>778.70399999999995</v>
      </c>
      <c r="I1296">
        <v>39.597900000000003</v>
      </c>
      <c r="J1296" t="s">
        <v>14484</v>
      </c>
      <c r="K1296" t="s">
        <v>14485</v>
      </c>
      <c r="L1296">
        <v>8493</v>
      </c>
      <c r="M1296">
        <v>43112</v>
      </c>
      <c r="N1296" t="s">
        <v>14486</v>
      </c>
      <c r="O1296" t="s">
        <v>14487</v>
      </c>
      <c r="P1296" t="s">
        <v>14488</v>
      </c>
    </row>
    <row r="1297" spans="1:17" x14ac:dyDescent="0.3">
      <c r="A1297" t="s">
        <v>14489</v>
      </c>
      <c r="B1297" t="s">
        <v>3984</v>
      </c>
      <c r="C1297" t="s">
        <v>14490</v>
      </c>
      <c r="D1297" t="s">
        <v>14491</v>
      </c>
      <c r="E1297" t="s">
        <v>14492</v>
      </c>
      <c r="F1297" t="s">
        <v>14493</v>
      </c>
      <c r="G1297" t="s">
        <v>3906</v>
      </c>
      <c r="H1297">
        <v>37.0486</v>
      </c>
      <c r="I1297">
        <v>47.991500000000002</v>
      </c>
      <c r="J1297" t="s">
        <v>14494</v>
      </c>
      <c r="L1297">
        <v>8</v>
      </c>
      <c r="M1297">
        <v>0</v>
      </c>
      <c r="N1297" t="s">
        <v>14495</v>
      </c>
      <c r="O1297" t="s">
        <v>14496</v>
      </c>
      <c r="Q1297">
        <v>24</v>
      </c>
    </row>
    <row r="1298" spans="1:17" x14ac:dyDescent="0.3">
      <c r="A1298" t="s">
        <v>14497</v>
      </c>
      <c r="B1298" t="s">
        <v>4443</v>
      </c>
      <c r="C1298" t="s">
        <v>14498</v>
      </c>
      <c r="D1298" t="s">
        <v>14499</v>
      </c>
      <c r="E1298" t="s">
        <v>14500</v>
      </c>
      <c r="F1298" t="s">
        <v>14501</v>
      </c>
      <c r="G1298" t="s">
        <v>3989</v>
      </c>
      <c r="H1298">
        <v>2736.98</v>
      </c>
      <c r="I1298">
        <v>39.9</v>
      </c>
      <c r="J1298" t="s">
        <v>14502</v>
      </c>
      <c r="K1298" t="s">
        <v>14503</v>
      </c>
      <c r="L1298">
        <v>8860</v>
      </c>
      <c r="M1298">
        <v>28115</v>
      </c>
      <c r="N1298" t="s">
        <v>14504</v>
      </c>
      <c r="O1298" t="s">
        <v>14505</v>
      </c>
    </row>
    <row r="1299" spans="1:17" x14ac:dyDescent="0.3">
      <c r="A1299" t="s">
        <v>14506</v>
      </c>
      <c r="B1299" t="s">
        <v>4198</v>
      </c>
      <c r="C1299" t="s">
        <v>14507</v>
      </c>
      <c r="D1299" t="s">
        <v>14508</v>
      </c>
      <c r="E1299" t="s">
        <v>14509</v>
      </c>
      <c r="F1299" t="s">
        <v>14510</v>
      </c>
      <c r="G1299" t="s">
        <v>3917</v>
      </c>
      <c r="H1299">
        <v>12.163399999999999</v>
      </c>
      <c r="I1299">
        <v>28.1</v>
      </c>
      <c r="K1299" t="s">
        <v>14511</v>
      </c>
      <c r="L1299">
        <v>431</v>
      </c>
      <c r="M1299">
        <v>3598</v>
      </c>
      <c r="N1299" t="s">
        <v>14512</v>
      </c>
      <c r="O1299" t="s">
        <v>14513</v>
      </c>
    </row>
    <row r="1300" spans="1:17" x14ac:dyDescent="0.3">
      <c r="A1300" t="s">
        <v>34</v>
      </c>
      <c r="B1300" t="s">
        <v>3984</v>
      </c>
      <c r="C1300" t="s">
        <v>14514</v>
      </c>
      <c r="D1300" t="s">
        <v>14515</v>
      </c>
      <c r="E1300" t="s">
        <v>14516</v>
      </c>
      <c r="F1300" t="s">
        <v>14517</v>
      </c>
      <c r="G1300" t="s">
        <v>3917</v>
      </c>
      <c r="H1300">
        <v>30.616800000000001</v>
      </c>
      <c r="I1300">
        <v>53</v>
      </c>
      <c r="K1300" t="s">
        <v>14518</v>
      </c>
      <c r="L1300">
        <v>573</v>
      </c>
      <c r="M1300">
        <v>0</v>
      </c>
      <c r="N1300" t="s">
        <v>14519</v>
      </c>
      <c r="O1300" t="s">
        <v>14520</v>
      </c>
      <c r="Q1300">
        <v>25</v>
      </c>
    </row>
    <row r="1301" spans="1:17" x14ac:dyDescent="0.3">
      <c r="A1301" t="s">
        <v>104</v>
      </c>
      <c r="B1301" t="s">
        <v>4347</v>
      </c>
      <c r="D1301" t="s">
        <v>14521</v>
      </c>
      <c r="E1301" t="s">
        <v>14522</v>
      </c>
      <c r="F1301" t="s">
        <v>14523</v>
      </c>
      <c r="G1301" t="s">
        <v>3917</v>
      </c>
      <c r="H1301">
        <v>27.988299999999999</v>
      </c>
      <c r="I1301">
        <v>52.9</v>
      </c>
      <c r="K1301" t="s">
        <v>14524</v>
      </c>
      <c r="L1301">
        <v>14</v>
      </c>
      <c r="M1301">
        <v>0</v>
      </c>
      <c r="N1301" t="s">
        <v>14525</v>
      </c>
      <c r="O1301" t="s">
        <v>14526</v>
      </c>
      <c r="Q1301">
        <v>24</v>
      </c>
    </row>
    <row r="1302" spans="1:17" x14ac:dyDescent="0.3">
      <c r="A1302" t="s">
        <v>14527</v>
      </c>
      <c r="B1302" t="s">
        <v>3984</v>
      </c>
      <c r="C1302" t="s">
        <v>14528</v>
      </c>
      <c r="D1302" t="s">
        <v>14529</v>
      </c>
      <c r="E1302" t="s">
        <v>14530</v>
      </c>
      <c r="F1302" t="s">
        <v>14531</v>
      </c>
      <c r="G1302" t="s">
        <v>3917</v>
      </c>
      <c r="H1302">
        <v>61.103900000000003</v>
      </c>
      <c r="I1302">
        <v>48.8</v>
      </c>
      <c r="K1302" t="s">
        <v>14532</v>
      </c>
      <c r="L1302">
        <v>4864</v>
      </c>
      <c r="M1302">
        <v>0</v>
      </c>
      <c r="N1302" t="s">
        <v>7015</v>
      </c>
      <c r="O1302" t="s">
        <v>14533</v>
      </c>
    </row>
    <row r="1303" spans="1:17" x14ac:dyDescent="0.3">
      <c r="A1303" t="s">
        <v>14534</v>
      </c>
      <c r="B1303" t="s">
        <v>4226</v>
      </c>
      <c r="C1303" t="s">
        <v>14535</v>
      </c>
      <c r="D1303" t="s">
        <v>14536</v>
      </c>
      <c r="E1303" t="s">
        <v>14537</v>
      </c>
      <c r="F1303" t="s">
        <v>14538</v>
      </c>
      <c r="G1303" t="s">
        <v>3917</v>
      </c>
      <c r="H1303">
        <v>3374.84</v>
      </c>
      <c r="I1303">
        <v>34.1</v>
      </c>
      <c r="K1303" t="s">
        <v>14539</v>
      </c>
      <c r="L1303">
        <v>18601</v>
      </c>
      <c r="M1303">
        <v>0</v>
      </c>
      <c r="N1303" t="s">
        <v>14540</v>
      </c>
      <c r="O1303" t="s">
        <v>14541</v>
      </c>
    </row>
    <row r="1304" spans="1:17" x14ac:dyDescent="0.3">
      <c r="A1304" t="s">
        <v>14542</v>
      </c>
      <c r="B1304" t="s">
        <v>4443</v>
      </c>
      <c r="D1304" t="s">
        <v>14543</v>
      </c>
      <c r="E1304" t="s">
        <v>14544</v>
      </c>
      <c r="F1304" t="s">
        <v>14545</v>
      </c>
      <c r="G1304" t="s">
        <v>3917</v>
      </c>
      <c r="H1304">
        <v>2846.58</v>
      </c>
      <c r="I1304">
        <v>42</v>
      </c>
      <c r="K1304" t="s">
        <v>14546</v>
      </c>
      <c r="L1304">
        <v>50750</v>
      </c>
      <c r="M1304">
        <v>38492</v>
      </c>
      <c r="N1304" t="s">
        <v>14547</v>
      </c>
      <c r="O1304" t="s">
        <v>14548</v>
      </c>
      <c r="P1304" t="s">
        <v>14549</v>
      </c>
    </row>
    <row r="1305" spans="1:17" x14ac:dyDescent="0.3">
      <c r="A1305" t="s">
        <v>14550</v>
      </c>
      <c r="B1305" t="s">
        <v>4443</v>
      </c>
      <c r="C1305" t="s">
        <v>14551</v>
      </c>
      <c r="D1305" t="s">
        <v>14552</v>
      </c>
      <c r="E1305" t="s">
        <v>14553</v>
      </c>
      <c r="F1305" t="s">
        <v>14554</v>
      </c>
      <c r="G1305" t="s">
        <v>3917</v>
      </c>
      <c r="H1305">
        <v>2485.46</v>
      </c>
      <c r="I1305">
        <v>41</v>
      </c>
      <c r="K1305" t="s">
        <v>14555</v>
      </c>
      <c r="L1305">
        <v>320461</v>
      </c>
      <c r="M1305">
        <v>0</v>
      </c>
      <c r="N1305" t="s">
        <v>13792</v>
      </c>
      <c r="O1305" t="s">
        <v>14556</v>
      </c>
    </row>
    <row r="1306" spans="1:17" x14ac:dyDescent="0.3">
      <c r="A1306" t="s">
        <v>14557</v>
      </c>
      <c r="B1306" t="s">
        <v>4226</v>
      </c>
      <c r="C1306" t="s">
        <v>14558</v>
      </c>
      <c r="D1306" t="s">
        <v>14559</v>
      </c>
      <c r="E1306" t="s">
        <v>14560</v>
      </c>
      <c r="F1306" t="s">
        <v>14561</v>
      </c>
      <c r="G1306" t="s">
        <v>3906</v>
      </c>
      <c r="H1306">
        <v>280.87599999999998</v>
      </c>
      <c r="I1306">
        <v>24.29</v>
      </c>
      <c r="J1306" t="s">
        <v>14562</v>
      </c>
      <c r="K1306" t="s">
        <v>14563</v>
      </c>
      <c r="L1306">
        <v>29168</v>
      </c>
      <c r="M1306">
        <v>0</v>
      </c>
      <c r="N1306" t="s">
        <v>4538</v>
      </c>
      <c r="O1306" t="s">
        <v>14564</v>
      </c>
    </row>
    <row r="1307" spans="1:17" x14ac:dyDescent="0.3">
      <c r="A1307" t="s">
        <v>103</v>
      </c>
      <c r="B1307" t="s">
        <v>3984</v>
      </c>
      <c r="C1307" t="s">
        <v>14565</v>
      </c>
      <c r="D1307" t="s">
        <v>14566</v>
      </c>
      <c r="E1307" t="s">
        <v>14567</v>
      </c>
      <c r="F1307" t="s">
        <v>14568</v>
      </c>
      <c r="G1307" t="s">
        <v>3917</v>
      </c>
      <c r="H1307">
        <v>51.030799999999999</v>
      </c>
      <c r="I1307">
        <v>53.4</v>
      </c>
      <c r="K1307" t="s">
        <v>14569</v>
      </c>
      <c r="L1307">
        <v>1218</v>
      </c>
      <c r="M1307">
        <v>0</v>
      </c>
      <c r="N1307" t="s">
        <v>6286</v>
      </c>
      <c r="O1307" t="s">
        <v>14570</v>
      </c>
    </row>
    <row r="1308" spans="1:17" x14ac:dyDescent="0.3">
      <c r="A1308" t="s">
        <v>14571</v>
      </c>
      <c r="B1308" t="s">
        <v>3984</v>
      </c>
      <c r="C1308" t="s">
        <v>14572</v>
      </c>
      <c r="D1308" t="s">
        <v>14573</v>
      </c>
      <c r="E1308" t="s">
        <v>14574</v>
      </c>
      <c r="F1308" t="s">
        <v>14575</v>
      </c>
      <c r="G1308" t="s">
        <v>3989</v>
      </c>
      <c r="H1308">
        <v>19.1555</v>
      </c>
      <c r="I1308">
        <v>52.2</v>
      </c>
      <c r="K1308" t="s">
        <v>14576</v>
      </c>
      <c r="L1308">
        <v>311</v>
      </c>
      <c r="M1308">
        <v>0</v>
      </c>
      <c r="N1308" t="s">
        <v>14577</v>
      </c>
      <c r="O1308" t="s">
        <v>14578</v>
      </c>
      <c r="Q1308">
        <v>50</v>
      </c>
    </row>
    <row r="1309" spans="1:17" x14ac:dyDescent="0.3">
      <c r="A1309" t="s">
        <v>14579</v>
      </c>
      <c r="B1309" t="s">
        <v>4443</v>
      </c>
      <c r="C1309" t="s">
        <v>14580</v>
      </c>
      <c r="D1309" t="s">
        <v>14581</v>
      </c>
      <c r="E1309" t="s">
        <v>14582</v>
      </c>
      <c r="F1309" t="s">
        <v>14583</v>
      </c>
      <c r="G1309" t="s">
        <v>3906</v>
      </c>
      <c r="H1309">
        <v>2512.15</v>
      </c>
      <c r="I1309">
        <v>41.722499999999997</v>
      </c>
      <c r="J1309" t="s">
        <v>14584</v>
      </c>
      <c r="K1309" t="s">
        <v>14585</v>
      </c>
      <c r="L1309">
        <v>14677</v>
      </c>
      <c r="M1309">
        <v>50591</v>
      </c>
      <c r="N1309" t="s">
        <v>14586</v>
      </c>
      <c r="O1309" t="s">
        <v>14587</v>
      </c>
      <c r="P1309" t="s">
        <v>14588</v>
      </c>
    </row>
    <row r="1310" spans="1:17" x14ac:dyDescent="0.3">
      <c r="A1310" t="s">
        <v>14589</v>
      </c>
      <c r="B1310" t="s">
        <v>4367</v>
      </c>
      <c r="D1310" t="s">
        <v>14590</v>
      </c>
      <c r="E1310" t="s">
        <v>8622</v>
      </c>
      <c r="F1310" t="s">
        <v>14591</v>
      </c>
      <c r="G1310" t="s">
        <v>3917</v>
      </c>
      <c r="H1310">
        <v>623.452</v>
      </c>
      <c r="I1310">
        <v>0</v>
      </c>
      <c r="K1310" t="s">
        <v>14592</v>
      </c>
      <c r="L1310">
        <v>114963</v>
      </c>
      <c r="M1310">
        <v>0</v>
      </c>
      <c r="N1310" t="s">
        <v>8625</v>
      </c>
      <c r="O1310" t="s">
        <v>14593</v>
      </c>
    </row>
    <row r="1311" spans="1:17" x14ac:dyDescent="0.3">
      <c r="A1311" t="s">
        <v>14594</v>
      </c>
      <c r="B1311" t="s">
        <v>4367</v>
      </c>
      <c r="D1311" t="s">
        <v>14595</v>
      </c>
      <c r="E1311" t="s">
        <v>14596</v>
      </c>
      <c r="F1311" t="s">
        <v>14597</v>
      </c>
      <c r="G1311" t="s">
        <v>3917</v>
      </c>
      <c r="H1311">
        <v>748.923</v>
      </c>
      <c r="I1311">
        <v>39.6</v>
      </c>
      <c r="K1311" t="s">
        <v>14598</v>
      </c>
      <c r="L1311">
        <v>3985</v>
      </c>
      <c r="M1311">
        <v>49495</v>
      </c>
      <c r="N1311" t="s">
        <v>6620</v>
      </c>
      <c r="O1311" t="s">
        <v>14599</v>
      </c>
      <c r="P1311" t="s">
        <v>14600</v>
      </c>
    </row>
    <row r="1312" spans="1:17" x14ac:dyDescent="0.3">
      <c r="A1312" t="s">
        <v>14601</v>
      </c>
      <c r="B1312" t="s">
        <v>4367</v>
      </c>
      <c r="C1312" t="s">
        <v>14602</v>
      </c>
      <c r="D1312" t="s">
        <v>14603</v>
      </c>
      <c r="E1312" t="s">
        <v>14604</v>
      </c>
      <c r="F1312" t="s">
        <v>14605</v>
      </c>
      <c r="G1312" t="s">
        <v>3906</v>
      </c>
      <c r="H1312">
        <v>1335.24</v>
      </c>
      <c r="I1312">
        <v>38.408999999999999</v>
      </c>
      <c r="J1312" t="s">
        <v>14606</v>
      </c>
      <c r="K1312" t="s">
        <v>14607</v>
      </c>
      <c r="L1312">
        <v>2415</v>
      </c>
      <c r="M1312">
        <v>42649</v>
      </c>
      <c r="N1312" t="s">
        <v>14608</v>
      </c>
      <c r="O1312" t="s">
        <v>14609</v>
      </c>
      <c r="P1312" t="s">
        <v>14610</v>
      </c>
    </row>
    <row r="1313" spans="1:17" x14ac:dyDescent="0.3">
      <c r="A1313" t="s">
        <v>14611</v>
      </c>
      <c r="B1313" t="s">
        <v>4367</v>
      </c>
      <c r="C1313" t="s">
        <v>14612</v>
      </c>
      <c r="D1313" t="s">
        <v>14613</v>
      </c>
      <c r="E1313" t="s">
        <v>14614</v>
      </c>
      <c r="F1313" t="s">
        <v>14615</v>
      </c>
      <c r="G1313" t="s">
        <v>3917</v>
      </c>
      <c r="H1313">
        <v>800.49199999999996</v>
      </c>
      <c r="I1313">
        <v>42.1</v>
      </c>
      <c r="K1313" t="s">
        <v>14616</v>
      </c>
      <c r="L1313">
        <v>5818</v>
      </c>
      <c r="M1313">
        <v>31597</v>
      </c>
      <c r="N1313" t="s">
        <v>14617</v>
      </c>
      <c r="O1313" t="s">
        <v>14618</v>
      </c>
      <c r="P1313" t="s">
        <v>14619</v>
      </c>
    </row>
    <row r="1314" spans="1:17" x14ac:dyDescent="0.3">
      <c r="A1314" t="s">
        <v>14620</v>
      </c>
      <c r="B1314" t="s">
        <v>4367</v>
      </c>
      <c r="C1314" t="s">
        <v>14621</v>
      </c>
      <c r="D1314" t="s">
        <v>14622</v>
      </c>
      <c r="E1314" t="s">
        <v>14623</v>
      </c>
      <c r="F1314" t="s">
        <v>14624</v>
      </c>
      <c r="G1314" t="s">
        <v>3917</v>
      </c>
      <c r="H1314">
        <v>1035.18</v>
      </c>
      <c r="I1314">
        <v>39.500100000000003</v>
      </c>
      <c r="J1314" t="s">
        <v>14625</v>
      </c>
      <c r="K1314" t="s">
        <v>14626</v>
      </c>
      <c r="L1314">
        <v>9259</v>
      </c>
      <c r="M1314">
        <v>36524</v>
      </c>
      <c r="N1314" t="s">
        <v>14627</v>
      </c>
      <c r="O1314" t="s">
        <v>14628</v>
      </c>
      <c r="P1314" t="s">
        <v>14629</v>
      </c>
    </row>
    <row r="1315" spans="1:17" x14ac:dyDescent="0.3">
      <c r="A1315" t="s">
        <v>14630</v>
      </c>
      <c r="B1315" t="s">
        <v>4226</v>
      </c>
      <c r="D1315" t="s">
        <v>14631</v>
      </c>
      <c r="E1315" t="s">
        <v>14632</v>
      </c>
      <c r="F1315" t="s">
        <v>14633</v>
      </c>
      <c r="G1315" t="s">
        <v>3917</v>
      </c>
      <c r="H1315">
        <v>294.411</v>
      </c>
      <c r="I1315">
        <v>27.6</v>
      </c>
      <c r="J1315" t="s">
        <v>14634</v>
      </c>
      <c r="K1315" t="s">
        <v>14635</v>
      </c>
      <c r="L1315">
        <v>31102</v>
      </c>
      <c r="M1315">
        <v>0</v>
      </c>
      <c r="N1315" t="s">
        <v>14636</v>
      </c>
      <c r="O1315" t="s">
        <v>14637</v>
      </c>
    </row>
    <row r="1316" spans="1:17" x14ac:dyDescent="0.3">
      <c r="A1316" t="s">
        <v>14638</v>
      </c>
      <c r="B1316" t="s">
        <v>4226</v>
      </c>
      <c r="C1316" t="s">
        <v>14639</v>
      </c>
      <c r="D1316" t="s">
        <v>14640</v>
      </c>
      <c r="E1316" t="s">
        <v>14641</v>
      </c>
      <c r="F1316" t="s">
        <v>14642</v>
      </c>
      <c r="G1316" t="s">
        <v>3917</v>
      </c>
      <c r="H1316">
        <v>824.35400000000004</v>
      </c>
      <c r="I1316">
        <v>35</v>
      </c>
      <c r="K1316" t="s">
        <v>14643</v>
      </c>
      <c r="L1316">
        <v>27144</v>
      </c>
      <c r="M1316">
        <v>15653</v>
      </c>
      <c r="N1316" t="s">
        <v>14644</v>
      </c>
      <c r="O1316" t="s">
        <v>14645</v>
      </c>
    </row>
    <row r="1317" spans="1:17" x14ac:dyDescent="0.3">
      <c r="A1317" t="s">
        <v>14646</v>
      </c>
      <c r="B1317" t="s">
        <v>3984</v>
      </c>
      <c r="C1317" t="s">
        <v>14647</v>
      </c>
      <c r="D1317" t="s">
        <v>14648</v>
      </c>
      <c r="E1317" t="s">
        <v>14649</v>
      </c>
      <c r="F1317" t="s">
        <v>14650</v>
      </c>
      <c r="G1317" t="s">
        <v>3906</v>
      </c>
      <c r="H1317">
        <v>11.6195</v>
      </c>
      <c r="I1317">
        <v>38.850999999999999</v>
      </c>
      <c r="J1317" t="s">
        <v>14651</v>
      </c>
      <c r="K1317" t="s">
        <v>14652</v>
      </c>
      <c r="L1317">
        <v>35</v>
      </c>
      <c r="M1317">
        <v>3659</v>
      </c>
      <c r="N1317" t="s">
        <v>14653</v>
      </c>
      <c r="O1317" t="s">
        <v>14654</v>
      </c>
      <c r="P1317" t="s">
        <v>14655</v>
      </c>
    </row>
    <row r="1318" spans="1:17" x14ac:dyDescent="0.3">
      <c r="A1318" t="s">
        <v>14656</v>
      </c>
      <c r="B1318" t="s">
        <v>3984</v>
      </c>
      <c r="C1318" t="s">
        <v>14657</v>
      </c>
      <c r="D1318" t="s">
        <v>14658</v>
      </c>
      <c r="E1318" t="s">
        <v>14659</v>
      </c>
      <c r="F1318" t="s">
        <v>14660</v>
      </c>
      <c r="G1318" t="s">
        <v>3917</v>
      </c>
      <c r="H1318">
        <v>34.247399999999999</v>
      </c>
      <c r="I1318">
        <v>46.4</v>
      </c>
      <c r="K1318" t="s">
        <v>14661</v>
      </c>
      <c r="L1318">
        <v>13</v>
      </c>
      <c r="M1318">
        <v>0</v>
      </c>
      <c r="N1318" t="s">
        <v>7826</v>
      </c>
      <c r="O1318" t="s">
        <v>14662</v>
      </c>
      <c r="Q1318">
        <v>20</v>
      </c>
    </row>
    <row r="1319" spans="1:17" x14ac:dyDescent="0.3">
      <c r="A1319" t="s">
        <v>14663</v>
      </c>
      <c r="B1319" t="s">
        <v>3984</v>
      </c>
      <c r="C1319" t="s">
        <v>14664</v>
      </c>
      <c r="D1319" t="s">
        <v>14665</v>
      </c>
      <c r="E1319" t="s">
        <v>14666</v>
      </c>
      <c r="F1319" t="s">
        <v>14667</v>
      </c>
      <c r="G1319" t="s">
        <v>3989</v>
      </c>
      <c r="H1319">
        <v>36.919600000000003</v>
      </c>
      <c r="I1319">
        <v>51.3</v>
      </c>
      <c r="K1319" t="s">
        <v>14668</v>
      </c>
      <c r="L1319">
        <v>11436</v>
      </c>
      <c r="M1319">
        <v>0</v>
      </c>
      <c r="N1319" t="s">
        <v>14669</v>
      </c>
      <c r="O1319" t="s">
        <v>14670</v>
      </c>
    </row>
    <row r="1320" spans="1:17" x14ac:dyDescent="0.3">
      <c r="A1320" t="s">
        <v>14671</v>
      </c>
      <c r="B1320" t="s">
        <v>4367</v>
      </c>
      <c r="C1320" t="s">
        <v>14672</v>
      </c>
      <c r="D1320" t="s">
        <v>14673</v>
      </c>
      <c r="E1320" t="s">
        <v>14674</v>
      </c>
      <c r="F1320" t="s">
        <v>14675</v>
      </c>
      <c r="G1320" t="s">
        <v>3906</v>
      </c>
      <c r="H1320">
        <v>2375.91</v>
      </c>
      <c r="I1320">
        <v>43.545900000000003</v>
      </c>
      <c r="J1320" t="s">
        <v>14676</v>
      </c>
      <c r="K1320" t="s">
        <v>14677</v>
      </c>
      <c r="L1320">
        <v>4087</v>
      </c>
      <c r="M1320">
        <v>89277</v>
      </c>
      <c r="N1320" t="s">
        <v>14678</v>
      </c>
      <c r="O1320" t="s">
        <v>14679</v>
      </c>
      <c r="P1320" t="s">
        <v>14680</v>
      </c>
    </row>
    <row r="1321" spans="1:17" x14ac:dyDescent="0.3">
      <c r="A1321" t="s">
        <v>14681</v>
      </c>
      <c r="B1321" t="s">
        <v>4443</v>
      </c>
      <c r="C1321" t="s">
        <v>14682</v>
      </c>
      <c r="D1321" t="s">
        <v>14683</v>
      </c>
      <c r="E1321" t="s">
        <v>14684</v>
      </c>
      <c r="F1321" t="s">
        <v>14685</v>
      </c>
      <c r="G1321" t="s">
        <v>3906</v>
      </c>
      <c r="H1321">
        <v>2382.79</v>
      </c>
      <c r="I1321">
        <v>42.132399999999997</v>
      </c>
      <c r="J1321" t="s">
        <v>14686</v>
      </c>
      <c r="K1321" t="s">
        <v>14687</v>
      </c>
      <c r="L1321">
        <v>2173</v>
      </c>
      <c r="M1321">
        <v>35475</v>
      </c>
      <c r="N1321" t="s">
        <v>6764</v>
      </c>
      <c r="O1321" t="s">
        <v>14688</v>
      </c>
      <c r="P1321" t="s">
        <v>14689</v>
      </c>
    </row>
    <row r="1322" spans="1:17" x14ac:dyDescent="0.3">
      <c r="A1322" t="s">
        <v>14690</v>
      </c>
      <c r="B1322" t="s">
        <v>4198</v>
      </c>
      <c r="C1322" t="s">
        <v>14691</v>
      </c>
      <c r="D1322" t="s">
        <v>14692</v>
      </c>
      <c r="E1322" t="s">
        <v>14693</v>
      </c>
      <c r="F1322" t="s">
        <v>14694</v>
      </c>
      <c r="G1322" t="s">
        <v>3917</v>
      </c>
      <c r="H1322">
        <v>567.86099999999999</v>
      </c>
      <c r="I1322">
        <v>26.5</v>
      </c>
      <c r="K1322" t="s">
        <v>14695</v>
      </c>
      <c r="L1322">
        <v>7499</v>
      </c>
      <c r="M1322">
        <v>31247</v>
      </c>
      <c r="N1322" t="s">
        <v>14696</v>
      </c>
      <c r="O1322" t="s">
        <v>14697</v>
      </c>
    </row>
    <row r="1323" spans="1:17" x14ac:dyDescent="0.3">
      <c r="A1323" t="s">
        <v>102</v>
      </c>
      <c r="B1323" t="s">
        <v>3984</v>
      </c>
      <c r="C1323" t="s">
        <v>14698</v>
      </c>
      <c r="D1323" t="s">
        <v>14699</v>
      </c>
      <c r="E1323" t="s">
        <v>14700</v>
      </c>
      <c r="F1323" t="s">
        <v>14701</v>
      </c>
      <c r="G1323" t="s">
        <v>3906</v>
      </c>
      <c r="H1323">
        <v>44.557600000000001</v>
      </c>
      <c r="I1323">
        <v>47.895099999999999</v>
      </c>
      <c r="J1323" t="s">
        <v>14702</v>
      </c>
      <c r="K1323" t="s">
        <v>14703</v>
      </c>
      <c r="L1323">
        <v>43</v>
      </c>
      <c r="M1323">
        <v>12452</v>
      </c>
      <c r="N1323" t="s">
        <v>14704</v>
      </c>
      <c r="O1323" t="s">
        <v>14705</v>
      </c>
      <c r="P1323" t="s">
        <v>14706</v>
      </c>
    </row>
    <row r="1324" spans="1:17" x14ac:dyDescent="0.3">
      <c r="A1324" t="s">
        <v>14707</v>
      </c>
      <c r="B1324" t="s">
        <v>4367</v>
      </c>
      <c r="C1324" t="s">
        <v>14708</v>
      </c>
      <c r="D1324" t="s">
        <v>14709</v>
      </c>
      <c r="E1324" t="s">
        <v>14710</v>
      </c>
      <c r="F1324" t="s">
        <v>14711</v>
      </c>
      <c r="G1324" t="s">
        <v>3906</v>
      </c>
      <c r="H1324">
        <v>2294.86</v>
      </c>
      <c r="I1324">
        <v>43.540900000000001</v>
      </c>
      <c r="J1324" t="s">
        <v>14712</v>
      </c>
      <c r="K1324" t="s">
        <v>14713</v>
      </c>
      <c r="L1324">
        <v>9978</v>
      </c>
      <c r="M1324">
        <v>82597</v>
      </c>
      <c r="N1324" t="s">
        <v>14714</v>
      </c>
      <c r="O1324" t="s">
        <v>14715</v>
      </c>
      <c r="P1324" t="s">
        <v>14716</v>
      </c>
    </row>
    <row r="1325" spans="1:17" x14ac:dyDescent="0.3">
      <c r="A1325" t="s">
        <v>14717</v>
      </c>
      <c r="B1325" t="s">
        <v>3923</v>
      </c>
      <c r="D1325" t="s">
        <v>14718</v>
      </c>
      <c r="E1325" t="s">
        <v>14719</v>
      </c>
      <c r="F1325" t="s">
        <v>14720</v>
      </c>
      <c r="G1325" t="s">
        <v>3917</v>
      </c>
      <c r="H1325">
        <v>2221.9899999999998</v>
      </c>
      <c r="I1325">
        <v>39.799900000000001</v>
      </c>
      <c r="J1325" t="s">
        <v>14721</v>
      </c>
      <c r="K1325" t="s">
        <v>14722</v>
      </c>
      <c r="L1325">
        <v>253918</v>
      </c>
      <c r="M1325">
        <v>48160</v>
      </c>
      <c r="N1325" t="s">
        <v>14723</v>
      </c>
      <c r="O1325" t="s">
        <v>14724</v>
      </c>
      <c r="P1325" t="s">
        <v>14725</v>
      </c>
    </row>
    <row r="1326" spans="1:17" x14ac:dyDescent="0.3">
      <c r="A1326" t="s">
        <v>14726</v>
      </c>
      <c r="B1326" t="s">
        <v>4443</v>
      </c>
      <c r="C1326" t="s">
        <v>14727</v>
      </c>
      <c r="D1326" t="s">
        <v>14728</v>
      </c>
      <c r="E1326" t="s">
        <v>14729</v>
      </c>
      <c r="F1326" t="s">
        <v>14730</v>
      </c>
      <c r="G1326" t="s">
        <v>3917</v>
      </c>
      <c r="H1326">
        <v>2937.83</v>
      </c>
      <c r="I1326">
        <v>41.1</v>
      </c>
      <c r="K1326" t="s">
        <v>14731</v>
      </c>
      <c r="L1326">
        <v>6872</v>
      </c>
      <c r="M1326">
        <v>61846</v>
      </c>
      <c r="N1326" t="s">
        <v>14732</v>
      </c>
      <c r="O1326" t="s">
        <v>14733</v>
      </c>
      <c r="P1326" t="s">
        <v>14734</v>
      </c>
    </row>
    <row r="1327" spans="1:17" x14ac:dyDescent="0.3">
      <c r="A1327" t="s">
        <v>14735</v>
      </c>
      <c r="B1327" t="s">
        <v>3923</v>
      </c>
      <c r="C1327" t="s">
        <v>14736</v>
      </c>
      <c r="D1327" t="s">
        <v>14737</v>
      </c>
      <c r="E1327" t="s">
        <v>14738</v>
      </c>
      <c r="F1327" t="s">
        <v>14739</v>
      </c>
      <c r="G1327" t="s">
        <v>3989</v>
      </c>
      <c r="H1327">
        <v>18225.2</v>
      </c>
      <c r="I1327">
        <v>38.1</v>
      </c>
      <c r="K1327" t="s">
        <v>14740</v>
      </c>
      <c r="L1327">
        <v>3400559</v>
      </c>
      <c r="M1327">
        <v>0</v>
      </c>
      <c r="N1327" t="s">
        <v>14741</v>
      </c>
      <c r="O1327" t="s">
        <v>14742</v>
      </c>
    </row>
    <row r="1328" spans="1:17" x14ac:dyDescent="0.3">
      <c r="A1328" t="s">
        <v>14743</v>
      </c>
      <c r="B1328" t="s">
        <v>3923</v>
      </c>
      <c r="D1328" t="s">
        <v>14744</v>
      </c>
      <c r="E1328" t="s">
        <v>14745</v>
      </c>
      <c r="F1328" t="s">
        <v>14746</v>
      </c>
      <c r="G1328" t="s">
        <v>3917</v>
      </c>
      <c r="H1328">
        <v>1124.8900000000001</v>
      </c>
      <c r="I1328">
        <v>34.1</v>
      </c>
      <c r="K1328" t="s">
        <v>14747</v>
      </c>
      <c r="L1328">
        <v>1633094</v>
      </c>
      <c r="M1328">
        <v>0</v>
      </c>
      <c r="N1328" t="s">
        <v>14748</v>
      </c>
      <c r="O1328" t="s">
        <v>14749</v>
      </c>
    </row>
    <row r="1329" spans="1:17" x14ac:dyDescent="0.3">
      <c r="A1329" t="s">
        <v>14750</v>
      </c>
      <c r="B1329" t="s">
        <v>3923</v>
      </c>
      <c r="C1329">
        <v>1030</v>
      </c>
      <c r="D1329" t="s">
        <v>14751</v>
      </c>
      <c r="E1329" t="s">
        <v>14752</v>
      </c>
      <c r="F1329" t="s">
        <v>14753</v>
      </c>
      <c r="G1329" t="s">
        <v>3906</v>
      </c>
      <c r="H1329">
        <v>500.267</v>
      </c>
      <c r="I1329">
        <v>34.511400000000002</v>
      </c>
      <c r="J1329" t="s">
        <v>14754</v>
      </c>
      <c r="K1329" t="s">
        <v>14755</v>
      </c>
      <c r="L1329">
        <v>175</v>
      </c>
      <c r="M1329">
        <v>39906</v>
      </c>
      <c r="N1329" t="s">
        <v>14756</v>
      </c>
      <c r="O1329" t="s">
        <v>14757</v>
      </c>
      <c r="P1329" t="s">
        <v>14758</v>
      </c>
    </row>
    <row r="1330" spans="1:17" x14ac:dyDescent="0.3">
      <c r="A1330" t="s">
        <v>14759</v>
      </c>
      <c r="B1330" t="s">
        <v>4443</v>
      </c>
      <c r="C1330" t="s">
        <v>14760</v>
      </c>
      <c r="D1330" t="s">
        <v>14761</v>
      </c>
      <c r="E1330" t="s">
        <v>14762</v>
      </c>
      <c r="F1330" t="s">
        <v>14763</v>
      </c>
      <c r="G1330" t="s">
        <v>3917</v>
      </c>
      <c r="H1330">
        <v>2520.5100000000002</v>
      </c>
      <c r="I1330">
        <v>41</v>
      </c>
      <c r="K1330" t="s">
        <v>14764</v>
      </c>
      <c r="L1330">
        <v>15884</v>
      </c>
      <c r="M1330">
        <v>36308</v>
      </c>
      <c r="N1330" t="s">
        <v>14765</v>
      </c>
      <c r="O1330" t="s">
        <v>14766</v>
      </c>
      <c r="P1330" t="s">
        <v>14767</v>
      </c>
    </row>
    <row r="1331" spans="1:17" x14ac:dyDescent="0.3">
      <c r="A1331" t="s">
        <v>14768</v>
      </c>
      <c r="B1331" t="s">
        <v>4367</v>
      </c>
      <c r="C1331" t="s">
        <v>14769</v>
      </c>
      <c r="D1331" t="s">
        <v>14770</v>
      </c>
      <c r="E1331" t="s">
        <v>14771</v>
      </c>
      <c r="F1331" t="s">
        <v>14772</v>
      </c>
      <c r="G1331" t="s">
        <v>3917</v>
      </c>
      <c r="H1331">
        <v>866.96299999999997</v>
      </c>
      <c r="I1331">
        <v>41.1</v>
      </c>
      <c r="K1331" t="s">
        <v>14773</v>
      </c>
      <c r="L1331">
        <v>29785</v>
      </c>
      <c r="M1331">
        <v>35329</v>
      </c>
      <c r="N1331" t="s">
        <v>14774</v>
      </c>
      <c r="O1331" t="s">
        <v>14775</v>
      </c>
      <c r="P1331" t="s">
        <v>14776</v>
      </c>
    </row>
    <row r="1332" spans="1:17" x14ac:dyDescent="0.3">
      <c r="A1332" t="s">
        <v>14777</v>
      </c>
      <c r="B1332" t="s">
        <v>3923</v>
      </c>
      <c r="C1332" t="s">
        <v>14778</v>
      </c>
      <c r="D1332" t="s">
        <v>14779</v>
      </c>
      <c r="E1332" t="s">
        <v>14780</v>
      </c>
      <c r="F1332" t="s">
        <v>14781</v>
      </c>
      <c r="G1332" t="s">
        <v>3917</v>
      </c>
      <c r="H1332">
        <v>196.24299999999999</v>
      </c>
      <c r="I1332">
        <v>30.7</v>
      </c>
      <c r="K1332" t="s">
        <v>14782</v>
      </c>
      <c r="L1332">
        <v>2239</v>
      </c>
      <c r="M1332">
        <v>0</v>
      </c>
      <c r="N1332" t="s">
        <v>14783</v>
      </c>
      <c r="O1332" t="s">
        <v>14784</v>
      </c>
    </row>
    <row r="1333" spans="1:17" x14ac:dyDescent="0.3">
      <c r="A1333" t="s">
        <v>14785</v>
      </c>
      <c r="B1333" t="s">
        <v>4511</v>
      </c>
      <c r="D1333" t="s">
        <v>14786</v>
      </c>
      <c r="E1333" t="s">
        <v>14787</v>
      </c>
      <c r="F1333" t="s">
        <v>14788</v>
      </c>
      <c r="G1333" t="s">
        <v>3989</v>
      </c>
      <c r="H1333">
        <v>2551.7600000000002</v>
      </c>
      <c r="I1333">
        <v>0</v>
      </c>
      <c r="K1333" t="s">
        <v>14789</v>
      </c>
      <c r="L1333">
        <v>31391</v>
      </c>
      <c r="M1333">
        <v>0</v>
      </c>
      <c r="N1333" t="s">
        <v>8681</v>
      </c>
      <c r="O1333" t="s">
        <v>14790</v>
      </c>
    </row>
    <row r="1334" spans="1:17" x14ac:dyDescent="0.3">
      <c r="A1334" t="s">
        <v>14791</v>
      </c>
      <c r="B1334" t="s">
        <v>4267</v>
      </c>
      <c r="C1334" t="s">
        <v>14792</v>
      </c>
      <c r="D1334" t="s">
        <v>14793</v>
      </c>
      <c r="E1334" t="s">
        <v>14794</v>
      </c>
      <c r="F1334" t="s">
        <v>14795</v>
      </c>
      <c r="G1334" t="s">
        <v>3917</v>
      </c>
      <c r="H1334">
        <v>3236.65</v>
      </c>
      <c r="I1334">
        <v>23.8</v>
      </c>
      <c r="K1334" t="s">
        <v>14796</v>
      </c>
      <c r="L1334">
        <v>508682</v>
      </c>
      <c r="M1334">
        <v>0</v>
      </c>
      <c r="N1334" t="s">
        <v>10239</v>
      </c>
      <c r="O1334" t="s">
        <v>14797</v>
      </c>
    </row>
    <row r="1335" spans="1:17" x14ac:dyDescent="0.3">
      <c r="A1335" t="s">
        <v>14798</v>
      </c>
      <c r="B1335" t="s">
        <v>4367</v>
      </c>
      <c r="C1335" t="s">
        <v>14799</v>
      </c>
      <c r="D1335" t="s">
        <v>14800</v>
      </c>
      <c r="E1335" t="s">
        <v>14801</v>
      </c>
      <c r="F1335" t="s">
        <v>14802</v>
      </c>
      <c r="G1335" t="s">
        <v>3917</v>
      </c>
      <c r="H1335">
        <v>1066.43</v>
      </c>
      <c r="I1335">
        <v>40</v>
      </c>
      <c r="J1335" t="s">
        <v>14803</v>
      </c>
      <c r="K1335" t="s">
        <v>14804</v>
      </c>
      <c r="L1335">
        <v>911</v>
      </c>
      <c r="M1335">
        <v>48455</v>
      </c>
      <c r="N1335" t="s">
        <v>14805</v>
      </c>
      <c r="O1335" t="s">
        <v>14806</v>
      </c>
      <c r="P1335" t="s">
        <v>14807</v>
      </c>
    </row>
    <row r="1336" spans="1:17" x14ac:dyDescent="0.3">
      <c r="A1336" t="s">
        <v>14808</v>
      </c>
      <c r="B1336" t="s">
        <v>4443</v>
      </c>
      <c r="C1336" t="s">
        <v>14809</v>
      </c>
      <c r="D1336" t="s">
        <v>14810</v>
      </c>
      <c r="E1336" t="s">
        <v>14811</v>
      </c>
      <c r="F1336" t="s">
        <v>14812</v>
      </c>
      <c r="G1336" t="s">
        <v>3917</v>
      </c>
      <c r="H1336">
        <v>2362.7800000000002</v>
      </c>
      <c r="I1336">
        <v>41.4</v>
      </c>
      <c r="J1336" t="s">
        <v>14813</v>
      </c>
      <c r="K1336" t="s">
        <v>14814</v>
      </c>
      <c r="L1336">
        <v>5905</v>
      </c>
      <c r="M1336">
        <v>50490</v>
      </c>
      <c r="N1336" t="s">
        <v>9524</v>
      </c>
      <c r="O1336" t="s">
        <v>14815</v>
      </c>
      <c r="P1336" t="s">
        <v>14816</v>
      </c>
    </row>
    <row r="1337" spans="1:17" x14ac:dyDescent="0.3">
      <c r="A1337" t="s">
        <v>14817</v>
      </c>
      <c r="B1337" t="s">
        <v>3923</v>
      </c>
      <c r="C1337" t="s">
        <v>14818</v>
      </c>
      <c r="D1337" t="s">
        <v>14819</v>
      </c>
      <c r="E1337" t="s">
        <v>14820</v>
      </c>
      <c r="F1337" t="s">
        <v>14821</v>
      </c>
      <c r="G1337" t="s">
        <v>3906</v>
      </c>
      <c r="H1337">
        <v>272.25400000000002</v>
      </c>
      <c r="I1337">
        <v>35.995600000000003</v>
      </c>
      <c r="J1337" t="s">
        <v>14822</v>
      </c>
      <c r="K1337" t="s">
        <v>14823</v>
      </c>
      <c r="L1337">
        <v>269</v>
      </c>
      <c r="M1337">
        <v>63469</v>
      </c>
      <c r="N1337" t="s">
        <v>4922</v>
      </c>
      <c r="O1337" t="s">
        <v>14824</v>
      </c>
    </row>
    <row r="1338" spans="1:17" x14ac:dyDescent="0.3">
      <c r="A1338" t="s">
        <v>14825</v>
      </c>
      <c r="B1338" t="s">
        <v>4267</v>
      </c>
      <c r="C1338" t="s">
        <v>14826</v>
      </c>
      <c r="D1338" t="s">
        <v>14827</v>
      </c>
      <c r="E1338" t="s">
        <v>14828</v>
      </c>
      <c r="F1338" t="s">
        <v>14829</v>
      </c>
      <c r="G1338" t="s">
        <v>3917</v>
      </c>
      <c r="H1338">
        <v>485.54899999999998</v>
      </c>
      <c r="I1338">
        <v>41.899700000000003</v>
      </c>
      <c r="J1338" t="s">
        <v>14830</v>
      </c>
      <c r="K1338" t="s">
        <v>14831</v>
      </c>
      <c r="L1338">
        <v>1933</v>
      </c>
      <c r="M1338">
        <v>32587</v>
      </c>
      <c r="N1338" t="s">
        <v>14314</v>
      </c>
      <c r="O1338" t="s">
        <v>14832</v>
      </c>
      <c r="P1338" t="s">
        <v>14833</v>
      </c>
    </row>
    <row r="1339" spans="1:17" x14ac:dyDescent="0.3">
      <c r="A1339" t="s">
        <v>14834</v>
      </c>
      <c r="B1339" t="s">
        <v>4367</v>
      </c>
      <c r="C1339" t="s">
        <v>14835</v>
      </c>
      <c r="D1339" t="s">
        <v>14836</v>
      </c>
      <c r="E1339" t="s">
        <v>14837</v>
      </c>
      <c r="F1339" t="s">
        <v>14838</v>
      </c>
      <c r="G1339" t="s">
        <v>3906</v>
      </c>
      <c r="H1339">
        <v>1927.14</v>
      </c>
      <c r="I1339">
        <v>43.631100000000004</v>
      </c>
      <c r="J1339" t="s">
        <v>14839</v>
      </c>
      <c r="K1339" t="s">
        <v>14840</v>
      </c>
      <c r="L1339">
        <v>38027</v>
      </c>
      <c r="M1339">
        <v>69110</v>
      </c>
      <c r="N1339" t="s">
        <v>14841</v>
      </c>
      <c r="O1339" t="s">
        <v>14842</v>
      </c>
      <c r="P1339" t="s">
        <v>14843</v>
      </c>
    </row>
    <row r="1340" spans="1:17" x14ac:dyDescent="0.3">
      <c r="A1340" t="s">
        <v>14844</v>
      </c>
      <c r="B1340" t="s">
        <v>3984</v>
      </c>
      <c r="C1340" t="s">
        <v>14845</v>
      </c>
      <c r="D1340" t="s">
        <v>14846</v>
      </c>
      <c r="E1340" t="s">
        <v>14847</v>
      </c>
      <c r="F1340" t="s">
        <v>14848</v>
      </c>
      <c r="G1340" t="s">
        <v>3917</v>
      </c>
      <c r="H1340">
        <v>31.245799999999999</v>
      </c>
      <c r="I1340">
        <v>57</v>
      </c>
      <c r="K1340" t="s">
        <v>14849</v>
      </c>
      <c r="L1340">
        <v>172</v>
      </c>
      <c r="M1340">
        <v>9317</v>
      </c>
      <c r="N1340" t="s">
        <v>11877</v>
      </c>
      <c r="O1340" t="s">
        <v>14850</v>
      </c>
    </row>
    <row r="1341" spans="1:17" x14ac:dyDescent="0.3">
      <c r="A1341" t="s">
        <v>14851</v>
      </c>
      <c r="B1341" t="s">
        <v>3923</v>
      </c>
      <c r="D1341" t="s">
        <v>14852</v>
      </c>
      <c r="E1341" t="s">
        <v>14853</v>
      </c>
      <c r="F1341" t="s">
        <v>14854</v>
      </c>
      <c r="G1341" t="s">
        <v>3917</v>
      </c>
      <c r="H1341">
        <v>462.82</v>
      </c>
      <c r="I1341">
        <v>32.700000000000003</v>
      </c>
      <c r="K1341" t="s">
        <v>14855</v>
      </c>
      <c r="L1341">
        <v>176680</v>
      </c>
      <c r="M1341">
        <v>0</v>
      </c>
      <c r="N1341" t="s">
        <v>14856</v>
      </c>
      <c r="O1341" t="s">
        <v>14857</v>
      </c>
    </row>
    <row r="1342" spans="1:17" x14ac:dyDescent="0.3">
      <c r="A1342" t="s">
        <v>14858</v>
      </c>
      <c r="B1342" t="s">
        <v>4226</v>
      </c>
      <c r="C1342" t="s">
        <v>14859</v>
      </c>
      <c r="D1342" t="s">
        <v>14860</v>
      </c>
      <c r="E1342" t="s">
        <v>14861</v>
      </c>
      <c r="F1342" t="s">
        <v>14862</v>
      </c>
      <c r="G1342" t="s">
        <v>3917</v>
      </c>
      <c r="H1342">
        <v>221.703</v>
      </c>
      <c r="I1342">
        <v>37.5</v>
      </c>
      <c r="K1342" t="s">
        <v>14863</v>
      </c>
      <c r="L1342">
        <v>162</v>
      </c>
      <c r="M1342">
        <v>37114</v>
      </c>
      <c r="N1342" t="s">
        <v>14864</v>
      </c>
      <c r="O1342" t="s">
        <v>14865</v>
      </c>
      <c r="P1342" t="s">
        <v>14866</v>
      </c>
    </row>
    <row r="1343" spans="1:17" x14ac:dyDescent="0.3">
      <c r="A1343" t="s">
        <v>14867</v>
      </c>
      <c r="B1343" t="s">
        <v>4367</v>
      </c>
      <c r="D1343" t="s">
        <v>14868</v>
      </c>
      <c r="E1343" t="s">
        <v>14869</v>
      </c>
      <c r="F1343" t="s">
        <v>14870</v>
      </c>
      <c r="G1343" t="s">
        <v>3917</v>
      </c>
      <c r="H1343">
        <v>867.125</v>
      </c>
      <c r="I1343">
        <v>40.9</v>
      </c>
      <c r="K1343" t="s">
        <v>14871</v>
      </c>
      <c r="L1343">
        <v>864</v>
      </c>
      <c r="M1343">
        <v>40874</v>
      </c>
      <c r="N1343" t="s">
        <v>14872</v>
      </c>
      <c r="O1343" t="s">
        <v>14873</v>
      </c>
      <c r="P1343" t="s">
        <v>14874</v>
      </c>
    </row>
    <row r="1344" spans="1:17" x14ac:dyDescent="0.3">
      <c r="A1344" t="s">
        <v>14875</v>
      </c>
      <c r="B1344" t="s">
        <v>3984</v>
      </c>
      <c r="C1344" t="s">
        <v>14876</v>
      </c>
      <c r="D1344" t="s">
        <v>14877</v>
      </c>
      <c r="E1344" t="s">
        <v>14878</v>
      </c>
      <c r="F1344" t="s">
        <v>14879</v>
      </c>
      <c r="G1344" t="s">
        <v>3906</v>
      </c>
      <c r="H1344">
        <v>43.832299999999996</v>
      </c>
      <c r="I1344">
        <v>47.468200000000003</v>
      </c>
      <c r="J1344" t="s">
        <v>14880</v>
      </c>
      <c r="L1344">
        <v>12</v>
      </c>
      <c r="M1344">
        <v>14810</v>
      </c>
      <c r="N1344" t="s">
        <v>14881</v>
      </c>
      <c r="O1344" t="s">
        <v>14882</v>
      </c>
      <c r="P1344" t="s">
        <v>14883</v>
      </c>
      <c r="Q1344">
        <v>25</v>
      </c>
    </row>
    <row r="1345" spans="1:16" x14ac:dyDescent="0.3">
      <c r="A1345" t="s">
        <v>14884</v>
      </c>
      <c r="B1345" t="s">
        <v>4443</v>
      </c>
      <c r="C1345" t="s">
        <v>14885</v>
      </c>
      <c r="D1345" t="s">
        <v>14886</v>
      </c>
      <c r="E1345" t="s">
        <v>14887</v>
      </c>
      <c r="F1345" t="s">
        <v>14888</v>
      </c>
      <c r="G1345" t="s">
        <v>3989</v>
      </c>
      <c r="H1345">
        <v>2003.23</v>
      </c>
      <c r="I1345">
        <v>41.3</v>
      </c>
      <c r="K1345" t="s">
        <v>14889</v>
      </c>
      <c r="L1345">
        <v>1462128</v>
      </c>
      <c r="M1345">
        <v>0</v>
      </c>
      <c r="N1345" t="s">
        <v>14890</v>
      </c>
      <c r="O1345" t="s">
        <v>14891</v>
      </c>
    </row>
    <row r="1346" spans="1:16" x14ac:dyDescent="0.3">
      <c r="A1346" t="s">
        <v>14892</v>
      </c>
      <c r="B1346" t="s">
        <v>4443</v>
      </c>
      <c r="C1346" t="s">
        <v>14893</v>
      </c>
      <c r="D1346" t="s">
        <v>14894</v>
      </c>
      <c r="E1346" t="s">
        <v>14895</v>
      </c>
      <c r="F1346" t="s">
        <v>14896</v>
      </c>
      <c r="G1346" t="s">
        <v>3917</v>
      </c>
      <c r="H1346">
        <v>2588.39</v>
      </c>
      <c r="I1346">
        <v>39.5</v>
      </c>
      <c r="K1346" t="s">
        <v>14897</v>
      </c>
      <c r="L1346">
        <v>111495</v>
      </c>
      <c r="M1346">
        <v>0</v>
      </c>
      <c r="N1346" t="s">
        <v>14898</v>
      </c>
      <c r="O1346" t="s">
        <v>14899</v>
      </c>
    </row>
    <row r="1347" spans="1:16" x14ac:dyDescent="0.3">
      <c r="A1347" t="s">
        <v>14900</v>
      </c>
      <c r="B1347" t="s">
        <v>3923</v>
      </c>
      <c r="C1347" t="s">
        <v>14901</v>
      </c>
      <c r="D1347" t="s">
        <v>14902</v>
      </c>
      <c r="E1347" t="s">
        <v>14903</v>
      </c>
      <c r="F1347" t="s">
        <v>14904</v>
      </c>
      <c r="G1347" t="s">
        <v>3989</v>
      </c>
      <c r="H1347">
        <v>416.98599999999999</v>
      </c>
      <c r="I1347">
        <v>33.723399999999998</v>
      </c>
      <c r="J1347" t="s">
        <v>14905</v>
      </c>
      <c r="K1347" t="s">
        <v>14906</v>
      </c>
      <c r="L1347">
        <v>1287</v>
      </c>
      <c r="M1347">
        <v>46966</v>
      </c>
      <c r="N1347" t="s">
        <v>4222</v>
      </c>
      <c r="O1347" t="s">
        <v>14907</v>
      </c>
      <c r="P1347" t="s">
        <v>14908</v>
      </c>
    </row>
    <row r="1348" spans="1:16" x14ac:dyDescent="0.3">
      <c r="A1348" t="s">
        <v>14909</v>
      </c>
      <c r="B1348" t="s">
        <v>4367</v>
      </c>
      <c r="C1348" t="s">
        <v>14910</v>
      </c>
      <c r="D1348" t="s">
        <v>14911</v>
      </c>
      <c r="E1348" t="s">
        <v>14912</v>
      </c>
      <c r="F1348" t="s">
        <v>14913</v>
      </c>
      <c r="G1348" t="s">
        <v>3906</v>
      </c>
      <c r="H1348">
        <v>603.51900000000001</v>
      </c>
      <c r="I1348">
        <v>40.914099999999998</v>
      </c>
      <c r="J1348" t="s">
        <v>14914</v>
      </c>
      <c r="K1348" t="s">
        <v>14915</v>
      </c>
      <c r="L1348">
        <v>1936</v>
      </c>
      <c r="M1348">
        <v>49943</v>
      </c>
      <c r="N1348" t="s">
        <v>3972</v>
      </c>
      <c r="O1348" t="s">
        <v>14916</v>
      </c>
    </row>
    <row r="1349" spans="1:16" x14ac:dyDescent="0.3">
      <c r="A1349" t="s">
        <v>14917</v>
      </c>
      <c r="B1349" t="s">
        <v>4267</v>
      </c>
      <c r="C1349" t="s">
        <v>14918</v>
      </c>
      <c r="D1349" t="s">
        <v>14919</v>
      </c>
      <c r="E1349" t="s">
        <v>14920</v>
      </c>
      <c r="F1349" t="s">
        <v>14921</v>
      </c>
      <c r="G1349" t="s">
        <v>3917</v>
      </c>
      <c r="H1349">
        <v>5280.01</v>
      </c>
      <c r="I1349">
        <v>21.8</v>
      </c>
      <c r="K1349" t="s">
        <v>14922</v>
      </c>
      <c r="L1349">
        <v>59146</v>
      </c>
      <c r="M1349">
        <v>0</v>
      </c>
      <c r="N1349" t="s">
        <v>4373</v>
      </c>
      <c r="O1349" t="s">
        <v>14923</v>
      </c>
    </row>
    <row r="1350" spans="1:16" x14ac:dyDescent="0.3">
      <c r="A1350" t="s">
        <v>14924</v>
      </c>
      <c r="B1350" t="s">
        <v>4267</v>
      </c>
      <c r="C1350" t="s">
        <v>14925</v>
      </c>
      <c r="D1350" t="s">
        <v>14926</v>
      </c>
      <c r="E1350" t="s">
        <v>14927</v>
      </c>
      <c r="F1350" t="s">
        <v>14928</v>
      </c>
      <c r="G1350" t="s">
        <v>3906</v>
      </c>
      <c r="H1350">
        <v>998.846</v>
      </c>
      <c r="I1350">
        <v>36.004300000000001</v>
      </c>
      <c r="J1350" t="s">
        <v>14929</v>
      </c>
      <c r="K1350" t="s">
        <v>14930</v>
      </c>
      <c r="L1350">
        <v>1307</v>
      </c>
      <c r="M1350">
        <v>0</v>
      </c>
      <c r="N1350" t="s">
        <v>14856</v>
      </c>
      <c r="O1350" t="s">
        <v>14931</v>
      </c>
    </row>
    <row r="1351" spans="1:16" x14ac:dyDescent="0.3">
      <c r="A1351" t="s">
        <v>14932</v>
      </c>
      <c r="B1351" t="s">
        <v>4226</v>
      </c>
      <c r="D1351" t="s">
        <v>14933</v>
      </c>
      <c r="E1351" t="s">
        <v>14934</v>
      </c>
      <c r="F1351" t="s">
        <v>14935</v>
      </c>
      <c r="G1351" t="s">
        <v>3917</v>
      </c>
      <c r="H1351">
        <v>286.767</v>
      </c>
      <c r="I1351">
        <v>36.799999999999997</v>
      </c>
      <c r="K1351" t="s">
        <v>14936</v>
      </c>
      <c r="L1351">
        <v>9402</v>
      </c>
      <c r="M1351">
        <v>20247</v>
      </c>
      <c r="N1351" t="s">
        <v>14937</v>
      </c>
      <c r="O1351" t="s">
        <v>14938</v>
      </c>
    </row>
    <row r="1352" spans="1:16" x14ac:dyDescent="0.3">
      <c r="A1352" t="s">
        <v>14939</v>
      </c>
      <c r="B1352" t="s">
        <v>3912</v>
      </c>
      <c r="C1352" t="s">
        <v>14940</v>
      </c>
      <c r="D1352" t="s">
        <v>14941</v>
      </c>
      <c r="E1352" t="s">
        <v>14942</v>
      </c>
      <c r="F1352" t="s">
        <v>14943</v>
      </c>
      <c r="G1352" t="s">
        <v>3906</v>
      </c>
      <c r="H1352">
        <v>29.264800000000001</v>
      </c>
      <c r="I1352">
        <v>54.047800000000002</v>
      </c>
      <c r="J1352" t="s">
        <v>14944</v>
      </c>
      <c r="L1352">
        <v>32</v>
      </c>
      <c r="M1352">
        <v>0</v>
      </c>
      <c r="N1352" t="s">
        <v>14945</v>
      </c>
      <c r="O1352" t="s">
        <v>14946</v>
      </c>
    </row>
    <row r="1353" spans="1:16" x14ac:dyDescent="0.3">
      <c r="A1353" t="s">
        <v>14947</v>
      </c>
      <c r="B1353" t="s">
        <v>4226</v>
      </c>
      <c r="C1353" t="s">
        <v>14948</v>
      </c>
      <c r="D1353" t="s">
        <v>14949</v>
      </c>
      <c r="E1353" t="s">
        <v>14950</v>
      </c>
      <c r="F1353" t="s">
        <v>14951</v>
      </c>
      <c r="G1353" t="s">
        <v>3917</v>
      </c>
      <c r="H1353">
        <v>2037.3</v>
      </c>
      <c r="I1353">
        <v>29</v>
      </c>
      <c r="K1353" t="s">
        <v>14952</v>
      </c>
      <c r="L1353">
        <v>24818</v>
      </c>
      <c r="M1353">
        <v>29581</v>
      </c>
      <c r="N1353" t="s">
        <v>14953</v>
      </c>
      <c r="O1353" t="s">
        <v>14954</v>
      </c>
    </row>
    <row r="1354" spans="1:16" x14ac:dyDescent="0.3">
      <c r="A1354" t="s">
        <v>14955</v>
      </c>
      <c r="B1354" t="s">
        <v>4267</v>
      </c>
      <c r="C1354" t="s">
        <v>14956</v>
      </c>
      <c r="D1354" t="s">
        <v>14957</v>
      </c>
      <c r="E1354" t="s">
        <v>14958</v>
      </c>
      <c r="F1354" t="s">
        <v>14959</v>
      </c>
      <c r="G1354" t="s">
        <v>3917</v>
      </c>
      <c r="H1354">
        <v>1074.3499999999999</v>
      </c>
      <c r="I1354">
        <v>38.5</v>
      </c>
      <c r="K1354" t="s">
        <v>14960</v>
      </c>
      <c r="L1354">
        <v>89105</v>
      </c>
      <c r="M1354">
        <v>0</v>
      </c>
      <c r="N1354" t="s">
        <v>10060</v>
      </c>
      <c r="O1354" t="s">
        <v>14961</v>
      </c>
    </row>
    <row r="1355" spans="1:16" x14ac:dyDescent="0.3">
      <c r="A1355" t="s">
        <v>14962</v>
      </c>
      <c r="B1355" t="s">
        <v>4226</v>
      </c>
      <c r="C1355" t="s">
        <v>14963</v>
      </c>
      <c r="D1355" t="s">
        <v>14964</v>
      </c>
      <c r="E1355" t="s">
        <v>14965</v>
      </c>
      <c r="F1355" t="s">
        <v>14966</v>
      </c>
      <c r="G1355" t="s">
        <v>3906</v>
      </c>
      <c r="H1355">
        <v>623.66</v>
      </c>
      <c r="I1355">
        <v>29.944800000000001</v>
      </c>
      <c r="J1355" t="s">
        <v>14967</v>
      </c>
      <c r="K1355" t="s">
        <v>14968</v>
      </c>
      <c r="L1355">
        <v>19962</v>
      </c>
      <c r="M1355">
        <v>34029</v>
      </c>
      <c r="N1355" t="s">
        <v>12799</v>
      </c>
      <c r="O1355" t="s">
        <v>14969</v>
      </c>
      <c r="P1355" t="s">
        <v>14970</v>
      </c>
    </row>
    <row r="1356" spans="1:16" x14ac:dyDescent="0.3">
      <c r="A1356" t="s">
        <v>14971</v>
      </c>
      <c r="B1356" t="s">
        <v>3923</v>
      </c>
      <c r="D1356" t="s">
        <v>14972</v>
      </c>
      <c r="E1356" t="s">
        <v>14973</v>
      </c>
      <c r="F1356" t="s">
        <v>14974</v>
      </c>
      <c r="G1356" t="s">
        <v>3917</v>
      </c>
      <c r="H1356">
        <v>344.27300000000002</v>
      </c>
      <c r="I1356">
        <v>33.9</v>
      </c>
      <c r="K1356" t="s">
        <v>14975</v>
      </c>
      <c r="L1356">
        <v>67725</v>
      </c>
      <c r="M1356">
        <v>0</v>
      </c>
      <c r="N1356" t="s">
        <v>14976</v>
      </c>
      <c r="O1356" t="s">
        <v>14977</v>
      </c>
    </row>
    <row r="1357" spans="1:16" x14ac:dyDescent="0.3">
      <c r="A1357" t="s">
        <v>14978</v>
      </c>
      <c r="B1357" t="s">
        <v>4635</v>
      </c>
      <c r="C1357" t="s">
        <v>14979</v>
      </c>
      <c r="D1357" t="s">
        <v>14980</v>
      </c>
      <c r="E1357" t="s">
        <v>8496</v>
      </c>
      <c r="F1357" t="s">
        <v>14981</v>
      </c>
      <c r="G1357" t="s">
        <v>3917</v>
      </c>
      <c r="H1357">
        <v>1252.29</v>
      </c>
      <c r="I1357">
        <v>41</v>
      </c>
      <c r="K1357" t="s">
        <v>14982</v>
      </c>
      <c r="L1357">
        <v>15968</v>
      </c>
      <c r="M1357">
        <v>13942</v>
      </c>
      <c r="N1357" t="s">
        <v>8499</v>
      </c>
      <c r="O1357" t="s">
        <v>14983</v>
      </c>
    </row>
    <row r="1358" spans="1:16" x14ac:dyDescent="0.3">
      <c r="A1358" t="s">
        <v>14984</v>
      </c>
      <c r="B1358" t="s">
        <v>3923</v>
      </c>
      <c r="D1358" t="s">
        <v>14985</v>
      </c>
      <c r="E1358" t="s">
        <v>14986</v>
      </c>
      <c r="F1358" t="s">
        <v>14987</v>
      </c>
      <c r="G1358" t="s">
        <v>3906</v>
      </c>
      <c r="H1358">
        <v>1013.77</v>
      </c>
      <c r="I1358">
        <v>35.246899999999997</v>
      </c>
      <c r="J1358" t="s">
        <v>14988</v>
      </c>
      <c r="K1358" t="s">
        <v>14989</v>
      </c>
      <c r="L1358">
        <v>1120</v>
      </c>
      <c r="M1358">
        <v>69277</v>
      </c>
      <c r="N1358" t="s">
        <v>14990</v>
      </c>
      <c r="O1358" t="s">
        <v>14991</v>
      </c>
      <c r="P1358" t="s">
        <v>14992</v>
      </c>
    </row>
    <row r="1359" spans="1:16" x14ac:dyDescent="0.3">
      <c r="A1359" t="s">
        <v>14993</v>
      </c>
      <c r="B1359" t="s">
        <v>4226</v>
      </c>
      <c r="D1359" t="s">
        <v>14994</v>
      </c>
      <c r="E1359" t="s">
        <v>14995</v>
      </c>
      <c r="F1359" t="s">
        <v>14996</v>
      </c>
      <c r="G1359" t="s">
        <v>3917</v>
      </c>
      <c r="H1359">
        <v>183.58500000000001</v>
      </c>
      <c r="I1359">
        <v>38.700000000000003</v>
      </c>
      <c r="K1359" t="s">
        <v>14997</v>
      </c>
      <c r="L1359">
        <v>63742</v>
      </c>
      <c r="M1359">
        <v>0</v>
      </c>
      <c r="N1359" t="s">
        <v>7717</v>
      </c>
      <c r="O1359" t="s">
        <v>14998</v>
      </c>
    </row>
    <row r="1360" spans="1:16" x14ac:dyDescent="0.3">
      <c r="A1360" t="s">
        <v>14999</v>
      </c>
      <c r="B1360" t="s">
        <v>3923</v>
      </c>
      <c r="C1360" t="s">
        <v>15000</v>
      </c>
      <c r="D1360" t="s">
        <v>15001</v>
      </c>
      <c r="E1360" t="s">
        <v>15002</v>
      </c>
      <c r="F1360" t="s">
        <v>15003</v>
      </c>
      <c r="G1360" t="s">
        <v>3906</v>
      </c>
      <c r="H1360">
        <v>2365.6799999999998</v>
      </c>
      <c r="I1360">
        <v>41.332999999999998</v>
      </c>
      <c r="J1360" t="s">
        <v>15004</v>
      </c>
      <c r="K1360" t="s">
        <v>15005</v>
      </c>
      <c r="L1360">
        <v>37194</v>
      </c>
      <c r="M1360">
        <v>44491</v>
      </c>
      <c r="N1360" t="s">
        <v>15006</v>
      </c>
      <c r="O1360" t="s">
        <v>15007</v>
      </c>
      <c r="P1360" t="s">
        <v>15008</v>
      </c>
    </row>
    <row r="1361" spans="1:17" x14ac:dyDescent="0.3">
      <c r="A1361" t="s">
        <v>15009</v>
      </c>
      <c r="B1361" t="s">
        <v>3923</v>
      </c>
      <c r="D1361" t="s">
        <v>15010</v>
      </c>
      <c r="E1361" t="s">
        <v>15011</v>
      </c>
      <c r="F1361" t="s">
        <v>15012</v>
      </c>
      <c r="G1361" t="s">
        <v>3906</v>
      </c>
      <c r="H1361">
        <v>3090.43</v>
      </c>
      <c r="I1361">
        <v>39.1569</v>
      </c>
      <c r="J1361" t="s">
        <v>15013</v>
      </c>
      <c r="K1361" t="s">
        <v>15014</v>
      </c>
      <c r="L1361">
        <v>211</v>
      </c>
      <c r="M1361">
        <v>101860</v>
      </c>
      <c r="N1361" t="s">
        <v>15015</v>
      </c>
      <c r="O1361" t="s">
        <v>15016</v>
      </c>
      <c r="P1361" t="s">
        <v>15017</v>
      </c>
    </row>
    <row r="1362" spans="1:17" x14ac:dyDescent="0.3">
      <c r="A1362" t="s">
        <v>15018</v>
      </c>
      <c r="B1362" t="s">
        <v>4208</v>
      </c>
      <c r="C1362" t="s">
        <v>4217</v>
      </c>
      <c r="D1362" t="s">
        <v>15019</v>
      </c>
      <c r="E1362" t="s">
        <v>15020</v>
      </c>
      <c r="F1362" t="s">
        <v>15021</v>
      </c>
      <c r="G1362" t="s">
        <v>3906</v>
      </c>
      <c r="H1362">
        <v>96.392899999999997</v>
      </c>
      <c r="I1362">
        <v>28.3034</v>
      </c>
      <c r="J1362" t="s">
        <v>15022</v>
      </c>
      <c r="K1362" t="s">
        <v>15023</v>
      </c>
      <c r="L1362">
        <v>146</v>
      </c>
      <c r="M1362">
        <v>0</v>
      </c>
      <c r="N1362" t="s">
        <v>15024</v>
      </c>
      <c r="O1362" t="s">
        <v>15025</v>
      </c>
    </row>
    <row r="1363" spans="1:17" x14ac:dyDescent="0.3">
      <c r="A1363" t="s">
        <v>15026</v>
      </c>
      <c r="B1363" t="s">
        <v>3923</v>
      </c>
      <c r="C1363" t="s">
        <v>15027</v>
      </c>
      <c r="D1363" t="s">
        <v>15028</v>
      </c>
      <c r="E1363" t="s">
        <v>15029</v>
      </c>
      <c r="F1363" t="s">
        <v>15030</v>
      </c>
      <c r="G1363" t="s">
        <v>3917</v>
      </c>
      <c r="H1363">
        <v>268.43099999999998</v>
      </c>
      <c r="I1363">
        <v>33.4</v>
      </c>
      <c r="K1363" t="s">
        <v>15031</v>
      </c>
      <c r="L1363">
        <v>8186</v>
      </c>
      <c r="M1363">
        <v>0</v>
      </c>
      <c r="N1363" t="s">
        <v>15032</v>
      </c>
      <c r="O1363" t="s">
        <v>15033</v>
      </c>
    </row>
    <row r="1364" spans="1:17" x14ac:dyDescent="0.3">
      <c r="A1364" t="s">
        <v>15034</v>
      </c>
      <c r="B1364" t="s">
        <v>4367</v>
      </c>
      <c r="C1364" t="s">
        <v>15035</v>
      </c>
      <c r="D1364" t="s">
        <v>15036</v>
      </c>
      <c r="E1364" t="s">
        <v>15037</v>
      </c>
      <c r="F1364" t="s">
        <v>15038</v>
      </c>
      <c r="G1364" t="s">
        <v>3906</v>
      </c>
      <c r="H1364">
        <v>2533.4</v>
      </c>
      <c r="I1364">
        <v>44.087800000000001</v>
      </c>
      <c r="J1364" t="s">
        <v>15039</v>
      </c>
      <c r="K1364" t="s">
        <v>15040</v>
      </c>
      <c r="L1364">
        <v>20643</v>
      </c>
      <c r="M1364">
        <v>0</v>
      </c>
      <c r="N1364" t="s">
        <v>9892</v>
      </c>
      <c r="O1364" t="s">
        <v>15041</v>
      </c>
    </row>
    <row r="1365" spans="1:17" x14ac:dyDescent="0.3">
      <c r="A1365" t="s">
        <v>15042</v>
      </c>
      <c r="B1365" t="s">
        <v>4267</v>
      </c>
      <c r="D1365" t="s">
        <v>15043</v>
      </c>
      <c r="E1365" t="s">
        <v>15044</v>
      </c>
      <c r="F1365" t="s">
        <v>15045</v>
      </c>
      <c r="G1365" t="s">
        <v>3917</v>
      </c>
      <c r="H1365">
        <v>400.60399999999998</v>
      </c>
      <c r="I1365">
        <v>38.299999999999997</v>
      </c>
      <c r="K1365" t="s">
        <v>15046</v>
      </c>
      <c r="L1365">
        <v>1095173</v>
      </c>
      <c r="M1365">
        <v>0</v>
      </c>
      <c r="N1365" t="s">
        <v>13631</v>
      </c>
      <c r="O1365" t="s">
        <v>15047</v>
      </c>
    </row>
    <row r="1366" spans="1:17" x14ac:dyDescent="0.3">
      <c r="A1366" t="s">
        <v>15048</v>
      </c>
      <c r="B1366" t="s">
        <v>3923</v>
      </c>
      <c r="C1366" t="s">
        <v>15049</v>
      </c>
      <c r="D1366" t="s">
        <v>15050</v>
      </c>
      <c r="E1366" t="s">
        <v>14272</v>
      </c>
      <c r="F1366" t="s">
        <v>15051</v>
      </c>
      <c r="G1366" t="s">
        <v>3917</v>
      </c>
      <c r="H1366">
        <v>611.87400000000002</v>
      </c>
      <c r="I1366">
        <v>33</v>
      </c>
      <c r="K1366" t="s">
        <v>15052</v>
      </c>
      <c r="L1366">
        <v>167345</v>
      </c>
      <c r="M1366">
        <v>0</v>
      </c>
      <c r="N1366" t="s">
        <v>4263</v>
      </c>
      <c r="O1366" t="s">
        <v>15053</v>
      </c>
    </row>
    <row r="1367" spans="1:17" x14ac:dyDescent="0.3">
      <c r="A1367" t="s">
        <v>15054</v>
      </c>
      <c r="B1367" t="s">
        <v>3923</v>
      </c>
      <c r="C1367" t="s">
        <v>15055</v>
      </c>
      <c r="D1367" t="s">
        <v>15056</v>
      </c>
      <c r="E1367" t="s">
        <v>14272</v>
      </c>
      <c r="F1367" t="s">
        <v>15057</v>
      </c>
      <c r="G1367" t="s">
        <v>3917</v>
      </c>
      <c r="H1367">
        <v>282.81099999999998</v>
      </c>
      <c r="I1367">
        <v>36</v>
      </c>
      <c r="K1367" t="s">
        <v>15058</v>
      </c>
      <c r="L1367">
        <v>39787</v>
      </c>
      <c r="M1367">
        <v>0</v>
      </c>
      <c r="N1367" t="s">
        <v>4263</v>
      </c>
      <c r="O1367" t="s">
        <v>15059</v>
      </c>
    </row>
    <row r="1368" spans="1:17" x14ac:dyDescent="0.3">
      <c r="A1368" t="s">
        <v>15060</v>
      </c>
      <c r="B1368" t="s">
        <v>3923</v>
      </c>
      <c r="D1368" t="s">
        <v>15061</v>
      </c>
      <c r="E1368" t="s">
        <v>15062</v>
      </c>
      <c r="F1368" t="s">
        <v>15063</v>
      </c>
      <c r="G1368" t="s">
        <v>3917</v>
      </c>
      <c r="H1368">
        <v>496.03300000000002</v>
      </c>
      <c r="I1368">
        <v>32.801200000000001</v>
      </c>
      <c r="J1368" t="s">
        <v>15064</v>
      </c>
      <c r="K1368" t="s">
        <v>15065</v>
      </c>
      <c r="L1368">
        <v>9615</v>
      </c>
      <c r="M1368">
        <v>49760</v>
      </c>
      <c r="N1368" t="s">
        <v>15066</v>
      </c>
      <c r="O1368" t="s">
        <v>15067</v>
      </c>
      <c r="P1368" t="s">
        <v>15068</v>
      </c>
    </row>
    <row r="1369" spans="1:17" x14ac:dyDescent="0.3">
      <c r="A1369" t="s">
        <v>15069</v>
      </c>
      <c r="B1369" t="s">
        <v>4208</v>
      </c>
      <c r="C1369" t="s">
        <v>15070</v>
      </c>
      <c r="D1369" t="s">
        <v>15071</v>
      </c>
      <c r="E1369" t="s">
        <v>15072</v>
      </c>
      <c r="F1369" t="s">
        <v>15073</v>
      </c>
      <c r="G1369" t="s">
        <v>3917</v>
      </c>
      <c r="H1369">
        <v>64.161500000000004</v>
      </c>
      <c r="I1369">
        <v>33.799999999999997</v>
      </c>
      <c r="K1369" t="s">
        <v>15074</v>
      </c>
      <c r="L1369">
        <v>839</v>
      </c>
      <c r="M1369">
        <v>0</v>
      </c>
      <c r="N1369" t="s">
        <v>15075</v>
      </c>
      <c r="O1369" t="s">
        <v>15076</v>
      </c>
    </row>
    <row r="1370" spans="1:17" x14ac:dyDescent="0.3">
      <c r="A1370" t="s">
        <v>15077</v>
      </c>
      <c r="B1370" t="s">
        <v>4043</v>
      </c>
      <c r="C1370" t="s">
        <v>15078</v>
      </c>
      <c r="D1370" t="s">
        <v>15079</v>
      </c>
      <c r="E1370" t="s">
        <v>15080</v>
      </c>
      <c r="F1370" t="s">
        <v>15081</v>
      </c>
      <c r="G1370" t="s">
        <v>4048</v>
      </c>
      <c r="H1370">
        <v>32.156500000000001</v>
      </c>
      <c r="I1370">
        <v>59.497</v>
      </c>
      <c r="J1370" t="s">
        <v>15082</v>
      </c>
      <c r="L1370">
        <v>34</v>
      </c>
      <c r="M1370">
        <v>0</v>
      </c>
      <c r="N1370" t="s">
        <v>12226</v>
      </c>
      <c r="O1370" t="s">
        <v>15083</v>
      </c>
    </row>
    <row r="1371" spans="1:17" x14ac:dyDescent="0.3">
      <c r="A1371" t="s">
        <v>15084</v>
      </c>
      <c r="B1371" t="s">
        <v>4443</v>
      </c>
      <c r="C1371" t="s">
        <v>15085</v>
      </c>
      <c r="D1371" t="s">
        <v>15086</v>
      </c>
      <c r="E1371" t="s">
        <v>15087</v>
      </c>
      <c r="F1371" t="s">
        <v>15088</v>
      </c>
      <c r="G1371" t="s">
        <v>3917</v>
      </c>
      <c r="H1371">
        <v>2948.7</v>
      </c>
      <c r="I1371">
        <v>41.3</v>
      </c>
      <c r="K1371" t="s">
        <v>15089</v>
      </c>
      <c r="L1371">
        <v>9733</v>
      </c>
      <c r="M1371">
        <v>66484</v>
      </c>
      <c r="N1371" t="s">
        <v>15090</v>
      </c>
      <c r="O1371" t="s">
        <v>15091</v>
      </c>
      <c r="P1371" t="s">
        <v>15092</v>
      </c>
    </row>
    <row r="1372" spans="1:17" x14ac:dyDescent="0.3">
      <c r="A1372" t="s">
        <v>15093</v>
      </c>
      <c r="B1372" t="s">
        <v>4267</v>
      </c>
      <c r="C1372" t="s">
        <v>15094</v>
      </c>
      <c r="D1372" t="s">
        <v>15095</v>
      </c>
      <c r="E1372" t="s">
        <v>15096</v>
      </c>
      <c r="F1372" t="s">
        <v>15097</v>
      </c>
      <c r="G1372" t="s">
        <v>3917</v>
      </c>
      <c r="H1372">
        <v>1228.97</v>
      </c>
      <c r="I1372">
        <v>29.6</v>
      </c>
      <c r="K1372" t="s">
        <v>15098</v>
      </c>
      <c r="L1372">
        <v>59853</v>
      </c>
      <c r="M1372">
        <v>0</v>
      </c>
      <c r="N1372" t="s">
        <v>15099</v>
      </c>
      <c r="O1372" t="s">
        <v>15100</v>
      </c>
      <c r="P1372" t="s">
        <v>15101</v>
      </c>
    </row>
    <row r="1373" spans="1:17" x14ac:dyDescent="0.3">
      <c r="A1373" t="s">
        <v>15102</v>
      </c>
      <c r="B1373" t="s">
        <v>4043</v>
      </c>
      <c r="C1373" t="s">
        <v>15103</v>
      </c>
      <c r="D1373" t="s">
        <v>15104</v>
      </c>
      <c r="E1373" t="s">
        <v>15105</v>
      </c>
      <c r="F1373" t="s">
        <v>15106</v>
      </c>
      <c r="G1373" t="s">
        <v>3906</v>
      </c>
      <c r="H1373">
        <v>31.924600000000002</v>
      </c>
      <c r="I1373">
        <v>59.556699999999999</v>
      </c>
      <c r="J1373" t="s">
        <v>15107</v>
      </c>
      <c r="L1373">
        <v>36</v>
      </c>
      <c r="M1373">
        <v>0</v>
      </c>
      <c r="N1373" t="s">
        <v>6855</v>
      </c>
      <c r="O1373" t="s">
        <v>15108</v>
      </c>
    </row>
    <row r="1374" spans="1:17" x14ac:dyDescent="0.3">
      <c r="A1374" t="s">
        <v>15109</v>
      </c>
      <c r="B1374" t="s">
        <v>4347</v>
      </c>
      <c r="C1374" t="s">
        <v>15110</v>
      </c>
      <c r="D1374" t="s">
        <v>15111</v>
      </c>
      <c r="E1374" t="s">
        <v>15112</v>
      </c>
      <c r="F1374" t="s">
        <v>15113</v>
      </c>
      <c r="G1374" t="s">
        <v>3917</v>
      </c>
      <c r="H1374">
        <v>20.2239</v>
      </c>
      <c r="I1374">
        <v>62</v>
      </c>
      <c r="K1374" t="s">
        <v>15114</v>
      </c>
      <c r="L1374">
        <v>94</v>
      </c>
      <c r="M1374">
        <v>8140</v>
      </c>
      <c r="N1374" t="s">
        <v>15115</v>
      </c>
      <c r="O1374" t="s">
        <v>15116</v>
      </c>
      <c r="P1374" t="s">
        <v>15117</v>
      </c>
      <c r="Q1374">
        <v>25</v>
      </c>
    </row>
    <row r="1375" spans="1:17" x14ac:dyDescent="0.3">
      <c r="A1375" t="s">
        <v>15118</v>
      </c>
      <c r="B1375" t="s">
        <v>3984</v>
      </c>
      <c r="C1375" t="s">
        <v>15119</v>
      </c>
      <c r="D1375" t="s">
        <v>15120</v>
      </c>
      <c r="E1375" t="s">
        <v>15121</v>
      </c>
      <c r="F1375" t="s">
        <v>15122</v>
      </c>
      <c r="G1375" t="s">
        <v>3917</v>
      </c>
      <c r="H1375">
        <v>35.673900000000003</v>
      </c>
      <c r="I1375">
        <v>45.4</v>
      </c>
      <c r="K1375" t="s">
        <v>15123</v>
      </c>
      <c r="L1375">
        <v>1069</v>
      </c>
      <c r="M1375">
        <v>0</v>
      </c>
      <c r="N1375" t="s">
        <v>15124</v>
      </c>
      <c r="O1375" t="s">
        <v>15125</v>
      </c>
    </row>
    <row r="1376" spans="1:17" x14ac:dyDescent="0.3">
      <c r="A1376" t="s">
        <v>15126</v>
      </c>
      <c r="B1376" t="s">
        <v>4635</v>
      </c>
      <c r="D1376" t="s">
        <v>15127</v>
      </c>
      <c r="E1376" t="s">
        <v>15128</v>
      </c>
      <c r="F1376" t="s">
        <v>15129</v>
      </c>
      <c r="G1376" t="s">
        <v>3917</v>
      </c>
      <c r="H1376">
        <v>1065.29</v>
      </c>
      <c r="I1376">
        <v>41.7</v>
      </c>
      <c r="K1376" t="s">
        <v>15130</v>
      </c>
      <c r="L1376">
        <v>27239</v>
      </c>
      <c r="M1376">
        <v>20619</v>
      </c>
      <c r="N1376" t="s">
        <v>15131</v>
      </c>
      <c r="O1376" t="s">
        <v>15132</v>
      </c>
      <c r="P1376" t="s">
        <v>15133</v>
      </c>
    </row>
    <row r="1377" spans="1:17" x14ac:dyDescent="0.3">
      <c r="A1377" t="s">
        <v>15134</v>
      </c>
      <c r="B1377" t="s">
        <v>4443</v>
      </c>
      <c r="C1377" t="s">
        <v>15135</v>
      </c>
      <c r="D1377" t="s">
        <v>15136</v>
      </c>
      <c r="E1377" t="s">
        <v>15137</v>
      </c>
      <c r="F1377" t="s">
        <v>15138</v>
      </c>
      <c r="G1377" t="s">
        <v>3917</v>
      </c>
      <c r="H1377">
        <v>2848.25</v>
      </c>
      <c r="I1377">
        <v>41.1</v>
      </c>
      <c r="K1377" t="s">
        <v>15139</v>
      </c>
      <c r="L1377">
        <v>11433</v>
      </c>
      <c r="M1377">
        <v>65920</v>
      </c>
      <c r="N1377" t="s">
        <v>15090</v>
      </c>
      <c r="O1377" t="s">
        <v>15140</v>
      </c>
      <c r="P1377" t="s">
        <v>15141</v>
      </c>
    </row>
    <row r="1378" spans="1:17" x14ac:dyDescent="0.3">
      <c r="A1378" t="s">
        <v>101</v>
      </c>
      <c r="B1378" t="s">
        <v>3984</v>
      </c>
      <c r="C1378" t="s">
        <v>15142</v>
      </c>
      <c r="D1378" t="s">
        <v>15143</v>
      </c>
      <c r="E1378" t="s">
        <v>15144</v>
      </c>
      <c r="F1378" t="s">
        <v>15145</v>
      </c>
      <c r="G1378" t="s">
        <v>3917</v>
      </c>
      <c r="H1378">
        <v>50.7179</v>
      </c>
      <c r="I1378">
        <v>47.3</v>
      </c>
      <c r="K1378" t="s">
        <v>15146</v>
      </c>
      <c r="L1378">
        <v>2428</v>
      </c>
      <c r="M1378">
        <v>0</v>
      </c>
      <c r="N1378" t="s">
        <v>7313</v>
      </c>
      <c r="O1378" t="s">
        <v>15147</v>
      </c>
      <c r="Q1378">
        <v>20</v>
      </c>
    </row>
    <row r="1379" spans="1:17" x14ac:dyDescent="0.3">
      <c r="A1379" t="s">
        <v>15148</v>
      </c>
      <c r="B1379" t="s">
        <v>6388</v>
      </c>
      <c r="C1379" t="s">
        <v>15149</v>
      </c>
      <c r="D1379" t="s">
        <v>15150</v>
      </c>
      <c r="E1379" t="s">
        <v>15151</v>
      </c>
      <c r="F1379" t="s">
        <v>15152</v>
      </c>
      <c r="G1379" t="s">
        <v>3906</v>
      </c>
      <c r="H1379">
        <v>2134.38</v>
      </c>
      <c r="I1379">
        <v>44.0473</v>
      </c>
      <c r="J1379" t="s">
        <v>15153</v>
      </c>
      <c r="K1379" t="s">
        <v>15154</v>
      </c>
      <c r="L1379">
        <v>93</v>
      </c>
      <c r="M1379">
        <v>71110</v>
      </c>
      <c r="N1379" t="s">
        <v>10621</v>
      </c>
      <c r="O1379" t="s">
        <v>15155</v>
      </c>
      <c r="P1379" t="s">
        <v>15156</v>
      </c>
    </row>
    <row r="1380" spans="1:17" x14ac:dyDescent="0.3">
      <c r="A1380" t="s">
        <v>15157</v>
      </c>
      <c r="B1380" t="s">
        <v>4443</v>
      </c>
      <c r="C1380" t="s">
        <v>15158</v>
      </c>
      <c r="D1380" t="s">
        <v>15159</v>
      </c>
      <c r="E1380" t="s">
        <v>15160</v>
      </c>
      <c r="F1380" t="s">
        <v>15161</v>
      </c>
      <c r="G1380" t="s">
        <v>3906</v>
      </c>
      <c r="H1380">
        <v>2409.69</v>
      </c>
      <c r="I1380">
        <v>41.463099999999997</v>
      </c>
      <c r="J1380" t="s">
        <v>15162</v>
      </c>
      <c r="K1380" t="s">
        <v>15163</v>
      </c>
      <c r="L1380">
        <v>47</v>
      </c>
      <c r="M1380">
        <v>61024</v>
      </c>
      <c r="N1380" t="s">
        <v>10239</v>
      </c>
      <c r="O1380" t="s">
        <v>15164</v>
      </c>
      <c r="P1380" t="s">
        <v>15165</v>
      </c>
    </row>
    <row r="1381" spans="1:17" x14ac:dyDescent="0.3">
      <c r="A1381" t="s">
        <v>15166</v>
      </c>
      <c r="B1381" t="s">
        <v>4367</v>
      </c>
      <c r="C1381" t="s">
        <v>15167</v>
      </c>
      <c r="D1381" t="s">
        <v>15168</v>
      </c>
      <c r="E1381" t="s">
        <v>15169</v>
      </c>
      <c r="F1381" t="s">
        <v>15170</v>
      </c>
      <c r="G1381" t="s">
        <v>3917</v>
      </c>
      <c r="H1381">
        <v>786.59699999999998</v>
      </c>
      <c r="I1381">
        <v>39.6</v>
      </c>
      <c r="K1381" t="s">
        <v>15171</v>
      </c>
      <c r="L1381">
        <v>444</v>
      </c>
      <c r="M1381">
        <v>0</v>
      </c>
      <c r="N1381" t="s">
        <v>15172</v>
      </c>
      <c r="O1381" t="s">
        <v>15173</v>
      </c>
    </row>
    <row r="1382" spans="1:17" x14ac:dyDescent="0.3">
      <c r="A1382" t="s">
        <v>15174</v>
      </c>
      <c r="B1382" t="s">
        <v>4226</v>
      </c>
      <c r="C1382" t="s">
        <v>15175</v>
      </c>
      <c r="D1382" t="s">
        <v>15176</v>
      </c>
      <c r="E1382" t="s">
        <v>15177</v>
      </c>
      <c r="F1382" t="s">
        <v>15178</v>
      </c>
      <c r="G1382" t="s">
        <v>3917</v>
      </c>
      <c r="H1382">
        <v>337.08800000000002</v>
      </c>
      <c r="I1382">
        <v>37.499200000000002</v>
      </c>
      <c r="J1382" t="s">
        <v>15179</v>
      </c>
      <c r="K1382" t="s">
        <v>15180</v>
      </c>
      <c r="L1382">
        <v>998</v>
      </c>
      <c r="M1382">
        <v>21035</v>
      </c>
      <c r="N1382" t="s">
        <v>15181</v>
      </c>
      <c r="O1382" t="s">
        <v>15182</v>
      </c>
      <c r="P1382" t="s">
        <v>15183</v>
      </c>
    </row>
    <row r="1383" spans="1:17" x14ac:dyDescent="0.3">
      <c r="A1383" t="s">
        <v>15184</v>
      </c>
      <c r="B1383" t="s">
        <v>4208</v>
      </c>
      <c r="C1383" t="s">
        <v>15185</v>
      </c>
      <c r="D1383" t="s">
        <v>15186</v>
      </c>
      <c r="E1383" t="s">
        <v>15187</v>
      </c>
      <c r="F1383" t="s">
        <v>15188</v>
      </c>
      <c r="G1383" t="s">
        <v>3989</v>
      </c>
      <c r="H1383">
        <v>42.674599999999998</v>
      </c>
      <c r="I1383">
        <v>22.1</v>
      </c>
      <c r="L1383">
        <v>800</v>
      </c>
      <c r="M1383">
        <v>0</v>
      </c>
      <c r="N1383" t="s">
        <v>15189</v>
      </c>
      <c r="O1383" t="s">
        <v>15190</v>
      </c>
    </row>
    <row r="1384" spans="1:17" x14ac:dyDescent="0.3">
      <c r="A1384" t="s">
        <v>15191</v>
      </c>
      <c r="B1384" t="s">
        <v>3923</v>
      </c>
      <c r="D1384" t="s">
        <v>15192</v>
      </c>
      <c r="E1384" t="s">
        <v>15193</v>
      </c>
      <c r="F1384" t="s">
        <v>15194</v>
      </c>
      <c r="G1384" t="s">
        <v>3917</v>
      </c>
      <c r="H1384">
        <v>271.41300000000001</v>
      </c>
      <c r="I1384">
        <v>36.6</v>
      </c>
      <c r="K1384" t="s">
        <v>15195</v>
      </c>
      <c r="L1384">
        <v>8299</v>
      </c>
      <c r="M1384">
        <v>42777</v>
      </c>
      <c r="N1384" t="s">
        <v>11907</v>
      </c>
      <c r="O1384" t="s">
        <v>15196</v>
      </c>
      <c r="P1384" t="s">
        <v>15197</v>
      </c>
    </row>
    <row r="1385" spans="1:17" x14ac:dyDescent="0.3">
      <c r="A1385" t="s">
        <v>15198</v>
      </c>
      <c r="B1385" t="s">
        <v>3923</v>
      </c>
      <c r="C1385" t="s">
        <v>15199</v>
      </c>
      <c r="D1385" t="s">
        <v>15200</v>
      </c>
      <c r="E1385" t="s">
        <v>15201</v>
      </c>
      <c r="F1385" t="s">
        <v>15202</v>
      </c>
      <c r="G1385" t="s">
        <v>3906</v>
      </c>
      <c r="H1385">
        <v>739.803</v>
      </c>
      <c r="I1385">
        <v>33.6389</v>
      </c>
      <c r="J1385" t="s">
        <v>15203</v>
      </c>
      <c r="K1385" t="s">
        <v>15204</v>
      </c>
      <c r="L1385">
        <v>2405</v>
      </c>
      <c r="M1385">
        <v>59102</v>
      </c>
      <c r="N1385" t="s">
        <v>10696</v>
      </c>
      <c r="O1385" t="s">
        <v>15205</v>
      </c>
    </row>
    <row r="1386" spans="1:17" x14ac:dyDescent="0.3">
      <c r="A1386" t="s">
        <v>15206</v>
      </c>
      <c r="B1386" t="s">
        <v>3984</v>
      </c>
      <c r="C1386" t="s">
        <v>15207</v>
      </c>
      <c r="D1386" t="s">
        <v>15208</v>
      </c>
      <c r="E1386" t="s">
        <v>15209</v>
      </c>
      <c r="F1386" t="s">
        <v>15210</v>
      </c>
      <c r="G1386" t="s">
        <v>3917</v>
      </c>
      <c r="H1386">
        <v>41.656799999999997</v>
      </c>
      <c r="I1386">
        <v>51.4</v>
      </c>
      <c r="K1386" t="s">
        <v>15211</v>
      </c>
      <c r="L1386">
        <v>90</v>
      </c>
      <c r="M1386">
        <v>11688</v>
      </c>
      <c r="N1386" t="s">
        <v>7114</v>
      </c>
      <c r="O1386" t="s">
        <v>15212</v>
      </c>
      <c r="P1386" t="s">
        <v>15213</v>
      </c>
    </row>
    <row r="1387" spans="1:17" x14ac:dyDescent="0.3">
      <c r="A1387" t="s">
        <v>15214</v>
      </c>
      <c r="B1387" t="s">
        <v>3923</v>
      </c>
      <c r="C1387" t="s">
        <v>15215</v>
      </c>
      <c r="D1387" t="s">
        <v>15216</v>
      </c>
      <c r="E1387" t="s">
        <v>15217</v>
      </c>
      <c r="F1387" t="s">
        <v>15218</v>
      </c>
      <c r="G1387" t="s">
        <v>3906</v>
      </c>
      <c r="H1387">
        <v>10677.9</v>
      </c>
      <c r="I1387">
        <v>46.132399999999997</v>
      </c>
      <c r="J1387" t="s">
        <v>15219</v>
      </c>
      <c r="K1387" t="s">
        <v>15220</v>
      </c>
      <c r="L1387">
        <v>148396</v>
      </c>
      <c r="M1387">
        <v>86345</v>
      </c>
      <c r="N1387" t="s">
        <v>15221</v>
      </c>
      <c r="O1387" t="s">
        <v>15222</v>
      </c>
      <c r="P1387" t="s">
        <v>15223</v>
      </c>
    </row>
    <row r="1388" spans="1:17" x14ac:dyDescent="0.3">
      <c r="A1388" t="s">
        <v>15224</v>
      </c>
      <c r="B1388" t="s">
        <v>3923</v>
      </c>
      <c r="C1388" t="s">
        <v>15225</v>
      </c>
      <c r="D1388" t="s">
        <v>15226</v>
      </c>
      <c r="E1388" t="s">
        <v>15227</v>
      </c>
      <c r="F1388" t="s">
        <v>15228</v>
      </c>
      <c r="G1388" t="s">
        <v>3906</v>
      </c>
      <c r="H1388">
        <v>603.55899999999997</v>
      </c>
      <c r="I1388">
        <v>34.2408</v>
      </c>
      <c r="J1388" t="s">
        <v>15229</v>
      </c>
      <c r="K1388" t="s">
        <v>15230</v>
      </c>
      <c r="L1388">
        <v>3040</v>
      </c>
      <c r="M1388">
        <v>0</v>
      </c>
      <c r="N1388" t="s">
        <v>7519</v>
      </c>
      <c r="O1388" t="s">
        <v>15231</v>
      </c>
    </row>
    <row r="1389" spans="1:17" x14ac:dyDescent="0.3">
      <c r="A1389" t="s">
        <v>15232</v>
      </c>
      <c r="B1389" t="s">
        <v>3923</v>
      </c>
      <c r="C1389" t="s">
        <v>15233</v>
      </c>
      <c r="D1389" t="s">
        <v>15234</v>
      </c>
      <c r="E1389" t="s">
        <v>15235</v>
      </c>
      <c r="F1389" t="s">
        <v>15236</v>
      </c>
      <c r="G1389" t="s">
        <v>3917</v>
      </c>
      <c r="H1389">
        <v>1525.94</v>
      </c>
      <c r="I1389">
        <v>44.8</v>
      </c>
      <c r="K1389" t="s">
        <v>15237</v>
      </c>
      <c r="L1389">
        <v>715211</v>
      </c>
      <c r="M1389">
        <v>0</v>
      </c>
      <c r="N1389" t="s">
        <v>15238</v>
      </c>
      <c r="O1389" t="s">
        <v>15239</v>
      </c>
    </row>
    <row r="1390" spans="1:17" x14ac:dyDescent="0.3">
      <c r="A1390" t="s">
        <v>15240</v>
      </c>
      <c r="B1390" t="s">
        <v>4226</v>
      </c>
      <c r="C1390" t="s">
        <v>15241</v>
      </c>
      <c r="D1390" t="s">
        <v>15242</v>
      </c>
      <c r="E1390" t="s">
        <v>15243</v>
      </c>
      <c r="F1390" t="s">
        <v>15244</v>
      </c>
      <c r="G1390" t="s">
        <v>3917</v>
      </c>
      <c r="H1390">
        <v>476.28699999999998</v>
      </c>
      <c r="I1390">
        <v>32.799999999999997</v>
      </c>
      <c r="K1390" t="s">
        <v>15245</v>
      </c>
      <c r="L1390">
        <v>42093</v>
      </c>
      <c r="M1390">
        <v>15763</v>
      </c>
      <c r="N1390" t="s">
        <v>15246</v>
      </c>
      <c r="O1390" t="s">
        <v>15247</v>
      </c>
    </row>
    <row r="1391" spans="1:17" x14ac:dyDescent="0.3">
      <c r="A1391" t="s">
        <v>15248</v>
      </c>
      <c r="B1391" t="s">
        <v>4443</v>
      </c>
      <c r="C1391" t="s">
        <v>15249</v>
      </c>
      <c r="D1391" t="s">
        <v>15250</v>
      </c>
      <c r="E1391" t="s">
        <v>15251</v>
      </c>
      <c r="F1391" t="s">
        <v>15252</v>
      </c>
      <c r="G1391" t="s">
        <v>3906</v>
      </c>
      <c r="H1391">
        <v>2297.5700000000002</v>
      </c>
      <c r="I1391">
        <v>41.715800000000002</v>
      </c>
      <c r="J1391" t="s">
        <v>15253</v>
      </c>
      <c r="K1391" t="s">
        <v>15254</v>
      </c>
      <c r="L1391">
        <v>54</v>
      </c>
      <c r="M1391">
        <v>53278</v>
      </c>
      <c r="N1391" t="s">
        <v>11194</v>
      </c>
      <c r="O1391" t="s">
        <v>15255</v>
      </c>
      <c r="P1391" t="s">
        <v>15256</v>
      </c>
    </row>
    <row r="1392" spans="1:17" x14ac:dyDescent="0.3">
      <c r="A1392" t="s">
        <v>15257</v>
      </c>
      <c r="B1392" t="s">
        <v>3984</v>
      </c>
      <c r="C1392" t="s">
        <v>15258</v>
      </c>
      <c r="D1392" t="s">
        <v>15259</v>
      </c>
      <c r="E1392" t="s">
        <v>15260</v>
      </c>
      <c r="F1392" t="s">
        <v>15261</v>
      </c>
      <c r="G1392" t="s">
        <v>3917</v>
      </c>
      <c r="H1392">
        <v>28.645299999999999</v>
      </c>
      <c r="I1392">
        <v>52.1</v>
      </c>
      <c r="K1392" t="s">
        <v>15262</v>
      </c>
      <c r="L1392">
        <v>169</v>
      </c>
      <c r="M1392">
        <v>9308</v>
      </c>
      <c r="N1392" t="s">
        <v>15263</v>
      </c>
      <c r="O1392" t="s">
        <v>15264</v>
      </c>
      <c r="P1392" t="s">
        <v>15265</v>
      </c>
    </row>
    <row r="1393" spans="1:17" x14ac:dyDescent="0.3">
      <c r="A1393" t="s">
        <v>15266</v>
      </c>
      <c r="B1393" t="s">
        <v>4367</v>
      </c>
      <c r="D1393" t="s">
        <v>15267</v>
      </c>
      <c r="E1393" t="s">
        <v>15268</v>
      </c>
      <c r="F1393" t="s">
        <v>15269</v>
      </c>
      <c r="G1393" t="s">
        <v>3917</v>
      </c>
      <c r="H1393">
        <v>966.91700000000003</v>
      </c>
      <c r="I1393">
        <v>0</v>
      </c>
      <c r="K1393" t="s">
        <v>15270</v>
      </c>
      <c r="L1393">
        <v>83292</v>
      </c>
      <c r="M1393">
        <v>0</v>
      </c>
      <c r="N1393" t="s">
        <v>15271</v>
      </c>
      <c r="O1393" t="s">
        <v>15272</v>
      </c>
    </row>
    <row r="1394" spans="1:17" x14ac:dyDescent="0.3">
      <c r="A1394" t="s">
        <v>15273</v>
      </c>
      <c r="B1394" t="s">
        <v>4267</v>
      </c>
      <c r="C1394" t="s">
        <v>15274</v>
      </c>
      <c r="D1394" t="s">
        <v>15275</v>
      </c>
      <c r="E1394" t="s">
        <v>15276</v>
      </c>
      <c r="F1394" t="s">
        <v>15277</v>
      </c>
      <c r="G1394" t="s">
        <v>3906</v>
      </c>
      <c r="H1394">
        <v>1005.05</v>
      </c>
      <c r="I1394">
        <v>41.138800000000003</v>
      </c>
      <c r="J1394" t="s">
        <v>15278</v>
      </c>
      <c r="K1394" t="s">
        <v>15279</v>
      </c>
      <c r="L1394">
        <v>523</v>
      </c>
      <c r="M1394">
        <v>0</v>
      </c>
      <c r="N1394" t="s">
        <v>8827</v>
      </c>
      <c r="O1394" t="s">
        <v>15280</v>
      </c>
    </row>
    <row r="1395" spans="1:17" x14ac:dyDescent="0.3">
      <c r="A1395" t="s">
        <v>15281</v>
      </c>
      <c r="B1395" t="s">
        <v>4367</v>
      </c>
      <c r="C1395" t="s">
        <v>15282</v>
      </c>
      <c r="D1395" t="s">
        <v>15283</v>
      </c>
      <c r="E1395" t="s">
        <v>15284</v>
      </c>
      <c r="F1395" t="s">
        <v>15285</v>
      </c>
      <c r="G1395" t="s">
        <v>3989</v>
      </c>
      <c r="H1395">
        <v>791.96</v>
      </c>
      <c r="I1395">
        <v>41.1</v>
      </c>
      <c r="K1395" t="s">
        <v>15286</v>
      </c>
      <c r="L1395">
        <v>1984</v>
      </c>
      <c r="M1395">
        <v>0</v>
      </c>
      <c r="N1395" t="s">
        <v>10127</v>
      </c>
      <c r="O1395" t="s">
        <v>15287</v>
      </c>
    </row>
    <row r="1396" spans="1:17" x14ac:dyDescent="0.3">
      <c r="A1396" t="s">
        <v>15288</v>
      </c>
      <c r="B1396" t="s">
        <v>4367</v>
      </c>
      <c r="C1396" t="s">
        <v>15289</v>
      </c>
      <c r="D1396" t="s">
        <v>15290</v>
      </c>
      <c r="E1396" t="s">
        <v>15291</v>
      </c>
      <c r="F1396" t="s">
        <v>15292</v>
      </c>
      <c r="G1396" t="s">
        <v>3917</v>
      </c>
      <c r="H1396">
        <v>1041.79</v>
      </c>
      <c r="I1396">
        <v>35.9</v>
      </c>
      <c r="K1396" t="s">
        <v>15293</v>
      </c>
      <c r="L1396">
        <v>538835</v>
      </c>
      <c r="M1396">
        <v>0</v>
      </c>
      <c r="N1396" t="s">
        <v>8790</v>
      </c>
      <c r="O1396" t="s">
        <v>15294</v>
      </c>
    </row>
    <row r="1397" spans="1:17" x14ac:dyDescent="0.3">
      <c r="A1397" t="s">
        <v>15295</v>
      </c>
      <c r="B1397" t="s">
        <v>3984</v>
      </c>
      <c r="C1397" t="s">
        <v>15296</v>
      </c>
      <c r="D1397" t="s">
        <v>15297</v>
      </c>
      <c r="E1397" t="s">
        <v>15298</v>
      </c>
      <c r="F1397" t="s">
        <v>15299</v>
      </c>
      <c r="G1397" t="s">
        <v>3917</v>
      </c>
      <c r="H1397">
        <v>26.0532</v>
      </c>
      <c r="I1397">
        <v>48.873800000000003</v>
      </c>
      <c r="J1397" t="s">
        <v>15300</v>
      </c>
      <c r="K1397" t="s">
        <v>15301</v>
      </c>
      <c r="L1397">
        <v>53</v>
      </c>
      <c r="M1397">
        <v>8961</v>
      </c>
      <c r="N1397" t="s">
        <v>15302</v>
      </c>
      <c r="O1397" t="s">
        <v>15303</v>
      </c>
      <c r="P1397" t="s">
        <v>15304</v>
      </c>
      <c r="Q1397">
        <v>24</v>
      </c>
    </row>
    <row r="1398" spans="1:17" x14ac:dyDescent="0.3">
      <c r="A1398" t="s">
        <v>15305</v>
      </c>
      <c r="B1398" t="s">
        <v>3912</v>
      </c>
      <c r="D1398" t="s">
        <v>15306</v>
      </c>
      <c r="E1398" t="s">
        <v>15307</v>
      </c>
      <c r="F1398" t="s">
        <v>15308</v>
      </c>
      <c r="G1398" t="s">
        <v>3917</v>
      </c>
      <c r="H1398">
        <v>72.700699999999998</v>
      </c>
      <c r="I1398">
        <v>57.9</v>
      </c>
      <c r="K1398" t="s">
        <v>15309</v>
      </c>
      <c r="L1398">
        <v>1064</v>
      </c>
      <c r="M1398">
        <v>23034</v>
      </c>
      <c r="N1398" t="s">
        <v>15310</v>
      </c>
      <c r="O1398" t="s">
        <v>15311</v>
      </c>
    </row>
    <row r="1399" spans="1:17" x14ac:dyDescent="0.3">
      <c r="A1399" t="s">
        <v>15312</v>
      </c>
      <c r="B1399" t="s">
        <v>4443</v>
      </c>
      <c r="D1399" t="s">
        <v>15313</v>
      </c>
      <c r="E1399" t="s">
        <v>15314</v>
      </c>
      <c r="F1399" t="s">
        <v>15315</v>
      </c>
      <c r="G1399" t="s">
        <v>3917</v>
      </c>
      <c r="H1399">
        <v>2652.97</v>
      </c>
      <c r="I1399">
        <v>41.7</v>
      </c>
      <c r="K1399" t="s">
        <v>15316</v>
      </c>
      <c r="L1399">
        <v>3265</v>
      </c>
      <c r="M1399">
        <v>0</v>
      </c>
      <c r="N1399" t="s">
        <v>13839</v>
      </c>
      <c r="O1399" t="s">
        <v>15317</v>
      </c>
    </row>
    <row r="1400" spans="1:17" x14ac:dyDescent="0.3">
      <c r="A1400" t="s">
        <v>15318</v>
      </c>
      <c r="B1400" t="s">
        <v>4635</v>
      </c>
      <c r="D1400" t="s">
        <v>15319</v>
      </c>
      <c r="E1400" t="s">
        <v>15320</v>
      </c>
      <c r="F1400" t="s">
        <v>15321</v>
      </c>
      <c r="G1400" t="s">
        <v>3917</v>
      </c>
      <c r="H1400">
        <v>958.31500000000005</v>
      </c>
      <c r="I1400">
        <v>40.700000000000003</v>
      </c>
      <c r="K1400" t="s">
        <v>15322</v>
      </c>
      <c r="L1400">
        <v>4457</v>
      </c>
      <c r="M1400">
        <v>0</v>
      </c>
      <c r="N1400" t="s">
        <v>15323</v>
      </c>
      <c r="O1400" t="s">
        <v>15324</v>
      </c>
    </row>
    <row r="1401" spans="1:17" x14ac:dyDescent="0.3">
      <c r="A1401" t="s">
        <v>15325</v>
      </c>
      <c r="B1401" t="s">
        <v>3923</v>
      </c>
      <c r="D1401" t="s">
        <v>15326</v>
      </c>
      <c r="E1401" t="s">
        <v>15327</v>
      </c>
      <c r="F1401" t="s">
        <v>15328</v>
      </c>
      <c r="G1401" t="s">
        <v>3906</v>
      </c>
      <c r="H1401">
        <v>919.83100000000002</v>
      </c>
      <c r="I1401">
        <v>36.139499999999998</v>
      </c>
      <c r="J1401" t="s">
        <v>15329</v>
      </c>
      <c r="K1401" t="s">
        <v>15330</v>
      </c>
      <c r="L1401">
        <v>10680</v>
      </c>
      <c r="M1401">
        <v>0</v>
      </c>
      <c r="N1401" t="s">
        <v>15331</v>
      </c>
      <c r="O1401" t="s">
        <v>15332</v>
      </c>
    </row>
    <row r="1402" spans="1:17" x14ac:dyDescent="0.3">
      <c r="A1402" t="s">
        <v>15333</v>
      </c>
      <c r="B1402" t="s">
        <v>6388</v>
      </c>
      <c r="C1402" t="s">
        <v>15334</v>
      </c>
      <c r="D1402" t="s">
        <v>15335</v>
      </c>
      <c r="E1402" t="s">
        <v>15336</v>
      </c>
      <c r="F1402" t="s">
        <v>15337</v>
      </c>
      <c r="G1402" t="s">
        <v>3917</v>
      </c>
      <c r="H1402">
        <v>2161.73</v>
      </c>
      <c r="I1402">
        <v>44.4</v>
      </c>
      <c r="J1402" t="s">
        <v>15338</v>
      </c>
      <c r="K1402" t="s">
        <v>15339</v>
      </c>
      <c r="L1402">
        <v>7094</v>
      </c>
      <c r="M1402">
        <v>42388</v>
      </c>
      <c r="N1402" t="s">
        <v>15263</v>
      </c>
      <c r="O1402" t="s">
        <v>15340</v>
      </c>
      <c r="P1402" t="s">
        <v>15341</v>
      </c>
    </row>
    <row r="1403" spans="1:17" x14ac:dyDescent="0.3">
      <c r="A1403" t="s">
        <v>15342</v>
      </c>
      <c r="B1403" t="s">
        <v>4367</v>
      </c>
      <c r="C1403" t="s">
        <v>15343</v>
      </c>
      <c r="D1403" t="s">
        <v>15344</v>
      </c>
      <c r="E1403" t="s">
        <v>15345</v>
      </c>
      <c r="F1403" t="s">
        <v>15346</v>
      </c>
      <c r="G1403" t="s">
        <v>3906</v>
      </c>
      <c r="H1403">
        <v>1853.1</v>
      </c>
      <c r="I1403">
        <v>43.386099999999999</v>
      </c>
      <c r="J1403" t="s">
        <v>15347</v>
      </c>
      <c r="K1403" t="s">
        <v>15348</v>
      </c>
      <c r="L1403">
        <v>28109</v>
      </c>
      <c r="M1403">
        <v>67043</v>
      </c>
      <c r="N1403" t="s">
        <v>15349</v>
      </c>
      <c r="O1403" t="s">
        <v>15350</v>
      </c>
      <c r="P1403" t="s">
        <v>15351</v>
      </c>
    </row>
    <row r="1404" spans="1:17" x14ac:dyDescent="0.3">
      <c r="A1404" t="s">
        <v>15352</v>
      </c>
      <c r="B1404" t="s">
        <v>4267</v>
      </c>
      <c r="C1404" t="s">
        <v>15353</v>
      </c>
      <c r="D1404" t="s">
        <v>15354</v>
      </c>
      <c r="E1404" t="s">
        <v>15355</v>
      </c>
      <c r="F1404" t="s">
        <v>15356</v>
      </c>
      <c r="G1404" t="s">
        <v>3917</v>
      </c>
      <c r="H1404">
        <v>797.649</v>
      </c>
      <c r="I1404">
        <v>31.5</v>
      </c>
      <c r="K1404" t="s">
        <v>15357</v>
      </c>
      <c r="L1404">
        <v>269</v>
      </c>
      <c r="M1404">
        <v>0</v>
      </c>
      <c r="N1404" t="s">
        <v>15358</v>
      </c>
      <c r="O1404" t="s">
        <v>15359</v>
      </c>
    </row>
    <row r="1405" spans="1:17" x14ac:dyDescent="0.3">
      <c r="A1405" t="s">
        <v>15360</v>
      </c>
      <c r="B1405" t="s">
        <v>4208</v>
      </c>
      <c r="D1405" t="s">
        <v>15361</v>
      </c>
      <c r="E1405" t="s">
        <v>15362</v>
      </c>
      <c r="F1405" t="s">
        <v>15363</v>
      </c>
      <c r="G1405" t="s">
        <v>3917</v>
      </c>
      <c r="H1405">
        <v>75.496399999999994</v>
      </c>
      <c r="I1405">
        <v>42.2</v>
      </c>
      <c r="K1405" t="s">
        <v>15364</v>
      </c>
      <c r="L1405">
        <v>4156</v>
      </c>
      <c r="M1405">
        <v>9650</v>
      </c>
      <c r="N1405" t="s">
        <v>11501</v>
      </c>
      <c r="O1405" t="s">
        <v>15365</v>
      </c>
    </row>
    <row r="1406" spans="1:17" x14ac:dyDescent="0.3">
      <c r="A1406" t="s">
        <v>15366</v>
      </c>
      <c r="B1406" t="s">
        <v>3902</v>
      </c>
      <c r="C1406" t="s">
        <v>15367</v>
      </c>
      <c r="D1406" t="s">
        <v>15368</v>
      </c>
      <c r="E1406" t="s">
        <v>15369</v>
      </c>
      <c r="F1406" t="s">
        <v>15370</v>
      </c>
      <c r="G1406" t="s">
        <v>3917</v>
      </c>
      <c r="H1406">
        <v>53.254600000000003</v>
      </c>
      <c r="I1406">
        <v>67.8</v>
      </c>
      <c r="K1406" t="s">
        <v>15371</v>
      </c>
      <c r="L1406">
        <v>194</v>
      </c>
      <c r="M1406">
        <v>0</v>
      </c>
      <c r="N1406" t="s">
        <v>5809</v>
      </c>
      <c r="O1406" t="s">
        <v>15372</v>
      </c>
    </row>
    <row r="1407" spans="1:17" x14ac:dyDescent="0.3">
      <c r="A1407" t="s">
        <v>15373</v>
      </c>
      <c r="B1407" t="s">
        <v>3912</v>
      </c>
      <c r="C1407" t="s">
        <v>15374</v>
      </c>
      <c r="D1407" t="s">
        <v>15375</v>
      </c>
      <c r="E1407" t="s">
        <v>15376</v>
      </c>
      <c r="F1407" t="s">
        <v>15377</v>
      </c>
      <c r="G1407" t="s">
        <v>3989</v>
      </c>
      <c r="H1407">
        <v>496.291</v>
      </c>
      <c r="I1407">
        <v>28.4</v>
      </c>
      <c r="K1407" t="s">
        <v>15378</v>
      </c>
      <c r="L1407">
        <v>25720</v>
      </c>
      <c r="M1407">
        <v>810</v>
      </c>
      <c r="N1407" t="s">
        <v>9971</v>
      </c>
      <c r="O1407" t="s">
        <v>15379</v>
      </c>
    </row>
    <row r="1408" spans="1:17" x14ac:dyDescent="0.3">
      <c r="A1408" t="s">
        <v>15380</v>
      </c>
      <c r="B1408" t="s">
        <v>4208</v>
      </c>
      <c r="D1408" t="s">
        <v>15381</v>
      </c>
      <c r="E1408" t="s">
        <v>15382</v>
      </c>
      <c r="F1408" t="s">
        <v>15383</v>
      </c>
      <c r="G1408" t="s">
        <v>3917</v>
      </c>
      <c r="H1408">
        <v>63.839700000000001</v>
      </c>
      <c r="I1408">
        <v>43.3</v>
      </c>
      <c r="K1408" t="s">
        <v>15384</v>
      </c>
      <c r="L1408">
        <v>306</v>
      </c>
      <c r="M1408">
        <v>9829</v>
      </c>
      <c r="N1408" t="s">
        <v>6603</v>
      </c>
      <c r="O1408" t="s">
        <v>15385</v>
      </c>
    </row>
    <row r="1409" spans="1:17" x14ac:dyDescent="0.3">
      <c r="A1409" t="s">
        <v>15386</v>
      </c>
      <c r="B1409" t="s">
        <v>3984</v>
      </c>
      <c r="C1409" t="s">
        <v>15387</v>
      </c>
      <c r="D1409" t="s">
        <v>15388</v>
      </c>
      <c r="E1409" t="s">
        <v>15389</v>
      </c>
      <c r="F1409" t="s">
        <v>15390</v>
      </c>
      <c r="G1409" t="s">
        <v>3917</v>
      </c>
      <c r="H1409">
        <v>31.362100000000002</v>
      </c>
      <c r="I1409">
        <v>50.5</v>
      </c>
      <c r="K1409" t="s">
        <v>15391</v>
      </c>
      <c r="L1409">
        <v>619</v>
      </c>
      <c r="M1409">
        <v>12002</v>
      </c>
      <c r="N1409" t="s">
        <v>12700</v>
      </c>
      <c r="O1409" t="s">
        <v>15392</v>
      </c>
      <c r="P1409" t="s">
        <v>15393</v>
      </c>
      <c r="Q1409">
        <v>24</v>
      </c>
    </row>
    <row r="1410" spans="1:17" x14ac:dyDescent="0.3">
      <c r="A1410" t="s">
        <v>15394</v>
      </c>
      <c r="B1410" t="s">
        <v>3984</v>
      </c>
      <c r="C1410" t="s">
        <v>15395</v>
      </c>
      <c r="D1410" t="s">
        <v>15396</v>
      </c>
      <c r="E1410" t="s">
        <v>15397</v>
      </c>
      <c r="F1410" t="s">
        <v>15398</v>
      </c>
      <c r="G1410" t="s">
        <v>3917</v>
      </c>
      <c r="H1410">
        <v>31.267900000000001</v>
      </c>
      <c r="I1410">
        <v>50.8</v>
      </c>
      <c r="K1410" t="s">
        <v>15399</v>
      </c>
      <c r="L1410">
        <v>844</v>
      </c>
      <c r="M1410">
        <v>12853</v>
      </c>
      <c r="N1410" t="s">
        <v>12700</v>
      </c>
      <c r="O1410" t="s">
        <v>15400</v>
      </c>
      <c r="P1410" t="s">
        <v>15401</v>
      </c>
    </row>
    <row r="1411" spans="1:17" x14ac:dyDescent="0.3">
      <c r="A1411" t="s">
        <v>15402</v>
      </c>
      <c r="B1411" t="s">
        <v>3984</v>
      </c>
      <c r="C1411" t="s">
        <v>15403</v>
      </c>
      <c r="D1411" t="s">
        <v>15404</v>
      </c>
      <c r="E1411" t="s">
        <v>15405</v>
      </c>
      <c r="F1411" t="s">
        <v>15406</v>
      </c>
      <c r="G1411" t="s">
        <v>3917</v>
      </c>
      <c r="H1411">
        <v>32.829599999999999</v>
      </c>
      <c r="I1411">
        <v>50.1</v>
      </c>
      <c r="K1411" t="s">
        <v>15407</v>
      </c>
      <c r="L1411">
        <v>676</v>
      </c>
      <c r="M1411">
        <v>12882</v>
      </c>
      <c r="N1411" t="s">
        <v>15408</v>
      </c>
      <c r="O1411" t="s">
        <v>15409</v>
      </c>
      <c r="P1411" t="s">
        <v>15410</v>
      </c>
      <c r="Q1411">
        <v>24</v>
      </c>
    </row>
    <row r="1412" spans="1:17" x14ac:dyDescent="0.3">
      <c r="A1412" t="s">
        <v>15411</v>
      </c>
      <c r="B1412" t="s">
        <v>3984</v>
      </c>
      <c r="C1412" t="s">
        <v>15412</v>
      </c>
      <c r="D1412" t="s">
        <v>15413</v>
      </c>
      <c r="E1412" t="s">
        <v>15414</v>
      </c>
      <c r="F1412" t="s">
        <v>15415</v>
      </c>
      <c r="G1412" t="s">
        <v>3917</v>
      </c>
      <c r="H1412">
        <v>29.621099999999998</v>
      </c>
      <c r="I1412">
        <v>50</v>
      </c>
      <c r="K1412" t="s">
        <v>15416</v>
      </c>
      <c r="L1412">
        <v>186</v>
      </c>
      <c r="M1412">
        <v>11844</v>
      </c>
      <c r="N1412" t="s">
        <v>15417</v>
      </c>
      <c r="O1412" t="s">
        <v>15418</v>
      </c>
      <c r="P1412" t="s">
        <v>15419</v>
      </c>
      <c r="Q1412">
        <v>24</v>
      </c>
    </row>
    <row r="1413" spans="1:17" x14ac:dyDescent="0.3">
      <c r="A1413" t="s">
        <v>15420</v>
      </c>
      <c r="B1413" t="s">
        <v>4226</v>
      </c>
      <c r="C1413" t="s">
        <v>15421</v>
      </c>
      <c r="D1413" t="s">
        <v>15422</v>
      </c>
      <c r="E1413" t="s">
        <v>15423</v>
      </c>
      <c r="F1413" t="s">
        <v>15424</v>
      </c>
      <c r="G1413" t="s">
        <v>3917</v>
      </c>
      <c r="H1413">
        <v>1930.94</v>
      </c>
      <c r="I1413">
        <v>21.6</v>
      </c>
      <c r="K1413" t="s">
        <v>15425</v>
      </c>
      <c r="L1413">
        <v>21253</v>
      </c>
      <c r="M1413">
        <v>15</v>
      </c>
      <c r="N1413" t="s">
        <v>6097</v>
      </c>
      <c r="O1413" t="s">
        <v>15426</v>
      </c>
    </row>
    <row r="1414" spans="1:17" x14ac:dyDescent="0.3">
      <c r="A1414" t="s">
        <v>15427</v>
      </c>
      <c r="B1414" t="s">
        <v>4198</v>
      </c>
      <c r="C1414" t="s">
        <v>15428</v>
      </c>
      <c r="D1414" t="s">
        <v>15429</v>
      </c>
      <c r="E1414" t="s">
        <v>15430</v>
      </c>
      <c r="F1414" t="s">
        <v>15431</v>
      </c>
      <c r="G1414" t="s">
        <v>3906</v>
      </c>
      <c r="H1414">
        <v>2.1875900000000001</v>
      </c>
      <c r="I1414">
        <v>40.343200000000003</v>
      </c>
      <c r="J1414" t="s">
        <v>15432</v>
      </c>
      <c r="L1414">
        <v>13</v>
      </c>
      <c r="M1414">
        <v>1831</v>
      </c>
      <c r="N1414" t="s">
        <v>15433</v>
      </c>
      <c r="O1414" t="s">
        <v>15434</v>
      </c>
      <c r="P1414" t="s">
        <v>15435</v>
      </c>
    </row>
    <row r="1415" spans="1:17" x14ac:dyDescent="0.3">
      <c r="A1415" t="s">
        <v>15436</v>
      </c>
      <c r="B1415" t="s">
        <v>3923</v>
      </c>
      <c r="C1415" t="s">
        <v>15437</v>
      </c>
      <c r="D1415" t="s">
        <v>15438</v>
      </c>
      <c r="E1415" t="s">
        <v>15439</v>
      </c>
      <c r="F1415" t="s">
        <v>15440</v>
      </c>
      <c r="G1415" t="s">
        <v>3906</v>
      </c>
      <c r="H1415">
        <v>441.40699999999998</v>
      </c>
      <c r="I1415">
        <v>33.657600000000002</v>
      </c>
      <c r="J1415" t="s">
        <v>15441</v>
      </c>
      <c r="K1415" t="s">
        <v>15442</v>
      </c>
      <c r="L1415">
        <v>686</v>
      </c>
      <c r="M1415">
        <v>0</v>
      </c>
      <c r="N1415" t="s">
        <v>9923</v>
      </c>
      <c r="O1415" t="s">
        <v>15443</v>
      </c>
    </row>
    <row r="1416" spans="1:17" x14ac:dyDescent="0.3">
      <c r="A1416" t="s">
        <v>15444</v>
      </c>
      <c r="B1416" t="s">
        <v>3923</v>
      </c>
      <c r="D1416" t="s">
        <v>15445</v>
      </c>
      <c r="E1416" t="s">
        <v>15446</v>
      </c>
      <c r="F1416" t="s">
        <v>15447</v>
      </c>
      <c r="G1416" t="s">
        <v>3906</v>
      </c>
      <c r="H1416">
        <v>266.68799999999999</v>
      </c>
      <c r="I1416">
        <v>42.599699999999999</v>
      </c>
      <c r="J1416" t="s">
        <v>15448</v>
      </c>
      <c r="K1416" t="s">
        <v>15449</v>
      </c>
      <c r="L1416">
        <v>12</v>
      </c>
      <c r="M1416">
        <v>0</v>
      </c>
      <c r="N1416" t="s">
        <v>12175</v>
      </c>
      <c r="O1416" t="s">
        <v>15450</v>
      </c>
    </row>
    <row r="1417" spans="1:17" x14ac:dyDescent="0.3">
      <c r="A1417" t="s">
        <v>15451</v>
      </c>
      <c r="B1417" t="s">
        <v>6388</v>
      </c>
      <c r="C1417" t="s">
        <v>15452</v>
      </c>
      <c r="D1417" t="s">
        <v>15453</v>
      </c>
      <c r="E1417" t="s">
        <v>15454</v>
      </c>
      <c r="F1417" t="s">
        <v>15455</v>
      </c>
      <c r="G1417" t="s">
        <v>3917</v>
      </c>
      <c r="H1417">
        <v>2049.54</v>
      </c>
      <c r="I1417">
        <v>44.2</v>
      </c>
      <c r="J1417" t="s">
        <v>15456</v>
      </c>
      <c r="K1417" t="s">
        <v>15457</v>
      </c>
      <c r="L1417">
        <v>70</v>
      </c>
      <c r="M1417">
        <v>28676</v>
      </c>
      <c r="N1417" t="s">
        <v>15458</v>
      </c>
      <c r="O1417" t="s">
        <v>15459</v>
      </c>
      <c r="P1417" t="s">
        <v>15460</v>
      </c>
    </row>
    <row r="1418" spans="1:17" x14ac:dyDescent="0.3">
      <c r="A1418" t="s">
        <v>15461</v>
      </c>
      <c r="B1418" t="s">
        <v>4091</v>
      </c>
      <c r="D1418" t="s">
        <v>15462</v>
      </c>
      <c r="E1418" t="s">
        <v>15463</v>
      </c>
      <c r="F1418" t="s">
        <v>15464</v>
      </c>
      <c r="G1418" t="s">
        <v>4048</v>
      </c>
      <c r="H1418">
        <v>18.374199999999998</v>
      </c>
      <c r="I1418">
        <v>22.890599999999999</v>
      </c>
      <c r="J1418" t="s">
        <v>15465</v>
      </c>
      <c r="L1418">
        <v>16</v>
      </c>
      <c r="M1418">
        <v>5050</v>
      </c>
      <c r="N1418" t="s">
        <v>15466</v>
      </c>
      <c r="O1418" t="s">
        <v>15467</v>
      </c>
      <c r="P1418" t="s">
        <v>15468</v>
      </c>
    </row>
    <row r="1419" spans="1:17" x14ac:dyDescent="0.3">
      <c r="A1419" t="s">
        <v>15469</v>
      </c>
      <c r="B1419" t="s">
        <v>3912</v>
      </c>
      <c r="C1419" t="s">
        <v>15470</v>
      </c>
      <c r="D1419" t="s">
        <v>15471</v>
      </c>
      <c r="E1419" t="s">
        <v>15472</v>
      </c>
      <c r="F1419" t="s">
        <v>15473</v>
      </c>
      <c r="G1419" t="s">
        <v>3917</v>
      </c>
      <c r="H1419">
        <v>16.468299999999999</v>
      </c>
      <c r="I1419">
        <v>53</v>
      </c>
      <c r="K1419" t="s">
        <v>15474</v>
      </c>
      <c r="L1419">
        <v>580</v>
      </c>
      <c r="M1419">
        <v>6544</v>
      </c>
      <c r="N1419" t="s">
        <v>15475</v>
      </c>
      <c r="O1419" t="s">
        <v>15476</v>
      </c>
    </row>
    <row r="1420" spans="1:17" x14ac:dyDescent="0.3">
      <c r="A1420" t="s">
        <v>15477</v>
      </c>
      <c r="B1420" t="s">
        <v>4772</v>
      </c>
      <c r="C1420" t="s">
        <v>15478</v>
      </c>
      <c r="D1420" t="s">
        <v>15479</v>
      </c>
      <c r="E1420" t="s">
        <v>15480</v>
      </c>
      <c r="F1420" t="s">
        <v>15481</v>
      </c>
      <c r="G1420" t="s">
        <v>3989</v>
      </c>
      <c r="H1420">
        <v>12.373799999999999</v>
      </c>
      <c r="I1420">
        <v>61.7</v>
      </c>
      <c r="K1420" t="s">
        <v>15482</v>
      </c>
      <c r="L1420">
        <v>5666</v>
      </c>
      <c r="M1420">
        <v>6033</v>
      </c>
      <c r="N1420" t="s">
        <v>15483</v>
      </c>
      <c r="O1420" t="s">
        <v>15484</v>
      </c>
    </row>
    <row r="1421" spans="1:17" x14ac:dyDescent="0.3">
      <c r="A1421" t="s">
        <v>15485</v>
      </c>
      <c r="B1421" t="s">
        <v>4772</v>
      </c>
      <c r="C1421" t="s">
        <v>15486</v>
      </c>
      <c r="D1421" t="s">
        <v>15487</v>
      </c>
      <c r="E1421" t="s">
        <v>15488</v>
      </c>
      <c r="F1421" t="s">
        <v>15489</v>
      </c>
      <c r="G1421" t="s">
        <v>3989</v>
      </c>
      <c r="H1421">
        <v>2.7583000000000002</v>
      </c>
      <c r="I1421">
        <v>56.7</v>
      </c>
      <c r="K1421" t="s">
        <v>15490</v>
      </c>
      <c r="L1421">
        <v>646</v>
      </c>
      <c r="M1421">
        <v>0</v>
      </c>
      <c r="N1421" t="s">
        <v>5945</v>
      </c>
      <c r="O1421" t="s">
        <v>15491</v>
      </c>
    </row>
    <row r="1422" spans="1:17" x14ac:dyDescent="0.3">
      <c r="A1422" t="s">
        <v>15492</v>
      </c>
      <c r="B1422" t="s">
        <v>3912</v>
      </c>
      <c r="C1422" t="s">
        <v>15493</v>
      </c>
      <c r="D1422" t="s">
        <v>15494</v>
      </c>
      <c r="E1422" t="s">
        <v>15495</v>
      </c>
      <c r="F1422" t="s">
        <v>15496</v>
      </c>
      <c r="G1422" t="s">
        <v>3917</v>
      </c>
      <c r="H1422">
        <v>766.66</v>
      </c>
      <c r="I1422">
        <v>49.8</v>
      </c>
      <c r="K1422" t="s">
        <v>15497</v>
      </c>
      <c r="L1422">
        <v>16176</v>
      </c>
      <c r="M1422">
        <v>0</v>
      </c>
      <c r="N1422" t="s">
        <v>9575</v>
      </c>
      <c r="O1422" t="s">
        <v>15498</v>
      </c>
    </row>
    <row r="1423" spans="1:17" x14ac:dyDescent="0.3">
      <c r="A1423" t="s">
        <v>15499</v>
      </c>
      <c r="B1423" t="s">
        <v>4208</v>
      </c>
      <c r="C1423" t="s">
        <v>15500</v>
      </c>
      <c r="D1423" t="s">
        <v>15501</v>
      </c>
      <c r="E1423" t="s">
        <v>15502</v>
      </c>
      <c r="F1423" t="s">
        <v>15503</v>
      </c>
      <c r="G1423" t="s">
        <v>3917</v>
      </c>
      <c r="H1423">
        <v>101.229</v>
      </c>
      <c r="I1423">
        <v>41.5</v>
      </c>
      <c r="K1423" t="s">
        <v>15504</v>
      </c>
      <c r="L1423">
        <v>3276</v>
      </c>
      <c r="M1423">
        <v>0</v>
      </c>
      <c r="N1423" t="s">
        <v>7641</v>
      </c>
      <c r="O1423" t="s">
        <v>15505</v>
      </c>
    </row>
    <row r="1424" spans="1:17" x14ac:dyDescent="0.3">
      <c r="A1424" t="s">
        <v>15506</v>
      </c>
      <c r="B1424" t="s">
        <v>4091</v>
      </c>
      <c r="D1424" t="s">
        <v>15507</v>
      </c>
      <c r="E1424" t="s">
        <v>15508</v>
      </c>
      <c r="F1424" t="s">
        <v>15509</v>
      </c>
      <c r="G1424" t="s">
        <v>3906</v>
      </c>
      <c r="H1424">
        <v>21.9145</v>
      </c>
      <c r="I1424">
        <v>21.092600000000001</v>
      </c>
      <c r="J1424" t="s">
        <v>15510</v>
      </c>
      <c r="L1424">
        <v>14</v>
      </c>
      <c r="M1424">
        <v>4970</v>
      </c>
      <c r="N1424" t="s">
        <v>8681</v>
      </c>
      <c r="O1424" t="s">
        <v>15511</v>
      </c>
    </row>
    <row r="1425" spans="1:16" x14ac:dyDescent="0.3">
      <c r="A1425" t="s">
        <v>15512</v>
      </c>
      <c r="B1425" t="s">
        <v>4772</v>
      </c>
      <c r="C1425" t="s">
        <v>5449</v>
      </c>
      <c r="D1425" t="s">
        <v>15513</v>
      </c>
      <c r="E1425" t="s">
        <v>15514</v>
      </c>
      <c r="F1425" t="s">
        <v>15515</v>
      </c>
      <c r="G1425" t="s">
        <v>3917</v>
      </c>
      <c r="H1425">
        <v>13.5623</v>
      </c>
      <c r="I1425">
        <v>41.8</v>
      </c>
      <c r="K1425" t="s">
        <v>15516</v>
      </c>
      <c r="L1425">
        <v>138</v>
      </c>
      <c r="M1425">
        <v>0</v>
      </c>
      <c r="N1425" t="s">
        <v>12538</v>
      </c>
      <c r="O1425" t="s">
        <v>15517</v>
      </c>
    </row>
    <row r="1426" spans="1:16" x14ac:dyDescent="0.3">
      <c r="A1426" t="s">
        <v>15518</v>
      </c>
      <c r="B1426" t="s">
        <v>4367</v>
      </c>
      <c r="C1426" t="s">
        <v>15519</v>
      </c>
      <c r="D1426" t="s">
        <v>15520</v>
      </c>
      <c r="E1426" t="s">
        <v>15521</v>
      </c>
      <c r="F1426" t="s">
        <v>15522</v>
      </c>
      <c r="G1426" t="s">
        <v>3917</v>
      </c>
      <c r="H1426">
        <v>865.25699999999995</v>
      </c>
      <c r="I1426">
        <v>37.9</v>
      </c>
      <c r="K1426" t="s">
        <v>15523</v>
      </c>
      <c r="L1426">
        <v>3915</v>
      </c>
      <c r="M1426">
        <v>0</v>
      </c>
      <c r="N1426" t="s">
        <v>8417</v>
      </c>
      <c r="O1426" t="s">
        <v>15524</v>
      </c>
    </row>
    <row r="1427" spans="1:16" x14ac:dyDescent="0.3">
      <c r="A1427" t="s">
        <v>15525</v>
      </c>
      <c r="B1427" t="s">
        <v>4367</v>
      </c>
      <c r="D1427" t="s">
        <v>15526</v>
      </c>
      <c r="E1427" t="s">
        <v>15527</v>
      </c>
      <c r="F1427" t="s">
        <v>15528</v>
      </c>
      <c r="G1427" t="s">
        <v>3917</v>
      </c>
      <c r="H1427">
        <v>695.00900000000001</v>
      </c>
      <c r="I1427">
        <v>39.1</v>
      </c>
      <c r="K1427" t="s">
        <v>15529</v>
      </c>
      <c r="L1427">
        <v>156044</v>
      </c>
      <c r="M1427">
        <v>0</v>
      </c>
      <c r="N1427" t="s">
        <v>12887</v>
      </c>
      <c r="O1427" t="s">
        <v>15530</v>
      </c>
    </row>
    <row r="1428" spans="1:16" x14ac:dyDescent="0.3">
      <c r="A1428" t="s">
        <v>15531</v>
      </c>
      <c r="B1428" t="s">
        <v>4367</v>
      </c>
      <c r="C1428" t="s">
        <v>9464</v>
      </c>
      <c r="D1428" t="s">
        <v>15532</v>
      </c>
      <c r="E1428" t="s">
        <v>15533</v>
      </c>
      <c r="F1428" t="s">
        <v>15534</v>
      </c>
      <c r="G1428" t="s">
        <v>3906</v>
      </c>
      <c r="H1428">
        <v>1030.46</v>
      </c>
      <c r="I1428">
        <v>41.534999999999997</v>
      </c>
      <c r="J1428" t="s">
        <v>15535</v>
      </c>
      <c r="K1428" t="s">
        <v>15536</v>
      </c>
      <c r="L1428">
        <v>4562</v>
      </c>
      <c r="M1428">
        <v>0</v>
      </c>
      <c r="N1428" t="s">
        <v>8851</v>
      </c>
      <c r="O1428" t="s">
        <v>15537</v>
      </c>
    </row>
    <row r="1429" spans="1:16" x14ac:dyDescent="0.3">
      <c r="A1429" t="s">
        <v>15538</v>
      </c>
      <c r="B1429" t="s">
        <v>3923</v>
      </c>
      <c r="C1429">
        <v>5</v>
      </c>
      <c r="D1429" t="s">
        <v>15539</v>
      </c>
      <c r="E1429" t="s">
        <v>15540</v>
      </c>
      <c r="F1429" t="s">
        <v>15541</v>
      </c>
      <c r="G1429" t="s">
        <v>3906</v>
      </c>
      <c r="H1429">
        <v>664.72400000000005</v>
      </c>
      <c r="I1429">
        <v>34.329900000000002</v>
      </c>
      <c r="J1429" t="s">
        <v>15542</v>
      </c>
      <c r="K1429" t="s">
        <v>15543</v>
      </c>
      <c r="L1429">
        <v>344899</v>
      </c>
      <c r="M1429">
        <v>21018</v>
      </c>
      <c r="N1429" t="s">
        <v>15544</v>
      </c>
      <c r="O1429" t="s">
        <v>15545</v>
      </c>
    </row>
    <row r="1430" spans="1:16" x14ac:dyDescent="0.3">
      <c r="A1430" t="s">
        <v>15546</v>
      </c>
      <c r="B1430" t="s">
        <v>6388</v>
      </c>
      <c r="C1430" t="s">
        <v>15547</v>
      </c>
      <c r="D1430" t="s">
        <v>15548</v>
      </c>
      <c r="E1430" t="s">
        <v>15549</v>
      </c>
      <c r="F1430" t="s">
        <v>15550</v>
      </c>
      <c r="G1430" t="s">
        <v>3906</v>
      </c>
      <c r="H1430">
        <v>2237.9499999999998</v>
      </c>
      <c r="I1430">
        <v>45.417200000000001</v>
      </c>
      <c r="J1430" t="s">
        <v>15551</v>
      </c>
      <c r="K1430" t="s">
        <v>15552</v>
      </c>
      <c r="L1430">
        <v>717</v>
      </c>
      <c r="M1430">
        <v>0</v>
      </c>
      <c r="N1430" t="s">
        <v>11340</v>
      </c>
      <c r="O1430" t="s">
        <v>15553</v>
      </c>
    </row>
    <row r="1431" spans="1:16" x14ac:dyDescent="0.3">
      <c r="A1431" t="s">
        <v>15554</v>
      </c>
      <c r="B1431" t="s">
        <v>3984</v>
      </c>
      <c r="C1431" t="s">
        <v>15555</v>
      </c>
      <c r="D1431" t="s">
        <v>15556</v>
      </c>
      <c r="E1431" t="s">
        <v>15557</v>
      </c>
      <c r="F1431" t="s">
        <v>15558</v>
      </c>
      <c r="G1431" t="s">
        <v>3917</v>
      </c>
      <c r="H1431">
        <v>25.807600000000001</v>
      </c>
      <c r="I1431">
        <v>52.8</v>
      </c>
      <c r="K1431" t="s">
        <v>15559</v>
      </c>
      <c r="L1431">
        <v>11</v>
      </c>
      <c r="M1431">
        <v>9231</v>
      </c>
      <c r="N1431" t="s">
        <v>15560</v>
      </c>
      <c r="O1431" t="s">
        <v>15561</v>
      </c>
      <c r="P1431" t="s">
        <v>15562</v>
      </c>
    </row>
    <row r="1432" spans="1:16" x14ac:dyDescent="0.3">
      <c r="A1432" t="s">
        <v>15563</v>
      </c>
      <c r="B1432" t="s">
        <v>3984</v>
      </c>
      <c r="C1432" t="s">
        <v>15564</v>
      </c>
      <c r="D1432" t="s">
        <v>15565</v>
      </c>
      <c r="E1432" t="s">
        <v>15566</v>
      </c>
      <c r="F1432" t="s">
        <v>15567</v>
      </c>
      <c r="G1432" t="s">
        <v>3917</v>
      </c>
      <c r="H1432">
        <v>28.889600000000002</v>
      </c>
      <c r="I1432">
        <v>53.4</v>
      </c>
      <c r="K1432" t="s">
        <v>15568</v>
      </c>
      <c r="L1432">
        <v>18</v>
      </c>
      <c r="M1432">
        <v>10469</v>
      </c>
      <c r="N1432" t="s">
        <v>15560</v>
      </c>
      <c r="O1432" t="s">
        <v>15569</v>
      </c>
      <c r="P1432" t="s">
        <v>15570</v>
      </c>
    </row>
    <row r="1433" spans="1:16" x14ac:dyDescent="0.3">
      <c r="A1433" t="s">
        <v>15571</v>
      </c>
      <c r="B1433" t="s">
        <v>3984</v>
      </c>
      <c r="C1433" t="s">
        <v>15572</v>
      </c>
      <c r="D1433" t="s">
        <v>15573</v>
      </c>
      <c r="E1433" t="s">
        <v>15574</v>
      </c>
      <c r="F1433" t="s">
        <v>15575</v>
      </c>
      <c r="G1433" t="s">
        <v>3917</v>
      </c>
      <c r="H1433">
        <v>27.898399999999999</v>
      </c>
      <c r="I1433">
        <v>54</v>
      </c>
      <c r="K1433" t="s">
        <v>15576</v>
      </c>
      <c r="L1433">
        <v>8</v>
      </c>
      <c r="M1433">
        <v>10118</v>
      </c>
      <c r="N1433" t="s">
        <v>15560</v>
      </c>
      <c r="O1433" t="s">
        <v>15577</v>
      </c>
      <c r="P1433" t="s">
        <v>15578</v>
      </c>
    </row>
    <row r="1434" spans="1:16" x14ac:dyDescent="0.3">
      <c r="A1434" t="s">
        <v>15579</v>
      </c>
      <c r="B1434" t="s">
        <v>3984</v>
      </c>
      <c r="C1434" t="s">
        <v>15580</v>
      </c>
      <c r="D1434" t="s">
        <v>15581</v>
      </c>
      <c r="E1434" t="s">
        <v>15582</v>
      </c>
      <c r="F1434" t="s">
        <v>15583</v>
      </c>
      <c r="G1434" t="s">
        <v>3917</v>
      </c>
      <c r="H1434">
        <v>41.567</v>
      </c>
      <c r="I1434">
        <v>49</v>
      </c>
      <c r="K1434" t="s">
        <v>15584</v>
      </c>
      <c r="L1434">
        <v>151</v>
      </c>
      <c r="M1434">
        <v>13118</v>
      </c>
      <c r="N1434" t="s">
        <v>7959</v>
      </c>
      <c r="O1434" t="s">
        <v>15585</v>
      </c>
      <c r="P1434" t="s">
        <v>15586</v>
      </c>
    </row>
    <row r="1435" spans="1:16" x14ac:dyDescent="0.3">
      <c r="A1435" t="s">
        <v>15587</v>
      </c>
      <c r="B1435" t="s">
        <v>4367</v>
      </c>
      <c r="C1435" t="s">
        <v>15588</v>
      </c>
      <c r="D1435" t="s">
        <v>15589</v>
      </c>
      <c r="E1435" t="s">
        <v>15590</v>
      </c>
      <c r="F1435" t="s">
        <v>15591</v>
      </c>
      <c r="G1435" t="s">
        <v>3906</v>
      </c>
      <c r="H1435">
        <v>40054.300000000003</v>
      </c>
      <c r="I1435">
        <v>40.4495</v>
      </c>
      <c r="J1435" t="s">
        <v>15592</v>
      </c>
      <c r="K1435" t="s">
        <v>15593</v>
      </c>
      <c r="L1435">
        <v>12667</v>
      </c>
      <c r="M1435">
        <v>0</v>
      </c>
      <c r="N1435" t="s">
        <v>15594</v>
      </c>
      <c r="O1435" t="s">
        <v>15595</v>
      </c>
    </row>
    <row r="1436" spans="1:16" x14ac:dyDescent="0.3">
      <c r="A1436" t="s">
        <v>15596</v>
      </c>
      <c r="B1436" t="s">
        <v>4226</v>
      </c>
      <c r="C1436" t="s">
        <v>15597</v>
      </c>
      <c r="D1436" t="s">
        <v>15598</v>
      </c>
      <c r="E1436" t="s">
        <v>15599</v>
      </c>
      <c r="F1436" t="s">
        <v>15600</v>
      </c>
      <c r="G1436" t="s">
        <v>3917</v>
      </c>
      <c r="H1436">
        <v>775.45299999999997</v>
      </c>
      <c r="I1436">
        <v>29.8</v>
      </c>
      <c r="K1436" t="s">
        <v>15601</v>
      </c>
      <c r="L1436">
        <v>3733</v>
      </c>
      <c r="M1436">
        <v>21954</v>
      </c>
      <c r="N1436" t="s">
        <v>14765</v>
      </c>
      <c r="O1436" t="s">
        <v>15602</v>
      </c>
      <c r="P1436" t="s">
        <v>15603</v>
      </c>
    </row>
    <row r="1437" spans="1:16" x14ac:dyDescent="0.3">
      <c r="A1437" t="s">
        <v>15604</v>
      </c>
      <c r="B1437" t="s">
        <v>3923</v>
      </c>
      <c r="D1437" t="s">
        <v>15605</v>
      </c>
      <c r="E1437" t="s">
        <v>15606</v>
      </c>
      <c r="F1437" t="s">
        <v>15607</v>
      </c>
      <c r="G1437" t="s">
        <v>3917</v>
      </c>
      <c r="H1437">
        <v>165.65700000000001</v>
      </c>
      <c r="I1437">
        <v>38.6</v>
      </c>
      <c r="K1437" t="s">
        <v>15608</v>
      </c>
      <c r="L1437">
        <v>234012</v>
      </c>
      <c r="M1437">
        <v>0</v>
      </c>
      <c r="N1437" t="s">
        <v>15181</v>
      </c>
      <c r="O1437" t="s">
        <v>15609</v>
      </c>
    </row>
    <row r="1438" spans="1:16" x14ac:dyDescent="0.3">
      <c r="A1438" t="s">
        <v>15610</v>
      </c>
      <c r="B1438" t="s">
        <v>3923</v>
      </c>
      <c r="C1438">
        <v>4</v>
      </c>
      <c r="D1438" t="s">
        <v>15611</v>
      </c>
      <c r="E1438" t="s">
        <v>15612</v>
      </c>
      <c r="F1438" t="s">
        <v>15613</v>
      </c>
      <c r="G1438" t="s">
        <v>3906</v>
      </c>
      <c r="H1438">
        <v>234.03</v>
      </c>
      <c r="I1438">
        <v>38.326999999999998</v>
      </c>
      <c r="J1438" t="s">
        <v>15614</v>
      </c>
      <c r="K1438" t="s">
        <v>15615</v>
      </c>
      <c r="L1438">
        <v>8626</v>
      </c>
      <c r="M1438">
        <v>29705</v>
      </c>
      <c r="N1438" t="s">
        <v>15616</v>
      </c>
      <c r="O1438" t="s">
        <v>15617</v>
      </c>
      <c r="P1438" t="s">
        <v>15618</v>
      </c>
    </row>
    <row r="1439" spans="1:16" x14ac:dyDescent="0.3">
      <c r="A1439" t="s">
        <v>15619</v>
      </c>
      <c r="B1439" t="s">
        <v>4226</v>
      </c>
      <c r="D1439" t="s">
        <v>15620</v>
      </c>
      <c r="E1439" t="s">
        <v>15621</v>
      </c>
      <c r="F1439" t="s">
        <v>15622</v>
      </c>
      <c r="G1439" t="s">
        <v>3917</v>
      </c>
      <c r="H1439">
        <v>243.89</v>
      </c>
      <c r="I1439">
        <v>34.200000000000003</v>
      </c>
      <c r="K1439" t="s">
        <v>15623</v>
      </c>
      <c r="L1439">
        <v>5572</v>
      </c>
      <c r="M1439">
        <v>21602</v>
      </c>
      <c r="N1439" t="s">
        <v>15624</v>
      </c>
      <c r="O1439" t="s">
        <v>15625</v>
      </c>
      <c r="P1439" t="s">
        <v>15626</v>
      </c>
    </row>
    <row r="1440" spans="1:16" x14ac:dyDescent="0.3">
      <c r="A1440" t="s">
        <v>15627</v>
      </c>
      <c r="B1440" t="s">
        <v>3923</v>
      </c>
      <c r="C1440">
        <v>35</v>
      </c>
      <c r="D1440" t="s">
        <v>15628</v>
      </c>
      <c r="E1440" t="s">
        <v>15540</v>
      </c>
      <c r="F1440" t="s">
        <v>15629</v>
      </c>
      <c r="G1440" t="s">
        <v>3906</v>
      </c>
      <c r="H1440">
        <v>582.00699999999995</v>
      </c>
      <c r="I1440">
        <v>34.240200000000002</v>
      </c>
      <c r="J1440" t="s">
        <v>15630</v>
      </c>
      <c r="K1440" t="s">
        <v>15631</v>
      </c>
      <c r="L1440">
        <v>15297</v>
      </c>
      <c r="M1440">
        <v>0</v>
      </c>
      <c r="N1440" t="s">
        <v>15632</v>
      </c>
      <c r="O1440" t="s">
        <v>15633</v>
      </c>
    </row>
    <row r="1441" spans="1:17" x14ac:dyDescent="0.3">
      <c r="A1441" t="s">
        <v>15634</v>
      </c>
      <c r="B1441" t="s">
        <v>3923</v>
      </c>
      <c r="D1441" t="s">
        <v>15635</v>
      </c>
      <c r="E1441" t="s">
        <v>15636</v>
      </c>
      <c r="F1441" t="s">
        <v>15637</v>
      </c>
      <c r="G1441" t="s">
        <v>3906</v>
      </c>
      <c r="H1441">
        <v>382.05599999999998</v>
      </c>
      <c r="I1441">
        <v>38.537100000000002</v>
      </c>
      <c r="J1441" t="s">
        <v>15638</v>
      </c>
      <c r="K1441" t="s">
        <v>15639</v>
      </c>
      <c r="L1441">
        <v>3129</v>
      </c>
      <c r="M1441">
        <v>35775</v>
      </c>
      <c r="N1441" t="s">
        <v>15640</v>
      </c>
      <c r="O1441" t="s">
        <v>15641</v>
      </c>
      <c r="P1441" t="s">
        <v>15642</v>
      </c>
    </row>
    <row r="1442" spans="1:17" x14ac:dyDescent="0.3">
      <c r="A1442" t="s">
        <v>15643</v>
      </c>
      <c r="B1442" t="s">
        <v>3923</v>
      </c>
      <c r="C1442" t="s">
        <v>15644</v>
      </c>
      <c r="D1442" t="s">
        <v>15645</v>
      </c>
      <c r="E1442" t="s">
        <v>15646</v>
      </c>
      <c r="F1442" t="s">
        <v>15647</v>
      </c>
      <c r="G1442" t="s">
        <v>3906</v>
      </c>
      <c r="H1442">
        <v>320.49400000000003</v>
      </c>
      <c r="I1442">
        <v>40.369900000000001</v>
      </c>
      <c r="J1442" t="s">
        <v>15648</v>
      </c>
      <c r="K1442" t="s">
        <v>15649</v>
      </c>
      <c r="L1442">
        <v>474</v>
      </c>
      <c r="M1442">
        <v>36608</v>
      </c>
      <c r="N1442" t="s">
        <v>9923</v>
      </c>
      <c r="O1442" t="s">
        <v>15650</v>
      </c>
      <c r="P1442" t="s">
        <v>15651</v>
      </c>
    </row>
    <row r="1443" spans="1:17" x14ac:dyDescent="0.3">
      <c r="A1443" t="s">
        <v>15652</v>
      </c>
      <c r="B1443" t="s">
        <v>4043</v>
      </c>
      <c r="C1443" t="s">
        <v>15653</v>
      </c>
      <c r="D1443" t="s">
        <v>15654</v>
      </c>
      <c r="E1443" t="s">
        <v>15655</v>
      </c>
      <c r="F1443" t="s">
        <v>15656</v>
      </c>
      <c r="G1443" t="s">
        <v>3906</v>
      </c>
      <c r="H1443">
        <v>32.520400000000002</v>
      </c>
      <c r="I1443">
        <v>52.6723</v>
      </c>
      <c r="J1443" t="s">
        <v>15657</v>
      </c>
      <c r="K1443" t="s">
        <v>15658</v>
      </c>
      <c r="L1443">
        <v>1959</v>
      </c>
      <c r="M1443">
        <v>0</v>
      </c>
      <c r="N1443" t="s">
        <v>15659</v>
      </c>
      <c r="O1443" t="s">
        <v>15660</v>
      </c>
    </row>
    <row r="1444" spans="1:17" x14ac:dyDescent="0.3">
      <c r="A1444" t="s">
        <v>15661</v>
      </c>
      <c r="B1444" t="s">
        <v>4043</v>
      </c>
      <c r="C1444" t="s">
        <v>15662</v>
      </c>
      <c r="D1444" t="s">
        <v>15663</v>
      </c>
      <c r="E1444" t="s">
        <v>15664</v>
      </c>
      <c r="F1444" t="s">
        <v>15665</v>
      </c>
      <c r="G1444" t="s">
        <v>3906</v>
      </c>
      <c r="H1444">
        <v>30.688800000000001</v>
      </c>
      <c r="I1444">
        <v>57.387900000000002</v>
      </c>
      <c r="J1444" t="s">
        <v>15666</v>
      </c>
      <c r="L1444">
        <v>35</v>
      </c>
      <c r="M1444">
        <v>7748</v>
      </c>
      <c r="N1444" t="s">
        <v>15667</v>
      </c>
      <c r="O1444" t="s">
        <v>15668</v>
      </c>
      <c r="P1444" t="s">
        <v>15669</v>
      </c>
    </row>
    <row r="1445" spans="1:17" x14ac:dyDescent="0.3">
      <c r="A1445" t="s">
        <v>15670</v>
      </c>
      <c r="B1445" t="s">
        <v>4267</v>
      </c>
      <c r="C1445" t="s">
        <v>15671</v>
      </c>
      <c r="D1445" t="s">
        <v>15672</v>
      </c>
      <c r="E1445" t="s">
        <v>15673</v>
      </c>
      <c r="F1445" t="s">
        <v>15674</v>
      </c>
      <c r="G1445" t="s">
        <v>3917</v>
      </c>
      <c r="H1445">
        <v>1075.3599999999999</v>
      </c>
      <c r="I1445">
        <v>38</v>
      </c>
      <c r="K1445" t="s">
        <v>15675</v>
      </c>
      <c r="L1445">
        <v>337988</v>
      </c>
      <c r="M1445">
        <v>0</v>
      </c>
      <c r="N1445" t="s">
        <v>9583</v>
      </c>
      <c r="O1445" t="s">
        <v>15676</v>
      </c>
    </row>
    <row r="1446" spans="1:17" x14ac:dyDescent="0.3">
      <c r="A1446" t="s">
        <v>15677</v>
      </c>
      <c r="B1446" t="s">
        <v>3984</v>
      </c>
      <c r="C1446" t="s">
        <v>15678</v>
      </c>
      <c r="D1446" t="s">
        <v>15679</v>
      </c>
      <c r="E1446" t="s">
        <v>15680</v>
      </c>
      <c r="F1446" t="s">
        <v>15681</v>
      </c>
      <c r="G1446" t="s">
        <v>3917</v>
      </c>
      <c r="H1446">
        <v>13.0184</v>
      </c>
      <c r="I1446">
        <v>44.6</v>
      </c>
      <c r="K1446" t="s">
        <v>15682</v>
      </c>
      <c r="L1446">
        <v>76</v>
      </c>
      <c r="M1446">
        <v>6032</v>
      </c>
      <c r="N1446" t="s">
        <v>7885</v>
      </c>
      <c r="O1446" t="s">
        <v>15683</v>
      </c>
      <c r="P1446" t="s">
        <v>15684</v>
      </c>
      <c r="Q1446">
        <v>25</v>
      </c>
    </row>
    <row r="1447" spans="1:17" x14ac:dyDescent="0.3">
      <c r="A1447" t="s">
        <v>15685</v>
      </c>
      <c r="B1447" t="s">
        <v>3923</v>
      </c>
      <c r="D1447" t="s">
        <v>15686</v>
      </c>
      <c r="E1447" t="s">
        <v>15687</v>
      </c>
      <c r="F1447" t="s">
        <v>15688</v>
      </c>
      <c r="G1447" t="s">
        <v>3906</v>
      </c>
      <c r="H1447">
        <v>939.49199999999996</v>
      </c>
      <c r="I1447">
        <v>33.888399999999997</v>
      </c>
      <c r="J1447" t="s">
        <v>15689</v>
      </c>
      <c r="K1447" t="s">
        <v>15690</v>
      </c>
      <c r="L1447">
        <v>41124</v>
      </c>
      <c r="M1447">
        <v>0</v>
      </c>
      <c r="N1447" t="s">
        <v>15691</v>
      </c>
      <c r="O1447" t="s">
        <v>15692</v>
      </c>
    </row>
    <row r="1448" spans="1:17" x14ac:dyDescent="0.3">
      <c r="A1448" t="s">
        <v>15693</v>
      </c>
      <c r="B1448" t="s">
        <v>4226</v>
      </c>
      <c r="C1448" t="s">
        <v>15694</v>
      </c>
      <c r="D1448" t="s">
        <v>15695</v>
      </c>
      <c r="E1448" t="s">
        <v>15696</v>
      </c>
      <c r="F1448" t="s">
        <v>15697</v>
      </c>
      <c r="G1448" t="s">
        <v>3917</v>
      </c>
      <c r="H1448">
        <v>155.84100000000001</v>
      </c>
      <c r="I1448">
        <v>41.2</v>
      </c>
      <c r="K1448" t="s">
        <v>15698</v>
      </c>
      <c r="L1448">
        <v>712</v>
      </c>
      <c r="M1448">
        <v>22113</v>
      </c>
      <c r="N1448" t="s">
        <v>7927</v>
      </c>
      <c r="O1448" t="s">
        <v>15699</v>
      </c>
      <c r="P1448" t="s">
        <v>15700</v>
      </c>
    </row>
    <row r="1449" spans="1:17" x14ac:dyDescent="0.3">
      <c r="A1449" t="s">
        <v>15701</v>
      </c>
      <c r="B1449" t="s">
        <v>4267</v>
      </c>
      <c r="C1449" t="s">
        <v>15702</v>
      </c>
      <c r="D1449" t="s">
        <v>15703</v>
      </c>
      <c r="E1449" t="s">
        <v>15704</v>
      </c>
      <c r="F1449" t="s">
        <v>15705</v>
      </c>
      <c r="G1449" t="s">
        <v>3989</v>
      </c>
      <c r="H1449">
        <v>3262.48</v>
      </c>
      <c r="I1449">
        <v>39.4</v>
      </c>
      <c r="K1449" t="s">
        <v>15706</v>
      </c>
      <c r="L1449">
        <v>143665</v>
      </c>
      <c r="M1449">
        <v>0</v>
      </c>
      <c r="N1449" t="s">
        <v>15707</v>
      </c>
      <c r="O1449" t="s">
        <v>15708</v>
      </c>
    </row>
    <row r="1450" spans="1:17" x14ac:dyDescent="0.3">
      <c r="A1450" t="s">
        <v>15709</v>
      </c>
      <c r="B1450" t="s">
        <v>3984</v>
      </c>
      <c r="C1450" t="s">
        <v>15710</v>
      </c>
      <c r="D1450" t="s">
        <v>15711</v>
      </c>
      <c r="E1450" t="s">
        <v>15712</v>
      </c>
      <c r="F1450" t="s">
        <v>15713</v>
      </c>
      <c r="G1450" t="s">
        <v>3917</v>
      </c>
      <c r="H1450">
        <v>17.147099999999998</v>
      </c>
      <c r="I1450">
        <v>40</v>
      </c>
      <c r="K1450" t="s">
        <v>15714</v>
      </c>
      <c r="L1450">
        <v>10</v>
      </c>
      <c r="M1450">
        <v>0</v>
      </c>
      <c r="N1450" t="s">
        <v>15715</v>
      </c>
      <c r="O1450" t="s">
        <v>15716</v>
      </c>
      <c r="Q1450">
        <v>25</v>
      </c>
    </row>
    <row r="1451" spans="1:17" x14ac:dyDescent="0.3">
      <c r="A1451" t="s">
        <v>15717</v>
      </c>
      <c r="B1451" t="s">
        <v>4347</v>
      </c>
      <c r="C1451" t="s">
        <v>15718</v>
      </c>
      <c r="D1451" t="s">
        <v>15719</v>
      </c>
      <c r="E1451" t="s">
        <v>15720</v>
      </c>
      <c r="F1451" t="s">
        <v>15721</v>
      </c>
      <c r="G1451" t="s">
        <v>3917</v>
      </c>
      <c r="H1451">
        <v>33.65</v>
      </c>
      <c r="I1451">
        <v>52.2</v>
      </c>
      <c r="K1451" t="s">
        <v>15722</v>
      </c>
      <c r="L1451">
        <v>15</v>
      </c>
      <c r="M1451">
        <v>13275</v>
      </c>
      <c r="N1451" t="s">
        <v>15723</v>
      </c>
      <c r="O1451" t="s">
        <v>15724</v>
      </c>
      <c r="P1451" t="s">
        <v>15725</v>
      </c>
    </row>
    <row r="1452" spans="1:17" x14ac:dyDescent="0.3">
      <c r="A1452" t="s">
        <v>15726</v>
      </c>
      <c r="B1452" t="s">
        <v>4226</v>
      </c>
      <c r="C1452" t="s">
        <v>15727</v>
      </c>
      <c r="D1452" t="s">
        <v>15728</v>
      </c>
      <c r="E1452" t="s">
        <v>15729</v>
      </c>
      <c r="F1452" t="s">
        <v>15730</v>
      </c>
      <c r="G1452" t="s">
        <v>3906</v>
      </c>
      <c r="H1452">
        <v>481.97</v>
      </c>
      <c r="I1452">
        <v>35.728499999999997</v>
      </c>
      <c r="J1452" t="s">
        <v>15731</v>
      </c>
      <c r="K1452" t="s">
        <v>15732</v>
      </c>
      <c r="L1452">
        <v>39856</v>
      </c>
      <c r="M1452">
        <v>0</v>
      </c>
      <c r="N1452" t="s">
        <v>15349</v>
      </c>
      <c r="O1452" t="s">
        <v>15733</v>
      </c>
    </row>
    <row r="1453" spans="1:17" x14ac:dyDescent="0.3">
      <c r="A1453" t="s">
        <v>15734</v>
      </c>
      <c r="B1453" t="s">
        <v>4226</v>
      </c>
      <c r="C1453" t="s">
        <v>15735</v>
      </c>
      <c r="D1453" t="s">
        <v>15736</v>
      </c>
      <c r="E1453" t="s">
        <v>15737</v>
      </c>
      <c r="F1453" t="s">
        <v>15738</v>
      </c>
      <c r="G1453" t="s">
        <v>3917</v>
      </c>
      <c r="H1453">
        <v>706.96900000000005</v>
      </c>
      <c r="I1453">
        <v>33.399700000000003</v>
      </c>
      <c r="J1453" t="s">
        <v>15739</v>
      </c>
      <c r="K1453" t="s">
        <v>15740</v>
      </c>
      <c r="L1453">
        <v>9867</v>
      </c>
      <c r="M1453">
        <v>20632</v>
      </c>
      <c r="N1453" t="s">
        <v>13336</v>
      </c>
      <c r="O1453" t="s">
        <v>15741</v>
      </c>
      <c r="P1453" t="s">
        <v>15742</v>
      </c>
    </row>
    <row r="1454" spans="1:17" x14ac:dyDescent="0.3">
      <c r="A1454" t="s">
        <v>15743</v>
      </c>
      <c r="B1454" t="s">
        <v>4443</v>
      </c>
      <c r="C1454" t="s">
        <v>15744</v>
      </c>
      <c r="D1454" t="s">
        <v>15745</v>
      </c>
      <c r="E1454" t="s">
        <v>15746</v>
      </c>
      <c r="F1454" t="s">
        <v>15747</v>
      </c>
      <c r="G1454" t="s">
        <v>3917</v>
      </c>
      <c r="H1454">
        <v>2372.92</v>
      </c>
      <c r="I1454">
        <v>41.7</v>
      </c>
      <c r="J1454" t="s">
        <v>15748</v>
      </c>
      <c r="K1454" t="s">
        <v>15749</v>
      </c>
      <c r="L1454">
        <v>1668</v>
      </c>
      <c r="M1454">
        <v>58913</v>
      </c>
      <c r="N1454" t="s">
        <v>13096</v>
      </c>
      <c r="O1454" t="s">
        <v>15750</v>
      </c>
      <c r="P1454" t="s">
        <v>15751</v>
      </c>
    </row>
    <row r="1455" spans="1:17" x14ac:dyDescent="0.3">
      <c r="A1455" t="s">
        <v>15752</v>
      </c>
      <c r="B1455" t="s">
        <v>4347</v>
      </c>
      <c r="C1455" t="s">
        <v>15753</v>
      </c>
      <c r="D1455" t="s">
        <v>15754</v>
      </c>
      <c r="E1455" t="s">
        <v>15755</v>
      </c>
      <c r="F1455" t="s">
        <v>15756</v>
      </c>
      <c r="G1455" t="s">
        <v>3917</v>
      </c>
      <c r="H1455">
        <v>42.748399999999997</v>
      </c>
      <c r="I1455">
        <v>55</v>
      </c>
      <c r="K1455" t="s">
        <v>15757</v>
      </c>
      <c r="L1455">
        <v>542</v>
      </c>
      <c r="M1455">
        <v>12275</v>
      </c>
      <c r="N1455" t="s">
        <v>15758</v>
      </c>
      <c r="O1455" t="s">
        <v>15759</v>
      </c>
      <c r="P1455" t="s">
        <v>15760</v>
      </c>
      <c r="Q1455">
        <v>25</v>
      </c>
    </row>
    <row r="1456" spans="1:17" x14ac:dyDescent="0.3">
      <c r="A1456" t="s">
        <v>15761</v>
      </c>
      <c r="B1456" t="s">
        <v>4443</v>
      </c>
      <c r="C1456" t="s">
        <v>15762</v>
      </c>
      <c r="D1456" t="s">
        <v>15763</v>
      </c>
      <c r="E1456" t="s">
        <v>15764</v>
      </c>
      <c r="F1456" t="s">
        <v>15765</v>
      </c>
      <c r="G1456" t="s">
        <v>3917</v>
      </c>
      <c r="H1456">
        <v>2400.15</v>
      </c>
      <c r="I1456">
        <v>41.7</v>
      </c>
      <c r="J1456" t="s">
        <v>15766</v>
      </c>
      <c r="K1456" t="s">
        <v>15767</v>
      </c>
      <c r="L1456">
        <v>3893</v>
      </c>
      <c r="M1456">
        <v>31370</v>
      </c>
      <c r="N1456" t="s">
        <v>13096</v>
      </c>
      <c r="O1456" t="s">
        <v>15768</v>
      </c>
      <c r="P1456" t="s">
        <v>15769</v>
      </c>
    </row>
    <row r="1457" spans="1:17" x14ac:dyDescent="0.3">
      <c r="A1457" t="s">
        <v>3873</v>
      </c>
      <c r="B1457" t="s">
        <v>4347</v>
      </c>
      <c r="C1457" t="s">
        <v>15770</v>
      </c>
      <c r="D1457" t="s">
        <v>15771</v>
      </c>
      <c r="E1457" t="s">
        <v>15772</v>
      </c>
      <c r="F1457" t="s">
        <v>15773</v>
      </c>
      <c r="G1457" t="s">
        <v>3989</v>
      </c>
      <c r="H1457">
        <v>26.637</v>
      </c>
      <c r="I1457">
        <v>51.2</v>
      </c>
      <c r="K1457" t="s">
        <v>15774</v>
      </c>
      <c r="L1457">
        <v>45</v>
      </c>
      <c r="M1457">
        <v>7449</v>
      </c>
      <c r="N1457" t="s">
        <v>15775</v>
      </c>
      <c r="O1457" t="s">
        <v>15776</v>
      </c>
      <c r="P1457" t="s">
        <v>15777</v>
      </c>
      <c r="Q1457">
        <v>24</v>
      </c>
    </row>
    <row r="1458" spans="1:17" x14ac:dyDescent="0.3">
      <c r="A1458" t="s">
        <v>15778</v>
      </c>
      <c r="B1458" t="s">
        <v>3923</v>
      </c>
      <c r="D1458" t="s">
        <v>15779</v>
      </c>
      <c r="E1458" t="s">
        <v>15780</v>
      </c>
      <c r="F1458" t="s">
        <v>15781</v>
      </c>
      <c r="G1458" t="s">
        <v>3917</v>
      </c>
      <c r="H1458">
        <v>902.53</v>
      </c>
      <c r="I1458">
        <v>33.1</v>
      </c>
      <c r="K1458" t="s">
        <v>15782</v>
      </c>
      <c r="L1458">
        <v>555484</v>
      </c>
      <c r="M1458">
        <v>0</v>
      </c>
      <c r="N1458" t="s">
        <v>15783</v>
      </c>
      <c r="O1458" t="s">
        <v>15784</v>
      </c>
    </row>
    <row r="1459" spans="1:17" x14ac:dyDescent="0.3">
      <c r="A1459" t="s">
        <v>15785</v>
      </c>
      <c r="B1459" t="s">
        <v>4091</v>
      </c>
      <c r="C1459" t="s">
        <v>8111</v>
      </c>
      <c r="D1459" t="s">
        <v>15786</v>
      </c>
      <c r="E1459" t="s">
        <v>15787</v>
      </c>
      <c r="F1459" t="s">
        <v>15788</v>
      </c>
      <c r="G1459" t="s">
        <v>3906</v>
      </c>
      <c r="H1459">
        <v>26.1813</v>
      </c>
      <c r="I1459">
        <v>40.5946</v>
      </c>
      <c r="J1459" t="s">
        <v>15789</v>
      </c>
      <c r="K1459" t="s">
        <v>15790</v>
      </c>
      <c r="L1459">
        <v>1663</v>
      </c>
      <c r="M1459">
        <v>5716</v>
      </c>
      <c r="N1459" t="s">
        <v>7918</v>
      </c>
      <c r="O1459" t="s">
        <v>15791</v>
      </c>
      <c r="P1459" t="s">
        <v>15792</v>
      </c>
    </row>
    <row r="1460" spans="1:17" x14ac:dyDescent="0.3">
      <c r="A1460" t="s">
        <v>15793</v>
      </c>
      <c r="B1460" t="s">
        <v>3923</v>
      </c>
      <c r="C1460" t="s">
        <v>15794</v>
      </c>
      <c r="D1460" t="s">
        <v>15795</v>
      </c>
      <c r="E1460" t="s">
        <v>15796</v>
      </c>
      <c r="F1460" t="s">
        <v>15797</v>
      </c>
      <c r="G1460" t="s">
        <v>3906</v>
      </c>
      <c r="H1460">
        <v>16243.2</v>
      </c>
      <c r="I1460">
        <v>35.7316</v>
      </c>
      <c r="J1460" t="s">
        <v>15798</v>
      </c>
      <c r="K1460" t="s">
        <v>15799</v>
      </c>
      <c r="L1460">
        <v>33159</v>
      </c>
      <c r="M1460">
        <v>0</v>
      </c>
      <c r="N1460" t="s">
        <v>7079</v>
      </c>
      <c r="O1460" t="s">
        <v>15800</v>
      </c>
    </row>
    <row r="1461" spans="1:17" x14ac:dyDescent="0.3">
      <c r="A1461" t="s">
        <v>15801</v>
      </c>
      <c r="B1461" t="s">
        <v>4635</v>
      </c>
      <c r="C1461">
        <v>19003</v>
      </c>
      <c r="D1461" t="s">
        <v>15802</v>
      </c>
      <c r="E1461" t="s">
        <v>15803</v>
      </c>
      <c r="F1461" t="s">
        <v>15804</v>
      </c>
      <c r="G1461" t="s">
        <v>3906</v>
      </c>
      <c r="H1461">
        <v>1043.26</v>
      </c>
      <c r="I1461">
        <v>41.897500000000001</v>
      </c>
      <c r="J1461" t="s">
        <v>15805</v>
      </c>
      <c r="K1461" t="s">
        <v>15806</v>
      </c>
      <c r="L1461">
        <v>2739</v>
      </c>
      <c r="M1461">
        <v>43240</v>
      </c>
      <c r="N1461" t="s">
        <v>15807</v>
      </c>
      <c r="O1461" t="s">
        <v>15808</v>
      </c>
      <c r="P1461" t="s">
        <v>15809</v>
      </c>
    </row>
    <row r="1462" spans="1:17" x14ac:dyDescent="0.3">
      <c r="A1462" t="s">
        <v>15810</v>
      </c>
      <c r="B1462" t="s">
        <v>3923</v>
      </c>
      <c r="D1462" t="s">
        <v>15811</v>
      </c>
      <c r="E1462" t="s">
        <v>15812</v>
      </c>
      <c r="F1462" t="s">
        <v>15813</v>
      </c>
      <c r="G1462" t="s">
        <v>3906</v>
      </c>
      <c r="H1462">
        <v>641.35599999999999</v>
      </c>
      <c r="I1462">
        <v>37.493400000000001</v>
      </c>
      <c r="J1462" t="s">
        <v>15814</v>
      </c>
      <c r="K1462" t="s">
        <v>15815</v>
      </c>
      <c r="L1462">
        <v>37212</v>
      </c>
      <c r="M1462">
        <v>107481</v>
      </c>
      <c r="N1462" t="s">
        <v>15816</v>
      </c>
      <c r="O1462" t="s">
        <v>15817</v>
      </c>
      <c r="P1462" t="s">
        <v>15818</v>
      </c>
    </row>
    <row r="1463" spans="1:17" x14ac:dyDescent="0.3">
      <c r="A1463" t="s">
        <v>15819</v>
      </c>
      <c r="B1463" t="s">
        <v>4443</v>
      </c>
      <c r="C1463" t="s">
        <v>15820</v>
      </c>
      <c r="D1463" t="s">
        <v>15821</v>
      </c>
      <c r="E1463" t="s">
        <v>15822</v>
      </c>
      <c r="F1463" t="s">
        <v>15823</v>
      </c>
      <c r="G1463" t="s">
        <v>3917</v>
      </c>
      <c r="H1463">
        <v>2834.81</v>
      </c>
      <c r="I1463">
        <v>40.700000000000003</v>
      </c>
      <c r="K1463" t="s">
        <v>15824</v>
      </c>
      <c r="L1463">
        <v>807571</v>
      </c>
      <c r="M1463">
        <v>0</v>
      </c>
      <c r="N1463" t="s">
        <v>8585</v>
      </c>
      <c r="O1463" t="s">
        <v>15825</v>
      </c>
    </row>
    <row r="1464" spans="1:17" x14ac:dyDescent="0.3">
      <c r="A1464" t="s">
        <v>15826</v>
      </c>
      <c r="B1464" t="s">
        <v>3923</v>
      </c>
      <c r="D1464" t="s">
        <v>15827</v>
      </c>
      <c r="E1464" t="s">
        <v>15828</v>
      </c>
      <c r="F1464" t="s">
        <v>15829</v>
      </c>
      <c r="G1464" t="s">
        <v>3917</v>
      </c>
      <c r="H1464">
        <v>804.64800000000002</v>
      </c>
      <c r="I1464">
        <v>39.499699999999997</v>
      </c>
      <c r="J1464" t="s">
        <v>15830</v>
      </c>
      <c r="K1464" t="s">
        <v>15831</v>
      </c>
      <c r="L1464">
        <v>3603</v>
      </c>
      <c r="M1464">
        <v>38191</v>
      </c>
      <c r="N1464" t="s">
        <v>15099</v>
      </c>
      <c r="O1464" t="s">
        <v>15832</v>
      </c>
      <c r="P1464" t="s">
        <v>15833</v>
      </c>
    </row>
    <row r="1465" spans="1:17" x14ac:dyDescent="0.3">
      <c r="A1465" t="s">
        <v>15834</v>
      </c>
      <c r="B1465" t="s">
        <v>4226</v>
      </c>
      <c r="C1465" t="s">
        <v>15835</v>
      </c>
      <c r="D1465" t="s">
        <v>15836</v>
      </c>
      <c r="E1465" t="s">
        <v>15837</v>
      </c>
      <c r="F1465" t="s">
        <v>15838</v>
      </c>
      <c r="G1465" t="s">
        <v>3917</v>
      </c>
      <c r="H1465">
        <v>998.24099999999999</v>
      </c>
      <c r="I1465">
        <v>30.899899999999999</v>
      </c>
      <c r="J1465" t="s">
        <v>15839</v>
      </c>
      <c r="K1465" t="s">
        <v>15840</v>
      </c>
      <c r="L1465">
        <v>16639</v>
      </c>
      <c r="M1465">
        <v>25026</v>
      </c>
      <c r="N1465" t="s">
        <v>15841</v>
      </c>
      <c r="O1465" t="s">
        <v>15842</v>
      </c>
      <c r="P1465" t="s">
        <v>15843</v>
      </c>
    </row>
    <row r="1466" spans="1:17" x14ac:dyDescent="0.3">
      <c r="A1466" t="s">
        <v>15844</v>
      </c>
      <c r="B1466" t="s">
        <v>4635</v>
      </c>
      <c r="D1466" t="s">
        <v>15845</v>
      </c>
      <c r="E1466" t="s">
        <v>15846</v>
      </c>
      <c r="F1466" t="s">
        <v>15847</v>
      </c>
      <c r="G1466" t="s">
        <v>3917</v>
      </c>
      <c r="H1466">
        <v>1174.81</v>
      </c>
      <c r="I1466">
        <v>41.8</v>
      </c>
      <c r="K1466" t="s">
        <v>15848</v>
      </c>
      <c r="L1466">
        <v>5863</v>
      </c>
      <c r="M1466">
        <v>30267</v>
      </c>
      <c r="N1466" t="s">
        <v>4736</v>
      </c>
      <c r="O1466" t="s">
        <v>15849</v>
      </c>
      <c r="P1466" t="s">
        <v>15850</v>
      </c>
    </row>
    <row r="1467" spans="1:17" x14ac:dyDescent="0.3">
      <c r="A1467" t="s">
        <v>15851</v>
      </c>
      <c r="B1467" t="s">
        <v>4267</v>
      </c>
      <c r="C1467" t="s">
        <v>15852</v>
      </c>
      <c r="D1467" t="s">
        <v>15853</v>
      </c>
      <c r="E1467" t="s">
        <v>15854</v>
      </c>
      <c r="F1467" t="s">
        <v>15855</v>
      </c>
      <c r="G1467" t="s">
        <v>3917</v>
      </c>
      <c r="H1467">
        <v>925.47500000000002</v>
      </c>
      <c r="I1467">
        <v>31.4</v>
      </c>
      <c r="K1467" t="s">
        <v>15856</v>
      </c>
      <c r="L1467">
        <v>8338</v>
      </c>
      <c r="M1467">
        <v>35529</v>
      </c>
      <c r="N1467" t="s">
        <v>15857</v>
      </c>
      <c r="O1467" t="s">
        <v>15858</v>
      </c>
      <c r="P1467" t="s">
        <v>15859</v>
      </c>
    </row>
    <row r="1468" spans="1:17" x14ac:dyDescent="0.3">
      <c r="A1468" t="s">
        <v>15860</v>
      </c>
      <c r="B1468" t="s">
        <v>4226</v>
      </c>
      <c r="C1468" t="s">
        <v>15861</v>
      </c>
      <c r="D1468" t="s">
        <v>15862</v>
      </c>
      <c r="E1468" t="s">
        <v>15863</v>
      </c>
      <c r="F1468" t="s">
        <v>15864</v>
      </c>
      <c r="G1468" t="s">
        <v>3917</v>
      </c>
      <c r="H1468">
        <v>187.642</v>
      </c>
      <c r="I1468">
        <v>39.9</v>
      </c>
      <c r="K1468" t="s">
        <v>15865</v>
      </c>
      <c r="L1468">
        <v>925</v>
      </c>
      <c r="M1468">
        <v>21161</v>
      </c>
      <c r="N1468" t="s">
        <v>15866</v>
      </c>
      <c r="O1468" t="s">
        <v>15867</v>
      </c>
      <c r="P1468" t="s">
        <v>15868</v>
      </c>
    </row>
    <row r="1469" spans="1:17" x14ac:dyDescent="0.3">
      <c r="A1469" t="s">
        <v>15869</v>
      </c>
      <c r="B1469" t="s">
        <v>4267</v>
      </c>
      <c r="C1469" t="s">
        <v>15870</v>
      </c>
      <c r="D1469" t="s">
        <v>15871</v>
      </c>
      <c r="E1469" t="s">
        <v>15872</v>
      </c>
      <c r="F1469" t="s">
        <v>15873</v>
      </c>
      <c r="G1469" t="s">
        <v>3917</v>
      </c>
      <c r="H1469">
        <v>1233.81</v>
      </c>
      <c r="I1469">
        <v>27.9</v>
      </c>
      <c r="K1469" t="s">
        <v>15874</v>
      </c>
      <c r="L1469">
        <v>161595</v>
      </c>
      <c r="M1469">
        <v>0</v>
      </c>
      <c r="N1469" t="s">
        <v>5471</v>
      </c>
      <c r="O1469" t="s">
        <v>15875</v>
      </c>
    </row>
    <row r="1470" spans="1:17" x14ac:dyDescent="0.3">
      <c r="A1470" t="s">
        <v>15876</v>
      </c>
      <c r="B1470" t="s">
        <v>4226</v>
      </c>
      <c r="D1470" t="s">
        <v>15877</v>
      </c>
      <c r="E1470" t="s">
        <v>15878</v>
      </c>
      <c r="F1470" t="s">
        <v>15879</v>
      </c>
      <c r="G1470" t="s">
        <v>3917</v>
      </c>
      <c r="H1470">
        <v>162.24600000000001</v>
      </c>
      <c r="I1470">
        <v>40.397300000000001</v>
      </c>
      <c r="J1470" t="s">
        <v>15880</v>
      </c>
      <c r="K1470" t="s">
        <v>15881</v>
      </c>
      <c r="L1470">
        <v>1976</v>
      </c>
      <c r="M1470">
        <v>31876</v>
      </c>
      <c r="N1470" t="s">
        <v>15882</v>
      </c>
      <c r="O1470" t="s">
        <v>15883</v>
      </c>
      <c r="P1470" t="s">
        <v>15884</v>
      </c>
    </row>
    <row r="1471" spans="1:17" x14ac:dyDescent="0.3">
      <c r="A1471" t="s">
        <v>15885</v>
      </c>
      <c r="B1471" t="s">
        <v>3912</v>
      </c>
      <c r="C1471" t="s">
        <v>15886</v>
      </c>
      <c r="D1471" t="s">
        <v>15887</v>
      </c>
      <c r="E1471" t="s">
        <v>15888</v>
      </c>
      <c r="F1471" t="s">
        <v>15889</v>
      </c>
      <c r="G1471" t="s">
        <v>3917</v>
      </c>
      <c r="H1471">
        <v>62.885800000000003</v>
      </c>
      <c r="I1471">
        <v>55.3</v>
      </c>
      <c r="K1471" t="s">
        <v>15890</v>
      </c>
      <c r="L1471">
        <v>390</v>
      </c>
      <c r="M1471">
        <v>18229</v>
      </c>
      <c r="N1471" t="s">
        <v>15891</v>
      </c>
      <c r="O1471" t="s">
        <v>15892</v>
      </c>
      <c r="P1471" t="s">
        <v>15893</v>
      </c>
    </row>
    <row r="1472" spans="1:17" x14ac:dyDescent="0.3">
      <c r="A1472" t="s">
        <v>15894</v>
      </c>
      <c r="B1472" t="s">
        <v>4443</v>
      </c>
      <c r="C1472" t="s">
        <v>15895</v>
      </c>
      <c r="D1472" t="s">
        <v>15896</v>
      </c>
      <c r="E1472" t="s">
        <v>8848</v>
      </c>
      <c r="F1472" t="s">
        <v>15897</v>
      </c>
      <c r="G1472" t="s">
        <v>3917</v>
      </c>
      <c r="H1472">
        <v>2530.1799999999998</v>
      </c>
      <c r="I1472">
        <v>40.700000000000003</v>
      </c>
      <c r="K1472" t="s">
        <v>15898</v>
      </c>
      <c r="L1472">
        <v>22246</v>
      </c>
      <c r="M1472">
        <v>0</v>
      </c>
      <c r="N1472" t="s">
        <v>10052</v>
      </c>
      <c r="O1472" t="s">
        <v>15899</v>
      </c>
    </row>
    <row r="1473" spans="1:17" x14ac:dyDescent="0.3">
      <c r="A1473" t="s">
        <v>15900</v>
      </c>
      <c r="B1473" t="s">
        <v>4226</v>
      </c>
      <c r="C1473" t="s">
        <v>15901</v>
      </c>
      <c r="D1473" t="s">
        <v>15902</v>
      </c>
      <c r="E1473" t="s">
        <v>15903</v>
      </c>
      <c r="F1473" t="s">
        <v>15904</v>
      </c>
      <c r="G1473" t="s">
        <v>3917</v>
      </c>
      <c r="H1473">
        <v>278.43599999999998</v>
      </c>
      <c r="I1473">
        <v>34.3992</v>
      </c>
      <c r="J1473" t="s">
        <v>15905</v>
      </c>
      <c r="K1473" t="s">
        <v>15906</v>
      </c>
      <c r="L1473">
        <v>63187</v>
      </c>
      <c r="M1473">
        <v>17758</v>
      </c>
      <c r="N1473" t="s">
        <v>15907</v>
      </c>
      <c r="O1473" t="s">
        <v>15908</v>
      </c>
      <c r="P1473" t="s">
        <v>15909</v>
      </c>
    </row>
    <row r="1474" spans="1:17" x14ac:dyDescent="0.3">
      <c r="A1474" t="s">
        <v>15910</v>
      </c>
      <c r="B1474" t="s">
        <v>4226</v>
      </c>
      <c r="C1474" t="s">
        <v>15911</v>
      </c>
      <c r="D1474" t="s">
        <v>15912</v>
      </c>
      <c r="E1474" t="s">
        <v>15913</v>
      </c>
      <c r="F1474" t="s">
        <v>15914</v>
      </c>
      <c r="G1474" t="s">
        <v>3917</v>
      </c>
      <c r="H1474">
        <v>402.68799999999999</v>
      </c>
      <c r="I1474">
        <v>35.1</v>
      </c>
      <c r="K1474" t="s">
        <v>15915</v>
      </c>
      <c r="L1474">
        <v>150195</v>
      </c>
      <c r="M1474">
        <v>0</v>
      </c>
      <c r="N1474" t="s">
        <v>13255</v>
      </c>
      <c r="O1474" t="s">
        <v>15916</v>
      </c>
    </row>
    <row r="1475" spans="1:17" x14ac:dyDescent="0.3">
      <c r="A1475" t="s">
        <v>15917</v>
      </c>
      <c r="B1475" t="s">
        <v>3984</v>
      </c>
      <c r="C1475" t="s">
        <v>15918</v>
      </c>
      <c r="D1475" t="s">
        <v>15919</v>
      </c>
      <c r="E1475" t="s">
        <v>15920</v>
      </c>
      <c r="F1475" t="s">
        <v>15921</v>
      </c>
      <c r="G1475" t="s">
        <v>3917</v>
      </c>
      <c r="H1475">
        <v>14.182600000000001</v>
      </c>
      <c r="I1475">
        <v>44.2</v>
      </c>
      <c r="K1475" t="s">
        <v>15922</v>
      </c>
      <c r="L1475">
        <v>4542</v>
      </c>
      <c r="M1475">
        <v>5579</v>
      </c>
      <c r="N1475" t="s">
        <v>15923</v>
      </c>
      <c r="O1475" t="s">
        <v>15924</v>
      </c>
    </row>
    <row r="1476" spans="1:17" x14ac:dyDescent="0.3">
      <c r="A1476" t="s">
        <v>15925</v>
      </c>
      <c r="B1476" t="s">
        <v>4226</v>
      </c>
      <c r="C1476" t="s">
        <v>15926</v>
      </c>
      <c r="D1476" t="s">
        <v>15927</v>
      </c>
      <c r="E1476" t="s">
        <v>15928</v>
      </c>
      <c r="F1476" t="s">
        <v>15929</v>
      </c>
      <c r="G1476" t="s">
        <v>3917</v>
      </c>
      <c r="H1476">
        <v>214.83699999999999</v>
      </c>
      <c r="I1476">
        <v>36.5</v>
      </c>
      <c r="K1476" t="s">
        <v>15930</v>
      </c>
      <c r="L1476">
        <v>6479</v>
      </c>
      <c r="M1476">
        <v>0</v>
      </c>
      <c r="N1476" t="s">
        <v>7428</v>
      </c>
      <c r="O1476" t="s">
        <v>15931</v>
      </c>
    </row>
    <row r="1477" spans="1:17" x14ac:dyDescent="0.3">
      <c r="A1477" t="s">
        <v>15932</v>
      </c>
      <c r="B1477" t="s">
        <v>3923</v>
      </c>
      <c r="C1477" t="s">
        <v>15933</v>
      </c>
      <c r="D1477" t="s">
        <v>15934</v>
      </c>
      <c r="E1477" t="s">
        <v>15935</v>
      </c>
      <c r="F1477" t="s">
        <v>15936</v>
      </c>
      <c r="G1477" t="s">
        <v>3906</v>
      </c>
      <c r="H1477">
        <v>1086.99</v>
      </c>
      <c r="I1477">
        <v>37.212699999999998</v>
      </c>
      <c r="J1477" t="s">
        <v>15937</v>
      </c>
      <c r="K1477" t="s">
        <v>15938</v>
      </c>
      <c r="L1477">
        <v>1636</v>
      </c>
      <c r="M1477">
        <v>97148</v>
      </c>
      <c r="N1477" t="s">
        <v>15939</v>
      </c>
      <c r="O1477" t="s">
        <v>15940</v>
      </c>
    </row>
    <row r="1478" spans="1:17" x14ac:dyDescent="0.3">
      <c r="A1478" t="s">
        <v>15941</v>
      </c>
      <c r="B1478" t="s">
        <v>4367</v>
      </c>
      <c r="C1478" t="s">
        <v>15942</v>
      </c>
      <c r="D1478" t="s">
        <v>15943</v>
      </c>
      <c r="E1478" t="s">
        <v>15944</v>
      </c>
      <c r="F1478" t="s">
        <v>15945</v>
      </c>
      <c r="G1478" t="s">
        <v>3917</v>
      </c>
      <c r="H1478">
        <v>668.48099999999999</v>
      </c>
      <c r="I1478">
        <v>40.8001</v>
      </c>
      <c r="J1478" t="s">
        <v>15946</v>
      </c>
      <c r="K1478" t="s">
        <v>15947</v>
      </c>
      <c r="L1478">
        <v>3808</v>
      </c>
      <c r="M1478">
        <v>45223</v>
      </c>
      <c r="N1478" t="s">
        <v>15948</v>
      </c>
      <c r="O1478" t="s">
        <v>15949</v>
      </c>
      <c r="P1478" t="s">
        <v>15950</v>
      </c>
    </row>
    <row r="1479" spans="1:17" x14ac:dyDescent="0.3">
      <c r="A1479" t="s">
        <v>15951</v>
      </c>
      <c r="B1479" t="s">
        <v>3923</v>
      </c>
      <c r="C1479" t="s">
        <v>15952</v>
      </c>
      <c r="D1479" t="s">
        <v>15953</v>
      </c>
      <c r="E1479" t="s">
        <v>15954</v>
      </c>
      <c r="F1479" t="s">
        <v>15955</v>
      </c>
      <c r="G1479" t="s">
        <v>3917</v>
      </c>
      <c r="H1479">
        <v>4246.32</v>
      </c>
      <c r="I1479">
        <v>23.8</v>
      </c>
      <c r="K1479" t="s">
        <v>15956</v>
      </c>
      <c r="L1479">
        <v>626413</v>
      </c>
      <c r="M1479">
        <v>0</v>
      </c>
      <c r="N1479" t="s">
        <v>4977</v>
      </c>
      <c r="O1479" t="s">
        <v>15957</v>
      </c>
    </row>
    <row r="1480" spans="1:17" x14ac:dyDescent="0.3">
      <c r="A1480" t="s">
        <v>15958</v>
      </c>
      <c r="B1480" t="s">
        <v>4367</v>
      </c>
      <c r="C1480" t="s">
        <v>15959</v>
      </c>
      <c r="D1480" t="s">
        <v>15960</v>
      </c>
      <c r="E1480" t="s">
        <v>15961</v>
      </c>
      <c r="F1480" t="s">
        <v>15962</v>
      </c>
      <c r="G1480" t="s">
        <v>3906</v>
      </c>
      <c r="H1480">
        <v>366.28699999999998</v>
      </c>
      <c r="I1480">
        <v>45.622999999999998</v>
      </c>
      <c r="J1480" t="s">
        <v>15963</v>
      </c>
      <c r="K1480" t="s">
        <v>15964</v>
      </c>
      <c r="L1480">
        <v>867</v>
      </c>
      <c r="M1480">
        <v>29408</v>
      </c>
      <c r="N1480" t="s">
        <v>15965</v>
      </c>
      <c r="O1480" t="s">
        <v>15966</v>
      </c>
    </row>
    <row r="1481" spans="1:17" x14ac:dyDescent="0.3">
      <c r="A1481" t="s">
        <v>15967</v>
      </c>
      <c r="B1481" t="s">
        <v>3984</v>
      </c>
      <c r="C1481">
        <v>277</v>
      </c>
      <c r="D1481" t="s">
        <v>15968</v>
      </c>
      <c r="E1481" t="s">
        <v>15969</v>
      </c>
      <c r="F1481" t="s">
        <v>15970</v>
      </c>
      <c r="G1481" t="s">
        <v>3989</v>
      </c>
      <c r="H1481">
        <v>26.126100000000001</v>
      </c>
      <c r="I1481">
        <v>45.9</v>
      </c>
      <c r="K1481" t="s">
        <v>15971</v>
      </c>
      <c r="L1481">
        <v>93</v>
      </c>
      <c r="M1481">
        <v>0</v>
      </c>
      <c r="N1481" t="s">
        <v>15972</v>
      </c>
      <c r="O1481" t="s">
        <v>15973</v>
      </c>
      <c r="Q1481">
        <v>25</v>
      </c>
    </row>
    <row r="1482" spans="1:17" x14ac:dyDescent="0.3">
      <c r="A1482" t="s">
        <v>15974</v>
      </c>
      <c r="B1482" t="s">
        <v>4043</v>
      </c>
      <c r="C1482" t="s">
        <v>15975</v>
      </c>
      <c r="D1482" t="s">
        <v>15976</v>
      </c>
      <c r="E1482" t="s">
        <v>15977</v>
      </c>
      <c r="F1482" t="s">
        <v>15978</v>
      </c>
      <c r="G1482" t="s">
        <v>4048</v>
      </c>
      <c r="H1482">
        <v>20.976099999999999</v>
      </c>
      <c r="I1482">
        <v>49.8459</v>
      </c>
      <c r="J1482" t="s">
        <v>15979</v>
      </c>
      <c r="L1482">
        <v>29</v>
      </c>
      <c r="M1482">
        <v>10365</v>
      </c>
      <c r="N1482" t="s">
        <v>15980</v>
      </c>
      <c r="O1482" t="s">
        <v>15981</v>
      </c>
    </row>
    <row r="1483" spans="1:17" x14ac:dyDescent="0.3">
      <c r="A1483" t="s">
        <v>15982</v>
      </c>
      <c r="B1483" t="s">
        <v>4267</v>
      </c>
      <c r="C1483" t="s">
        <v>15983</v>
      </c>
      <c r="D1483" t="s">
        <v>15984</v>
      </c>
      <c r="E1483" t="s">
        <v>15985</v>
      </c>
      <c r="F1483" t="s">
        <v>15986</v>
      </c>
      <c r="G1483" t="s">
        <v>3917</v>
      </c>
      <c r="H1483">
        <v>129.626</v>
      </c>
      <c r="I1483">
        <v>24.2</v>
      </c>
      <c r="K1483" t="s">
        <v>15987</v>
      </c>
      <c r="L1483">
        <v>1041</v>
      </c>
      <c r="M1483">
        <v>0</v>
      </c>
      <c r="N1483" t="s">
        <v>14486</v>
      </c>
      <c r="O1483" t="s">
        <v>15988</v>
      </c>
    </row>
    <row r="1484" spans="1:17" x14ac:dyDescent="0.3">
      <c r="A1484" t="s">
        <v>15989</v>
      </c>
      <c r="B1484" t="s">
        <v>3912</v>
      </c>
      <c r="C1484" t="s">
        <v>15990</v>
      </c>
      <c r="D1484" t="s">
        <v>15991</v>
      </c>
      <c r="E1484" t="s">
        <v>15992</v>
      </c>
      <c r="F1484" t="s">
        <v>15993</v>
      </c>
      <c r="G1484" t="s">
        <v>3917</v>
      </c>
      <c r="H1484">
        <v>45.784399999999998</v>
      </c>
      <c r="I1484">
        <v>53.3</v>
      </c>
      <c r="K1484" t="s">
        <v>15994</v>
      </c>
      <c r="L1484">
        <v>9658</v>
      </c>
      <c r="M1484">
        <v>0</v>
      </c>
      <c r="N1484" t="s">
        <v>9636</v>
      </c>
      <c r="O1484" t="s">
        <v>15995</v>
      </c>
    </row>
    <row r="1485" spans="1:17" x14ac:dyDescent="0.3">
      <c r="A1485" t="s">
        <v>15996</v>
      </c>
      <c r="B1485" t="s">
        <v>3912</v>
      </c>
      <c r="C1485" t="s">
        <v>15997</v>
      </c>
      <c r="D1485" t="s">
        <v>15998</v>
      </c>
      <c r="E1485" t="s">
        <v>15999</v>
      </c>
      <c r="F1485" t="s">
        <v>16000</v>
      </c>
      <c r="G1485" t="s">
        <v>3917</v>
      </c>
      <c r="H1485">
        <v>43.199199999999998</v>
      </c>
      <c r="I1485">
        <v>54.6</v>
      </c>
      <c r="K1485" t="s">
        <v>16001</v>
      </c>
      <c r="L1485">
        <v>11541</v>
      </c>
      <c r="M1485">
        <v>0</v>
      </c>
      <c r="N1485" t="s">
        <v>14455</v>
      </c>
      <c r="O1485" t="s">
        <v>16002</v>
      </c>
    </row>
    <row r="1486" spans="1:17" x14ac:dyDescent="0.3">
      <c r="A1486" t="s">
        <v>16003</v>
      </c>
      <c r="B1486" t="s">
        <v>4267</v>
      </c>
      <c r="C1486" t="s">
        <v>16004</v>
      </c>
      <c r="D1486" t="s">
        <v>16005</v>
      </c>
      <c r="E1486" t="s">
        <v>16006</v>
      </c>
      <c r="F1486" t="s">
        <v>16007</v>
      </c>
      <c r="G1486" t="s">
        <v>3917</v>
      </c>
      <c r="H1486">
        <v>114.172</v>
      </c>
      <c r="I1486">
        <v>28</v>
      </c>
      <c r="K1486" t="s">
        <v>16008</v>
      </c>
      <c r="L1486">
        <v>61</v>
      </c>
      <c r="M1486">
        <v>0</v>
      </c>
      <c r="N1486" t="s">
        <v>8810</v>
      </c>
      <c r="O1486" t="s">
        <v>16009</v>
      </c>
    </row>
    <row r="1487" spans="1:17" x14ac:dyDescent="0.3">
      <c r="A1487" t="s">
        <v>16010</v>
      </c>
      <c r="B1487" t="s">
        <v>3912</v>
      </c>
      <c r="C1487" t="s">
        <v>16011</v>
      </c>
      <c r="D1487" t="s">
        <v>16012</v>
      </c>
      <c r="E1487" t="s">
        <v>16013</v>
      </c>
      <c r="F1487" t="s">
        <v>16014</v>
      </c>
      <c r="G1487" t="s">
        <v>3917</v>
      </c>
      <c r="H1487">
        <v>35.876800000000003</v>
      </c>
      <c r="I1487">
        <v>53.5</v>
      </c>
      <c r="K1487" t="s">
        <v>16015</v>
      </c>
      <c r="L1487">
        <v>1774</v>
      </c>
      <c r="M1487">
        <v>0</v>
      </c>
      <c r="N1487" t="s">
        <v>14455</v>
      </c>
      <c r="O1487" t="s">
        <v>16016</v>
      </c>
    </row>
    <row r="1488" spans="1:17" x14ac:dyDescent="0.3">
      <c r="A1488" t="s">
        <v>16017</v>
      </c>
      <c r="B1488" t="s">
        <v>3912</v>
      </c>
      <c r="C1488" t="s">
        <v>16018</v>
      </c>
      <c r="D1488" t="s">
        <v>16019</v>
      </c>
      <c r="E1488" t="s">
        <v>16020</v>
      </c>
      <c r="F1488" t="s">
        <v>16021</v>
      </c>
      <c r="G1488" t="s">
        <v>3917</v>
      </c>
      <c r="H1488">
        <v>44.672600000000003</v>
      </c>
      <c r="I1488">
        <v>56.1</v>
      </c>
      <c r="K1488" t="s">
        <v>16022</v>
      </c>
      <c r="L1488">
        <v>10972</v>
      </c>
      <c r="M1488">
        <v>0</v>
      </c>
      <c r="N1488" t="s">
        <v>14455</v>
      </c>
      <c r="O1488" t="s">
        <v>16023</v>
      </c>
    </row>
    <row r="1489" spans="1:17" x14ac:dyDescent="0.3">
      <c r="A1489" t="s">
        <v>16024</v>
      </c>
      <c r="B1489" t="s">
        <v>4226</v>
      </c>
      <c r="C1489" t="s">
        <v>16025</v>
      </c>
      <c r="D1489" t="s">
        <v>16026</v>
      </c>
      <c r="E1489" t="s">
        <v>16027</v>
      </c>
      <c r="F1489" t="s">
        <v>16028</v>
      </c>
      <c r="G1489" t="s">
        <v>3906</v>
      </c>
      <c r="H1489">
        <v>438.95600000000002</v>
      </c>
      <c r="I1489">
        <v>36.892400000000002</v>
      </c>
      <c r="J1489" t="s">
        <v>16029</v>
      </c>
      <c r="K1489" t="s">
        <v>16030</v>
      </c>
      <c r="L1489">
        <v>3598</v>
      </c>
      <c r="M1489">
        <v>24319</v>
      </c>
      <c r="N1489" t="s">
        <v>16031</v>
      </c>
      <c r="O1489" t="s">
        <v>16032</v>
      </c>
      <c r="P1489" t="s">
        <v>16033</v>
      </c>
    </row>
    <row r="1490" spans="1:17" x14ac:dyDescent="0.3">
      <c r="A1490" t="s">
        <v>16034</v>
      </c>
      <c r="B1490" t="s">
        <v>3912</v>
      </c>
      <c r="C1490" t="s">
        <v>16035</v>
      </c>
      <c r="D1490" t="s">
        <v>16036</v>
      </c>
      <c r="E1490" t="s">
        <v>16037</v>
      </c>
      <c r="F1490" t="s">
        <v>16038</v>
      </c>
      <c r="G1490" t="s">
        <v>3917</v>
      </c>
      <c r="H1490">
        <v>43.398499999999999</v>
      </c>
      <c r="I1490">
        <v>56.8</v>
      </c>
      <c r="K1490" t="s">
        <v>16039</v>
      </c>
      <c r="L1490">
        <v>3062</v>
      </c>
      <c r="M1490">
        <v>14406</v>
      </c>
      <c r="N1490" t="s">
        <v>16040</v>
      </c>
      <c r="O1490" t="s">
        <v>16041</v>
      </c>
    </row>
    <row r="1491" spans="1:17" x14ac:dyDescent="0.3">
      <c r="A1491" t="s">
        <v>16042</v>
      </c>
      <c r="B1491" t="s">
        <v>3912</v>
      </c>
      <c r="C1491" t="s">
        <v>16043</v>
      </c>
      <c r="D1491" t="s">
        <v>16044</v>
      </c>
      <c r="E1491" t="s">
        <v>16045</v>
      </c>
      <c r="F1491" t="s">
        <v>16046</v>
      </c>
      <c r="G1491" t="s">
        <v>3917</v>
      </c>
      <c r="H1491">
        <v>39.100700000000003</v>
      </c>
      <c r="I1491">
        <v>37.9</v>
      </c>
      <c r="K1491" t="s">
        <v>16047</v>
      </c>
      <c r="L1491">
        <v>5333</v>
      </c>
      <c r="M1491">
        <v>13174</v>
      </c>
      <c r="N1491" t="s">
        <v>16040</v>
      </c>
      <c r="O1491" t="s">
        <v>16048</v>
      </c>
    </row>
    <row r="1492" spans="1:17" x14ac:dyDescent="0.3">
      <c r="A1492" t="s">
        <v>16049</v>
      </c>
      <c r="B1492" t="s">
        <v>3923</v>
      </c>
      <c r="C1492" t="s">
        <v>16050</v>
      </c>
      <c r="D1492" t="s">
        <v>16051</v>
      </c>
      <c r="E1492" t="s">
        <v>16052</v>
      </c>
      <c r="F1492" t="s">
        <v>16053</v>
      </c>
      <c r="G1492" t="s">
        <v>3906</v>
      </c>
      <c r="H1492">
        <v>2748.73</v>
      </c>
      <c r="I1492">
        <v>44.658999999999999</v>
      </c>
      <c r="J1492" t="s">
        <v>16054</v>
      </c>
      <c r="K1492" t="s">
        <v>16055</v>
      </c>
      <c r="L1492">
        <v>411</v>
      </c>
      <c r="M1492">
        <v>0</v>
      </c>
      <c r="N1492" t="s">
        <v>9892</v>
      </c>
      <c r="O1492" t="s">
        <v>16056</v>
      </c>
    </row>
    <row r="1493" spans="1:17" x14ac:dyDescent="0.3">
      <c r="A1493" t="s">
        <v>16057</v>
      </c>
      <c r="B1493" t="s">
        <v>4367</v>
      </c>
      <c r="C1493" t="s">
        <v>16058</v>
      </c>
      <c r="D1493" t="s">
        <v>16059</v>
      </c>
      <c r="E1493" t="s">
        <v>16060</v>
      </c>
      <c r="F1493" t="s">
        <v>16061</v>
      </c>
      <c r="G1493" t="s">
        <v>3906</v>
      </c>
      <c r="H1493">
        <v>959.11800000000005</v>
      </c>
      <c r="I1493">
        <v>39.060499999999998</v>
      </c>
      <c r="J1493" t="s">
        <v>16062</v>
      </c>
      <c r="K1493" t="s">
        <v>16063</v>
      </c>
      <c r="L1493">
        <v>565</v>
      </c>
      <c r="M1493">
        <v>0</v>
      </c>
      <c r="N1493" t="s">
        <v>16064</v>
      </c>
      <c r="O1493" t="s">
        <v>16065</v>
      </c>
    </row>
    <row r="1494" spans="1:17" x14ac:dyDescent="0.3">
      <c r="A1494" t="s">
        <v>16066</v>
      </c>
      <c r="B1494" t="s">
        <v>4043</v>
      </c>
      <c r="C1494" t="s">
        <v>16067</v>
      </c>
      <c r="D1494" t="s">
        <v>16068</v>
      </c>
      <c r="E1494" t="s">
        <v>16069</v>
      </c>
      <c r="F1494" t="s">
        <v>16070</v>
      </c>
      <c r="G1494" t="s">
        <v>3989</v>
      </c>
      <c r="H1494">
        <v>33.648400000000002</v>
      </c>
      <c r="I1494">
        <v>60.4</v>
      </c>
      <c r="K1494" t="s">
        <v>16071</v>
      </c>
      <c r="L1494">
        <v>118</v>
      </c>
      <c r="M1494">
        <v>0</v>
      </c>
      <c r="N1494" t="s">
        <v>14109</v>
      </c>
      <c r="O1494" t="s">
        <v>16072</v>
      </c>
    </row>
    <row r="1495" spans="1:17" x14ac:dyDescent="0.3">
      <c r="A1495" t="s">
        <v>16073</v>
      </c>
      <c r="B1495" t="s">
        <v>3984</v>
      </c>
      <c r="C1495" t="s">
        <v>16074</v>
      </c>
      <c r="D1495" t="s">
        <v>16075</v>
      </c>
      <c r="E1495" t="s">
        <v>16076</v>
      </c>
      <c r="F1495" t="s">
        <v>16077</v>
      </c>
      <c r="G1495" t="s">
        <v>3989</v>
      </c>
      <c r="H1495">
        <v>15.901199999999999</v>
      </c>
      <c r="I1495">
        <v>30.4</v>
      </c>
      <c r="K1495" t="s">
        <v>16078</v>
      </c>
      <c r="L1495">
        <v>364</v>
      </c>
      <c r="M1495">
        <v>6702</v>
      </c>
      <c r="N1495" t="s">
        <v>16079</v>
      </c>
      <c r="O1495" t="s">
        <v>16080</v>
      </c>
      <c r="P1495" t="s">
        <v>16081</v>
      </c>
      <c r="Q1495">
        <v>25</v>
      </c>
    </row>
    <row r="1496" spans="1:17" x14ac:dyDescent="0.3">
      <c r="A1496" t="s">
        <v>16082</v>
      </c>
      <c r="B1496" t="s">
        <v>3984</v>
      </c>
      <c r="C1496" t="s">
        <v>16083</v>
      </c>
      <c r="D1496" t="s">
        <v>16084</v>
      </c>
      <c r="E1496" t="s">
        <v>16085</v>
      </c>
      <c r="F1496" t="s">
        <v>16086</v>
      </c>
      <c r="G1496" t="s">
        <v>3906</v>
      </c>
      <c r="H1496">
        <v>36.973300000000002</v>
      </c>
      <c r="I1496">
        <v>47.750599999999999</v>
      </c>
      <c r="J1496" t="s">
        <v>16087</v>
      </c>
      <c r="K1496" t="s">
        <v>16088</v>
      </c>
      <c r="L1496">
        <v>281</v>
      </c>
      <c r="M1496">
        <v>12397</v>
      </c>
      <c r="N1496" t="s">
        <v>16089</v>
      </c>
      <c r="O1496" t="s">
        <v>16090</v>
      </c>
      <c r="P1496" t="s">
        <v>16091</v>
      </c>
    </row>
    <row r="1497" spans="1:17" x14ac:dyDescent="0.3">
      <c r="A1497" t="s">
        <v>76</v>
      </c>
      <c r="B1497" t="s">
        <v>3984</v>
      </c>
      <c r="C1497" t="s">
        <v>16092</v>
      </c>
      <c r="D1497" t="s">
        <v>16093</v>
      </c>
      <c r="E1497" t="s">
        <v>16094</v>
      </c>
      <c r="F1497" t="s">
        <v>16095</v>
      </c>
      <c r="G1497" t="s">
        <v>3989</v>
      </c>
      <c r="H1497">
        <v>8.9743700000000004</v>
      </c>
      <c r="I1497">
        <v>47.9</v>
      </c>
      <c r="K1497" t="s">
        <v>16096</v>
      </c>
      <c r="L1497">
        <v>7</v>
      </c>
      <c r="M1497">
        <v>5155</v>
      </c>
      <c r="N1497" t="s">
        <v>8296</v>
      </c>
      <c r="O1497" t="s">
        <v>16097</v>
      </c>
      <c r="P1497" t="s">
        <v>16098</v>
      </c>
      <c r="Q1497">
        <v>25</v>
      </c>
    </row>
    <row r="1498" spans="1:17" x14ac:dyDescent="0.3">
      <c r="A1498" t="s">
        <v>16099</v>
      </c>
      <c r="B1498" t="s">
        <v>3984</v>
      </c>
      <c r="C1498" t="s">
        <v>16100</v>
      </c>
      <c r="D1498" t="s">
        <v>16101</v>
      </c>
      <c r="E1498" t="s">
        <v>16102</v>
      </c>
      <c r="F1498" t="s">
        <v>16103</v>
      </c>
      <c r="G1498" t="s">
        <v>3906</v>
      </c>
      <c r="H1498">
        <v>8.8745899999999995</v>
      </c>
      <c r="I1498">
        <v>47.867199999999997</v>
      </c>
      <c r="J1498" t="s">
        <v>16104</v>
      </c>
      <c r="K1498" t="s">
        <v>16105</v>
      </c>
      <c r="L1498">
        <v>7</v>
      </c>
      <c r="M1498">
        <v>10650</v>
      </c>
      <c r="N1498" t="s">
        <v>7114</v>
      </c>
      <c r="O1498" t="s">
        <v>16106</v>
      </c>
      <c r="P1498" t="s">
        <v>16107</v>
      </c>
      <c r="Q1498">
        <v>25</v>
      </c>
    </row>
    <row r="1499" spans="1:17" x14ac:dyDescent="0.3">
      <c r="A1499" t="s">
        <v>16108</v>
      </c>
      <c r="B1499" t="s">
        <v>4043</v>
      </c>
      <c r="C1499" t="s">
        <v>16109</v>
      </c>
      <c r="D1499" t="s">
        <v>16110</v>
      </c>
      <c r="E1499" t="s">
        <v>16069</v>
      </c>
      <c r="F1499" t="s">
        <v>16111</v>
      </c>
      <c r="G1499" t="s">
        <v>3906</v>
      </c>
      <c r="H1499">
        <v>32.700699999999998</v>
      </c>
      <c r="I1499">
        <v>59.662700000000001</v>
      </c>
      <c r="J1499" t="s">
        <v>16112</v>
      </c>
      <c r="K1499" t="s">
        <v>16113</v>
      </c>
      <c r="L1499">
        <v>43</v>
      </c>
      <c r="M1499">
        <v>0</v>
      </c>
      <c r="N1499" t="s">
        <v>16114</v>
      </c>
      <c r="O1499" t="s">
        <v>16115</v>
      </c>
    </row>
    <row r="1500" spans="1:17" x14ac:dyDescent="0.3">
      <c r="A1500" t="s">
        <v>16116</v>
      </c>
      <c r="B1500" t="s">
        <v>6388</v>
      </c>
      <c r="D1500" t="s">
        <v>16117</v>
      </c>
      <c r="E1500" t="s">
        <v>16118</v>
      </c>
      <c r="F1500" t="s">
        <v>16119</v>
      </c>
      <c r="G1500" t="s">
        <v>3917</v>
      </c>
      <c r="H1500">
        <v>1665.53</v>
      </c>
      <c r="I1500">
        <v>40.200000000000003</v>
      </c>
      <c r="K1500" t="s">
        <v>16120</v>
      </c>
      <c r="L1500">
        <v>52414</v>
      </c>
      <c r="M1500">
        <v>31232</v>
      </c>
      <c r="N1500" t="s">
        <v>12903</v>
      </c>
      <c r="O1500" t="s">
        <v>16121</v>
      </c>
      <c r="P1500" t="s">
        <v>16122</v>
      </c>
    </row>
    <row r="1501" spans="1:17" x14ac:dyDescent="0.3">
      <c r="A1501" t="s">
        <v>16123</v>
      </c>
      <c r="B1501" t="s">
        <v>4772</v>
      </c>
      <c r="C1501" t="s">
        <v>16124</v>
      </c>
      <c r="D1501" t="s">
        <v>16125</v>
      </c>
      <c r="E1501" t="s">
        <v>16126</v>
      </c>
      <c r="F1501" t="s">
        <v>16127</v>
      </c>
      <c r="G1501" t="s">
        <v>3917</v>
      </c>
      <c r="H1501">
        <v>87.889300000000006</v>
      </c>
      <c r="I1501">
        <v>55.1</v>
      </c>
      <c r="K1501" t="s">
        <v>16128</v>
      </c>
      <c r="L1501">
        <v>597</v>
      </c>
      <c r="M1501">
        <v>0</v>
      </c>
      <c r="N1501" t="s">
        <v>5421</v>
      </c>
      <c r="O1501" t="s">
        <v>16129</v>
      </c>
    </row>
    <row r="1502" spans="1:17" x14ac:dyDescent="0.3">
      <c r="A1502" t="s">
        <v>16130</v>
      </c>
      <c r="B1502" t="s">
        <v>3923</v>
      </c>
      <c r="C1502" t="s">
        <v>16131</v>
      </c>
      <c r="D1502" t="s">
        <v>16132</v>
      </c>
      <c r="E1502" t="s">
        <v>16133</v>
      </c>
      <c r="F1502" t="s">
        <v>16134</v>
      </c>
      <c r="G1502" t="s">
        <v>3917</v>
      </c>
      <c r="H1502">
        <v>2110.46</v>
      </c>
      <c r="I1502">
        <v>29.2</v>
      </c>
      <c r="K1502" t="s">
        <v>16135</v>
      </c>
      <c r="L1502">
        <v>232580</v>
      </c>
      <c r="M1502">
        <v>0</v>
      </c>
      <c r="N1502" t="s">
        <v>9732</v>
      </c>
      <c r="O1502" t="s">
        <v>16136</v>
      </c>
    </row>
    <row r="1503" spans="1:17" x14ac:dyDescent="0.3">
      <c r="A1503" t="s">
        <v>16137</v>
      </c>
      <c r="B1503" t="s">
        <v>4443</v>
      </c>
      <c r="C1503">
        <v>86115</v>
      </c>
      <c r="D1503" t="s">
        <v>16138</v>
      </c>
      <c r="E1503" t="s">
        <v>16139</v>
      </c>
      <c r="F1503" t="s">
        <v>16140</v>
      </c>
      <c r="G1503" t="s">
        <v>3917</v>
      </c>
      <c r="H1503">
        <v>2861.68</v>
      </c>
      <c r="I1503">
        <v>41.1</v>
      </c>
      <c r="J1503" t="s">
        <v>16141</v>
      </c>
      <c r="K1503" t="s">
        <v>16142</v>
      </c>
      <c r="L1503">
        <v>28922</v>
      </c>
      <c r="M1503">
        <v>47568</v>
      </c>
      <c r="N1503" t="s">
        <v>16143</v>
      </c>
      <c r="O1503" t="s">
        <v>16144</v>
      </c>
      <c r="P1503" t="s">
        <v>16145</v>
      </c>
    </row>
    <row r="1504" spans="1:17" x14ac:dyDescent="0.3">
      <c r="A1504" t="s">
        <v>514</v>
      </c>
      <c r="B1504" t="s">
        <v>3984</v>
      </c>
      <c r="C1504" t="s">
        <v>16146</v>
      </c>
      <c r="D1504" t="s">
        <v>16147</v>
      </c>
      <c r="E1504" t="s">
        <v>16148</v>
      </c>
      <c r="F1504" t="s">
        <v>16149</v>
      </c>
      <c r="G1504" t="s">
        <v>3989</v>
      </c>
      <c r="H1504">
        <v>32.629100000000001</v>
      </c>
      <c r="I1504">
        <v>47.5</v>
      </c>
      <c r="K1504" t="s">
        <v>16150</v>
      </c>
      <c r="L1504">
        <v>5</v>
      </c>
      <c r="M1504">
        <v>0</v>
      </c>
      <c r="N1504" t="s">
        <v>16151</v>
      </c>
      <c r="O1504" t="s">
        <v>16152</v>
      </c>
      <c r="Q1504">
        <v>24</v>
      </c>
    </row>
    <row r="1505" spans="1:17" x14ac:dyDescent="0.3">
      <c r="A1505" t="s">
        <v>16153</v>
      </c>
      <c r="B1505" t="s">
        <v>4226</v>
      </c>
      <c r="C1505" t="s">
        <v>16154</v>
      </c>
      <c r="D1505" t="s">
        <v>16155</v>
      </c>
      <c r="E1505" t="s">
        <v>16156</v>
      </c>
      <c r="F1505" t="s">
        <v>16157</v>
      </c>
      <c r="G1505" t="s">
        <v>3917</v>
      </c>
      <c r="H1505">
        <v>750.404</v>
      </c>
      <c r="I1505">
        <v>36.1</v>
      </c>
      <c r="K1505" t="s">
        <v>16158</v>
      </c>
      <c r="L1505">
        <v>20487</v>
      </c>
      <c r="M1505">
        <v>21309</v>
      </c>
      <c r="N1505" t="s">
        <v>16159</v>
      </c>
      <c r="O1505" t="s">
        <v>16160</v>
      </c>
      <c r="P1505" t="s">
        <v>16161</v>
      </c>
    </row>
    <row r="1506" spans="1:17" x14ac:dyDescent="0.3">
      <c r="A1506" t="s">
        <v>16162</v>
      </c>
      <c r="B1506" t="s">
        <v>4208</v>
      </c>
      <c r="C1506" t="s">
        <v>16163</v>
      </c>
      <c r="D1506" t="s">
        <v>16164</v>
      </c>
      <c r="E1506" t="s">
        <v>16165</v>
      </c>
      <c r="F1506" t="s">
        <v>16166</v>
      </c>
      <c r="G1506" t="s">
        <v>3917</v>
      </c>
      <c r="H1506">
        <v>41.549399999999999</v>
      </c>
      <c r="I1506">
        <v>23.2</v>
      </c>
      <c r="K1506" t="s">
        <v>16167</v>
      </c>
      <c r="L1506">
        <v>283</v>
      </c>
      <c r="M1506">
        <v>10198</v>
      </c>
      <c r="N1506" t="s">
        <v>14066</v>
      </c>
      <c r="O1506" t="s">
        <v>16168</v>
      </c>
    </row>
    <row r="1507" spans="1:17" x14ac:dyDescent="0.3">
      <c r="A1507" t="s">
        <v>16169</v>
      </c>
      <c r="B1507" t="s">
        <v>3923</v>
      </c>
      <c r="D1507" t="s">
        <v>16170</v>
      </c>
      <c r="E1507" t="s">
        <v>16171</v>
      </c>
      <c r="F1507" t="s">
        <v>16172</v>
      </c>
      <c r="G1507" t="s">
        <v>3917</v>
      </c>
      <c r="H1507">
        <v>451.279</v>
      </c>
      <c r="I1507">
        <v>38.9</v>
      </c>
      <c r="K1507" t="s">
        <v>16173</v>
      </c>
      <c r="L1507">
        <v>45742</v>
      </c>
      <c r="M1507">
        <v>58438</v>
      </c>
      <c r="N1507" t="s">
        <v>16174</v>
      </c>
      <c r="O1507" t="s">
        <v>16175</v>
      </c>
    </row>
    <row r="1508" spans="1:17" x14ac:dyDescent="0.3">
      <c r="A1508" t="s">
        <v>16176</v>
      </c>
      <c r="B1508" t="s">
        <v>6388</v>
      </c>
      <c r="C1508" t="s">
        <v>16177</v>
      </c>
      <c r="D1508" t="s">
        <v>16178</v>
      </c>
      <c r="E1508" t="s">
        <v>16179</v>
      </c>
      <c r="F1508" t="s">
        <v>16180</v>
      </c>
      <c r="G1508" t="s">
        <v>3917</v>
      </c>
      <c r="H1508">
        <v>1532.39</v>
      </c>
      <c r="I1508">
        <v>41.3</v>
      </c>
      <c r="K1508" t="s">
        <v>16181</v>
      </c>
      <c r="L1508">
        <v>28883</v>
      </c>
      <c r="M1508">
        <v>0</v>
      </c>
      <c r="N1508" t="s">
        <v>16182</v>
      </c>
      <c r="O1508" t="s">
        <v>16183</v>
      </c>
    </row>
    <row r="1509" spans="1:17" x14ac:dyDescent="0.3">
      <c r="A1509" t="s">
        <v>16184</v>
      </c>
      <c r="B1509" t="s">
        <v>4043</v>
      </c>
      <c r="C1509" t="s">
        <v>16185</v>
      </c>
      <c r="D1509" t="s">
        <v>16186</v>
      </c>
      <c r="E1509" t="s">
        <v>16187</v>
      </c>
      <c r="F1509" t="s">
        <v>16188</v>
      </c>
      <c r="G1509" t="s">
        <v>3906</v>
      </c>
      <c r="H1509">
        <v>32.108699999999999</v>
      </c>
      <c r="I1509">
        <v>59.779299999999999</v>
      </c>
      <c r="J1509" t="s">
        <v>16189</v>
      </c>
      <c r="K1509" t="s">
        <v>16190</v>
      </c>
      <c r="L1509">
        <v>588</v>
      </c>
      <c r="M1509">
        <v>8147</v>
      </c>
      <c r="N1509" t="s">
        <v>7544</v>
      </c>
      <c r="O1509" t="s">
        <v>16191</v>
      </c>
      <c r="P1509" t="s">
        <v>16192</v>
      </c>
    </row>
    <row r="1510" spans="1:17" x14ac:dyDescent="0.3">
      <c r="A1510" t="s">
        <v>16193</v>
      </c>
      <c r="B1510" t="s">
        <v>4198</v>
      </c>
      <c r="C1510" t="s">
        <v>16194</v>
      </c>
      <c r="D1510" t="s">
        <v>16195</v>
      </c>
      <c r="E1510" t="s">
        <v>16196</v>
      </c>
      <c r="F1510" t="s">
        <v>16197</v>
      </c>
      <c r="G1510" t="s">
        <v>3917</v>
      </c>
      <c r="H1510">
        <v>8.5694999999999997</v>
      </c>
      <c r="I1510">
        <v>18.899999999999999</v>
      </c>
      <c r="K1510" t="s">
        <v>16198</v>
      </c>
      <c r="L1510">
        <v>554</v>
      </c>
      <c r="M1510">
        <v>2764</v>
      </c>
      <c r="N1510" t="s">
        <v>13398</v>
      </c>
      <c r="O1510" t="s">
        <v>16199</v>
      </c>
    </row>
    <row r="1511" spans="1:17" x14ac:dyDescent="0.3">
      <c r="A1511" t="s">
        <v>16200</v>
      </c>
      <c r="B1511" t="s">
        <v>4347</v>
      </c>
      <c r="C1511" t="s">
        <v>16201</v>
      </c>
      <c r="D1511" t="s">
        <v>16202</v>
      </c>
      <c r="E1511" t="s">
        <v>16203</v>
      </c>
      <c r="F1511" t="s">
        <v>16204</v>
      </c>
      <c r="G1511" t="s">
        <v>3917</v>
      </c>
      <c r="H1511">
        <v>48.9557</v>
      </c>
      <c r="I1511">
        <v>55.6</v>
      </c>
      <c r="K1511" t="s">
        <v>16205</v>
      </c>
      <c r="L1511">
        <v>69</v>
      </c>
      <c r="M1511">
        <v>15478</v>
      </c>
      <c r="N1511" t="s">
        <v>16206</v>
      </c>
      <c r="O1511" t="s">
        <v>16207</v>
      </c>
      <c r="Q1511">
        <v>25</v>
      </c>
    </row>
    <row r="1512" spans="1:17" x14ac:dyDescent="0.3">
      <c r="A1512" t="s">
        <v>16208</v>
      </c>
      <c r="B1512" t="s">
        <v>4347</v>
      </c>
      <c r="C1512" t="s">
        <v>16209</v>
      </c>
      <c r="D1512" t="s">
        <v>16210</v>
      </c>
      <c r="E1512" t="s">
        <v>16211</v>
      </c>
      <c r="F1512" t="s">
        <v>16212</v>
      </c>
      <c r="G1512" t="s">
        <v>3917</v>
      </c>
      <c r="H1512">
        <v>35.72</v>
      </c>
      <c r="I1512">
        <v>48.8</v>
      </c>
      <c r="K1512" t="s">
        <v>16213</v>
      </c>
      <c r="L1512">
        <v>62</v>
      </c>
      <c r="M1512">
        <v>0</v>
      </c>
      <c r="N1512" t="s">
        <v>16214</v>
      </c>
      <c r="O1512" t="s">
        <v>16215</v>
      </c>
      <c r="Q1512">
        <v>31</v>
      </c>
    </row>
    <row r="1513" spans="1:17" x14ac:dyDescent="0.3">
      <c r="A1513" t="s">
        <v>16216</v>
      </c>
      <c r="B1513" t="s">
        <v>3984</v>
      </c>
      <c r="C1513" t="s">
        <v>16217</v>
      </c>
      <c r="D1513" t="s">
        <v>16218</v>
      </c>
      <c r="E1513" t="s">
        <v>16219</v>
      </c>
      <c r="F1513" t="s">
        <v>16220</v>
      </c>
      <c r="G1513" t="s">
        <v>3917</v>
      </c>
      <c r="H1513">
        <v>11.5822</v>
      </c>
      <c r="I1513">
        <v>45.2</v>
      </c>
      <c r="K1513" t="s">
        <v>16221</v>
      </c>
      <c r="L1513">
        <v>10</v>
      </c>
      <c r="M1513">
        <v>5542</v>
      </c>
      <c r="N1513" t="s">
        <v>7885</v>
      </c>
      <c r="O1513" t="s">
        <v>16222</v>
      </c>
      <c r="P1513" t="s">
        <v>16223</v>
      </c>
      <c r="Q1513">
        <v>25</v>
      </c>
    </row>
    <row r="1514" spans="1:17" x14ac:dyDescent="0.3">
      <c r="A1514" t="s">
        <v>16224</v>
      </c>
      <c r="B1514" t="s">
        <v>4347</v>
      </c>
      <c r="C1514" t="s">
        <v>16225</v>
      </c>
      <c r="D1514" t="s">
        <v>16226</v>
      </c>
      <c r="E1514" t="s">
        <v>16227</v>
      </c>
      <c r="F1514" t="s">
        <v>16228</v>
      </c>
      <c r="G1514" t="s">
        <v>3917</v>
      </c>
      <c r="H1514">
        <v>24.540299999999998</v>
      </c>
      <c r="I1514">
        <v>59.459400000000002</v>
      </c>
      <c r="J1514" t="s">
        <v>16229</v>
      </c>
      <c r="K1514" t="s">
        <v>16230</v>
      </c>
      <c r="L1514">
        <v>78</v>
      </c>
      <c r="M1514">
        <v>8311</v>
      </c>
      <c r="N1514" t="s">
        <v>16231</v>
      </c>
      <c r="O1514" t="s">
        <v>16232</v>
      </c>
      <c r="P1514" t="s">
        <v>16233</v>
      </c>
      <c r="Q1514">
        <v>25</v>
      </c>
    </row>
    <row r="1515" spans="1:17" x14ac:dyDescent="0.3">
      <c r="A1515" t="s">
        <v>16234</v>
      </c>
      <c r="B1515" t="s">
        <v>3984</v>
      </c>
      <c r="C1515" t="s">
        <v>16235</v>
      </c>
      <c r="D1515" t="s">
        <v>16236</v>
      </c>
      <c r="E1515" t="s">
        <v>16237</v>
      </c>
      <c r="F1515" t="s">
        <v>16238</v>
      </c>
      <c r="G1515" t="s">
        <v>3917</v>
      </c>
      <c r="H1515">
        <v>34.107500000000002</v>
      </c>
      <c r="I1515">
        <v>52</v>
      </c>
      <c r="K1515" t="s">
        <v>16239</v>
      </c>
      <c r="L1515">
        <v>595</v>
      </c>
      <c r="M1515">
        <v>0</v>
      </c>
      <c r="N1515" t="s">
        <v>5032</v>
      </c>
      <c r="O1515" t="s">
        <v>16240</v>
      </c>
    </row>
    <row r="1516" spans="1:17" x14ac:dyDescent="0.3">
      <c r="A1516" t="s">
        <v>16241</v>
      </c>
      <c r="B1516" t="s">
        <v>3912</v>
      </c>
      <c r="D1516" t="s">
        <v>16242</v>
      </c>
      <c r="E1516" t="s">
        <v>16243</v>
      </c>
      <c r="F1516" t="s">
        <v>16244</v>
      </c>
      <c r="G1516" t="s">
        <v>3917</v>
      </c>
      <c r="H1516">
        <v>12.954599999999999</v>
      </c>
      <c r="I1516">
        <v>33.6</v>
      </c>
      <c r="K1516" t="s">
        <v>16245</v>
      </c>
      <c r="L1516">
        <v>233</v>
      </c>
      <c r="M1516">
        <v>8333</v>
      </c>
      <c r="N1516" t="s">
        <v>16246</v>
      </c>
      <c r="O1516" t="s">
        <v>16247</v>
      </c>
    </row>
    <row r="1517" spans="1:17" x14ac:dyDescent="0.3">
      <c r="A1517" t="s">
        <v>16248</v>
      </c>
      <c r="B1517" t="s">
        <v>4198</v>
      </c>
      <c r="C1517" t="s">
        <v>16249</v>
      </c>
      <c r="D1517" t="s">
        <v>16250</v>
      </c>
      <c r="E1517" t="s">
        <v>16251</v>
      </c>
      <c r="F1517" t="s">
        <v>16252</v>
      </c>
      <c r="G1517" t="s">
        <v>3917</v>
      </c>
      <c r="H1517">
        <v>3.2135199999999999</v>
      </c>
      <c r="I1517">
        <v>36.700000000000003</v>
      </c>
      <c r="K1517" t="s">
        <v>16253</v>
      </c>
      <c r="L1517">
        <v>220</v>
      </c>
      <c r="M1517">
        <v>2239</v>
      </c>
      <c r="N1517" t="s">
        <v>11315</v>
      </c>
      <c r="O1517" t="s">
        <v>16254</v>
      </c>
      <c r="P1517" t="s">
        <v>16255</v>
      </c>
    </row>
    <row r="1518" spans="1:17" x14ac:dyDescent="0.3">
      <c r="A1518" t="s">
        <v>16256</v>
      </c>
      <c r="B1518" t="s">
        <v>3912</v>
      </c>
      <c r="C1518" t="s">
        <v>16257</v>
      </c>
      <c r="D1518" t="s">
        <v>16258</v>
      </c>
      <c r="E1518" t="s">
        <v>16259</v>
      </c>
      <c r="F1518" t="s">
        <v>16260</v>
      </c>
      <c r="G1518" t="s">
        <v>3989</v>
      </c>
      <c r="H1518">
        <v>50.164499999999997</v>
      </c>
      <c r="I1518">
        <v>31.7</v>
      </c>
      <c r="K1518" t="s">
        <v>16261</v>
      </c>
      <c r="L1518">
        <v>19840</v>
      </c>
      <c r="M1518">
        <v>20740</v>
      </c>
      <c r="N1518" t="s">
        <v>14462</v>
      </c>
      <c r="O1518" t="s">
        <v>16262</v>
      </c>
    </row>
    <row r="1519" spans="1:17" x14ac:dyDescent="0.3">
      <c r="A1519" t="s">
        <v>3830</v>
      </c>
      <c r="B1519" t="s">
        <v>3912</v>
      </c>
      <c r="C1519" t="s">
        <v>16263</v>
      </c>
      <c r="D1519" t="s">
        <v>16264</v>
      </c>
      <c r="E1519" t="s">
        <v>16265</v>
      </c>
      <c r="F1519" t="s">
        <v>16266</v>
      </c>
      <c r="G1519" t="s">
        <v>3917</v>
      </c>
      <c r="H1519">
        <v>76.839299999999994</v>
      </c>
      <c r="I1519">
        <v>51</v>
      </c>
      <c r="K1519" t="s">
        <v>16267</v>
      </c>
      <c r="L1519">
        <v>472</v>
      </c>
      <c r="M1519">
        <v>0</v>
      </c>
      <c r="N1519" t="s">
        <v>14714</v>
      </c>
      <c r="O1519" t="s">
        <v>16268</v>
      </c>
    </row>
    <row r="1520" spans="1:17" x14ac:dyDescent="0.3">
      <c r="A1520" t="s">
        <v>16269</v>
      </c>
      <c r="B1520" t="s">
        <v>4091</v>
      </c>
      <c r="C1520" t="s">
        <v>16270</v>
      </c>
      <c r="D1520" t="s">
        <v>16271</v>
      </c>
      <c r="E1520" t="s">
        <v>16272</v>
      </c>
      <c r="F1520" t="s">
        <v>16273</v>
      </c>
      <c r="G1520" t="s">
        <v>4048</v>
      </c>
      <c r="H1520">
        <v>9.0103600000000004</v>
      </c>
      <c r="I1520">
        <v>41.580300000000001</v>
      </c>
      <c r="J1520" t="s">
        <v>16274</v>
      </c>
      <c r="L1520">
        <v>6</v>
      </c>
      <c r="M1520">
        <v>4002</v>
      </c>
      <c r="N1520" t="s">
        <v>16275</v>
      </c>
      <c r="O1520" t="s">
        <v>16276</v>
      </c>
      <c r="P1520" t="s">
        <v>16277</v>
      </c>
    </row>
    <row r="1521" spans="1:17" x14ac:dyDescent="0.3">
      <c r="A1521" t="s">
        <v>16278</v>
      </c>
      <c r="B1521" t="s">
        <v>4043</v>
      </c>
      <c r="C1521" t="s">
        <v>16279</v>
      </c>
      <c r="D1521" t="s">
        <v>16280</v>
      </c>
      <c r="E1521" t="s">
        <v>16281</v>
      </c>
      <c r="F1521" t="s">
        <v>16282</v>
      </c>
      <c r="G1521" t="s">
        <v>3906</v>
      </c>
      <c r="H1521">
        <v>41.297400000000003</v>
      </c>
      <c r="I1521">
        <v>57.007100000000001</v>
      </c>
      <c r="J1521" t="s">
        <v>16283</v>
      </c>
      <c r="K1521" t="s">
        <v>16284</v>
      </c>
      <c r="L1521">
        <v>458</v>
      </c>
      <c r="M1521">
        <v>0</v>
      </c>
      <c r="N1521" t="s">
        <v>16285</v>
      </c>
      <c r="O1521" t="s">
        <v>16286</v>
      </c>
    </row>
    <row r="1522" spans="1:17" x14ac:dyDescent="0.3">
      <c r="A1522" t="s">
        <v>16287</v>
      </c>
      <c r="B1522" t="s">
        <v>3984</v>
      </c>
      <c r="C1522" t="s">
        <v>16288</v>
      </c>
      <c r="D1522" t="s">
        <v>16289</v>
      </c>
      <c r="E1522" t="s">
        <v>16290</v>
      </c>
      <c r="F1522" t="s">
        <v>16291</v>
      </c>
      <c r="G1522" t="s">
        <v>3917</v>
      </c>
      <c r="H1522">
        <v>11.6235</v>
      </c>
      <c r="I1522">
        <v>39.799999999999997</v>
      </c>
      <c r="K1522" t="s">
        <v>16292</v>
      </c>
      <c r="L1522">
        <v>50</v>
      </c>
      <c r="M1522">
        <v>0</v>
      </c>
      <c r="N1522" t="s">
        <v>16293</v>
      </c>
      <c r="O1522" t="s">
        <v>16294</v>
      </c>
      <c r="Q1522">
        <v>28</v>
      </c>
    </row>
    <row r="1523" spans="1:17" x14ac:dyDescent="0.3">
      <c r="A1523" t="s">
        <v>16295</v>
      </c>
      <c r="B1523" t="s">
        <v>3923</v>
      </c>
      <c r="C1523" t="s">
        <v>16296</v>
      </c>
      <c r="D1523" t="s">
        <v>16297</v>
      </c>
      <c r="E1523" t="s">
        <v>16298</v>
      </c>
      <c r="F1523" t="s">
        <v>16299</v>
      </c>
      <c r="G1523" t="s">
        <v>3917</v>
      </c>
      <c r="H1523">
        <v>1340.77</v>
      </c>
      <c r="I1523">
        <v>45.9</v>
      </c>
      <c r="K1523" t="s">
        <v>16300</v>
      </c>
      <c r="L1523">
        <v>2286</v>
      </c>
      <c r="M1523">
        <v>0</v>
      </c>
      <c r="N1523" t="s">
        <v>16301</v>
      </c>
      <c r="O1523" t="s">
        <v>16302</v>
      </c>
    </row>
    <row r="1524" spans="1:17" x14ac:dyDescent="0.3">
      <c r="A1524" t="s">
        <v>16303</v>
      </c>
      <c r="B1524" t="s">
        <v>3984</v>
      </c>
      <c r="C1524" t="s">
        <v>16304</v>
      </c>
      <c r="D1524" t="s">
        <v>16305</v>
      </c>
      <c r="E1524" t="s">
        <v>16306</v>
      </c>
      <c r="F1524" t="s">
        <v>16307</v>
      </c>
      <c r="G1524" t="s">
        <v>3917</v>
      </c>
      <c r="H1524">
        <v>31.3506</v>
      </c>
      <c r="I1524">
        <v>48</v>
      </c>
      <c r="K1524" t="s">
        <v>16308</v>
      </c>
      <c r="L1524">
        <v>27</v>
      </c>
      <c r="M1524">
        <v>12434</v>
      </c>
      <c r="N1524" t="s">
        <v>13691</v>
      </c>
      <c r="O1524" t="s">
        <v>16309</v>
      </c>
      <c r="P1524" t="s">
        <v>16310</v>
      </c>
      <c r="Q1524">
        <v>25</v>
      </c>
    </row>
    <row r="1525" spans="1:17" x14ac:dyDescent="0.3">
      <c r="A1525" t="s">
        <v>16311</v>
      </c>
      <c r="B1525" t="s">
        <v>4043</v>
      </c>
      <c r="C1525" t="s">
        <v>16312</v>
      </c>
      <c r="D1525" t="s">
        <v>16313</v>
      </c>
      <c r="E1525" t="s">
        <v>16314</v>
      </c>
      <c r="F1525" t="s">
        <v>16315</v>
      </c>
      <c r="G1525" t="s">
        <v>3989</v>
      </c>
      <c r="H1525">
        <v>23.587199999999999</v>
      </c>
      <c r="I1525">
        <v>56.7</v>
      </c>
      <c r="K1525" t="s">
        <v>16316</v>
      </c>
      <c r="L1525">
        <v>3002</v>
      </c>
      <c r="M1525">
        <v>0</v>
      </c>
      <c r="N1525" t="s">
        <v>6620</v>
      </c>
      <c r="O1525" t="s">
        <v>16317</v>
      </c>
    </row>
    <row r="1526" spans="1:17" x14ac:dyDescent="0.3">
      <c r="A1526" t="s">
        <v>16318</v>
      </c>
      <c r="B1526" t="s">
        <v>3984</v>
      </c>
      <c r="C1526" t="s">
        <v>16319</v>
      </c>
      <c r="D1526" t="s">
        <v>16320</v>
      </c>
      <c r="E1526" t="s">
        <v>16321</v>
      </c>
      <c r="F1526" t="s">
        <v>16322</v>
      </c>
      <c r="G1526" t="s">
        <v>3989</v>
      </c>
      <c r="H1526">
        <v>23.577100000000002</v>
      </c>
      <c r="I1526">
        <v>26.4</v>
      </c>
      <c r="K1526" t="s">
        <v>16323</v>
      </c>
      <c r="L1526">
        <v>2647</v>
      </c>
      <c r="M1526">
        <v>0</v>
      </c>
      <c r="N1526" t="s">
        <v>16324</v>
      </c>
      <c r="O1526" t="s">
        <v>16325</v>
      </c>
      <c r="Q1526">
        <v>25</v>
      </c>
    </row>
    <row r="1527" spans="1:17" x14ac:dyDescent="0.3">
      <c r="A1527" t="s">
        <v>147</v>
      </c>
      <c r="B1527" t="s">
        <v>3984</v>
      </c>
      <c r="C1527" t="s">
        <v>16326</v>
      </c>
      <c r="D1527" t="s">
        <v>16327</v>
      </c>
      <c r="E1527" t="s">
        <v>16328</v>
      </c>
      <c r="F1527" t="s">
        <v>16329</v>
      </c>
      <c r="G1527" t="s">
        <v>4048</v>
      </c>
      <c r="H1527">
        <v>10.8126</v>
      </c>
      <c r="I1527">
        <v>38.249000000000002</v>
      </c>
      <c r="J1527" t="s">
        <v>16330</v>
      </c>
      <c r="L1527">
        <v>5</v>
      </c>
      <c r="M1527">
        <v>5154</v>
      </c>
      <c r="N1527" t="s">
        <v>16331</v>
      </c>
      <c r="O1527" t="s">
        <v>16332</v>
      </c>
      <c r="P1527" t="s">
        <v>16333</v>
      </c>
      <c r="Q1527">
        <v>25</v>
      </c>
    </row>
    <row r="1528" spans="1:17" x14ac:dyDescent="0.3">
      <c r="A1528" t="s">
        <v>16334</v>
      </c>
      <c r="B1528" t="s">
        <v>4226</v>
      </c>
      <c r="C1528" t="s">
        <v>16335</v>
      </c>
      <c r="D1528" t="s">
        <v>16336</v>
      </c>
      <c r="E1528" t="s">
        <v>16337</v>
      </c>
      <c r="F1528" t="s">
        <v>16338</v>
      </c>
      <c r="G1528" t="s">
        <v>3906</v>
      </c>
      <c r="H1528">
        <v>446.80099999999999</v>
      </c>
      <c r="I1528">
        <v>36.677100000000003</v>
      </c>
      <c r="J1528" t="s">
        <v>16339</v>
      </c>
      <c r="K1528" t="s">
        <v>16340</v>
      </c>
      <c r="L1528">
        <v>301</v>
      </c>
      <c r="M1528">
        <v>0</v>
      </c>
      <c r="N1528" t="s">
        <v>16341</v>
      </c>
      <c r="O1528" t="s">
        <v>16342</v>
      </c>
    </row>
    <row r="1529" spans="1:17" x14ac:dyDescent="0.3">
      <c r="A1529" t="s">
        <v>16343</v>
      </c>
      <c r="B1529" t="s">
        <v>4635</v>
      </c>
      <c r="C1529" t="s">
        <v>16344</v>
      </c>
      <c r="D1529" t="s">
        <v>16345</v>
      </c>
      <c r="E1529" t="s">
        <v>16346</v>
      </c>
      <c r="F1529" t="s">
        <v>16347</v>
      </c>
      <c r="G1529" t="s">
        <v>3917</v>
      </c>
      <c r="H1529">
        <v>1066.52</v>
      </c>
      <c r="I1529">
        <v>41.2</v>
      </c>
      <c r="K1529" t="s">
        <v>16348</v>
      </c>
      <c r="L1529">
        <v>5995</v>
      </c>
      <c r="M1529">
        <v>0</v>
      </c>
      <c r="N1529" t="s">
        <v>16349</v>
      </c>
      <c r="O1529" t="s">
        <v>16350</v>
      </c>
    </row>
    <row r="1530" spans="1:17" x14ac:dyDescent="0.3">
      <c r="A1530" t="s">
        <v>16351</v>
      </c>
      <c r="B1530" t="s">
        <v>4367</v>
      </c>
      <c r="D1530" t="s">
        <v>16352</v>
      </c>
      <c r="E1530" t="s">
        <v>16353</v>
      </c>
      <c r="F1530" t="s">
        <v>16354</v>
      </c>
      <c r="G1530" t="s">
        <v>3989</v>
      </c>
      <c r="H1530">
        <v>746.04499999999996</v>
      </c>
      <c r="I1530">
        <v>40.799999999999997</v>
      </c>
      <c r="K1530" t="s">
        <v>16355</v>
      </c>
      <c r="L1530">
        <v>15872</v>
      </c>
      <c r="M1530">
        <v>0</v>
      </c>
      <c r="N1530" t="s">
        <v>12282</v>
      </c>
      <c r="O1530" t="s">
        <v>16356</v>
      </c>
    </row>
    <row r="1531" spans="1:17" x14ac:dyDescent="0.3">
      <c r="A1531" t="s">
        <v>16357</v>
      </c>
      <c r="B1531" t="s">
        <v>4226</v>
      </c>
      <c r="D1531" t="s">
        <v>16358</v>
      </c>
      <c r="E1531" t="s">
        <v>16359</v>
      </c>
      <c r="F1531" t="s">
        <v>16360</v>
      </c>
      <c r="G1531" t="s">
        <v>3917</v>
      </c>
      <c r="H1531">
        <v>236.23599999999999</v>
      </c>
      <c r="I1531">
        <v>37.1</v>
      </c>
      <c r="K1531" t="s">
        <v>16361</v>
      </c>
      <c r="L1531">
        <v>36804</v>
      </c>
      <c r="M1531">
        <v>18247</v>
      </c>
      <c r="N1531" t="s">
        <v>16362</v>
      </c>
      <c r="O1531" t="s">
        <v>16363</v>
      </c>
    </row>
    <row r="1532" spans="1:17" x14ac:dyDescent="0.3">
      <c r="A1532" t="s">
        <v>16364</v>
      </c>
      <c r="B1532" t="s">
        <v>4267</v>
      </c>
      <c r="D1532" t="s">
        <v>16365</v>
      </c>
      <c r="E1532" t="s">
        <v>16366</v>
      </c>
      <c r="F1532" t="s">
        <v>16367</v>
      </c>
      <c r="G1532" t="s">
        <v>3989</v>
      </c>
      <c r="H1532">
        <v>925.54600000000005</v>
      </c>
      <c r="I1532">
        <v>29.3</v>
      </c>
      <c r="K1532" t="s">
        <v>16368</v>
      </c>
      <c r="L1532">
        <v>92408</v>
      </c>
      <c r="M1532">
        <v>0</v>
      </c>
      <c r="N1532" t="s">
        <v>16369</v>
      </c>
      <c r="O1532" t="s">
        <v>16370</v>
      </c>
    </row>
    <row r="1533" spans="1:17" x14ac:dyDescent="0.3">
      <c r="A1533" t="s">
        <v>16371</v>
      </c>
      <c r="B1533" t="s">
        <v>6388</v>
      </c>
      <c r="C1533" t="s">
        <v>16372</v>
      </c>
      <c r="D1533" t="s">
        <v>16373</v>
      </c>
      <c r="E1533" t="s">
        <v>16374</v>
      </c>
      <c r="F1533" t="s">
        <v>16375</v>
      </c>
      <c r="G1533" t="s">
        <v>3917</v>
      </c>
      <c r="H1533">
        <v>2202.48</v>
      </c>
      <c r="I1533">
        <v>44.5</v>
      </c>
      <c r="K1533" t="s">
        <v>16376</v>
      </c>
      <c r="L1533">
        <v>19904</v>
      </c>
      <c r="M1533">
        <v>38574</v>
      </c>
      <c r="N1533" t="s">
        <v>15263</v>
      </c>
      <c r="O1533" t="s">
        <v>16377</v>
      </c>
      <c r="P1533" t="s">
        <v>16378</v>
      </c>
    </row>
    <row r="1534" spans="1:17" x14ac:dyDescent="0.3">
      <c r="A1534" t="s">
        <v>16379</v>
      </c>
      <c r="B1534" t="s">
        <v>4226</v>
      </c>
      <c r="D1534" t="s">
        <v>16380</v>
      </c>
      <c r="E1534" t="s">
        <v>16381</v>
      </c>
      <c r="F1534" t="s">
        <v>16382</v>
      </c>
      <c r="G1534" t="s">
        <v>3917</v>
      </c>
      <c r="H1534">
        <v>2144.5100000000002</v>
      </c>
      <c r="I1534">
        <v>41.6</v>
      </c>
      <c r="K1534" t="s">
        <v>16383</v>
      </c>
      <c r="L1534">
        <v>200537</v>
      </c>
      <c r="M1534">
        <v>0</v>
      </c>
      <c r="N1534" t="s">
        <v>16384</v>
      </c>
      <c r="O1534" t="s">
        <v>16385</v>
      </c>
    </row>
    <row r="1535" spans="1:17" x14ac:dyDescent="0.3">
      <c r="A1535" t="s">
        <v>16386</v>
      </c>
      <c r="B1535" t="s">
        <v>4226</v>
      </c>
      <c r="D1535" t="s">
        <v>16387</v>
      </c>
      <c r="E1535" t="s">
        <v>16388</v>
      </c>
      <c r="F1535" t="s">
        <v>16389</v>
      </c>
      <c r="G1535" t="s">
        <v>3917</v>
      </c>
      <c r="H1535">
        <v>474.34699999999998</v>
      </c>
      <c r="I1535">
        <v>34.4</v>
      </c>
      <c r="K1535" t="s">
        <v>16390</v>
      </c>
      <c r="L1535">
        <v>8161</v>
      </c>
      <c r="M1535">
        <v>18562</v>
      </c>
      <c r="N1535" t="s">
        <v>16391</v>
      </c>
      <c r="O1535" t="s">
        <v>16392</v>
      </c>
    </row>
    <row r="1536" spans="1:17" x14ac:dyDescent="0.3">
      <c r="A1536" t="s">
        <v>16393</v>
      </c>
      <c r="B1536" t="s">
        <v>4226</v>
      </c>
      <c r="C1536" t="s">
        <v>16394</v>
      </c>
      <c r="D1536" t="s">
        <v>16395</v>
      </c>
      <c r="E1536" t="s">
        <v>16396</v>
      </c>
      <c r="F1536" t="s">
        <v>16397</v>
      </c>
      <c r="G1536" t="s">
        <v>3917</v>
      </c>
      <c r="H1536">
        <v>186.398</v>
      </c>
      <c r="I1536">
        <v>45</v>
      </c>
      <c r="K1536" t="s">
        <v>16398</v>
      </c>
      <c r="L1536">
        <v>1789</v>
      </c>
      <c r="M1536">
        <v>19696</v>
      </c>
      <c r="N1536" t="s">
        <v>16399</v>
      </c>
      <c r="O1536" t="s">
        <v>16400</v>
      </c>
      <c r="P1536" t="s">
        <v>16401</v>
      </c>
    </row>
    <row r="1537" spans="1:17" x14ac:dyDescent="0.3">
      <c r="A1537" t="s">
        <v>16402</v>
      </c>
      <c r="B1537" t="s">
        <v>4267</v>
      </c>
      <c r="C1537" t="s">
        <v>16403</v>
      </c>
      <c r="D1537" t="s">
        <v>16404</v>
      </c>
      <c r="E1537" t="s">
        <v>16405</v>
      </c>
      <c r="F1537" t="s">
        <v>16406</v>
      </c>
      <c r="G1537" t="s">
        <v>3906</v>
      </c>
      <c r="H1537">
        <v>701.45299999999997</v>
      </c>
      <c r="I1537">
        <v>37.770299999999999</v>
      </c>
      <c r="J1537" t="s">
        <v>16407</v>
      </c>
      <c r="K1537" t="s">
        <v>16408</v>
      </c>
      <c r="L1537">
        <v>6112</v>
      </c>
      <c r="M1537">
        <v>0</v>
      </c>
      <c r="N1537" t="s">
        <v>9980</v>
      </c>
      <c r="O1537" t="s">
        <v>16409</v>
      </c>
    </row>
    <row r="1538" spans="1:17" x14ac:dyDescent="0.3">
      <c r="A1538" t="s">
        <v>16410</v>
      </c>
      <c r="B1538" t="s">
        <v>4267</v>
      </c>
      <c r="D1538" t="s">
        <v>16411</v>
      </c>
      <c r="E1538" t="s">
        <v>16412</v>
      </c>
      <c r="F1538" t="s">
        <v>16413</v>
      </c>
      <c r="G1538" t="s">
        <v>3917</v>
      </c>
      <c r="H1538">
        <v>1140.79</v>
      </c>
      <c r="I1538">
        <v>34.5</v>
      </c>
      <c r="K1538" t="s">
        <v>16414</v>
      </c>
      <c r="L1538">
        <v>159429</v>
      </c>
      <c r="M1538">
        <v>0</v>
      </c>
      <c r="N1538" t="s">
        <v>16415</v>
      </c>
      <c r="O1538" t="s">
        <v>16416</v>
      </c>
    </row>
    <row r="1539" spans="1:17" x14ac:dyDescent="0.3">
      <c r="A1539" t="s">
        <v>16417</v>
      </c>
      <c r="B1539" t="s">
        <v>4091</v>
      </c>
      <c r="C1539" t="s">
        <v>16418</v>
      </c>
      <c r="D1539" t="s">
        <v>16419</v>
      </c>
      <c r="E1539" t="s">
        <v>16420</v>
      </c>
      <c r="F1539" t="s">
        <v>16421</v>
      </c>
      <c r="G1539" t="s">
        <v>3906</v>
      </c>
      <c r="H1539">
        <v>13.8409</v>
      </c>
      <c r="I1539">
        <v>50.613700000000001</v>
      </c>
      <c r="J1539" t="s">
        <v>16422</v>
      </c>
      <c r="L1539">
        <v>483</v>
      </c>
      <c r="M1539">
        <v>5079</v>
      </c>
      <c r="N1539" t="s">
        <v>16423</v>
      </c>
      <c r="O1539" t="s">
        <v>16424</v>
      </c>
      <c r="P1539" t="s">
        <v>16425</v>
      </c>
    </row>
    <row r="1540" spans="1:17" x14ac:dyDescent="0.3">
      <c r="A1540" t="s">
        <v>16426</v>
      </c>
      <c r="B1540" t="s">
        <v>4443</v>
      </c>
      <c r="C1540" t="s">
        <v>16427</v>
      </c>
      <c r="D1540" t="s">
        <v>16428</v>
      </c>
      <c r="E1540" t="s">
        <v>16429</v>
      </c>
      <c r="F1540" t="s">
        <v>16430</v>
      </c>
      <c r="G1540" t="s">
        <v>3917</v>
      </c>
      <c r="H1540">
        <v>2384.85</v>
      </c>
      <c r="I1540">
        <v>41.6</v>
      </c>
      <c r="J1540" t="s">
        <v>16431</v>
      </c>
      <c r="K1540" t="s">
        <v>16432</v>
      </c>
      <c r="L1540">
        <v>3220</v>
      </c>
      <c r="M1540">
        <v>56261</v>
      </c>
      <c r="N1540" t="s">
        <v>7910</v>
      </c>
      <c r="O1540" t="s">
        <v>16433</v>
      </c>
      <c r="P1540" t="s">
        <v>16434</v>
      </c>
    </row>
    <row r="1541" spans="1:17" x14ac:dyDescent="0.3">
      <c r="A1541" t="s">
        <v>16435</v>
      </c>
      <c r="B1541" t="s">
        <v>4772</v>
      </c>
      <c r="C1541" t="s">
        <v>16436</v>
      </c>
      <c r="D1541" t="s">
        <v>16437</v>
      </c>
      <c r="E1541" t="s">
        <v>16438</v>
      </c>
      <c r="F1541" t="s">
        <v>16439</v>
      </c>
      <c r="G1541" t="s">
        <v>3917</v>
      </c>
      <c r="H1541">
        <v>56.993000000000002</v>
      </c>
      <c r="I1541">
        <v>63.9</v>
      </c>
      <c r="K1541" t="s">
        <v>16440</v>
      </c>
      <c r="L1541">
        <v>1346</v>
      </c>
      <c r="M1541">
        <v>0</v>
      </c>
      <c r="N1541" t="s">
        <v>14525</v>
      </c>
      <c r="O1541" t="s">
        <v>16441</v>
      </c>
    </row>
    <row r="1542" spans="1:17" x14ac:dyDescent="0.3">
      <c r="A1542" t="s">
        <v>16442</v>
      </c>
      <c r="B1542" t="s">
        <v>4443</v>
      </c>
      <c r="D1542" t="s">
        <v>16443</v>
      </c>
      <c r="E1542" t="s">
        <v>16444</v>
      </c>
      <c r="F1542" t="s">
        <v>16445</v>
      </c>
      <c r="G1542" t="s">
        <v>3917</v>
      </c>
      <c r="H1542">
        <v>2059.8000000000002</v>
      </c>
      <c r="I1542">
        <v>43.1</v>
      </c>
      <c r="K1542" t="s">
        <v>16446</v>
      </c>
      <c r="L1542">
        <v>101769</v>
      </c>
      <c r="M1542">
        <v>33106</v>
      </c>
      <c r="N1542" t="s">
        <v>13096</v>
      </c>
      <c r="O1542" t="s">
        <v>16447</v>
      </c>
      <c r="P1542" t="s">
        <v>16448</v>
      </c>
    </row>
    <row r="1543" spans="1:17" x14ac:dyDescent="0.3">
      <c r="A1543" t="s">
        <v>16449</v>
      </c>
      <c r="B1543" t="s">
        <v>3984</v>
      </c>
      <c r="C1543" t="s">
        <v>16450</v>
      </c>
      <c r="D1543" t="s">
        <v>16451</v>
      </c>
      <c r="E1543" t="s">
        <v>12716</v>
      </c>
      <c r="F1543" t="s">
        <v>16452</v>
      </c>
      <c r="G1543" t="s">
        <v>3917</v>
      </c>
      <c r="H1543">
        <v>22.965900000000001</v>
      </c>
      <c r="I1543">
        <v>39.1</v>
      </c>
      <c r="K1543" t="s">
        <v>16453</v>
      </c>
      <c r="L1543">
        <v>1159</v>
      </c>
      <c r="M1543">
        <v>0</v>
      </c>
      <c r="N1543" t="s">
        <v>14186</v>
      </c>
      <c r="O1543" t="s">
        <v>16454</v>
      </c>
      <c r="Q1543">
        <v>25</v>
      </c>
    </row>
    <row r="1544" spans="1:17" x14ac:dyDescent="0.3">
      <c r="A1544" t="s">
        <v>16455</v>
      </c>
      <c r="B1544" t="s">
        <v>4267</v>
      </c>
      <c r="D1544" t="s">
        <v>16456</v>
      </c>
      <c r="E1544" t="s">
        <v>16457</v>
      </c>
      <c r="F1544" t="s">
        <v>16458</v>
      </c>
      <c r="G1544" t="s">
        <v>3989</v>
      </c>
      <c r="H1544">
        <v>833.22900000000004</v>
      </c>
      <c r="I1544">
        <v>37.4</v>
      </c>
      <c r="K1544" t="s">
        <v>16459</v>
      </c>
      <c r="L1544">
        <v>328378</v>
      </c>
      <c r="M1544">
        <v>0</v>
      </c>
      <c r="N1544" t="s">
        <v>16460</v>
      </c>
      <c r="O1544" t="s">
        <v>16461</v>
      </c>
    </row>
    <row r="1545" spans="1:17" x14ac:dyDescent="0.3">
      <c r="A1545" t="s">
        <v>16462</v>
      </c>
      <c r="B1545" t="s">
        <v>4367</v>
      </c>
      <c r="C1545" t="s">
        <v>16463</v>
      </c>
      <c r="D1545" t="s">
        <v>16464</v>
      </c>
      <c r="E1545" t="s">
        <v>16465</v>
      </c>
      <c r="F1545" t="s">
        <v>16466</v>
      </c>
      <c r="G1545" t="s">
        <v>3917</v>
      </c>
      <c r="H1545">
        <v>801.71100000000001</v>
      </c>
      <c r="I1545">
        <v>40.700000000000003</v>
      </c>
      <c r="K1545" t="s">
        <v>16467</v>
      </c>
      <c r="L1545">
        <v>18105</v>
      </c>
      <c r="M1545">
        <v>47406</v>
      </c>
      <c r="N1545" t="s">
        <v>13072</v>
      </c>
      <c r="O1545" t="s">
        <v>16468</v>
      </c>
      <c r="P1545" t="s">
        <v>16469</v>
      </c>
    </row>
    <row r="1546" spans="1:17" x14ac:dyDescent="0.3">
      <c r="A1546" t="s">
        <v>16470</v>
      </c>
      <c r="B1546" t="s">
        <v>4226</v>
      </c>
      <c r="C1546" t="s">
        <v>16471</v>
      </c>
      <c r="D1546" t="s">
        <v>16472</v>
      </c>
      <c r="E1546" t="s">
        <v>16473</v>
      </c>
      <c r="F1546" t="s">
        <v>16474</v>
      </c>
      <c r="G1546" t="s">
        <v>3917</v>
      </c>
      <c r="H1546">
        <v>89.583699999999993</v>
      </c>
      <c r="I1546">
        <v>38.799999999999997</v>
      </c>
      <c r="K1546" t="s">
        <v>16475</v>
      </c>
      <c r="L1546">
        <v>4997</v>
      </c>
      <c r="M1546">
        <v>0</v>
      </c>
      <c r="N1546" t="s">
        <v>16476</v>
      </c>
      <c r="O1546" t="s">
        <v>16477</v>
      </c>
    </row>
    <row r="1547" spans="1:17" x14ac:dyDescent="0.3">
      <c r="A1547" t="s">
        <v>16478</v>
      </c>
      <c r="B1547" t="s">
        <v>4267</v>
      </c>
      <c r="C1547" t="s">
        <v>16479</v>
      </c>
      <c r="D1547" t="s">
        <v>16480</v>
      </c>
      <c r="E1547" t="s">
        <v>16481</v>
      </c>
      <c r="F1547" t="s">
        <v>16482</v>
      </c>
      <c r="G1547" t="s">
        <v>3906</v>
      </c>
      <c r="H1547">
        <v>1220.8499999999999</v>
      </c>
      <c r="I1547">
        <v>35.3369</v>
      </c>
      <c r="J1547" t="s">
        <v>16483</v>
      </c>
      <c r="K1547" t="s">
        <v>16484</v>
      </c>
      <c r="L1547">
        <v>362</v>
      </c>
      <c r="M1547">
        <v>0</v>
      </c>
      <c r="N1547" t="s">
        <v>10299</v>
      </c>
      <c r="O1547" t="s">
        <v>16485</v>
      </c>
    </row>
    <row r="1548" spans="1:17" x14ac:dyDescent="0.3">
      <c r="A1548" t="s">
        <v>16486</v>
      </c>
      <c r="B1548" t="s">
        <v>4267</v>
      </c>
      <c r="C1548" t="s">
        <v>16487</v>
      </c>
      <c r="D1548" t="s">
        <v>16488</v>
      </c>
      <c r="E1548" t="s">
        <v>16489</v>
      </c>
      <c r="F1548" t="s">
        <v>16490</v>
      </c>
      <c r="G1548" t="s">
        <v>3917</v>
      </c>
      <c r="H1548">
        <v>2640.79</v>
      </c>
      <c r="I1548">
        <v>45.5</v>
      </c>
      <c r="J1548" t="s">
        <v>16491</v>
      </c>
      <c r="K1548" t="s">
        <v>16492</v>
      </c>
      <c r="L1548">
        <v>81</v>
      </c>
      <c r="M1548">
        <v>27294</v>
      </c>
      <c r="N1548" t="s">
        <v>15458</v>
      </c>
      <c r="O1548" t="s">
        <v>16493</v>
      </c>
      <c r="P1548" t="s">
        <v>16494</v>
      </c>
    </row>
    <row r="1549" spans="1:17" x14ac:dyDescent="0.3">
      <c r="A1549" t="s">
        <v>16495</v>
      </c>
      <c r="B1549" t="s">
        <v>3984</v>
      </c>
      <c r="C1549" t="s">
        <v>16496</v>
      </c>
      <c r="D1549" t="s">
        <v>16497</v>
      </c>
      <c r="E1549" t="s">
        <v>16498</v>
      </c>
      <c r="F1549" t="s">
        <v>16499</v>
      </c>
      <c r="G1549" t="s">
        <v>3917</v>
      </c>
      <c r="H1549">
        <v>36.704900000000002</v>
      </c>
      <c r="I1549">
        <v>54.8</v>
      </c>
      <c r="K1549" t="s">
        <v>16500</v>
      </c>
      <c r="L1549">
        <v>804</v>
      </c>
      <c r="M1549">
        <v>10707</v>
      </c>
      <c r="N1549" t="s">
        <v>13856</v>
      </c>
      <c r="O1549" t="s">
        <v>16501</v>
      </c>
    </row>
    <row r="1550" spans="1:17" x14ac:dyDescent="0.3">
      <c r="A1550" t="s">
        <v>16502</v>
      </c>
      <c r="B1550" t="s">
        <v>4208</v>
      </c>
      <c r="D1550" t="s">
        <v>16503</v>
      </c>
      <c r="E1550" t="s">
        <v>16504</v>
      </c>
      <c r="F1550" t="s">
        <v>16505</v>
      </c>
      <c r="G1550" t="s">
        <v>3917</v>
      </c>
      <c r="H1550">
        <v>75.392099999999999</v>
      </c>
      <c r="I1550">
        <v>29.6</v>
      </c>
      <c r="K1550" t="s">
        <v>16506</v>
      </c>
      <c r="L1550">
        <v>5778</v>
      </c>
      <c r="M1550">
        <v>10886</v>
      </c>
      <c r="N1550" t="s">
        <v>9253</v>
      </c>
      <c r="O1550" t="s">
        <v>16507</v>
      </c>
    </row>
    <row r="1551" spans="1:17" x14ac:dyDescent="0.3">
      <c r="A1551" t="s">
        <v>16508</v>
      </c>
      <c r="B1551" t="s">
        <v>4226</v>
      </c>
      <c r="D1551" t="s">
        <v>16509</v>
      </c>
      <c r="E1551" t="s">
        <v>16510</v>
      </c>
      <c r="F1551" t="s">
        <v>16511</v>
      </c>
      <c r="G1551" t="s">
        <v>3906</v>
      </c>
      <c r="H1551">
        <v>229.69399999999999</v>
      </c>
      <c r="I1551">
        <v>32.404299999999999</v>
      </c>
      <c r="J1551" t="s">
        <v>16512</v>
      </c>
      <c r="L1551">
        <v>27</v>
      </c>
      <c r="M1551">
        <v>0</v>
      </c>
      <c r="N1551" t="s">
        <v>12055</v>
      </c>
      <c r="O1551" t="s">
        <v>16513</v>
      </c>
    </row>
    <row r="1552" spans="1:17" x14ac:dyDescent="0.3">
      <c r="A1552" t="s">
        <v>16514</v>
      </c>
      <c r="B1552" t="s">
        <v>4226</v>
      </c>
      <c r="C1552" t="s">
        <v>16515</v>
      </c>
      <c r="D1552" t="s">
        <v>16516</v>
      </c>
      <c r="E1552" t="s">
        <v>16517</v>
      </c>
      <c r="F1552" t="s">
        <v>16518</v>
      </c>
      <c r="G1552" t="s">
        <v>3917</v>
      </c>
      <c r="H1552">
        <v>274.99</v>
      </c>
      <c r="I1552">
        <v>50.898499999999999</v>
      </c>
      <c r="J1552" t="s">
        <v>16519</v>
      </c>
      <c r="K1552" t="s">
        <v>16520</v>
      </c>
      <c r="L1552">
        <v>18479</v>
      </c>
      <c r="M1552">
        <v>23356</v>
      </c>
      <c r="N1552" t="s">
        <v>5471</v>
      </c>
      <c r="O1552" t="s">
        <v>16521</v>
      </c>
      <c r="P1552" t="s">
        <v>16522</v>
      </c>
    </row>
    <row r="1553" spans="1:16" x14ac:dyDescent="0.3">
      <c r="A1553" t="s">
        <v>16523</v>
      </c>
      <c r="B1553" t="s">
        <v>4443</v>
      </c>
      <c r="C1553" t="s">
        <v>16524</v>
      </c>
      <c r="D1553" t="s">
        <v>16525</v>
      </c>
      <c r="E1553" t="s">
        <v>16526</v>
      </c>
      <c r="F1553" t="s">
        <v>16527</v>
      </c>
      <c r="G1553" t="s">
        <v>3917</v>
      </c>
      <c r="H1553">
        <v>2584.69</v>
      </c>
      <c r="I1553">
        <v>40.5</v>
      </c>
      <c r="K1553" t="s">
        <v>16528</v>
      </c>
      <c r="L1553">
        <v>194812</v>
      </c>
      <c r="M1553">
        <v>0</v>
      </c>
      <c r="N1553" t="s">
        <v>16529</v>
      </c>
      <c r="O1553" t="s">
        <v>16530</v>
      </c>
    </row>
    <row r="1554" spans="1:16" x14ac:dyDescent="0.3">
      <c r="A1554" t="s">
        <v>16531</v>
      </c>
      <c r="B1554" t="s">
        <v>4267</v>
      </c>
      <c r="D1554" t="s">
        <v>16532</v>
      </c>
      <c r="E1554" t="s">
        <v>16533</v>
      </c>
      <c r="F1554" t="s">
        <v>16534</v>
      </c>
      <c r="G1554" t="s">
        <v>3917</v>
      </c>
      <c r="H1554">
        <v>731.875</v>
      </c>
      <c r="I1554">
        <v>32.1</v>
      </c>
      <c r="K1554" t="s">
        <v>16535</v>
      </c>
      <c r="L1554">
        <v>15933</v>
      </c>
      <c r="M1554">
        <v>0</v>
      </c>
      <c r="N1554" t="s">
        <v>16536</v>
      </c>
      <c r="O1554" t="s">
        <v>16537</v>
      </c>
    </row>
    <row r="1555" spans="1:16" x14ac:dyDescent="0.3">
      <c r="A1555" t="s">
        <v>16538</v>
      </c>
      <c r="B1555" t="s">
        <v>4443</v>
      </c>
      <c r="D1555" t="s">
        <v>16539</v>
      </c>
      <c r="E1555" t="s">
        <v>16540</v>
      </c>
      <c r="F1555" t="s">
        <v>16541</v>
      </c>
      <c r="G1555" t="s">
        <v>3917</v>
      </c>
      <c r="H1555">
        <v>2471.6999999999998</v>
      </c>
      <c r="I1555">
        <v>38</v>
      </c>
      <c r="K1555" t="s">
        <v>16542</v>
      </c>
      <c r="L1555">
        <v>4363</v>
      </c>
      <c r="M1555">
        <v>0</v>
      </c>
      <c r="N1555" t="s">
        <v>16543</v>
      </c>
      <c r="O1555" t="s">
        <v>16544</v>
      </c>
    </row>
    <row r="1556" spans="1:16" x14ac:dyDescent="0.3">
      <c r="A1556" t="s">
        <v>16545</v>
      </c>
      <c r="B1556" t="s">
        <v>3984</v>
      </c>
      <c r="C1556" t="s">
        <v>16546</v>
      </c>
      <c r="D1556" t="s">
        <v>16547</v>
      </c>
      <c r="E1556" t="s">
        <v>16548</v>
      </c>
      <c r="F1556" t="s">
        <v>16549</v>
      </c>
      <c r="G1556" t="s">
        <v>3917</v>
      </c>
      <c r="H1556">
        <v>51.9499</v>
      </c>
      <c r="I1556">
        <v>42.9</v>
      </c>
      <c r="K1556" t="s">
        <v>16550</v>
      </c>
      <c r="L1556">
        <v>89</v>
      </c>
      <c r="M1556">
        <v>10027</v>
      </c>
      <c r="N1556" t="s">
        <v>14653</v>
      </c>
      <c r="O1556" t="s">
        <v>16551</v>
      </c>
      <c r="P1556" t="s">
        <v>16552</v>
      </c>
    </row>
    <row r="1557" spans="1:16" x14ac:dyDescent="0.3">
      <c r="A1557" t="s">
        <v>16553</v>
      </c>
      <c r="B1557" t="s">
        <v>4367</v>
      </c>
      <c r="D1557" t="s">
        <v>16554</v>
      </c>
      <c r="E1557" t="s">
        <v>16555</v>
      </c>
      <c r="F1557" t="s">
        <v>16556</v>
      </c>
      <c r="G1557" t="s">
        <v>3917</v>
      </c>
      <c r="H1557">
        <v>805.48099999999999</v>
      </c>
      <c r="I1557">
        <v>40.9</v>
      </c>
      <c r="K1557" t="s">
        <v>16557</v>
      </c>
      <c r="L1557">
        <v>13466</v>
      </c>
      <c r="M1557">
        <v>36555</v>
      </c>
      <c r="N1557" t="s">
        <v>16558</v>
      </c>
      <c r="O1557" t="s">
        <v>16559</v>
      </c>
      <c r="P1557" t="s">
        <v>16560</v>
      </c>
    </row>
    <row r="1558" spans="1:16" x14ac:dyDescent="0.3">
      <c r="A1558" t="s">
        <v>16561</v>
      </c>
      <c r="B1558" t="s">
        <v>3923</v>
      </c>
      <c r="D1558" t="s">
        <v>16562</v>
      </c>
      <c r="E1558" t="s">
        <v>16563</v>
      </c>
      <c r="F1558" t="s">
        <v>16564</v>
      </c>
      <c r="G1558" t="s">
        <v>3917</v>
      </c>
      <c r="H1558">
        <v>567.66200000000003</v>
      </c>
      <c r="I1558">
        <v>37.799999999999997</v>
      </c>
      <c r="K1558" t="s">
        <v>16565</v>
      </c>
      <c r="L1558">
        <v>45088</v>
      </c>
      <c r="M1558">
        <v>0</v>
      </c>
      <c r="N1558" t="s">
        <v>4994</v>
      </c>
      <c r="O1558" t="s">
        <v>16566</v>
      </c>
    </row>
    <row r="1559" spans="1:16" x14ac:dyDescent="0.3">
      <c r="A1559" t="s">
        <v>16567</v>
      </c>
      <c r="B1559" t="s">
        <v>3984</v>
      </c>
      <c r="C1559" t="s">
        <v>16568</v>
      </c>
      <c r="D1559" t="s">
        <v>16569</v>
      </c>
      <c r="E1559" t="s">
        <v>16570</v>
      </c>
      <c r="F1559" t="s">
        <v>16571</v>
      </c>
      <c r="G1559" t="s">
        <v>3917</v>
      </c>
      <c r="H1559">
        <v>28.781300000000002</v>
      </c>
      <c r="I1559">
        <v>54</v>
      </c>
      <c r="K1559" t="s">
        <v>16572</v>
      </c>
      <c r="L1559">
        <v>19</v>
      </c>
      <c r="M1559">
        <v>11094</v>
      </c>
      <c r="N1559" t="s">
        <v>15099</v>
      </c>
      <c r="O1559" t="s">
        <v>16573</v>
      </c>
      <c r="P1559" t="s">
        <v>16574</v>
      </c>
    </row>
    <row r="1560" spans="1:16" x14ac:dyDescent="0.3">
      <c r="A1560" t="s">
        <v>16575</v>
      </c>
      <c r="B1560" t="s">
        <v>3984</v>
      </c>
      <c r="C1560" t="s">
        <v>16576</v>
      </c>
      <c r="D1560" t="s">
        <v>16577</v>
      </c>
      <c r="E1560" t="s">
        <v>16578</v>
      </c>
      <c r="F1560" t="s">
        <v>16579</v>
      </c>
      <c r="G1560" t="s">
        <v>3917</v>
      </c>
      <c r="H1560">
        <v>31.855399999999999</v>
      </c>
      <c r="I1560">
        <v>50.146500000000003</v>
      </c>
      <c r="J1560" t="s">
        <v>16580</v>
      </c>
      <c r="K1560" t="s">
        <v>16581</v>
      </c>
      <c r="L1560">
        <v>10</v>
      </c>
      <c r="M1560">
        <v>0</v>
      </c>
      <c r="N1560" t="s">
        <v>16582</v>
      </c>
      <c r="O1560" t="s">
        <v>16583</v>
      </c>
    </row>
    <row r="1561" spans="1:16" x14ac:dyDescent="0.3">
      <c r="A1561" t="s">
        <v>16584</v>
      </c>
      <c r="B1561" t="s">
        <v>3984</v>
      </c>
      <c r="C1561" t="s">
        <v>16585</v>
      </c>
      <c r="D1561" t="s">
        <v>16586</v>
      </c>
      <c r="E1561" t="s">
        <v>16587</v>
      </c>
      <c r="F1561" t="s">
        <v>16588</v>
      </c>
      <c r="G1561" t="s">
        <v>3989</v>
      </c>
      <c r="H1561">
        <v>32.097299999999997</v>
      </c>
      <c r="I1561">
        <v>53.4</v>
      </c>
      <c r="K1561" t="s">
        <v>16589</v>
      </c>
      <c r="L1561">
        <v>1069</v>
      </c>
      <c r="M1561">
        <v>0</v>
      </c>
      <c r="N1561" t="s">
        <v>8254</v>
      </c>
      <c r="O1561" t="s">
        <v>16590</v>
      </c>
    </row>
    <row r="1562" spans="1:16" x14ac:dyDescent="0.3">
      <c r="A1562" t="s">
        <v>16591</v>
      </c>
      <c r="B1562" t="s">
        <v>3984</v>
      </c>
      <c r="C1562" t="s">
        <v>16592</v>
      </c>
      <c r="D1562" t="s">
        <v>16593</v>
      </c>
      <c r="E1562" t="s">
        <v>16594</v>
      </c>
      <c r="F1562" t="s">
        <v>16595</v>
      </c>
      <c r="G1562" t="s">
        <v>3989</v>
      </c>
      <c r="H1562">
        <v>31.136299999999999</v>
      </c>
      <c r="I1562">
        <v>53.8</v>
      </c>
      <c r="K1562" t="s">
        <v>16596</v>
      </c>
      <c r="L1562">
        <v>705</v>
      </c>
      <c r="M1562">
        <v>0</v>
      </c>
      <c r="N1562" t="s">
        <v>8254</v>
      </c>
      <c r="O1562" t="s">
        <v>16597</v>
      </c>
    </row>
    <row r="1563" spans="1:16" x14ac:dyDescent="0.3">
      <c r="A1563" t="s">
        <v>16598</v>
      </c>
      <c r="B1563" t="s">
        <v>3923</v>
      </c>
      <c r="D1563" t="s">
        <v>16599</v>
      </c>
      <c r="E1563" t="s">
        <v>16600</v>
      </c>
      <c r="F1563" t="s">
        <v>16601</v>
      </c>
      <c r="G1563" t="s">
        <v>3906</v>
      </c>
      <c r="H1563">
        <v>270.21300000000002</v>
      </c>
      <c r="I1563">
        <v>35.215000000000003</v>
      </c>
      <c r="J1563" t="s">
        <v>16602</v>
      </c>
      <c r="K1563" t="s">
        <v>16603</v>
      </c>
      <c r="L1563">
        <v>135</v>
      </c>
      <c r="M1563">
        <v>0</v>
      </c>
      <c r="N1563" t="s">
        <v>16604</v>
      </c>
      <c r="O1563" t="s">
        <v>16605</v>
      </c>
    </row>
    <row r="1564" spans="1:16" x14ac:dyDescent="0.3">
      <c r="A1564" t="s">
        <v>16606</v>
      </c>
      <c r="B1564" t="s">
        <v>3984</v>
      </c>
      <c r="C1564" t="s">
        <v>16607</v>
      </c>
      <c r="D1564" t="s">
        <v>16608</v>
      </c>
      <c r="E1564" t="s">
        <v>16609</v>
      </c>
      <c r="F1564" t="s">
        <v>16610</v>
      </c>
      <c r="G1564" t="s">
        <v>3917</v>
      </c>
      <c r="H1564">
        <v>26.267399999999999</v>
      </c>
      <c r="I1564">
        <v>49.7</v>
      </c>
      <c r="K1564" t="s">
        <v>16611</v>
      </c>
      <c r="L1564">
        <v>3418</v>
      </c>
      <c r="M1564">
        <v>0</v>
      </c>
      <c r="N1564" t="s">
        <v>10385</v>
      </c>
      <c r="O1564" t="s">
        <v>16612</v>
      </c>
    </row>
    <row r="1565" spans="1:16" x14ac:dyDescent="0.3">
      <c r="A1565" t="s">
        <v>16613</v>
      </c>
      <c r="B1565" t="s">
        <v>3923</v>
      </c>
      <c r="C1565" t="s">
        <v>16614</v>
      </c>
      <c r="D1565" t="s">
        <v>16615</v>
      </c>
      <c r="E1565" t="s">
        <v>16616</v>
      </c>
      <c r="F1565" t="s">
        <v>16617</v>
      </c>
      <c r="G1565" t="s">
        <v>3906</v>
      </c>
      <c r="H1565">
        <v>370.75099999999998</v>
      </c>
      <c r="I1565">
        <v>35.819899999999997</v>
      </c>
      <c r="J1565" t="s">
        <v>16618</v>
      </c>
      <c r="K1565" t="s">
        <v>16619</v>
      </c>
      <c r="L1565">
        <v>951</v>
      </c>
      <c r="M1565">
        <v>0</v>
      </c>
      <c r="N1565" t="s">
        <v>16620</v>
      </c>
      <c r="O1565" t="s">
        <v>16621</v>
      </c>
    </row>
    <row r="1566" spans="1:16" x14ac:dyDescent="0.3">
      <c r="A1566" t="s">
        <v>16622</v>
      </c>
      <c r="B1566" t="s">
        <v>3923</v>
      </c>
      <c r="C1566" t="s">
        <v>16623</v>
      </c>
      <c r="D1566" t="s">
        <v>16624</v>
      </c>
      <c r="E1566" t="s">
        <v>16625</v>
      </c>
      <c r="F1566" t="s">
        <v>16626</v>
      </c>
      <c r="G1566" t="s">
        <v>3917</v>
      </c>
      <c r="H1566">
        <v>167.352</v>
      </c>
      <c r="I1566">
        <v>0</v>
      </c>
      <c r="K1566" t="s">
        <v>16627</v>
      </c>
      <c r="L1566">
        <v>7810</v>
      </c>
      <c r="M1566">
        <v>0</v>
      </c>
      <c r="N1566" t="s">
        <v>7161</v>
      </c>
      <c r="O1566" t="s">
        <v>16628</v>
      </c>
    </row>
    <row r="1567" spans="1:16" x14ac:dyDescent="0.3">
      <c r="A1567" t="s">
        <v>16629</v>
      </c>
      <c r="B1567" t="s">
        <v>4443</v>
      </c>
      <c r="D1567" t="s">
        <v>16630</v>
      </c>
      <c r="E1567" t="s">
        <v>16631</v>
      </c>
      <c r="F1567" t="s">
        <v>16632</v>
      </c>
      <c r="G1567" t="s">
        <v>3917</v>
      </c>
      <c r="H1567">
        <v>2429.21</v>
      </c>
      <c r="I1567">
        <v>41.4</v>
      </c>
      <c r="J1567" t="s">
        <v>16633</v>
      </c>
      <c r="K1567" t="s">
        <v>16634</v>
      </c>
      <c r="L1567">
        <v>30713</v>
      </c>
      <c r="M1567">
        <v>26901</v>
      </c>
      <c r="N1567" t="s">
        <v>16635</v>
      </c>
      <c r="O1567" t="s">
        <v>16636</v>
      </c>
      <c r="P1567" t="s">
        <v>16637</v>
      </c>
    </row>
    <row r="1568" spans="1:16" x14ac:dyDescent="0.3">
      <c r="A1568" t="s">
        <v>16638</v>
      </c>
      <c r="B1568" t="s">
        <v>3923</v>
      </c>
      <c r="C1568" t="s">
        <v>16639</v>
      </c>
      <c r="D1568" t="s">
        <v>16640</v>
      </c>
      <c r="E1568" t="s">
        <v>16641</v>
      </c>
      <c r="F1568" t="s">
        <v>16642</v>
      </c>
      <c r="G1568" t="s">
        <v>3917</v>
      </c>
      <c r="H1568">
        <v>475.45100000000002</v>
      </c>
      <c r="I1568">
        <v>33.6</v>
      </c>
      <c r="K1568" t="s">
        <v>16643</v>
      </c>
      <c r="L1568">
        <v>1047</v>
      </c>
      <c r="M1568">
        <v>0</v>
      </c>
      <c r="N1568" t="s">
        <v>9980</v>
      </c>
      <c r="O1568" t="s">
        <v>16644</v>
      </c>
    </row>
    <row r="1569" spans="1:16" x14ac:dyDescent="0.3">
      <c r="A1569" t="s">
        <v>16645</v>
      </c>
      <c r="B1569" t="s">
        <v>3984</v>
      </c>
      <c r="C1569" t="s">
        <v>16646</v>
      </c>
      <c r="D1569" t="s">
        <v>16647</v>
      </c>
      <c r="E1569" t="s">
        <v>16648</v>
      </c>
      <c r="F1569" t="s">
        <v>16649</v>
      </c>
      <c r="G1569" t="s">
        <v>3917</v>
      </c>
      <c r="H1569">
        <v>51.910699999999999</v>
      </c>
      <c r="I1569">
        <v>48.7</v>
      </c>
      <c r="K1569" t="s">
        <v>16650</v>
      </c>
      <c r="L1569">
        <v>39</v>
      </c>
      <c r="M1569">
        <v>15413</v>
      </c>
      <c r="N1569" t="s">
        <v>16651</v>
      </c>
      <c r="O1569" t="s">
        <v>16652</v>
      </c>
      <c r="P1569" t="s">
        <v>16653</v>
      </c>
    </row>
    <row r="1570" spans="1:16" x14ac:dyDescent="0.3">
      <c r="A1570" t="s">
        <v>16654</v>
      </c>
      <c r="B1570" t="s">
        <v>4226</v>
      </c>
      <c r="D1570" t="s">
        <v>16655</v>
      </c>
      <c r="E1570" t="s">
        <v>16656</v>
      </c>
      <c r="F1570" t="s">
        <v>16657</v>
      </c>
      <c r="G1570" t="s">
        <v>3989</v>
      </c>
      <c r="H1570">
        <v>155.727</v>
      </c>
      <c r="I1570">
        <v>28.7</v>
      </c>
      <c r="K1570" t="s">
        <v>16658</v>
      </c>
      <c r="L1570">
        <v>94953</v>
      </c>
      <c r="M1570">
        <v>0</v>
      </c>
      <c r="N1570" t="s">
        <v>16659</v>
      </c>
      <c r="O1570" t="s">
        <v>16660</v>
      </c>
    </row>
    <row r="1571" spans="1:16" x14ac:dyDescent="0.3">
      <c r="A1571" t="s">
        <v>16661</v>
      </c>
      <c r="B1571" t="s">
        <v>3984</v>
      </c>
      <c r="C1571" t="s">
        <v>16662</v>
      </c>
      <c r="D1571" t="s">
        <v>16663</v>
      </c>
      <c r="E1571" t="s">
        <v>16664</v>
      </c>
      <c r="F1571" t="s">
        <v>16665</v>
      </c>
      <c r="G1571" t="s">
        <v>3917</v>
      </c>
      <c r="H1571">
        <v>64.714600000000004</v>
      </c>
      <c r="I1571">
        <v>48.3</v>
      </c>
      <c r="K1571" t="s">
        <v>16666</v>
      </c>
      <c r="L1571">
        <v>985</v>
      </c>
      <c r="M1571">
        <v>0</v>
      </c>
      <c r="N1571" t="s">
        <v>14376</v>
      </c>
      <c r="O1571" t="s">
        <v>16667</v>
      </c>
    </row>
    <row r="1572" spans="1:16" x14ac:dyDescent="0.3">
      <c r="A1572" t="s">
        <v>16668</v>
      </c>
      <c r="B1572" t="s">
        <v>4443</v>
      </c>
      <c r="C1572" t="s">
        <v>16669</v>
      </c>
      <c r="D1572" t="s">
        <v>16670</v>
      </c>
      <c r="E1572" t="s">
        <v>16671</v>
      </c>
      <c r="F1572" t="s">
        <v>16672</v>
      </c>
      <c r="G1572" t="s">
        <v>3917</v>
      </c>
      <c r="H1572">
        <v>2236.58</v>
      </c>
      <c r="I1572">
        <v>42.2</v>
      </c>
      <c r="J1572" t="s">
        <v>16673</v>
      </c>
      <c r="K1572" t="s">
        <v>16674</v>
      </c>
      <c r="L1572">
        <v>7571</v>
      </c>
      <c r="M1572">
        <v>45831</v>
      </c>
      <c r="N1572" t="s">
        <v>7096</v>
      </c>
      <c r="O1572" t="s">
        <v>16675</v>
      </c>
      <c r="P1572" t="s">
        <v>16676</v>
      </c>
    </row>
    <row r="1573" spans="1:16" x14ac:dyDescent="0.3">
      <c r="A1573" t="s">
        <v>16677</v>
      </c>
      <c r="B1573" t="s">
        <v>4367</v>
      </c>
      <c r="D1573" t="s">
        <v>16678</v>
      </c>
      <c r="E1573" t="s">
        <v>16679</v>
      </c>
      <c r="F1573" t="s">
        <v>16680</v>
      </c>
      <c r="G1573" t="s">
        <v>3906</v>
      </c>
      <c r="H1573">
        <v>880.44600000000003</v>
      </c>
      <c r="I1573">
        <v>41.081600000000002</v>
      </c>
      <c r="J1573" t="s">
        <v>16681</v>
      </c>
      <c r="K1573" t="s">
        <v>16682</v>
      </c>
      <c r="L1573">
        <v>249</v>
      </c>
      <c r="M1573">
        <v>52718</v>
      </c>
      <c r="N1573" t="s">
        <v>16683</v>
      </c>
      <c r="O1573" t="s">
        <v>16684</v>
      </c>
      <c r="P1573" t="s">
        <v>16685</v>
      </c>
    </row>
    <row r="1574" spans="1:16" x14ac:dyDescent="0.3">
      <c r="A1574" t="s">
        <v>16686</v>
      </c>
      <c r="B1574" t="s">
        <v>4226</v>
      </c>
      <c r="D1574" t="s">
        <v>16687</v>
      </c>
      <c r="E1574" t="s">
        <v>16688</v>
      </c>
      <c r="F1574" t="s">
        <v>16689</v>
      </c>
      <c r="G1574" t="s">
        <v>3917</v>
      </c>
      <c r="H1574">
        <v>230.34</v>
      </c>
      <c r="I1574">
        <v>32.5</v>
      </c>
      <c r="K1574" t="s">
        <v>16690</v>
      </c>
      <c r="L1574">
        <v>4040</v>
      </c>
      <c r="M1574">
        <v>20012</v>
      </c>
      <c r="N1574" t="s">
        <v>16691</v>
      </c>
      <c r="O1574" t="s">
        <v>16692</v>
      </c>
      <c r="P1574" t="s">
        <v>16693</v>
      </c>
    </row>
    <row r="1575" spans="1:16" x14ac:dyDescent="0.3">
      <c r="A1575" t="s">
        <v>16694</v>
      </c>
      <c r="B1575" t="s">
        <v>4226</v>
      </c>
      <c r="C1575">
        <v>146720</v>
      </c>
      <c r="D1575" t="s">
        <v>16695</v>
      </c>
      <c r="E1575" t="s">
        <v>16696</v>
      </c>
      <c r="F1575" t="s">
        <v>16697</v>
      </c>
      <c r="G1575" t="s">
        <v>3917</v>
      </c>
      <c r="H1575">
        <v>380.10399999999998</v>
      </c>
      <c r="I1575">
        <v>34.9</v>
      </c>
      <c r="K1575" t="s">
        <v>16698</v>
      </c>
      <c r="L1575">
        <v>3926</v>
      </c>
      <c r="M1575">
        <v>0</v>
      </c>
      <c r="N1575" t="s">
        <v>16699</v>
      </c>
      <c r="O1575" t="s">
        <v>16700</v>
      </c>
    </row>
    <row r="1576" spans="1:16" x14ac:dyDescent="0.3">
      <c r="A1576" t="s">
        <v>16701</v>
      </c>
      <c r="B1576" t="s">
        <v>4226</v>
      </c>
      <c r="C1576" t="s">
        <v>16702</v>
      </c>
      <c r="D1576" t="s">
        <v>16703</v>
      </c>
      <c r="E1576" t="s">
        <v>16704</v>
      </c>
      <c r="F1576" t="s">
        <v>16705</v>
      </c>
      <c r="G1576" t="s">
        <v>3917</v>
      </c>
      <c r="H1576">
        <v>390.08699999999999</v>
      </c>
      <c r="I1576">
        <v>34.200000000000003</v>
      </c>
      <c r="K1576" t="s">
        <v>16706</v>
      </c>
      <c r="L1576">
        <v>7986</v>
      </c>
      <c r="M1576">
        <v>22320</v>
      </c>
      <c r="N1576" t="s">
        <v>9741</v>
      </c>
      <c r="O1576" t="s">
        <v>16707</v>
      </c>
      <c r="P1576" t="s">
        <v>16708</v>
      </c>
    </row>
    <row r="1577" spans="1:16" x14ac:dyDescent="0.3">
      <c r="A1577" t="s">
        <v>16709</v>
      </c>
      <c r="B1577" t="s">
        <v>4226</v>
      </c>
      <c r="E1577" t="s">
        <v>16710</v>
      </c>
      <c r="F1577" t="s">
        <v>16711</v>
      </c>
      <c r="G1577" t="s">
        <v>3917</v>
      </c>
      <c r="H1577">
        <v>336.52100000000002</v>
      </c>
      <c r="I1577">
        <v>42.1</v>
      </c>
      <c r="K1577" t="s">
        <v>16712</v>
      </c>
      <c r="L1577">
        <v>12599</v>
      </c>
      <c r="M1577">
        <v>0</v>
      </c>
      <c r="N1577" t="s">
        <v>16713</v>
      </c>
      <c r="O1577" t="s">
        <v>16714</v>
      </c>
    </row>
    <row r="1578" spans="1:16" x14ac:dyDescent="0.3">
      <c r="A1578" t="s">
        <v>16715</v>
      </c>
      <c r="B1578" t="s">
        <v>4443</v>
      </c>
      <c r="C1578" t="s">
        <v>16716</v>
      </c>
      <c r="D1578" t="s">
        <v>16717</v>
      </c>
      <c r="E1578" t="s">
        <v>16718</v>
      </c>
      <c r="F1578" t="s">
        <v>16719</v>
      </c>
      <c r="G1578" t="s">
        <v>3917</v>
      </c>
      <c r="H1578">
        <v>2063.81</v>
      </c>
      <c r="I1578">
        <v>42.3</v>
      </c>
      <c r="J1578" t="s">
        <v>16720</v>
      </c>
      <c r="K1578" t="s">
        <v>16721</v>
      </c>
      <c r="L1578">
        <v>29801</v>
      </c>
      <c r="M1578">
        <v>29845</v>
      </c>
      <c r="N1578" t="s">
        <v>14540</v>
      </c>
      <c r="O1578" t="s">
        <v>16722</v>
      </c>
      <c r="P1578" t="s">
        <v>16723</v>
      </c>
    </row>
    <row r="1579" spans="1:16" x14ac:dyDescent="0.3">
      <c r="A1579" t="s">
        <v>16724</v>
      </c>
      <c r="B1579" t="s">
        <v>4443</v>
      </c>
      <c r="C1579" t="s">
        <v>16725</v>
      </c>
      <c r="D1579" t="s">
        <v>16726</v>
      </c>
      <c r="E1579" t="s">
        <v>16727</v>
      </c>
      <c r="F1579" t="s">
        <v>16728</v>
      </c>
      <c r="G1579" t="s">
        <v>3917</v>
      </c>
      <c r="H1579">
        <v>2112.71</v>
      </c>
      <c r="I1579">
        <v>41.1</v>
      </c>
      <c r="K1579" t="s">
        <v>16729</v>
      </c>
      <c r="L1579">
        <v>723835</v>
      </c>
      <c r="M1579">
        <v>0</v>
      </c>
      <c r="N1579" t="s">
        <v>5712</v>
      </c>
      <c r="O1579" t="s">
        <v>16730</v>
      </c>
    </row>
    <row r="1580" spans="1:16" x14ac:dyDescent="0.3">
      <c r="A1580" t="s">
        <v>16731</v>
      </c>
      <c r="B1580" t="s">
        <v>4208</v>
      </c>
      <c r="C1580" t="s">
        <v>16732</v>
      </c>
      <c r="D1580" t="s">
        <v>16733</v>
      </c>
      <c r="E1580" t="s">
        <v>16734</v>
      </c>
      <c r="F1580" t="s">
        <v>16735</v>
      </c>
      <c r="G1580" t="s">
        <v>3917</v>
      </c>
      <c r="H1580">
        <v>279.94900000000001</v>
      </c>
      <c r="I1580">
        <v>41.7</v>
      </c>
      <c r="K1580" t="s">
        <v>16736</v>
      </c>
      <c r="L1580">
        <v>468</v>
      </c>
      <c r="M1580">
        <v>0</v>
      </c>
      <c r="N1580" t="s">
        <v>10696</v>
      </c>
      <c r="O1580" t="s">
        <v>16737</v>
      </c>
    </row>
    <row r="1581" spans="1:16" x14ac:dyDescent="0.3">
      <c r="A1581" t="s">
        <v>16738</v>
      </c>
      <c r="B1581" t="s">
        <v>4443</v>
      </c>
      <c r="C1581" t="s">
        <v>16739</v>
      </c>
      <c r="D1581" t="s">
        <v>16740</v>
      </c>
      <c r="E1581" t="s">
        <v>16741</v>
      </c>
      <c r="F1581" t="s">
        <v>16742</v>
      </c>
      <c r="G1581" t="s">
        <v>3917</v>
      </c>
      <c r="H1581">
        <v>2771.25</v>
      </c>
      <c r="I1581">
        <v>41.5</v>
      </c>
      <c r="K1581" t="s">
        <v>16743</v>
      </c>
      <c r="L1581">
        <v>57712</v>
      </c>
      <c r="M1581">
        <v>0</v>
      </c>
      <c r="N1581" t="s">
        <v>16744</v>
      </c>
      <c r="O1581" t="s">
        <v>16745</v>
      </c>
    </row>
    <row r="1582" spans="1:16" x14ac:dyDescent="0.3">
      <c r="A1582" t="s">
        <v>16746</v>
      </c>
      <c r="B1582" t="s">
        <v>4267</v>
      </c>
      <c r="D1582" t="s">
        <v>16747</v>
      </c>
      <c r="E1582" t="s">
        <v>16748</v>
      </c>
      <c r="F1582" t="s">
        <v>16749</v>
      </c>
      <c r="G1582" t="s">
        <v>3917</v>
      </c>
      <c r="H1582">
        <v>235.376</v>
      </c>
      <c r="I1582">
        <v>34.200000000000003</v>
      </c>
      <c r="K1582" t="s">
        <v>16750</v>
      </c>
      <c r="L1582">
        <v>1991</v>
      </c>
      <c r="M1582">
        <v>23426</v>
      </c>
      <c r="N1582" t="s">
        <v>16751</v>
      </c>
      <c r="O1582" t="s">
        <v>16752</v>
      </c>
      <c r="P1582" t="s">
        <v>16753</v>
      </c>
    </row>
    <row r="1583" spans="1:16" x14ac:dyDescent="0.3">
      <c r="A1583" t="s">
        <v>16754</v>
      </c>
      <c r="B1583" t="s">
        <v>4267</v>
      </c>
      <c r="D1583" t="s">
        <v>16755</v>
      </c>
      <c r="E1583" t="s">
        <v>16756</v>
      </c>
      <c r="F1583" t="s">
        <v>16757</v>
      </c>
      <c r="G1583" t="s">
        <v>3917</v>
      </c>
      <c r="H1583">
        <v>359.50599999999997</v>
      </c>
      <c r="I1583">
        <v>36</v>
      </c>
      <c r="K1583" t="s">
        <v>16758</v>
      </c>
      <c r="L1583">
        <v>4469</v>
      </c>
      <c r="M1583">
        <v>23822</v>
      </c>
      <c r="N1583" t="s">
        <v>7985</v>
      </c>
      <c r="O1583" t="s">
        <v>16759</v>
      </c>
      <c r="P1583" t="s">
        <v>16760</v>
      </c>
    </row>
    <row r="1584" spans="1:16" x14ac:dyDescent="0.3">
      <c r="A1584" t="s">
        <v>16761</v>
      </c>
      <c r="B1584" t="s">
        <v>4635</v>
      </c>
      <c r="D1584" t="s">
        <v>16762</v>
      </c>
      <c r="E1584" t="s">
        <v>16763</v>
      </c>
      <c r="F1584" t="s">
        <v>16764</v>
      </c>
      <c r="G1584" t="s">
        <v>3917</v>
      </c>
      <c r="H1584">
        <v>1043</v>
      </c>
      <c r="I1584">
        <v>41.8001</v>
      </c>
      <c r="J1584" t="s">
        <v>16765</v>
      </c>
      <c r="K1584" t="s">
        <v>16766</v>
      </c>
      <c r="L1584">
        <v>5406</v>
      </c>
      <c r="M1584">
        <v>27572</v>
      </c>
      <c r="N1584" t="s">
        <v>16285</v>
      </c>
      <c r="O1584" t="s">
        <v>16767</v>
      </c>
      <c r="P1584" t="s">
        <v>16768</v>
      </c>
    </row>
    <row r="1585" spans="1:17" x14ac:dyDescent="0.3">
      <c r="A1585" t="s">
        <v>16769</v>
      </c>
      <c r="B1585" t="s">
        <v>4267</v>
      </c>
      <c r="C1585" t="s">
        <v>16770</v>
      </c>
      <c r="D1585" t="s">
        <v>16771</v>
      </c>
      <c r="E1585" t="s">
        <v>16772</v>
      </c>
      <c r="F1585" t="s">
        <v>16773</v>
      </c>
      <c r="G1585" t="s">
        <v>3917</v>
      </c>
      <c r="H1585">
        <v>333.28300000000002</v>
      </c>
      <c r="I1585">
        <v>41.8</v>
      </c>
      <c r="K1585" t="s">
        <v>16774</v>
      </c>
      <c r="L1585">
        <v>20803</v>
      </c>
      <c r="M1585">
        <v>31978</v>
      </c>
      <c r="N1585" t="s">
        <v>16775</v>
      </c>
      <c r="O1585" t="s">
        <v>16776</v>
      </c>
    </row>
    <row r="1586" spans="1:17" x14ac:dyDescent="0.3">
      <c r="A1586" t="s">
        <v>16777</v>
      </c>
      <c r="B1586" t="s">
        <v>4091</v>
      </c>
      <c r="C1586" t="s">
        <v>16778</v>
      </c>
      <c r="D1586" t="s">
        <v>16779</v>
      </c>
      <c r="E1586" t="s">
        <v>16780</v>
      </c>
      <c r="F1586" t="s">
        <v>16781</v>
      </c>
      <c r="G1586" t="s">
        <v>3917</v>
      </c>
      <c r="H1586">
        <v>27.405000000000001</v>
      </c>
      <c r="I1586">
        <v>42.4</v>
      </c>
      <c r="K1586" t="s">
        <v>16782</v>
      </c>
      <c r="L1586">
        <v>323</v>
      </c>
      <c r="M1586">
        <v>5832</v>
      </c>
      <c r="N1586" t="s">
        <v>16783</v>
      </c>
      <c r="O1586" t="s">
        <v>16784</v>
      </c>
      <c r="P1586" t="s">
        <v>16785</v>
      </c>
    </row>
    <row r="1587" spans="1:17" x14ac:dyDescent="0.3">
      <c r="A1587" t="s">
        <v>16786</v>
      </c>
      <c r="B1587" t="s">
        <v>3923</v>
      </c>
      <c r="D1587" t="s">
        <v>16787</v>
      </c>
      <c r="E1587" t="s">
        <v>16788</v>
      </c>
      <c r="F1587" t="s">
        <v>16789</v>
      </c>
      <c r="G1587" t="s">
        <v>3917</v>
      </c>
      <c r="H1587">
        <v>1107.1400000000001</v>
      </c>
      <c r="I1587">
        <v>45.4</v>
      </c>
      <c r="K1587" t="s">
        <v>16790</v>
      </c>
      <c r="L1587">
        <v>2543</v>
      </c>
      <c r="M1587">
        <v>0</v>
      </c>
      <c r="N1587" t="s">
        <v>15024</v>
      </c>
      <c r="O1587" t="s">
        <v>16791</v>
      </c>
    </row>
    <row r="1588" spans="1:17" x14ac:dyDescent="0.3">
      <c r="A1588" t="s">
        <v>16792</v>
      </c>
      <c r="B1588" t="s">
        <v>4635</v>
      </c>
      <c r="C1588" t="s">
        <v>16793</v>
      </c>
      <c r="D1588" t="s">
        <v>16794</v>
      </c>
      <c r="E1588" t="s">
        <v>16795</v>
      </c>
      <c r="F1588" t="s">
        <v>16796</v>
      </c>
      <c r="G1588" t="s">
        <v>3917</v>
      </c>
      <c r="H1588">
        <v>1446.65</v>
      </c>
      <c r="I1588">
        <v>31.1</v>
      </c>
      <c r="K1588" t="s">
        <v>16797</v>
      </c>
      <c r="L1588">
        <v>62712</v>
      </c>
      <c r="M1588">
        <v>0</v>
      </c>
      <c r="N1588" t="s">
        <v>15659</v>
      </c>
      <c r="O1588" t="s">
        <v>16798</v>
      </c>
    </row>
    <row r="1589" spans="1:17" x14ac:dyDescent="0.3">
      <c r="A1589" t="s">
        <v>16799</v>
      </c>
      <c r="B1589" t="s">
        <v>4367</v>
      </c>
      <c r="D1589" t="s">
        <v>16800</v>
      </c>
      <c r="E1589" t="s">
        <v>16801</v>
      </c>
      <c r="F1589" t="s">
        <v>16802</v>
      </c>
      <c r="G1589" t="s">
        <v>3917</v>
      </c>
      <c r="H1589">
        <v>752.53899999999999</v>
      </c>
      <c r="I1589">
        <v>37.4</v>
      </c>
      <c r="K1589" t="s">
        <v>16803</v>
      </c>
      <c r="L1589">
        <v>4888</v>
      </c>
      <c r="M1589">
        <v>0</v>
      </c>
      <c r="N1589" t="s">
        <v>16804</v>
      </c>
      <c r="O1589" t="s">
        <v>16805</v>
      </c>
    </row>
    <row r="1590" spans="1:17" x14ac:dyDescent="0.3">
      <c r="A1590" t="s">
        <v>16806</v>
      </c>
      <c r="B1590" t="s">
        <v>4367</v>
      </c>
      <c r="D1590" t="s">
        <v>16807</v>
      </c>
      <c r="E1590" t="s">
        <v>16808</v>
      </c>
      <c r="F1590" t="s">
        <v>16809</v>
      </c>
      <c r="G1590" t="s">
        <v>3917</v>
      </c>
      <c r="H1590">
        <v>917.57399999999996</v>
      </c>
      <c r="I1590">
        <v>40.299999999999997</v>
      </c>
      <c r="K1590" t="s">
        <v>16810</v>
      </c>
      <c r="L1590">
        <v>7261</v>
      </c>
      <c r="M1590">
        <v>0</v>
      </c>
      <c r="N1590" t="s">
        <v>8566</v>
      </c>
      <c r="O1590" t="s">
        <v>16811</v>
      </c>
    </row>
    <row r="1591" spans="1:17" x14ac:dyDescent="0.3">
      <c r="A1591" t="s">
        <v>16812</v>
      </c>
      <c r="B1591" t="s">
        <v>4635</v>
      </c>
      <c r="C1591" t="s">
        <v>16813</v>
      </c>
      <c r="D1591" t="s">
        <v>16814</v>
      </c>
      <c r="E1591" t="s">
        <v>4671</v>
      </c>
      <c r="F1591" t="s">
        <v>16815</v>
      </c>
      <c r="G1591" t="s">
        <v>3917</v>
      </c>
      <c r="H1591">
        <v>1086.31</v>
      </c>
      <c r="I1591">
        <v>41.1</v>
      </c>
      <c r="K1591" t="s">
        <v>16816</v>
      </c>
      <c r="L1591">
        <v>42265</v>
      </c>
      <c r="M1591">
        <v>14146</v>
      </c>
      <c r="N1591" t="s">
        <v>4674</v>
      </c>
      <c r="O1591" t="s">
        <v>16817</v>
      </c>
    </row>
    <row r="1592" spans="1:17" x14ac:dyDescent="0.3">
      <c r="A1592" t="s">
        <v>16818</v>
      </c>
      <c r="B1592" t="s">
        <v>4367</v>
      </c>
      <c r="D1592" t="s">
        <v>16819</v>
      </c>
      <c r="E1592" t="s">
        <v>16808</v>
      </c>
      <c r="F1592" t="s">
        <v>16820</v>
      </c>
      <c r="G1592" t="s">
        <v>3917</v>
      </c>
      <c r="H1592">
        <v>911.12699999999995</v>
      </c>
      <c r="I1592">
        <v>40.299999999999997</v>
      </c>
      <c r="K1592" t="s">
        <v>16821</v>
      </c>
      <c r="L1592">
        <v>7662</v>
      </c>
      <c r="M1592">
        <v>0</v>
      </c>
      <c r="N1592" t="s">
        <v>8566</v>
      </c>
      <c r="O1592" t="s">
        <v>16822</v>
      </c>
    </row>
    <row r="1593" spans="1:17" x14ac:dyDescent="0.3">
      <c r="A1593" t="s">
        <v>16823</v>
      </c>
      <c r="B1593" t="s">
        <v>3912</v>
      </c>
      <c r="C1593" t="s">
        <v>16824</v>
      </c>
      <c r="D1593" t="s">
        <v>16825</v>
      </c>
      <c r="E1593" t="s">
        <v>16826</v>
      </c>
      <c r="F1593" t="s">
        <v>16827</v>
      </c>
      <c r="G1593" t="s">
        <v>3917</v>
      </c>
      <c r="H1593">
        <v>60.256799999999998</v>
      </c>
      <c r="I1593">
        <v>55</v>
      </c>
      <c r="K1593" t="s">
        <v>16828</v>
      </c>
      <c r="L1593">
        <v>7989</v>
      </c>
      <c r="M1593">
        <v>0</v>
      </c>
      <c r="N1593" t="s">
        <v>16829</v>
      </c>
      <c r="O1593" t="s">
        <v>16830</v>
      </c>
      <c r="Q1593">
        <v>24</v>
      </c>
    </row>
    <row r="1594" spans="1:17" x14ac:dyDescent="0.3">
      <c r="A1594" t="s">
        <v>16831</v>
      </c>
      <c r="B1594" t="s">
        <v>6388</v>
      </c>
      <c r="D1594" t="s">
        <v>16832</v>
      </c>
      <c r="E1594" t="s">
        <v>16833</v>
      </c>
      <c r="F1594" t="s">
        <v>16834</v>
      </c>
      <c r="G1594" t="s">
        <v>3917</v>
      </c>
      <c r="H1594">
        <v>2447.09</v>
      </c>
      <c r="I1594">
        <v>43.6</v>
      </c>
      <c r="K1594" t="s">
        <v>16835</v>
      </c>
      <c r="L1594">
        <v>43498</v>
      </c>
      <c r="M1594">
        <v>0</v>
      </c>
      <c r="N1594" t="s">
        <v>10299</v>
      </c>
      <c r="O1594" t="s">
        <v>16836</v>
      </c>
    </row>
    <row r="1595" spans="1:17" x14ac:dyDescent="0.3">
      <c r="A1595" t="s">
        <v>16837</v>
      </c>
      <c r="B1595" t="s">
        <v>6388</v>
      </c>
      <c r="D1595" t="s">
        <v>16838</v>
      </c>
      <c r="E1595" t="s">
        <v>16839</v>
      </c>
      <c r="F1595" t="s">
        <v>16840</v>
      </c>
      <c r="G1595" t="s">
        <v>3917</v>
      </c>
      <c r="H1595">
        <v>1931.08</v>
      </c>
      <c r="I1595">
        <v>42.8</v>
      </c>
      <c r="K1595" t="s">
        <v>16841</v>
      </c>
      <c r="L1595">
        <v>286620</v>
      </c>
      <c r="M1595">
        <v>0</v>
      </c>
      <c r="N1595" t="s">
        <v>16842</v>
      </c>
      <c r="O1595" t="s">
        <v>16843</v>
      </c>
    </row>
    <row r="1596" spans="1:17" x14ac:dyDescent="0.3">
      <c r="A1596" t="s">
        <v>16844</v>
      </c>
      <c r="B1596" t="s">
        <v>3984</v>
      </c>
      <c r="D1596" t="s">
        <v>16845</v>
      </c>
      <c r="E1596" t="s">
        <v>16846</v>
      </c>
      <c r="F1596" t="s">
        <v>16847</v>
      </c>
      <c r="G1596" t="s">
        <v>3989</v>
      </c>
      <c r="H1596">
        <v>12.8263</v>
      </c>
      <c r="I1596">
        <v>34.200000000000003</v>
      </c>
      <c r="K1596" t="s">
        <v>16848</v>
      </c>
      <c r="L1596">
        <v>2947</v>
      </c>
      <c r="M1596">
        <v>5986</v>
      </c>
      <c r="N1596" t="s">
        <v>7935</v>
      </c>
      <c r="O1596" t="s">
        <v>16849</v>
      </c>
      <c r="Q1596">
        <v>25</v>
      </c>
    </row>
    <row r="1597" spans="1:17" x14ac:dyDescent="0.3">
      <c r="A1597" t="s">
        <v>16850</v>
      </c>
      <c r="B1597" t="s">
        <v>3984</v>
      </c>
      <c r="C1597" t="s">
        <v>16851</v>
      </c>
      <c r="D1597" t="s">
        <v>16852</v>
      </c>
      <c r="E1597" t="s">
        <v>16853</v>
      </c>
      <c r="F1597" t="s">
        <v>16854</v>
      </c>
      <c r="G1597" t="s">
        <v>3917</v>
      </c>
      <c r="H1597">
        <v>89.7483</v>
      </c>
      <c r="I1597">
        <v>36.799999999999997</v>
      </c>
      <c r="K1597" t="s">
        <v>16855</v>
      </c>
      <c r="L1597">
        <v>355</v>
      </c>
      <c r="M1597">
        <v>13253</v>
      </c>
      <c r="N1597" t="s">
        <v>16214</v>
      </c>
      <c r="O1597" t="s">
        <v>16856</v>
      </c>
      <c r="Q1597">
        <v>25</v>
      </c>
    </row>
    <row r="1598" spans="1:17" x14ac:dyDescent="0.3">
      <c r="A1598" t="s">
        <v>16857</v>
      </c>
      <c r="B1598" t="s">
        <v>4347</v>
      </c>
      <c r="C1598" t="s">
        <v>16858</v>
      </c>
      <c r="D1598" t="s">
        <v>16859</v>
      </c>
      <c r="E1598" t="s">
        <v>16860</v>
      </c>
      <c r="F1598" t="s">
        <v>16861</v>
      </c>
      <c r="G1598" t="s">
        <v>3917</v>
      </c>
      <c r="H1598">
        <v>19.6067</v>
      </c>
      <c r="I1598">
        <v>61.7</v>
      </c>
      <c r="K1598" t="s">
        <v>16862</v>
      </c>
      <c r="L1598">
        <v>181</v>
      </c>
      <c r="M1598">
        <v>7014</v>
      </c>
      <c r="N1598" t="s">
        <v>14486</v>
      </c>
      <c r="O1598" t="s">
        <v>16863</v>
      </c>
      <c r="Q1598">
        <v>26</v>
      </c>
    </row>
    <row r="1599" spans="1:17" x14ac:dyDescent="0.3">
      <c r="A1599" t="s">
        <v>16864</v>
      </c>
      <c r="B1599" t="s">
        <v>4367</v>
      </c>
      <c r="C1599">
        <v>12219</v>
      </c>
      <c r="D1599" t="s">
        <v>16865</v>
      </c>
      <c r="E1599" t="s">
        <v>16866</v>
      </c>
      <c r="F1599" t="s">
        <v>16867</v>
      </c>
      <c r="G1599" t="s">
        <v>3906</v>
      </c>
      <c r="H1599">
        <v>732.90599999999995</v>
      </c>
      <c r="I1599">
        <v>39.121299999999998</v>
      </c>
      <c r="J1599" t="s">
        <v>16868</v>
      </c>
      <c r="K1599" t="s">
        <v>16869</v>
      </c>
      <c r="L1599">
        <v>87</v>
      </c>
      <c r="M1599">
        <v>46248</v>
      </c>
      <c r="N1599" t="s">
        <v>16870</v>
      </c>
      <c r="O1599" t="s">
        <v>16871</v>
      </c>
      <c r="P1599" t="s">
        <v>16872</v>
      </c>
    </row>
    <row r="1600" spans="1:17" x14ac:dyDescent="0.3">
      <c r="A1600" t="s">
        <v>16873</v>
      </c>
      <c r="B1600" t="s">
        <v>3923</v>
      </c>
      <c r="D1600" t="s">
        <v>16874</v>
      </c>
      <c r="E1600" t="s">
        <v>16875</v>
      </c>
      <c r="F1600" t="s">
        <v>16876</v>
      </c>
      <c r="G1600" t="s">
        <v>3917</v>
      </c>
      <c r="H1600">
        <v>406.05799999999999</v>
      </c>
      <c r="I1600">
        <v>0</v>
      </c>
      <c r="K1600" t="s">
        <v>16877</v>
      </c>
      <c r="L1600">
        <v>32732</v>
      </c>
      <c r="M1600">
        <v>0</v>
      </c>
      <c r="N1600" t="s">
        <v>12159</v>
      </c>
      <c r="O1600" t="s">
        <v>16878</v>
      </c>
    </row>
    <row r="1601" spans="1:17" x14ac:dyDescent="0.3">
      <c r="A1601" t="s">
        <v>16879</v>
      </c>
      <c r="B1601" t="s">
        <v>4226</v>
      </c>
      <c r="C1601" t="s">
        <v>16880</v>
      </c>
      <c r="D1601" t="s">
        <v>16881</v>
      </c>
      <c r="E1601" t="s">
        <v>16882</v>
      </c>
      <c r="F1601" t="s">
        <v>16883</v>
      </c>
      <c r="G1601" t="s">
        <v>3917</v>
      </c>
      <c r="H1601">
        <v>486.92500000000001</v>
      </c>
      <c r="I1601">
        <v>37.6</v>
      </c>
      <c r="K1601" t="s">
        <v>16884</v>
      </c>
      <c r="L1601">
        <v>7960</v>
      </c>
      <c r="M1601">
        <v>0</v>
      </c>
      <c r="N1601" t="s">
        <v>14990</v>
      </c>
      <c r="O1601" t="s">
        <v>16885</v>
      </c>
    </row>
    <row r="1602" spans="1:17" x14ac:dyDescent="0.3">
      <c r="A1602" t="s">
        <v>16886</v>
      </c>
      <c r="B1602" t="s">
        <v>3984</v>
      </c>
      <c r="C1602" t="s">
        <v>16887</v>
      </c>
      <c r="D1602" t="s">
        <v>16888</v>
      </c>
      <c r="E1602" t="s">
        <v>16889</v>
      </c>
      <c r="F1602" t="s">
        <v>16890</v>
      </c>
      <c r="G1602" t="s">
        <v>3917</v>
      </c>
      <c r="H1602">
        <v>38.431699999999999</v>
      </c>
      <c r="I1602">
        <v>48.8</v>
      </c>
      <c r="K1602" t="s">
        <v>16891</v>
      </c>
      <c r="L1602">
        <v>745</v>
      </c>
      <c r="M1602">
        <v>0</v>
      </c>
      <c r="N1602" t="s">
        <v>16892</v>
      </c>
      <c r="O1602" t="s">
        <v>16893</v>
      </c>
      <c r="Q1602">
        <v>25</v>
      </c>
    </row>
    <row r="1603" spans="1:17" x14ac:dyDescent="0.3">
      <c r="A1603" t="s">
        <v>16894</v>
      </c>
      <c r="B1603" t="s">
        <v>3923</v>
      </c>
      <c r="D1603" t="s">
        <v>16895</v>
      </c>
      <c r="E1603" t="s">
        <v>16896</v>
      </c>
      <c r="F1603" t="s">
        <v>16897</v>
      </c>
      <c r="G1603" t="s">
        <v>3917</v>
      </c>
      <c r="H1603">
        <v>2256.1</v>
      </c>
      <c r="I1603">
        <v>38.200000000000003</v>
      </c>
      <c r="K1603" t="s">
        <v>16898</v>
      </c>
      <c r="L1603">
        <v>3780</v>
      </c>
      <c r="M1603">
        <v>0</v>
      </c>
      <c r="N1603" t="s">
        <v>16899</v>
      </c>
      <c r="O1603" t="s">
        <v>16900</v>
      </c>
    </row>
    <row r="1604" spans="1:17" x14ac:dyDescent="0.3">
      <c r="A1604" t="s">
        <v>16901</v>
      </c>
      <c r="B1604" t="s">
        <v>3984</v>
      </c>
      <c r="C1604" t="s">
        <v>16902</v>
      </c>
      <c r="D1604" t="s">
        <v>16903</v>
      </c>
      <c r="E1604" t="s">
        <v>16904</v>
      </c>
      <c r="F1604" t="s">
        <v>16905</v>
      </c>
      <c r="G1604" t="s">
        <v>3917</v>
      </c>
      <c r="H1604">
        <v>32.925199999999997</v>
      </c>
      <c r="I1604">
        <v>42.9</v>
      </c>
      <c r="K1604" t="s">
        <v>16906</v>
      </c>
      <c r="L1604">
        <v>110</v>
      </c>
      <c r="M1604">
        <v>8826</v>
      </c>
      <c r="N1604" t="s">
        <v>5522</v>
      </c>
      <c r="O1604" t="s">
        <v>16907</v>
      </c>
      <c r="P1604" t="s">
        <v>16908</v>
      </c>
    </row>
    <row r="1605" spans="1:17" x14ac:dyDescent="0.3">
      <c r="A1605" t="s">
        <v>542</v>
      </c>
      <c r="B1605" t="s">
        <v>3984</v>
      </c>
      <c r="C1605" t="s">
        <v>16909</v>
      </c>
      <c r="D1605" t="s">
        <v>16910</v>
      </c>
      <c r="E1605" t="s">
        <v>16911</v>
      </c>
      <c r="F1605" t="s">
        <v>16912</v>
      </c>
      <c r="G1605" t="s">
        <v>3917</v>
      </c>
      <c r="H1605">
        <v>33.7545</v>
      </c>
      <c r="I1605">
        <v>42.9</v>
      </c>
      <c r="K1605" t="s">
        <v>16913</v>
      </c>
      <c r="L1605">
        <v>1288</v>
      </c>
      <c r="M1605">
        <v>8908</v>
      </c>
      <c r="N1605" t="s">
        <v>11625</v>
      </c>
      <c r="O1605" t="s">
        <v>16914</v>
      </c>
    </row>
    <row r="1606" spans="1:17" x14ac:dyDescent="0.3">
      <c r="A1606" t="s">
        <v>16915</v>
      </c>
      <c r="B1606" t="s">
        <v>4226</v>
      </c>
      <c r="C1606" t="s">
        <v>16916</v>
      </c>
      <c r="D1606" t="s">
        <v>16917</v>
      </c>
      <c r="E1606" t="s">
        <v>16918</v>
      </c>
      <c r="F1606" t="s">
        <v>16919</v>
      </c>
      <c r="G1606" t="s">
        <v>3906</v>
      </c>
      <c r="H1606">
        <v>570.65899999999999</v>
      </c>
      <c r="I1606">
        <v>36.277700000000003</v>
      </c>
      <c r="J1606" t="s">
        <v>16920</v>
      </c>
      <c r="K1606" t="s">
        <v>16921</v>
      </c>
      <c r="L1606">
        <v>5892</v>
      </c>
      <c r="M1606">
        <v>23950</v>
      </c>
      <c r="N1606" t="s">
        <v>8402</v>
      </c>
      <c r="O1606" t="s">
        <v>16922</v>
      </c>
      <c r="P1606" t="s">
        <v>16923</v>
      </c>
    </row>
    <row r="1607" spans="1:17" x14ac:dyDescent="0.3">
      <c r="A1607" t="s">
        <v>16924</v>
      </c>
      <c r="B1607" t="s">
        <v>3923</v>
      </c>
      <c r="D1607" t="s">
        <v>16925</v>
      </c>
      <c r="E1607" t="s">
        <v>16926</v>
      </c>
      <c r="F1607" t="s">
        <v>16927</v>
      </c>
      <c r="G1607" t="s">
        <v>3989</v>
      </c>
      <c r="H1607">
        <v>2240.7399999999998</v>
      </c>
      <c r="I1607">
        <v>0</v>
      </c>
      <c r="K1607" t="s">
        <v>16928</v>
      </c>
      <c r="L1607">
        <v>11815</v>
      </c>
      <c r="M1607">
        <v>0</v>
      </c>
      <c r="N1607" t="s">
        <v>16929</v>
      </c>
      <c r="O1607" t="s">
        <v>16930</v>
      </c>
    </row>
    <row r="1608" spans="1:17" x14ac:dyDescent="0.3">
      <c r="A1608" t="s">
        <v>16931</v>
      </c>
      <c r="B1608" t="s">
        <v>4443</v>
      </c>
      <c r="C1608" t="s">
        <v>16932</v>
      </c>
      <c r="D1608" t="s">
        <v>16933</v>
      </c>
      <c r="E1608" t="s">
        <v>16934</v>
      </c>
      <c r="F1608" t="s">
        <v>16935</v>
      </c>
      <c r="G1608" t="s">
        <v>3917</v>
      </c>
      <c r="H1608">
        <v>2333.87</v>
      </c>
      <c r="I1608">
        <v>41.3</v>
      </c>
      <c r="J1608" t="s">
        <v>16936</v>
      </c>
      <c r="K1608" t="s">
        <v>16937</v>
      </c>
      <c r="L1608">
        <v>6637</v>
      </c>
      <c r="M1608">
        <v>54546</v>
      </c>
      <c r="N1608" t="s">
        <v>6079</v>
      </c>
      <c r="O1608" t="s">
        <v>16938</v>
      </c>
      <c r="P1608" t="s">
        <v>16939</v>
      </c>
    </row>
    <row r="1609" spans="1:17" x14ac:dyDescent="0.3">
      <c r="A1609" t="s">
        <v>16940</v>
      </c>
      <c r="B1609" t="s">
        <v>4367</v>
      </c>
      <c r="D1609" t="s">
        <v>16941</v>
      </c>
      <c r="E1609" t="s">
        <v>16942</v>
      </c>
      <c r="F1609" t="s">
        <v>16943</v>
      </c>
      <c r="G1609" t="s">
        <v>3906</v>
      </c>
      <c r="H1609">
        <v>786.32600000000002</v>
      </c>
      <c r="I1609">
        <v>44.166800000000002</v>
      </c>
      <c r="J1609" t="s">
        <v>16944</v>
      </c>
      <c r="K1609" t="s">
        <v>16945</v>
      </c>
      <c r="L1609">
        <v>1724</v>
      </c>
      <c r="M1609">
        <v>46831</v>
      </c>
      <c r="N1609" t="s">
        <v>8759</v>
      </c>
      <c r="O1609" t="s">
        <v>16946</v>
      </c>
      <c r="P1609" t="s">
        <v>16947</v>
      </c>
    </row>
    <row r="1610" spans="1:17" x14ac:dyDescent="0.3">
      <c r="A1610" t="s">
        <v>16948</v>
      </c>
      <c r="B1610" t="s">
        <v>4267</v>
      </c>
      <c r="C1610" t="s">
        <v>16949</v>
      </c>
      <c r="D1610" t="s">
        <v>16950</v>
      </c>
      <c r="E1610" t="s">
        <v>16951</v>
      </c>
      <c r="F1610" t="s">
        <v>16952</v>
      </c>
      <c r="G1610" t="s">
        <v>3917</v>
      </c>
      <c r="H1610">
        <v>2752.56</v>
      </c>
      <c r="I1610">
        <v>32.6</v>
      </c>
      <c r="K1610" t="s">
        <v>16953</v>
      </c>
      <c r="L1610">
        <v>278189</v>
      </c>
      <c r="M1610">
        <v>0</v>
      </c>
      <c r="N1610" t="s">
        <v>16954</v>
      </c>
      <c r="O1610" t="s">
        <v>16955</v>
      </c>
    </row>
    <row r="1611" spans="1:17" x14ac:dyDescent="0.3">
      <c r="A1611" t="s">
        <v>16956</v>
      </c>
      <c r="B1611" t="s">
        <v>4347</v>
      </c>
      <c r="C1611" t="s">
        <v>16957</v>
      </c>
      <c r="D1611" t="s">
        <v>16958</v>
      </c>
      <c r="E1611" t="s">
        <v>16959</v>
      </c>
      <c r="F1611" t="s">
        <v>16960</v>
      </c>
      <c r="G1611" t="s">
        <v>3917</v>
      </c>
      <c r="H1611">
        <v>100.245</v>
      </c>
      <c r="I1611">
        <v>35.1</v>
      </c>
      <c r="K1611" t="s">
        <v>16961</v>
      </c>
      <c r="L1611">
        <v>83777</v>
      </c>
      <c r="M1611">
        <v>0</v>
      </c>
      <c r="N1611" t="s">
        <v>16962</v>
      </c>
      <c r="O1611" t="s">
        <v>16963</v>
      </c>
    </row>
    <row r="1612" spans="1:17" x14ac:dyDescent="0.3">
      <c r="A1612" t="s">
        <v>16964</v>
      </c>
      <c r="B1612" t="s">
        <v>4226</v>
      </c>
      <c r="D1612" t="s">
        <v>16965</v>
      </c>
      <c r="E1612" t="s">
        <v>11254</v>
      </c>
      <c r="F1612" t="s">
        <v>16966</v>
      </c>
      <c r="G1612" t="s">
        <v>3917</v>
      </c>
      <c r="H1612">
        <v>319.43</v>
      </c>
      <c r="I1612">
        <v>31.9</v>
      </c>
      <c r="K1612" t="s">
        <v>16967</v>
      </c>
      <c r="L1612">
        <v>280134</v>
      </c>
      <c r="M1612">
        <v>0</v>
      </c>
      <c r="N1612" t="s">
        <v>11257</v>
      </c>
      <c r="O1612" t="s">
        <v>16968</v>
      </c>
    </row>
    <row r="1613" spans="1:17" x14ac:dyDescent="0.3">
      <c r="A1613" t="s">
        <v>16969</v>
      </c>
      <c r="B1613" t="s">
        <v>4226</v>
      </c>
      <c r="D1613" t="s">
        <v>16970</v>
      </c>
      <c r="E1613" t="s">
        <v>16971</v>
      </c>
      <c r="F1613" t="s">
        <v>16972</v>
      </c>
      <c r="G1613" t="s">
        <v>3917</v>
      </c>
      <c r="H1613">
        <v>315.36</v>
      </c>
      <c r="I1613">
        <v>32.4</v>
      </c>
      <c r="K1613" t="s">
        <v>16973</v>
      </c>
      <c r="L1613">
        <v>1651</v>
      </c>
      <c r="M1613">
        <v>0</v>
      </c>
      <c r="N1613" t="s">
        <v>15857</v>
      </c>
      <c r="O1613" t="s">
        <v>16974</v>
      </c>
    </row>
    <row r="1614" spans="1:17" x14ac:dyDescent="0.3">
      <c r="A1614" t="s">
        <v>16975</v>
      </c>
      <c r="B1614" t="s">
        <v>4198</v>
      </c>
      <c r="D1614" t="s">
        <v>16976</v>
      </c>
      <c r="E1614" t="s">
        <v>16977</v>
      </c>
      <c r="F1614" t="s">
        <v>16978</v>
      </c>
      <c r="G1614" t="s">
        <v>3917</v>
      </c>
      <c r="H1614">
        <v>8.4981799999999996</v>
      </c>
      <c r="I1614">
        <v>35.299999999999997</v>
      </c>
      <c r="K1614" t="s">
        <v>16979</v>
      </c>
      <c r="L1614">
        <v>310</v>
      </c>
      <c r="M1614">
        <v>3212</v>
      </c>
      <c r="N1614" t="s">
        <v>15302</v>
      </c>
      <c r="O1614" t="s">
        <v>16980</v>
      </c>
    </row>
    <row r="1615" spans="1:17" x14ac:dyDescent="0.3">
      <c r="A1615" t="s">
        <v>3762</v>
      </c>
      <c r="B1615" t="s">
        <v>3984</v>
      </c>
      <c r="C1615" t="s">
        <v>16981</v>
      </c>
      <c r="D1615" t="s">
        <v>16982</v>
      </c>
      <c r="E1615" t="s">
        <v>16983</v>
      </c>
      <c r="F1615" t="s">
        <v>16984</v>
      </c>
      <c r="G1615" t="s">
        <v>3917</v>
      </c>
      <c r="H1615">
        <v>33.535899999999998</v>
      </c>
      <c r="I1615">
        <v>50.6</v>
      </c>
      <c r="K1615" t="s">
        <v>16985</v>
      </c>
      <c r="L1615">
        <v>737</v>
      </c>
      <c r="M1615">
        <v>0</v>
      </c>
      <c r="N1615" t="s">
        <v>8939</v>
      </c>
      <c r="O1615" t="s">
        <v>16986</v>
      </c>
      <c r="Q1615">
        <v>26</v>
      </c>
    </row>
    <row r="1616" spans="1:17" x14ac:dyDescent="0.3">
      <c r="A1616" t="s">
        <v>16987</v>
      </c>
      <c r="B1616" t="s">
        <v>3923</v>
      </c>
      <c r="C1616" t="s">
        <v>16988</v>
      </c>
      <c r="D1616" t="s">
        <v>16989</v>
      </c>
      <c r="E1616" t="s">
        <v>16990</v>
      </c>
      <c r="F1616" t="s">
        <v>16991</v>
      </c>
      <c r="G1616" t="s">
        <v>3906</v>
      </c>
      <c r="H1616">
        <v>558.89599999999996</v>
      </c>
      <c r="I1616">
        <v>36.8202</v>
      </c>
      <c r="J1616" t="s">
        <v>16992</v>
      </c>
      <c r="K1616" t="s">
        <v>16993</v>
      </c>
      <c r="L1616">
        <v>1580</v>
      </c>
      <c r="M1616">
        <v>47603</v>
      </c>
      <c r="N1616" t="s">
        <v>11163</v>
      </c>
      <c r="O1616" t="s">
        <v>16994</v>
      </c>
    </row>
    <row r="1617" spans="1:17" x14ac:dyDescent="0.3">
      <c r="A1617" t="s">
        <v>16995</v>
      </c>
      <c r="B1617" t="s">
        <v>3923</v>
      </c>
      <c r="D1617" t="s">
        <v>16996</v>
      </c>
      <c r="E1617" t="s">
        <v>16997</v>
      </c>
      <c r="F1617" t="s">
        <v>16998</v>
      </c>
      <c r="G1617" t="s">
        <v>3906</v>
      </c>
      <c r="H1617">
        <v>437.75400000000002</v>
      </c>
      <c r="I1617">
        <v>34.150300000000001</v>
      </c>
      <c r="J1617" t="s">
        <v>16999</v>
      </c>
      <c r="K1617" t="s">
        <v>17000</v>
      </c>
      <c r="L1617">
        <v>5897</v>
      </c>
      <c r="M1617">
        <v>43574</v>
      </c>
      <c r="N1617" t="s">
        <v>17001</v>
      </c>
      <c r="O1617" t="s">
        <v>17002</v>
      </c>
      <c r="P1617" t="s">
        <v>17003</v>
      </c>
    </row>
    <row r="1618" spans="1:17" x14ac:dyDescent="0.3">
      <c r="A1618" t="s">
        <v>17004</v>
      </c>
      <c r="B1618" t="s">
        <v>4267</v>
      </c>
      <c r="D1618" t="s">
        <v>17005</v>
      </c>
      <c r="E1618" t="s">
        <v>8717</v>
      </c>
      <c r="F1618" t="s">
        <v>17006</v>
      </c>
      <c r="G1618" t="s">
        <v>3917</v>
      </c>
      <c r="H1618">
        <v>447.2</v>
      </c>
      <c r="I1618">
        <v>35.9</v>
      </c>
      <c r="K1618" t="s">
        <v>17007</v>
      </c>
      <c r="L1618">
        <v>2758</v>
      </c>
      <c r="M1618">
        <v>0</v>
      </c>
      <c r="N1618" t="s">
        <v>8720</v>
      </c>
      <c r="O1618" t="s">
        <v>17008</v>
      </c>
    </row>
    <row r="1619" spans="1:17" x14ac:dyDescent="0.3">
      <c r="A1619" t="s">
        <v>17009</v>
      </c>
      <c r="B1619" t="s">
        <v>4635</v>
      </c>
      <c r="C1619" t="s">
        <v>17010</v>
      </c>
      <c r="D1619" t="s">
        <v>17011</v>
      </c>
      <c r="E1619" t="s">
        <v>17012</v>
      </c>
      <c r="F1619" t="s">
        <v>17013</v>
      </c>
      <c r="G1619" t="s">
        <v>3917</v>
      </c>
      <c r="H1619">
        <v>1228.3399999999999</v>
      </c>
      <c r="I1619">
        <v>43</v>
      </c>
      <c r="K1619" t="s">
        <v>17014</v>
      </c>
      <c r="L1619">
        <v>20702</v>
      </c>
      <c r="M1619">
        <v>0</v>
      </c>
      <c r="N1619" t="s">
        <v>17015</v>
      </c>
      <c r="O1619" t="s">
        <v>17016</v>
      </c>
    </row>
    <row r="1620" spans="1:17" x14ac:dyDescent="0.3">
      <c r="A1620" t="s">
        <v>17017</v>
      </c>
      <c r="B1620" t="s">
        <v>4226</v>
      </c>
      <c r="C1620" t="s">
        <v>17018</v>
      </c>
      <c r="D1620" t="s">
        <v>17019</v>
      </c>
      <c r="E1620" t="s">
        <v>17020</v>
      </c>
      <c r="F1620" t="s">
        <v>17021</v>
      </c>
      <c r="G1620" t="s">
        <v>3917</v>
      </c>
      <c r="H1620">
        <v>288.47300000000001</v>
      </c>
      <c r="I1620">
        <v>26.8</v>
      </c>
      <c r="K1620" t="s">
        <v>17022</v>
      </c>
      <c r="L1620">
        <v>109329</v>
      </c>
      <c r="M1620">
        <v>0</v>
      </c>
      <c r="N1620" t="s">
        <v>9392</v>
      </c>
      <c r="O1620" t="s">
        <v>17023</v>
      </c>
    </row>
    <row r="1621" spans="1:17" x14ac:dyDescent="0.3">
      <c r="A1621" t="s">
        <v>17024</v>
      </c>
      <c r="B1621" t="s">
        <v>4267</v>
      </c>
      <c r="C1621" t="s">
        <v>17025</v>
      </c>
      <c r="D1621" t="s">
        <v>17026</v>
      </c>
      <c r="E1621" t="s">
        <v>17027</v>
      </c>
      <c r="F1621" t="s">
        <v>17028</v>
      </c>
      <c r="G1621" t="s">
        <v>3906</v>
      </c>
      <c r="H1621">
        <v>1668.68</v>
      </c>
      <c r="I1621">
        <v>33.601700000000001</v>
      </c>
      <c r="J1621" t="s">
        <v>17029</v>
      </c>
      <c r="K1621" t="s">
        <v>17030</v>
      </c>
      <c r="L1621">
        <v>728</v>
      </c>
      <c r="M1621">
        <v>0</v>
      </c>
      <c r="N1621" t="s">
        <v>9373</v>
      </c>
      <c r="O1621" t="s">
        <v>17031</v>
      </c>
    </row>
    <row r="1622" spans="1:17" x14ac:dyDescent="0.3">
      <c r="A1622" t="s">
        <v>17032</v>
      </c>
      <c r="B1622" t="s">
        <v>4226</v>
      </c>
      <c r="C1622" t="s">
        <v>17033</v>
      </c>
      <c r="D1622" t="s">
        <v>17034</v>
      </c>
      <c r="E1622" t="s">
        <v>17035</v>
      </c>
      <c r="F1622" t="s">
        <v>17036</v>
      </c>
      <c r="G1622" t="s">
        <v>3917</v>
      </c>
      <c r="H1622">
        <v>459.23099999999999</v>
      </c>
      <c r="I1622">
        <v>22.1</v>
      </c>
      <c r="K1622" t="s">
        <v>17037</v>
      </c>
      <c r="L1622">
        <v>197510</v>
      </c>
      <c r="M1622">
        <v>0</v>
      </c>
      <c r="N1622" t="s">
        <v>17038</v>
      </c>
      <c r="O1622" t="s">
        <v>17039</v>
      </c>
    </row>
    <row r="1623" spans="1:17" x14ac:dyDescent="0.3">
      <c r="A1623" t="s">
        <v>17040</v>
      </c>
      <c r="B1623" t="s">
        <v>4367</v>
      </c>
      <c r="C1623" t="s">
        <v>17041</v>
      </c>
      <c r="D1623" t="s">
        <v>17042</v>
      </c>
      <c r="E1623" t="s">
        <v>17043</v>
      </c>
      <c r="F1623" t="s">
        <v>17044</v>
      </c>
      <c r="G1623" t="s">
        <v>3906</v>
      </c>
      <c r="H1623">
        <v>877.45600000000002</v>
      </c>
      <c r="I1623">
        <v>40.842599999999997</v>
      </c>
      <c r="J1623" t="s">
        <v>17045</v>
      </c>
      <c r="K1623" t="s">
        <v>17046</v>
      </c>
      <c r="L1623">
        <v>268</v>
      </c>
      <c r="M1623">
        <v>42939</v>
      </c>
      <c r="N1623" t="s">
        <v>17047</v>
      </c>
      <c r="O1623" t="s">
        <v>17048</v>
      </c>
      <c r="P1623" t="s">
        <v>17049</v>
      </c>
    </row>
    <row r="1624" spans="1:17" x14ac:dyDescent="0.3">
      <c r="A1624" t="s">
        <v>17050</v>
      </c>
      <c r="B1624" t="s">
        <v>4267</v>
      </c>
      <c r="C1624" t="s">
        <v>17051</v>
      </c>
      <c r="D1624" t="s">
        <v>17052</v>
      </c>
      <c r="E1624" t="s">
        <v>17053</v>
      </c>
      <c r="F1624" t="s">
        <v>17054</v>
      </c>
      <c r="G1624" t="s">
        <v>3989</v>
      </c>
      <c r="H1624">
        <v>2764.32</v>
      </c>
      <c r="I1624">
        <v>35.1</v>
      </c>
      <c r="K1624" t="s">
        <v>17055</v>
      </c>
      <c r="L1624">
        <v>75696</v>
      </c>
      <c r="M1624">
        <v>0</v>
      </c>
      <c r="N1624" t="s">
        <v>17056</v>
      </c>
      <c r="O1624" t="s">
        <v>17057</v>
      </c>
    </row>
    <row r="1625" spans="1:17" x14ac:dyDescent="0.3">
      <c r="A1625" t="s">
        <v>17058</v>
      </c>
      <c r="B1625" t="s">
        <v>4347</v>
      </c>
      <c r="C1625" t="s">
        <v>17059</v>
      </c>
      <c r="D1625" t="s">
        <v>17060</v>
      </c>
      <c r="E1625" t="s">
        <v>17061</v>
      </c>
      <c r="F1625" t="s">
        <v>17062</v>
      </c>
      <c r="G1625" t="s">
        <v>3989</v>
      </c>
      <c r="H1625">
        <v>79.188500000000005</v>
      </c>
      <c r="I1625">
        <v>55.9</v>
      </c>
      <c r="K1625" t="s">
        <v>17063</v>
      </c>
      <c r="L1625">
        <v>495</v>
      </c>
      <c r="M1625">
        <v>0</v>
      </c>
      <c r="N1625" t="s">
        <v>17064</v>
      </c>
      <c r="O1625" t="s">
        <v>17065</v>
      </c>
    </row>
    <row r="1626" spans="1:17" x14ac:dyDescent="0.3">
      <c r="A1626" t="s">
        <v>17066</v>
      </c>
      <c r="B1626" t="s">
        <v>3923</v>
      </c>
      <c r="C1626" t="s">
        <v>17067</v>
      </c>
      <c r="D1626" t="s">
        <v>17068</v>
      </c>
      <c r="E1626" t="s">
        <v>17069</v>
      </c>
      <c r="F1626" t="s">
        <v>17070</v>
      </c>
      <c r="G1626" t="s">
        <v>3917</v>
      </c>
      <c r="H1626">
        <v>4531.7299999999996</v>
      </c>
      <c r="I1626">
        <v>43.2</v>
      </c>
      <c r="K1626" t="s">
        <v>17071</v>
      </c>
      <c r="L1626">
        <v>226949</v>
      </c>
      <c r="M1626">
        <v>0</v>
      </c>
      <c r="N1626" t="s">
        <v>11900</v>
      </c>
      <c r="O1626" t="s">
        <v>17072</v>
      </c>
    </row>
    <row r="1627" spans="1:17" x14ac:dyDescent="0.3">
      <c r="A1627" t="s">
        <v>17073</v>
      </c>
      <c r="B1627" t="s">
        <v>4226</v>
      </c>
      <c r="C1627" t="s">
        <v>17074</v>
      </c>
      <c r="D1627" t="s">
        <v>17075</v>
      </c>
      <c r="E1627" t="s">
        <v>17076</v>
      </c>
      <c r="F1627" t="s">
        <v>17077</v>
      </c>
      <c r="G1627" t="s">
        <v>3917</v>
      </c>
      <c r="H1627">
        <v>489.34800000000001</v>
      </c>
      <c r="I1627">
        <v>39.200000000000003</v>
      </c>
      <c r="K1627" t="s">
        <v>17078</v>
      </c>
      <c r="L1627">
        <v>231041</v>
      </c>
      <c r="M1627">
        <v>0</v>
      </c>
      <c r="N1627" t="s">
        <v>17079</v>
      </c>
      <c r="O1627" t="s">
        <v>17080</v>
      </c>
    </row>
    <row r="1628" spans="1:17" x14ac:dyDescent="0.3">
      <c r="A1628" t="s">
        <v>17081</v>
      </c>
      <c r="B1628" t="s">
        <v>4367</v>
      </c>
      <c r="C1628" t="s">
        <v>17082</v>
      </c>
      <c r="D1628" t="s">
        <v>17083</v>
      </c>
      <c r="E1628" t="s">
        <v>17084</v>
      </c>
      <c r="F1628" t="s">
        <v>17085</v>
      </c>
      <c r="G1628" t="s">
        <v>3906</v>
      </c>
      <c r="H1628">
        <v>927.74400000000003</v>
      </c>
      <c r="I1628">
        <v>47.697400000000002</v>
      </c>
      <c r="J1628" t="s">
        <v>17086</v>
      </c>
      <c r="K1628" t="s">
        <v>17087</v>
      </c>
      <c r="L1628">
        <v>141124</v>
      </c>
      <c r="M1628">
        <v>0</v>
      </c>
      <c r="N1628" t="s">
        <v>17088</v>
      </c>
      <c r="O1628" t="s">
        <v>17089</v>
      </c>
    </row>
    <row r="1629" spans="1:17" x14ac:dyDescent="0.3">
      <c r="A1629" t="s">
        <v>17090</v>
      </c>
      <c r="B1629" t="s">
        <v>3984</v>
      </c>
      <c r="D1629" t="s">
        <v>17091</v>
      </c>
      <c r="E1629" t="s">
        <v>17092</v>
      </c>
      <c r="F1629" t="s">
        <v>17093</v>
      </c>
      <c r="G1629" t="s">
        <v>3906</v>
      </c>
      <c r="H1629">
        <v>11.313800000000001</v>
      </c>
      <c r="I1629">
        <v>43.723500000000001</v>
      </c>
      <c r="J1629" t="s">
        <v>17094</v>
      </c>
      <c r="K1629" t="s">
        <v>17095</v>
      </c>
      <c r="L1629">
        <v>8</v>
      </c>
      <c r="M1629">
        <v>5154</v>
      </c>
      <c r="N1629" t="s">
        <v>7139</v>
      </c>
      <c r="O1629" t="s">
        <v>17096</v>
      </c>
      <c r="Q1629">
        <v>17</v>
      </c>
    </row>
    <row r="1630" spans="1:17" x14ac:dyDescent="0.3">
      <c r="A1630" t="s">
        <v>17097</v>
      </c>
      <c r="B1630" t="s">
        <v>3984</v>
      </c>
      <c r="D1630" t="s">
        <v>17098</v>
      </c>
      <c r="E1630" t="s">
        <v>17099</v>
      </c>
      <c r="F1630" t="s">
        <v>17100</v>
      </c>
      <c r="G1630" t="s">
        <v>3906</v>
      </c>
      <c r="H1630">
        <v>10.701599999999999</v>
      </c>
      <c r="I1630">
        <v>45.174700000000001</v>
      </c>
      <c r="J1630" t="s">
        <v>17101</v>
      </c>
      <c r="K1630" t="s">
        <v>17102</v>
      </c>
      <c r="L1630">
        <v>8</v>
      </c>
      <c r="M1630">
        <v>5096</v>
      </c>
      <c r="N1630" t="s">
        <v>7139</v>
      </c>
      <c r="O1630" t="s">
        <v>17103</v>
      </c>
    </row>
    <row r="1631" spans="1:17" x14ac:dyDescent="0.3">
      <c r="A1631" t="s">
        <v>17104</v>
      </c>
      <c r="B1631" t="s">
        <v>3984</v>
      </c>
      <c r="C1631" t="s">
        <v>17105</v>
      </c>
      <c r="D1631" t="s">
        <v>17106</v>
      </c>
      <c r="E1631" t="s">
        <v>17107</v>
      </c>
      <c r="F1631" t="s">
        <v>17108</v>
      </c>
      <c r="G1631" t="s">
        <v>3906</v>
      </c>
      <c r="H1631">
        <v>11.261799999999999</v>
      </c>
      <c r="I1631">
        <v>45.3262</v>
      </c>
      <c r="J1631" t="s">
        <v>17109</v>
      </c>
      <c r="K1631" t="s">
        <v>17110</v>
      </c>
      <c r="L1631">
        <v>8</v>
      </c>
      <c r="M1631">
        <v>4998</v>
      </c>
      <c r="N1631" t="s">
        <v>7139</v>
      </c>
      <c r="O1631" t="s">
        <v>17111</v>
      </c>
      <c r="Q1631">
        <v>25</v>
      </c>
    </row>
    <row r="1632" spans="1:17" x14ac:dyDescent="0.3">
      <c r="A1632" t="s">
        <v>17112</v>
      </c>
      <c r="B1632" t="s">
        <v>4226</v>
      </c>
      <c r="C1632" t="s">
        <v>17113</v>
      </c>
      <c r="D1632" t="s">
        <v>17114</v>
      </c>
      <c r="E1632" t="s">
        <v>17115</v>
      </c>
      <c r="F1632" t="s">
        <v>17116</v>
      </c>
      <c r="G1632" t="s">
        <v>3917</v>
      </c>
      <c r="H1632">
        <v>198.94300000000001</v>
      </c>
      <c r="I1632">
        <v>34.9</v>
      </c>
      <c r="K1632" t="s">
        <v>17117</v>
      </c>
      <c r="L1632">
        <v>34983</v>
      </c>
      <c r="M1632">
        <v>0</v>
      </c>
      <c r="N1632" t="s">
        <v>17118</v>
      </c>
      <c r="O1632" t="s">
        <v>17119</v>
      </c>
    </row>
    <row r="1633" spans="1:17" x14ac:dyDescent="0.3">
      <c r="A1633" t="s">
        <v>17120</v>
      </c>
      <c r="B1633" t="s">
        <v>4443</v>
      </c>
      <c r="C1633" t="s">
        <v>17121</v>
      </c>
      <c r="D1633" t="s">
        <v>17122</v>
      </c>
      <c r="E1633" t="s">
        <v>17123</v>
      </c>
      <c r="F1633" t="s">
        <v>17124</v>
      </c>
      <c r="G1633" t="s">
        <v>3917</v>
      </c>
      <c r="H1633">
        <v>2959.76</v>
      </c>
      <c r="I1633">
        <v>41</v>
      </c>
      <c r="K1633" t="s">
        <v>17125</v>
      </c>
      <c r="L1633">
        <v>1033983</v>
      </c>
      <c r="M1633">
        <v>0</v>
      </c>
      <c r="N1633" t="s">
        <v>8585</v>
      </c>
      <c r="O1633" t="s">
        <v>17126</v>
      </c>
    </row>
    <row r="1634" spans="1:17" x14ac:dyDescent="0.3">
      <c r="A1634" t="s">
        <v>17127</v>
      </c>
      <c r="B1634" t="s">
        <v>4443</v>
      </c>
      <c r="C1634" t="s">
        <v>17128</v>
      </c>
      <c r="D1634" t="s">
        <v>17129</v>
      </c>
      <c r="E1634" t="s">
        <v>17130</v>
      </c>
      <c r="F1634" t="s">
        <v>17131</v>
      </c>
      <c r="G1634" t="s">
        <v>3906</v>
      </c>
      <c r="H1634">
        <v>2889.63</v>
      </c>
      <c r="I1634">
        <v>41.1126</v>
      </c>
      <c r="J1634" t="s">
        <v>17132</v>
      </c>
      <c r="K1634" t="s">
        <v>17133</v>
      </c>
      <c r="L1634">
        <v>15308</v>
      </c>
      <c r="M1634">
        <v>52434</v>
      </c>
      <c r="N1634" t="s">
        <v>4263</v>
      </c>
      <c r="O1634" t="s">
        <v>17134</v>
      </c>
      <c r="P1634" t="s">
        <v>17135</v>
      </c>
    </row>
    <row r="1635" spans="1:17" x14ac:dyDescent="0.3">
      <c r="A1635" t="s">
        <v>17136</v>
      </c>
      <c r="B1635" t="s">
        <v>3984</v>
      </c>
      <c r="C1635" t="s">
        <v>17137</v>
      </c>
      <c r="D1635" t="s">
        <v>17138</v>
      </c>
      <c r="E1635" t="s">
        <v>17139</v>
      </c>
      <c r="F1635" t="s">
        <v>17140</v>
      </c>
      <c r="G1635" t="s">
        <v>3989</v>
      </c>
      <c r="H1635">
        <v>33.967199999999998</v>
      </c>
      <c r="I1635">
        <v>52</v>
      </c>
      <c r="K1635" t="s">
        <v>17141</v>
      </c>
      <c r="L1635">
        <v>8239</v>
      </c>
      <c r="M1635">
        <v>0</v>
      </c>
      <c r="N1635" t="s">
        <v>7560</v>
      </c>
      <c r="O1635" t="s">
        <v>17142</v>
      </c>
      <c r="Q1635">
        <v>24</v>
      </c>
    </row>
    <row r="1636" spans="1:17" x14ac:dyDescent="0.3">
      <c r="A1636" t="s">
        <v>17143</v>
      </c>
      <c r="B1636" t="s">
        <v>4267</v>
      </c>
      <c r="C1636" t="s">
        <v>17144</v>
      </c>
      <c r="D1636" t="s">
        <v>17145</v>
      </c>
      <c r="E1636" t="s">
        <v>17146</v>
      </c>
      <c r="F1636" t="s">
        <v>17147</v>
      </c>
      <c r="G1636" t="s">
        <v>3989</v>
      </c>
      <c r="H1636">
        <v>0.66251700000000002</v>
      </c>
      <c r="I1636">
        <v>35.200000000000003</v>
      </c>
      <c r="K1636" t="s">
        <v>17148</v>
      </c>
      <c r="L1636">
        <v>778</v>
      </c>
      <c r="M1636">
        <v>0</v>
      </c>
      <c r="N1636" t="s">
        <v>17149</v>
      </c>
      <c r="O1636" t="s">
        <v>17150</v>
      </c>
    </row>
    <row r="1637" spans="1:17" x14ac:dyDescent="0.3">
      <c r="A1637" t="s">
        <v>17151</v>
      </c>
      <c r="B1637" t="s">
        <v>4267</v>
      </c>
      <c r="C1637" t="s">
        <v>17152</v>
      </c>
      <c r="D1637" t="s">
        <v>17153</v>
      </c>
      <c r="E1637" t="s">
        <v>17154</v>
      </c>
      <c r="F1637" t="s">
        <v>17155</v>
      </c>
      <c r="G1637" t="s">
        <v>3917</v>
      </c>
      <c r="H1637">
        <v>3490.92</v>
      </c>
      <c r="I1637">
        <v>41.2</v>
      </c>
      <c r="K1637" t="s">
        <v>17156</v>
      </c>
      <c r="L1637">
        <v>28537</v>
      </c>
      <c r="M1637">
        <v>0</v>
      </c>
      <c r="N1637" t="s">
        <v>7079</v>
      </c>
      <c r="O1637" t="s">
        <v>17157</v>
      </c>
    </row>
    <row r="1638" spans="1:17" x14ac:dyDescent="0.3">
      <c r="A1638" t="s">
        <v>17158</v>
      </c>
      <c r="B1638" t="s">
        <v>3912</v>
      </c>
      <c r="C1638" t="s">
        <v>17159</v>
      </c>
      <c r="D1638" t="s">
        <v>17160</v>
      </c>
      <c r="E1638" t="s">
        <v>17161</v>
      </c>
      <c r="F1638" t="s">
        <v>17162</v>
      </c>
      <c r="G1638" t="s">
        <v>3989</v>
      </c>
      <c r="H1638">
        <v>41.917499999999997</v>
      </c>
      <c r="I1638">
        <v>50.4</v>
      </c>
      <c r="K1638" t="s">
        <v>17163</v>
      </c>
      <c r="L1638">
        <v>544</v>
      </c>
      <c r="M1638">
        <v>0</v>
      </c>
      <c r="N1638" t="s">
        <v>17164</v>
      </c>
      <c r="O1638" t="s">
        <v>17165</v>
      </c>
    </row>
    <row r="1639" spans="1:17" x14ac:dyDescent="0.3">
      <c r="A1639" t="s">
        <v>17166</v>
      </c>
      <c r="B1639" t="s">
        <v>4198</v>
      </c>
      <c r="C1639" t="s">
        <v>17167</v>
      </c>
      <c r="D1639" t="s">
        <v>17168</v>
      </c>
      <c r="E1639" t="s">
        <v>17169</v>
      </c>
      <c r="F1639" t="s">
        <v>17170</v>
      </c>
      <c r="G1639" t="s">
        <v>3917</v>
      </c>
      <c r="H1639">
        <v>25.9724</v>
      </c>
      <c r="I1639">
        <v>37.700000000000003</v>
      </c>
      <c r="K1639" t="s">
        <v>17171</v>
      </c>
      <c r="L1639">
        <v>131</v>
      </c>
      <c r="M1639">
        <v>10891</v>
      </c>
      <c r="N1639" t="s">
        <v>8443</v>
      </c>
      <c r="O1639" t="s">
        <v>17172</v>
      </c>
      <c r="P1639" t="s">
        <v>17173</v>
      </c>
      <c r="Q1639">
        <v>27</v>
      </c>
    </row>
    <row r="1640" spans="1:17" x14ac:dyDescent="0.3">
      <c r="A1640" t="s">
        <v>17174</v>
      </c>
      <c r="B1640" t="s">
        <v>3984</v>
      </c>
      <c r="C1640" t="s">
        <v>17175</v>
      </c>
      <c r="D1640" t="s">
        <v>17176</v>
      </c>
      <c r="E1640" t="s">
        <v>17177</v>
      </c>
      <c r="F1640" t="s">
        <v>17178</v>
      </c>
      <c r="G1640" t="s">
        <v>3917</v>
      </c>
      <c r="H1640">
        <v>43.465200000000003</v>
      </c>
      <c r="I1640">
        <v>49.6</v>
      </c>
      <c r="K1640" t="s">
        <v>17179</v>
      </c>
      <c r="L1640">
        <v>563</v>
      </c>
      <c r="M1640">
        <v>11787</v>
      </c>
      <c r="N1640" t="s">
        <v>17180</v>
      </c>
      <c r="O1640" t="s">
        <v>17181</v>
      </c>
    </row>
    <row r="1641" spans="1:17" x14ac:dyDescent="0.3">
      <c r="A1641" t="s">
        <v>17182</v>
      </c>
      <c r="B1641" t="s">
        <v>3984</v>
      </c>
      <c r="C1641" t="s">
        <v>17183</v>
      </c>
      <c r="D1641" t="s">
        <v>17184</v>
      </c>
      <c r="E1641" t="s">
        <v>17185</v>
      </c>
      <c r="F1641" t="s">
        <v>17186</v>
      </c>
      <c r="G1641" t="s">
        <v>3917</v>
      </c>
      <c r="H1641">
        <v>37.066200000000002</v>
      </c>
      <c r="I1641">
        <v>51.5</v>
      </c>
      <c r="K1641" t="s">
        <v>17187</v>
      </c>
      <c r="L1641">
        <v>92</v>
      </c>
      <c r="M1641">
        <v>10689</v>
      </c>
      <c r="N1641" t="s">
        <v>17180</v>
      </c>
      <c r="O1641" t="s">
        <v>17188</v>
      </c>
      <c r="P1641" t="s">
        <v>17189</v>
      </c>
    </row>
    <row r="1642" spans="1:17" x14ac:dyDescent="0.3">
      <c r="A1642" t="s">
        <v>17190</v>
      </c>
      <c r="B1642" t="s">
        <v>4226</v>
      </c>
      <c r="D1642" t="s">
        <v>17191</v>
      </c>
      <c r="E1642" t="s">
        <v>17192</v>
      </c>
      <c r="F1642" t="s">
        <v>17193</v>
      </c>
      <c r="G1642" t="s">
        <v>3917</v>
      </c>
      <c r="H1642">
        <v>357.33199999999999</v>
      </c>
      <c r="I1642">
        <v>34.299999999999997</v>
      </c>
      <c r="K1642" t="s">
        <v>17194</v>
      </c>
      <c r="L1642">
        <v>1726</v>
      </c>
      <c r="M1642">
        <v>0</v>
      </c>
      <c r="N1642" t="s">
        <v>9306</v>
      </c>
      <c r="O1642" t="s">
        <v>17195</v>
      </c>
    </row>
    <row r="1643" spans="1:17" x14ac:dyDescent="0.3">
      <c r="A1643" t="s">
        <v>17196</v>
      </c>
      <c r="B1643" t="s">
        <v>4367</v>
      </c>
      <c r="C1643" t="s">
        <v>17197</v>
      </c>
      <c r="D1643" t="s">
        <v>17198</v>
      </c>
      <c r="E1643" t="s">
        <v>17199</v>
      </c>
      <c r="F1643" t="s">
        <v>17200</v>
      </c>
      <c r="G1643" t="s">
        <v>3989</v>
      </c>
      <c r="H1643">
        <v>466.55200000000002</v>
      </c>
      <c r="I1643">
        <v>43.9</v>
      </c>
      <c r="K1643" t="s">
        <v>17201</v>
      </c>
      <c r="L1643">
        <v>970</v>
      </c>
      <c r="M1643">
        <v>0</v>
      </c>
      <c r="N1643" t="s">
        <v>17202</v>
      </c>
      <c r="O1643" t="s">
        <v>17203</v>
      </c>
    </row>
    <row r="1644" spans="1:17" x14ac:dyDescent="0.3">
      <c r="A1644" t="s">
        <v>17204</v>
      </c>
      <c r="B1644" t="s">
        <v>4367</v>
      </c>
      <c r="D1644" t="s">
        <v>17205</v>
      </c>
      <c r="E1644" t="s">
        <v>17206</v>
      </c>
      <c r="F1644" t="s">
        <v>17207</v>
      </c>
      <c r="G1644" t="s">
        <v>3906</v>
      </c>
      <c r="H1644">
        <v>1047</v>
      </c>
      <c r="I1644">
        <v>41.331200000000003</v>
      </c>
      <c r="J1644" t="s">
        <v>17208</v>
      </c>
      <c r="L1644">
        <v>25</v>
      </c>
      <c r="M1644">
        <v>0</v>
      </c>
      <c r="N1644" t="s">
        <v>17209</v>
      </c>
      <c r="O1644" t="s">
        <v>17210</v>
      </c>
    </row>
    <row r="1645" spans="1:17" x14ac:dyDescent="0.3">
      <c r="A1645" t="s">
        <v>17211</v>
      </c>
      <c r="B1645" t="s">
        <v>4267</v>
      </c>
      <c r="C1645" t="s">
        <v>17212</v>
      </c>
      <c r="D1645" t="s">
        <v>17213</v>
      </c>
      <c r="E1645" t="s">
        <v>17214</v>
      </c>
      <c r="F1645" t="s">
        <v>17215</v>
      </c>
      <c r="G1645" t="s">
        <v>3917</v>
      </c>
      <c r="H1645">
        <v>3809.54</v>
      </c>
      <c r="I1645">
        <v>39.5</v>
      </c>
      <c r="K1645" t="s">
        <v>17216</v>
      </c>
      <c r="L1645">
        <v>859811</v>
      </c>
      <c r="M1645">
        <v>0</v>
      </c>
      <c r="N1645" t="s">
        <v>10430</v>
      </c>
      <c r="O1645" t="s">
        <v>17217</v>
      </c>
    </row>
    <row r="1646" spans="1:17" x14ac:dyDescent="0.3">
      <c r="A1646" t="s">
        <v>17218</v>
      </c>
      <c r="B1646" t="s">
        <v>4198</v>
      </c>
      <c r="C1646" t="s">
        <v>17219</v>
      </c>
      <c r="D1646" t="s">
        <v>17220</v>
      </c>
      <c r="E1646" t="s">
        <v>17221</v>
      </c>
      <c r="F1646" t="s">
        <v>17222</v>
      </c>
      <c r="G1646" t="s">
        <v>3989</v>
      </c>
      <c r="H1646">
        <v>35.851999999999997</v>
      </c>
      <c r="I1646">
        <v>40.5</v>
      </c>
      <c r="K1646" t="s">
        <v>17223</v>
      </c>
      <c r="L1646">
        <v>2411</v>
      </c>
      <c r="M1646">
        <v>0</v>
      </c>
      <c r="N1646" t="s">
        <v>5471</v>
      </c>
      <c r="O1646" t="s">
        <v>17224</v>
      </c>
    </row>
    <row r="1647" spans="1:17" x14ac:dyDescent="0.3">
      <c r="A1647" t="s">
        <v>17225</v>
      </c>
      <c r="B1647" t="s">
        <v>4198</v>
      </c>
      <c r="C1647" t="s">
        <v>17226</v>
      </c>
      <c r="D1647" t="s">
        <v>17227</v>
      </c>
      <c r="E1647" t="s">
        <v>17228</v>
      </c>
      <c r="F1647" t="s">
        <v>17229</v>
      </c>
      <c r="G1647" t="s">
        <v>3989</v>
      </c>
      <c r="H1647">
        <v>30.7454</v>
      </c>
      <c r="I1647">
        <v>46.8</v>
      </c>
      <c r="K1647" t="s">
        <v>17230</v>
      </c>
      <c r="L1647">
        <v>49</v>
      </c>
      <c r="M1647">
        <v>11121</v>
      </c>
      <c r="N1647" t="s">
        <v>8279</v>
      </c>
      <c r="O1647" t="s">
        <v>17231</v>
      </c>
      <c r="Q1647">
        <v>24</v>
      </c>
    </row>
    <row r="1648" spans="1:17" x14ac:dyDescent="0.3">
      <c r="A1648" t="s">
        <v>17232</v>
      </c>
      <c r="B1648" t="s">
        <v>4198</v>
      </c>
      <c r="C1648" t="s">
        <v>17233</v>
      </c>
      <c r="D1648" t="s">
        <v>17234</v>
      </c>
      <c r="E1648" t="s">
        <v>17235</v>
      </c>
      <c r="F1648" t="s">
        <v>17236</v>
      </c>
      <c r="G1648" t="s">
        <v>3989</v>
      </c>
      <c r="H1648">
        <v>36.620800000000003</v>
      </c>
      <c r="I1648">
        <v>43.5</v>
      </c>
      <c r="K1648" t="s">
        <v>17237</v>
      </c>
      <c r="L1648">
        <v>1176</v>
      </c>
      <c r="M1648">
        <v>0</v>
      </c>
      <c r="N1648" t="s">
        <v>5471</v>
      </c>
      <c r="O1648" t="s">
        <v>17238</v>
      </c>
      <c r="Q1648">
        <v>24</v>
      </c>
    </row>
    <row r="1649" spans="1:17" x14ac:dyDescent="0.3">
      <c r="A1649" t="s">
        <v>17239</v>
      </c>
      <c r="B1649" t="s">
        <v>4198</v>
      </c>
      <c r="C1649" t="s">
        <v>17240</v>
      </c>
      <c r="D1649" t="s">
        <v>17241</v>
      </c>
      <c r="E1649" t="s">
        <v>17242</v>
      </c>
      <c r="F1649" t="s">
        <v>17243</v>
      </c>
      <c r="G1649" t="s">
        <v>3989</v>
      </c>
      <c r="H1649">
        <v>35.840800000000002</v>
      </c>
      <c r="I1649">
        <v>41.9</v>
      </c>
      <c r="K1649" t="s">
        <v>17244</v>
      </c>
      <c r="L1649">
        <v>1400</v>
      </c>
      <c r="M1649">
        <v>0</v>
      </c>
      <c r="N1649" t="s">
        <v>5471</v>
      </c>
      <c r="O1649" t="s">
        <v>17245</v>
      </c>
    </row>
    <row r="1650" spans="1:17" x14ac:dyDescent="0.3">
      <c r="A1650" t="s">
        <v>17246</v>
      </c>
      <c r="B1650" t="s">
        <v>4198</v>
      </c>
      <c r="C1650" t="s">
        <v>17247</v>
      </c>
      <c r="D1650" t="s">
        <v>17248</v>
      </c>
      <c r="E1650" t="s">
        <v>17249</v>
      </c>
      <c r="F1650" t="s">
        <v>17250</v>
      </c>
      <c r="G1650" t="s">
        <v>3989</v>
      </c>
      <c r="H1650">
        <v>38.467599999999997</v>
      </c>
      <c r="I1650">
        <v>41.7</v>
      </c>
      <c r="K1650" t="s">
        <v>17251</v>
      </c>
      <c r="L1650">
        <v>1528</v>
      </c>
      <c r="M1650">
        <v>0</v>
      </c>
      <c r="N1650" t="s">
        <v>5471</v>
      </c>
      <c r="O1650" t="s">
        <v>17252</v>
      </c>
      <c r="Q1650">
        <v>25</v>
      </c>
    </row>
    <row r="1651" spans="1:17" x14ac:dyDescent="0.3">
      <c r="A1651" t="s">
        <v>17253</v>
      </c>
      <c r="B1651" t="s">
        <v>4198</v>
      </c>
      <c r="C1651" t="s">
        <v>17254</v>
      </c>
      <c r="D1651" t="s">
        <v>17255</v>
      </c>
      <c r="E1651" t="s">
        <v>17256</v>
      </c>
      <c r="F1651" t="s">
        <v>17257</v>
      </c>
      <c r="G1651" t="s">
        <v>3989</v>
      </c>
      <c r="H1651">
        <v>31.743500000000001</v>
      </c>
      <c r="I1651">
        <v>24.5</v>
      </c>
      <c r="K1651" t="s">
        <v>17258</v>
      </c>
      <c r="L1651">
        <v>1380</v>
      </c>
      <c r="M1651">
        <v>0</v>
      </c>
      <c r="N1651" t="s">
        <v>5471</v>
      </c>
      <c r="O1651" t="s">
        <v>17259</v>
      </c>
      <c r="Q1651">
        <v>24</v>
      </c>
    </row>
    <row r="1652" spans="1:17" x14ac:dyDescent="0.3">
      <c r="A1652" t="s">
        <v>17260</v>
      </c>
      <c r="B1652" t="s">
        <v>4198</v>
      </c>
      <c r="C1652" t="s">
        <v>17261</v>
      </c>
      <c r="D1652" t="s">
        <v>17262</v>
      </c>
      <c r="E1652" t="s">
        <v>17263</v>
      </c>
      <c r="F1652" t="s">
        <v>17264</v>
      </c>
      <c r="G1652" t="s">
        <v>3989</v>
      </c>
      <c r="H1652">
        <v>38.026000000000003</v>
      </c>
      <c r="I1652">
        <v>35.5</v>
      </c>
      <c r="K1652" t="s">
        <v>17265</v>
      </c>
      <c r="L1652">
        <v>5567</v>
      </c>
      <c r="M1652">
        <v>0</v>
      </c>
      <c r="N1652" t="s">
        <v>5471</v>
      </c>
      <c r="O1652" t="s">
        <v>17266</v>
      </c>
      <c r="Q1652">
        <v>24</v>
      </c>
    </row>
    <row r="1653" spans="1:17" x14ac:dyDescent="0.3">
      <c r="A1653" t="s">
        <v>17267</v>
      </c>
      <c r="B1653" t="s">
        <v>4198</v>
      </c>
      <c r="C1653" t="s">
        <v>17268</v>
      </c>
      <c r="D1653" t="s">
        <v>17269</v>
      </c>
      <c r="E1653" t="s">
        <v>17270</v>
      </c>
      <c r="F1653" t="s">
        <v>17271</v>
      </c>
      <c r="G1653" t="s">
        <v>3989</v>
      </c>
      <c r="H1653">
        <v>42.502400000000002</v>
      </c>
      <c r="I1653">
        <v>42.7</v>
      </c>
      <c r="K1653" t="s">
        <v>17272</v>
      </c>
      <c r="L1653">
        <v>2417</v>
      </c>
      <c r="M1653">
        <v>0</v>
      </c>
      <c r="N1653" t="s">
        <v>5471</v>
      </c>
      <c r="O1653" t="s">
        <v>17273</v>
      </c>
      <c r="Q1653">
        <v>24</v>
      </c>
    </row>
    <row r="1654" spans="1:17" x14ac:dyDescent="0.3">
      <c r="A1654" t="s">
        <v>17274</v>
      </c>
      <c r="B1654" t="s">
        <v>3923</v>
      </c>
      <c r="D1654" t="s">
        <v>17275</v>
      </c>
      <c r="E1654" t="s">
        <v>17276</v>
      </c>
      <c r="F1654" t="s">
        <v>17277</v>
      </c>
      <c r="G1654" t="s">
        <v>3989</v>
      </c>
      <c r="H1654">
        <v>3.1521300000000001</v>
      </c>
      <c r="I1654">
        <v>41.2</v>
      </c>
      <c r="K1654" t="s">
        <v>17278</v>
      </c>
      <c r="L1654">
        <v>2601</v>
      </c>
      <c r="M1654">
        <v>0</v>
      </c>
      <c r="N1654" t="s">
        <v>17279</v>
      </c>
      <c r="O1654" t="s">
        <v>17280</v>
      </c>
    </row>
    <row r="1655" spans="1:17" x14ac:dyDescent="0.3">
      <c r="A1655" t="s">
        <v>17281</v>
      </c>
      <c r="B1655" t="s">
        <v>3923</v>
      </c>
      <c r="D1655" t="s">
        <v>17282</v>
      </c>
      <c r="E1655" t="s">
        <v>17283</v>
      </c>
      <c r="F1655" t="s">
        <v>17284</v>
      </c>
      <c r="G1655" t="s">
        <v>3906</v>
      </c>
      <c r="H1655">
        <v>392.983</v>
      </c>
      <c r="I1655">
        <v>32.74</v>
      </c>
      <c r="J1655" t="s">
        <v>17285</v>
      </c>
      <c r="K1655" t="s">
        <v>17286</v>
      </c>
      <c r="L1655">
        <v>252</v>
      </c>
      <c r="M1655">
        <v>0</v>
      </c>
      <c r="N1655" t="s">
        <v>8768</v>
      </c>
      <c r="O1655" t="s">
        <v>17287</v>
      </c>
    </row>
    <row r="1656" spans="1:17" x14ac:dyDescent="0.3">
      <c r="A1656" t="s">
        <v>17288</v>
      </c>
      <c r="B1656" t="s">
        <v>3984</v>
      </c>
      <c r="C1656" t="s">
        <v>17289</v>
      </c>
      <c r="D1656" t="s">
        <v>17290</v>
      </c>
      <c r="E1656" t="s">
        <v>17291</v>
      </c>
      <c r="F1656" t="s">
        <v>17292</v>
      </c>
      <c r="G1656" t="s">
        <v>3906</v>
      </c>
      <c r="H1656">
        <v>12.001099999999999</v>
      </c>
      <c r="I1656">
        <v>38.348999999999997</v>
      </c>
      <c r="J1656" t="s">
        <v>17293</v>
      </c>
      <c r="K1656" t="s">
        <v>17294</v>
      </c>
      <c r="L1656">
        <v>27</v>
      </c>
      <c r="M1656">
        <v>5493</v>
      </c>
      <c r="N1656" t="s">
        <v>17295</v>
      </c>
      <c r="O1656" t="s">
        <v>17296</v>
      </c>
      <c r="Q1656">
        <v>29</v>
      </c>
    </row>
    <row r="1657" spans="1:17" x14ac:dyDescent="0.3">
      <c r="A1657" t="s">
        <v>17297</v>
      </c>
      <c r="B1657" t="s">
        <v>4443</v>
      </c>
      <c r="C1657" t="s">
        <v>17298</v>
      </c>
      <c r="D1657" t="s">
        <v>17299</v>
      </c>
      <c r="E1657" t="s">
        <v>8848</v>
      </c>
      <c r="F1657" t="s">
        <v>17300</v>
      </c>
      <c r="G1657" t="s">
        <v>3917</v>
      </c>
      <c r="H1657">
        <v>4972.4799999999996</v>
      </c>
      <c r="I1657">
        <v>19.399999999999999</v>
      </c>
      <c r="K1657" t="s">
        <v>17301</v>
      </c>
      <c r="L1657">
        <v>127198</v>
      </c>
      <c r="M1657">
        <v>0</v>
      </c>
      <c r="N1657" t="s">
        <v>10052</v>
      </c>
      <c r="O1657" t="s">
        <v>17302</v>
      </c>
    </row>
    <row r="1658" spans="1:17" x14ac:dyDescent="0.3">
      <c r="A1658" t="s">
        <v>17303</v>
      </c>
      <c r="B1658" t="s">
        <v>3984</v>
      </c>
      <c r="C1658" t="s">
        <v>17304</v>
      </c>
      <c r="D1658" t="s">
        <v>17305</v>
      </c>
      <c r="E1658" t="s">
        <v>17306</v>
      </c>
      <c r="F1658" t="s">
        <v>17307</v>
      </c>
      <c r="G1658" t="s">
        <v>3917</v>
      </c>
      <c r="H1658">
        <v>41.009</v>
      </c>
      <c r="I1658">
        <v>51.2</v>
      </c>
      <c r="K1658" t="s">
        <v>17308</v>
      </c>
      <c r="L1658">
        <v>1434</v>
      </c>
      <c r="M1658">
        <v>0</v>
      </c>
      <c r="N1658" t="s">
        <v>17309</v>
      </c>
      <c r="O1658" t="s">
        <v>17310</v>
      </c>
      <c r="Q1658">
        <v>27</v>
      </c>
    </row>
    <row r="1659" spans="1:17" x14ac:dyDescent="0.3">
      <c r="A1659" t="s">
        <v>17311</v>
      </c>
      <c r="B1659" t="s">
        <v>4347</v>
      </c>
      <c r="C1659" t="s">
        <v>17312</v>
      </c>
      <c r="D1659" t="s">
        <v>17313</v>
      </c>
      <c r="E1659" t="s">
        <v>17314</v>
      </c>
      <c r="F1659" t="s">
        <v>17315</v>
      </c>
      <c r="G1659" t="s">
        <v>3917</v>
      </c>
      <c r="H1659">
        <v>22.790500000000002</v>
      </c>
      <c r="I1659">
        <v>58.5</v>
      </c>
      <c r="K1659" t="s">
        <v>17316</v>
      </c>
      <c r="L1659">
        <v>712</v>
      </c>
      <c r="M1659">
        <v>0</v>
      </c>
      <c r="N1659" t="s">
        <v>17317</v>
      </c>
      <c r="O1659" t="s">
        <v>17318</v>
      </c>
      <c r="Q1659">
        <v>25</v>
      </c>
    </row>
    <row r="1660" spans="1:17" x14ac:dyDescent="0.3">
      <c r="A1660" t="s">
        <v>17319</v>
      </c>
      <c r="B1660" t="s">
        <v>3984</v>
      </c>
      <c r="C1660" t="s">
        <v>17320</v>
      </c>
      <c r="D1660" t="s">
        <v>17321</v>
      </c>
      <c r="E1660" t="s">
        <v>17322</v>
      </c>
      <c r="F1660" t="s">
        <v>17323</v>
      </c>
      <c r="G1660" t="s">
        <v>3917</v>
      </c>
      <c r="H1660">
        <v>28.991099999999999</v>
      </c>
      <c r="I1660">
        <v>54.3</v>
      </c>
      <c r="K1660" t="s">
        <v>17324</v>
      </c>
      <c r="L1660">
        <v>19</v>
      </c>
      <c r="M1660">
        <v>10373</v>
      </c>
      <c r="N1660" t="s">
        <v>15099</v>
      </c>
      <c r="O1660" t="s">
        <v>17325</v>
      </c>
      <c r="P1660" t="s">
        <v>17326</v>
      </c>
    </row>
    <row r="1661" spans="1:17" x14ac:dyDescent="0.3">
      <c r="A1661" t="s">
        <v>17327</v>
      </c>
      <c r="B1661" t="s">
        <v>4198</v>
      </c>
      <c r="C1661">
        <v>175</v>
      </c>
      <c r="D1661" t="s">
        <v>17328</v>
      </c>
      <c r="E1661" t="s">
        <v>17329</v>
      </c>
      <c r="F1661" t="s">
        <v>17330</v>
      </c>
      <c r="G1661" t="s">
        <v>3989</v>
      </c>
      <c r="H1661">
        <v>31.145099999999999</v>
      </c>
      <c r="I1661">
        <v>24.8</v>
      </c>
      <c r="K1661" t="s">
        <v>17331</v>
      </c>
      <c r="L1661">
        <v>883</v>
      </c>
      <c r="M1661">
        <v>0</v>
      </c>
      <c r="N1661" t="s">
        <v>5471</v>
      </c>
      <c r="O1661" t="s">
        <v>17332</v>
      </c>
    </row>
    <row r="1662" spans="1:17" x14ac:dyDescent="0.3">
      <c r="A1662" t="s">
        <v>17333</v>
      </c>
      <c r="B1662" t="s">
        <v>4226</v>
      </c>
      <c r="C1662" t="s">
        <v>17334</v>
      </c>
      <c r="D1662" t="s">
        <v>17335</v>
      </c>
      <c r="E1662" t="s">
        <v>17336</v>
      </c>
      <c r="F1662" t="s">
        <v>17337</v>
      </c>
      <c r="G1662" t="s">
        <v>3917</v>
      </c>
      <c r="H1662">
        <v>2025.02</v>
      </c>
      <c r="I1662">
        <v>37.1</v>
      </c>
      <c r="K1662" t="s">
        <v>17338</v>
      </c>
      <c r="L1662">
        <v>84140</v>
      </c>
      <c r="M1662">
        <v>0</v>
      </c>
      <c r="N1662" t="s">
        <v>6062</v>
      </c>
      <c r="O1662" t="s">
        <v>17339</v>
      </c>
    </row>
    <row r="1663" spans="1:17" x14ac:dyDescent="0.3">
      <c r="A1663" t="s">
        <v>17340</v>
      </c>
      <c r="B1663" t="s">
        <v>4226</v>
      </c>
      <c r="C1663" t="s">
        <v>17341</v>
      </c>
      <c r="D1663" t="s">
        <v>17342</v>
      </c>
      <c r="E1663" t="s">
        <v>17035</v>
      </c>
      <c r="F1663" t="s">
        <v>17343</v>
      </c>
      <c r="G1663" t="s">
        <v>3917</v>
      </c>
      <c r="H1663">
        <v>69.698599999999999</v>
      </c>
      <c r="I1663">
        <v>27.4</v>
      </c>
      <c r="K1663" t="s">
        <v>17344</v>
      </c>
      <c r="L1663">
        <v>31049</v>
      </c>
      <c r="M1663">
        <v>0</v>
      </c>
      <c r="N1663" t="s">
        <v>12077</v>
      </c>
      <c r="O1663" t="s">
        <v>17345</v>
      </c>
    </row>
    <row r="1664" spans="1:17" x14ac:dyDescent="0.3">
      <c r="A1664" t="s">
        <v>17346</v>
      </c>
      <c r="B1664" t="s">
        <v>4226</v>
      </c>
      <c r="C1664" t="s">
        <v>17347</v>
      </c>
      <c r="D1664" t="s">
        <v>17348</v>
      </c>
      <c r="E1664" t="s">
        <v>17349</v>
      </c>
      <c r="F1664" t="s">
        <v>17350</v>
      </c>
      <c r="G1664" t="s">
        <v>3906</v>
      </c>
      <c r="H1664">
        <v>528.45000000000005</v>
      </c>
      <c r="I1664">
        <v>38.676200000000001</v>
      </c>
      <c r="J1664" t="s">
        <v>17351</v>
      </c>
      <c r="K1664" t="s">
        <v>17352</v>
      </c>
      <c r="L1664">
        <v>3248</v>
      </c>
      <c r="M1664">
        <v>0</v>
      </c>
      <c r="N1664" t="s">
        <v>6286</v>
      </c>
      <c r="O1664" t="s">
        <v>17353</v>
      </c>
    </row>
    <row r="1665" spans="1:17" x14ac:dyDescent="0.3">
      <c r="A1665" t="s">
        <v>17354</v>
      </c>
      <c r="B1665" t="s">
        <v>4208</v>
      </c>
      <c r="C1665" t="s">
        <v>17355</v>
      </c>
      <c r="D1665" t="s">
        <v>17356</v>
      </c>
      <c r="E1665" t="s">
        <v>17357</v>
      </c>
      <c r="F1665" t="s">
        <v>17358</v>
      </c>
      <c r="G1665" t="s">
        <v>3917</v>
      </c>
      <c r="H1665">
        <v>65.093100000000007</v>
      </c>
      <c r="I1665">
        <v>44.3</v>
      </c>
      <c r="K1665" t="s">
        <v>17359</v>
      </c>
      <c r="L1665">
        <v>940</v>
      </c>
      <c r="M1665">
        <v>0</v>
      </c>
      <c r="N1665" t="s">
        <v>17360</v>
      </c>
      <c r="O1665" t="s">
        <v>17361</v>
      </c>
    </row>
    <row r="1666" spans="1:17" x14ac:dyDescent="0.3">
      <c r="A1666" t="s">
        <v>17362</v>
      </c>
      <c r="B1666" t="s">
        <v>3984</v>
      </c>
      <c r="C1666" t="s">
        <v>17363</v>
      </c>
      <c r="D1666" t="s">
        <v>17364</v>
      </c>
      <c r="E1666" t="s">
        <v>7128</v>
      </c>
      <c r="F1666" t="s">
        <v>17365</v>
      </c>
      <c r="G1666" t="s">
        <v>3917</v>
      </c>
      <c r="H1666">
        <v>12.230399999999999</v>
      </c>
      <c r="I1666">
        <v>43.1</v>
      </c>
      <c r="K1666" t="s">
        <v>17366</v>
      </c>
      <c r="L1666">
        <v>158</v>
      </c>
      <c r="M1666">
        <v>0</v>
      </c>
      <c r="N1666" t="s">
        <v>7131</v>
      </c>
      <c r="O1666" t="s">
        <v>17367</v>
      </c>
      <c r="Q1666">
        <v>25</v>
      </c>
    </row>
    <row r="1667" spans="1:17" x14ac:dyDescent="0.3">
      <c r="A1667" t="s">
        <v>17368</v>
      </c>
      <c r="B1667" t="s">
        <v>4511</v>
      </c>
      <c r="D1667" t="s">
        <v>17369</v>
      </c>
      <c r="E1667" t="s">
        <v>17370</v>
      </c>
      <c r="F1667" t="s">
        <v>17371</v>
      </c>
      <c r="G1667" t="s">
        <v>3906</v>
      </c>
      <c r="H1667">
        <v>3779.43</v>
      </c>
      <c r="I1667">
        <v>43.250999999999998</v>
      </c>
      <c r="J1667" t="s">
        <v>17372</v>
      </c>
      <c r="K1667" t="s">
        <v>17373</v>
      </c>
      <c r="L1667">
        <v>164</v>
      </c>
      <c r="M1667">
        <v>50018</v>
      </c>
      <c r="N1667" t="s">
        <v>17374</v>
      </c>
      <c r="O1667" t="s">
        <v>17375</v>
      </c>
      <c r="P1667" t="s">
        <v>17376</v>
      </c>
    </row>
    <row r="1668" spans="1:17" x14ac:dyDescent="0.3">
      <c r="A1668" t="s">
        <v>17377</v>
      </c>
      <c r="B1668" t="s">
        <v>4267</v>
      </c>
      <c r="C1668" t="s">
        <v>17378</v>
      </c>
      <c r="D1668" t="s">
        <v>17379</v>
      </c>
      <c r="E1668" t="s">
        <v>17380</v>
      </c>
      <c r="F1668" t="s">
        <v>17381</v>
      </c>
      <c r="G1668" t="s">
        <v>3917</v>
      </c>
      <c r="H1668">
        <v>514.50699999999995</v>
      </c>
      <c r="I1668">
        <v>45</v>
      </c>
      <c r="K1668" t="s">
        <v>17382</v>
      </c>
      <c r="L1668">
        <v>204516</v>
      </c>
      <c r="M1668">
        <v>0</v>
      </c>
      <c r="N1668" t="s">
        <v>17383</v>
      </c>
      <c r="O1668" t="s">
        <v>17384</v>
      </c>
    </row>
    <row r="1669" spans="1:17" x14ac:dyDescent="0.3">
      <c r="A1669" t="s">
        <v>17385</v>
      </c>
      <c r="B1669" t="s">
        <v>4198</v>
      </c>
      <c r="C1669" t="s">
        <v>17386</v>
      </c>
      <c r="D1669" t="s">
        <v>17387</v>
      </c>
      <c r="E1669" t="s">
        <v>17388</v>
      </c>
      <c r="F1669" t="s">
        <v>17389</v>
      </c>
      <c r="G1669" t="s">
        <v>3906</v>
      </c>
      <c r="H1669">
        <v>3.1713800000000001</v>
      </c>
      <c r="I1669">
        <v>41.9831</v>
      </c>
      <c r="J1669" t="s">
        <v>17390</v>
      </c>
      <c r="K1669" t="s">
        <v>17391</v>
      </c>
      <c r="L1669">
        <v>18</v>
      </c>
      <c r="M1669">
        <v>0</v>
      </c>
      <c r="N1669" t="s">
        <v>9923</v>
      </c>
      <c r="O1669" t="s">
        <v>17392</v>
      </c>
    </row>
    <row r="1670" spans="1:17" x14ac:dyDescent="0.3">
      <c r="A1670" t="s">
        <v>17393</v>
      </c>
      <c r="B1670" t="s">
        <v>3984</v>
      </c>
      <c r="C1670" t="s">
        <v>17394</v>
      </c>
      <c r="D1670" t="s">
        <v>17395</v>
      </c>
      <c r="E1670" t="s">
        <v>17396</v>
      </c>
      <c r="F1670" t="s">
        <v>17397</v>
      </c>
      <c r="G1670" t="s">
        <v>3917</v>
      </c>
      <c r="H1670">
        <v>34.39</v>
      </c>
      <c r="I1670">
        <v>53.2</v>
      </c>
      <c r="K1670" t="s">
        <v>17398</v>
      </c>
      <c r="L1670">
        <v>2802</v>
      </c>
      <c r="M1670">
        <v>10706</v>
      </c>
      <c r="N1670" t="s">
        <v>17399</v>
      </c>
      <c r="O1670" t="s">
        <v>17400</v>
      </c>
    </row>
    <row r="1671" spans="1:17" x14ac:dyDescent="0.3">
      <c r="A1671" t="s">
        <v>17401</v>
      </c>
      <c r="B1671" t="s">
        <v>4347</v>
      </c>
      <c r="C1671" t="s">
        <v>17402</v>
      </c>
      <c r="D1671" t="s">
        <v>17403</v>
      </c>
      <c r="E1671" t="s">
        <v>17404</v>
      </c>
      <c r="F1671" t="s">
        <v>17405</v>
      </c>
      <c r="G1671" t="s">
        <v>3917</v>
      </c>
      <c r="H1671">
        <v>18.111999999999998</v>
      </c>
      <c r="I1671">
        <v>60.9</v>
      </c>
      <c r="K1671" t="s">
        <v>17406</v>
      </c>
      <c r="L1671">
        <v>197</v>
      </c>
      <c r="M1671">
        <v>6766</v>
      </c>
      <c r="N1671" t="s">
        <v>17407</v>
      </c>
      <c r="O1671" t="s">
        <v>17408</v>
      </c>
      <c r="P1671" t="s">
        <v>17409</v>
      </c>
      <c r="Q1671">
        <v>25</v>
      </c>
    </row>
    <row r="1672" spans="1:17" x14ac:dyDescent="0.3">
      <c r="A1672" t="s">
        <v>17410</v>
      </c>
      <c r="B1672" t="s">
        <v>3984</v>
      </c>
      <c r="D1672" t="s">
        <v>17411</v>
      </c>
      <c r="E1672" t="s">
        <v>17412</v>
      </c>
      <c r="F1672" t="s">
        <v>17413</v>
      </c>
      <c r="G1672" t="s">
        <v>3917</v>
      </c>
      <c r="H1672">
        <v>22.343699999999998</v>
      </c>
      <c r="I1672">
        <v>48.1</v>
      </c>
      <c r="K1672" t="s">
        <v>17414</v>
      </c>
      <c r="L1672">
        <v>19</v>
      </c>
      <c r="M1672">
        <v>0</v>
      </c>
      <c r="N1672" t="s">
        <v>10337</v>
      </c>
      <c r="O1672" t="s">
        <v>17415</v>
      </c>
    </row>
    <row r="1673" spans="1:17" x14ac:dyDescent="0.3">
      <c r="A1673" t="s">
        <v>17416</v>
      </c>
      <c r="B1673" t="s">
        <v>3912</v>
      </c>
      <c r="D1673" t="s">
        <v>17417</v>
      </c>
      <c r="E1673" t="s">
        <v>17418</v>
      </c>
      <c r="F1673" t="s">
        <v>17419</v>
      </c>
      <c r="G1673" t="s">
        <v>3917</v>
      </c>
      <c r="H1673">
        <v>475.79399999999998</v>
      </c>
      <c r="I1673">
        <v>30.5</v>
      </c>
      <c r="K1673" t="s">
        <v>17420</v>
      </c>
      <c r="L1673">
        <v>18466</v>
      </c>
      <c r="M1673">
        <v>70339</v>
      </c>
      <c r="N1673" t="s">
        <v>5704</v>
      </c>
      <c r="O1673" t="s">
        <v>17421</v>
      </c>
    </row>
    <row r="1674" spans="1:17" x14ac:dyDescent="0.3">
      <c r="A1674" t="s">
        <v>17422</v>
      </c>
      <c r="B1674" t="s">
        <v>4208</v>
      </c>
      <c r="C1674" t="s">
        <v>17423</v>
      </c>
      <c r="D1674" t="s">
        <v>17424</v>
      </c>
      <c r="E1674" t="s">
        <v>17425</v>
      </c>
      <c r="F1674" t="s">
        <v>17426</v>
      </c>
      <c r="G1674" t="s">
        <v>3917</v>
      </c>
      <c r="H1674">
        <v>34.132199999999997</v>
      </c>
      <c r="I1674">
        <v>54.8</v>
      </c>
      <c r="K1674" t="s">
        <v>17427</v>
      </c>
      <c r="L1674">
        <v>10034</v>
      </c>
      <c r="M1674">
        <v>0</v>
      </c>
      <c r="N1674" t="s">
        <v>9741</v>
      </c>
      <c r="O1674" t="s">
        <v>17428</v>
      </c>
    </row>
    <row r="1675" spans="1:17" x14ac:dyDescent="0.3">
      <c r="A1675" t="s">
        <v>17429</v>
      </c>
      <c r="B1675" t="s">
        <v>4267</v>
      </c>
      <c r="C1675" t="s">
        <v>17430</v>
      </c>
      <c r="D1675" t="s">
        <v>17431</v>
      </c>
      <c r="E1675" t="s">
        <v>17432</v>
      </c>
      <c r="F1675" t="s">
        <v>17433</v>
      </c>
      <c r="G1675" t="s">
        <v>3989</v>
      </c>
      <c r="H1675">
        <v>699.66</v>
      </c>
      <c r="I1675">
        <v>42.1</v>
      </c>
      <c r="K1675" t="s">
        <v>17434</v>
      </c>
      <c r="L1675">
        <v>2080</v>
      </c>
      <c r="M1675">
        <v>0</v>
      </c>
      <c r="N1675" t="s">
        <v>17435</v>
      </c>
      <c r="O1675" t="s">
        <v>17436</v>
      </c>
    </row>
    <row r="1676" spans="1:17" x14ac:dyDescent="0.3">
      <c r="A1676" t="s">
        <v>17437</v>
      </c>
      <c r="B1676" t="s">
        <v>4226</v>
      </c>
      <c r="C1676" t="s">
        <v>17438</v>
      </c>
      <c r="D1676" t="s">
        <v>17439</v>
      </c>
      <c r="E1676" t="s">
        <v>17440</v>
      </c>
      <c r="F1676" t="s">
        <v>17441</v>
      </c>
      <c r="G1676" t="s">
        <v>3906</v>
      </c>
      <c r="H1676">
        <v>258.49700000000001</v>
      </c>
      <c r="I1676">
        <v>45.606699999999996</v>
      </c>
      <c r="J1676" t="s">
        <v>17442</v>
      </c>
      <c r="K1676" t="s">
        <v>17443</v>
      </c>
      <c r="L1676">
        <v>18327</v>
      </c>
      <c r="M1676">
        <v>0</v>
      </c>
      <c r="N1676" t="s">
        <v>13567</v>
      </c>
      <c r="O1676" t="s">
        <v>17444</v>
      </c>
    </row>
    <row r="1677" spans="1:17" x14ac:dyDescent="0.3">
      <c r="A1677" t="s">
        <v>17445</v>
      </c>
      <c r="B1677" t="s">
        <v>3923</v>
      </c>
      <c r="D1677" t="s">
        <v>17446</v>
      </c>
      <c r="E1677" t="s">
        <v>15780</v>
      </c>
      <c r="F1677" t="s">
        <v>17447</v>
      </c>
      <c r="G1677" t="s">
        <v>3917</v>
      </c>
      <c r="H1677">
        <v>704.62099999999998</v>
      </c>
      <c r="I1677">
        <v>34.299999999999997</v>
      </c>
      <c r="K1677" t="s">
        <v>17448</v>
      </c>
      <c r="L1677">
        <v>349614</v>
      </c>
      <c r="M1677">
        <v>0</v>
      </c>
      <c r="N1677" t="s">
        <v>15783</v>
      </c>
      <c r="O1677" t="s">
        <v>17449</v>
      </c>
    </row>
    <row r="1678" spans="1:17" x14ac:dyDescent="0.3">
      <c r="A1678" t="s">
        <v>17450</v>
      </c>
      <c r="B1678" t="s">
        <v>4267</v>
      </c>
      <c r="C1678" t="s">
        <v>17451</v>
      </c>
      <c r="D1678" t="s">
        <v>17452</v>
      </c>
      <c r="E1678" t="s">
        <v>17453</v>
      </c>
      <c r="F1678" t="s">
        <v>17454</v>
      </c>
      <c r="G1678" t="s">
        <v>3989</v>
      </c>
      <c r="H1678">
        <v>578.18899999999996</v>
      </c>
      <c r="I1678">
        <v>37.299999999999997</v>
      </c>
      <c r="K1678" t="s">
        <v>17455</v>
      </c>
      <c r="L1678">
        <v>396</v>
      </c>
      <c r="M1678">
        <v>0</v>
      </c>
      <c r="N1678" t="s">
        <v>13567</v>
      </c>
      <c r="O1678" t="s">
        <v>17456</v>
      </c>
    </row>
    <row r="1679" spans="1:17" x14ac:dyDescent="0.3">
      <c r="A1679" t="s">
        <v>17457</v>
      </c>
      <c r="B1679" t="s">
        <v>4267</v>
      </c>
      <c r="C1679" t="s">
        <v>17458</v>
      </c>
      <c r="D1679" t="s">
        <v>17459</v>
      </c>
      <c r="E1679" t="s">
        <v>17460</v>
      </c>
      <c r="F1679" t="s">
        <v>17461</v>
      </c>
      <c r="G1679" t="s">
        <v>3989</v>
      </c>
      <c r="H1679">
        <v>621.154</v>
      </c>
      <c r="I1679">
        <v>35.200000000000003</v>
      </c>
      <c r="K1679" t="s">
        <v>17462</v>
      </c>
      <c r="L1679">
        <v>472</v>
      </c>
      <c r="M1679">
        <v>0</v>
      </c>
      <c r="N1679" t="s">
        <v>10808</v>
      </c>
      <c r="O1679" t="s">
        <v>17463</v>
      </c>
    </row>
    <row r="1680" spans="1:17" x14ac:dyDescent="0.3">
      <c r="A1680" t="s">
        <v>17464</v>
      </c>
      <c r="B1680" t="s">
        <v>3984</v>
      </c>
      <c r="C1680" t="s">
        <v>17465</v>
      </c>
      <c r="D1680" t="s">
        <v>17466</v>
      </c>
      <c r="E1680" t="s">
        <v>17467</v>
      </c>
      <c r="F1680" t="s">
        <v>17468</v>
      </c>
      <c r="G1680" t="s">
        <v>3917</v>
      </c>
      <c r="H1680">
        <v>39.420099999999998</v>
      </c>
      <c r="I1680">
        <v>50.6</v>
      </c>
      <c r="K1680" t="s">
        <v>17469</v>
      </c>
      <c r="L1680">
        <v>123</v>
      </c>
      <c r="M1680">
        <v>13421</v>
      </c>
      <c r="N1680" t="s">
        <v>15560</v>
      </c>
      <c r="O1680" t="s">
        <v>17470</v>
      </c>
      <c r="P1680" t="s">
        <v>17471</v>
      </c>
    </row>
    <row r="1681" spans="1:17" x14ac:dyDescent="0.3">
      <c r="A1681" t="s">
        <v>17472</v>
      </c>
      <c r="B1681" t="s">
        <v>4772</v>
      </c>
      <c r="C1681" t="s">
        <v>17473</v>
      </c>
      <c r="D1681" t="s">
        <v>17474</v>
      </c>
      <c r="E1681" t="s">
        <v>17475</v>
      </c>
      <c r="F1681" t="s">
        <v>17476</v>
      </c>
      <c r="G1681" t="s">
        <v>3917</v>
      </c>
      <c r="H1681">
        <v>541.86199999999997</v>
      </c>
      <c r="I1681">
        <v>48.3</v>
      </c>
      <c r="K1681" t="s">
        <v>17477</v>
      </c>
      <c r="L1681">
        <v>946</v>
      </c>
      <c r="M1681">
        <v>0</v>
      </c>
      <c r="N1681" t="s">
        <v>5623</v>
      </c>
      <c r="O1681" t="s">
        <v>17478</v>
      </c>
    </row>
    <row r="1682" spans="1:17" x14ac:dyDescent="0.3">
      <c r="A1682" t="s">
        <v>17479</v>
      </c>
      <c r="B1682" t="s">
        <v>4226</v>
      </c>
      <c r="C1682" t="s">
        <v>17480</v>
      </c>
      <c r="D1682" t="s">
        <v>17481</v>
      </c>
      <c r="E1682" t="s">
        <v>17482</v>
      </c>
      <c r="F1682" t="s">
        <v>17483</v>
      </c>
      <c r="G1682" t="s">
        <v>3917</v>
      </c>
      <c r="H1682">
        <v>454.916</v>
      </c>
      <c r="I1682">
        <v>29.7</v>
      </c>
      <c r="K1682" t="s">
        <v>17484</v>
      </c>
      <c r="L1682">
        <v>8843</v>
      </c>
      <c r="M1682">
        <v>0</v>
      </c>
      <c r="N1682" t="s">
        <v>17485</v>
      </c>
      <c r="O1682" t="s">
        <v>17486</v>
      </c>
    </row>
    <row r="1683" spans="1:17" x14ac:dyDescent="0.3">
      <c r="A1683" t="s">
        <v>17487</v>
      </c>
      <c r="B1683" t="s">
        <v>3923</v>
      </c>
      <c r="C1683" t="s">
        <v>17488</v>
      </c>
      <c r="D1683" t="s">
        <v>17489</v>
      </c>
      <c r="E1683" t="s">
        <v>17490</v>
      </c>
      <c r="F1683" t="s">
        <v>17491</v>
      </c>
      <c r="G1683" t="s">
        <v>3906</v>
      </c>
      <c r="H1683">
        <v>457.33499999999998</v>
      </c>
      <c r="I1683">
        <v>33.462400000000002</v>
      </c>
      <c r="J1683" t="s">
        <v>17492</v>
      </c>
      <c r="K1683" t="s">
        <v>17493</v>
      </c>
      <c r="L1683">
        <v>34</v>
      </c>
      <c r="M1683">
        <v>0</v>
      </c>
      <c r="N1683" t="s">
        <v>17494</v>
      </c>
      <c r="O1683" t="s">
        <v>17495</v>
      </c>
    </row>
    <row r="1684" spans="1:17" x14ac:dyDescent="0.3">
      <c r="A1684" t="s">
        <v>17496</v>
      </c>
      <c r="B1684" t="s">
        <v>3923</v>
      </c>
      <c r="D1684" t="s">
        <v>17497</v>
      </c>
      <c r="E1684" t="s">
        <v>17498</v>
      </c>
      <c r="F1684" t="s">
        <v>17499</v>
      </c>
      <c r="G1684" t="s">
        <v>3906</v>
      </c>
      <c r="H1684">
        <v>653.92600000000004</v>
      </c>
      <c r="I1684">
        <v>35.639800000000001</v>
      </c>
      <c r="J1684" t="s">
        <v>17500</v>
      </c>
      <c r="K1684" t="s">
        <v>17501</v>
      </c>
      <c r="L1684">
        <v>2366</v>
      </c>
      <c r="M1684">
        <v>0</v>
      </c>
      <c r="N1684" t="s">
        <v>17502</v>
      </c>
      <c r="O1684" t="s">
        <v>17503</v>
      </c>
    </row>
    <row r="1685" spans="1:17" x14ac:dyDescent="0.3">
      <c r="A1685" t="s">
        <v>17504</v>
      </c>
      <c r="B1685" t="s">
        <v>3912</v>
      </c>
      <c r="C1685" t="s">
        <v>17505</v>
      </c>
      <c r="D1685" t="s">
        <v>17506</v>
      </c>
      <c r="E1685" t="s">
        <v>17507</v>
      </c>
      <c r="F1685" t="s">
        <v>17508</v>
      </c>
      <c r="G1685" t="s">
        <v>3917</v>
      </c>
      <c r="H1685">
        <v>75.844399999999993</v>
      </c>
      <c r="I1685">
        <v>49.6</v>
      </c>
      <c r="K1685" t="s">
        <v>17509</v>
      </c>
      <c r="L1685">
        <v>835</v>
      </c>
      <c r="M1685">
        <v>26259</v>
      </c>
      <c r="N1685" t="s">
        <v>17510</v>
      </c>
      <c r="O1685" t="s">
        <v>17511</v>
      </c>
      <c r="P1685" t="s">
        <v>17512</v>
      </c>
    </row>
    <row r="1686" spans="1:17" x14ac:dyDescent="0.3">
      <c r="A1686" t="s">
        <v>17513</v>
      </c>
      <c r="B1686" t="s">
        <v>4443</v>
      </c>
      <c r="C1686" t="s">
        <v>17514</v>
      </c>
      <c r="D1686" t="s">
        <v>17515</v>
      </c>
      <c r="E1686" t="s">
        <v>17516</v>
      </c>
      <c r="F1686" t="s">
        <v>17517</v>
      </c>
      <c r="G1686" t="s">
        <v>3917</v>
      </c>
      <c r="H1686">
        <v>2306.0700000000002</v>
      </c>
      <c r="I1686">
        <v>42.7</v>
      </c>
      <c r="K1686" t="s">
        <v>17518</v>
      </c>
      <c r="L1686">
        <v>371342</v>
      </c>
      <c r="M1686">
        <v>0</v>
      </c>
      <c r="N1686" t="s">
        <v>8585</v>
      </c>
      <c r="O1686" t="s">
        <v>17519</v>
      </c>
    </row>
    <row r="1687" spans="1:17" x14ac:dyDescent="0.3">
      <c r="A1687" t="s">
        <v>17520</v>
      </c>
      <c r="B1687" t="s">
        <v>3923</v>
      </c>
      <c r="D1687" t="s">
        <v>17521</v>
      </c>
      <c r="E1687" t="s">
        <v>17522</v>
      </c>
      <c r="F1687" t="s">
        <v>17523</v>
      </c>
      <c r="G1687" t="s">
        <v>3906</v>
      </c>
      <c r="H1687">
        <v>525.55499999999995</v>
      </c>
      <c r="I1687">
        <v>38.372999999999998</v>
      </c>
      <c r="J1687" t="s">
        <v>17524</v>
      </c>
      <c r="K1687" t="s">
        <v>17525</v>
      </c>
      <c r="L1687">
        <v>964</v>
      </c>
      <c r="M1687">
        <v>0</v>
      </c>
      <c r="N1687" t="s">
        <v>17526</v>
      </c>
      <c r="O1687" t="s">
        <v>17527</v>
      </c>
    </row>
    <row r="1688" spans="1:17" x14ac:dyDescent="0.3">
      <c r="A1688" t="s">
        <v>17528</v>
      </c>
      <c r="B1688" t="s">
        <v>3902</v>
      </c>
      <c r="C1688" t="s">
        <v>17529</v>
      </c>
      <c r="D1688" t="s">
        <v>17530</v>
      </c>
      <c r="E1688" t="s">
        <v>17531</v>
      </c>
      <c r="F1688" t="s">
        <v>17532</v>
      </c>
      <c r="G1688" t="s">
        <v>3989</v>
      </c>
      <c r="H1688">
        <v>409.09100000000001</v>
      </c>
      <c r="I1688">
        <v>50</v>
      </c>
      <c r="K1688" t="s">
        <v>17533</v>
      </c>
      <c r="L1688">
        <v>246830</v>
      </c>
      <c r="M1688">
        <v>0</v>
      </c>
      <c r="N1688" t="s">
        <v>11065</v>
      </c>
      <c r="O1688" t="s">
        <v>17534</v>
      </c>
    </row>
    <row r="1689" spans="1:17" x14ac:dyDescent="0.3">
      <c r="A1689" t="s">
        <v>17535</v>
      </c>
      <c r="B1689" t="s">
        <v>3912</v>
      </c>
      <c r="C1689" t="s">
        <v>17536</v>
      </c>
      <c r="D1689" t="s">
        <v>17537</v>
      </c>
      <c r="E1689" t="s">
        <v>17538</v>
      </c>
      <c r="F1689" t="s">
        <v>17539</v>
      </c>
      <c r="G1689" t="s">
        <v>3917</v>
      </c>
      <c r="H1689">
        <v>71.402500000000003</v>
      </c>
      <c r="I1689">
        <v>52.1</v>
      </c>
      <c r="K1689" t="s">
        <v>17540</v>
      </c>
      <c r="L1689">
        <v>481</v>
      </c>
      <c r="M1689">
        <v>20816</v>
      </c>
      <c r="N1689" t="s">
        <v>17541</v>
      </c>
      <c r="O1689" t="s">
        <v>17542</v>
      </c>
      <c r="P1689" t="s">
        <v>17543</v>
      </c>
    </row>
    <row r="1690" spans="1:17" x14ac:dyDescent="0.3">
      <c r="A1690" t="s">
        <v>17544</v>
      </c>
      <c r="B1690" t="s">
        <v>4226</v>
      </c>
      <c r="C1690" t="s">
        <v>17545</v>
      </c>
      <c r="D1690" t="s">
        <v>17546</v>
      </c>
      <c r="E1690" t="s">
        <v>17547</v>
      </c>
      <c r="F1690" t="s">
        <v>17548</v>
      </c>
      <c r="G1690" t="s">
        <v>3917</v>
      </c>
      <c r="H1690">
        <v>211.202</v>
      </c>
      <c r="I1690">
        <v>33.200000000000003</v>
      </c>
      <c r="K1690" t="s">
        <v>17549</v>
      </c>
      <c r="L1690">
        <v>3836</v>
      </c>
      <c r="M1690">
        <v>19297</v>
      </c>
      <c r="N1690" t="s">
        <v>17550</v>
      </c>
      <c r="O1690" t="s">
        <v>17551</v>
      </c>
      <c r="P1690" t="s">
        <v>17552</v>
      </c>
    </row>
    <row r="1691" spans="1:17" x14ac:dyDescent="0.3">
      <c r="A1691" t="s">
        <v>17553</v>
      </c>
      <c r="B1691" t="s">
        <v>3984</v>
      </c>
      <c r="C1691" t="s">
        <v>17554</v>
      </c>
      <c r="D1691" t="s">
        <v>17555</v>
      </c>
      <c r="E1691" t="s">
        <v>17556</v>
      </c>
      <c r="F1691" t="s">
        <v>17557</v>
      </c>
      <c r="G1691" t="s">
        <v>3917</v>
      </c>
      <c r="H1691">
        <v>12.5267</v>
      </c>
      <c r="I1691">
        <v>49.824199999999998</v>
      </c>
      <c r="J1691" t="s">
        <v>17558</v>
      </c>
      <c r="K1691" t="s">
        <v>17559</v>
      </c>
      <c r="L1691">
        <v>93</v>
      </c>
      <c r="M1691">
        <v>0</v>
      </c>
      <c r="N1691" t="s">
        <v>17560</v>
      </c>
      <c r="O1691" t="s">
        <v>17561</v>
      </c>
      <c r="Q1691">
        <v>16</v>
      </c>
    </row>
    <row r="1692" spans="1:17" x14ac:dyDescent="0.3">
      <c r="A1692" t="s">
        <v>17562</v>
      </c>
      <c r="B1692" t="s">
        <v>4267</v>
      </c>
      <c r="C1692" t="s">
        <v>17563</v>
      </c>
      <c r="D1692" t="s">
        <v>17564</v>
      </c>
      <c r="E1692" t="s">
        <v>17565</v>
      </c>
      <c r="F1692" t="s">
        <v>17566</v>
      </c>
      <c r="G1692" t="s">
        <v>3917</v>
      </c>
      <c r="H1692">
        <v>550.88599999999997</v>
      </c>
      <c r="I1692">
        <v>38.5</v>
      </c>
      <c r="K1692" t="s">
        <v>17567</v>
      </c>
      <c r="L1692">
        <v>18000</v>
      </c>
      <c r="M1692">
        <v>22749</v>
      </c>
      <c r="N1692" t="s">
        <v>17568</v>
      </c>
      <c r="O1692" t="s">
        <v>17569</v>
      </c>
      <c r="P1692" t="s">
        <v>17570</v>
      </c>
    </row>
    <row r="1693" spans="1:17" x14ac:dyDescent="0.3">
      <c r="A1693" t="s">
        <v>17571</v>
      </c>
      <c r="B1693" t="s">
        <v>3923</v>
      </c>
      <c r="C1693" t="s">
        <v>17572</v>
      </c>
      <c r="D1693" t="s">
        <v>17573</v>
      </c>
      <c r="E1693" t="s">
        <v>17574</v>
      </c>
      <c r="F1693" t="s">
        <v>17575</v>
      </c>
      <c r="G1693" t="s">
        <v>3906</v>
      </c>
      <c r="H1693">
        <v>492.77499999999998</v>
      </c>
      <c r="I1693">
        <v>37.986800000000002</v>
      </c>
      <c r="J1693" t="s">
        <v>17576</v>
      </c>
      <c r="K1693" t="s">
        <v>17577</v>
      </c>
      <c r="L1693">
        <v>2590</v>
      </c>
      <c r="M1693">
        <v>33021</v>
      </c>
      <c r="N1693" t="s">
        <v>17578</v>
      </c>
      <c r="O1693" t="s">
        <v>17579</v>
      </c>
    </row>
    <row r="1694" spans="1:17" x14ac:dyDescent="0.3">
      <c r="A1694" t="s">
        <v>17580</v>
      </c>
      <c r="B1694" t="s">
        <v>4267</v>
      </c>
      <c r="C1694" t="s">
        <v>17581</v>
      </c>
      <c r="D1694" t="s">
        <v>17582</v>
      </c>
      <c r="E1694" t="s">
        <v>17583</v>
      </c>
      <c r="F1694" t="s">
        <v>17584</v>
      </c>
      <c r="G1694" t="s">
        <v>3917</v>
      </c>
      <c r="H1694">
        <v>4009.6</v>
      </c>
      <c r="I1694">
        <v>22.6</v>
      </c>
      <c r="K1694" t="s">
        <v>17585</v>
      </c>
      <c r="L1694">
        <v>48284</v>
      </c>
      <c r="M1694">
        <v>0</v>
      </c>
      <c r="N1694" t="s">
        <v>8055</v>
      </c>
      <c r="O1694" t="s">
        <v>17586</v>
      </c>
    </row>
    <row r="1695" spans="1:17" x14ac:dyDescent="0.3">
      <c r="A1695" t="s">
        <v>17587</v>
      </c>
      <c r="B1695" t="s">
        <v>4267</v>
      </c>
      <c r="C1695" t="s">
        <v>17588</v>
      </c>
      <c r="D1695" t="s">
        <v>17589</v>
      </c>
      <c r="E1695" t="s">
        <v>17590</v>
      </c>
      <c r="F1695" t="s">
        <v>17591</v>
      </c>
      <c r="G1695" t="s">
        <v>3989</v>
      </c>
      <c r="H1695">
        <v>4785.53</v>
      </c>
      <c r="I1695">
        <v>33.200000000000003</v>
      </c>
      <c r="K1695" t="s">
        <v>17592</v>
      </c>
      <c r="L1695">
        <v>5642</v>
      </c>
      <c r="M1695">
        <v>53530</v>
      </c>
      <c r="N1695" t="s">
        <v>17593</v>
      </c>
      <c r="O1695" t="s">
        <v>17594</v>
      </c>
    </row>
    <row r="1696" spans="1:17" x14ac:dyDescent="0.3">
      <c r="A1696" t="s">
        <v>17595</v>
      </c>
      <c r="B1696" t="s">
        <v>4367</v>
      </c>
      <c r="D1696" t="s">
        <v>17596</v>
      </c>
      <c r="E1696" t="s">
        <v>9657</v>
      </c>
      <c r="F1696" t="s">
        <v>17597</v>
      </c>
      <c r="G1696" t="s">
        <v>3917</v>
      </c>
      <c r="H1696">
        <v>314.58100000000002</v>
      </c>
      <c r="I1696">
        <v>40.299999999999997</v>
      </c>
      <c r="K1696" t="s">
        <v>17598</v>
      </c>
      <c r="L1696">
        <v>914</v>
      </c>
      <c r="M1696">
        <v>0</v>
      </c>
      <c r="N1696" t="s">
        <v>9660</v>
      </c>
      <c r="O1696" t="s">
        <v>17599</v>
      </c>
    </row>
    <row r="1697" spans="1:17" x14ac:dyDescent="0.3">
      <c r="A1697" t="s">
        <v>17600</v>
      </c>
      <c r="B1697" t="s">
        <v>3923</v>
      </c>
      <c r="D1697" t="s">
        <v>17601</v>
      </c>
      <c r="E1697" t="s">
        <v>17602</v>
      </c>
      <c r="F1697" t="s">
        <v>17603</v>
      </c>
      <c r="G1697" t="s">
        <v>3906</v>
      </c>
      <c r="H1697">
        <v>2074.92</v>
      </c>
      <c r="I1697">
        <v>46.482900000000001</v>
      </c>
      <c r="J1697" t="s">
        <v>17604</v>
      </c>
      <c r="K1697" t="s">
        <v>17605</v>
      </c>
      <c r="L1697">
        <v>137916</v>
      </c>
      <c r="M1697">
        <v>0</v>
      </c>
      <c r="N1697" t="s">
        <v>8625</v>
      </c>
      <c r="O1697" t="s">
        <v>17606</v>
      </c>
    </row>
    <row r="1698" spans="1:17" x14ac:dyDescent="0.3">
      <c r="A1698" t="s">
        <v>246</v>
      </c>
      <c r="B1698" t="s">
        <v>4347</v>
      </c>
      <c r="C1698" t="s">
        <v>17607</v>
      </c>
      <c r="D1698" t="s">
        <v>17608</v>
      </c>
      <c r="E1698" t="s">
        <v>17609</v>
      </c>
      <c r="F1698" t="s">
        <v>17610</v>
      </c>
      <c r="G1698" t="s">
        <v>3917</v>
      </c>
      <c r="H1698">
        <v>543.60500000000002</v>
      </c>
      <c r="I1698">
        <v>33.4</v>
      </c>
      <c r="K1698" t="s">
        <v>17611</v>
      </c>
      <c r="L1698">
        <v>116756</v>
      </c>
      <c r="M1698">
        <v>0</v>
      </c>
      <c r="N1698" t="s">
        <v>17612</v>
      </c>
      <c r="O1698" t="s">
        <v>17613</v>
      </c>
    </row>
    <row r="1699" spans="1:17" x14ac:dyDescent="0.3">
      <c r="A1699" t="s">
        <v>17614</v>
      </c>
      <c r="B1699" t="s">
        <v>3984</v>
      </c>
      <c r="C1699" t="s">
        <v>17615</v>
      </c>
      <c r="D1699" t="s">
        <v>17616</v>
      </c>
      <c r="E1699" t="s">
        <v>17617</v>
      </c>
      <c r="F1699" t="s">
        <v>17618</v>
      </c>
      <c r="G1699" t="s">
        <v>3917</v>
      </c>
      <c r="H1699">
        <v>34.802500000000002</v>
      </c>
      <c r="I1699">
        <v>47.9</v>
      </c>
      <c r="K1699" t="s">
        <v>17619</v>
      </c>
      <c r="L1699">
        <v>420</v>
      </c>
      <c r="M1699">
        <v>0</v>
      </c>
      <c r="N1699" t="s">
        <v>17620</v>
      </c>
      <c r="O1699" t="s">
        <v>17621</v>
      </c>
      <c r="Q1699">
        <v>25</v>
      </c>
    </row>
    <row r="1700" spans="1:17" x14ac:dyDescent="0.3">
      <c r="A1700" t="s">
        <v>17622</v>
      </c>
      <c r="B1700" t="s">
        <v>4443</v>
      </c>
      <c r="C1700">
        <v>417</v>
      </c>
      <c r="D1700" t="s">
        <v>17623</v>
      </c>
      <c r="E1700" t="s">
        <v>17624</v>
      </c>
      <c r="F1700" t="s">
        <v>17625</v>
      </c>
      <c r="G1700" t="s">
        <v>3917</v>
      </c>
      <c r="H1700">
        <v>2353.86</v>
      </c>
      <c r="I1700">
        <v>36.200000000000003</v>
      </c>
      <c r="K1700" t="s">
        <v>17626</v>
      </c>
      <c r="L1700">
        <v>119373</v>
      </c>
      <c r="M1700">
        <v>0</v>
      </c>
      <c r="N1700" t="s">
        <v>17627</v>
      </c>
      <c r="O1700" t="s">
        <v>17628</v>
      </c>
    </row>
    <row r="1701" spans="1:17" x14ac:dyDescent="0.3">
      <c r="A1701" t="s">
        <v>17629</v>
      </c>
      <c r="B1701" t="s">
        <v>3923</v>
      </c>
      <c r="C1701" t="s">
        <v>17630</v>
      </c>
      <c r="D1701" t="s">
        <v>17631</v>
      </c>
      <c r="E1701" t="s">
        <v>17632</v>
      </c>
      <c r="F1701" t="s">
        <v>17633</v>
      </c>
      <c r="G1701" t="s">
        <v>3989</v>
      </c>
      <c r="H1701">
        <v>284.30799999999999</v>
      </c>
      <c r="I1701">
        <v>33.5</v>
      </c>
      <c r="K1701" t="s">
        <v>17634</v>
      </c>
      <c r="L1701">
        <v>270</v>
      </c>
      <c r="M1701">
        <v>0</v>
      </c>
      <c r="N1701" t="s">
        <v>10371</v>
      </c>
      <c r="O1701" t="s">
        <v>17635</v>
      </c>
    </row>
    <row r="1702" spans="1:17" x14ac:dyDescent="0.3">
      <c r="A1702" t="s">
        <v>17636</v>
      </c>
      <c r="B1702" t="s">
        <v>3984</v>
      </c>
      <c r="D1702" t="s">
        <v>17637</v>
      </c>
      <c r="E1702" t="s">
        <v>17638</v>
      </c>
      <c r="F1702" t="s">
        <v>17639</v>
      </c>
      <c r="G1702" t="s">
        <v>3917</v>
      </c>
      <c r="H1702">
        <v>44.574100000000001</v>
      </c>
      <c r="I1702">
        <v>49.9</v>
      </c>
      <c r="K1702" t="s">
        <v>17640</v>
      </c>
      <c r="L1702">
        <v>781</v>
      </c>
      <c r="M1702">
        <v>0</v>
      </c>
      <c r="N1702" t="s">
        <v>17641</v>
      </c>
      <c r="O1702" t="s">
        <v>17642</v>
      </c>
    </row>
    <row r="1703" spans="1:17" x14ac:dyDescent="0.3">
      <c r="A1703" t="s">
        <v>516</v>
      </c>
      <c r="B1703" t="s">
        <v>3984</v>
      </c>
      <c r="C1703" t="s">
        <v>17643</v>
      </c>
      <c r="D1703" t="s">
        <v>17644</v>
      </c>
      <c r="E1703" t="s">
        <v>17645</v>
      </c>
      <c r="F1703" t="s">
        <v>17646</v>
      </c>
      <c r="G1703" t="s">
        <v>3989</v>
      </c>
      <c r="H1703">
        <v>8.96645</v>
      </c>
      <c r="I1703">
        <v>32.299999999999997</v>
      </c>
      <c r="K1703" t="s">
        <v>17647</v>
      </c>
      <c r="L1703">
        <v>16</v>
      </c>
      <c r="M1703">
        <v>0</v>
      </c>
      <c r="N1703" t="s">
        <v>11132</v>
      </c>
      <c r="O1703" t="s">
        <v>17648</v>
      </c>
      <c r="Q1703">
        <v>25</v>
      </c>
    </row>
    <row r="1704" spans="1:17" x14ac:dyDescent="0.3">
      <c r="A1704" t="s">
        <v>17649</v>
      </c>
      <c r="B1704" t="s">
        <v>6388</v>
      </c>
      <c r="C1704" t="s">
        <v>17650</v>
      </c>
      <c r="D1704" t="s">
        <v>17651</v>
      </c>
      <c r="E1704" t="s">
        <v>17652</v>
      </c>
      <c r="F1704" t="s">
        <v>17653</v>
      </c>
      <c r="G1704" t="s">
        <v>3917</v>
      </c>
      <c r="H1704">
        <v>1520.33</v>
      </c>
      <c r="I1704">
        <v>34.299999999999997</v>
      </c>
      <c r="K1704" t="s">
        <v>17654</v>
      </c>
      <c r="L1704">
        <v>186068</v>
      </c>
      <c r="M1704">
        <v>0</v>
      </c>
      <c r="N1704" t="s">
        <v>13206</v>
      </c>
      <c r="O1704" t="s">
        <v>17655</v>
      </c>
    </row>
    <row r="1705" spans="1:17" x14ac:dyDescent="0.3">
      <c r="A1705" t="s">
        <v>3799</v>
      </c>
      <c r="B1705" t="s">
        <v>3912</v>
      </c>
      <c r="C1705" t="s">
        <v>17656</v>
      </c>
      <c r="D1705" t="s">
        <v>17657</v>
      </c>
      <c r="E1705" t="s">
        <v>17658</v>
      </c>
      <c r="F1705" t="s">
        <v>17659</v>
      </c>
      <c r="G1705" t="s">
        <v>3917</v>
      </c>
      <c r="H1705">
        <v>53.360999999999997</v>
      </c>
      <c r="I1705">
        <v>52.6</v>
      </c>
      <c r="K1705" t="s">
        <v>17660</v>
      </c>
      <c r="L1705">
        <v>198</v>
      </c>
      <c r="M1705">
        <v>17350</v>
      </c>
      <c r="N1705" t="s">
        <v>8851</v>
      </c>
      <c r="O1705" t="s">
        <v>17661</v>
      </c>
    </row>
    <row r="1706" spans="1:17" x14ac:dyDescent="0.3">
      <c r="A1706" t="s">
        <v>17662</v>
      </c>
      <c r="B1706" t="s">
        <v>3984</v>
      </c>
      <c r="C1706" t="s">
        <v>17663</v>
      </c>
      <c r="D1706" t="s">
        <v>17664</v>
      </c>
      <c r="E1706" t="s">
        <v>17665</v>
      </c>
      <c r="F1706" t="s">
        <v>17666</v>
      </c>
      <c r="G1706" t="s">
        <v>3917</v>
      </c>
      <c r="H1706">
        <v>54.005800000000001</v>
      </c>
      <c r="I1706">
        <v>46.6</v>
      </c>
      <c r="K1706" t="s">
        <v>17667</v>
      </c>
      <c r="L1706">
        <v>2334</v>
      </c>
      <c r="M1706">
        <v>11685</v>
      </c>
      <c r="N1706" t="s">
        <v>17668</v>
      </c>
      <c r="O1706" t="s">
        <v>17669</v>
      </c>
      <c r="P1706" t="s">
        <v>17670</v>
      </c>
    </row>
    <row r="1707" spans="1:17" x14ac:dyDescent="0.3">
      <c r="A1707" t="s">
        <v>17671</v>
      </c>
      <c r="B1707" t="s">
        <v>3984</v>
      </c>
      <c r="C1707" t="s">
        <v>17672</v>
      </c>
      <c r="D1707" t="s">
        <v>17673</v>
      </c>
      <c r="E1707" t="s">
        <v>17674</v>
      </c>
      <c r="F1707" t="s">
        <v>17675</v>
      </c>
      <c r="G1707" t="s">
        <v>3917</v>
      </c>
      <c r="H1707">
        <v>47.465400000000002</v>
      </c>
      <c r="I1707">
        <v>49.6</v>
      </c>
      <c r="K1707" t="s">
        <v>17676</v>
      </c>
      <c r="L1707">
        <v>624</v>
      </c>
      <c r="M1707">
        <v>8834</v>
      </c>
      <c r="N1707" t="s">
        <v>13336</v>
      </c>
      <c r="O1707" t="s">
        <v>17677</v>
      </c>
      <c r="P1707" t="s">
        <v>17678</v>
      </c>
    </row>
    <row r="1708" spans="1:17" x14ac:dyDescent="0.3">
      <c r="A1708" t="s">
        <v>17679</v>
      </c>
      <c r="B1708" t="s">
        <v>6388</v>
      </c>
      <c r="C1708" t="s">
        <v>17680</v>
      </c>
      <c r="D1708" t="s">
        <v>17681</v>
      </c>
      <c r="E1708" t="s">
        <v>17682</v>
      </c>
      <c r="F1708" t="s">
        <v>17683</v>
      </c>
      <c r="G1708" t="s">
        <v>3917</v>
      </c>
      <c r="H1708">
        <v>1424.9</v>
      </c>
      <c r="I1708">
        <v>41.8</v>
      </c>
      <c r="K1708" t="s">
        <v>17684</v>
      </c>
      <c r="L1708">
        <v>7930</v>
      </c>
      <c r="M1708">
        <v>25180</v>
      </c>
      <c r="N1708" t="s">
        <v>17685</v>
      </c>
      <c r="O1708" t="s">
        <v>17686</v>
      </c>
      <c r="P1708" t="s">
        <v>17687</v>
      </c>
    </row>
    <row r="1709" spans="1:17" x14ac:dyDescent="0.3">
      <c r="A1709" t="s">
        <v>17688</v>
      </c>
      <c r="B1709" t="s">
        <v>4226</v>
      </c>
      <c r="D1709" t="s">
        <v>17689</v>
      </c>
      <c r="E1709" t="s">
        <v>17690</v>
      </c>
      <c r="F1709" t="s">
        <v>17691</v>
      </c>
      <c r="G1709" t="s">
        <v>3917</v>
      </c>
      <c r="H1709">
        <v>370.26499999999999</v>
      </c>
      <c r="I1709">
        <v>34.700000000000003</v>
      </c>
      <c r="K1709" t="s">
        <v>17692</v>
      </c>
      <c r="L1709">
        <v>2205</v>
      </c>
      <c r="M1709">
        <v>0</v>
      </c>
      <c r="N1709" t="s">
        <v>9306</v>
      </c>
      <c r="O1709" t="s">
        <v>17693</v>
      </c>
    </row>
    <row r="1710" spans="1:17" x14ac:dyDescent="0.3">
      <c r="A1710" t="s">
        <v>17694</v>
      </c>
      <c r="B1710" t="s">
        <v>3923</v>
      </c>
      <c r="C1710" t="s">
        <v>17695</v>
      </c>
      <c r="D1710" t="s">
        <v>17696</v>
      </c>
      <c r="E1710" t="s">
        <v>17697</v>
      </c>
      <c r="F1710" t="s">
        <v>17698</v>
      </c>
      <c r="G1710" t="s">
        <v>3906</v>
      </c>
      <c r="H1710">
        <v>100.68899999999999</v>
      </c>
      <c r="I1710">
        <v>41.1434</v>
      </c>
      <c r="J1710" t="s">
        <v>17699</v>
      </c>
      <c r="K1710" t="s">
        <v>17700</v>
      </c>
      <c r="L1710">
        <v>518</v>
      </c>
      <c r="M1710">
        <v>0</v>
      </c>
      <c r="N1710" t="s">
        <v>17701</v>
      </c>
      <c r="O1710" t="s">
        <v>17702</v>
      </c>
    </row>
    <row r="1711" spans="1:17" x14ac:dyDescent="0.3">
      <c r="A1711" t="s">
        <v>17703</v>
      </c>
      <c r="B1711" t="s">
        <v>3902</v>
      </c>
      <c r="C1711" t="s">
        <v>17704</v>
      </c>
      <c r="D1711" t="s">
        <v>17705</v>
      </c>
      <c r="E1711" t="s">
        <v>17706</v>
      </c>
      <c r="F1711" t="s">
        <v>17707</v>
      </c>
      <c r="G1711" t="s">
        <v>3989</v>
      </c>
      <c r="H1711">
        <v>22.192299999999999</v>
      </c>
      <c r="I1711">
        <v>55.9</v>
      </c>
      <c r="K1711" t="s">
        <v>17708</v>
      </c>
      <c r="L1711">
        <v>52</v>
      </c>
      <c r="M1711">
        <v>9898</v>
      </c>
      <c r="N1711" t="s">
        <v>14143</v>
      </c>
      <c r="O1711" t="s">
        <v>17709</v>
      </c>
    </row>
    <row r="1712" spans="1:17" x14ac:dyDescent="0.3">
      <c r="A1712" t="s">
        <v>17710</v>
      </c>
      <c r="B1712" t="s">
        <v>4226</v>
      </c>
      <c r="C1712">
        <v>180601</v>
      </c>
      <c r="D1712" t="s">
        <v>17711</v>
      </c>
      <c r="E1712" t="s">
        <v>17712</v>
      </c>
      <c r="F1712" t="s">
        <v>17713</v>
      </c>
      <c r="G1712" t="s">
        <v>3917</v>
      </c>
      <c r="H1712">
        <v>318.87299999999999</v>
      </c>
      <c r="I1712">
        <v>27.5</v>
      </c>
      <c r="K1712" t="s">
        <v>17714</v>
      </c>
      <c r="L1712">
        <v>17780</v>
      </c>
      <c r="M1712">
        <v>32062</v>
      </c>
      <c r="N1712" t="s">
        <v>14741</v>
      </c>
      <c r="O1712" t="s">
        <v>17715</v>
      </c>
    </row>
    <row r="1713" spans="1:17" x14ac:dyDescent="0.3">
      <c r="A1713" t="s">
        <v>17716</v>
      </c>
      <c r="B1713" t="s">
        <v>4226</v>
      </c>
      <c r="C1713" t="s">
        <v>17717</v>
      </c>
      <c r="D1713" t="s">
        <v>17718</v>
      </c>
      <c r="E1713" t="s">
        <v>17719</v>
      </c>
      <c r="F1713" t="s">
        <v>17720</v>
      </c>
      <c r="G1713" t="s">
        <v>3917</v>
      </c>
      <c r="H1713">
        <v>530.29399999999998</v>
      </c>
      <c r="I1713">
        <v>29.8</v>
      </c>
      <c r="K1713" t="s">
        <v>17721</v>
      </c>
      <c r="L1713">
        <v>246894</v>
      </c>
      <c r="M1713">
        <v>0</v>
      </c>
      <c r="N1713" t="s">
        <v>17722</v>
      </c>
      <c r="O1713" t="s">
        <v>17723</v>
      </c>
    </row>
    <row r="1714" spans="1:17" x14ac:dyDescent="0.3">
      <c r="A1714" t="s">
        <v>17724</v>
      </c>
      <c r="B1714" t="s">
        <v>4347</v>
      </c>
      <c r="D1714" t="s">
        <v>17725</v>
      </c>
      <c r="E1714" t="s">
        <v>17726</v>
      </c>
      <c r="F1714" t="s">
        <v>17727</v>
      </c>
      <c r="G1714" t="s">
        <v>3917</v>
      </c>
      <c r="H1714">
        <v>44.790799999999997</v>
      </c>
      <c r="I1714">
        <v>49.2</v>
      </c>
      <c r="K1714" t="s">
        <v>17728</v>
      </c>
      <c r="L1714">
        <v>122</v>
      </c>
      <c r="M1714">
        <v>13341</v>
      </c>
      <c r="N1714" t="s">
        <v>17729</v>
      </c>
      <c r="O1714" t="s">
        <v>17730</v>
      </c>
      <c r="Q1714">
        <v>24</v>
      </c>
    </row>
    <row r="1715" spans="1:17" x14ac:dyDescent="0.3">
      <c r="A1715" t="s">
        <v>17731</v>
      </c>
      <c r="B1715" t="s">
        <v>4226</v>
      </c>
      <c r="C1715" t="s">
        <v>17732</v>
      </c>
      <c r="D1715" t="s">
        <v>17733</v>
      </c>
      <c r="E1715" t="s">
        <v>10805</v>
      </c>
      <c r="F1715" t="s">
        <v>17734</v>
      </c>
      <c r="G1715" t="s">
        <v>3989</v>
      </c>
      <c r="H1715">
        <v>190.45500000000001</v>
      </c>
      <c r="I1715">
        <v>37.700000000000003</v>
      </c>
      <c r="K1715" t="s">
        <v>17735</v>
      </c>
      <c r="L1715">
        <v>112</v>
      </c>
      <c r="M1715">
        <v>0</v>
      </c>
      <c r="N1715" t="s">
        <v>5252</v>
      </c>
      <c r="O1715" t="s">
        <v>17736</v>
      </c>
    </row>
    <row r="1716" spans="1:17" x14ac:dyDescent="0.3">
      <c r="A1716" t="s">
        <v>17737</v>
      </c>
      <c r="B1716" t="s">
        <v>4267</v>
      </c>
      <c r="C1716" t="s">
        <v>17738</v>
      </c>
      <c r="D1716" t="s">
        <v>17739</v>
      </c>
      <c r="E1716" t="s">
        <v>17740</v>
      </c>
      <c r="F1716" t="s">
        <v>17741</v>
      </c>
      <c r="G1716" t="s">
        <v>3917</v>
      </c>
      <c r="H1716">
        <v>1498.7</v>
      </c>
      <c r="I1716">
        <v>38.9</v>
      </c>
      <c r="J1716" t="s">
        <v>17742</v>
      </c>
      <c r="K1716" t="s">
        <v>17743</v>
      </c>
      <c r="L1716">
        <v>8371</v>
      </c>
      <c r="M1716">
        <v>0</v>
      </c>
      <c r="N1716" t="s">
        <v>4661</v>
      </c>
      <c r="O1716" t="s">
        <v>17744</v>
      </c>
    </row>
    <row r="1717" spans="1:17" x14ac:dyDescent="0.3">
      <c r="A1717" t="s">
        <v>17745</v>
      </c>
      <c r="B1717" t="s">
        <v>3923</v>
      </c>
      <c r="D1717" t="s">
        <v>17746</v>
      </c>
      <c r="E1717" t="s">
        <v>17747</v>
      </c>
      <c r="F1717" t="s">
        <v>17748</v>
      </c>
      <c r="G1717" t="s">
        <v>3906</v>
      </c>
      <c r="H1717">
        <v>4851.8999999999996</v>
      </c>
      <c r="I1717">
        <v>45.939700000000002</v>
      </c>
      <c r="J1717" t="s">
        <v>17749</v>
      </c>
      <c r="K1717" t="s">
        <v>17750</v>
      </c>
      <c r="L1717">
        <v>10284</v>
      </c>
      <c r="M1717">
        <v>0</v>
      </c>
      <c r="N1717" t="s">
        <v>13874</v>
      </c>
      <c r="O1717" t="s">
        <v>17751</v>
      </c>
    </row>
    <row r="1718" spans="1:17" x14ac:dyDescent="0.3">
      <c r="A1718" t="s">
        <v>17752</v>
      </c>
      <c r="B1718" t="s">
        <v>4367</v>
      </c>
      <c r="C1718" t="s">
        <v>17753</v>
      </c>
      <c r="D1718" t="s">
        <v>17754</v>
      </c>
      <c r="E1718" t="s">
        <v>17755</v>
      </c>
      <c r="F1718" t="s">
        <v>17756</v>
      </c>
      <c r="G1718" t="s">
        <v>3917</v>
      </c>
      <c r="H1718">
        <v>493.77600000000001</v>
      </c>
      <c r="I1718">
        <v>43.699800000000003</v>
      </c>
      <c r="J1718" t="s">
        <v>17757</v>
      </c>
      <c r="K1718" t="s">
        <v>17758</v>
      </c>
      <c r="L1718">
        <v>37377</v>
      </c>
      <c r="M1718">
        <v>41965</v>
      </c>
      <c r="N1718" t="s">
        <v>17759</v>
      </c>
      <c r="O1718" t="s">
        <v>17760</v>
      </c>
      <c r="P1718" t="s">
        <v>17761</v>
      </c>
    </row>
    <row r="1719" spans="1:17" x14ac:dyDescent="0.3">
      <c r="A1719" t="s">
        <v>17762</v>
      </c>
      <c r="B1719" t="s">
        <v>4347</v>
      </c>
      <c r="C1719" t="s">
        <v>17763</v>
      </c>
      <c r="D1719" t="s">
        <v>17764</v>
      </c>
      <c r="E1719" t="s">
        <v>17765</v>
      </c>
      <c r="F1719" t="s">
        <v>17766</v>
      </c>
      <c r="G1719" t="s">
        <v>3917</v>
      </c>
      <c r="H1719">
        <v>33.172699999999999</v>
      </c>
      <c r="I1719">
        <v>55.5</v>
      </c>
      <c r="K1719" t="s">
        <v>17767</v>
      </c>
      <c r="L1719">
        <v>20</v>
      </c>
      <c r="M1719">
        <v>0</v>
      </c>
      <c r="N1719" t="s">
        <v>17768</v>
      </c>
      <c r="O1719" t="s">
        <v>17769</v>
      </c>
      <c r="Q1719">
        <v>22</v>
      </c>
    </row>
    <row r="1720" spans="1:17" x14ac:dyDescent="0.3">
      <c r="A1720" t="s">
        <v>316</v>
      </c>
      <c r="B1720" t="s">
        <v>4347</v>
      </c>
      <c r="C1720" t="s">
        <v>17770</v>
      </c>
      <c r="D1720" t="s">
        <v>17771</v>
      </c>
      <c r="E1720" t="s">
        <v>14085</v>
      </c>
      <c r="F1720" t="s">
        <v>17772</v>
      </c>
      <c r="G1720" t="s">
        <v>3917</v>
      </c>
      <c r="H1720">
        <v>61.641199999999998</v>
      </c>
      <c r="I1720">
        <v>0</v>
      </c>
      <c r="K1720" t="s">
        <v>17773</v>
      </c>
      <c r="L1720">
        <v>20150</v>
      </c>
      <c r="M1720">
        <v>0</v>
      </c>
      <c r="N1720" t="s">
        <v>14160</v>
      </c>
      <c r="O1720" t="s">
        <v>17774</v>
      </c>
    </row>
    <row r="1721" spans="1:17" x14ac:dyDescent="0.3">
      <c r="A1721" t="s">
        <v>17775</v>
      </c>
      <c r="B1721" t="s">
        <v>4443</v>
      </c>
      <c r="C1721" t="s">
        <v>17776</v>
      </c>
      <c r="D1721" t="s">
        <v>17777</v>
      </c>
      <c r="E1721" t="s">
        <v>17778</v>
      </c>
      <c r="F1721" t="s">
        <v>17779</v>
      </c>
      <c r="G1721" t="s">
        <v>3917</v>
      </c>
      <c r="H1721">
        <v>2334.38</v>
      </c>
      <c r="I1721">
        <v>40.5</v>
      </c>
      <c r="J1721" t="s">
        <v>17780</v>
      </c>
      <c r="K1721" t="s">
        <v>17781</v>
      </c>
      <c r="L1721">
        <v>73970</v>
      </c>
      <c r="M1721">
        <v>47201</v>
      </c>
      <c r="N1721" t="s">
        <v>11065</v>
      </c>
      <c r="O1721" t="s">
        <v>17782</v>
      </c>
      <c r="P1721" t="s">
        <v>17783</v>
      </c>
    </row>
    <row r="1722" spans="1:17" x14ac:dyDescent="0.3">
      <c r="A1722" t="s">
        <v>3829</v>
      </c>
      <c r="B1722" t="s">
        <v>3912</v>
      </c>
      <c r="C1722" t="s">
        <v>17784</v>
      </c>
      <c r="D1722" t="s">
        <v>17785</v>
      </c>
      <c r="E1722" t="s">
        <v>17786</v>
      </c>
      <c r="F1722" t="s">
        <v>17787</v>
      </c>
      <c r="G1722" t="s">
        <v>3917</v>
      </c>
      <c r="H1722">
        <v>230.61600000000001</v>
      </c>
      <c r="I1722">
        <v>52.9</v>
      </c>
      <c r="K1722" t="s">
        <v>17788</v>
      </c>
      <c r="L1722">
        <v>72332</v>
      </c>
      <c r="M1722">
        <v>0</v>
      </c>
      <c r="N1722" t="s">
        <v>17789</v>
      </c>
      <c r="O1722" t="s">
        <v>17790</v>
      </c>
    </row>
    <row r="1723" spans="1:17" x14ac:dyDescent="0.3">
      <c r="A1723" t="s">
        <v>3835</v>
      </c>
      <c r="B1723" t="s">
        <v>3912</v>
      </c>
      <c r="C1723" t="s">
        <v>17791</v>
      </c>
      <c r="D1723" t="s">
        <v>17792</v>
      </c>
      <c r="E1723" t="s">
        <v>17793</v>
      </c>
      <c r="F1723" t="s">
        <v>17794</v>
      </c>
      <c r="G1723" t="s">
        <v>3917</v>
      </c>
      <c r="H1723">
        <v>63.839300000000001</v>
      </c>
      <c r="I1723">
        <v>51.9</v>
      </c>
      <c r="K1723" t="s">
        <v>17795</v>
      </c>
      <c r="L1723">
        <v>19533</v>
      </c>
      <c r="M1723">
        <v>0</v>
      </c>
      <c r="N1723" t="s">
        <v>13608</v>
      </c>
      <c r="O1723" t="s">
        <v>17796</v>
      </c>
      <c r="Q1723">
        <v>26</v>
      </c>
    </row>
    <row r="1724" spans="1:17" x14ac:dyDescent="0.3">
      <c r="A1724" t="s">
        <v>17797</v>
      </c>
      <c r="B1724" t="s">
        <v>3912</v>
      </c>
      <c r="C1724" t="s">
        <v>17798</v>
      </c>
      <c r="D1724" t="s">
        <v>17799</v>
      </c>
      <c r="E1724" t="s">
        <v>17800</v>
      </c>
      <c r="F1724" t="s">
        <v>17801</v>
      </c>
      <c r="G1724" t="s">
        <v>3917</v>
      </c>
      <c r="H1724">
        <v>94.6173</v>
      </c>
      <c r="I1724">
        <v>54.9</v>
      </c>
      <c r="K1724" t="s">
        <v>17802</v>
      </c>
      <c r="L1724">
        <v>36928</v>
      </c>
      <c r="M1724">
        <v>0</v>
      </c>
      <c r="N1724" t="s">
        <v>17803</v>
      </c>
      <c r="O1724" t="s">
        <v>17804</v>
      </c>
    </row>
    <row r="1725" spans="1:17" x14ac:dyDescent="0.3">
      <c r="A1725" t="s">
        <v>17805</v>
      </c>
      <c r="B1725" t="s">
        <v>4226</v>
      </c>
      <c r="C1725" t="s">
        <v>17806</v>
      </c>
      <c r="D1725" t="s">
        <v>17807</v>
      </c>
      <c r="E1725" t="s">
        <v>17808</v>
      </c>
      <c r="F1725" t="s">
        <v>17809</v>
      </c>
      <c r="G1725" t="s">
        <v>3989</v>
      </c>
      <c r="H1725">
        <v>236.816</v>
      </c>
      <c r="I1725">
        <v>35.200000000000003</v>
      </c>
      <c r="K1725" t="s">
        <v>17810</v>
      </c>
      <c r="L1725">
        <v>272</v>
      </c>
      <c r="M1725">
        <v>0</v>
      </c>
      <c r="N1725" t="s">
        <v>5838</v>
      </c>
      <c r="O1725" t="s">
        <v>17811</v>
      </c>
    </row>
    <row r="1726" spans="1:17" x14ac:dyDescent="0.3">
      <c r="A1726" t="s">
        <v>17812</v>
      </c>
      <c r="B1726" t="s">
        <v>4367</v>
      </c>
      <c r="D1726" t="s">
        <v>17813</v>
      </c>
      <c r="E1726" t="s">
        <v>17814</v>
      </c>
      <c r="F1726" t="s">
        <v>17815</v>
      </c>
      <c r="G1726" t="s">
        <v>3906</v>
      </c>
      <c r="H1726">
        <v>688.54200000000003</v>
      </c>
      <c r="I1726">
        <v>39.039900000000003</v>
      </c>
      <c r="J1726" t="s">
        <v>17816</v>
      </c>
      <c r="K1726" t="s">
        <v>17817</v>
      </c>
      <c r="L1726">
        <v>68</v>
      </c>
      <c r="M1726">
        <v>47076</v>
      </c>
      <c r="N1726" t="s">
        <v>17818</v>
      </c>
      <c r="O1726" t="s">
        <v>17819</v>
      </c>
      <c r="P1726" t="s">
        <v>17820</v>
      </c>
    </row>
    <row r="1727" spans="1:17" x14ac:dyDescent="0.3">
      <c r="A1727" t="s">
        <v>17821</v>
      </c>
      <c r="B1727" t="s">
        <v>4347</v>
      </c>
      <c r="C1727" t="s">
        <v>17822</v>
      </c>
      <c r="D1727" t="s">
        <v>17823</v>
      </c>
      <c r="E1727" t="s">
        <v>17824</v>
      </c>
      <c r="F1727" t="s">
        <v>17825</v>
      </c>
      <c r="G1727" t="s">
        <v>3917</v>
      </c>
      <c r="H1727">
        <v>34.0321</v>
      </c>
      <c r="I1727">
        <v>44.9</v>
      </c>
      <c r="K1727" t="s">
        <v>17826</v>
      </c>
      <c r="L1727">
        <v>12325</v>
      </c>
      <c r="M1727">
        <v>0</v>
      </c>
      <c r="N1727" t="s">
        <v>17827</v>
      </c>
      <c r="O1727" t="s">
        <v>17828</v>
      </c>
    </row>
    <row r="1728" spans="1:17" x14ac:dyDescent="0.3">
      <c r="A1728" t="s">
        <v>17829</v>
      </c>
      <c r="B1728" t="s">
        <v>4347</v>
      </c>
      <c r="C1728" t="s">
        <v>17830</v>
      </c>
      <c r="D1728" t="s">
        <v>17831</v>
      </c>
      <c r="E1728" t="s">
        <v>17832</v>
      </c>
      <c r="F1728" t="s">
        <v>17833</v>
      </c>
      <c r="G1728" t="s">
        <v>3917</v>
      </c>
      <c r="H1728">
        <v>22.654499999999999</v>
      </c>
      <c r="I1728">
        <v>44.9</v>
      </c>
      <c r="K1728" t="s">
        <v>17834</v>
      </c>
      <c r="L1728">
        <v>62</v>
      </c>
      <c r="M1728">
        <v>8422</v>
      </c>
      <c r="N1728" t="s">
        <v>17835</v>
      </c>
      <c r="O1728" t="s">
        <v>17836</v>
      </c>
      <c r="P1728" t="s">
        <v>17837</v>
      </c>
      <c r="Q1728">
        <v>25</v>
      </c>
    </row>
    <row r="1729" spans="1:17" x14ac:dyDescent="0.3">
      <c r="A1729" t="s">
        <v>17838</v>
      </c>
      <c r="B1729" t="s">
        <v>4772</v>
      </c>
      <c r="C1729" t="s">
        <v>17839</v>
      </c>
      <c r="D1729" t="s">
        <v>17840</v>
      </c>
      <c r="E1729" t="s">
        <v>17841</v>
      </c>
      <c r="F1729" t="s">
        <v>17842</v>
      </c>
      <c r="G1729" t="s">
        <v>3917</v>
      </c>
      <c r="H1729">
        <v>148.80600000000001</v>
      </c>
      <c r="I1729">
        <v>51</v>
      </c>
      <c r="K1729" t="s">
        <v>17843</v>
      </c>
      <c r="L1729">
        <v>2373</v>
      </c>
      <c r="M1729">
        <v>0</v>
      </c>
      <c r="N1729" t="s">
        <v>17844</v>
      </c>
      <c r="O1729" t="s">
        <v>17845</v>
      </c>
    </row>
    <row r="1730" spans="1:17" x14ac:dyDescent="0.3">
      <c r="A1730" t="s">
        <v>17846</v>
      </c>
      <c r="B1730" t="s">
        <v>3984</v>
      </c>
      <c r="C1730" t="s">
        <v>17847</v>
      </c>
      <c r="D1730" t="s">
        <v>17848</v>
      </c>
      <c r="E1730" t="s">
        <v>17849</v>
      </c>
      <c r="F1730" t="s">
        <v>17850</v>
      </c>
      <c r="G1730" t="s">
        <v>3917</v>
      </c>
      <c r="H1730">
        <v>30.484200000000001</v>
      </c>
      <c r="I1730">
        <v>48.1</v>
      </c>
      <c r="K1730" t="s">
        <v>17851</v>
      </c>
      <c r="L1730">
        <v>603</v>
      </c>
      <c r="M1730">
        <v>0</v>
      </c>
      <c r="N1730" t="s">
        <v>9419</v>
      </c>
      <c r="O1730" t="s">
        <v>17852</v>
      </c>
    </row>
    <row r="1731" spans="1:17" x14ac:dyDescent="0.3">
      <c r="A1731" t="s">
        <v>17853</v>
      </c>
      <c r="B1731" t="s">
        <v>4635</v>
      </c>
      <c r="D1731" t="s">
        <v>17854</v>
      </c>
      <c r="E1731" t="s">
        <v>17855</v>
      </c>
      <c r="F1731" t="s">
        <v>17856</v>
      </c>
      <c r="G1731" t="s">
        <v>3917</v>
      </c>
      <c r="H1731">
        <v>1028.6600000000001</v>
      </c>
      <c r="I1731">
        <v>40.9</v>
      </c>
      <c r="K1731" t="s">
        <v>17857</v>
      </c>
      <c r="L1731">
        <v>5714</v>
      </c>
      <c r="M1731">
        <v>0</v>
      </c>
      <c r="N1731" t="s">
        <v>17858</v>
      </c>
      <c r="O1731" t="s">
        <v>17859</v>
      </c>
    </row>
    <row r="1732" spans="1:17" x14ac:dyDescent="0.3">
      <c r="A1732" t="s">
        <v>17860</v>
      </c>
      <c r="B1732" t="s">
        <v>4226</v>
      </c>
      <c r="C1732" t="s">
        <v>17861</v>
      </c>
      <c r="D1732" t="s">
        <v>17862</v>
      </c>
      <c r="E1732" t="s">
        <v>17863</v>
      </c>
      <c r="F1732" t="s">
        <v>17864</v>
      </c>
      <c r="G1732" t="s">
        <v>3917</v>
      </c>
      <c r="H1732">
        <v>150.95699999999999</v>
      </c>
      <c r="I1732">
        <v>37.6</v>
      </c>
      <c r="K1732" t="s">
        <v>17865</v>
      </c>
      <c r="L1732">
        <v>2050</v>
      </c>
      <c r="M1732">
        <v>0</v>
      </c>
      <c r="N1732" t="s">
        <v>8417</v>
      </c>
      <c r="O1732" t="s">
        <v>17866</v>
      </c>
    </row>
    <row r="1733" spans="1:17" x14ac:dyDescent="0.3">
      <c r="A1733" t="s">
        <v>90</v>
      </c>
      <c r="B1733" t="s">
        <v>4347</v>
      </c>
      <c r="C1733" s="24">
        <v>46176</v>
      </c>
      <c r="D1733" t="s">
        <v>17867</v>
      </c>
      <c r="E1733" t="s">
        <v>17868</v>
      </c>
      <c r="F1733" t="s">
        <v>17869</v>
      </c>
      <c r="G1733" t="s">
        <v>3906</v>
      </c>
      <c r="H1733">
        <v>38.126399999999997</v>
      </c>
      <c r="I1733">
        <v>49.759700000000002</v>
      </c>
      <c r="J1733" t="s">
        <v>17870</v>
      </c>
      <c r="K1733" t="s">
        <v>17871</v>
      </c>
      <c r="L1733">
        <v>23</v>
      </c>
      <c r="M1733">
        <v>0</v>
      </c>
      <c r="N1733" t="s">
        <v>9373</v>
      </c>
      <c r="O1733" t="s">
        <v>17872</v>
      </c>
      <c r="Q1733">
        <v>25</v>
      </c>
    </row>
    <row r="1734" spans="1:17" x14ac:dyDescent="0.3">
      <c r="A1734" t="s">
        <v>17873</v>
      </c>
      <c r="B1734" t="s">
        <v>4367</v>
      </c>
      <c r="C1734" t="s">
        <v>17874</v>
      </c>
      <c r="D1734" t="s">
        <v>17875</v>
      </c>
      <c r="E1734" t="s">
        <v>17876</v>
      </c>
      <c r="F1734" t="s">
        <v>17877</v>
      </c>
      <c r="G1734" t="s">
        <v>3906</v>
      </c>
      <c r="H1734">
        <v>1063.01</v>
      </c>
      <c r="I1734">
        <v>48.683700000000002</v>
      </c>
      <c r="J1734" t="s">
        <v>17878</v>
      </c>
      <c r="K1734" t="s">
        <v>17879</v>
      </c>
      <c r="L1734">
        <v>1945</v>
      </c>
      <c r="M1734">
        <v>0</v>
      </c>
      <c r="N1734" t="s">
        <v>7735</v>
      </c>
      <c r="O1734" t="s">
        <v>17880</v>
      </c>
    </row>
    <row r="1735" spans="1:17" x14ac:dyDescent="0.3">
      <c r="A1735" t="s">
        <v>17881</v>
      </c>
      <c r="B1735" t="s">
        <v>4347</v>
      </c>
      <c r="C1735" s="24">
        <v>46328</v>
      </c>
      <c r="D1735" t="s">
        <v>17882</v>
      </c>
      <c r="E1735" t="s">
        <v>17883</v>
      </c>
      <c r="F1735" t="s">
        <v>17884</v>
      </c>
      <c r="G1735" t="s">
        <v>3917</v>
      </c>
      <c r="H1735">
        <v>94.332899999999995</v>
      </c>
      <c r="I1735">
        <v>41.4</v>
      </c>
      <c r="K1735" t="s">
        <v>17885</v>
      </c>
      <c r="L1735">
        <v>41096</v>
      </c>
      <c r="M1735">
        <v>0</v>
      </c>
      <c r="N1735" t="s">
        <v>17803</v>
      </c>
      <c r="O1735" t="s">
        <v>17886</v>
      </c>
    </row>
    <row r="1736" spans="1:17" x14ac:dyDescent="0.3">
      <c r="A1736" t="s">
        <v>17887</v>
      </c>
      <c r="B1736" t="s">
        <v>4347</v>
      </c>
      <c r="C1736" t="s">
        <v>17888</v>
      </c>
      <c r="D1736" t="s">
        <v>17889</v>
      </c>
      <c r="E1736" t="s">
        <v>17890</v>
      </c>
      <c r="F1736" t="s">
        <v>17891</v>
      </c>
      <c r="G1736" t="s">
        <v>3917</v>
      </c>
      <c r="H1736">
        <v>56.940300000000001</v>
      </c>
      <c r="I1736">
        <v>40.9</v>
      </c>
      <c r="K1736" t="s">
        <v>17892</v>
      </c>
      <c r="L1736">
        <v>25178</v>
      </c>
      <c r="M1736">
        <v>0</v>
      </c>
      <c r="N1736" t="s">
        <v>14224</v>
      </c>
      <c r="O1736" t="s">
        <v>17893</v>
      </c>
    </row>
    <row r="1737" spans="1:17" x14ac:dyDescent="0.3">
      <c r="A1737" t="s">
        <v>17894</v>
      </c>
      <c r="B1737" t="s">
        <v>4347</v>
      </c>
      <c r="C1737" t="s">
        <v>17895</v>
      </c>
      <c r="D1737" t="s">
        <v>17896</v>
      </c>
      <c r="E1737" t="s">
        <v>17897</v>
      </c>
      <c r="F1737" t="s">
        <v>17898</v>
      </c>
      <c r="G1737" t="s">
        <v>3917</v>
      </c>
      <c r="H1737">
        <v>68.605800000000002</v>
      </c>
      <c r="I1737">
        <v>40.700000000000003</v>
      </c>
      <c r="K1737" t="s">
        <v>17899</v>
      </c>
      <c r="L1737">
        <v>35717</v>
      </c>
      <c r="M1737">
        <v>0</v>
      </c>
      <c r="N1737" t="s">
        <v>17900</v>
      </c>
      <c r="O1737" t="s">
        <v>17901</v>
      </c>
    </row>
    <row r="1738" spans="1:17" x14ac:dyDescent="0.3">
      <c r="A1738" t="s">
        <v>17902</v>
      </c>
      <c r="B1738" t="s">
        <v>4347</v>
      </c>
      <c r="C1738" t="s">
        <v>17903</v>
      </c>
      <c r="D1738" t="s">
        <v>17904</v>
      </c>
      <c r="E1738" t="s">
        <v>17905</v>
      </c>
      <c r="F1738" t="s">
        <v>17906</v>
      </c>
      <c r="G1738" t="s">
        <v>3917</v>
      </c>
      <c r="H1738">
        <v>20.828600000000002</v>
      </c>
      <c r="I1738">
        <v>40.200000000000003</v>
      </c>
      <c r="K1738" t="s">
        <v>17907</v>
      </c>
      <c r="L1738">
        <v>18</v>
      </c>
      <c r="M1738">
        <v>7829</v>
      </c>
      <c r="N1738" t="s">
        <v>17835</v>
      </c>
      <c r="O1738" t="s">
        <v>17908</v>
      </c>
      <c r="P1738" t="s">
        <v>17909</v>
      </c>
    </row>
    <row r="1739" spans="1:17" x14ac:dyDescent="0.3">
      <c r="A1739" t="s">
        <v>17910</v>
      </c>
      <c r="B1739" t="s">
        <v>4347</v>
      </c>
      <c r="C1739" t="s">
        <v>17911</v>
      </c>
      <c r="D1739" t="s">
        <v>17912</v>
      </c>
      <c r="E1739" t="s">
        <v>17913</v>
      </c>
      <c r="F1739" t="s">
        <v>17914</v>
      </c>
      <c r="G1739" t="s">
        <v>3917</v>
      </c>
      <c r="H1739">
        <v>24.360800000000001</v>
      </c>
      <c r="I1739">
        <v>47.3</v>
      </c>
      <c r="K1739" t="s">
        <v>17915</v>
      </c>
      <c r="L1739">
        <v>12</v>
      </c>
      <c r="M1739">
        <v>9133</v>
      </c>
      <c r="N1739" t="s">
        <v>17835</v>
      </c>
      <c r="O1739" t="s">
        <v>17916</v>
      </c>
      <c r="P1739" t="s">
        <v>17917</v>
      </c>
    </row>
    <row r="1740" spans="1:17" x14ac:dyDescent="0.3">
      <c r="A1740" t="s">
        <v>17918</v>
      </c>
      <c r="B1740" t="s">
        <v>4347</v>
      </c>
      <c r="C1740" t="s">
        <v>17919</v>
      </c>
      <c r="D1740" t="s">
        <v>17920</v>
      </c>
      <c r="E1740" t="s">
        <v>17921</v>
      </c>
      <c r="F1740" t="s">
        <v>17922</v>
      </c>
      <c r="G1740" t="s">
        <v>3917</v>
      </c>
      <c r="H1740">
        <v>23.862400000000001</v>
      </c>
      <c r="I1740">
        <v>48.4</v>
      </c>
      <c r="K1740" t="s">
        <v>17923</v>
      </c>
      <c r="L1740">
        <v>13</v>
      </c>
      <c r="M1740">
        <v>8602</v>
      </c>
      <c r="N1740" t="s">
        <v>17835</v>
      </c>
      <c r="O1740" t="s">
        <v>17924</v>
      </c>
      <c r="P1740" t="s">
        <v>17925</v>
      </c>
    </row>
    <row r="1741" spans="1:17" x14ac:dyDescent="0.3">
      <c r="A1741" t="s">
        <v>17926</v>
      </c>
      <c r="B1741" t="s">
        <v>4347</v>
      </c>
      <c r="C1741" t="s">
        <v>17927</v>
      </c>
      <c r="D1741" t="s">
        <v>17928</v>
      </c>
      <c r="E1741" t="s">
        <v>17929</v>
      </c>
      <c r="F1741" t="s">
        <v>17930</v>
      </c>
      <c r="G1741" t="s">
        <v>3917</v>
      </c>
      <c r="H1741">
        <v>25.4694</v>
      </c>
      <c r="I1741">
        <v>51.9</v>
      </c>
      <c r="K1741" t="s">
        <v>17931</v>
      </c>
      <c r="L1741">
        <v>67</v>
      </c>
      <c r="M1741">
        <v>7927</v>
      </c>
      <c r="N1741" t="s">
        <v>17835</v>
      </c>
      <c r="O1741" t="s">
        <v>17932</v>
      </c>
      <c r="Q1741">
        <v>25</v>
      </c>
    </row>
    <row r="1742" spans="1:17" x14ac:dyDescent="0.3">
      <c r="A1742" t="s">
        <v>17933</v>
      </c>
      <c r="B1742" t="s">
        <v>4347</v>
      </c>
      <c r="C1742" t="s">
        <v>17934</v>
      </c>
      <c r="D1742" t="s">
        <v>17935</v>
      </c>
      <c r="E1742" t="s">
        <v>17936</v>
      </c>
      <c r="F1742" t="s">
        <v>17937</v>
      </c>
      <c r="G1742" t="s">
        <v>3917</v>
      </c>
      <c r="H1742">
        <v>20.254999999999999</v>
      </c>
      <c r="I1742">
        <v>53.4</v>
      </c>
      <c r="K1742" t="s">
        <v>17938</v>
      </c>
      <c r="L1742">
        <v>15</v>
      </c>
      <c r="M1742">
        <v>10306</v>
      </c>
      <c r="N1742" t="s">
        <v>17939</v>
      </c>
      <c r="O1742" t="s">
        <v>17940</v>
      </c>
      <c r="P1742" t="s">
        <v>17941</v>
      </c>
      <c r="Q1742">
        <v>25</v>
      </c>
    </row>
    <row r="1743" spans="1:17" x14ac:dyDescent="0.3">
      <c r="A1743" t="s">
        <v>17942</v>
      </c>
      <c r="B1743" t="s">
        <v>4347</v>
      </c>
      <c r="C1743" t="s">
        <v>17943</v>
      </c>
      <c r="D1743" t="s">
        <v>17944</v>
      </c>
      <c r="E1743" t="s">
        <v>17945</v>
      </c>
      <c r="F1743" t="s">
        <v>17946</v>
      </c>
      <c r="G1743" t="s">
        <v>3917</v>
      </c>
      <c r="H1743">
        <v>7.6696900000000001</v>
      </c>
      <c r="I1743">
        <v>59.1</v>
      </c>
      <c r="K1743" t="s">
        <v>17947</v>
      </c>
      <c r="L1743">
        <v>65</v>
      </c>
      <c r="M1743">
        <v>3318</v>
      </c>
      <c r="N1743" t="s">
        <v>16713</v>
      </c>
      <c r="O1743" t="s">
        <v>17948</v>
      </c>
      <c r="P1743" t="s">
        <v>17949</v>
      </c>
      <c r="Q1743">
        <v>31</v>
      </c>
    </row>
    <row r="1744" spans="1:17" x14ac:dyDescent="0.3">
      <c r="A1744" t="s">
        <v>17950</v>
      </c>
      <c r="B1744" t="s">
        <v>4267</v>
      </c>
      <c r="C1744" t="s">
        <v>17951</v>
      </c>
      <c r="D1744" t="s">
        <v>17952</v>
      </c>
      <c r="E1744" t="s">
        <v>17953</v>
      </c>
      <c r="F1744" t="s">
        <v>17954</v>
      </c>
      <c r="G1744" t="s">
        <v>3917</v>
      </c>
      <c r="H1744">
        <v>337.41899999999998</v>
      </c>
      <c r="I1744">
        <v>35.6</v>
      </c>
      <c r="K1744" t="s">
        <v>17955</v>
      </c>
      <c r="L1744">
        <v>1882</v>
      </c>
      <c r="M1744">
        <v>0</v>
      </c>
      <c r="N1744" t="s">
        <v>17956</v>
      </c>
      <c r="O1744" t="s">
        <v>17957</v>
      </c>
    </row>
    <row r="1745" spans="1:17" x14ac:dyDescent="0.3">
      <c r="A1745" t="s">
        <v>17958</v>
      </c>
      <c r="B1745" t="s">
        <v>4367</v>
      </c>
      <c r="C1745" t="s">
        <v>17959</v>
      </c>
      <c r="D1745" t="s">
        <v>17960</v>
      </c>
      <c r="E1745" t="s">
        <v>17961</v>
      </c>
      <c r="F1745" t="s">
        <v>17962</v>
      </c>
      <c r="G1745" t="s">
        <v>3917</v>
      </c>
      <c r="H1745">
        <v>1074.73</v>
      </c>
      <c r="I1745">
        <v>48.7</v>
      </c>
      <c r="K1745" t="s">
        <v>17963</v>
      </c>
      <c r="L1745">
        <v>3553</v>
      </c>
      <c r="M1745">
        <v>0</v>
      </c>
      <c r="N1745" t="s">
        <v>6323</v>
      </c>
      <c r="O1745" t="s">
        <v>17964</v>
      </c>
    </row>
    <row r="1746" spans="1:17" x14ac:dyDescent="0.3">
      <c r="A1746" t="s">
        <v>17965</v>
      </c>
      <c r="B1746" t="s">
        <v>4267</v>
      </c>
      <c r="C1746" t="s">
        <v>17966</v>
      </c>
      <c r="D1746" t="s">
        <v>17967</v>
      </c>
      <c r="E1746" t="s">
        <v>17968</v>
      </c>
      <c r="F1746" t="s">
        <v>17969</v>
      </c>
      <c r="G1746" t="s">
        <v>3917</v>
      </c>
      <c r="H1746">
        <v>557.48</v>
      </c>
      <c r="I1746">
        <v>36.5</v>
      </c>
      <c r="K1746" t="s">
        <v>17970</v>
      </c>
      <c r="L1746">
        <v>9989</v>
      </c>
      <c r="M1746">
        <v>23871</v>
      </c>
      <c r="N1746" t="s">
        <v>14109</v>
      </c>
      <c r="O1746" t="s">
        <v>17971</v>
      </c>
    </row>
    <row r="1747" spans="1:17" x14ac:dyDescent="0.3">
      <c r="A1747" t="s">
        <v>17972</v>
      </c>
      <c r="B1747" t="s">
        <v>4043</v>
      </c>
      <c r="C1747" t="s">
        <v>17973</v>
      </c>
      <c r="D1747" t="s">
        <v>17974</v>
      </c>
      <c r="E1747" t="s">
        <v>17975</v>
      </c>
      <c r="F1747" t="s">
        <v>17976</v>
      </c>
      <c r="G1747" t="s">
        <v>3906</v>
      </c>
      <c r="H1747">
        <v>33.318899999999999</v>
      </c>
      <c r="I1747">
        <v>59.586500000000001</v>
      </c>
      <c r="J1747" t="s">
        <v>17977</v>
      </c>
      <c r="K1747" t="s">
        <v>17978</v>
      </c>
      <c r="L1747">
        <v>54</v>
      </c>
      <c r="M1747">
        <v>8353</v>
      </c>
      <c r="N1747" t="s">
        <v>17979</v>
      </c>
      <c r="O1747" t="s">
        <v>17980</v>
      </c>
    </row>
    <row r="1748" spans="1:17" x14ac:dyDescent="0.3">
      <c r="A1748" t="s">
        <v>17981</v>
      </c>
      <c r="B1748" t="s">
        <v>3984</v>
      </c>
      <c r="C1748" t="s">
        <v>17982</v>
      </c>
      <c r="D1748" t="s">
        <v>17983</v>
      </c>
      <c r="E1748" t="s">
        <v>17984</v>
      </c>
      <c r="F1748" t="s">
        <v>17985</v>
      </c>
      <c r="G1748" t="s">
        <v>3917</v>
      </c>
      <c r="H1748">
        <v>32.539200000000001</v>
      </c>
      <c r="I1748">
        <v>49.8</v>
      </c>
      <c r="K1748" t="s">
        <v>17986</v>
      </c>
      <c r="L1748">
        <v>54</v>
      </c>
      <c r="M1748">
        <v>8711</v>
      </c>
      <c r="N1748" t="s">
        <v>16691</v>
      </c>
      <c r="O1748" t="s">
        <v>17987</v>
      </c>
    </row>
    <row r="1749" spans="1:17" x14ac:dyDescent="0.3">
      <c r="A1749" t="s">
        <v>17988</v>
      </c>
      <c r="B1749" t="s">
        <v>3984</v>
      </c>
      <c r="C1749" t="s">
        <v>17989</v>
      </c>
      <c r="D1749" t="s">
        <v>17990</v>
      </c>
      <c r="E1749" t="s">
        <v>17991</v>
      </c>
      <c r="F1749" t="s">
        <v>17992</v>
      </c>
      <c r="G1749" t="s">
        <v>3989</v>
      </c>
      <c r="H1749">
        <v>35.174900000000001</v>
      </c>
      <c r="I1749">
        <v>52.4</v>
      </c>
      <c r="K1749" t="s">
        <v>17993</v>
      </c>
      <c r="L1749">
        <v>1003</v>
      </c>
      <c r="M1749">
        <v>0</v>
      </c>
      <c r="N1749" t="s">
        <v>12381</v>
      </c>
      <c r="O1749" t="s">
        <v>17994</v>
      </c>
    </row>
    <row r="1750" spans="1:17" x14ac:dyDescent="0.3">
      <c r="A1750" t="s">
        <v>17995</v>
      </c>
      <c r="B1750" t="s">
        <v>4208</v>
      </c>
      <c r="C1750" t="s">
        <v>17996</v>
      </c>
      <c r="D1750" t="s">
        <v>17997</v>
      </c>
      <c r="E1750" t="s">
        <v>17998</v>
      </c>
      <c r="F1750" t="s">
        <v>17999</v>
      </c>
      <c r="G1750" t="s">
        <v>3906</v>
      </c>
      <c r="H1750">
        <v>283.43900000000002</v>
      </c>
      <c r="I1750">
        <v>43.228900000000003</v>
      </c>
      <c r="J1750" t="s">
        <v>18000</v>
      </c>
      <c r="L1750">
        <v>7</v>
      </c>
      <c r="M1750">
        <v>0</v>
      </c>
      <c r="N1750" t="s">
        <v>18001</v>
      </c>
      <c r="O1750" t="s">
        <v>18002</v>
      </c>
    </row>
    <row r="1751" spans="1:17" x14ac:dyDescent="0.3">
      <c r="A1751" t="s">
        <v>18003</v>
      </c>
      <c r="B1751" t="s">
        <v>3923</v>
      </c>
      <c r="C1751" t="s">
        <v>18004</v>
      </c>
      <c r="D1751" t="s">
        <v>18005</v>
      </c>
      <c r="E1751" t="s">
        <v>18006</v>
      </c>
      <c r="F1751" t="s">
        <v>18007</v>
      </c>
      <c r="G1751" t="s">
        <v>3917</v>
      </c>
      <c r="H1751">
        <v>381.71800000000002</v>
      </c>
      <c r="I1751">
        <v>32.9</v>
      </c>
      <c r="K1751" t="s">
        <v>18008</v>
      </c>
      <c r="L1751">
        <v>1027</v>
      </c>
      <c r="M1751">
        <v>0</v>
      </c>
      <c r="N1751" t="s">
        <v>18009</v>
      </c>
      <c r="O1751" t="s">
        <v>18010</v>
      </c>
    </row>
    <row r="1752" spans="1:17" x14ac:dyDescent="0.3">
      <c r="A1752" t="s">
        <v>18011</v>
      </c>
      <c r="B1752" t="s">
        <v>4226</v>
      </c>
      <c r="C1752" t="s">
        <v>15000</v>
      </c>
      <c r="D1752" t="s">
        <v>18012</v>
      </c>
      <c r="E1752" t="s">
        <v>18013</v>
      </c>
      <c r="F1752" t="s">
        <v>18014</v>
      </c>
      <c r="G1752" t="s">
        <v>3989</v>
      </c>
      <c r="H1752">
        <v>450.47899999999998</v>
      </c>
      <c r="I1752">
        <v>34.299999999999997</v>
      </c>
      <c r="K1752" t="s">
        <v>18015</v>
      </c>
      <c r="L1752">
        <v>155</v>
      </c>
      <c r="M1752">
        <v>0</v>
      </c>
      <c r="N1752" t="s">
        <v>18016</v>
      </c>
      <c r="O1752" t="s">
        <v>18017</v>
      </c>
    </row>
    <row r="1753" spans="1:17" x14ac:dyDescent="0.3">
      <c r="A1753" t="s">
        <v>18018</v>
      </c>
      <c r="B1753" t="s">
        <v>3984</v>
      </c>
      <c r="C1753" t="s">
        <v>18019</v>
      </c>
      <c r="D1753" t="s">
        <v>18020</v>
      </c>
      <c r="E1753" t="s">
        <v>18021</v>
      </c>
      <c r="F1753" t="s">
        <v>18022</v>
      </c>
      <c r="G1753" t="s">
        <v>3917</v>
      </c>
      <c r="H1753">
        <v>27.993400000000001</v>
      </c>
      <c r="I1753">
        <v>49.4</v>
      </c>
      <c r="K1753" t="s">
        <v>18023</v>
      </c>
      <c r="L1753">
        <v>82</v>
      </c>
      <c r="M1753">
        <v>11255</v>
      </c>
      <c r="N1753" t="s">
        <v>13691</v>
      </c>
      <c r="O1753" t="s">
        <v>18024</v>
      </c>
      <c r="P1753" t="s">
        <v>18025</v>
      </c>
      <c r="Q1753">
        <v>25</v>
      </c>
    </row>
    <row r="1754" spans="1:17" x14ac:dyDescent="0.3">
      <c r="A1754" t="s">
        <v>18026</v>
      </c>
      <c r="B1754" t="s">
        <v>3923</v>
      </c>
      <c r="D1754" t="s">
        <v>18027</v>
      </c>
      <c r="E1754" t="s">
        <v>18028</v>
      </c>
      <c r="F1754" t="s">
        <v>18029</v>
      </c>
      <c r="G1754" t="s">
        <v>3906</v>
      </c>
      <c r="H1754">
        <v>395.87</v>
      </c>
      <c r="I1754">
        <v>46.186799999999998</v>
      </c>
      <c r="J1754" t="s">
        <v>18030</v>
      </c>
      <c r="K1754" t="s">
        <v>18031</v>
      </c>
      <c r="L1754">
        <v>76</v>
      </c>
      <c r="M1754">
        <v>39206</v>
      </c>
      <c r="N1754" t="s">
        <v>18032</v>
      </c>
      <c r="O1754" t="s">
        <v>18033</v>
      </c>
      <c r="P1754" t="s">
        <v>18034</v>
      </c>
    </row>
    <row r="1755" spans="1:17" x14ac:dyDescent="0.3">
      <c r="A1755" t="s">
        <v>18035</v>
      </c>
      <c r="B1755" t="s">
        <v>4267</v>
      </c>
      <c r="C1755" t="s">
        <v>18036</v>
      </c>
      <c r="D1755" t="s">
        <v>18037</v>
      </c>
      <c r="E1755" t="s">
        <v>18038</v>
      </c>
      <c r="F1755" t="s">
        <v>18039</v>
      </c>
      <c r="G1755" t="s">
        <v>3917</v>
      </c>
      <c r="H1755">
        <v>150.34800000000001</v>
      </c>
      <c r="I1755">
        <v>34.5</v>
      </c>
      <c r="K1755" t="s">
        <v>18040</v>
      </c>
      <c r="L1755">
        <v>5757</v>
      </c>
      <c r="M1755">
        <v>15020</v>
      </c>
      <c r="N1755" t="s">
        <v>18041</v>
      </c>
      <c r="O1755" t="s">
        <v>18042</v>
      </c>
    </row>
    <row r="1756" spans="1:17" x14ac:dyDescent="0.3">
      <c r="A1756" t="s">
        <v>18043</v>
      </c>
      <c r="B1756" t="s">
        <v>4443</v>
      </c>
      <c r="C1756" t="s">
        <v>18044</v>
      </c>
      <c r="D1756" t="s">
        <v>18045</v>
      </c>
      <c r="E1756" t="s">
        <v>18046</v>
      </c>
      <c r="F1756" t="s">
        <v>18047</v>
      </c>
      <c r="G1756" t="s">
        <v>3917</v>
      </c>
      <c r="H1756">
        <v>2330.4899999999998</v>
      </c>
      <c r="I1756">
        <v>41.9</v>
      </c>
      <c r="J1756" t="s">
        <v>18048</v>
      </c>
      <c r="K1756" t="s">
        <v>18049</v>
      </c>
      <c r="L1756">
        <v>3900</v>
      </c>
      <c r="M1756">
        <v>41487</v>
      </c>
      <c r="N1756" t="s">
        <v>9892</v>
      </c>
      <c r="O1756" t="s">
        <v>18050</v>
      </c>
      <c r="P1756" t="s">
        <v>18051</v>
      </c>
    </row>
    <row r="1757" spans="1:17" x14ac:dyDescent="0.3">
      <c r="A1757" t="s">
        <v>18052</v>
      </c>
      <c r="B1757" t="s">
        <v>4443</v>
      </c>
      <c r="D1757" t="s">
        <v>18053</v>
      </c>
      <c r="E1757" t="s">
        <v>18054</v>
      </c>
      <c r="F1757" t="s">
        <v>18055</v>
      </c>
      <c r="G1757" t="s">
        <v>3917</v>
      </c>
      <c r="H1757">
        <v>2447.19</v>
      </c>
      <c r="I1757">
        <v>0</v>
      </c>
      <c r="K1757" t="s">
        <v>18056</v>
      </c>
      <c r="L1757">
        <v>7175</v>
      </c>
      <c r="M1757">
        <v>0</v>
      </c>
      <c r="N1757" t="s">
        <v>18057</v>
      </c>
      <c r="O1757" t="s">
        <v>18058</v>
      </c>
    </row>
    <row r="1758" spans="1:17" x14ac:dyDescent="0.3">
      <c r="A1758" t="s">
        <v>18059</v>
      </c>
      <c r="B1758" t="s">
        <v>3923</v>
      </c>
      <c r="C1758" t="s">
        <v>18060</v>
      </c>
      <c r="D1758" t="s">
        <v>18061</v>
      </c>
      <c r="E1758" t="s">
        <v>18062</v>
      </c>
      <c r="F1758" t="s">
        <v>18063</v>
      </c>
      <c r="G1758" t="s">
        <v>3906</v>
      </c>
      <c r="H1758">
        <v>214.32599999999999</v>
      </c>
      <c r="I1758">
        <v>37.759399999999999</v>
      </c>
      <c r="J1758" t="s">
        <v>18064</v>
      </c>
      <c r="K1758" t="s">
        <v>18065</v>
      </c>
      <c r="L1758">
        <v>81</v>
      </c>
      <c r="M1758">
        <v>0</v>
      </c>
      <c r="N1758" t="s">
        <v>13792</v>
      </c>
      <c r="O1758" t="s">
        <v>18066</v>
      </c>
    </row>
    <row r="1759" spans="1:17" x14ac:dyDescent="0.3">
      <c r="A1759" t="s">
        <v>18067</v>
      </c>
      <c r="B1759" t="s">
        <v>4226</v>
      </c>
      <c r="C1759" t="s">
        <v>18068</v>
      </c>
      <c r="D1759" t="s">
        <v>18069</v>
      </c>
      <c r="E1759" t="s">
        <v>18070</v>
      </c>
      <c r="F1759" t="s">
        <v>18071</v>
      </c>
      <c r="G1759" t="s">
        <v>3989</v>
      </c>
      <c r="H1759">
        <v>198.036</v>
      </c>
      <c r="I1759">
        <v>39.1</v>
      </c>
      <c r="K1759" t="s">
        <v>18072</v>
      </c>
      <c r="L1759">
        <v>1356</v>
      </c>
      <c r="M1759">
        <v>20941</v>
      </c>
      <c r="N1759" t="s">
        <v>18073</v>
      </c>
      <c r="O1759" t="s">
        <v>18074</v>
      </c>
      <c r="P1759" t="s">
        <v>18075</v>
      </c>
    </row>
    <row r="1760" spans="1:17" x14ac:dyDescent="0.3">
      <c r="A1760" t="s">
        <v>18076</v>
      </c>
      <c r="B1760" t="s">
        <v>4443</v>
      </c>
      <c r="C1760" t="s">
        <v>18077</v>
      </c>
      <c r="D1760" t="s">
        <v>18078</v>
      </c>
      <c r="E1760" t="s">
        <v>18079</v>
      </c>
      <c r="F1760" t="s">
        <v>18080</v>
      </c>
      <c r="G1760" t="s">
        <v>3917</v>
      </c>
      <c r="H1760">
        <v>2876.19</v>
      </c>
      <c r="I1760">
        <v>42.5</v>
      </c>
      <c r="K1760" t="s">
        <v>18081</v>
      </c>
      <c r="L1760">
        <v>1772199</v>
      </c>
      <c r="M1760">
        <v>0</v>
      </c>
      <c r="N1760" t="s">
        <v>5712</v>
      </c>
      <c r="O1760" t="s">
        <v>18082</v>
      </c>
    </row>
    <row r="1761" spans="1:15" x14ac:dyDescent="0.3">
      <c r="A1761" t="s">
        <v>18083</v>
      </c>
      <c r="B1761" t="s">
        <v>4443</v>
      </c>
      <c r="C1761" t="s">
        <v>18084</v>
      </c>
      <c r="D1761" t="s">
        <v>18085</v>
      </c>
      <c r="E1761" t="s">
        <v>18086</v>
      </c>
      <c r="F1761" t="s">
        <v>18087</v>
      </c>
      <c r="G1761" t="s">
        <v>3917</v>
      </c>
      <c r="H1761">
        <v>2603.42</v>
      </c>
      <c r="I1761">
        <v>38.200000000000003</v>
      </c>
      <c r="K1761" t="s">
        <v>18088</v>
      </c>
      <c r="L1761">
        <v>16880</v>
      </c>
      <c r="M1761">
        <v>0</v>
      </c>
      <c r="N1761" t="s">
        <v>11706</v>
      </c>
      <c r="O1761" t="s">
        <v>18089</v>
      </c>
    </row>
    <row r="1762" spans="1:15" x14ac:dyDescent="0.3">
      <c r="A1762" t="s">
        <v>18090</v>
      </c>
      <c r="B1762" t="s">
        <v>4443</v>
      </c>
      <c r="C1762" t="s">
        <v>18091</v>
      </c>
      <c r="D1762" t="s">
        <v>18092</v>
      </c>
      <c r="E1762" t="s">
        <v>18093</v>
      </c>
      <c r="F1762" t="s">
        <v>18094</v>
      </c>
      <c r="G1762" t="s">
        <v>3917</v>
      </c>
      <c r="H1762">
        <v>2595.33</v>
      </c>
      <c r="I1762">
        <v>41.3</v>
      </c>
      <c r="K1762" t="s">
        <v>18095</v>
      </c>
      <c r="L1762">
        <v>15557</v>
      </c>
      <c r="M1762">
        <v>0</v>
      </c>
      <c r="N1762" t="s">
        <v>4714</v>
      </c>
      <c r="O1762" t="s">
        <v>18096</v>
      </c>
    </row>
    <row r="1763" spans="1:15" x14ac:dyDescent="0.3">
      <c r="A1763" t="s">
        <v>18097</v>
      </c>
      <c r="B1763" t="s">
        <v>4635</v>
      </c>
      <c r="C1763" t="s">
        <v>18098</v>
      </c>
      <c r="D1763" t="s">
        <v>18099</v>
      </c>
      <c r="E1763" t="s">
        <v>18100</v>
      </c>
      <c r="F1763" t="s">
        <v>18101</v>
      </c>
      <c r="G1763" t="s">
        <v>3917</v>
      </c>
      <c r="H1763">
        <v>1230.9100000000001</v>
      </c>
      <c r="I1763">
        <v>42.7</v>
      </c>
      <c r="K1763" t="s">
        <v>18102</v>
      </c>
      <c r="L1763">
        <v>1812</v>
      </c>
      <c r="M1763">
        <v>0</v>
      </c>
      <c r="N1763" t="s">
        <v>8080</v>
      </c>
      <c r="O1763" t="s">
        <v>18103</v>
      </c>
    </row>
    <row r="1764" spans="1:15" x14ac:dyDescent="0.3">
      <c r="A1764" t="s">
        <v>18104</v>
      </c>
      <c r="B1764" t="s">
        <v>4635</v>
      </c>
      <c r="D1764" t="s">
        <v>18105</v>
      </c>
      <c r="E1764" t="s">
        <v>18106</v>
      </c>
      <c r="F1764" t="s">
        <v>18107</v>
      </c>
      <c r="G1764" t="s">
        <v>3917</v>
      </c>
      <c r="H1764">
        <v>1182.19</v>
      </c>
      <c r="I1764">
        <v>42</v>
      </c>
      <c r="K1764" t="s">
        <v>18108</v>
      </c>
      <c r="L1764">
        <v>45731</v>
      </c>
      <c r="M1764">
        <v>0</v>
      </c>
      <c r="N1764" t="s">
        <v>9193</v>
      </c>
      <c r="O1764" t="s">
        <v>18109</v>
      </c>
    </row>
    <row r="1765" spans="1:15" x14ac:dyDescent="0.3">
      <c r="A1765" t="s">
        <v>18110</v>
      </c>
      <c r="B1765" t="s">
        <v>4443</v>
      </c>
      <c r="C1765" t="s">
        <v>18111</v>
      </c>
      <c r="D1765" t="s">
        <v>18112</v>
      </c>
      <c r="E1765" t="s">
        <v>8848</v>
      </c>
      <c r="F1765" t="s">
        <v>18113</v>
      </c>
      <c r="G1765" t="s">
        <v>3917</v>
      </c>
      <c r="H1765">
        <v>2648.13</v>
      </c>
      <c r="I1765">
        <v>42</v>
      </c>
      <c r="K1765" t="s">
        <v>18114</v>
      </c>
      <c r="L1765">
        <v>216116</v>
      </c>
      <c r="M1765">
        <v>0</v>
      </c>
      <c r="N1765" t="s">
        <v>8851</v>
      </c>
      <c r="O1765" t="s">
        <v>18115</v>
      </c>
    </row>
    <row r="1766" spans="1:15" x14ac:dyDescent="0.3">
      <c r="A1766" t="s">
        <v>18116</v>
      </c>
      <c r="B1766" t="s">
        <v>4443</v>
      </c>
      <c r="C1766" t="s">
        <v>18117</v>
      </c>
      <c r="D1766" t="s">
        <v>18118</v>
      </c>
      <c r="E1766" t="s">
        <v>18119</v>
      </c>
      <c r="F1766" t="s">
        <v>18120</v>
      </c>
      <c r="G1766" t="s">
        <v>3917</v>
      </c>
      <c r="H1766">
        <v>2651.63</v>
      </c>
      <c r="I1766">
        <v>41.2</v>
      </c>
      <c r="K1766" t="s">
        <v>18121</v>
      </c>
      <c r="L1766">
        <v>1558800</v>
      </c>
      <c r="M1766">
        <v>0</v>
      </c>
      <c r="N1766" t="s">
        <v>11625</v>
      </c>
      <c r="O1766" t="s">
        <v>18122</v>
      </c>
    </row>
    <row r="1767" spans="1:15" x14ac:dyDescent="0.3">
      <c r="A1767" t="s">
        <v>18123</v>
      </c>
      <c r="B1767" t="s">
        <v>4443</v>
      </c>
      <c r="C1767" t="s">
        <v>18124</v>
      </c>
      <c r="D1767" t="s">
        <v>18125</v>
      </c>
      <c r="E1767" t="s">
        <v>8848</v>
      </c>
      <c r="F1767" t="s">
        <v>18126</v>
      </c>
      <c r="G1767" t="s">
        <v>3917</v>
      </c>
      <c r="H1767">
        <v>2873.33</v>
      </c>
      <c r="I1767">
        <v>40.200000000000003</v>
      </c>
      <c r="K1767" t="s">
        <v>18127</v>
      </c>
      <c r="L1767">
        <v>237860</v>
      </c>
      <c r="M1767">
        <v>0</v>
      </c>
      <c r="N1767" t="s">
        <v>8851</v>
      </c>
      <c r="O1767" t="s">
        <v>18128</v>
      </c>
    </row>
    <row r="1768" spans="1:15" x14ac:dyDescent="0.3">
      <c r="A1768" t="s">
        <v>18129</v>
      </c>
      <c r="B1768" t="s">
        <v>4443</v>
      </c>
      <c r="C1768" t="s">
        <v>18130</v>
      </c>
      <c r="D1768" t="s">
        <v>18131</v>
      </c>
      <c r="E1768" t="s">
        <v>8848</v>
      </c>
      <c r="F1768" t="s">
        <v>18132</v>
      </c>
      <c r="G1768" t="s">
        <v>3917</v>
      </c>
      <c r="H1768">
        <v>2675.73</v>
      </c>
      <c r="I1768">
        <v>40.9</v>
      </c>
      <c r="K1768" t="s">
        <v>18133</v>
      </c>
      <c r="L1768">
        <v>218204</v>
      </c>
      <c r="M1768">
        <v>0</v>
      </c>
      <c r="N1768" t="s">
        <v>8851</v>
      </c>
      <c r="O1768" t="s">
        <v>18134</v>
      </c>
    </row>
    <row r="1769" spans="1:15" x14ac:dyDescent="0.3">
      <c r="A1769" t="s">
        <v>18135</v>
      </c>
      <c r="B1769" t="s">
        <v>4443</v>
      </c>
      <c r="C1769" t="s">
        <v>18136</v>
      </c>
      <c r="D1769" t="s">
        <v>18137</v>
      </c>
      <c r="E1769" t="s">
        <v>8848</v>
      </c>
      <c r="F1769" t="s">
        <v>18138</v>
      </c>
      <c r="G1769" t="s">
        <v>3917</v>
      </c>
      <c r="H1769">
        <v>3247.63</v>
      </c>
      <c r="I1769">
        <v>37.700000000000003</v>
      </c>
      <c r="K1769" t="s">
        <v>18139</v>
      </c>
      <c r="L1769">
        <v>24892</v>
      </c>
      <c r="M1769">
        <v>0</v>
      </c>
      <c r="N1769" t="s">
        <v>8851</v>
      </c>
      <c r="O1769" t="s">
        <v>18140</v>
      </c>
    </row>
    <row r="1770" spans="1:15" x14ac:dyDescent="0.3">
      <c r="A1770" t="s">
        <v>18141</v>
      </c>
      <c r="B1770" t="s">
        <v>4443</v>
      </c>
      <c r="C1770" t="s">
        <v>18142</v>
      </c>
      <c r="D1770" t="s">
        <v>18143</v>
      </c>
      <c r="E1770" t="s">
        <v>8848</v>
      </c>
      <c r="F1770" t="s">
        <v>18144</v>
      </c>
      <c r="G1770" t="s">
        <v>3917</v>
      </c>
      <c r="H1770">
        <v>3032.78</v>
      </c>
      <c r="I1770">
        <v>35.700000000000003</v>
      </c>
      <c r="K1770" t="s">
        <v>18145</v>
      </c>
      <c r="L1770">
        <v>62189</v>
      </c>
      <c r="M1770">
        <v>0</v>
      </c>
      <c r="N1770" t="s">
        <v>8851</v>
      </c>
      <c r="O1770" t="s">
        <v>18146</v>
      </c>
    </row>
    <row r="1771" spans="1:15" x14ac:dyDescent="0.3">
      <c r="A1771" t="s">
        <v>18147</v>
      </c>
      <c r="B1771" t="s">
        <v>4635</v>
      </c>
      <c r="C1771" t="s">
        <v>18148</v>
      </c>
      <c r="D1771" t="s">
        <v>18149</v>
      </c>
      <c r="E1771" t="s">
        <v>18150</v>
      </c>
      <c r="F1771" t="s">
        <v>18151</v>
      </c>
      <c r="G1771" t="s">
        <v>3917</v>
      </c>
      <c r="H1771">
        <v>1265.6300000000001</v>
      </c>
      <c r="I1771">
        <v>42.2</v>
      </c>
      <c r="K1771" t="s">
        <v>18152</v>
      </c>
      <c r="L1771">
        <v>357545</v>
      </c>
      <c r="M1771">
        <v>0</v>
      </c>
      <c r="N1771" t="s">
        <v>4722</v>
      </c>
      <c r="O1771" t="s">
        <v>18153</v>
      </c>
    </row>
    <row r="1772" spans="1:15" x14ac:dyDescent="0.3">
      <c r="A1772" t="s">
        <v>18154</v>
      </c>
      <c r="B1772" t="s">
        <v>4443</v>
      </c>
      <c r="C1772" t="s">
        <v>18155</v>
      </c>
      <c r="D1772" t="s">
        <v>18156</v>
      </c>
      <c r="E1772" t="s">
        <v>18157</v>
      </c>
      <c r="F1772" t="s">
        <v>18158</v>
      </c>
      <c r="G1772" t="s">
        <v>3917</v>
      </c>
      <c r="H1772">
        <v>2643.43</v>
      </c>
      <c r="I1772">
        <v>41.6</v>
      </c>
      <c r="K1772" t="s">
        <v>18159</v>
      </c>
      <c r="L1772">
        <v>41955</v>
      </c>
      <c r="M1772">
        <v>0</v>
      </c>
      <c r="N1772" t="s">
        <v>6637</v>
      </c>
      <c r="O1772" t="s">
        <v>18160</v>
      </c>
    </row>
    <row r="1773" spans="1:15" x14ac:dyDescent="0.3">
      <c r="A1773" t="s">
        <v>18161</v>
      </c>
      <c r="B1773" t="s">
        <v>4443</v>
      </c>
      <c r="C1773" t="s">
        <v>18162</v>
      </c>
      <c r="D1773" t="s">
        <v>18163</v>
      </c>
      <c r="E1773" t="s">
        <v>18164</v>
      </c>
      <c r="F1773" t="s">
        <v>18165</v>
      </c>
      <c r="G1773" t="s">
        <v>3917</v>
      </c>
      <c r="H1773">
        <v>2416.0100000000002</v>
      </c>
      <c r="I1773">
        <v>41.2</v>
      </c>
      <c r="K1773" t="s">
        <v>18166</v>
      </c>
      <c r="L1773">
        <v>145161</v>
      </c>
      <c r="M1773">
        <v>0</v>
      </c>
      <c r="N1773" t="s">
        <v>12200</v>
      </c>
      <c r="O1773" t="s">
        <v>18167</v>
      </c>
    </row>
    <row r="1774" spans="1:15" x14ac:dyDescent="0.3">
      <c r="A1774" t="s">
        <v>18168</v>
      </c>
      <c r="B1774" t="s">
        <v>4443</v>
      </c>
      <c r="C1774" t="s">
        <v>18169</v>
      </c>
      <c r="D1774" t="s">
        <v>18170</v>
      </c>
      <c r="E1774" t="s">
        <v>8848</v>
      </c>
      <c r="F1774" t="s">
        <v>18171</v>
      </c>
      <c r="G1774" t="s">
        <v>3917</v>
      </c>
      <c r="H1774">
        <v>2701.36</v>
      </c>
      <c r="I1774">
        <v>42.2</v>
      </c>
      <c r="K1774" t="s">
        <v>18172</v>
      </c>
      <c r="L1774">
        <v>55914</v>
      </c>
      <c r="M1774">
        <v>0</v>
      </c>
      <c r="N1774" t="s">
        <v>8851</v>
      </c>
      <c r="O1774" t="s">
        <v>18173</v>
      </c>
    </row>
    <row r="1775" spans="1:15" x14ac:dyDescent="0.3">
      <c r="A1775" t="s">
        <v>18174</v>
      </c>
      <c r="B1775" t="s">
        <v>4443</v>
      </c>
      <c r="C1775" t="s">
        <v>18175</v>
      </c>
      <c r="D1775" t="s">
        <v>18176</v>
      </c>
      <c r="E1775" t="s">
        <v>18177</v>
      </c>
      <c r="F1775" t="s">
        <v>18178</v>
      </c>
      <c r="G1775" t="s">
        <v>3917</v>
      </c>
      <c r="H1775">
        <v>2733.03</v>
      </c>
      <c r="I1775">
        <v>42.2</v>
      </c>
      <c r="K1775" t="s">
        <v>18179</v>
      </c>
      <c r="L1775">
        <v>85609</v>
      </c>
      <c r="M1775">
        <v>0</v>
      </c>
      <c r="N1775" t="s">
        <v>18180</v>
      </c>
      <c r="O1775" t="s">
        <v>18181</v>
      </c>
    </row>
    <row r="1776" spans="1:15" x14ac:dyDescent="0.3">
      <c r="A1776" t="s">
        <v>18182</v>
      </c>
      <c r="B1776" t="s">
        <v>4635</v>
      </c>
      <c r="C1776" t="s">
        <v>18183</v>
      </c>
      <c r="D1776" t="s">
        <v>18184</v>
      </c>
      <c r="E1776" t="s">
        <v>18185</v>
      </c>
      <c r="F1776" t="s">
        <v>18186</v>
      </c>
      <c r="G1776" t="s">
        <v>3917</v>
      </c>
      <c r="H1776">
        <v>1135.3499999999999</v>
      </c>
      <c r="I1776">
        <v>39.6</v>
      </c>
      <c r="K1776" t="s">
        <v>18187</v>
      </c>
      <c r="L1776">
        <v>92151</v>
      </c>
      <c r="M1776">
        <v>0</v>
      </c>
      <c r="N1776" t="s">
        <v>9923</v>
      </c>
      <c r="O1776" t="s">
        <v>18188</v>
      </c>
    </row>
    <row r="1777" spans="1:16" x14ac:dyDescent="0.3">
      <c r="A1777" t="s">
        <v>18189</v>
      </c>
      <c r="B1777" t="s">
        <v>4443</v>
      </c>
      <c r="C1777" t="s">
        <v>18190</v>
      </c>
      <c r="D1777" t="s">
        <v>18191</v>
      </c>
      <c r="E1777" t="s">
        <v>18192</v>
      </c>
      <c r="F1777" t="s">
        <v>18193</v>
      </c>
      <c r="G1777" t="s">
        <v>3989</v>
      </c>
      <c r="H1777">
        <v>2878.13</v>
      </c>
      <c r="I1777">
        <v>41.5</v>
      </c>
      <c r="K1777" t="s">
        <v>18194</v>
      </c>
      <c r="L1777">
        <v>837179</v>
      </c>
      <c r="M1777">
        <v>0</v>
      </c>
      <c r="N1777" t="s">
        <v>16349</v>
      </c>
      <c r="O1777" t="s">
        <v>18195</v>
      </c>
    </row>
    <row r="1778" spans="1:16" x14ac:dyDescent="0.3">
      <c r="A1778" t="s">
        <v>18196</v>
      </c>
      <c r="B1778" t="s">
        <v>4443</v>
      </c>
      <c r="C1778" t="s">
        <v>18197</v>
      </c>
      <c r="D1778" t="s">
        <v>18198</v>
      </c>
      <c r="E1778" t="s">
        <v>8848</v>
      </c>
      <c r="F1778" t="s">
        <v>18199</v>
      </c>
      <c r="G1778" t="s">
        <v>3917</v>
      </c>
      <c r="H1778">
        <v>3145.94</v>
      </c>
      <c r="I1778">
        <v>30.5</v>
      </c>
      <c r="K1778" t="s">
        <v>18200</v>
      </c>
      <c r="L1778">
        <v>25633</v>
      </c>
      <c r="M1778">
        <v>0</v>
      </c>
      <c r="N1778" t="s">
        <v>8851</v>
      </c>
      <c r="O1778" t="s">
        <v>18201</v>
      </c>
    </row>
    <row r="1779" spans="1:16" x14ac:dyDescent="0.3">
      <c r="A1779" t="s">
        <v>18202</v>
      </c>
      <c r="B1779" t="s">
        <v>4635</v>
      </c>
      <c r="C1779" t="s">
        <v>18203</v>
      </c>
      <c r="D1779" t="s">
        <v>18204</v>
      </c>
      <c r="E1779" t="s">
        <v>4671</v>
      </c>
      <c r="F1779" t="s">
        <v>18205</v>
      </c>
      <c r="G1779" t="s">
        <v>3917</v>
      </c>
      <c r="H1779">
        <v>1155.48</v>
      </c>
      <c r="I1779">
        <v>41.5</v>
      </c>
      <c r="K1779" t="s">
        <v>18206</v>
      </c>
      <c r="L1779">
        <v>33501</v>
      </c>
      <c r="M1779">
        <v>13788</v>
      </c>
      <c r="N1779" t="s">
        <v>9876</v>
      </c>
      <c r="O1779" t="s">
        <v>18207</v>
      </c>
    </row>
    <row r="1780" spans="1:16" x14ac:dyDescent="0.3">
      <c r="A1780" t="s">
        <v>18208</v>
      </c>
      <c r="B1780" t="s">
        <v>4635</v>
      </c>
      <c r="C1780" t="s">
        <v>18209</v>
      </c>
      <c r="D1780" t="s">
        <v>18210</v>
      </c>
      <c r="E1780" t="s">
        <v>18211</v>
      </c>
      <c r="F1780" t="s">
        <v>18212</v>
      </c>
      <c r="G1780" t="s">
        <v>3917</v>
      </c>
      <c r="H1780">
        <v>1127.6199999999999</v>
      </c>
      <c r="I1780">
        <v>41.200099999999999</v>
      </c>
      <c r="J1780" t="s">
        <v>18213</v>
      </c>
      <c r="K1780" t="s">
        <v>18214</v>
      </c>
      <c r="L1780">
        <v>53491</v>
      </c>
      <c r="M1780">
        <v>16163</v>
      </c>
      <c r="N1780" t="s">
        <v>5471</v>
      </c>
      <c r="O1780" t="s">
        <v>18215</v>
      </c>
      <c r="P1780" t="s">
        <v>18216</v>
      </c>
    </row>
    <row r="1781" spans="1:16" x14ac:dyDescent="0.3">
      <c r="A1781" t="s">
        <v>18217</v>
      </c>
      <c r="B1781" t="s">
        <v>4443</v>
      </c>
      <c r="C1781" t="s">
        <v>18218</v>
      </c>
      <c r="D1781" t="s">
        <v>18219</v>
      </c>
      <c r="E1781" t="s">
        <v>8848</v>
      </c>
      <c r="F1781" t="s">
        <v>18220</v>
      </c>
      <c r="G1781" t="s">
        <v>3917</v>
      </c>
      <c r="H1781">
        <v>3053.42</v>
      </c>
      <c r="I1781">
        <v>33.9</v>
      </c>
      <c r="K1781" t="s">
        <v>18221</v>
      </c>
      <c r="L1781">
        <v>185856</v>
      </c>
      <c r="M1781">
        <v>0</v>
      </c>
      <c r="N1781" t="s">
        <v>8851</v>
      </c>
      <c r="O1781" t="s">
        <v>18222</v>
      </c>
    </row>
    <row r="1782" spans="1:16" x14ac:dyDescent="0.3">
      <c r="A1782" t="s">
        <v>18223</v>
      </c>
      <c r="B1782" t="s">
        <v>4443</v>
      </c>
      <c r="C1782" t="s">
        <v>18224</v>
      </c>
      <c r="D1782" t="s">
        <v>18225</v>
      </c>
      <c r="E1782" t="s">
        <v>8848</v>
      </c>
      <c r="F1782" t="s">
        <v>18226</v>
      </c>
      <c r="G1782" t="s">
        <v>3917</v>
      </c>
      <c r="H1782">
        <v>3145.09</v>
      </c>
      <c r="I1782">
        <v>34.799999999999997</v>
      </c>
      <c r="K1782" t="s">
        <v>18227</v>
      </c>
      <c r="L1782">
        <v>22324</v>
      </c>
      <c r="M1782">
        <v>0</v>
      </c>
      <c r="N1782" t="s">
        <v>8851</v>
      </c>
      <c r="O1782" t="s">
        <v>18228</v>
      </c>
    </row>
    <row r="1783" spans="1:16" x14ac:dyDescent="0.3">
      <c r="A1783" t="s">
        <v>18229</v>
      </c>
      <c r="B1783" t="s">
        <v>4226</v>
      </c>
      <c r="C1783" t="s">
        <v>18230</v>
      </c>
      <c r="D1783" t="s">
        <v>18231</v>
      </c>
      <c r="E1783" t="s">
        <v>18232</v>
      </c>
      <c r="F1783" t="s">
        <v>18233</v>
      </c>
      <c r="G1783" t="s">
        <v>3917</v>
      </c>
      <c r="H1783">
        <v>326.46600000000001</v>
      </c>
      <c r="I1783">
        <v>45.7</v>
      </c>
      <c r="K1783" t="s">
        <v>18234</v>
      </c>
      <c r="L1783">
        <v>34365</v>
      </c>
      <c r="M1783">
        <v>0</v>
      </c>
      <c r="N1783" t="s">
        <v>12389</v>
      </c>
      <c r="O1783" t="s">
        <v>18235</v>
      </c>
    </row>
    <row r="1784" spans="1:16" x14ac:dyDescent="0.3">
      <c r="A1784" t="s">
        <v>18236</v>
      </c>
      <c r="B1784" t="s">
        <v>4443</v>
      </c>
      <c r="C1784" t="s">
        <v>18237</v>
      </c>
      <c r="D1784" t="s">
        <v>18238</v>
      </c>
      <c r="E1784" t="s">
        <v>18239</v>
      </c>
      <c r="F1784" t="s">
        <v>18240</v>
      </c>
      <c r="G1784" t="s">
        <v>3917</v>
      </c>
      <c r="H1784">
        <v>2506.0100000000002</v>
      </c>
      <c r="I1784">
        <v>41.4</v>
      </c>
      <c r="K1784" t="s">
        <v>18241</v>
      </c>
      <c r="L1784">
        <v>3212</v>
      </c>
      <c r="M1784">
        <v>0</v>
      </c>
      <c r="N1784" t="s">
        <v>9713</v>
      </c>
      <c r="O1784" t="s">
        <v>18242</v>
      </c>
    </row>
    <row r="1785" spans="1:16" x14ac:dyDescent="0.3">
      <c r="A1785" t="s">
        <v>18243</v>
      </c>
      <c r="B1785" t="s">
        <v>4443</v>
      </c>
      <c r="C1785" t="s">
        <v>18244</v>
      </c>
      <c r="D1785" t="s">
        <v>18245</v>
      </c>
      <c r="E1785" t="s">
        <v>18246</v>
      </c>
      <c r="F1785" t="s">
        <v>18247</v>
      </c>
      <c r="G1785" t="s">
        <v>3917</v>
      </c>
      <c r="H1785">
        <v>2501.1799999999998</v>
      </c>
      <c r="I1785">
        <v>40</v>
      </c>
      <c r="J1785" t="s">
        <v>18248</v>
      </c>
      <c r="K1785" t="s">
        <v>18249</v>
      </c>
      <c r="L1785">
        <v>31995</v>
      </c>
      <c r="M1785">
        <v>0</v>
      </c>
      <c r="N1785" t="s">
        <v>10337</v>
      </c>
      <c r="O1785" t="s">
        <v>18250</v>
      </c>
    </row>
    <row r="1786" spans="1:16" x14ac:dyDescent="0.3">
      <c r="A1786" t="s">
        <v>18251</v>
      </c>
      <c r="B1786" t="s">
        <v>4443</v>
      </c>
      <c r="C1786" t="s">
        <v>18252</v>
      </c>
      <c r="D1786" t="s">
        <v>18253</v>
      </c>
      <c r="E1786" t="s">
        <v>18254</v>
      </c>
      <c r="F1786" t="s">
        <v>18255</v>
      </c>
      <c r="G1786" t="s">
        <v>3917</v>
      </c>
      <c r="H1786">
        <v>2374.73</v>
      </c>
      <c r="I1786">
        <v>41.6</v>
      </c>
      <c r="J1786" t="s">
        <v>18256</v>
      </c>
      <c r="K1786" t="s">
        <v>18257</v>
      </c>
      <c r="L1786">
        <v>5761</v>
      </c>
      <c r="M1786">
        <v>41367</v>
      </c>
      <c r="N1786" t="s">
        <v>18258</v>
      </c>
      <c r="O1786" t="s">
        <v>18259</v>
      </c>
      <c r="P1786" t="s">
        <v>18260</v>
      </c>
    </row>
    <row r="1787" spans="1:16" x14ac:dyDescent="0.3">
      <c r="A1787" t="s">
        <v>18261</v>
      </c>
      <c r="B1787" t="s">
        <v>4443</v>
      </c>
      <c r="C1787" t="s">
        <v>18262</v>
      </c>
      <c r="D1787" t="s">
        <v>18263</v>
      </c>
      <c r="E1787" t="s">
        <v>18264</v>
      </c>
      <c r="F1787" t="s">
        <v>18265</v>
      </c>
      <c r="G1787" t="s">
        <v>3917</v>
      </c>
      <c r="H1787">
        <v>2348.38</v>
      </c>
      <c r="I1787">
        <v>41.1</v>
      </c>
      <c r="J1787" t="s">
        <v>18266</v>
      </c>
      <c r="K1787" t="s">
        <v>18267</v>
      </c>
      <c r="L1787">
        <v>24679</v>
      </c>
      <c r="M1787">
        <v>17057</v>
      </c>
      <c r="N1787" t="s">
        <v>14143</v>
      </c>
      <c r="O1787" t="s">
        <v>18268</v>
      </c>
    </row>
    <row r="1788" spans="1:16" x14ac:dyDescent="0.3">
      <c r="A1788" t="s">
        <v>18269</v>
      </c>
      <c r="B1788" t="s">
        <v>4443</v>
      </c>
      <c r="C1788" t="s">
        <v>18270</v>
      </c>
      <c r="D1788" t="s">
        <v>18271</v>
      </c>
      <c r="E1788" t="s">
        <v>18272</v>
      </c>
      <c r="F1788" t="s">
        <v>18273</v>
      </c>
      <c r="G1788" t="s">
        <v>3917</v>
      </c>
      <c r="H1788">
        <v>2743.74</v>
      </c>
      <c r="I1788">
        <v>42.2</v>
      </c>
      <c r="K1788" t="s">
        <v>18274</v>
      </c>
      <c r="L1788">
        <v>48219</v>
      </c>
      <c r="M1788">
        <v>0</v>
      </c>
      <c r="N1788" t="s">
        <v>4714</v>
      </c>
      <c r="O1788" t="s">
        <v>18275</v>
      </c>
    </row>
    <row r="1789" spans="1:16" x14ac:dyDescent="0.3">
      <c r="A1789" t="s">
        <v>18276</v>
      </c>
      <c r="B1789" t="s">
        <v>4443</v>
      </c>
      <c r="C1789" t="s">
        <v>18277</v>
      </c>
      <c r="D1789" t="s">
        <v>18278</v>
      </c>
      <c r="E1789" t="s">
        <v>18279</v>
      </c>
      <c r="F1789" t="s">
        <v>18280</v>
      </c>
      <c r="G1789" t="s">
        <v>3917</v>
      </c>
      <c r="H1789">
        <v>2509.06</v>
      </c>
      <c r="I1789">
        <v>41.6</v>
      </c>
      <c r="K1789" t="s">
        <v>18281</v>
      </c>
      <c r="L1789">
        <v>22443</v>
      </c>
      <c r="M1789">
        <v>0</v>
      </c>
      <c r="N1789" t="s">
        <v>4714</v>
      </c>
      <c r="O1789" t="s">
        <v>18282</v>
      </c>
    </row>
    <row r="1790" spans="1:16" x14ac:dyDescent="0.3">
      <c r="A1790" t="s">
        <v>18283</v>
      </c>
      <c r="B1790" t="s">
        <v>4443</v>
      </c>
      <c r="C1790" t="s">
        <v>18284</v>
      </c>
      <c r="D1790" t="s">
        <v>18285</v>
      </c>
      <c r="E1790" t="s">
        <v>8848</v>
      </c>
      <c r="F1790" t="s">
        <v>18286</v>
      </c>
      <c r="G1790" t="s">
        <v>3917</v>
      </c>
      <c r="H1790">
        <v>2631.3</v>
      </c>
      <c r="I1790">
        <v>41.4</v>
      </c>
      <c r="K1790" t="s">
        <v>18287</v>
      </c>
      <c r="L1790">
        <v>24102</v>
      </c>
      <c r="M1790">
        <v>0</v>
      </c>
      <c r="N1790" t="s">
        <v>8851</v>
      </c>
      <c r="O1790" t="s">
        <v>18288</v>
      </c>
    </row>
    <row r="1791" spans="1:16" x14ac:dyDescent="0.3">
      <c r="A1791" t="s">
        <v>18289</v>
      </c>
      <c r="B1791" t="s">
        <v>4443</v>
      </c>
      <c r="C1791" t="s">
        <v>18290</v>
      </c>
      <c r="D1791" t="s">
        <v>18291</v>
      </c>
      <c r="E1791" t="s">
        <v>8848</v>
      </c>
      <c r="F1791" t="s">
        <v>18292</v>
      </c>
      <c r="G1791" t="s">
        <v>3917</v>
      </c>
      <c r="H1791">
        <v>2962.04</v>
      </c>
      <c r="I1791">
        <v>36.200000000000003</v>
      </c>
      <c r="K1791" t="s">
        <v>18293</v>
      </c>
      <c r="L1791">
        <v>1539703</v>
      </c>
      <c r="M1791">
        <v>0</v>
      </c>
      <c r="N1791" t="s">
        <v>8851</v>
      </c>
      <c r="O1791" t="s">
        <v>18294</v>
      </c>
    </row>
    <row r="1792" spans="1:16" x14ac:dyDescent="0.3">
      <c r="A1792" t="s">
        <v>18295</v>
      </c>
      <c r="B1792" t="s">
        <v>4443</v>
      </c>
      <c r="C1792" t="s">
        <v>18296</v>
      </c>
      <c r="D1792" t="s">
        <v>18297</v>
      </c>
      <c r="E1792" t="s">
        <v>8848</v>
      </c>
      <c r="F1792" t="s">
        <v>18298</v>
      </c>
      <c r="G1792" t="s">
        <v>3917</v>
      </c>
      <c r="H1792">
        <v>3725.95</v>
      </c>
      <c r="I1792">
        <v>36.200000000000003</v>
      </c>
      <c r="K1792" t="s">
        <v>18299</v>
      </c>
      <c r="L1792">
        <v>1769205</v>
      </c>
      <c r="M1792">
        <v>0</v>
      </c>
      <c r="N1792" t="s">
        <v>8851</v>
      </c>
      <c r="O1792" t="s">
        <v>18300</v>
      </c>
    </row>
    <row r="1793" spans="1:15" x14ac:dyDescent="0.3">
      <c r="A1793" t="s">
        <v>18301</v>
      </c>
      <c r="B1793" t="s">
        <v>4443</v>
      </c>
      <c r="C1793" t="s">
        <v>18302</v>
      </c>
      <c r="D1793" t="s">
        <v>18303</v>
      </c>
      <c r="E1793" t="s">
        <v>8848</v>
      </c>
      <c r="F1793" t="s">
        <v>18304</v>
      </c>
      <c r="G1793" t="s">
        <v>3917</v>
      </c>
      <c r="H1793">
        <v>2979.34</v>
      </c>
      <c r="I1793">
        <v>40.4</v>
      </c>
      <c r="K1793" t="s">
        <v>18305</v>
      </c>
      <c r="L1793">
        <v>79667</v>
      </c>
      <c r="M1793">
        <v>0</v>
      </c>
      <c r="N1793" t="s">
        <v>8851</v>
      </c>
      <c r="O1793" t="s">
        <v>18306</v>
      </c>
    </row>
    <row r="1794" spans="1:15" x14ac:dyDescent="0.3">
      <c r="A1794" t="s">
        <v>18307</v>
      </c>
      <c r="B1794" t="s">
        <v>4443</v>
      </c>
      <c r="C1794" t="s">
        <v>18308</v>
      </c>
      <c r="D1794" t="s">
        <v>18309</v>
      </c>
      <c r="E1794" t="s">
        <v>8848</v>
      </c>
      <c r="F1794" t="s">
        <v>18310</v>
      </c>
      <c r="G1794" t="s">
        <v>3917</v>
      </c>
      <c r="H1794">
        <v>2644.04</v>
      </c>
      <c r="I1794">
        <v>41.1</v>
      </c>
      <c r="K1794" t="s">
        <v>18311</v>
      </c>
      <c r="L1794">
        <v>78350</v>
      </c>
      <c r="M1794">
        <v>0</v>
      </c>
      <c r="N1794" t="s">
        <v>8851</v>
      </c>
      <c r="O1794" t="s">
        <v>18312</v>
      </c>
    </row>
    <row r="1795" spans="1:15" x14ac:dyDescent="0.3">
      <c r="A1795" t="s">
        <v>18313</v>
      </c>
      <c r="B1795" t="s">
        <v>4443</v>
      </c>
      <c r="C1795" t="s">
        <v>18314</v>
      </c>
      <c r="D1795" t="s">
        <v>18315</v>
      </c>
      <c r="E1795" t="s">
        <v>8848</v>
      </c>
      <c r="F1795" t="s">
        <v>18316</v>
      </c>
      <c r="G1795" t="s">
        <v>3917</v>
      </c>
      <c r="H1795">
        <v>2837.49</v>
      </c>
      <c r="I1795">
        <v>42</v>
      </c>
      <c r="K1795" t="s">
        <v>18317</v>
      </c>
      <c r="L1795">
        <v>4043025</v>
      </c>
      <c r="M1795">
        <v>0</v>
      </c>
      <c r="N1795" t="s">
        <v>8851</v>
      </c>
      <c r="O1795" t="s">
        <v>18318</v>
      </c>
    </row>
    <row r="1796" spans="1:15" x14ac:dyDescent="0.3">
      <c r="A1796" t="s">
        <v>18319</v>
      </c>
      <c r="B1796" t="s">
        <v>4443</v>
      </c>
      <c r="C1796" t="s">
        <v>18320</v>
      </c>
      <c r="D1796" t="s">
        <v>18321</v>
      </c>
      <c r="E1796" t="s">
        <v>8848</v>
      </c>
      <c r="F1796" t="s">
        <v>18322</v>
      </c>
      <c r="G1796" t="s">
        <v>3917</v>
      </c>
      <c r="H1796">
        <v>2867.75</v>
      </c>
      <c r="I1796">
        <v>40.700000000000003</v>
      </c>
      <c r="K1796" t="s">
        <v>18323</v>
      </c>
      <c r="L1796">
        <v>320432</v>
      </c>
      <c r="M1796">
        <v>0</v>
      </c>
      <c r="N1796" t="s">
        <v>8851</v>
      </c>
      <c r="O1796" t="s">
        <v>18324</v>
      </c>
    </row>
    <row r="1797" spans="1:15" x14ac:dyDescent="0.3">
      <c r="A1797" t="s">
        <v>18325</v>
      </c>
      <c r="B1797" t="s">
        <v>4443</v>
      </c>
      <c r="C1797" t="s">
        <v>18326</v>
      </c>
      <c r="D1797" t="s">
        <v>18327</v>
      </c>
      <c r="E1797" t="s">
        <v>8848</v>
      </c>
      <c r="F1797" t="s">
        <v>18328</v>
      </c>
      <c r="G1797" t="s">
        <v>3917</v>
      </c>
      <c r="H1797">
        <v>4038.24</v>
      </c>
      <c r="I1797">
        <v>32.5</v>
      </c>
      <c r="K1797" t="s">
        <v>18329</v>
      </c>
      <c r="L1797">
        <v>272415</v>
      </c>
      <c r="M1797">
        <v>0</v>
      </c>
      <c r="N1797" t="s">
        <v>8851</v>
      </c>
      <c r="O1797" t="s">
        <v>18330</v>
      </c>
    </row>
    <row r="1798" spans="1:15" x14ac:dyDescent="0.3">
      <c r="A1798" t="s">
        <v>18331</v>
      </c>
      <c r="B1798" t="s">
        <v>4443</v>
      </c>
      <c r="C1798" t="s">
        <v>18332</v>
      </c>
      <c r="D1798" t="s">
        <v>18333</v>
      </c>
      <c r="E1798" t="s">
        <v>8848</v>
      </c>
      <c r="F1798" t="s">
        <v>18334</v>
      </c>
      <c r="G1798" t="s">
        <v>3917</v>
      </c>
      <c r="H1798">
        <v>2895.34</v>
      </c>
      <c r="I1798">
        <v>39.6</v>
      </c>
      <c r="K1798" t="s">
        <v>18335</v>
      </c>
      <c r="L1798">
        <v>88848</v>
      </c>
      <c r="M1798">
        <v>0</v>
      </c>
      <c r="N1798" t="s">
        <v>8851</v>
      </c>
      <c r="O1798" t="s">
        <v>18336</v>
      </c>
    </row>
    <row r="1799" spans="1:15" x14ac:dyDescent="0.3">
      <c r="A1799" t="s">
        <v>18337</v>
      </c>
      <c r="B1799" t="s">
        <v>4443</v>
      </c>
      <c r="C1799" t="s">
        <v>18338</v>
      </c>
      <c r="D1799" t="s">
        <v>18339</v>
      </c>
      <c r="E1799" t="s">
        <v>18340</v>
      </c>
      <c r="F1799" t="s">
        <v>18341</v>
      </c>
      <c r="G1799" t="s">
        <v>3917</v>
      </c>
      <c r="H1799">
        <v>2676.16</v>
      </c>
      <c r="I1799">
        <v>41</v>
      </c>
      <c r="K1799" t="s">
        <v>18342</v>
      </c>
      <c r="L1799">
        <v>136093</v>
      </c>
      <c r="M1799">
        <v>0</v>
      </c>
      <c r="N1799" t="s">
        <v>9814</v>
      </c>
      <c r="O1799" t="s">
        <v>18343</v>
      </c>
    </row>
    <row r="1800" spans="1:15" x14ac:dyDescent="0.3">
      <c r="A1800" t="s">
        <v>18344</v>
      </c>
      <c r="B1800" t="s">
        <v>4226</v>
      </c>
      <c r="C1800" t="s">
        <v>18345</v>
      </c>
      <c r="D1800" t="s">
        <v>18346</v>
      </c>
      <c r="E1800" t="s">
        <v>18347</v>
      </c>
      <c r="F1800" t="s">
        <v>18348</v>
      </c>
      <c r="G1800" t="s">
        <v>3989</v>
      </c>
      <c r="H1800">
        <v>146.37899999999999</v>
      </c>
      <c r="I1800">
        <v>44.5</v>
      </c>
      <c r="K1800" t="s">
        <v>18349</v>
      </c>
      <c r="L1800">
        <v>14407</v>
      </c>
      <c r="M1800">
        <v>0</v>
      </c>
      <c r="N1800" t="s">
        <v>18350</v>
      </c>
      <c r="O1800" t="s">
        <v>18351</v>
      </c>
    </row>
    <row r="1801" spans="1:15" x14ac:dyDescent="0.3">
      <c r="A1801" t="s">
        <v>18352</v>
      </c>
      <c r="B1801" t="s">
        <v>4443</v>
      </c>
      <c r="C1801" t="s">
        <v>18353</v>
      </c>
      <c r="D1801" t="s">
        <v>18354</v>
      </c>
      <c r="E1801" t="s">
        <v>8848</v>
      </c>
      <c r="F1801" t="s">
        <v>18355</v>
      </c>
      <c r="G1801" t="s">
        <v>3917</v>
      </c>
      <c r="H1801">
        <v>3882.34</v>
      </c>
      <c r="I1801">
        <v>9.3000000000000007</v>
      </c>
      <c r="K1801" t="s">
        <v>18356</v>
      </c>
      <c r="L1801">
        <v>539659</v>
      </c>
      <c r="M1801">
        <v>0</v>
      </c>
      <c r="N1801" t="s">
        <v>8851</v>
      </c>
      <c r="O1801" t="s">
        <v>18357</v>
      </c>
    </row>
    <row r="1802" spans="1:15" x14ac:dyDescent="0.3">
      <c r="A1802" t="s">
        <v>18358</v>
      </c>
      <c r="B1802" t="s">
        <v>4443</v>
      </c>
      <c r="C1802" t="s">
        <v>18359</v>
      </c>
      <c r="D1802" t="s">
        <v>18360</v>
      </c>
      <c r="E1802" t="s">
        <v>8848</v>
      </c>
      <c r="F1802" t="s">
        <v>18361</v>
      </c>
      <c r="G1802" t="s">
        <v>3917</v>
      </c>
      <c r="H1802">
        <v>3024.61</v>
      </c>
      <c r="I1802">
        <v>38.9</v>
      </c>
      <c r="K1802" t="s">
        <v>18362</v>
      </c>
      <c r="L1802">
        <v>94522</v>
      </c>
      <c r="M1802">
        <v>0</v>
      </c>
      <c r="N1802" t="s">
        <v>8851</v>
      </c>
      <c r="O1802" t="s">
        <v>18363</v>
      </c>
    </row>
    <row r="1803" spans="1:15" x14ac:dyDescent="0.3">
      <c r="A1803" t="s">
        <v>18364</v>
      </c>
      <c r="B1803" t="s">
        <v>4443</v>
      </c>
      <c r="C1803" t="s">
        <v>18365</v>
      </c>
      <c r="D1803" t="s">
        <v>18366</v>
      </c>
      <c r="E1803" t="s">
        <v>8848</v>
      </c>
      <c r="F1803" t="s">
        <v>18367</v>
      </c>
      <c r="G1803" t="s">
        <v>3917</v>
      </c>
      <c r="H1803">
        <v>2524.87</v>
      </c>
      <c r="I1803">
        <v>42</v>
      </c>
      <c r="K1803" t="s">
        <v>18368</v>
      </c>
      <c r="L1803">
        <v>3508661</v>
      </c>
      <c r="M1803">
        <v>0</v>
      </c>
      <c r="N1803" t="s">
        <v>8851</v>
      </c>
      <c r="O1803" t="s">
        <v>18369</v>
      </c>
    </row>
    <row r="1804" spans="1:15" x14ac:dyDescent="0.3">
      <c r="A1804" t="s">
        <v>18370</v>
      </c>
      <c r="B1804" t="s">
        <v>4443</v>
      </c>
      <c r="C1804" t="s">
        <v>18371</v>
      </c>
      <c r="D1804" t="s">
        <v>18372</v>
      </c>
      <c r="E1804" t="s">
        <v>18373</v>
      </c>
      <c r="F1804" t="s">
        <v>18374</v>
      </c>
      <c r="G1804" t="s">
        <v>3917</v>
      </c>
      <c r="H1804">
        <v>2584.17</v>
      </c>
      <c r="I1804">
        <v>42.1</v>
      </c>
      <c r="K1804" t="s">
        <v>18375</v>
      </c>
      <c r="L1804">
        <v>214772</v>
      </c>
      <c r="M1804">
        <v>0</v>
      </c>
      <c r="N1804" t="s">
        <v>18180</v>
      </c>
      <c r="O1804" t="s">
        <v>18376</v>
      </c>
    </row>
    <row r="1805" spans="1:15" x14ac:dyDescent="0.3">
      <c r="A1805" t="s">
        <v>18377</v>
      </c>
      <c r="B1805" t="s">
        <v>4443</v>
      </c>
      <c r="C1805" t="s">
        <v>18378</v>
      </c>
      <c r="D1805" t="s">
        <v>18379</v>
      </c>
      <c r="E1805" t="s">
        <v>8848</v>
      </c>
      <c r="F1805" t="s">
        <v>18380</v>
      </c>
      <c r="G1805" t="s">
        <v>3917</v>
      </c>
      <c r="H1805">
        <v>3137.86</v>
      </c>
      <c r="I1805">
        <v>34.799999999999997</v>
      </c>
      <c r="K1805" t="s">
        <v>18381</v>
      </c>
      <c r="L1805">
        <v>57517</v>
      </c>
      <c r="M1805">
        <v>0</v>
      </c>
      <c r="N1805" t="s">
        <v>8851</v>
      </c>
      <c r="O1805" t="s">
        <v>18382</v>
      </c>
    </row>
    <row r="1806" spans="1:15" x14ac:dyDescent="0.3">
      <c r="A1806" t="s">
        <v>18383</v>
      </c>
      <c r="B1806" t="s">
        <v>4443</v>
      </c>
      <c r="D1806" t="s">
        <v>18384</v>
      </c>
      <c r="E1806" t="s">
        <v>18385</v>
      </c>
      <c r="F1806" t="s">
        <v>18386</v>
      </c>
      <c r="G1806" t="s">
        <v>3917</v>
      </c>
      <c r="H1806">
        <v>2785.38</v>
      </c>
      <c r="I1806">
        <v>41.8</v>
      </c>
      <c r="K1806" t="s">
        <v>18387</v>
      </c>
      <c r="L1806">
        <v>3088511</v>
      </c>
      <c r="M1806">
        <v>0</v>
      </c>
      <c r="N1806" t="s">
        <v>14462</v>
      </c>
      <c r="O1806" t="s">
        <v>18388</v>
      </c>
    </row>
    <row r="1807" spans="1:15" x14ac:dyDescent="0.3">
      <c r="A1807" t="s">
        <v>18389</v>
      </c>
      <c r="B1807" t="s">
        <v>3923</v>
      </c>
      <c r="C1807" t="s">
        <v>18390</v>
      </c>
      <c r="D1807" t="s">
        <v>18391</v>
      </c>
      <c r="E1807" t="s">
        <v>18392</v>
      </c>
      <c r="F1807" t="s">
        <v>18393</v>
      </c>
      <c r="G1807" t="s">
        <v>3917</v>
      </c>
      <c r="H1807">
        <v>1541.18</v>
      </c>
      <c r="I1807">
        <v>23.6</v>
      </c>
      <c r="K1807" t="s">
        <v>18394</v>
      </c>
      <c r="L1807">
        <v>54083</v>
      </c>
      <c r="M1807">
        <v>0</v>
      </c>
      <c r="N1807" t="s">
        <v>18395</v>
      </c>
      <c r="O1807" t="s">
        <v>18396</v>
      </c>
    </row>
    <row r="1808" spans="1:15" x14ac:dyDescent="0.3">
      <c r="A1808" t="s">
        <v>18397</v>
      </c>
      <c r="B1808" t="s">
        <v>4635</v>
      </c>
      <c r="C1808" t="s">
        <v>18398</v>
      </c>
      <c r="D1808" t="s">
        <v>18399</v>
      </c>
      <c r="E1808" t="s">
        <v>18400</v>
      </c>
      <c r="F1808" t="s">
        <v>18401</v>
      </c>
      <c r="G1808" t="s">
        <v>3917</v>
      </c>
      <c r="H1808">
        <v>1213.6600000000001</v>
      </c>
      <c r="I1808">
        <v>38.200000000000003</v>
      </c>
      <c r="K1808" t="s">
        <v>18402</v>
      </c>
      <c r="L1808">
        <v>27683</v>
      </c>
      <c r="M1808">
        <v>22558</v>
      </c>
      <c r="N1808" t="s">
        <v>13222</v>
      </c>
      <c r="O1808" t="s">
        <v>18403</v>
      </c>
    </row>
    <row r="1809" spans="1:17" x14ac:dyDescent="0.3">
      <c r="A1809" t="s">
        <v>18404</v>
      </c>
      <c r="B1809" t="s">
        <v>4347</v>
      </c>
      <c r="C1809">
        <v>84.06</v>
      </c>
      <c r="D1809" t="s">
        <v>18405</v>
      </c>
      <c r="E1809" t="s">
        <v>18406</v>
      </c>
      <c r="F1809" t="s">
        <v>18407</v>
      </c>
      <c r="G1809" t="s">
        <v>3917</v>
      </c>
      <c r="H1809">
        <v>38.3904</v>
      </c>
      <c r="I1809">
        <v>50.8</v>
      </c>
      <c r="K1809" t="s">
        <v>18408</v>
      </c>
      <c r="L1809">
        <v>1390</v>
      </c>
      <c r="M1809">
        <v>14932</v>
      </c>
      <c r="N1809" t="s">
        <v>16301</v>
      </c>
      <c r="O1809" t="s">
        <v>18409</v>
      </c>
      <c r="Q1809">
        <v>20</v>
      </c>
    </row>
    <row r="1810" spans="1:17" x14ac:dyDescent="0.3">
      <c r="A1810" t="s">
        <v>18410</v>
      </c>
      <c r="B1810" t="s">
        <v>4226</v>
      </c>
      <c r="C1810" t="s">
        <v>18411</v>
      </c>
      <c r="D1810" t="s">
        <v>18412</v>
      </c>
      <c r="E1810" t="s">
        <v>18413</v>
      </c>
      <c r="F1810" t="s">
        <v>18414</v>
      </c>
      <c r="G1810" t="s">
        <v>3917</v>
      </c>
      <c r="H1810">
        <v>1157.6199999999999</v>
      </c>
      <c r="I1810">
        <v>37.200000000000003</v>
      </c>
      <c r="K1810" t="s">
        <v>18415</v>
      </c>
      <c r="L1810">
        <v>9411</v>
      </c>
      <c r="M1810">
        <v>18840</v>
      </c>
      <c r="N1810" t="s">
        <v>18416</v>
      </c>
      <c r="O1810" t="s">
        <v>18417</v>
      </c>
    </row>
    <row r="1811" spans="1:17" x14ac:dyDescent="0.3">
      <c r="A1811" t="s">
        <v>18418</v>
      </c>
      <c r="B1811" t="s">
        <v>4367</v>
      </c>
      <c r="C1811" t="s">
        <v>18419</v>
      </c>
      <c r="D1811" t="s">
        <v>18420</v>
      </c>
      <c r="E1811" t="s">
        <v>18421</v>
      </c>
      <c r="F1811" t="s">
        <v>18422</v>
      </c>
      <c r="G1811" t="s">
        <v>3917</v>
      </c>
      <c r="H1811">
        <v>1913.93</v>
      </c>
      <c r="I1811">
        <v>38.5</v>
      </c>
      <c r="K1811" t="s">
        <v>18423</v>
      </c>
      <c r="L1811">
        <v>12238</v>
      </c>
      <c r="M1811">
        <v>0</v>
      </c>
      <c r="N1811" t="s">
        <v>5252</v>
      </c>
      <c r="O1811" t="s">
        <v>18424</v>
      </c>
    </row>
    <row r="1812" spans="1:17" x14ac:dyDescent="0.3">
      <c r="A1812" t="s">
        <v>18425</v>
      </c>
      <c r="B1812" t="s">
        <v>4226</v>
      </c>
      <c r="C1812" t="s">
        <v>18426</v>
      </c>
      <c r="D1812" t="s">
        <v>18427</v>
      </c>
      <c r="E1812" t="s">
        <v>18428</v>
      </c>
      <c r="F1812" t="s">
        <v>18429</v>
      </c>
      <c r="G1812" t="s">
        <v>3917</v>
      </c>
      <c r="H1812">
        <v>484.947</v>
      </c>
      <c r="I1812">
        <v>35.499699999999997</v>
      </c>
      <c r="J1812" t="s">
        <v>18430</v>
      </c>
      <c r="K1812" t="s">
        <v>18431</v>
      </c>
      <c r="L1812">
        <v>38161</v>
      </c>
      <c r="M1812">
        <v>33727</v>
      </c>
      <c r="N1812" t="s">
        <v>18432</v>
      </c>
      <c r="O1812" t="s">
        <v>18433</v>
      </c>
      <c r="P1812" t="s">
        <v>18434</v>
      </c>
    </row>
    <row r="1813" spans="1:17" x14ac:dyDescent="0.3">
      <c r="A1813" t="s">
        <v>18435</v>
      </c>
      <c r="B1813" t="s">
        <v>4347</v>
      </c>
      <c r="C1813" t="s">
        <v>18436</v>
      </c>
      <c r="D1813" t="s">
        <v>18437</v>
      </c>
      <c r="E1813" t="s">
        <v>18438</v>
      </c>
      <c r="F1813" t="s">
        <v>18439</v>
      </c>
      <c r="G1813" t="s">
        <v>3917</v>
      </c>
      <c r="H1813">
        <v>9.6556300000000004</v>
      </c>
      <c r="I1813">
        <v>45.4</v>
      </c>
      <c r="K1813" t="s">
        <v>18440</v>
      </c>
      <c r="L1813">
        <v>82</v>
      </c>
      <c r="M1813">
        <v>4863</v>
      </c>
      <c r="N1813" t="s">
        <v>14608</v>
      </c>
      <c r="O1813" t="s">
        <v>18441</v>
      </c>
      <c r="P1813" t="s">
        <v>18442</v>
      </c>
    </row>
    <row r="1814" spans="1:17" x14ac:dyDescent="0.3">
      <c r="A1814" t="s">
        <v>18443</v>
      </c>
      <c r="B1814" t="s">
        <v>4367</v>
      </c>
      <c r="C1814" t="s">
        <v>18444</v>
      </c>
      <c r="D1814" t="s">
        <v>18445</v>
      </c>
      <c r="E1814" t="s">
        <v>18446</v>
      </c>
      <c r="F1814" t="s">
        <v>18447</v>
      </c>
      <c r="G1814" t="s">
        <v>3917</v>
      </c>
      <c r="H1814">
        <v>764.98599999999999</v>
      </c>
      <c r="I1814">
        <v>38.799999999999997</v>
      </c>
      <c r="K1814" t="s">
        <v>18448</v>
      </c>
      <c r="L1814">
        <v>313140</v>
      </c>
      <c r="M1814">
        <v>0</v>
      </c>
      <c r="N1814" t="s">
        <v>18449</v>
      </c>
      <c r="O1814" t="s">
        <v>18450</v>
      </c>
    </row>
    <row r="1815" spans="1:17" x14ac:dyDescent="0.3">
      <c r="A1815" t="s">
        <v>18451</v>
      </c>
      <c r="B1815" t="s">
        <v>4267</v>
      </c>
      <c r="D1815" t="s">
        <v>18452</v>
      </c>
      <c r="E1815" t="s">
        <v>18453</v>
      </c>
      <c r="F1815" t="s">
        <v>18454</v>
      </c>
      <c r="G1815" t="s">
        <v>3917</v>
      </c>
      <c r="H1815">
        <v>217.934</v>
      </c>
      <c r="I1815">
        <v>31.2</v>
      </c>
      <c r="K1815" t="s">
        <v>18455</v>
      </c>
      <c r="L1815">
        <v>36167</v>
      </c>
      <c r="M1815">
        <v>0</v>
      </c>
      <c r="N1815" t="s">
        <v>18456</v>
      </c>
      <c r="O1815" t="s">
        <v>18457</v>
      </c>
    </row>
    <row r="1816" spans="1:17" x14ac:dyDescent="0.3">
      <c r="A1816" t="s">
        <v>18458</v>
      </c>
      <c r="B1816" t="s">
        <v>3984</v>
      </c>
      <c r="C1816" t="s">
        <v>18459</v>
      </c>
      <c r="D1816" t="s">
        <v>18460</v>
      </c>
      <c r="E1816" t="s">
        <v>18461</v>
      </c>
      <c r="F1816" t="s">
        <v>18462</v>
      </c>
      <c r="G1816" t="s">
        <v>3917</v>
      </c>
      <c r="H1816">
        <v>31.983499999999999</v>
      </c>
      <c r="I1816">
        <v>52.3</v>
      </c>
      <c r="K1816" t="s">
        <v>18463</v>
      </c>
      <c r="L1816">
        <v>173</v>
      </c>
      <c r="M1816">
        <v>12109</v>
      </c>
      <c r="N1816" t="s">
        <v>18464</v>
      </c>
      <c r="O1816" t="s">
        <v>18465</v>
      </c>
    </row>
    <row r="1817" spans="1:17" x14ac:dyDescent="0.3">
      <c r="A1817" t="s">
        <v>18466</v>
      </c>
      <c r="B1817" t="s">
        <v>4347</v>
      </c>
      <c r="C1817" t="s">
        <v>18467</v>
      </c>
      <c r="D1817" t="s">
        <v>18468</v>
      </c>
      <c r="E1817" t="s">
        <v>18469</v>
      </c>
      <c r="F1817" t="s">
        <v>18470</v>
      </c>
      <c r="G1817" t="s">
        <v>3989</v>
      </c>
      <c r="H1817">
        <v>18.704000000000001</v>
      </c>
      <c r="I1817">
        <v>56</v>
      </c>
      <c r="K1817" t="s">
        <v>18471</v>
      </c>
      <c r="L1817">
        <v>289</v>
      </c>
      <c r="M1817">
        <v>6808</v>
      </c>
      <c r="N1817" t="s">
        <v>6646</v>
      </c>
      <c r="O1817" t="s">
        <v>18472</v>
      </c>
      <c r="P1817" t="s">
        <v>18473</v>
      </c>
    </row>
    <row r="1818" spans="1:17" x14ac:dyDescent="0.3">
      <c r="A1818" t="s">
        <v>18474</v>
      </c>
      <c r="B1818" t="s">
        <v>3984</v>
      </c>
      <c r="C1818">
        <v>1.58</v>
      </c>
      <c r="D1818" t="s">
        <v>18475</v>
      </c>
      <c r="E1818" t="s">
        <v>18476</v>
      </c>
      <c r="F1818" t="s">
        <v>18477</v>
      </c>
      <c r="G1818" t="s">
        <v>3917</v>
      </c>
      <c r="H1818">
        <v>177.55699999999999</v>
      </c>
      <c r="I1818">
        <v>37.5</v>
      </c>
      <c r="K1818" t="s">
        <v>18478</v>
      </c>
      <c r="L1818">
        <v>268</v>
      </c>
      <c r="M1818">
        <v>14709</v>
      </c>
      <c r="N1818" t="s">
        <v>18479</v>
      </c>
      <c r="O1818" t="s">
        <v>18480</v>
      </c>
      <c r="Q1818">
        <v>20</v>
      </c>
    </row>
    <row r="1819" spans="1:17" x14ac:dyDescent="0.3">
      <c r="A1819" t="s">
        <v>18481</v>
      </c>
      <c r="B1819" t="s">
        <v>4347</v>
      </c>
      <c r="C1819" t="s">
        <v>18482</v>
      </c>
      <c r="D1819" t="s">
        <v>18483</v>
      </c>
      <c r="E1819" t="s">
        <v>18484</v>
      </c>
      <c r="F1819" t="s">
        <v>18485</v>
      </c>
      <c r="G1819" t="s">
        <v>3917</v>
      </c>
      <c r="H1819">
        <v>52.197400000000002</v>
      </c>
      <c r="I1819">
        <v>47</v>
      </c>
      <c r="K1819" t="s">
        <v>18486</v>
      </c>
      <c r="L1819">
        <v>1299</v>
      </c>
      <c r="M1819">
        <v>21033</v>
      </c>
      <c r="N1819" t="s">
        <v>5541</v>
      </c>
      <c r="O1819" t="s">
        <v>18487</v>
      </c>
    </row>
    <row r="1820" spans="1:17" x14ac:dyDescent="0.3">
      <c r="A1820" t="s">
        <v>18488</v>
      </c>
      <c r="B1820" t="s">
        <v>4347</v>
      </c>
      <c r="C1820" t="s">
        <v>18489</v>
      </c>
      <c r="D1820" t="s">
        <v>18490</v>
      </c>
      <c r="E1820" t="s">
        <v>18491</v>
      </c>
      <c r="F1820" t="s">
        <v>18492</v>
      </c>
      <c r="G1820" t="s">
        <v>3917</v>
      </c>
      <c r="H1820">
        <v>33.847799999999999</v>
      </c>
      <c r="I1820">
        <v>50.2</v>
      </c>
      <c r="K1820" t="s">
        <v>18493</v>
      </c>
      <c r="L1820">
        <v>588</v>
      </c>
      <c r="M1820">
        <v>11244</v>
      </c>
      <c r="N1820" t="s">
        <v>18494</v>
      </c>
      <c r="O1820" t="s">
        <v>18495</v>
      </c>
      <c r="Q1820">
        <v>22</v>
      </c>
    </row>
    <row r="1821" spans="1:17" x14ac:dyDescent="0.3">
      <c r="A1821" t="s">
        <v>786</v>
      </c>
      <c r="B1821" t="s">
        <v>3984</v>
      </c>
      <c r="C1821" t="s">
        <v>18496</v>
      </c>
      <c r="D1821" t="s">
        <v>18497</v>
      </c>
      <c r="E1821" t="s">
        <v>18498</v>
      </c>
      <c r="F1821" t="s">
        <v>18499</v>
      </c>
      <c r="G1821" t="s">
        <v>3989</v>
      </c>
      <c r="H1821">
        <v>26.2944</v>
      </c>
      <c r="I1821">
        <v>48.9</v>
      </c>
      <c r="K1821" t="s">
        <v>18500</v>
      </c>
      <c r="L1821">
        <v>24</v>
      </c>
      <c r="M1821">
        <v>0</v>
      </c>
      <c r="N1821" t="s">
        <v>18501</v>
      </c>
      <c r="O1821" t="s">
        <v>18502</v>
      </c>
      <c r="Q1821">
        <v>28</v>
      </c>
    </row>
    <row r="1822" spans="1:17" x14ac:dyDescent="0.3">
      <c r="A1822" t="s">
        <v>18503</v>
      </c>
      <c r="B1822" t="s">
        <v>3984</v>
      </c>
      <c r="C1822" t="s">
        <v>18504</v>
      </c>
      <c r="D1822" t="s">
        <v>18505</v>
      </c>
      <c r="E1822" t="s">
        <v>18506</v>
      </c>
      <c r="F1822" t="s">
        <v>18507</v>
      </c>
      <c r="G1822" t="s">
        <v>3917</v>
      </c>
      <c r="H1822">
        <v>54.688699999999997</v>
      </c>
      <c r="I1822">
        <v>48</v>
      </c>
      <c r="K1822" t="s">
        <v>18508</v>
      </c>
      <c r="L1822">
        <v>195</v>
      </c>
      <c r="M1822">
        <v>16713</v>
      </c>
      <c r="N1822" t="s">
        <v>18509</v>
      </c>
      <c r="O1822" t="s">
        <v>18510</v>
      </c>
    </row>
    <row r="1823" spans="1:17" x14ac:dyDescent="0.3">
      <c r="A1823" t="s">
        <v>18511</v>
      </c>
      <c r="B1823" t="s">
        <v>3984</v>
      </c>
      <c r="C1823" t="s">
        <v>18512</v>
      </c>
      <c r="D1823" t="s">
        <v>18513</v>
      </c>
      <c r="E1823" t="s">
        <v>18514</v>
      </c>
      <c r="F1823" t="s">
        <v>18515</v>
      </c>
      <c r="G1823" t="s">
        <v>3917</v>
      </c>
      <c r="H1823">
        <v>32.9054</v>
      </c>
      <c r="I1823">
        <v>49.3</v>
      </c>
      <c r="K1823" t="s">
        <v>18516</v>
      </c>
      <c r="L1823">
        <v>42</v>
      </c>
      <c r="M1823">
        <v>12387</v>
      </c>
      <c r="N1823" t="s">
        <v>18464</v>
      </c>
      <c r="O1823" t="s">
        <v>18517</v>
      </c>
      <c r="P1823" t="s">
        <v>18518</v>
      </c>
    </row>
    <row r="1824" spans="1:17" x14ac:dyDescent="0.3">
      <c r="A1824" t="s">
        <v>18519</v>
      </c>
      <c r="B1824" t="s">
        <v>3984</v>
      </c>
      <c r="C1824" t="s">
        <v>18520</v>
      </c>
      <c r="D1824" t="s">
        <v>18521</v>
      </c>
      <c r="E1824" t="s">
        <v>18522</v>
      </c>
      <c r="F1824" t="s">
        <v>18523</v>
      </c>
      <c r="G1824" t="s">
        <v>3917</v>
      </c>
      <c r="H1824">
        <v>25.684999999999999</v>
      </c>
      <c r="I1824">
        <v>52.2</v>
      </c>
      <c r="K1824" t="s">
        <v>18524</v>
      </c>
      <c r="L1824">
        <v>16</v>
      </c>
      <c r="M1824">
        <v>10675</v>
      </c>
      <c r="N1824" t="s">
        <v>8499</v>
      </c>
      <c r="O1824" t="s">
        <v>18525</v>
      </c>
    </row>
    <row r="1825" spans="1:17" x14ac:dyDescent="0.3">
      <c r="A1825" t="s">
        <v>18526</v>
      </c>
      <c r="B1825" t="s">
        <v>3984</v>
      </c>
      <c r="C1825" t="s">
        <v>18527</v>
      </c>
      <c r="D1825" t="s">
        <v>18528</v>
      </c>
      <c r="E1825" t="s">
        <v>18529</v>
      </c>
      <c r="F1825" t="s">
        <v>18530</v>
      </c>
      <c r="G1825" t="s">
        <v>3917</v>
      </c>
      <c r="H1825">
        <v>27.207599999999999</v>
      </c>
      <c r="I1825">
        <v>51.5</v>
      </c>
      <c r="K1825" t="s">
        <v>18531</v>
      </c>
      <c r="L1825">
        <v>416</v>
      </c>
      <c r="M1825">
        <v>10579</v>
      </c>
      <c r="N1825" t="s">
        <v>8499</v>
      </c>
      <c r="O1825" t="s">
        <v>18532</v>
      </c>
    </row>
    <row r="1826" spans="1:17" x14ac:dyDescent="0.3">
      <c r="A1826" t="s">
        <v>18533</v>
      </c>
      <c r="B1826" t="s">
        <v>3984</v>
      </c>
      <c r="C1826" t="s">
        <v>18534</v>
      </c>
      <c r="D1826" t="s">
        <v>18535</v>
      </c>
      <c r="E1826" t="s">
        <v>18536</v>
      </c>
      <c r="F1826" t="s">
        <v>18537</v>
      </c>
      <c r="G1826" t="s">
        <v>3917</v>
      </c>
      <c r="H1826">
        <v>45.668100000000003</v>
      </c>
      <c r="I1826">
        <v>46.2</v>
      </c>
      <c r="K1826" t="s">
        <v>18538</v>
      </c>
      <c r="L1826">
        <v>3371</v>
      </c>
      <c r="M1826">
        <v>13861</v>
      </c>
      <c r="N1826" t="s">
        <v>18479</v>
      </c>
      <c r="O1826" t="s">
        <v>18539</v>
      </c>
    </row>
    <row r="1827" spans="1:17" x14ac:dyDescent="0.3">
      <c r="A1827" t="s">
        <v>18540</v>
      </c>
      <c r="B1827" t="s">
        <v>4347</v>
      </c>
      <c r="C1827" t="s">
        <v>18541</v>
      </c>
      <c r="D1827" t="s">
        <v>18542</v>
      </c>
      <c r="E1827" t="s">
        <v>18543</v>
      </c>
      <c r="F1827" t="s">
        <v>18544</v>
      </c>
      <c r="G1827" t="s">
        <v>3917</v>
      </c>
      <c r="H1827">
        <v>45.069499999999998</v>
      </c>
      <c r="I1827">
        <v>48.9</v>
      </c>
      <c r="K1827" t="s">
        <v>18545</v>
      </c>
      <c r="L1827">
        <v>848</v>
      </c>
      <c r="M1827">
        <v>17134</v>
      </c>
      <c r="N1827" t="s">
        <v>14051</v>
      </c>
      <c r="O1827" t="s">
        <v>18546</v>
      </c>
    </row>
    <row r="1828" spans="1:17" x14ac:dyDescent="0.3">
      <c r="A1828" t="s">
        <v>18547</v>
      </c>
      <c r="B1828" t="s">
        <v>4347</v>
      </c>
      <c r="C1828" t="s">
        <v>18548</v>
      </c>
      <c r="D1828" t="s">
        <v>18549</v>
      </c>
      <c r="E1828" t="s">
        <v>18550</v>
      </c>
      <c r="F1828" t="s">
        <v>18551</v>
      </c>
      <c r="G1828" t="s">
        <v>3917</v>
      </c>
      <c r="H1828">
        <v>130.65100000000001</v>
      </c>
      <c r="I1828">
        <v>44.6</v>
      </c>
      <c r="K1828" t="s">
        <v>18552</v>
      </c>
      <c r="L1828">
        <v>3942</v>
      </c>
      <c r="M1828">
        <v>33640</v>
      </c>
      <c r="N1828" t="s">
        <v>14267</v>
      </c>
      <c r="O1828" t="s">
        <v>18553</v>
      </c>
    </row>
    <row r="1829" spans="1:17" x14ac:dyDescent="0.3">
      <c r="A1829" t="s">
        <v>18554</v>
      </c>
      <c r="B1829" t="s">
        <v>4347</v>
      </c>
      <c r="C1829" t="s">
        <v>18555</v>
      </c>
      <c r="D1829" t="s">
        <v>18556</v>
      </c>
      <c r="E1829" t="s">
        <v>18557</v>
      </c>
      <c r="F1829" t="s">
        <v>18558</v>
      </c>
      <c r="G1829" t="s">
        <v>3917</v>
      </c>
      <c r="H1829">
        <v>31.574100000000001</v>
      </c>
      <c r="I1829">
        <v>51.9</v>
      </c>
      <c r="K1829" t="s">
        <v>18559</v>
      </c>
      <c r="L1829">
        <v>1149</v>
      </c>
      <c r="M1829">
        <v>13936</v>
      </c>
      <c r="N1829" t="s">
        <v>18494</v>
      </c>
      <c r="O1829" t="s">
        <v>18560</v>
      </c>
    </row>
    <row r="1830" spans="1:17" x14ac:dyDescent="0.3">
      <c r="A1830" t="s">
        <v>18561</v>
      </c>
      <c r="B1830" t="s">
        <v>4347</v>
      </c>
      <c r="C1830" t="s">
        <v>18562</v>
      </c>
      <c r="D1830" t="s">
        <v>18563</v>
      </c>
      <c r="E1830" t="s">
        <v>18564</v>
      </c>
      <c r="F1830" t="s">
        <v>18565</v>
      </c>
      <c r="G1830" t="s">
        <v>3989</v>
      </c>
      <c r="H1830">
        <v>211.36199999999999</v>
      </c>
      <c r="I1830">
        <v>51</v>
      </c>
      <c r="K1830" t="s">
        <v>18566</v>
      </c>
      <c r="L1830">
        <v>1364</v>
      </c>
      <c r="M1830">
        <v>49684</v>
      </c>
      <c r="N1830" t="s">
        <v>16744</v>
      </c>
      <c r="O1830" t="s">
        <v>18567</v>
      </c>
    </row>
    <row r="1831" spans="1:17" x14ac:dyDescent="0.3">
      <c r="A1831" t="s">
        <v>18568</v>
      </c>
      <c r="B1831" t="s">
        <v>3984</v>
      </c>
      <c r="C1831" t="s">
        <v>18569</v>
      </c>
      <c r="D1831" t="s">
        <v>18570</v>
      </c>
      <c r="E1831" t="s">
        <v>18571</v>
      </c>
      <c r="F1831" t="s">
        <v>18572</v>
      </c>
      <c r="G1831" t="s">
        <v>3917</v>
      </c>
      <c r="H1831">
        <v>117.289</v>
      </c>
      <c r="I1831">
        <v>45.8</v>
      </c>
      <c r="K1831" t="s">
        <v>18573</v>
      </c>
      <c r="L1831">
        <v>1604</v>
      </c>
      <c r="M1831">
        <v>13052</v>
      </c>
      <c r="N1831" t="s">
        <v>13088</v>
      </c>
      <c r="O1831" t="s">
        <v>18574</v>
      </c>
    </row>
    <row r="1832" spans="1:17" x14ac:dyDescent="0.3">
      <c r="A1832" t="s">
        <v>18575</v>
      </c>
      <c r="B1832" t="s">
        <v>4198</v>
      </c>
      <c r="C1832" t="s">
        <v>18576</v>
      </c>
      <c r="D1832" t="s">
        <v>18577</v>
      </c>
      <c r="E1832" t="s">
        <v>18578</v>
      </c>
      <c r="F1832" t="s">
        <v>18579</v>
      </c>
      <c r="G1832" t="s">
        <v>3917</v>
      </c>
      <c r="H1832">
        <v>49.851599999999998</v>
      </c>
      <c r="I1832">
        <v>48.1</v>
      </c>
      <c r="K1832" t="s">
        <v>18580</v>
      </c>
      <c r="L1832">
        <v>472</v>
      </c>
      <c r="M1832">
        <v>14961</v>
      </c>
      <c r="N1832" t="s">
        <v>15475</v>
      </c>
      <c r="O1832" t="s">
        <v>18581</v>
      </c>
    </row>
    <row r="1833" spans="1:17" x14ac:dyDescent="0.3">
      <c r="A1833" t="s">
        <v>18582</v>
      </c>
      <c r="B1833" t="s">
        <v>3984</v>
      </c>
      <c r="C1833" t="s">
        <v>18583</v>
      </c>
      <c r="D1833" t="s">
        <v>18584</v>
      </c>
      <c r="E1833" t="s">
        <v>18585</v>
      </c>
      <c r="F1833" t="s">
        <v>18586</v>
      </c>
      <c r="G1833" t="s">
        <v>3917</v>
      </c>
      <c r="H1833">
        <v>50.1509</v>
      </c>
      <c r="I1833">
        <v>51.1</v>
      </c>
      <c r="K1833" t="s">
        <v>18587</v>
      </c>
      <c r="L1833">
        <v>315</v>
      </c>
      <c r="M1833">
        <v>0</v>
      </c>
      <c r="N1833" t="s">
        <v>18588</v>
      </c>
      <c r="O1833" t="s">
        <v>18589</v>
      </c>
    </row>
    <row r="1834" spans="1:17" x14ac:dyDescent="0.3">
      <c r="A1834" t="s">
        <v>18590</v>
      </c>
      <c r="B1834" t="s">
        <v>3984</v>
      </c>
      <c r="C1834" t="s">
        <v>18591</v>
      </c>
      <c r="D1834" t="s">
        <v>18592</v>
      </c>
      <c r="E1834" t="s">
        <v>18593</v>
      </c>
      <c r="F1834" t="s">
        <v>18594</v>
      </c>
      <c r="G1834" t="s">
        <v>3917</v>
      </c>
      <c r="H1834">
        <v>43.176600000000001</v>
      </c>
      <c r="I1834">
        <v>47.4</v>
      </c>
      <c r="K1834" t="s">
        <v>18595</v>
      </c>
      <c r="L1834">
        <v>193</v>
      </c>
      <c r="M1834">
        <v>13455</v>
      </c>
      <c r="N1834" t="s">
        <v>8499</v>
      </c>
      <c r="O1834" t="s">
        <v>18596</v>
      </c>
    </row>
    <row r="1835" spans="1:17" x14ac:dyDescent="0.3">
      <c r="A1835" t="s">
        <v>18597</v>
      </c>
      <c r="B1835" t="s">
        <v>3984</v>
      </c>
      <c r="C1835" t="s">
        <v>18598</v>
      </c>
      <c r="D1835" t="s">
        <v>18599</v>
      </c>
      <c r="E1835" t="s">
        <v>18600</v>
      </c>
      <c r="F1835" t="s">
        <v>18601</v>
      </c>
      <c r="G1835" t="s">
        <v>3917</v>
      </c>
      <c r="H1835">
        <v>42.094900000000003</v>
      </c>
      <c r="I1835">
        <v>50.7</v>
      </c>
      <c r="K1835" t="s">
        <v>18602</v>
      </c>
      <c r="L1835">
        <v>1754</v>
      </c>
      <c r="M1835">
        <v>15835</v>
      </c>
      <c r="N1835" t="s">
        <v>8499</v>
      </c>
      <c r="O1835" t="s">
        <v>18603</v>
      </c>
      <c r="Q1835">
        <v>22</v>
      </c>
    </row>
    <row r="1836" spans="1:17" x14ac:dyDescent="0.3">
      <c r="A1836" t="s">
        <v>18604</v>
      </c>
      <c r="B1836" t="s">
        <v>4347</v>
      </c>
      <c r="C1836" t="s">
        <v>18605</v>
      </c>
      <c r="D1836" t="s">
        <v>18606</v>
      </c>
      <c r="E1836" t="s">
        <v>18607</v>
      </c>
      <c r="F1836" t="s">
        <v>18608</v>
      </c>
      <c r="G1836" t="s">
        <v>3917</v>
      </c>
      <c r="H1836">
        <v>19.679099999999998</v>
      </c>
      <c r="I1836">
        <v>52.9</v>
      </c>
      <c r="K1836" t="s">
        <v>18609</v>
      </c>
      <c r="L1836">
        <v>38</v>
      </c>
      <c r="M1836">
        <v>0</v>
      </c>
      <c r="N1836" t="s">
        <v>7735</v>
      </c>
      <c r="O1836" t="s">
        <v>18610</v>
      </c>
      <c r="Q1836">
        <v>12</v>
      </c>
    </row>
    <row r="1837" spans="1:17" x14ac:dyDescent="0.3">
      <c r="A1837" t="s">
        <v>18611</v>
      </c>
      <c r="B1837" t="s">
        <v>4347</v>
      </c>
      <c r="C1837" t="s">
        <v>18612</v>
      </c>
      <c r="D1837" t="s">
        <v>18613</v>
      </c>
      <c r="E1837" t="s">
        <v>18614</v>
      </c>
      <c r="F1837" t="s">
        <v>18615</v>
      </c>
      <c r="G1837" t="s">
        <v>3917</v>
      </c>
      <c r="H1837">
        <v>33.857900000000001</v>
      </c>
      <c r="I1837">
        <v>49.3</v>
      </c>
      <c r="K1837" t="s">
        <v>18616</v>
      </c>
      <c r="L1837">
        <v>1028</v>
      </c>
      <c r="M1837">
        <v>13654</v>
      </c>
      <c r="N1837" t="s">
        <v>17149</v>
      </c>
      <c r="O1837" t="s">
        <v>18617</v>
      </c>
    </row>
    <row r="1838" spans="1:17" x14ac:dyDescent="0.3">
      <c r="A1838" t="s">
        <v>18618</v>
      </c>
      <c r="B1838" t="s">
        <v>4347</v>
      </c>
      <c r="C1838" t="s">
        <v>18619</v>
      </c>
      <c r="D1838" t="s">
        <v>18620</v>
      </c>
      <c r="E1838" t="s">
        <v>18621</v>
      </c>
      <c r="F1838" t="s">
        <v>18622</v>
      </c>
      <c r="G1838" t="s">
        <v>3917</v>
      </c>
      <c r="H1838">
        <v>43.452300000000001</v>
      </c>
      <c r="I1838">
        <v>57</v>
      </c>
      <c r="K1838" t="s">
        <v>18623</v>
      </c>
      <c r="L1838">
        <v>2540</v>
      </c>
      <c r="M1838">
        <v>17496</v>
      </c>
      <c r="N1838" t="s">
        <v>14267</v>
      </c>
      <c r="O1838" t="s">
        <v>18624</v>
      </c>
      <c r="Q1838">
        <v>24</v>
      </c>
    </row>
    <row r="1839" spans="1:17" x14ac:dyDescent="0.3">
      <c r="A1839" t="s">
        <v>18625</v>
      </c>
      <c r="B1839" t="s">
        <v>3984</v>
      </c>
      <c r="C1839" t="s">
        <v>18626</v>
      </c>
      <c r="D1839" t="s">
        <v>18627</v>
      </c>
      <c r="E1839" t="s">
        <v>18628</v>
      </c>
      <c r="F1839" t="s">
        <v>18629</v>
      </c>
      <c r="G1839" t="s">
        <v>3917</v>
      </c>
      <c r="H1839">
        <v>152.78100000000001</v>
      </c>
      <c r="I1839">
        <v>33.5</v>
      </c>
      <c r="K1839" t="s">
        <v>18630</v>
      </c>
      <c r="L1839">
        <v>864</v>
      </c>
      <c r="M1839">
        <v>21644</v>
      </c>
      <c r="N1839" t="s">
        <v>8499</v>
      </c>
      <c r="O1839" t="s">
        <v>18631</v>
      </c>
    </row>
    <row r="1840" spans="1:17" x14ac:dyDescent="0.3">
      <c r="A1840" t="s">
        <v>18632</v>
      </c>
      <c r="B1840" t="s">
        <v>3984</v>
      </c>
      <c r="C1840" t="s">
        <v>18633</v>
      </c>
      <c r="D1840" t="s">
        <v>18634</v>
      </c>
      <c r="E1840" t="s">
        <v>18635</v>
      </c>
      <c r="F1840" t="s">
        <v>18636</v>
      </c>
      <c r="G1840" t="s">
        <v>3917</v>
      </c>
      <c r="H1840">
        <v>16.946200000000001</v>
      </c>
      <c r="I1840">
        <v>52.1</v>
      </c>
      <c r="K1840" t="s">
        <v>18637</v>
      </c>
      <c r="L1840">
        <v>132</v>
      </c>
      <c r="M1840">
        <v>7559</v>
      </c>
      <c r="N1840" t="s">
        <v>8499</v>
      </c>
      <c r="O1840" t="s">
        <v>18638</v>
      </c>
    </row>
    <row r="1841" spans="1:17" x14ac:dyDescent="0.3">
      <c r="A1841" t="s">
        <v>18639</v>
      </c>
      <c r="B1841" t="s">
        <v>4347</v>
      </c>
      <c r="C1841" t="s">
        <v>18640</v>
      </c>
      <c r="D1841" t="s">
        <v>18641</v>
      </c>
      <c r="E1841" t="s">
        <v>18642</v>
      </c>
      <c r="F1841" t="s">
        <v>18643</v>
      </c>
      <c r="G1841" t="s">
        <v>3917</v>
      </c>
      <c r="H1841">
        <v>78.161199999999994</v>
      </c>
      <c r="I1841">
        <v>56</v>
      </c>
      <c r="K1841" t="s">
        <v>18644</v>
      </c>
      <c r="L1841">
        <v>1723</v>
      </c>
      <c r="M1841">
        <v>26690</v>
      </c>
      <c r="N1841" t="s">
        <v>17149</v>
      </c>
      <c r="O1841" t="s">
        <v>18645</v>
      </c>
      <c r="Q1841">
        <v>24</v>
      </c>
    </row>
    <row r="1842" spans="1:17" x14ac:dyDescent="0.3">
      <c r="A1842" t="s">
        <v>18646</v>
      </c>
      <c r="B1842" t="s">
        <v>4347</v>
      </c>
      <c r="C1842" t="s">
        <v>18647</v>
      </c>
      <c r="D1842" t="s">
        <v>18648</v>
      </c>
      <c r="E1842" t="s">
        <v>18649</v>
      </c>
      <c r="F1842" t="s">
        <v>18650</v>
      </c>
      <c r="G1842" t="s">
        <v>3917</v>
      </c>
      <c r="H1842">
        <v>35.6402</v>
      </c>
      <c r="I1842">
        <v>50.8</v>
      </c>
      <c r="K1842" t="s">
        <v>18651</v>
      </c>
      <c r="L1842">
        <v>331</v>
      </c>
      <c r="M1842">
        <v>13157</v>
      </c>
      <c r="N1842" t="s">
        <v>17149</v>
      </c>
      <c r="O1842" t="s">
        <v>18652</v>
      </c>
    </row>
    <row r="1843" spans="1:17" x14ac:dyDescent="0.3">
      <c r="A1843" t="s">
        <v>18653</v>
      </c>
      <c r="B1843" t="s">
        <v>4347</v>
      </c>
      <c r="C1843" t="s">
        <v>18654</v>
      </c>
      <c r="D1843" t="s">
        <v>18655</v>
      </c>
      <c r="E1843" t="s">
        <v>18656</v>
      </c>
      <c r="F1843" t="s">
        <v>18657</v>
      </c>
      <c r="G1843" t="s">
        <v>3917</v>
      </c>
      <c r="H1843">
        <v>32.7363</v>
      </c>
      <c r="I1843">
        <v>54.8</v>
      </c>
      <c r="K1843" t="s">
        <v>18658</v>
      </c>
      <c r="L1843">
        <v>357</v>
      </c>
      <c r="M1843">
        <v>12192</v>
      </c>
      <c r="N1843" t="s">
        <v>17149</v>
      </c>
      <c r="O1843" t="s">
        <v>18659</v>
      </c>
      <c r="Q1843">
        <v>22</v>
      </c>
    </row>
    <row r="1844" spans="1:17" x14ac:dyDescent="0.3">
      <c r="A1844" t="s">
        <v>18660</v>
      </c>
      <c r="B1844" t="s">
        <v>4347</v>
      </c>
      <c r="C1844" t="s">
        <v>18661</v>
      </c>
      <c r="D1844" t="s">
        <v>18662</v>
      </c>
      <c r="E1844" t="s">
        <v>18663</v>
      </c>
      <c r="F1844" t="s">
        <v>18664</v>
      </c>
      <c r="G1844" t="s">
        <v>3917</v>
      </c>
      <c r="H1844">
        <v>39.909700000000001</v>
      </c>
      <c r="I1844">
        <v>51.4</v>
      </c>
      <c r="K1844" t="s">
        <v>18665</v>
      </c>
      <c r="L1844">
        <v>399</v>
      </c>
      <c r="M1844">
        <v>13744</v>
      </c>
      <c r="N1844" t="s">
        <v>17149</v>
      </c>
      <c r="O1844" t="s">
        <v>18666</v>
      </c>
      <c r="P1844" t="s">
        <v>18667</v>
      </c>
      <c r="Q1844">
        <v>24</v>
      </c>
    </row>
    <row r="1845" spans="1:17" x14ac:dyDescent="0.3">
      <c r="A1845" t="s">
        <v>18668</v>
      </c>
      <c r="B1845" t="s">
        <v>3984</v>
      </c>
      <c r="C1845" t="s">
        <v>18669</v>
      </c>
      <c r="D1845" t="s">
        <v>18670</v>
      </c>
      <c r="E1845" t="s">
        <v>18671</v>
      </c>
      <c r="F1845" t="s">
        <v>18672</v>
      </c>
      <c r="G1845" t="s">
        <v>3917</v>
      </c>
      <c r="H1845">
        <v>26.537199999999999</v>
      </c>
      <c r="I1845">
        <v>52.6</v>
      </c>
      <c r="K1845" t="s">
        <v>18673</v>
      </c>
      <c r="L1845">
        <v>54</v>
      </c>
      <c r="M1845">
        <v>10294</v>
      </c>
      <c r="N1845" t="s">
        <v>18464</v>
      </c>
      <c r="O1845" t="s">
        <v>18674</v>
      </c>
      <c r="P1845" t="s">
        <v>18675</v>
      </c>
    </row>
    <row r="1846" spans="1:17" x14ac:dyDescent="0.3">
      <c r="A1846" t="s">
        <v>18676</v>
      </c>
      <c r="B1846" t="s">
        <v>3984</v>
      </c>
      <c r="C1846" t="s">
        <v>18677</v>
      </c>
      <c r="D1846" t="s">
        <v>18678</v>
      </c>
      <c r="E1846" t="s">
        <v>18679</v>
      </c>
      <c r="F1846" t="s">
        <v>18680</v>
      </c>
      <c r="G1846" t="s">
        <v>3917</v>
      </c>
      <c r="H1846">
        <v>31.4329</v>
      </c>
      <c r="I1846">
        <v>53.6</v>
      </c>
      <c r="K1846" t="s">
        <v>18681</v>
      </c>
      <c r="L1846">
        <v>245</v>
      </c>
      <c r="M1846">
        <v>9234</v>
      </c>
      <c r="N1846" t="s">
        <v>18464</v>
      </c>
      <c r="O1846" t="s">
        <v>18682</v>
      </c>
    </row>
    <row r="1847" spans="1:17" x14ac:dyDescent="0.3">
      <c r="A1847" t="s">
        <v>18683</v>
      </c>
      <c r="B1847" t="s">
        <v>3984</v>
      </c>
      <c r="C1847" t="s">
        <v>18684</v>
      </c>
      <c r="D1847" t="s">
        <v>18685</v>
      </c>
      <c r="E1847" t="s">
        <v>18686</v>
      </c>
      <c r="F1847" t="s">
        <v>18687</v>
      </c>
      <c r="G1847" t="s">
        <v>3917</v>
      </c>
      <c r="H1847">
        <v>42.575699999999998</v>
      </c>
      <c r="I1847">
        <v>50.8</v>
      </c>
      <c r="K1847" t="s">
        <v>18688</v>
      </c>
      <c r="L1847">
        <v>1281</v>
      </c>
      <c r="M1847">
        <v>16140</v>
      </c>
      <c r="N1847" t="s">
        <v>18509</v>
      </c>
      <c r="O1847" t="s">
        <v>18689</v>
      </c>
    </row>
    <row r="1848" spans="1:17" x14ac:dyDescent="0.3">
      <c r="A1848" t="s">
        <v>18690</v>
      </c>
      <c r="B1848" t="s">
        <v>4198</v>
      </c>
      <c r="C1848" t="s">
        <v>18691</v>
      </c>
      <c r="D1848" t="s">
        <v>18692</v>
      </c>
      <c r="E1848" t="s">
        <v>18693</v>
      </c>
      <c r="F1848" t="s">
        <v>18694</v>
      </c>
      <c r="G1848" t="s">
        <v>3989</v>
      </c>
      <c r="H1848">
        <v>89.489099999999993</v>
      </c>
      <c r="I1848">
        <v>42.8</v>
      </c>
      <c r="K1848" t="s">
        <v>18695</v>
      </c>
      <c r="L1848">
        <v>1366</v>
      </c>
      <c r="M1848">
        <v>16110</v>
      </c>
      <c r="N1848" t="s">
        <v>8279</v>
      </c>
      <c r="O1848" t="s">
        <v>18696</v>
      </c>
    </row>
    <row r="1849" spans="1:17" x14ac:dyDescent="0.3">
      <c r="A1849" t="s">
        <v>18697</v>
      </c>
      <c r="B1849" t="s">
        <v>4347</v>
      </c>
      <c r="C1849" t="s">
        <v>18698</v>
      </c>
      <c r="D1849" t="s">
        <v>18699</v>
      </c>
      <c r="E1849" t="s">
        <v>18700</v>
      </c>
      <c r="F1849" t="s">
        <v>18701</v>
      </c>
      <c r="G1849" t="s">
        <v>3917</v>
      </c>
      <c r="H1849">
        <v>36.1023</v>
      </c>
      <c r="I1849">
        <v>48.2</v>
      </c>
      <c r="K1849" t="s">
        <v>18702</v>
      </c>
      <c r="L1849">
        <v>2310</v>
      </c>
      <c r="M1849">
        <v>14465</v>
      </c>
      <c r="N1849" t="s">
        <v>18703</v>
      </c>
      <c r="O1849" t="s">
        <v>18704</v>
      </c>
    </row>
    <row r="1850" spans="1:17" x14ac:dyDescent="0.3">
      <c r="A1850" t="s">
        <v>18705</v>
      </c>
      <c r="B1850" t="s">
        <v>3984</v>
      </c>
      <c r="C1850" t="s">
        <v>18706</v>
      </c>
      <c r="D1850" t="s">
        <v>18707</v>
      </c>
      <c r="E1850" t="s">
        <v>18708</v>
      </c>
      <c r="F1850" t="s">
        <v>18709</v>
      </c>
      <c r="G1850" t="s">
        <v>3917</v>
      </c>
      <c r="H1850">
        <v>39.5319</v>
      </c>
      <c r="I1850">
        <v>45.3</v>
      </c>
      <c r="K1850" t="s">
        <v>18710</v>
      </c>
      <c r="L1850">
        <v>1279</v>
      </c>
      <c r="M1850">
        <v>10959</v>
      </c>
      <c r="N1850" t="s">
        <v>10789</v>
      </c>
      <c r="O1850" t="s">
        <v>18711</v>
      </c>
      <c r="P1850" t="s">
        <v>18712</v>
      </c>
    </row>
    <row r="1851" spans="1:17" x14ac:dyDescent="0.3">
      <c r="A1851" t="s">
        <v>18713</v>
      </c>
      <c r="B1851" t="s">
        <v>3923</v>
      </c>
      <c r="D1851" t="s">
        <v>18714</v>
      </c>
      <c r="E1851" t="s">
        <v>18715</v>
      </c>
      <c r="F1851" t="s">
        <v>18716</v>
      </c>
      <c r="G1851" t="s">
        <v>3917</v>
      </c>
      <c r="H1851">
        <v>173.43199999999999</v>
      </c>
      <c r="I1851">
        <v>35.4</v>
      </c>
      <c r="K1851" t="s">
        <v>18717</v>
      </c>
      <c r="L1851">
        <v>11715</v>
      </c>
      <c r="M1851">
        <v>0</v>
      </c>
      <c r="N1851" t="s">
        <v>18718</v>
      </c>
      <c r="O1851" t="s">
        <v>18719</v>
      </c>
    </row>
    <row r="1852" spans="1:17" x14ac:dyDescent="0.3">
      <c r="A1852" t="s">
        <v>18720</v>
      </c>
      <c r="B1852" t="s">
        <v>4367</v>
      </c>
      <c r="C1852" t="s">
        <v>18721</v>
      </c>
      <c r="D1852" t="s">
        <v>18722</v>
      </c>
      <c r="E1852" t="s">
        <v>18723</v>
      </c>
      <c r="F1852" t="s">
        <v>18724</v>
      </c>
      <c r="G1852" t="s">
        <v>3917</v>
      </c>
      <c r="H1852">
        <v>815.14499999999998</v>
      </c>
      <c r="I1852">
        <v>40.799999999999997</v>
      </c>
      <c r="K1852" t="s">
        <v>18725</v>
      </c>
      <c r="L1852">
        <v>17988</v>
      </c>
      <c r="M1852">
        <v>47072</v>
      </c>
      <c r="N1852" t="s">
        <v>13072</v>
      </c>
      <c r="O1852" t="s">
        <v>18726</v>
      </c>
      <c r="P1852" t="s">
        <v>18727</v>
      </c>
    </row>
    <row r="1853" spans="1:17" x14ac:dyDescent="0.3">
      <c r="A1853" t="s">
        <v>18728</v>
      </c>
      <c r="B1853" t="s">
        <v>4443</v>
      </c>
      <c r="C1853" t="s">
        <v>18729</v>
      </c>
      <c r="D1853" t="s">
        <v>18730</v>
      </c>
      <c r="E1853" t="s">
        <v>18731</v>
      </c>
      <c r="F1853" t="s">
        <v>18732</v>
      </c>
      <c r="G1853" t="s">
        <v>3917</v>
      </c>
      <c r="H1853">
        <v>3217.15</v>
      </c>
      <c r="I1853">
        <v>41</v>
      </c>
      <c r="K1853" t="s">
        <v>18733</v>
      </c>
      <c r="L1853">
        <v>1431093</v>
      </c>
      <c r="M1853">
        <v>0</v>
      </c>
      <c r="N1853" t="s">
        <v>5712</v>
      </c>
      <c r="O1853" t="s">
        <v>18734</v>
      </c>
    </row>
    <row r="1854" spans="1:17" x14ac:dyDescent="0.3">
      <c r="A1854" t="s">
        <v>18735</v>
      </c>
      <c r="B1854" t="s">
        <v>3923</v>
      </c>
      <c r="C1854" t="s">
        <v>18736</v>
      </c>
      <c r="D1854" t="s">
        <v>18737</v>
      </c>
      <c r="E1854" t="s">
        <v>18738</v>
      </c>
      <c r="F1854" t="s">
        <v>18739</v>
      </c>
      <c r="G1854" t="s">
        <v>3989</v>
      </c>
      <c r="H1854">
        <v>196.101</v>
      </c>
      <c r="I1854">
        <v>36.4</v>
      </c>
      <c r="K1854" t="s">
        <v>18740</v>
      </c>
      <c r="L1854">
        <v>180</v>
      </c>
      <c r="M1854">
        <v>0</v>
      </c>
      <c r="N1854" t="s">
        <v>18741</v>
      </c>
      <c r="O1854" t="s">
        <v>18742</v>
      </c>
    </row>
    <row r="1855" spans="1:17" x14ac:dyDescent="0.3">
      <c r="A1855" t="s">
        <v>18743</v>
      </c>
      <c r="B1855" t="s">
        <v>4367</v>
      </c>
      <c r="D1855" t="s">
        <v>18744</v>
      </c>
      <c r="E1855" t="s">
        <v>8794</v>
      </c>
      <c r="F1855" t="s">
        <v>18745</v>
      </c>
      <c r="G1855" t="s">
        <v>3917</v>
      </c>
      <c r="H1855">
        <v>1028.78</v>
      </c>
      <c r="I1855">
        <v>41.5</v>
      </c>
      <c r="K1855" t="s">
        <v>18746</v>
      </c>
      <c r="L1855">
        <v>345629</v>
      </c>
      <c r="M1855">
        <v>0</v>
      </c>
      <c r="N1855" t="s">
        <v>8797</v>
      </c>
      <c r="O1855" t="s">
        <v>18747</v>
      </c>
    </row>
    <row r="1856" spans="1:17" x14ac:dyDescent="0.3">
      <c r="A1856" t="s">
        <v>18748</v>
      </c>
      <c r="B1856" t="s">
        <v>3984</v>
      </c>
      <c r="C1856" t="s">
        <v>18749</v>
      </c>
      <c r="D1856" t="s">
        <v>18750</v>
      </c>
      <c r="E1856" t="s">
        <v>18751</v>
      </c>
      <c r="F1856" t="s">
        <v>18752</v>
      </c>
      <c r="G1856" t="s">
        <v>3989</v>
      </c>
      <c r="H1856">
        <v>24.323699999999999</v>
      </c>
      <c r="I1856">
        <v>53.8</v>
      </c>
      <c r="K1856" t="s">
        <v>18753</v>
      </c>
      <c r="L1856">
        <v>12491</v>
      </c>
      <c r="M1856">
        <v>0</v>
      </c>
      <c r="N1856" t="s">
        <v>11914</v>
      </c>
      <c r="O1856" t="s">
        <v>18754</v>
      </c>
    </row>
    <row r="1857" spans="1:17" x14ac:dyDescent="0.3">
      <c r="A1857" t="s">
        <v>18755</v>
      </c>
      <c r="B1857" t="s">
        <v>4091</v>
      </c>
      <c r="C1857" t="s">
        <v>18756</v>
      </c>
      <c r="D1857" t="s">
        <v>18757</v>
      </c>
      <c r="E1857" t="s">
        <v>18758</v>
      </c>
      <c r="F1857" t="s">
        <v>18759</v>
      </c>
      <c r="G1857" t="s">
        <v>3906</v>
      </c>
      <c r="H1857">
        <v>22.607399999999998</v>
      </c>
      <c r="I1857">
        <v>18.4009</v>
      </c>
      <c r="J1857" t="s">
        <v>18760</v>
      </c>
      <c r="K1857" t="s">
        <v>18761</v>
      </c>
      <c r="L1857">
        <v>514</v>
      </c>
      <c r="M1857">
        <v>5136</v>
      </c>
      <c r="N1857" t="s">
        <v>18762</v>
      </c>
      <c r="O1857" t="s">
        <v>18763</v>
      </c>
      <c r="P1857" t="s">
        <v>18764</v>
      </c>
    </row>
    <row r="1858" spans="1:17" x14ac:dyDescent="0.3">
      <c r="A1858" t="s">
        <v>18765</v>
      </c>
      <c r="B1858" t="s">
        <v>4635</v>
      </c>
      <c r="C1858" t="s">
        <v>18766</v>
      </c>
      <c r="D1858" t="s">
        <v>18767</v>
      </c>
      <c r="E1858" t="s">
        <v>18768</v>
      </c>
      <c r="F1858" t="s">
        <v>18769</v>
      </c>
      <c r="G1858" t="s">
        <v>3917</v>
      </c>
      <c r="H1858">
        <v>1052.5999999999999</v>
      </c>
      <c r="I1858">
        <v>41.8</v>
      </c>
      <c r="K1858" t="s">
        <v>18770</v>
      </c>
      <c r="L1858">
        <v>6018</v>
      </c>
      <c r="M1858">
        <v>26242</v>
      </c>
      <c r="N1858" t="s">
        <v>16842</v>
      </c>
      <c r="O1858" t="s">
        <v>18771</v>
      </c>
      <c r="P1858" t="s">
        <v>18772</v>
      </c>
    </row>
    <row r="1859" spans="1:17" x14ac:dyDescent="0.3">
      <c r="A1859" t="s">
        <v>18773</v>
      </c>
      <c r="B1859" t="s">
        <v>4635</v>
      </c>
      <c r="C1859" t="s">
        <v>18774</v>
      </c>
      <c r="D1859" t="s">
        <v>18775</v>
      </c>
      <c r="E1859" t="s">
        <v>18776</v>
      </c>
      <c r="F1859" t="s">
        <v>18777</v>
      </c>
      <c r="G1859" t="s">
        <v>3917</v>
      </c>
      <c r="H1859">
        <v>1216.6199999999999</v>
      </c>
      <c r="I1859">
        <v>41.8001</v>
      </c>
      <c r="J1859" t="s">
        <v>18778</v>
      </c>
      <c r="K1859" t="s">
        <v>18779</v>
      </c>
      <c r="L1859">
        <v>19265</v>
      </c>
      <c r="M1859">
        <v>16927</v>
      </c>
      <c r="N1859" t="s">
        <v>9315</v>
      </c>
      <c r="O1859" t="s">
        <v>18780</v>
      </c>
      <c r="P1859" t="s">
        <v>18781</v>
      </c>
    </row>
    <row r="1860" spans="1:17" x14ac:dyDescent="0.3">
      <c r="A1860" t="s">
        <v>18782</v>
      </c>
      <c r="B1860" t="s">
        <v>4226</v>
      </c>
      <c r="D1860" t="s">
        <v>18783</v>
      </c>
      <c r="E1860" t="s">
        <v>18784</v>
      </c>
      <c r="F1860" t="s">
        <v>18785</v>
      </c>
      <c r="G1860" t="s">
        <v>3917</v>
      </c>
      <c r="H1860">
        <v>98.32</v>
      </c>
      <c r="I1860">
        <v>45.6</v>
      </c>
      <c r="K1860" t="s">
        <v>18786</v>
      </c>
      <c r="L1860">
        <v>51048</v>
      </c>
      <c r="M1860">
        <v>0</v>
      </c>
      <c r="N1860" t="s">
        <v>18787</v>
      </c>
      <c r="O1860" t="s">
        <v>18788</v>
      </c>
    </row>
    <row r="1861" spans="1:17" x14ac:dyDescent="0.3">
      <c r="A1861" t="s">
        <v>18789</v>
      </c>
      <c r="B1861" t="s">
        <v>4267</v>
      </c>
      <c r="C1861" t="s">
        <v>18790</v>
      </c>
      <c r="D1861" t="s">
        <v>18791</v>
      </c>
      <c r="E1861" t="s">
        <v>18792</v>
      </c>
      <c r="F1861" t="s">
        <v>18793</v>
      </c>
      <c r="G1861" t="s">
        <v>3917</v>
      </c>
      <c r="H1861">
        <v>460.59</v>
      </c>
      <c r="I1861">
        <v>40.4</v>
      </c>
      <c r="K1861" t="s">
        <v>18794</v>
      </c>
      <c r="L1861">
        <v>212366</v>
      </c>
      <c r="M1861">
        <v>0</v>
      </c>
      <c r="N1861" t="s">
        <v>18795</v>
      </c>
      <c r="O1861" t="s">
        <v>18796</v>
      </c>
    </row>
    <row r="1862" spans="1:17" x14ac:dyDescent="0.3">
      <c r="A1862" t="s">
        <v>18797</v>
      </c>
      <c r="B1862" t="s">
        <v>5082</v>
      </c>
      <c r="C1862" t="s">
        <v>18798</v>
      </c>
      <c r="D1862" t="s">
        <v>18799</v>
      </c>
      <c r="E1862" t="s">
        <v>18800</v>
      </c>
      <c r="F1862" t="s">
        <v>18801</v>
      </c>
      <c r="G1862" t="s">
        <v>3989</v>
      </c>
      <c r="H1862">
        <v>109.012</v>
      </c>
      <c r="I1862">
        <v>46.6</v>
      </c>
      <c r="K1862" t="s">
        <v>18802</v>
      </c>
      <c r="L1862">
        <v>1686</v>
      </c>
      <c r="M1862">
        <v>0</v>
      </c>
      <c r="N1862" t="s">
        <v>11420</v>
      </c>
      <c r="O1862" t="s">
        <v>18803</v>
      </c>
    </row>
    <row r="1863" spans="1:17" x14ac:dyDescent="0.3">
      <c r="A1863" t="s">
        <v>371</v>
      </c>
      <c r="B1863" t="s">
        <v>4347</v>
      </c>
      <c r="C1863" t="s">
        <v>18804</v>
      </c>
      <c r="D1863" t="s">
        <v>18805</v>
      </c>
      <c r="E1863" t="s">
        <v>18806</v>
      </c>
      <c r="F1863" t="s">
        <v>18807</v>
      </c>
      <c r="G1863" t="s">
        <v>3989</v>
      </c>
      <c r="H1863">
        <v>60.1068</v>
      </c>
      <c r="I1863">
        <v>48.3</v>
      </c>
      <c r="K1863" t="s">
        <v>18808</v>
      </c>
      <c r="L1863">
        <v>106</v>
      </c>
      <c r="M1863">
        <v>22299</v>
      </c>
      <c r="N1863" t="s">
        <v>18809</v>
      </c>
      <c r="O1863" t="s">
        <v>18810</v>
      </c>
    </row>
    <row r="1864" spans="1:17" x14ac:dyDescent="0.3">
      <c r="A1864" t="s">
        <v>18811</v>
      </c>
      <c r="B1864" t="s">
        <v>3912</v>
      </c>
      <c r="C1864" t="s">
        <v>18812</v>
      </c>
      <c r="D1864" t="s">
        <v>18813</v>
      </c>
      <c r="E1864" t="s">
        <v>18814</v>
      </c>
      <c r="F1864" t="s">
        <v>18815</v>
      </c>
      <c r="G1864" t="s">
        <v>4048</v>
      </c>
      <c r="H1864">
        <v>27.994399999999999</v>
      </c>
      <c r="I1864">
        <v>36.846699999999998</v>
      </c>
      <c r="J1864" t="s">
        <v>18816</v>
      </c>
      <c r="L1864">
        <v>37</v>
      </c>
      <c r="M1864">
        <v>0</v>
      </c>
      <c r="N1864" t="s">
        <v>6286</v>
      </c>
      <c r="O1864" t="s">
        <v>18817</v>
      </c>
    </row>
    <row r="1865" spans="1:17" x14ac:dyDescent="0.3">
      <c r="A1865" t="s">
        <v>18818</v>
      </c>
      <c r="B1865" t="s">
        <v>3912</v>
      </c>
      <c r="C1865" t="s">
        <v>18819</v>
      </c>
      <c r="D1865" t="s">
        <v>18820</v>
      </c>
      <c r="E1865" t="s">
        <v>18821</v>
      </c>
      <c r="F1865" t="s">
        <v>18822</v>
      </c>
      <c r="G1865" t="s">
        <v>3917</v>
      </c>
      <c r="H1865">
        <v>20.0886</v>
      </c>
      <c r="I1865">
        <v>49.5</v>
      </c>
      <c r="K1865" t="s">
        <v>18823</v>
      </c>
      <c r="L1865">
        <v>66</v>
      </c>
      <c r="M1865">
        <v>1027</v>
      </c>
      <c r="N1865" t="s">
        <v>18824</v>
      </c>
      <c r="O1865" t="s">
        <v>18825</v>
      </c>
    </row>
    <row r="1866" spans="1:17" x14ac:dyDescent="0.3">
      <c r="A1866" t="s">
        <v>18826</v>
      </c>
      <c r="B1866" t="s">
        <v>4226</v>
      </c>
      <c r="C1866" t="s">
        <v>18827</v>
      </c>
      <c r="D1866" t="s">
        <v>18828</v>
      </c>
      <c r="E1866" t="s">
        <v>18829</v>
      </c>
      <c r="F1866" t="s">
        <v>18830</v>
      </c>
      <c r="G1866" t="s">
        <v>3917</v>
      </c>
      <c r="H1866">
        <v>531.53</v>
      </c>
      <c r="I1866">
        <v>34.9</v>
      </c>
      <c r="K1866" t="s">
        <v>18831</v>
      </c>
      <c r="L1866">
        <v>75144</v>
      </c>
      <c r="M1866">
        <v>0</v>
      </c>
      <c r="N1866" t="s">
        <v>12504</v>
      </c>
      <c r="O1866" t="s">
        <v>18832</v>
      </c>
    </row>
    <row r="1867" spans="1:17" x14ac:dyDescent="0.3">
      <c r="A1867" t="s">
        <v>18833</v>
      </c>
      <c r="B1867" t="s">
        <v>4367</v>
      </c>
      <c r="C1867" t="s">
        <v>18834</v>
      </c>
      <c r="D1867" t="s">
        <v>18835</v>
      </c>
      <c r="E1867" t="s">
        <v>18836</v>
      </c>
      <c r="F1867" t="s">
        <v>18837</v>
      </c>
      <c r="G1867" t="s">
        <v>3906</v>
      </c>
      <c r="H1867">
        <v>969.88599999999997</v>
      </c>
      <c r="I1867">
        <v>39.642800000000001</v>
      </c>
      <c r="J1867" t="s">
        <v>18838</v>
      </c>
      <c r="K1867" t="s">
        <v>18839</v>
      </c>
      <c r="L1867">
        <v>10853</v>
      </c>
      <c r="M1867">
        <v>0</v>
      </c>
      <c r="N1867" t="s">
        <v>18840</v>
      </c>
      <c r="O1867" t="s">
        <v>18841</v>
      </c>
    </row>
    <row r="1868" spans="1:17" x14ac:dyDescent="0.3">
      <c r="A1868" t="s">
        <v>18842</v>
      </c>
      <c r="B1868" t="s">
        <v>4267</v>
      </c>
      <c r="C1868" t="s">
        <v>18843</v>
      </c>
      <c r="D1868" t="s">
        <v>18844</v>
      </c>
      <c r="E1868" t="s">
        <v>18845</v>
      </c>
      <c r="F1868" t="s">
        <v>18846</v>
      </c>
      <c r="G1868" t="s">
        <v>3917</v>
      </c>
      <c r="H1868">
        <v>420.97899999999998</v>
      </c>
      <c r="I1868">
        <v>35.1</v>
      </c>
      <c r="K1868" t="s">
        <v>18847</v>
      </c>
      <c r="L1868">
        <v>1396</v>
      </c>
      <c r="M1868">
        <v>0</v>
      </c>
      <c r="N1868" t="s">
        <v>18848</v>
      </c>
      <c r="O1868" t="s">
        <v>18849</v>
      </c>
    </row>
    <row r="1869" spans="1:17" x14ac:dyDescent="0.3">
      <c r="A1869" t="s">
        <v>18850</v>
      </c>
      <c r="B1869" t="s">
        <v>3923</v>
      </c>
      <c r="D1869" t="s">
        <v>18851</v>
      </c>
      <c r="E1869" t="s">
        <v>18852</v>
      </c>
      <c r="F1869" t="s">
        <v>18853</v>
      </c>
      <c r="G1869" t="s">
        <v>3906</v>
      </c>
      <c r="H1869">
        <v>470.36900000000003</v>
      </c>
      <c r="I1869">
        <v>34.1205</v>
      </c>
      <c r="J1869" t="s">
        <v>18854</v>
      </c>
      <c r="K1869" t="s">
        <v>18855</v>
      </c>
      <c r="L1869">
        <v>15</v>
      </c>
      <c r="M1869">
        <v>0</v>
      </c>
      <c r="N1869" t="s">
        <v>7353</v>
      </c>
      <c r="O1869" t="s">
        <v>18856</v>
      </c>
    </row>
    <row r="1870" spans="1:17" x14ac:dyDescent="0.3">
      <c r="A1870" t="s">
        <v>3826</v>
      </c>
      <c r="B1870" t="s">
        <v>3984</v>
      </c>
      <c r="C1870" t="s">
        <v>18857</v>
      </c>
      <c r="D1870" t="s">
        <v>18858</v>
      </c>
      <c r="E1870" t="s">
        <v>18859</v>
      </c>
      <c r="F1870" t="s">
        <v>18860</v>
      </c>
      <c r="G1870" t="s">
        <v>3989</v>
      </c>
      <c r="H1870">
        <v>32.2286</v>
      </c>
      <c r="I1870">
        <v>52.4</v>
      </c>
      <c r="K1870" t="s">
        <v>18861</v>
      </c>
      <c r="L1870">
        <v>2276</v>
      </c>
      <c r="M1870">
        <v>0</v>
      </c>
      <c r="N1870" t="s">
        <v>9989</v>
      </c>
      <c r="O1870" t="s">
        <v>18862</v>
      </c>
    </row>
    <row r="1871" spans="1:17" x14ac:dyDescent="0.3">
      <c r="A1871" t="s">
        <v>18863</v>
      </c>
      <c r="B1871" t="s">
        <v>4347</v>
      </c>
      <c r="C1871" t="s">
        <v>18864</v>
      </c>
      <c r="D1871" t="s">
        <v>18865</v>
      </c>
      <c r="E1871" t="s">
        <v>18866</v>
      </c>
      <c r="F1871" t="s">
        <v>18867</v>
      </c>
      <c r="G1871" t="s">
        <v>3917</v>
      </c>
      <c r="H1871">
        <v>19.969799999999999</v>
      </c>
      <c r="I1871">
        <v>53.4</v>
      </c>
      <c r="K1871" t="s">
        <v>18868</v>
      </c>
      <c r="L1871">
        <v>83</v>
      </c>
      <c r="M1871">
        <v>8094</v>
      </c>
      <c r="N1871" t="s">
        <v>17939</v>
      </c>
      <c r="O1871" t="s">
        <v>18869</v>
      </c>
      <c r="P1871" t="s">
        <v>18870</v>
      </c>
      <c r="Q1871">
        <v>22</v>
      </c>
    </row>
    <row r="1872" spans="1:17" x14ac:dyDescent="0.3">
      <c r="A1872" t="s">
        <v>18871</v>
      </c>
      <c r="B1872" t="s">
        <v>4347</v>
      </c>
      <c r="C1872" t="s">
        <v>18872</v>
      </c>
      <c r="D1872" t="s">
        <v>18873</v>
      </c>
      <c r="E1872" t="s">
        <v>18874</v>
      </c>
      <c r="F1872" t="s">
        <v>18875</v>
      </c>
      <c r="G1872" t="s">
        <v>3917</v>
      </c>
      <c r="H1872">
        <v>15.6563</v>
      </c>
      <c r="I1872">
        <v>44.7</v>
      </c>
      <c r="K1872" t="s">
        <v>18876</v>
      </c>
      <c r="L1872">
        <v>41</v>
      </c>
      <c r="M1872">
        <v>6373</v>
      </c>
      <c r="N1872" t="s">
        <v>17939</v>
      </c>
      <c r="O1872" t="s">
        <v>18877</v>
      </c>
    </row>
    <row r="1873" spans="1:17" x14ac:dyDescent="0.3">
      <c r="A1873" t="s">
        <v>18878</v>
      </c>
      <c r="B1873" t="s">
        <v>4347</v>
      </c>
      <c r="C1873">
        <v>945</v>
      </c>
      <c r="D1873" t="s">
        <v>18879</v>
      </c>
      <c r="E1873" t="s">
        <v>18880</v>
      </c>
      <c r="F1873" t="s">
        <v>18881</v>
      </c>
      <c r="G1873" t="s">
        <v>3917</v>
      </c>
      <c r="H1873">
        <v>175.75800000000001</v>
      </c>
      <c r="I1873">
        <v>45.8</v>
      </c>
      <c r="K1873" t="s">
        <v>18882</v>
      </c>
      <c r="L1873">
        <v>2545</v>
      </c>
      <c r="M1873">
        <v>22781</v>
      </c>
      <c r="N1873" t="s">
        <v>13088</v>
      </c>
      <c r="O1873" t="s">
        <v>18883</v>
      </c>
      <c r="Q1873">
        <v>18</v>
      </c>
    </row>
    <row r="1874" spans="1:17" x14ac:dyDescent="0.3">
      <c r="A1874" t="s">
        <v>18884</v>
      </c>
      <c r="B1874" t="s">
        <v>3984</v>
      </c>
      <c r="C1874" t="s">
        <v>18885</v>
      </c>
      <c r="D1874" t="s">
        <v>18886</v>
      </c>
      <c r="E1874" t="s">
        <v>18887</v>
      </c>
      <c r="F1874" t="s">
        <v>18888</v>
      </c>
      <c r="G1874" t="s">
        <v>3917</v>
      </c>
      <c r="H1874">
        <v>63.2346</v>
      </c>
      <c r="I1874">
        <v>45.6</v>
      </c>
      <c r="K1874" t="s">
        <v>18889</v>
      </c>
      <c r="L1874">
        <v>516</v>
      </c>
      <c r="M1874">
        <v>12110</v>
      </c>
      <c r="N1874" t="s">
        <v>10816</v>
      </c>
      <c r="O1874" t="s">
        <v>18890</v>
      </c>
    </row>
    <row r="1875" spans="1:17" x14ac:dyDescent="0.3">
      <c r="A1875" t="s">
        <v>18891</v>
      </c>
      <c r="B1875" t="s">
        <v>3923</v>
      </c>
      <c r="D1875" t="s">
        <v>18892</v>
      </c>
      <c r="E1875" t="s">
        <v>18893</v>
      </c>
      <c r="F1875" t="s">
        <v>18894</v>
      </c>
      <c r="G1875" t="s">
        <v>3917</v>
      </c>
      <c r="H1875">
        <v>249.93</v>
      </c>
      <c r="I1875">
        <v>40.5</v>
      </c>
      <c r="K1875" t="s">
        <v>18895</v>
      </c>
      <c r="L1875">
        <v>12249</v>
      </c>
      <c r="M1875">
        <v>41094</v>
      </c>
      <c r="N1875" t="s">
        <v>18896</v>
      </c>
      <c r="O1875" t="s">
        <v>18897</v>
      </c>
      <c r="P1875" t="s">
        <v>18898</v>
      </c>
    </row>
    <row r="1876" spans="1:17" x14ac:dyDescent="0.3">
      <c r="A1876" t="s">
        <v>18899</v>
      </c>
      <c r="B1876" t="s">
        <v>3923</v>
      </c>
      <c r="C1876" t="s">
        <v>18900</v>
      </c>
      <c r="D1876" t="s">
        <v>18901</v>
      </c>
      <c r="E1876" t="s">
        <v>18902</v>
      </c>
      <c r="F1876" t="s">
        <v>18903</v>
      </c>
      <c r="G1876" t="s">
        <v>3917</v>
      </c>
      <c r="H1876">
        <v>2646.83</v>
      </c>
      <c r="I1876">
        <v>34.299999999999997</v>
      </c>
      <c r="K1876" t="s">
        <v>18904</v>
      </c>
      <c r="L1876">
        <v>43955</v>
      </c>
      <c r="M1876">
        <v>0</v>
      </c>
      <c r="N1876" t="s">
        <v>7519</v>
      </c>
      <c r="O1876" t="s">
        <v>18905</v>
      </c>
    </row>
    <row r="1877" spans="1:17" x14ac:dyDescent="0.3">
      <c r="A1877" t="s">
        <v>18906</v>
      </c>
      <c r="B1877" t="s">
        <v>4347</v>
      </c>
      <c r="C1877" t="s">
        <v>18907</v>
      </c>
      <c r="D1877" t="s">
        <v>18908</v>
      </c>
      <c r="E1877" t="s">
        <v>18909</v>
      </c>
      <c r="F1877" t="s">
        <v>18910</v>
      </c>
      <c r="G1877" t="s">
        <v>3989</v>
      </c>
      <c r="H1877">
        <v>66.525499999999994</v>
      </c>
      <c r="I1877">
        <v>50.3</v>
      </c>
      <c r="K1877" t="s">
        <v>18911</v>
      </c>
      <c r="L1877">
        <v>593</v>
      </c>
      <c r="M1877">
        <v>18718</v>
      </c>
      <c r="N1877" t="s">
        <v>10621</v>
      </c>
      <c r="O1877" t="s">
        <v>18912</v>
      </c>
      <c r="Q1877">
        <v>25</v>
      </c>
    </row>
    <row r="1878" spans="1:17" x14ac:dyDescent="0.3">
      <c r="A1878" t="s">
        <v>18913</v>
      </c>
      <c r="B1878" t="s">
        <v>4347</v>
      </c>
      <c r="C1878" t="s">
        <v>18914</v>
      </c>
      <c r="D1878" t="s">
        <v>18915</v>
      </c>
      <c r="E1878" t="s">
        <v>18916</v>
      </c>
      <c r="F1878" t="s">
        <v>18917</v>
      </c>
      <c r="G1878" t="s">
        <v>3917</v>
      </c>
      <c r="H1878">
        <v>59.447899999999997</v>
      </c>
      <c r="I1878">
        <v>46.7</v>
      </c>
      <c r="K1878" t="s">
        <v>18918</v>
      </c>
      <c r="L1878">
        <v>1124</v>
      </c>
      <c r="M1878">
        <v>17096</v>
      </c>
      <c r="N1878" t="s">
        <v>13088</v>
      </c>
      <c r="O1878" t="s">
        <v>18919</v>
      </c>
    </row>
    <row r="1879" spans="1:17" x14ac:dyDescent="0.3">
      <c r="A1879" t="s">
        <v>18920</v>
      </c>
      <c r="B1879" t="s">
        <v>4635</v>
      </c>
      <c r="C1879">
        <v>8887266</v>
      </c>
      <c r="D1879" t="s">
        <v>18921</v>
      </c>
      <c r="E1879" t="s">
        <v>18922</v>
      </c>
      <c r="F1879" t="s">
        <v>18923</v>
      </c>
      <c r="G1879" t="s">
        <v>3906</v>
      </c>
      <c r="H1879">
        <v>1042.72</v>
      </c>
      <c r="I1879">
        <v>41.183300000000003</v>
      </c>
      <c r="J1879" t="s">
        <v>18924</v>
      </c>
      <c r="K1879" t="s">
        <v>18925</v>
      </c>
      <c r="L1879">
        <v>2571</v>
      </c>
      <c r="M1879">
        <v>0</v>
      </c>
      <c r="N1879" t="s">
        <v>18926</v>
      </c>
      <c r="O1879" t="s">
        <v>18927</v>
      </c>
    </row>
    <row r="1880" spans="1:17" x14ac:dyDescent="0.3">
      <c r="A1880" t="s">
        <v>18928</v>
      </c>
      <c r="B1880" t="s">
        <v>4347</v>
      </c>
      <c r="C1880" t="s">
        <v>18929</v>
      </c>
      <c r="D1880" t="s">
        <v>18930</v>
      </c>
      <c r="E1880" t="s">
        <v>18931</v>
      </c>
      <c r="F1880" t="s">
        <v>18932</v>
      </c>
      <c r="G1880" t="s">
        <v>3917</v>
      </c>
      <c r="H1880">
        <v>29.097200000000001</v>
      </c>
      <c r="I1880">
        <v>56.3</v>
      </c>
      <c r="K1880" t="s">
        <v>18933</v>
      </c>
      <c r="L1880">
        <v>214</v>
      </c>
      <c r="M1880">
        <v>12363</v>
      </c>
      <c r="N1880" t="s">
        <v>18934</v>
      </c>
      <c r="O1880" t="s">
        <v>18935</v>
      </c>
      <c r="Q1880">
        <v>22</v>
      </c>
    </row>
    <row r="1881" spans="1:17" x14ac:dyDescent="0.3">
      <c r="A1881" t="s">
        <v>18936</v>
      </c>
      <c r="B1881" t="s">
        <v>3984</v>
      </c>
      <c r="C1881" t="s">
        <v>18937</v>
      </c>
      <c r="D1881" t="s">
        <v>18938</v>
      </c>
      <c r="E1881" t="s">
        <v>18939</v>
      </c>
      <c r="F1881" t="s">
        <v>18940</v>
      </c>
      <c r="G1881" t="s">
        <v>3917</v>
      </c>
      <c r="H1881">
        <v>24.337800000000001</v>
      </c>
      <c r="I1881">
        <v>48.1</v>
      </c>
      <c r="K1881" t="s">
        <v>18941</v>
      </c>
      <c r="L1881">
        <v>27</v>
      </c>
      <c r="M1881">
        <v>8201</v>
      </c>
      <c r="N1881" t="s">
        <v>18942</v>
      </c>
      <c r="O1881" t="s">
        <v>18943</v>
      </c>
      <c r="P1881" t="s">
        <v>18944</v>
      </c>
    </row>
    <row r="1882" spans="1:17" x14ac:dyDescent="0.3">
      <c r="A1882" t="s">
        <v>18945</v>
      </c>
      <c r="B1882" t="s">
        <v>4347</v>
      </c>
      <c r="C1882" t="s">
        <v>18946</v>
      </c>
      <c r="D1882" t="s">
        <v>18947</v>
      </c>
      <c r="E1882" t="s">
        <v>18948</v>
      </c>
      <c r="F1882" t="s">
        <v>18949</v>
      </c>
      <c r="G1882" t="s">
        <v>3917</v>
      </c>
      <c r="H1882">
        <v>39.530099999999997</v>
      </c>
      <c r="I1882">
        <v>56.1</v>
      </c>
      <c r="K1882" t="s">
        <v>18950</v>
      </c>
      <c r="L1882">
        <v>207</v>
      </c>
      <c r="M1882">
        <v>15372</v>
      </c>
      <c r="N1882" t="s">
        <v>18951</v>
      </c>
      <c r="O1882" t="s">
        <v>18952</v>
      </c>
      <c r="Q1882">
        <v>26</v>
      </c>
    </row>
    <row r="1883" spans="1:17" x14ac:dyDescent="0.3">
      <c r="A1883" t="s">
        <v>18953</v>
      </c>
      <c r="B1883" t="s">
        <v>3923</v>
      </c>
      <c r="D1883" t="s">
        <v>18954</v>
      </c>
      <c r="E1883" t="s">
        <v>18955</v>
      </c>
      <c r="F1883" t="s">
        <v>18956</v>
      </c>
      <c r="G1883" t="s">
        <v>3906</v>
      </c>
      <c r="H1883">
        <v>572.947</v>
      </c>
      <c r="I1883">
        <v>36.2241</v>
      </c>
      <c r="J1883" t="s">
        <v>18957</v>
      </c>
      <c r="K1883" t="s">
        <v>18958</v>
      </c>
      <c r="L1883">
        <v>24757</v>
      </c>
      <c r="M1883">
        <v>45959</v>
      </c>
      <c r="N1883" t="s">
        <v>18959</v>
      </c>
      <c r="O1883" t="s">
        <v>18960</v>
      </c>
      <c r="P1883" t="s">
        <v>18961</v>
      </c>
    </row>
    <row r="1884" spans="1:17" x14ac:dyDescent="0.3">
      <c r="A1884" t="s">
        <v>18962</v>
      </c>
      <c r="B1884" t="s">
        <v>3984</v>
      </c>
      <c r="C1884" t="s">
        <v>18963</v>
      </c>
      <c r="D1884" t="s">
        <v>18964</v>
      </c>
      <c r="E1884" t="s">
        <v>18965</v>
      </c>
      <c r="F1884" t="s">
        <v>18966</v>
      </c>
      <c r="G1884" t="s">
        <v>3989</v>
      </c>
      <c r="H1884">
        <v>10.867699999999999</v>
      </c>
      <c r="I1884">
        <v>38.9</v>
      </c>
      <c r="K1884" t="s">
        <v>18967</v>
      </c>
      <c r="L1884">
        <v>179</v>
      </c>
      <c r="M1884">
        <v>0</v>
      </c>
      <c r="N1884" t="s">
        <v>18968</v>
      </c>
      <c r="O1884" t="s">
        <v>18969</v>
      </c>
      <c r="Q1884">
        <v>25</v>
      </c>
    </row>
    <row r="1885" spans="1:17" x14ac:dyDescent="0.3">
      <c r="A1885" t="s">
        <v>18970</v>
      </c>
      <c r="B1885" t="s">
        <v>3984</v>
      </c>
      <c r="C1885" t="s">
        <v>18971</v>
      </c>
      <c r="D1885" t="s">
        <v>18972</v>
      </c>
      <c r="E1885" t="s">
        <v>18973</v>
      </c>
      <c r="F1885" t="s">
        <v>18974</v>
      </c>
      <c r="G1885" t="s">
        <v>3989</v>
      </c>
      <c r="H1885">
        <v>10.2014</v>
      </c>
      <c r="I1885">
        <v>40.9</v>
      </c>
      <c r="K1885" t="s">
        <v>18975</v>
      </c>
      <c r="L1885">
        <v>101</v>
      </c>
      <c r="M1885">
        <v>0</v>
      </c>
      <c r="N1885" t="s">
        <v>18968</v>
      </c>
      <c r="O1885" t="s">
        <v>18976</v>
      </c>
      <c r="Q1885">
        <v>25</v>
      </c>
    </row>
    <row r="1886" spans="1:17" x14ac:dyDescent="0.3">
      <c r="A1886" t="s">
        <v>18977</v>
      </c>
      <c r="B1886" t="s">
        <v>3984</v>
      </c>
      <c r="C1886" t="s">
        <v>18978</v>
      </c>
      <c r="D1886" t="s">
        <v>18979</v>
      </c>
      <c r="E1886" t="s">
        <v>18980</v>
      </c>
      <c r="F1886" t="s">
        <v>18981</v>
      </c>
      <c r="G1886" t="s">
        <v>3989</v>
      </c>
      <c r="H1886">
        <v>10.8399</v>
      </c>
      <c r="I1886">
        <v>36.6</v>
      </c>
      <c r="K1886" t="s">
        <v>18982</v>
      </c>
      <c r="L1886">
        <v>186</v>
      </c>
      <c r="M1886">
        <v>0</v>
      </c>
      <c r="N1886" t="s">
        <v>18968</v>
      </c>
      <c r="O1886" t="s">
        <v>18983</v>
      </c>
      <c r="Q1886">
        <v>25</v>
      </c>
    </row>
    <row r="1887" spans="1:17" x14ac:dyDescent="0.3">
      <c r="A1887" t="s">
        <v>18984</v>
      </c>
      <c r="B1887" t="s">
        <v>4226</v>
      </c>
      <c r="D1887" t="s">
        <v>18985</v>
      </c>
      <c r="E1887" t="s">
        <v>18986</v>
      </c>
      <c r="F1887" t="s">
        <v>18987</v>
      </c>
      <c r="G1887" t="s">
        <v>3906</v>
      </c>
      <c r="H1887">
        <v>516.57100000000003</v>
      </c>
      <c r="I1887">
        <v>35.990299999999998</v>
      </c>
      <c r="J1887" t="s">
        <v>18988</v>
      </c>
      <c r="K1887" t="s">
        <v>18989</v>
      </c>
      <c r="L1887">
        <v>70</v>
      </c>
      <c r="M1887">
        <v>20956</v>
      </c>
      <c r="N1887" t="s">
        <v>4789</v>
      </c>
      <c r="O1887" t="s">
        <v>18990</v>
      </c>
      <c r="P1887" t="s">
        <v>18991</v>
      </c>
    </row>
    <row r="1888" spans="1:17" x14ac:dyDescent="0.3">
      <c r="A1888" t="s">
        <v>18992</v>
      </c>
      <c r="B1888" t="s">
        <v>3923</v>
      </c>
      <c r="D1888" t="s">
        <v>18993</v>
      </c>
      <c r="E1888" t="s">
        <v>18994</v>
      </c>
      <c r="F1888" t="s">
        <v>18995</v>
      </c>
      <c r="G1888" t="s">
        <v>3917</v>
      </c>
      <c r="H1888">
        <v>320.37900000000002</v>
      </c>
      <c r="I1888">
        <v>35.5</v>
      </c>
      <c r="K1888" t="s">
        <v>18996</v>
      </c>
      <c r="L1888">
        <v>31301</v>
      </c>
      <c r="M1888">
        <v>27648</v>
      </c>
      <c r="N1888" t="s">
        <v>18997</v>
      </c>
      <c r="O1888" t="s">
        <v>18998</v>
      </c>
      <c r="P1888" t="s">
        <v>18999</v>
      </c>
    </row>
    <row r="1889" spans="1:17" x14ac:dyDescent="0.3">
      <c r="A1889" t="s">
        <v>19000</v>
      </c>
      <c r="B1889" t="s">
        <v>3984</v>
      </c>
      <c r="C1889" t="s">
        <v>19001</v>
      </c>
      <c r="D1889" t="s">
        <v>19002</v>
      </c>
      <c r="E1889" t="s">
        <v>19003</v>
      </c>
      <c r="F1889" t="s">
        <v>19004</v>
      </c>
      <c r="G1889" t="s">
        <v>3989</v>
      </c>
      <c r="H1889">
        <v>12.2295</v>
      </c>
      <c r="I1889">
        <v>36.1</v>
      </c>
      <c r="K1889" t="s">
        <v>19005</v>
      </c>
      <c r="L1889">
        <v>251</v>
      </c>
      <c r="M1889">
        <v>0</v>
      </c>
      <c r="N1889" t="s">
        <v>18968</v>
      </c>
      <c r="O1889" t="s">
        <v>19006</v>
      </c>
      <c r="Q1889">
        <v>25</v>
      </c>
    </row>
    <row r="1890" spans="1:17" x14ac:dyDescent="0.3">
      <c r="A1890" t="s">
        <v>19007</v>
      </c>
      <c r="B1890" t="s">
        <v>3984</v>
      </c>
      <c r="C1890" t="s">
        <v>19008</v>
      </c>
      <c r="D1890" t="s">
        <v>19009</v>
      </c>
      <c r="E1890" t="s">
        <v>19010</v>
      </c>
      <c r="F1890" t="s">
        <v>19011</v>
      </c>
      <c r="G1890" t="s">
        <v>3989</v>
      </c>
      <c r="H1890">
        <v>11.832599999999999</v>
      </c>
      <c r="I1890">
        <v>37.152299999999997</v>
      </c>
      <c r="J1890" t="s">
        <v>19012</v>
      </c>
      <c r="K1890" t="s">
        <v>19013</v>
      </c>
      <c r="L1890">
        <v>16</v>
      </c>
      <c r="M1890">
        <v>0</v>
      </c>
      <c r="N1890" t="s">
        <v>9892</v>
      </c>
      <c r="O1890" t="s">
        <v>19014</v>
      </c>
      <c r="Q1890">
        <v>32</v>
      </c>
    </row>
    <row r="1891" spans="1:17" x14ac:dyDescent="0.3">
      <c r="A1891" t="s">
        <v>19015</v>
      </c>
      <c r="B1891" t="s">
        <v>4226</v>
      </c>
      <c r="C1891" t="s">
        <v>19016</v>
      </c>
      <c r="D1891" t="s">
        <v>19017</v>
      </c>
      <c r="E1891" t="s">
        <v>19018</v>
      </c>
      <c r="F1891" t="s">
        <v>19019</v>
      </c>
      <c r="G1891" t="s">
        <v>3917</v>
      </c>
      <c r="H1891">
        <v>354.80399999999997</v>
      </c>
      <c r="I1891">
        <v>28</v>
      </c>
      <c r="K1891" t="s">
        <v>19020</v>
      </c>
      <c r="L1891">
        <v>409</v>
      </c>
      <c r="M1891">
        <v>0</v>
      </c>
      <c r="N1891" t="s">
        <v>8491</v>
      </c>
      <c r="O1891" t="s">
        <v>19021</v>
      </c>
    </row>
    <row r="1892" spans="1:17" x14ac:dyDescent="0.3">
      <c r="A1892" t="s">
        <v>19022</v>
      </c>
      <c r="B1892" t="s">
        <v>4226</v>
      </c>
      <c r="C1892" t="s">
        <v>19023</v>
      </c>
      <c r="D1892" t="s">
        <v>19024</v>
      </c>
      <c r="E1892" t="s">
        <v>19025</v>
      </c>
      <c r="F1892" t="s">
        <v>19026</v>
      </c>
      <c r="G1892" t="s">
        <v>3989</v>
      </c>
      <c r="H1892">
        <v>484.69400000000002</v>
      </c>
      <c r="I1892">
        <v>26.8</v>
      </c>
      <c r="K1892" t="s">
        <v>19027</v>
      </c>
      <c r="L1892">
        <v>396</v>
      </c>
      <c r="M1892">
        <v>0</v>
      </c>
      <c r="N1892" t="s">
        <v>7650</v>
      </c>
      <c r="O1892" t="s">
        <v>19028</v>
      </c>
      <c r="P1892" t="s">
        <v>19029</v>
      </c>
    </row>
    <row r="1893" spans="1:17" x14ac:dyDescent="0.3">
      <c r="A1893" t="s">
        <v>19030</v>
      </c>
      <c r="B1893" t="s">
        <v>4367</v>
      </c>
      <c r="C1893" t="s">
        <v>19031</v>
      </c>
      <c r="D1893" t="s">
        <v>19032</v>
      </c>
      <c r="E1893" t="s">
        <v>19033</v>
      </c>
      <c r="F1893" t="s">
        <v>19034</v>
      </c>
      <c r="G1893" t="s">
        <v>3906</v>
      </c>
      <c r="H1893">
        <v>609.99</v>
      </c>
      <c r="I1893">
        <v>42.657800000000002</v>
      </c>
      <c r="J1893" t="s">
        <v>19035</v>
      </c>
      <c r="K1893" t="s">
        <v>19036</v>
      </c>
      <c r="L1893">
        <v>31621</v>
      </c>
      <c r="M1893">
        <v>0</v>
      </c>
      <c r="N1893" t="s">
        <v>7745</v>
      </c>
      <c r="O1893" t="s">
        <v>19037</v>
      </c>
    </row>
    <row r="1894" spans="1:17" x14ac:dyDescent="0.3">
      <c r="A1894" t="s">
        <v>19038</v>
      </c>
      <c r="B1894" t="s">
        <v>4226</v>
      </c>
      <c r="C1894" t="s">
        <v>19039</v>
      </c>
      <c r="D1894" t="s">
        <v>19040</v>
      </c>
      <c r="E1894" t="s">
        <v>19041</v>
      </c>
      <c r="F1894" t="s">
        <v>19042</v>
      </c>
      <c r="G1894" t="s">
        <v>3917</v>
      </c>
      <c r="H1894">
        <v>277.63400000000001</v>
      </c>
      <c r="I1894">
        <v>37.700000000000003</v>
      </c>
      <c r="K1894" t="s">
        <v>19043</v>
      </c>
      <c r="L1894">
        <v>14521</v>
      </c>
      <c r="M1894">
        <v>22509</v>
      </c>
      <c r="N1894" t="s">
        <v>19044</v>
      </c>
      <c r="O1894" t="s">
        <v>19045</v>
      </c>
      <c r="P1894" t="s">
        <v>19046</v>
      </c>
    </row>
    <row r="1895" spans="1:17" x14ac:dyDescent="0.3">
      <c r="A1895" t="s">
        <v>19047</v>
      </c>
      <c r="B1895" t="s">
        <v>3984</v>
      </c>
      <c r="C1895" t="s">
        <v>19048</v>
      </c>
      <c r="D1895" t="s">
        <v>19049</v>
      </c>
      <c r="E1895" t="s">
        <v>19050</v>
      </c>
      <c r="F1895" t="s">
        <v>19051</v>
      </c>
      <c r="G1895" t="s">
        <v>3989</v>
      </c>
      <c r="H1895">
        <v>62.731400000000001</v>
      </c>
      <c r="I1895">
        <v>47.1</v>
      </c>
      <c r="K1895" t="s">
        <v>19052</v>
      </c>
      <c r="L1895">
        <v>188</v>
      </c>
      <c r="M1895">
        <v>0</v>
      </c>
      <c r="N1895" t="s">
        <v>19053</v>
      </c>
      <c r="O1895" t="s">
        <v>19054</v>
      </c>
    </row>
    <row r="1896" spans="1:17" x14ac:dyDescent="0.3">
      <c r="A1896" t="s">
        <v>19055</v>
      </c>
      <c r="B1896" t="s">
        <v>3923</v>
      </c>
      <c r="C1896" t="s">
        <v>19056</v>
      </c>
      <c r="D1896" t="s">
        <v>19057</v>
      </c>
      <c r="E1896" t="s">
        <v>19058</v>
      </c>
      <c r="F1896" t="s">
        <v>19059</v>
      </c>
      <c r="G1896" t="s">
        <v>3917</v>
      </c>
      <c r="H1896">
        <v>245.55</v>
      </c>
      <c r="I1896">
        <v>38</v>
      </c>
      <c r="K1896" t="s">
        <v>19060</v>
      </c>
      <c r="L1896">
        <v>21357</v>
      </c>
      <c r="M1896">
        <v>0</v>
      </c>
      <c r="N1896" t="s">
        <v>19061</v>
      </c>
      <c r="O1896" t="s">
        <v>19062</v>
      </c>
    </row>
    <row r="1897" spans="1:17" x14ac:dyDescent="0.3">
      <c r="A1897" t="s">
        <v>19063</v>
      </c>
      <c r="B1897" t="s">
        <v>3923</v>
      </c>
      <c r="D1897" t="s">
        <v>19064</v>
      </c>
      <c r="E1897" t="s">
        <v>19065</v>
      </c>
      <c r="F1897" t="s">
        <v>19066</v>
      </c>
      <c r="G1897" t="s">
        <v>3917</v>
      </c>
      <c r="H1897">
        <v>192.488</v>
      </c>
      <c r="I1897">
        <v>36.200000000000003</v>
      </c>
      <c r="K1897" t="s">
        <v>19067</v>
      </c>
      <c r="L1897">
        <v>18312</v>
      </c>
      <c r="M1897">
        <v>0</v>
      </c>
      <c r="N1897" t="s">
        <v>18718</v>
      </c>
      <c r="O1897" t="s">
        <v>19068</v>
      </c>
    </row>
    <row r="1898" spans="1:17" x14ac:dyDescent="0.3">
      <c r="A1898" t="s">
        <v>19069</v>
      </c>
      <c r="B1898" t="s">
        <v>4226</v>
      </c>
      <c r="C1898" t="s">
        <v>19070</v>
      </c>
      <c r="D1898" t="s">
        <v>19071</v>
      </c>
      <c r="E1898" t="s">
        <v>19072</v>
      </c>
      <c r="F1898" t="s">
        <v>19073</v>
      </c>
      <c r="G1898" t="s">
        <v>3917</v>
      </c>
      <c r="H1898">
        <v>994.44299999999998</v>
      </c>
      <c r="I1898">
        <v>35</v>
      </c>
      <c r="K1898" t="s">
        <v>19074</v>
      </c>
      <c r="L1898">
        <v>18844</v>
      </c>
      <c r="M1898">
        <v>0</v>
      </c>
      <c r="N1898" t="s">
        <v>19075</v>
      </c>
      <c r="O1898" t="s">
        <v>19076</v>
      </c>
    </row>
    <row r="1899" spans="1:17" x14ac:dyDescent="0.3">
      <c r="A1899" t="s">
        <v>19077</v>
      </c>
      <c r="B1899" t="s">
        <v>4267</v>
      </c>
      <c r="C1899" t="s">
        <v>19078</v>
      </c>
      <c r="D1899" t="s">
        <v>19079</v>
      </c>
      <c r="E1899" t="s">
        <v>19080</v>
      </c>
      <c r="F1899" t="s">
        <v>19081</v>
      </c>
      <c r="G1899" t="s">
        <v>3917</v>
      </c>
      <c r="H1899">
        <v>389.03199999999998</v>
      </c>
      <c r="I1899">
        <v>32.6</v>
      </c>
      <c r="K1899" t="s">
        <v>19082</v>
      </c>
      <c r="L1899">
        <v>6171</v>
      </c>
      <c r="M1899">
        <v>30425</v>
      </c>
      <c r="N1899" t="s">
        <v>19083</v>
      </c>
      <c r="O1899" t="s">
        <v>19084</v>
      </c>
      <c r="P1899" t="s">
        <v>19085</v>
      </c>
    </row>
    <row r="1900" spans="1:17" x14ac:dyDescent="0.3">
      <c r="A1900" t="s">
        <v>19086</v>
      </c>
      <c r="B1900" t="s">
        <v>4267</v>
      </c>
      <c r="C1900" t="s">
        <v>19087</v>
      </c>
      <c r="D1900" t="s">
        <v>19088</v>
      </c>
      <c r="E1900" t="s">
        <v>19089</v>
      </c>
      <c r="F1900" t="s">
        <v>19090</v>
      </c>
      <c r="G1900" t="s">
        <v>3989</v>
      </c>
      <c r="H1900">
        <v>2681.85</v>
      </c>
      <c r="I1900">
        <v>30.3</v>
      </c>
      <c r="K1900" t="s">
        <v>19091</v>
      </c>
      <c r="L1900">
        <v>311309</v>
      </c>
      <c r="M1900">
        <v>0</v>
      </c>
      <c r="N1900" t="s">
        <v>19092</v>
      </c>
      <c r="O1900" t="s">
        <v>19093</v>
      </c>
    </row>
    <row r="1901" spans="1:17" x14ac:dyDescent="0.3">
      <c r="A1901" t="s">
        <v>19094</v>
      </c>
      <c r="B1901" t="s">
        <v>3984</v>
      </c>
      <c r="C1901" t="s">
        <v>19095</v>
      </c>
      <c r="D1901" t="s">
        <v>19096</v>
      </c>
      <c r="E1901" t="s">
        <v>19097</v>
      </c>
      <c r="F1901" t="s">
        <v>19098</v>
      </c>
      <c r="G1901" t="s">
        <v>3917</v>
      </c>
      <c r="H1901">
        <v>32.8187</v>
      </c>
      <c r="I1901">
        <v>54.3</v>
      </c>
      <c r="K1901" t="s">
        <v>19099</v>
      </c>
      <c r="L1901">
        <v>334</v>
      </c>
      <c r="M1901">
        <v>12535</v>
      </c>
      <c r="N1901" t="s">
        <v>8499</v>
      </c>
      <c r="O1901" t="s">
        <v>19100</v>
      </c>
      <c r="P1901" t="s">
        <v>19101</v>
      </c>
    </row>
    <row r="1902" spans="1:17" x14ac:dyDescent="0.3">
      <c r="A1902" t="s">
        <v>532</v>
      </c>
      <c r="B1902" t="s">
        <v>3984</v>
      </c>
      <c r="C1902" t="s">
        <v>19102</v>
      </c>
      <c r="D1902" t="s">
        <v>19103</v>
      </c>
      <c r="E1902" t="s">
        <v>19104</v>
      </c>
      <c r="F1902" t="s">
        <v>19105</v>
      </c>
      <c r="G1902" t="s">
        <v>3917</v>
      </c>
      <c r="H1902">
        <v>61.916499999999999</v>
      </c>
      <c r="I1902">
        <v>50.3</v>
      </c>
      <c r="K1902" t="s">
        <v>19106</v>
      </c>
      <c r="L1902">
        <v>18</v>
      </c>
      <c r="M1902">
        <v>0</v>
      </c>
      <c r="N1902" t="s">
        <v>11132</v>
      </c>
      <c r="O1902" t="s">
        <v>19107</v>
      </c>
      <c r="Q1902">
        <v>24</v>
      </c>
    </row>
    <row r="1903" spans="1:17" x14ac:dyDescent="0.3">
      <c r="A1903" t="s">
        <v>19108</v>
      </c>
      <c r="B1903" t="s">
        <v>4347</v>
      </c>
      <c r="C1903" t="s">
        <v>19109</v>
      </c>
      <c r="D1903" t="s">
        <v>19110</v>
      </c>
      <c r="E1903" t="s">
        <v>19111</v>
      </c>
      <c r="F1903" t="s">
        <v>19112</v>
      </c>
      <c r="G1903" t="s">
        <v>3917</v>
      </c>
      <c r="H1903">
        <v>35.3611</v>
      </c>
      <c r="I1903">
        <v>49.2</v>
      </c>
      <c r="K1903" t="s">
        <v>19113</v>
      </c>
      <c r="L1903">
        <v>230</v>
      </c>
      <c r="M1903">
        <v>13076</v>
      </c>
      <c r="N1903" t="s">
        <v>19114</v>
      </c>
      <c r="O1903" t="s">
        <v>19115</v>
      </c>
    </row>
    <row r="1904" spans="1:17" x14ac:dyDescent="0.3">
      <c r="A1904" t="s">
        <v>19116</v>
      </c>
      <c r="B1904" t="s">
        <v>3923</v>
      </c>
      <c r="D1904" t="s">
        <v>19117</v>
      </c>
      <c r="E1904" t="s">
        <v>19118</v>
      </c>
      <c r="F1904" t="s">
        <v>19119</v>
      </c>
      <c r="G1904" t="s">
        <v>3906</v>
      </c>
      <c r="H1904">
        <v>736.75300000000004</v>
      </c>
      <c r="I1904">
        <v>30.854700000000001</v>
      </c>
      <c r="J1904" t="s">
        <v>19120</v>
      </c>
      <c r="K1904" t="s">
        <v>19121</v>
      </c>
      <c r="L1904">
        <v>667</v>
      </c>
      <c r="M1904">
        <v>29167</v>
      </c>
      <c r="N1904" t="s">
        <v>8655</v>
      </c>
      <c r="O1904" t="s">
        <v>19122</v>
      </c>
    </row>
    <row r="1905" spans="1:17" x14ac:dyDescent="0.3">
      <c r="A1905" t="s">
        <v>19123</v>
      </c>
      <c r="B1905" t="s">
        <v>4226</v>
      </c>
      <c r="C1905" t="s">
        <v>19124</v>
      </c>
      <c r="D1905" t="s">
        <v>19125</v>
      </c>
      <c r="E1905" t="s">
        <v>19126</v>
      </c>
      <c r="F1905" t="s">
        <v>19127</v>
      </c>
      <c r="G1905" t="s">
        <v>3917</v>
      </c>
      <c r="H1905">
        <v>1579.03</v>
      </c>
      <c r="I1905">
        <v>35.4</v>
      </c>
      <c r="K1905" t="s">
        <v>19128</v>
      </c>
      <c r="L1905">
        <v>1182840</v>
      </c>
      <c r="M1905">
        <v>0</v>
      </c>
      <c r="N1905" t="s">
        <v>16341</v>
      </c>
      <c r="O1905" t="s">
        <v>19129</v>
      </c>
    </row>
    <row r="1906" spans="1:17" x14ac:dyDescent="0.3">
      <c r="A1906" t="s">
        <v>19130</v>
      </c>
      <c r="B1906" t="s">
        <v>3923</v>
      </c>
      <c r="C1906" t="s">
        <v>19131</v>
      </c>
      <c r="D1906" t="s">
        <v>19132</v>
      </c>
      <c r="E1906" t="s">
        <v>19133</v>
      </c>
      <c r="F1906" t="s">
        <v>19134</v>
      </c>
      <c r="G1906" t="s">
        <v>3906</v>
      </c>
      <c r="H1906">
        <v>430.21699999999998</v>
      </c>
      <c r="I1906">
        <v>34.622300000000003</v>
      </c>
      <c r="J1906" t="s">
        <v>19135</v>
      </c>
      <c r="K1906" t="s">
        <v>19136</v>
      </c>
      <c r="L1906">
        <v>8739</v>
      </c>
      <c r="M1906">
        <v>0</v>
      </c>
      <c r="N1906" t="s">
        <v>6551</v>
      </c>
      <c r="O1906" t="s">
        <v>19137</v>
      </c>
    </row>
    <row r="1907" spans="1:17" x14ac:dyDescent="0.3">
      <c r="A1907" t="s">
        <v>19138</v>
      </c>
      <c r="B1907" t="s">
        <v>4226</v>
      </c>
      <c r="D1907" t="s">
        <v>19139</v>
      </c>
      <c r="E1907" t="s">
        <v>19140</v>
      </c>
      <c r="F1907" t="s">
        <v>19141</v>
      </c>
      <c r="G1907" t="s">
        <v>3917</v>
      </c>
      <c r="H1907">
        <v>485.02499999999998</v>
      </c>
      <c r="I1907">
        <v>38.599699999999999</v>
      </c>
      <c r="J1907" t="s">
        <v>19142</v>
      </c>
      <c r="K1907" t="s">
        <v>19143</v>
      </c>
      <c r="L1907">
        <v>31663</v>
      </c>
      <c r="M1907">
        <v>30187</v>
      </c>
      <c r="N1907" t="s">
        <v>6646</v>
      </c>
      <c r="O1907" t="s">
        <v>19144</v>
      </c>
      <c r="P1907" t="s">
        <v>19145</v>
      </c>
    </row>
    <row r="1908" spans="1:17" x14ac:dyDescent="0.3">
      <c r="A1908" t="s">
        <v>19146</v>
      </c>
      <c r="B1908" t="s">
        <v>4347</v>
      </c>
      <c r="C1908" t="s">
        <v>19147</v>
      </c>
      <c r="D1908" t="s">
        <v>19148</v>
      </c>
      <c r="E1908" t="s">
        <v>19149</v>
      </c>
      <c r="F1908" t="s">
        <v>19150</v>
      </c>
      <c r="G1908" t="s">
        <v>3917</v>
      </c>
      <c r="H1908">
        <v>18.442900000000002</v>
      </c>
      <c r="I1908">
        <v>56.5</v>
      </c>
      <c r="K1908" t="s">
        <v>19151</v>
      </c>
      <c r="L1908">
        <v>74</v>
      </c>
      <c r="M1908">
        <v>7472</v>
      </c>
      <c r="N1908" t="s">
        <v>19152</v>
      </c>
      <c r="O1908" t="s">
        <v>19153</v>
      </c>
      <c r="P1908" t="s">
        <v>19154</v>
      </c>
      <c r="Q1908">
        <v>24</v>
      </c>
    </row>
    <row r="1909" spans="1:17" x14ac:dyDescent="0.3">
      <c r="A1909" t="s">
        <v>19155</v>
      </c>
      <c r="B1909" t="s">
        <v>4635</v>
      </c>
      <c r="D1909" t="s">
        <v>19156</v>
      </c>
      <c r="E1909" t="s">
        <v>19157</v>
      </c>
      <c r="F1909" t="s">
        <v>19158</v>
      </c>
      <c r="G1909" t="s">
        <v>3917</v>
      </c>
      <c r="H1909">
        <v>1204.7</v>
      </c>
      <c r="I1909">
        <v>42.500100000000003</v>
      </c>
      <c r="J1909" t="s">
        <v>19159</v>
      </c>
      <c r="K1909" t="s">
        <v>19160</v>
      </c>
      <c r="L1909">
        <v>192790</v>
      </c>
      <c r="M1909">
        <v>0</v>
      </c>
      <c r="N1909" t="s">
        <v>6568</v>
      </c>
      <c r="O1909" t="s">
        <v>19161</v>
      </c>
    </row>
    <row r="1910" spans="1:17" x14ac:dyDescent="0.3">
      <c r="A1910" t="s">
        <v>19162</v>
      </c>
      <c r="B1910" t="s">
        <v>4226</v>
      </c>
      <c r="D1910" t="s">
        <v>19163</v>
      </c>
      <c r="E1910" t="s">
        <v>19164</v>
      </c>
      <c r="F1910" t="s">
        <v>19165</v>
      </c>
      <c r="G1910" t="s">
        <v>3917</v>
      </c>
      <c r="H1910">
        <v>285.62599999999998</v>
      </c>
      <c r="I1910">
        <v>43</v>
      </c>
      <c r="K1910" t="s">
        <v>19166</v>
      </c>
      <c r="L1910">
        <v>20583</v>
      </c>
      <c r="M1910">
        <v>0</v>
      </c>
      <c r="N1910" t="s">
        <v>18494</v>
      </c>
      <c r="O1910" t="s">
        <v>19167</v>
      </c>
    </row>
    <row r="1911" spans="1:17" x14ac:dyDescent="0.3">
      <c r="A1911" t="s">
        <v>19168</v>
      </c>
      <c r="B1911" t="s">
        <v>4226</v>
      </c>
      <c r="C1911" t="s">
        <v>19169</v>
      </c>
      <c r="D1911" t="s">
        <v>19170</v>
      </c>
      <c r="E1911" t="s">
        <v>19171</v>
      </c>
      <c r="F1911" t="s">
        <v>19172</v>
      </c>
      <c r="G1911" t="s">
        <v>3917</v>
      </c>
      <c r="H1911">
        <v>1369.18</v>
      </c>
      <c r="I1911">
        <v>35.4</v>
      </c>
      <c r="K1911" t="s">
        <v>19173</v>
      </c>
      <c r="L1911">
        <v>58718</v>
      </c>
      <c r="M1911">
        <v>0</v>
      </c>
      <c r="N1911" t="s">
        <v>12087</v>
      </c>
      <c r="O1911" t="s">
        <v>19174</v>
      </c>
    </row>
    <row r="1912" spans="1:17" x14ac:dyDescent="0.3">
      <c r="A1912" t="s">
        <v>19175</v>
      </c>
      <c r="B1912" t="s">
        <v>4043</v>
      </c>
      <c r="C1912" t="s">
        <v>19176</v>
      </c>
      <c r="D1912" t="s">
        <v>19177</v>
      </c>
      <c r="E1912" t="s">
        <v>19178</v>
      </c>
      <c r="F1912" t="s">
        <v>19179</v>
      </c>
      <c r="G1912" t="s">
        <v>3989</v>
      </c>
      <c r="H1912">
        <v>24.250900000000001</v>
      </c>
      <c r="I1912">
        <v>49.2</v>
      </c>
      <c r="K1912" t="s">
        <v>19180</v>
      </c>
      <c r="L1912">
        <v>7953</v>
      </c>
      <c r="M1912">
        <v>0</v>
      </c>
      <c r="N1912" t="s">
        <v>6620</v>
      </c>
      <c r="O1912" t="s">
        <v>19181</v>
      </c>
    </row>
    <row r="1913" spans="1:17" x14ac:dyDescent="0.3">
      <c r="A1913" t="s">
        <v>19182</v>
      </c>
      <c r="B1913" t="s">
        <v>3923</v>
      </c>
      <c r="C1913" t="s">
        <v>19183</v>
      </c>
      <c r="D1913" t="s">
        <v>19184</v>
      </c>
      <c r="E1913" t="s">
        <v>19185</v>
      </c>
      <c r="F1913" t="s">
        <v>19186</v>
      </c>
      <c r="G1913" t="s">
        <v>3906</v>
      </c>
      <c r="H1913">
        <v>1325.68</v>
      </c>
      <c r="I1913">
        <v>40.509799999999998</v>
      </c>
      <c r="J1913" t="s">
        <v>19187</v>
      </c>
      <c r="K1913" t="s">
        <v>19188</v>
      </c>
      <c r="L1913">
        <v>1515</v>
      </c>
      <c r="M1913">
        <v>0</v>
      </c>
      <c r="N1913" t="s">
        <v>10142</v>
      </c>
      <c r="O1913" t="s">
        <v>19189</v>
      </c>
    </row>
    <row r="1914" spans="1:17" x14ac:dyDescent="0.3">
      <c r="A1914" t="s">
        <v>19190</v>
      </c>
      <c r="B1914" t="s">
        <v>3984</v>
      </c>
      <c r="C1914" t="s">
        <v>19191</v>
      </c>
      <c r="D1914" t="s">
        <v>19192</v>
      </c>
      <c r="E1914" t="s">
        <v>19193</v>
      </c>
      <c r="F1914" t="s">
        <v>19194</v>
      </c>
      <c r="G1914" t="s">
        <v>3917</v>
      </c>
      <c r="H1914">
        <v>34.682000000000002</v>
      </c>
      <c r="I1914">
        <v>53.9</v>
      </c>
      <c r="K1914" t="s">
        <v>19195</v>
      </c>
      <c r="L1914">
        <v>129</v>
      </c>
      <c r="M1914">
        <v>0</v>
      </c>
      <c r="N1914" t="s">
        <v>19196</v>
      </c>
      <c r="O1914" t="s">
        <v>19197</v>
      </c>
    </row>
    <row r="1915" spans="1:17" x14ac:dyDescent="0.3">
      <c r="A1915" t="s">
        <v>712</v>
      </c>
      <c r="B1915" t="s">
        <v>3984</v>
      </c>
      <c r="C1915" t="s">
        <v>19198</v>
      </c>
      <c r="D1915" t="s">
        <v>19199</v>
      </c>
      <c r="E1915" t="s">
        <v>19200</v>
      </c>
      <c r="F1915" t="s">
        <v>19201</v>
      </c>
      <c r="G1915" t="s">
        <v>3989</v>
      </c>
      <c r="H1915">
        <v>24.529</v>
      </c>
      <c r="I1915">
        <v>48.9</v>
      </c>
      <c r="K1915" t="s">
        <v>19202</v>
      </c>
      <c r="L1915">
        <v>14</v>
      </c>
      <c r="M1915">
        <v>0</v>
      </c>
      <c r="N1915" t="s">
        <v>16341</v>
      </c>
      <c r="O1915" t="s">
        <v>19203</v>
      </c>
      <c r="Q1915">
        <v>28</v>
      </c>
    </row>
    <row r="1916" spans="1:17" x14ac:dyDescent="0.3">
      <c r="A1916" t="s">
        <v>19204</v>
      </c>
      <c r="B1916" t="s">
        <v>3984</v>
      </c>
      <c r="C1916" t="s">
        <v>19205</v>
      </c>
      <c r="D1916" t="s">
        <v>19206</v>
      </c>
      <c r="E1916" t="s">
        <v>19207</v>
      </c>
      <c r="F1916" t="s">
        <v>19208</v>
      </c>
      <c r="G1916" t="s">
        <v>3917</v>
      </c>
      <c r="H1916">
        <v>126.035</v>
      </c>
      <c r="I1916">
        <v>43.7</v>
      </c>
      <c r="K1916" t="s">
        <v>19209</v>
      </c>
      <c r="L1916">
        <v>1176</v>
      </c>
      <c r="M1916">
        <v>17934</v>
      </c>
      <c r="N1916" t="s">
        <v>10816</v>
      </c>
      <c r="O1916" t="s">
        <v>19210</v>
      </c>
    </row>
    <row r="1917" spans="1:17" x14ac:dyDescent="0.3">
      <c r="A1917" t="s">
        <v>19211</v>
      </c>
      <c r="B1917" t="s">
        <v>4208</v>
      </c>
      <c r="C1917" t="s">
        <v>19212</v>
      </c>
      <c r="D1917" t="s">
        <v>19213</v>
      </c>
      <c r="E1917" t="s">
        <v>19214</v>
      </c>
      <c r="F1917" t="s">
        <v>19215</v>
      </c>
      <c r="G1917" t="s">
        <v>3989</v>
      </c>
      <c r="H1917">
        <v>121.60299999999999</v>
      </c>
      <c r="I1917">
        <v>46.5</v>
      </c>
      <c r="K1917" t="s">
        <v>19216</v>
      </c>
      <c r="L1917">
        <v>4678</v>
      </c>
      <c r="M1917">
        <v>0</v>
      </c>
      <c r="N1917" t="s">
        <v>13222</v>
      </c>
      <c r="O1917" t="s">
        <v>19217</v>
      </c>
    </row>
    <row r="1918" spans="1:17" x14ac:dyDescent="0.3">
      <c r="A1918" t="s">
        <v>19218</v>
      </c>
      <c r="B1918" t="s">
        <v>4208</v>
      </c>
      <c r="C1918" t="s">
        <v>14826</v>
      </c>
      <c r="D1918" t="s">
        <v>19219</v>
      </c>
      <c r="E1918" t="s">
        <v>19220</v>
      </c>
      <c r="F1918" t="s">
        <v>19221</v>
      </c>
      <c r="G1918" t="s">
        <v>3917</v>
      </c>
      <c r="H1918">
        <v>79.651300000000006</v>
      </c>
      <c r="I1918">
        <v>47.9</v>
      </c>
      <c r="K1918" t="s">
        <v>19222</v>
      </c>
      <c r="L1918">
        <v>2864</v>
      </c>
      <c r="M1918">
        <v>0</v>
      </c>
      <c r="N1918" t="s">
        <v>7446</v>
      </c>
      <c r="O1918" t="s">
        <v>19223</v>
      </c>
    </row>
    <row r="1919" spans="1:17" x14ac:dyDescent="0.3">
      <c r="A1919" t="s">
        <v>19224</v>
      </c>
      <c r="B1919" t="s">
        <v>4208</v>
      </c>
      <c r="C1919" t="s">
        <v>19225</v>
      </c>
      <c r="D1919" t="s">
        <v>19226</v>
      </c>
      <c r="E1919" t="s">
        <v>19227</v>
      </c>
      <c r="F1919" t="s">
        <v>19228</v>
      </c>
      <c r="G1919" t="s">
        <v>3917</v>
      </c>
      <c r="H1919">
        <v>92.836299999999994</v>
      </c>
      <c r="I1919">
        <v>47.2</v>
      </c>
      <c r="K1919" t="s">
        <v>19229</v>
      </c>
      <c r="L1919">
        <v>7510</v>
      </c>
      <c r="M1919">
        <v>0</v>
      </c>
      <c r="N1919" t="s">
        <v>7446</v>
      </c>
      <c r="O1919" t="s">
        <v>19230</v>
      </c>
    </row>
    <row r="1920" spans="1:17" x14ac:dyDescent="0.3">
      <c r="A1920" t="s">
        <v>19231</v>
      </c>
      <c r="B1920" t="s">
        <v>4208</v>
      </c>
      <c r="D1920" t="s">
        <v>19232</v>
      </c>
      <c r="E1920" t="s">
        <v>19233</v>
      </c>
      <c r="F1920" t="s">
        <v>19234</v>
      </c>
      <c r="G1920" t="s">
        <v>3917</v>
      </c>
      <c r="H1920">
        <v>89.159000000000006</v>
      </c>
      <c r="I1920">
        <v>41.8</v>
      </c>
      <c r="K1920" t="s">
        <v>19235</v>
      </c>
      <c r="L1920">
        <v>14252</v>
      </c>
      <c r="M1920">
        <v>0</v>
      </c>
      <c r="N1920" t="s">
        <v>17835</v>
      </c>
      <c r="O1920" t="s">
        <v>19236</v>
      </c>
    </row>
    <row r="1921" spans="1:17" x14ac:dyDescent="0.3">
      <c r="A1921" t="s">
        <v>19237</v>
      </c>
      <c r="B1921" t="s">
        <v>4226</v>
      </c>
      <c r="C1921" t="s">
        <v>19238</v>
      </c>
      <c r="D1921" t="s">
        <v>19239</v>
      </c>
      <c r="E1921" t="s">
        <v>19240</v>
      </c>
      <c r="F1921" t="s">
        <v>19241</v>
      </c>
      <c r="G1921" t="s">
        <v>3917</v>
      </c>
      <c r="H1921">
        <v>294.279</v>
      </c>
      <c r="I1921">
        <v>28.499300000000002</v>
      </c>
      <c r="J1921" t="s">
        <v>19242</v>
      </c>
      <c r="K1921" t="s">
        <v>19243</v>
      </c>
      <c r="L1921">
        <v>4718</v>
      </c>
      <c r="M1921">
        <v>18497</v>
      </c>
      <c r="N1921" t="s">
        <v>19244</v>
      </c>
      <c r="O1921" t="s">
        <v>19245</v>
      </c>
      <c r="P1921" t="s">
        <v>19246</v>
      </c>
    </row>
    <row r="1922" spans="1:17" x14ac:dyDescent="0.3">
      <c r="A1922" t="s">
        <v>19247</v>
      </c>
      <c r="B1922" t="s">
        <v>4267</v>
      </c>
      <c r="C1922" t="s">
        <v>19248</v>
      </c>
      <c r="D1922" t="s">
        <v>19249</v>
      </c>
      <c r="E1922" t="s">
        <v>19250</v>
      </c>
      <c r="F1922" t="s">
        <v>19251</v>
      </c>
      <c r="G1922" t="s">
        <v>3917</v>
      </c>
      <c r="H1922">
        <v>579.63300000000004</v>
      </c>
      <c r="I1922">
        <v>40.6</v>
      </c>
      <c r="K1922" t="s">
        <v>19252</v>
      </c>
      <c r="L1922">
        <v>120139</v>
      </c>
      <c r="M1922">
        <v>0</v>
      </c>
      <c r="N1922" t="s">
        <v>19253</v>
      </c>
      <c r="O1922" t="s">
        <v>19254</v>
      </c>
    </row>
    <row r="1923" spans="1:17" x14ac:dyDescent="0.3">
      <c r="A1923" t="s">
        <v>19255</v>
      </c>
      <c r="B1923" t="s">
        <v>4347</v>
      </c>
      <c r="C1923" t="s">
        <v>19256</v>
      </c>
      <c r="D1923" t="s">
        <v>19257</v>
      </c>
      <c r="E1923" t="s">
        <v>19258</v>
      </c>
      <c r="F1923" t="s">
        <v>19259</v>
      </c>
      <c r="G1923" t="s">
        <v>3989</v>
      </c>
      <c r="H1923">
        <v>36.581600000000002</v>
      </c>
      <c r="I1923">
        <v>56.5</v>
      </c>
      <c r="K1923" t="s">
        <v>19260</v>
      </c>
      <c r="L1923">
        <v>59</v>
      </c>
      <c r="M1923">
        <v>0</v>
      </c>
      <c r="N1923" t="s">
        <v>19261</v>
      </c>
      <c r="O1923" t="s">
        <v>19262</v>
      </c>
    </row>
    <row r="1924" spans="1:17" x14ac:dyDescent="0.3">
      <c r="A1924" t="s">
        <v>19263</v>
      </c>
      <c r="B1924" t="s">
        <v>4226</v>
      </c>
      <c r="C1924" t="s">
        <v>19264</v>
      </c>
      <c r="D1924" t="s">
        <v>19265</v>
      </c>
      <c r="E1924" t="s">
        <v>19266</v>
      </c>
      <c r="F1924" t="s">
        <v>19267</v>
      </c>
      <c r="G1924" t="s">
        <v>3917</v>
      </c>
      <c r="H1924">
        <v>2418.0700000000002</v>
      </c>
      <c r="I1924">
        <v>36.5</v>
      </c>
      <c r="K1924" t="s">
        <v>19268</v>
      </c>
      <c r="L1924">
        <v>87712</v>
      </c>
      <c r="M1924">
        <v>28061</v>
      </c>
      <c r="N1924" t="s">
        <v>19269</v>
      </c>
      <c r="O1924" t="s">
        <v>19270</v>
      </c>
      <c r="P1924" t="s">
        <v>19271</v>
      </c>
    </row>
    <row r="1925" spans="1:17" x14ac:dyDescent="0.3">
      <c r="A1925" t="s">
        <v>19272</v>
      </c>
      <c r="B1925" t="s">
        <v>6388</v>
      </c>
      <c r="D1925" t="s">
        <v>19273</v>
      </c>
      <c r="E1925" t="s">
        <v>19274</v>
      </c>
      <c r="F1925" t="s">
        <v>19275</v>
      </c>
      <c r="G1925" t="s">
        <v>3917</v>
      </c>
      <c r="H1925">
        <v>1435.05</v>
      </c>
      <c r="I1925">
        <v>39.700000000000003</v>
      </c>
      <c r="J1925" t="s">
        <v>19276</v>
      </c>
      <c r="K1925" t="s">
        <v>19277</v>
      </c>
      <c r="L1925">
        <v>39113</v>
      </c>
      <c r="M1925">
        <v>32724</v>
      </c>
      <c r="N1925" t="s">
        <v>16691</v>
      </c>
      <c r="O1925" t="s">
        <v>19278</v>
      </c>
      <c r="P1925" t="s">
        <v>19279</v>
      </c>
    </row>
    <row r="1926" spans="1:17" x14ac:dyDescent="0.3">
      <c r="A1926" t="s">
        <v>19280</v>
      </c>
      <c r="B1926" t="s">
        <v>3923</v>
      </c>
      <c r="D1926" t="s">
        <v>19281</v>
      </c>
      <c r="E1926" t="s">
        <v>19282</v>
      </c>
      <c r="F1926" t="s">
        <v>19283</v>
      </c>
      <c r="G1926" t="s">
        <v>3906</v>
      </c>
      <c r="H1926">
        <v>311.642</v>
      </c>
      <c r="I1926">
        <v>37.401000000000003</v>
      </c>
      <c r="J1926" t="s">
        <v>19284</v>
      </c>
      <c r="L1926">
        <v>8</v>
      </c>
      <c r="M1926">
        <v>0</v>
      </c>
      <c r="N1926" t="s">
        <v>19285</v>
      </c>
      <c r="O1926" t="s">
        <v>19286</v>
      </c>
    </row>
    <row r="1927" spans="1:17" x14ac:dyDescent="0.3">
      <c r="A1927" t="s">
        <v>19287</v>
      </c>
      <c r="B1927" t="s">
        <v>3984</v>
      </c>
      <c r="C1927" t="s">
        <v>19288</v>
      </c>
      <c r="D1927" t="s">
        <v>19289</v>
      </c>
      <c r="E1927" t="s">
        <v>19290</v>
      </c>
      <c r="F1927" t="s">
        <v>19291</v>
      </c>
      <c r="G1927" t="s">
        <v>3917</v>
      </c>
      <c r="H1927">
        <v>25.892199999999999</v>
      </c>
      <c r="I1927">
        <v>53.7</v>
      </c>
      <c r="K1927" t="s">
        <v>19292</v>
      </c>
      <c r="L1927">
        <v>140</v>
      </c>
      <c r="M1927">
        <v>10775</v>
      </c>
      <c r="N1927" t="s">
        <v>8499</v>
      </c>
      <c r="O1927" t="s">
        <v>19293</v>
      </c>
    </row>
    <row r="1928" spans="1:17" x14ac:dyDescent="0.3">
      <c r="A1928" t="s">
        <v>19294</v>
      </c>
      <c r="B1928" t="s">
        <v>4198</v>
      </c>
      <c r="C1928" t="s">
        <v>19295</v>
      </c>
      <c r="D1928" t="s">
        <v>19296</v>
      </c>
      <c r="E1928" t="s">
        <v>19297</v>
      </c>
      <c r="F1928" t="s">
        <v>19298</v>
      </c>
      <c r="G1928" t="s">
        <v>3989</v>
      </c>
      <c r="H1928">
        <v>5.2484099999999998</v>
      </c>
      <c r="I1928">
        <v>29.5</v>
      </c>
      <c r="K1928" t="s">
        <v>19299</v>
      </c>
      <c r="L1928">
        <v>1603</v>
      </c>
      <c r="M1928">
        <v>3644</v>
      </c>
      <c r="N1928" t="s">
        <v>19300</v>
      </c>
      <c r="O1928" t="s">
        <v>19301</v>
      </c>
    </row>
    <row r="1929" spans="1:17" x14ac:dyDescent="0.3">
      <c r="A1929" t="s">
        <v>19302</v>
      </c>
      <c r="B1929" t="s">
        <v>4043</v>
      </c>
      <c r="C1929" t="s">
        <v>19303</v>
      </c>
      <c r="D1929" t="s">
        <v>19304</v>
      </c>
      <c r="E1929" t="s">
        <v>16069</v>
      </c>
      <c r="F1929" t="s">
        <v>19305</v>
      </c>
      <c r="G1929" t="s">
        <v>3989</v>
      </c>
      <c r="H1929">
        <v>33.816000000000003</v>
      </c>
      <c r="I1929">
        <v>58</v>
      </c>
      <c r="K1929" t="s">
        <v>19306</v>
      </c>
      <c r="L1929">
        <v>123</v>
      </c>
      <c r="M1929">
        <v>0</v>
      </c>
      <c r="N1929" t="s">
        <v>10119</v>
      </c>
      <c r="O1929" t="s">
        <v>19307</v>
      </c>
    </row>
    <row r="1930" spans="1:17" x14ac:dyDescent="0.3">
      <c r="A1930" t="s">
        <v>3784</v>
      </c>
      <c r="B1930" t="s">
        <v>3984</v>
      </c>
      <c r="C1930" t="s">
        <v>19308</v>
      </c>
      <c r="D1930" t="s">
        <v>19309</v>
      </c>
      <c r="E1930" t="s">
        <v>19310</v>
      </c>
      <c r="F1930" t="s">
        <v>19311</v>
      </c>
      <c r="G1930" t="s">
        <v>3917</v>
      </c>
      <c r="H1930">
        <v>46.868000000000002</v>
      </c>
      <c r="I1930">
        <v>48.2</v>
      </c>
      <c r="K1930" t="s">
        <v>19312</v>
      </c>
      <c r="L1930">
        <v>4438</v>
      </c>
      <c r="M1930">
        <v>0</v>
      </c>
      <c r="N1930" t="s">
        <v>19313</v>
      </c>
      <c r="O1930" t="s">
        <v>19314</v>
      </c>
      <c r="Q1930">
        <v>25</v>
      </c>
    </row>
    <row r="1931" spans="1:17" x14ac:dyDescent="0.3">
      <c r="A1931" t="s">
        <v>19315</v>
      </c>
      <c r="B1931" t="s">
        <v>4198</v>
      </c>
      <c r="C1931" t="s">
        <v>19316</v>
      </c>
      <c r="D1931" t="s">
        <v>19317</v>
      </c>
      <c r="E1931" t="s">
        <v>19318</v>
      </c>
      <c r="F1931" t="s">
        <v>19319</v>
      </c>
      <c r="G1931" t="s">
        <v>3917</v>
      </c>
      <c r="H1931">
        <v>46.148899999999998</v>
      </c>
      <c r="I1931">
        <v>35.799999999999997</v>
      </c>
      <c r="K1931" t="s">
        <v>19320</v>
      </c>
      <c r="L1931">
        <v>83</v>
      </c>
      <c r="M1931">
        <v>17459</v>
      </c>
      <c r="N1931" t="s">
        <v>5343</v>
      </c>
      <c r="O1931" t="s">
        <v>19321</v>
      </c>
      <c r="Q1931">
        <v>24</v>
      </c>
    </row>
    <row r="1932" spans="1:17" x14ac:dyDescent="0.3">
      <c r="A1932" t="s">
        <v>19322</v>
      </c>
      <c r="B1932" t="s">
        <v>3984</v>
      </c>
      <c r="C1932" t="s">
        <v>19323</v>
      </c>
      <c r="D1932" t="s">
        <v>19324</v>
      </c>
      <c r="E1932" t="s">
        <v>19325</v>
      </c>
      <c r="F1932" t="s">
        <v>19326</v>
      </c>
      <c r="G1932" t="s">
        <v>3917</v>
      </c>
      <c r="H1932">
        <v>32.840400000000002</v>
      </c>
      <c r="I1932">
        <v>53.3</v>
      </c>
      <c r="K1932" t="s">
        <v>19327</v>
      </c>
      <c r="L1932">
        <v>45</v>
      </c>
      <c r="M1932">
        <v>8884</v>
      </c>
      <c r="N1932" t="s">
        <v>18718</v>
      </c>
      <c r="O1932" t="s">
        <v>19328</v>
      </c>
      <c r="Q1932">
        <v>22</v>
      </c>
    </row>
    <row r="1933" spans="1:17" x14ac:dyDescent="0.3">
      <c r="A1933" t="s">
        <v>19329</v>
      </c>
      <c r="B1933" t="s">
        <v>4091</v>
      </c>
      <c r="C1933" t="s">
        <v>19330</v>
      </c>
      <c r="D1933" t="s">
        <v>19331</v>
      </c>
      <c r="E1933" t="s">
        <v>19332</v>
      </c>
      <c r="F1933" t="s">
        <v>19333</v>
      </c>
      <c r="G1933" t="s">
        <v>3989</v>
      </c>
      <c r="H1933">
        <v>8.9732000000000003</v>
      </c>
      <c r="I1933">
        <v>31</v>
      </c>
      <c r="K1933" t="s">
        <v>19334</v>
      </c>
      <c r="L1933">
        <v>57</v>
      </c>
      <c r="M1933">
        <v>3753</v>
      </c>
      <c r="N1933" t="s">
        <v>19335</v>
      </c>
      <c r="O1933" t="s">
        <v>19336</v>
      </c>
    </row>
    <row r="1934" spans="1:17" x14ac:dyDescent="0.3">
      <c r="A1934" t="s">
        <v>19337</v>
      </c>
      <c r="B1934" t="s">
        <v>4091</v>
      </c>
      <c r="C1934" t="s">
        <v>4092</v>
      </c>
      <c r="D1934" t="s">
        <v>19338</v>
      </c>
      <c r="E1934" t="s">
        <v>19339</v>
      </c>
      <c r="F1934" t="s">
        <v>19340</v>
      </c>
      <c r="G1934" t="s">
        <v>3917</v>
      </c>
      <c r="H1934">
        <v>55.007899999999999</v>
      </c>
      <c r="I1934">
        <v>51</v>
      </c>
      <c r="K1934" t="s">
        <v>19341</v>
      </c>
      <c r="L1934">
        <v>3707</v>
      </c>
      <c r="M1934">
        <v>8609</v>
      </c>
      <c r="N1934" t="s">
        <v>4098</v>
      </c>
      <c r="O1934" t="s">
        <v>19342</v>
      </c>
      <c r="P1934" t="s">
        <v>19343</v>
      </c>
    </row>
    <row r="1935" spans="1:17" x14ac:dyDescent="0.3">
      <c r="A1935" t="s">
        <v>19344</v>
      </c>
      <c r="B1935" t="s">
        <v>4091</v>
      </c>
      <c r="C1935" t="s">
        <v>4092</v>
      </c>
      <c r="D1935" t="s">
        <v>19345</v>
      </c>
      <c r="E1935" t="s">
        <v>19346</v>
      </c>
      <c r="F1935" t="s">
        <v>19347</v>
      </c>
      <c r="G1935" t="s">
        <v>3917</v>
      </c>
      <c r="H1935">
        <v>66.890199999999993</v>
      </c>
      <c r="I1935">
        <v>47.7</v>
      </c>
      <c r="K1935" t="s">
        <v>19348</v>
      </c>
      <c r="L1935">
        <v>8575</v>
      </c>
      <c r="M1935">
        <v>8711</v>
      </c>
      <c r="N1935" t="s">
        <v>4098</v>
      </c>
      <c r="O1935" t="s">
        <v>19349</v>
      </c>
    </row>
    <row r="1936" spans="1:17" x14ac:dyDescent="0.3">
      <c r="A1936" t="s">
        <v>19350</v>
      </c>
      <c r="B1936" t="s">
        <v>4091</v>
      </c>
      <c r="C1936" t="s">
        <v>4092</v>
      </c>
      <c r="D1936" t="s">
        <v>19351</v>
      </c>
      <c r="E1936" t="s">
        <v>19352</v>
      </c>
      <c r="F1936" t="s">
        <v>19353</v>
      </c>
      <c r="G1936" t="s">
        <v>3917</v>
      </c>
      <c r="H1936">
        <v>72.240300000000005</v>
      </c>
      <c r="I1936">
        <v>47</v>
      </c>
      <c r="K1936" t="s">
        <v>19354</v>
      </c>
      <c r="L1936">
        <v>15978</v>
      </c>
      <c r="M1936">
        <v>10073</v>
      </c>
      <c r="N1936" t="s">
        <v>4098</v>
      </c>
      <c r="O1936" t="s">
        <v>19355</v>
      </c>
      <c r="P1936" t="s">
        <v>19356</v>
      </c>
    </row>
    <row r="1937" spans="1:17" x14ac:dyDescent="0.3">
      <c r="A1937" t="s">
        <v>19357</v>
      </c>
      <c r="B1937" t="s">
        <v>4091</v>
      </c>
      <c r="C1937" t="s">
        <v>4092</v>
      </c>
      <c r="D1937" t="s">
        <v>19358</v>
      </c>
      <c r="E1937" t="s">
        <v>19359</v>
      </c>
      <c r="F1937" t="s">
        <v>19360</v>
      </c>
      <c r="G1937" t="s">
        <v>3917</v>
      </c>
      <c r="H1937">
        <v>60.083300000000001</v>
      </c>
      <c r="I1937">
        <v>45.4</v>
      </c>
      <c r="K1937" t="s">
        <v>19361</v>
      </c>
      <c r="L1937">
        <v>21348</v>
      </c>
      <c r="M1937">
        <v>7635</v>
      </c>
      <c r="N1937" t="s">
        <v>4098</v>
      </c>
      <c r="O1937" t="s">
        <v>19362</v>
      </c>
    </row>
    <row r="1938" spans="1:17" x14ac:dyDescent="0.3">
      <c r="A1938" t="s">
        <v>19363</v>
      </c>
      <c r="B1938" t="s">
        <v>3984</v>
      </c>
      <c r="C1938" t="s">
        <v>19364</v>
      </c>
      <c r="D1938" t="s">
        <v>19365</v>
      </c>
      <c r="E1938" t="s">
        <v>19366</v>
      </c>
      <c r="F1938" t="s">
        <v>19367</v>
      </c>
      <c r="G1938" t="s">
        <v>3917</v>
      </c>
      <c r="H1938">
        <v>12.8706</v>
      </c>
      <c r="I1938">
        <v>31.9</v>
      </c>
      <c r="K1938" t="s">
        <v>19368</v>
      </c>
      <c r="L1938">
        <v>41</v>
      </c>
      <c r="M1938">
        <v>0</v>
      </c>
      <c r="N1938" t="s">
        <v>19369</v>
      </c>
      <c r="O1938" t="s">
        <v>19370</v>
      </c>
      <c r="Q1938">
        <v>25</v>
      </c>
    </row>
    <row r="1939" spans="1:17" x14ac:dyDescent="0.3">
      <c r="A1939" t="s">
        <v>19371</v>
      </c>
      <c r="B1939" t="s">
        <v>3984</v>
      </c>
      <c r="C1939" t="s">
        <v>19372</v>
      </c>
      <c r="D1939" t="s">
        <v>19373</v>
      </c>
      <c r="E1939" t="s">
        <v>19374</v>
      </c>
      <c r="F1939" t="s">
        <v>19375</v>
      </c>
      <c r="G1939" t="s">
        <v>3917</v>
      </c>
      <c r="H1939">
        <v>35.047199999999997</v>
      </c>
      <c r="I1939">
        <v>49.3</v>
      </c>
      <c r="K1939" t="s">
        <v>19376</v>
      </c>
      <c r="L1939">
        <v>15</v>
      </c>
      <c r="M1939">
        <v>11477</v>
      </c>
      <c r="N1939" t="s">
        <v>19377</v>
      </c>
      <c r="O1939" t="s">
        <v>19378</v>
      </c>
      <c r="P1939" t="s">
        <v>19379</v>
      </c>
      <c r="Q1939">
        <v>26</v>
      </c>
    </row>
    <row r="1940" spans="1:17" x14ac:dyDescent="0.3">
      <c r="A1940" t="s">
        <v>19380</v>
      </c>
      <c r="B1940" t="s">
        <v>4226</v>
      </c>
      <c r="D1940" t="s">
        <v>19381</v>
      </c>
      <c r="E1940" t="s">
        <v>19382</v>
      </c>
      <c r="F1940" t="s">
        <v>19383</v>
      </c>
      <c r="G1940" t="s">
        <v>3906</v>
      </c>
      <c r="H1940">
        <v>563.77599999999995</v>
      </c>
      <c r="I1940">
        <v>34.202399999999997</v>
      </c>
      <c r="J1940" t="s">
        <v>19384</v>
      </c>
      <c r="K1940" t="s">
        <v>19385</v>
      </c>
      <c r="L1940">
        <v>259</v>
      </c>
      <c r="M1940">
        <v>0</v>
      </c>
      <c r="N1940" t="s">
        <v>13273</v>
      </c>
      <c r="O1940" t="s">
        <v>19386</v>
      </c>
    </row>
    <row r="1941" spans="1:17" x14ac:dyDescent="0.3">
      <c r="A1941" t="s">
        <v>19387</v>
      </c>
      <c r="B1941" t="s">
        <v>6388</v>
      </c>
      <c r="C1941" t="s">
        <v>19388</v>
      </c>
      <c r="D1941" t="s">
        <v>19389</v>
      </c>
      <c r="E1941" t="s">
        <v>19390</v>
      </c>
      <c r="F1941" t="s">
        <v>19391</v>
      </c>
      <c r="G1941" t="s">
        <v>3917</v>
      </c>
      <c r="H1941">
        <v>1673.88</v>
      </c>
      <c r="I1941">
        <v>40.6</v>
      </c>
      <c r="J1941" t="s">
        <v>19392</v>
      </c>
      <c r="K1941" t="s">
        <v>19393</v>
      </c>
      <c r="L1941">
        <v>52280</v>
      </c>
      <c r="M1941">
        <v>23351</v>
      </c>
      <c r="N1941" t="s">
        <v>19394</v>
      </c>
      <c r="O1941" t="s">
        <v>19395</v>
      </c>
      <c r="P1941" t="s">
        <v>19396</v>
      </c>
    </row>
    <row r="1942" spans="1:17" x14ac:dyDescent="0.3">
      <c r="A1942" t="s">
        <v>19397</v>
      </c>
      <c r="B1942" t="s">
        <v>4347</v>
      </c>
      <c r="C1942" t="s">
        <v>19398</v>
      </c>
      <c r="D1942" t="s">
        <v>19399</v>
      </c>
      <c r="E1942" t="s">
        <v>19400</v>
      </c>
      <c r="F1942" t="s">
        <v>19401</v>
      </c>
      <c r="G1942" t="s">
        <v>3917</v>
      </c>
      <c r="H1942">
        <v>45.045900000000003</v>
      </c>
      <c r="I1942">
        <v>49.7</v>
      </c>
      <c r="K1942" t="s">
        <v>19402</v>
      </c>
      <c r="L1942">
        <v>295</v>
      </c>
      <c r="M1942">
        <v>16375</v>
      </c>
      <c r="N1942" t="s">
        <v>10558</v>
      </c>
      <c r="O1942" t="s">
        <v>19403</v>
      </c>
    </row>
    <row r="1943" spans="1:17" x14ac:dyDescent="0.3">
      <c r="A1943" t="s">
        <v>19404</v>
      </c>
      <c r="B1943" t="s">
        <v>3984</v>
      </c>
      <c r="C1943" t="s">
        <v>19405</v>
      </c>
      <c r="D1943" t="s">
        <v>19406</v>
      </c>
      <c r="E1943" t="s">
        <v>19407</v>
      </c>
      <c r="F1943" t="s">
        <v>19408</v>
      </c>
      <c r="G1943" t="s">
        <v>3917</v>
      </c>
      <c r="H1943">
        <v>33.126800000000003</v>
      </c>
      <c r="I1943">
        <v>50.1</v>
      </c>
      <c r="K1943" t="s">
        <v>19409</v>
      </c>
      <c r="L1943">
        <v>51</v>
      </c>
      <c r="M1943">
        <v>13222</v>
      </c>
      <c r="N1943" t="s">
        <v>7096</v>
      </c>
      <c r="O1943" t="s">
        <v>19410</v>
      </c>
      <c r="P1943" t="s">
        <v>19411</v>
      </c>
      <c r="Q1943">
        <v>25</v>
      </c>
    </row>
    <row r="1944" spans="1:17" x14ac:dyDescent="0.3">
      <c r="A1944" t="s">
        <v>19412</v>
      </c>
      <c r="B1944" t="s">
        <v>3984</v>
      </c>
      <c r="C1944" t="s">
        <v>19413</v>
      </c>
      <c r="D1944" t="s">
        <v>19414</v>
      </c>
      <c r="E1944" t="s">
        <v>19415</v>
      </c>
      <c r="F1944" t="s">
        <v>19416</v>
      </c>
      <c r="G1944" t="s">
        <v>3917</v>
      </c>
      <c r="H1944">
        <v>26.088200000000001</v>
      </c>
      <c r="I1944">
        <v>49.9</v>
      </c>
      <c r="K1944" t="s">
        <v>19417</v>
      </c>
      <c r="L1944">
        <v>246</v>
      </c>
      <c r="M1944">
        <v>9870</v>
      </c>
      <c r="N1944" t="s">
        <v>7096</v>
      </c>
      <c r="O1944" t="s">
        <v>19418</v>
      </c>
      <c r="P1944" t="s">
        <v>19419</v>
      </c>
      <c r="Q1944">
        <v>24</v>
      </c>
    </row>
    <row r="1945" spans="1:17" x14ac:dyDescent="0.3">
      <c r="A1945" t="s">
        <v>19420</v>
      </c>
      <c r="B1945" t="s">
        <v>3984</v>
      </c>
      <c r="C1945" t="s">
        <v>19421</v>
      </c>
      <c r="D1945" t="s">
        <v>19422</v>
      </c>
      <c r="E1945" t="s">
        <v>19423</v>
      </c>
      <c r="F1945" t="s">
        <v>19424</v>
      </c>
      <c r="G1945" t="s">
        <v>3917</v>
      </c>
      <c r="H1945">
        <v>34.381</v>
      </c>
      <c r="I1945">
        <v>50</v>
      </c>
      <c r="K1945" t="s">
        <v>19425</v>
      </c>
      <c r="L1945">
        <v>97</v>
      </c>
      <c r="M1945">
        <v>13579</v>
      </c>
      <c r="N1945" t="s">
        <v>13691</v>
      </c>
      <c r="O1945" t="s">
        <v>19426</v>
      </c>
      <c r="P1945" t="s">
        <v>19427</v>
      </c>
      <c r="Q1945">
        <v>24</v>
      </c>
    </row>
    <row r="1946" spans="1:17" x14ac:dyDescent="0.3">
      <c r="A1946" t="s">
        <v>19428</v>
      </c>
      <c r="B1946" t="s">
        <v>3923</v>
      </c>
      <c r="C1946" t="s">
        <v>19429</v>
      </c>
      <c r="D1946" t="s">
        <v>19430</v>
      </c>
      <c r="E1946" t="s">
        <v>19431</v>
      </c>
      <c r="F1946" t="s">
        <v>19432</v>
      </c>
      <c r="G1946" t="s">
        <v>3906</v>
      </c>
      <c r="H1946">
        <v>1002.92</v>
      </c>
      <c r="I1946">
        <v>44.3065</v>
      </c>
      <c r="J1946" t="s">
        <v>19433</v>
      </c>
      <c r="K1946" t="s">
        <v>19434</v>
      </c>
      <c r="L1946">
        <v>121</v>
      </c>
      <c r="M1946">
        <v>0</v>
      </c>
      <c r="N1946" t="s">
        <v>6097</v>
      </c>
      <c r="O1946" t="s">
        <v>19435</v>
      </c>
    </row>
    <row r="1947" spans="1:17" x14ac:dyDescent="0.3">
      <c r="A1947" t="s">
        <v>19436</v>
      </c>
      <c r="B1947" t="s">
        <v>3923</v>
      </c>
      <c r="C1947" t="s">
        <v>19437</v>
      </c>
      <c r="D1947" t="s">
        <v>19438</v>
      </c>
      <c r="E1947" t="s">
        <v>19439</v>
      </c>
      <c r="F1947" t="s">
        <v>19440</v>
      </c>
      <c r="G1947" t="s">
        <v>3906</v>
      </c>
      <c r="H1947">
        <v>1161.3599999999999</v>
      </c>
      <c r="I1947">
        <v>38.450000000000003</v>
      </c>
      <c r="J1947" t="s">
        <v>19441</v>
      </c>
      <c r="K1947" t="s">
        <v>19442</v>
      </c>
      <c r="L1947">
        <v>1485</v>
      </c>
      <c r="M1947">
        <v>32739</v>
      </c>
      <c r="N1947" t="s">
        <v>5326</v>
      </c>
      <c r="O1947" t="s">
        <v>19443</v>
      </c>
    </row>
    <row r="1948" spans="1:17" x14ac:dyDescent="0.3">
      <c r="A1948" t="s">
        <v>19444</v>
      </c>
      <c r="B1948" t="s">
        <v>4226</v>
      </c>
      <c r="C1948" t="s">
        <v>19445</v>
      </c>
      <c r="D1948" t="s">
        <v>19446</v>
      </c>
      <c r="E1948" t="s">
        <v>19447</v>
      </c>
      <c r="F1948" t="s">
        <v>19448</v>
      </c>
      <c r="G1948" t="s">
        <v>3917</v>
      </c>
      <c r="H1948">
        <v>308.37</v>
      </c>
      <c r="I1948">
        <v>36.4</v>
      </c>
      <c r="K1948" t="s">
        <v>19449</v>
      </c>
      <c r="L1948">
        <v>310474</v>
      </c>
      <c r="M1948">
        <v>0</v>
      </c>
      <c r="N1948" t="s">
        <v>19450</v>
      </c>
      <c r="O1948" t="s">
        <v>19451</v>
      </c>
    </row>
    <row r="1949" spans="1:17" x14ac:dyDescent="0.3">
      <c r="A1949" t="s">
        <v>19452</v>
      </c>
      <c r="B1949" t="s">
        <v>4443</v>
      </c>
      <c r="C1949" t="s">
        <v>19453</v>
      </c>
      <c r="D1949" t="s">
        <v>19454</v>
      </c>
      <c r="E1949" t="s">
        <v>19455</v>
      </c>
      <c r="F1949" t="s">
        <v>19456</v>
      </c>
      <c r="G1949" t="s">
        <v>3917</v>
      </c>
      <c r="H1949">
        <v>3150.42</v>
      </c>
      <c r="I1949">
        <v>42</v>
      </c>
      <c r="K1949" t="s">
        <v>19457</v>
      </c>
      <c r="L1949">
        <v>3758276</v>
      </c>
      <c r="M1949">
        <v>0</v>
      </c>
      <c r="N1949" t="s">
        <v>8080</v>
      </c>
      <c r="O1949" t="s">
        <v>19458</v>
      </c>
    </row>
    <row r="1950" spans="1:17" x14ac:dyDescent="0.3">
      <c r="A1950" t="s">
        <v>19459</v>
      </c>
      <c r="B1950" t="s">
        <v>3984</v>
      </c>
      <c r="C1950" t="s">
        <v>19460</v>
      </c>
      <c r="D1950" t="s">
        <v>19461</v>
      </c>
      <c r="E1950" t="s">
        <v>19462</v>
      </c>
      <c r="F1950" t="s">
        <v>19463</v>
      </c>
      <c r="G1950" t="s">
        <v>3917</v>
      </c>
      <c r="H1950">
        <v>35.804099999999998</v>
      </c>
      <c r="I1950">
        <v>50.4</v>
      </c>
      <c r="K1950" t="s">
        <v>19464</v>
      </c>
      <c r="L1950">
        <v>103</v>
      </c>
      <c r="M1950">
        <v>12990</v>
      </c>
      <c r="N1950" t="s">
        <v>7096</v>
      </c>
      <c r="O1950" t="s">
        <v>19465</v>
      </c>
      <c r="Q1950">
        <v>30</v>
      </c>
    </row>
    <row r="1951" spans="1:17" x14ac:dyDescent="0.3">
      <c r="A1951" t="s">
        <v>19466</v>
      </c>
      <c r="B1951" t="s">
        <v>4267</v>
      </c>
      <c r="D1951" t="s">
        <v>19467</v>
      </c>
      <c r="E1951" t="s">
        <v>19468</v>
      </c>
      <c r="F1951" t="s">
        <v>19469</v>
      </c>
      <c r="G1951" t="s">
        <v>3989</v>
      </c>
      <c r="H1951">
        <v>525.20699999999999</v>
      </c>
      <c r="I1951">
        <v>35.4</v>
      </c>
      <c r="K1951" t="s">
        <v>19470</v>
      </c>
      <c r="L1951">
        <v>911</v>
      </c>
      <c r="M1951">
        <v>0</v>
      </c>
      <c r="N1951" t="s">
        <v>19471</v>
      </c>
      <c r="O1951" t="s">
        <v>19472</v>
      </c>
    </row>
    <row r="1952" spans="1:17" x14ac:dyDescent="0.3">
      <c r="A1952" t="s">
        <v>19473</v>
      </c>
      <c r="B1952" t="s">
        <v>4347</v>
      </c>
      <c r="C1952" t="s">
        <v>19474</v>
      </c>
      <c r="D1952" t="s">
        <v>19475</v>
      </c>
      <c r="E1952" t="s">
        <v>19476</v>
      </c>
      <c r="F1952" t="s">
        <v>19477</v>
      </c>
      <c r="G1952" t="s">
        <v>3917</v>
      </c>
      <c r="H1952">
        <v>71.007499999999993</v>
      </c>
      <c r="I1952">
        <v>48.9</v>
      </c>
      <c r="K1952" t="s">
        <v>19478</v>
      </c>
      <c r="L1952">
        <v>610</v>
      </c>
      <c r="M1952">
        <v>22653</v>
      </c>
      <c r="N1952" t="s">
        <v>5541</v>
      </c>
      <c r="O1952" t="s">
        <v>19479</v>
      </c>
    </row>
    <row r="1953" spans="1:17" x14ac:dyDescent="0.3">
      <c r="A1953" t="s">
        <v>19480</v>
      </c>
      <c r="B1953" t="s">
        <v>4347</v>
      </c>
      <c r="C1953" t="s">
        <v>19481</v>
      </c>
      <c r="D1953" t="s">
        <v>19482</v>
      </c>
      <c r="E1953" t="s">
        <v>19483</v>
      </c>
      <c r="F1953" t="s">
        <v>19484</v>
      </c>
      <c r="G1953" t="s">
        <v>3917</v>
      </c>
      <c r="H1953">
        <v>39.521099999999997</v>
      </c>
      <c r="I1953">
        <v>0</v>
      </c>
      <c r="K1953" t="s">
        <v>19485</v>
      </c>
      <c r="L1953">
        <v>18008</v>
      </c>
      <c r="M1953">
        <v>0</v>
      </c>
      <c r="N1953" t="s">
        <v>12598</v>
      </c>
      <c r="O1953" t="s">
        <v>19486</v>
      </c>
    </row>
    <row r="1954" spans="1:17" x14ac:dyDescent="0.3">
      <c r="A1954" t="s">
        <v>19487</v>
      </c>
      <c r="B1954" t="s">
        <v>4347</v>
      </c>
      <c r="C1954" t="s">
        <v>19488</v>
      </c>
      <c r="D1954" t="s">
        <v>19489</v>
      </c>
      <c r="E1954" t="s">
        <v>19490</v>
      </c>
      <c r="F1954" t="s">
        <v>19491</v>
      </c>
      <c r="G1954" t="s">
        <v>3917</v>
      </c>
      <c r="H1954">
        <v>38.094200000000001</v>
      </c>
      <c r="I1954">
        <v>48.9</v>
      </c>
      <c r="K1954" t="s">
        <v>19492</v>
      </c>
      <c r="L1954">
        <v>546</v>
      </c>
      <c r="M1954">
        <v>15245</v>
      </c>
      <c r="N1954" t="s">
        <v>5541</v>
      </c>
      <c r="O1954" t="s">
        <v>19493</v>
      </c>
    </row>
    <row r="1955" spans="1:17" x14ac:dyDescent="0.3">
      <c r="A1955" t="s">
        <v>19494</v>
      </c>
      <c r="B1955" t="s">
        <v>4347</v>
      </c>
      <c r="C1955" t="s">
        <v>19495</v>
      </c>
      <c r="D1955" t="s">
        <v>19496</v>
      </c>
      <c r="E1955" t="s">
        <v>19497</v>
      </c>
      <c r="F1955" t="s">
        <v>19498</v>
      </c>
      <c r="G1955" t="s">
        <v>3917</v>
      </c>
      <c r="H1955">
        <v>176.37200000000001</v>
      </c>
      <c r="I1955">
        <v>45.9</v>
      </c>
      <c r="K1955" t="s">
        <v>19499</v>
      </c>
      <c r="L1955">
        <v>1460</v>
      </c>
      <c r="M1955">
        <v>35181</v>
      </c>
      <c r="N1955" t="s">
        <v>5541</v>
      </c>
      <c r="O1955" t="s">
        <v>19500</v>
      </c>
      <c r="Q1955">
        <v>20</v>
      </c>
    </row>
    <row r="1956" spans="1:17" x14ac:dyDescent="0.3">
      <c r="A1956" t="s">
        <v>19501</v>
      </c>
      <c r="B1956" t="s">
        <v>4347</v>
      </c>
      <c r="C1956" t="s">
        <v>19502</v>
      </c>
      <c r="D1956" t="s">
        <v>19503</v>
      </c>
      <c r="E1956" t="s">
        <v>19504</v>
      </c>
      <c r="F1956" t="s">
        <v>19505</v>
      </c>
      <c r="G1956" t="s">
        <v>3917</v>
      </c>
      <c r="H1956">
        <v>56.1449</v>
      </c>
      <c r="I1956">
        <v>48.6</v>
      </c>
      <c r="K1956" t="s">
        <v>19506</v>
      </c>
      <c r="L1956">
        <v>938</v>
      </c>
      <c r="M1956">
        <v>20995</v>
      </c>
      <c r="N1956" t="s">
        <v>5541</v>
      </c>
      <c r="O1956" t="s">
        <v>19507</v>
      </c>
    </row>
    <row r="1957" spans="1:17" x14ac:dyDescent="0.3">
      <c r="A1957" t="s">
        <v>19508</v>
      </c>
      <c r="B1957" t="s">
        <v>4347</v>
      </c>
      <c r="C1957" t="s">
        <v>19509</v>
      </c>
      <c r="D1957" t="s">
        <v>19510</v>
      </c>
      <c r="E1957" t="s">
        <v>19511</v>
      </c>
      <c r="F1957" t="s">
        <v>19512</v>
      </c>
      <c r="G1957" t="s">
        <v>3917</v>
      </c>
      <c r="H1957">
        <v>30.143899999999999</v>
      </c>
      <c r="I1957">
        <v>54.7</v>
      </c>
      <c r="K1957" t="s">
        <v>19513</v>
      </c>
      <c r="L1957">
        <v>573</v>
      </c>
      <c r="M1957">
        <v>11855</v>
      </c>
      <c r="N1957" t="s">
        <v>19514</v>
      </c>
      <c r="O1957" t="s">
        <v>19515</v>
      </c>
      <c r="Q1957">
        <v>25</v>
      </c>
    </row>
    <row r="1958" spans="1:17" x14ac:dyDescent="0.3">
      <c r="A1958" t="s">
        <v>19516</v>
      </c>
      <c r="B1958" t="s">
        <v>3984</v>
      </c>
      <c r="C1958" t="s">
        <v>19517</v>
      </c>
      <c r="D1958" t="s">
        <v>19518</v>
      </c>
      <c r="E1958" t="s">
        <v>19519</v>
      </c>
      <c r="F1958" t="s">
        <v>19520</v>
      </c>
      <c r="G1958" t="s">
        <v>3917</v>
      </c>
      <c r="H1958">
        <v>37.2879</v>
      </c>
      <c r="I1958">
        <v>49.4</v>
      </c>
      <c r="K1958" t="s">
        <v>19521</v>
      </c>
      <c r="L1958">
        <v>150</v>
      </c>
      <c r="M1958">
        <v>0</v>
      </c>
      <c r="N1958" t="s">
        <v>10371</v>
      </c>
      <c r="O1958" t="s">
        <v>19522</v>
      </c>
    </row>
    <row r="1959" spans="1:17" x14ac:dyDescent="0.3">
      <c r="A1959" t="s">
        <v>19523</v>
      </c>
      <c r="B1959" t="s">
        <v>3984</v>
      </c>
      <c r="C1959" t="s">
        <v>19524</v>
      </c>
      <c r="D1959" t="s">
        <v>19525</v>
      </c>
      <c r="E1959" t="s">
        <v>19526</v>
      </c>
      <c r="F1959" t="s">
        <v>19527</v>
      </c>
      <c r="G1959" t="s">
        <v>3917</v>
      </c>
      <c r="H1959">
        <v>38.247700000000002</v>
      </c>
      <c r="I1959">
        <v>53.3</v>
      </c>
      <c r="K1959" t="s">
        <v>19528</v>
      </c>
      <c r="L1959">
        <v>267</v>
      </c>
      <c r="M1959">
        <v>16015</v>
      </c>
      <c r="N1959" t="s">
        <v>8499</v>
      </c>
      <c r="O1959" t="s">
        <v>19529</v>
      </c>
      <c r="P1959" t="s">
        <v>19530</v>
      </c>
      <c r="Q1959">
        <v>20</v>
      </c>
    </row>
    <row r="1960" spans="1:17" x14ac:dyDescent="0.3">
      <c r="A1960" t="s">
        <v>19531</v>
      </c>
      <c r="B1960" t="s">
        <v>4347</v>
      </c>
      <c r="C1960" t="s">
        <v>19532</v>
      </c>
      <c r="D1960" t="s">
        <v>19533</v>
      </c>
      <c r="E1960" t="s">
        <v>19534</v>
      </c>
      <c r="F1960" t="s">
        <v>19535</v>
      </c>
      <c r="G1960" t="s">
        <v>3917</v>
      </c>
      <c r="H1960">
        <v>34.498100000000001</v>
      </c>
      <c r="I1960">
        <v>53.5</v>
      </c>
      <c r="K1960" t="s">
        <v>19536</v>
      </c>
      <c r="L1960">
        <v>316</v>
      </c>
      <c r="M1960">
        <v>13617</v>
      </c>
      <c r="N1960" t="s">
        <v>5541</v>
      </c>
      <c r="O1960" t="s">
        <v>19537</v>
      </c>
    </row>
    <row r="1961" spans="1:17" x14ac:dyDescent="0.3">
      <c r="A1961" t="s">
        <v>19538</v>
      </c>
      <c r="B1961" t="s">
        <v>4347</v>
      </c>
      <c r="C1961" t="s">
        <v>19539</v>
      </c>
      <c r="D1961" t="s">
        <v>19540</v>
      </c>
      <c r="E1961" t="s">
        <v>19541</v>
      </c>
      <c r="F1961" t="s">
        <v>19542</v>
      </c>
      <c r="G1961" t="s">
        <v>3917</v>
      </c>
      <c r="H1961">
        <v>38.225999999999999</v>
      </c>
      <c r="I1961">
        <v>48.4</v>
      </c>
      <c r="K1961" t="s">
        <v>19543</v>
      </c>
      <c r="L1961">
        <v>176</v>
      </c>
      <c r="M1961">
        <v>15376</v>
      </c>
      <c r="N1961" t="s">
        <v>5541</v>
      </c>
      <c r="O1961" t="s">
        <v>19544</v>
      </c>
    </row>
    <row r="1962" spans="1:17" x14ac:dyDescent="0.3">
      <c r="A1962" t="s">
        <v>19545</v>
      </c>
      <c r="B1962" t="s">
        <v>3984</v>
      </c>
      <c r="C1962" t="s">
        <v>19546</v>
      </c>
      <c r="D1962" t="s">
        <v>19547</v>
      </c>
      <c r="E1962" t="s">
        <v>19548</v>
      </c>
      <c r="F1962" t="s">
        <v>19549</v>
      </c>
      <c r="G1962" t="s">
        <v>3917</v>
      </c>
      <c r="H1962">
        <v>12.4031</v>
      </c>
      <c r="I1962">
        <v>35</v>
      </c>
      <c r="K1962" t="s">
        <v>19550</v>
      </c>
      <c r="L1962">
        <v>27</v>
      </c>
      <c r="M1962">
        <v>5996</v>
      </c>
      <c r="N1962" t="s">
        <v>7885</v>
      </c>
      <c r="O1962" t="s">
        <v>19551</v>
      </c>
      <c r="P1962" t="s">
        <v>19552</v>
      </c>
      <c r="Q1962">
        <v>25</v>
      </c>
    </row>
    <row r="1963" spans="1:17" x14ac:dyDescent="0.3">
      <c r="A1963" t="s">
        <v>19553</v>
      </c>
      <c r="B1963" t="s">
        <v>3984</v>
      </c>
      <c r="C1963" t="s">
        <v>19554</v>
      </c>
      <c r="D1963" t="s">
        <v>19555</v>
      </c>
      <c r="E1963" t="s">
        <v>19556</v>
      </c>
      <c r="F1963" t="s">
        <v>19557</v>
      </c>
      <c r="G1963" t="s">
        <v>3917</v>
      </c>
      <c r="H1963">
        <v>15.221</v>
      </c>
      <c r="I1963">
        <v>48.1</v>
      </c>
      <c r="K1963" t="s">
        <v>19558</v>
      </c>
      <c r="L1963">
        <v>49</v>
      </c>
      <c r="M1963">
        <v>6398</v>
      </c>
      <c r="N1963" t="s">
        <v>7885</v>
      </c>
      <c r="O1963" t="s">
        <v>19559</v>
      </c>
      <c r="P1963" t="s">
        <v>19560</v>
      </c>
      <c r="Q1963">
        <v>25</v>
      </c>
    </row>
    <row r="1964" spans="1:17" x14ac:dyDescent="0.3">
      <c r="A1964" t="s">
        <v>19561</v>
      </c>
      <c r="B1964" t="s">
        <v>3984</v>
      </c>
      <c r="C1964" t="s">
        <v>19562</v>
      </c>
      <c r="D1964" t="s">
        <v>19563</v>
      </c>
      <c r="E1964" t="s">
        <v>19564</v>
      </c>
      <c r="F1964" t="s">
        <v>19565</v>
      </c>
      <c r="G1964" t="s">
        <v>3917</v>
      </c>
      <c r="H1964">
        <v>13.7469</v>
      </c>
      <c r="I1964">
        <v>39.299999999999997</v>
      </c>
      <c r="K1964" t="s">
        <v>19566</v>
      </c>
      <c r="L1964">
        <v>20</v>
      </c>
      <c r="M1964">
        <v>5649</v>
      </c>
      <c r="N1964" t="s">
        <v>7885</v>
      </c>
      <c r="O1964" t="s">
        <v>19567</v>
      </c>
      <c r="Q1964">
        <v>25</v>
      </c>
    </row>
    <row r="1965" spans="1:17" x14ac:dyDescent="0.3">
      <c r="A1965" t="s">
        <v>19568</v>
      </c>
      <c r="B1965" t="s">
        <v>3984</v>
      </c>
      <c r="C1965" t="s">
        <v>19569</v>
      </c>
      <c r="D1965" t="s">
        <v>19570</v>
      </c>
      <c r="E1965" t="s">
        <v>19571</v>
      </c>
      <c r="F1965" t="s">
        <v>19572</v>
      </c>
      <c r="G1965" t="s">
        <v>3989</v>
      </c>
      <c r="H1965">
        <v>29.347200000000001</v>
      </c>
      <c r="I1965">
        <v>49.5</v>
      </c>
      <c r="K1965" t="s">
        <v>19573</v>
      </c>
      <c r="L1965">
        <v>34</v>
      </c>
      <c r="M1965">
        <v>0</v>
      </c>
      <c r="N1965" t="s">
        <v>19574</v>
      </c>
      <c r="O1965" t="s">
        <v>19575</v>
      </c>
    </row>
    <row r="1966" spans="1:17" x14ac:dyDescent="0.3">
      <c r="A1966" t="s">
        <v>19576</v>
      </c>
      <c r="B1966" t="s">
        <v>4347</v>
      </c>
      <c r="C1966" t="s">
        <v>19577</v>
      </c>
      <c r="D1966" t="s">
        <v>19578</v>
      </c>
      <c r="E1966" t="s">
        <v>19579</v>
      </c>
      <c r="F1966" t="s">
        <v>19580</v>
      </c>
      <c r="G1966" t="s">
        <v>3917</v>
      </c>
      <c r="H1966">
        <v>38.278799999999997</v>
      </c>
      <c r="I1966">
        <v>50.6</v>
      </c>
      <c r="K1966" t="s">
        <v>19581</v>
      </c>
      <c r="L1966">
        <v>603</v>
      </c>
      <c r="M1966">
        <v>13239</v>
      </c>
      <c r="N1966" t="s">
        <v>5541</v>
      </c>
      <c r="O1966" t="s">
        <v>19582</v>
      </c>
    </row>
    <row r="1967" spans="1:17" x14ac:dyDescent="0.3">
      <c r="A1967" t="s">
        <v>19583</v>
      </c>
      <c r="B1967" t="s">
        <v>4347</v>
      </c>
      <c r="C1967" t="s">
        <v>19584</v>
      </c>
      <c r="D1967" t="s">
        <v>19585</v>
      </c>
      <c r="E1967" t="s">
        <v>19586</v>
      </c>
      <c r="F1967" t="s">
        <v>19587</v>
      </c>
      <c r="G1967" t="s">
        <v>3917</v>
      </c>
      <c r="H1967">
        <v>37.014299999999999</v>
      </c>
      <c r="I1967">
        <v>48</v>
      </c>
      <c r="K1967" t="s">
        <v>19588</v>
      </c>
      <c r="L1967">
        <v>1944</v>
      </c>
      <c r="M1967">
        <v>18303</v>
      </c>
      <c r="N1967" t="s">
        <v>5541</v>
      </c>
      <c r="O1967" t="s">
        <v>19589</v>
      </c>
      <c r="Q1967">
        <v>20</v>
      </c>
    </row>
    <row r="1968" spans="1:17" x14ac:dyDescent="0.3">
      <c r="A1968" t="s">
        <v>19590</v>
      </c>
      <c r="B1968" t="s">
        <v>3984</v>
      </c>
      <c r="C1968" t="s">
        <v>19591</v>
      </c>
      <c r="D1968" t="s">
        <v>19592</v>
      </c>
      <c r="E1968" t="s">
        <v>19593</v>
      </c>
      <c r="F1968" t="s">
        <v>19594</v>
      </c>
      <c r="G1968" t="s">
        <v>3917</v>
      </c>
      <c r="H1968">
        <v>31.743099999999998</v>
      </c>
      <c r="I1968">
        <v>54</v>
      </c>
      <c r="K1968" t="s">
        <v>19595</v>
      </c>
      <c r="L1968">
        <v>194</v>
      </c>
      <c r="M1968">
        <v>0</v>
      </c>
      <c r="N1968" t="s">
        <v>19596</v>
      </c>
      <c r="O1968" t="s">
        <v>19597</v>
      </c>
      <c r="Q1968">
        <v>26</v>
      </c>
    </row>
    <row r="1969" spans="1:17" x14ac:dyDescent="0.3">
      <c r="A1969" t="s">
        <v>19598</v>
      </c>
      <c r="B1969" t="s">
        <v>3984</v>
      </c>
      <c r="C1969" t="s">
        <v>19599</v>
      </c>
      <c r="D1969" t="s">
        <v>19600</v>
      </c>
      <c r="E1969" t="s">
        <v>19601</v>
      </c>
      <c r="F1969" t="s">
        <v>19602</v>
      </c>
      <c r="G1969" t="s">
        <v>3917</v>
      </c>
      <c r="H1969">
        <v>37.464599999999997</v>
      </c>
      <c r="I1969">
        <v>47.3</v>
      </c>
      <c r="K1969" t="s">
        <v>19603</v>
      </c>
      <c r="L1969">
        <v>419</v>
      </c>
      <c r="M1969">
        <v>12557</v>
      </c>
      <c r="N1969" t="s">
        <v>7105</v>
      </c>
      <c r="O1969" t="s">
        <v>19604</v>
      </c>
      <c r="P1969" t="s">
        <v>19605</v>
      </c>
      <c r="Q1969">
        <v>28</v>
      </c>
    </row>
    <row r="1970" spans="1:17" x14ac:dyDescent="0.3">
      <c r="A1970" t="s">
        <v>19606</v>
      </c>
      <c r="B1970" t="s">
        <v>3984</v>
      </c>
      <c r="C1970" t="s">
        <v>19607</v>
      </c>
      <c r="D1970" t="s">
        <v>19608</v>
      </c>
      <c r="E1970" t="s">
        <v>19609</v>
      </c>
      <c r="F1970" t="s">
        <v>19610</v>
      </c>
      <c r="G1970" t="s">
        <v>3917</v>
      </c>
      <c r="H1970">
        <v>13.136200000000001</v>
      </c>
      <c r="I1970">
        <v>45.3</v>
      </c>
      <c r="K1970" t="s">
        <v>19611</v>
      </c>
      <c r="L1970">
        <v>16</v>
      </c>
      <c r="M1970">
        <v>5885</v>
      </c>
      <c r="N1970" t="s">
        <v>7885</v>
      </c>
      <c r="O1970" t="s">
        <v>19612</v>
      </c>
      <c r="P1970" t="s">
        <v>19613</v>
      </c>
      <c r="Q1970">
        <v>25</v>
      </c>
    </row>
    <row r="1971" spans="1:17" x14ac:dyDescent="0.3">
      <c r="A1971" t="s">
        <v>19614</v>
      </c>
      <c r="B1971" t="s">
        <v>3984</v>
      </c>
      <c r="C1971" t="s">
        <v>19615</v>
      </c>
      <c r="D1971" t="s">
        <v>19616</v>
      </c>
      <c r="E1971" t="s">
        <v>19617</v>
      </c>
      <c r="F1971" t="s">
        <v>19618</v>
      </c>
      <c r="G1971" t="s">
        <v>3917</v>
      </c>
      <c r="H1971">
        <v>13.2339</v>
      </c>
      <c r="I1971">
        <v>34.9</v>
      </c>
      <c r="K1971" t="s">
        <v>19619</v>
      </c>
      <c r="L1971">
        <v>62</v>
      </c>
      <c r="M1971">
        <v>5830</v>
      </c>
      <c r="N1971" t="s">
        <v>7885</v>
      </c>
      <c r="O1971" t="s">
        <v>19620</v>
      </c>
      <c r="Q1971">
        <v>25</v>
      </c>
    </row>
    <row r="1972" spans="1:17" x14ac:dyDescent="0.3">
      <c r="A1972" t="s">
        <v>19621</v>
      </c>
      <c r="B1972" t="s">
        <v>4635</v>
      </c>
      <c r="C1972" t="s">
        <v>19622</v>
      </c>
      <c r="D1972" t="s">
        <v>19623</v>
      </c>
      <c r="E1972" t="s">
        <v>8496</v>
      </c>
      <c r="F1972" t="s">
        <v>19624</v>
      </c>
      <c r="G1972" t="s">
        <v>3917</v>
      </c>
      <c r="H1972">
        <v>1260.45</v>
      </c>
      <c r="I1972">
        <v>41</v>
      </c>
      <c r="K1972" t="s">
        <v>19625</v>
      </c>
      <c r="L1972">
        <v>16691</v>
      </c>
      <c r="M1972">
        <v>14226</v>
      </c>
      <c r="N1972" t="s">
        <v>8499</v>
      </c>
      <c r="O1972" t="s">
        <v>19626</v>
      </c>
    </row>
    <row r="1973" spans="1:17" x14ac:dyDescent="0.3">
      <c r="A1973" t="s">
        <v>19627</v>
      </c>
      <c r="B1973" t="s">
        <v>4226</v>
      </c>
      <c r="C1973" t="s">
        <v>19628</v>
      </c>
      <c r="D1973" t="s">
        <v>19629</v>
      </c>
      <c r="E1973" t="s">
        <v>19630</v>
      </c>
      <c r="F1973" t="s">
        <v>19631</v>
      </c>
      <c r="G1973" t="s">
        <v>3917</v>
      </c>
      <c r="H1973">
        <v>208.8</v>
      </c>
      <c r="I1973">
        <v>34</v>
      </c>
      <c r="K1973" t="s">
        <v>19632</v>
      </c>
      <c r="L1973">
        <v>7269</v>
      </c>
      <c r="M1973">
        <v>0</v>
      </c>
      <c r="N1973" t="s">
        <v>19633</v>
      </c>
      <c r="O1973" t="s">
        <v>19634</v>
      </c>
    </row>
    <row r="1974" spans="1:17" x14ac:dyDescent="0.3">
      <c r="A1974" t="s">
        <v>19635</v>
      </c>
      <c r="B1974" t="s">
        <v>4198</v>
      </c>
      <c r="C1974" t="s">
        <v>19636</v>
      </c>
      <c r="D1974" t="s">
        <v>19637</v>
      </c>
      <c r="E1974" t="s">
        <v>19638</v>
      </c>
      <c r="F1974" t="s">
        <v>19639</v>
      </c>
      <c r="G1974" t="s">
        <v>3917</v>
      </c>
      <c r="H1974">
        <v>48.794800000000002</v>
      </c>
      <c r="I1974">
        <v>52.3</v>
      </c>
      <c r="K1974" t="s">
        <v>19640</v>
      </c>
      <c r="L1974">
        <v>352</v>
      </c>
      <c r="M1974">
        <v>13831</v>
      </c>
      <c r="N1974" t="s">
        <v>19641</v>
      </c>
      <c r="O1974" t="s">
        <v>19642</v>
      </c>
    </row>
    <row r="1975" spans="1:17" x14ac:dyDescent="0.3">
      <c r="A1975" t="s">
        <v>19643</v>
      </c>
      <c r="B1975" t="s">
        <v>3984</v>
      </c>
      <c r="C1975" t="s">
        <v>19644</v>
      </c>
      <c r="D1975" t="s">
        <v>19645</v>
      </c>
      <c r="E1975" t="s">
        <v>19646</v>
      </c>
      <c r="F1975" t="s">
        <v>19647</v>
      </c>
      <c r="G1975" t="s">
        <v>3917</v>
      </c>
      <c r="H1975">
        <v>17.504000000000001</v>
      </c>
      <c r="I1975">
        <v>32.9</v>
      </c>
      <c r="K1975" t="s">
        <v>19648</v>
      </c>
      <c r="L1975">
        <v>63</v>
      </c>
      <c r="M1975">
        <v>6787</v>
      </c>
      <c r="N1975" t="s">
        <v>7885</v>
      </c>
      <c r="O1975" t="s">
        <v>19649</v>
      </c>
      <c r="P1975" t="s">
        <v>19650</v>
      </c>
      <c r="Q1975">
        <v>23</v>
      </c>
    </row>
    <row r="1976" spans="1:17" x14ac:dyDescent="0.3">
      <c r="A1976" t="s">
        <v>19651</v>
      </c>
      <c r="B1976" t="s">
        <v>4635</v>
      </c>
      <c r="C1976" t="s">
        <v>19652</v>
      </c>
      <c r="D1976" t="s">
        <v>19653</v>
      </c>
      <c r="E1976" t="s">
        <v>19654</v>
      </c>
      <c r="F1976" t="s">
        <v>19655</v>
      </c>
      <c r="G1976" t="s">
        <v>3906</v>
      </c>
      <c r="H1976">
        <v>1030.8800000000001</v>
      </c>
      <c r="I1976">
        <v>42.117899999999999</v>
      </c>
      <c r="J1976" t="s">
        <v>19656</v>
      </c>
      <c r="K1976" t="s">
        <v>19657</v>
      </c>
      <c r="L1976">
        <v>47</v>
      </c>
      <c r="M1976">
        <v>36899</v>
      </c>
      <c r="N1976" t="s">
        <v>19658</v>
      </c>
      <c r="O1976" t="s">
        <v>19659</v>
      </c>
      <c r="P1976" t="s">
        <v>19660</v>
      </c>
    </row>
    <row r="1977" spans="1:17" x14ac:dyDescent="0.3">
      <c r="A1977" t="s">
        <v>19661</v>
      </c>
      <c r="B1977" t="s">
        <v>4443</v>
      </c>
      <c r="C1977" t="s">
        <v>19662</v>
      </c>
      <c r="D1977" t="s">
        <v>19663</v>
      </c>
      <c r="E1977" t="s">
        <v>19664</v>
      </c>
      <c r="F1977" t="s">
        <v>19665</v>
      </c>
      <c r="G1977" t="s">
        <v>3917</v>
      </c>
      <c r="H1977">
        <v>3711.97</v>
      </c>
      <c r="I1977">
        <v>40.1</v>
      </c>
      <c r="K1977" t="s">
        <v>19666</v>
      </c>
      <c r="L1977">
        <v>15764</v>
      </c>
      <c r="M1977">
        <v>0</v>
      </c>
      <c r="N1977" t="s">
        <v>10475</v>
      </c>
      <c r="O1977" t="s">
        <v>19667</v>
      </c>
    </row>
    <row r="1978" spans="1:17" x14ac:dyDescent="0.3">
      <c r="A1978" t="s">
        <v>19668</v>
      </c>
      <c r="B1978" t="s">
        <v>4198</v>
      </c>
      <c r="C1978" t="s">
        <v>19669</v>
      </c>
      <c r="D1978" t="s">
        <v>19670</v>
      </c>
      <c r="E1978" t="s">
        <v>19671</v>
      </c>
      <c r="F1978" t="s">
        <v>19672</v>
      </c>
      <c r="G1978" t="s">
        <v>3917</v>
      </c>
      <c r="H1978">
        <v>136.726</v>
      </c>
      <c r="I1978">
        <v>28.7</v>
      </c>
      <c r="K1978" t="s">
        <v>19673</v>
      </c>
      <c r="L1978">
        <v>1111</v>
      </c>
      <c r="M1978">
        <v>26147</v>
      </c>
      <c r="N1978" t="s">
        <v>19674</v>
      </c>
      <c r="O1978" t="s">
        <v>19675</v>
      </c>
      <c r="P1978" t="s">
        <v>19676</v>
      </c>
    </row>
    <row r="1979" spans="1:17" x14ac:dyDescent="0.3">
      <c r="A1979" t="s">
        <v>19677</v>
      </c>
      <c r="B1979" t="s">
        <v>3923</v>
      </c>
      <c r="D1979" t="s">
        <v>19678</v>
      </c>
      <c r="E1979" t="s">
        <v>19679</v>
      </c>
      <c r="F1979" t="s">
        <v>19680</v>
      </c>
      <c r="G1979" t="s">
        <v>3906</v>
      </c>
      <c r="H1979">
        <v>912.95100000000002</v>
      </c>
      <c r="I1979">
        <v>35.0747</v>
      </c>
      <c r="J1979" t="s">
        <v>19681</v>
      </c>
      <c r="K1979" t="s">
        <v>19682</v>
      </c>
      <c r="L1979">
        <v>1791</v>
      </c>
      <c r="M1979">
        <v>33043</v>
      </c>
      <c r="N1979" t="s">
        <v>13783</v>
      </c>
      <c r="O1979" t="s">
        <v>19683</v>
      </c>
      <c r="P1979" t="s">
        <v>19684</v>
      </c>
    </row>
    <row r="1980" spans="1:17" x14ac:dyDescent="0.3">
      <c r="A1980" t="s">
        <v>19685</v>
      </c>
      <c r="B1980" t="s">
        <v>3984</v>
      </c>
      <c r="C1980" t="s">
        <v>19686</v>
      </c>
      <c r="D1980" t="s">
        <v>19687</v>
      </c>
      <c r="E1980" t="s">
        <v>19688</v>
      </c>
      <c r="F1980" t="s">
        <v>19689</v>
      </c>
      <c r="G1980" t="s">
        <v>3917</v>
      </c>
      <c r="H1980">
        <v>28.693300000000001</v>
      </c>
      <c r="I1980">
        <v>46.2</v>
      </c>
      <c r="K1980" t="s">
        <v>19690</v>
      </c>
      <c r="L1980">
        <v>127</v>
      </c>
      <c r="M1980">
        <v>9780</v>
      </c>
      <c r="N1980" t="s">
        <v>8499</v>
      </c>
      <c r="O1980" t="s">
        <v>19691</v>
      </c>
    </row>
    <row r="1981" spans="1:17" x14ac:dyDescent="0.3">
      <c r="A1981" t="s">
        <v>19692</v>
      </c>
      <c r="B1981" t="s">
        <v>4443</v>
      </c>
      <c r="D1981" t="s">
        <v>19693</v>
      </c>
      <c r="E1981" t="s">
        <v>19694</v>
      </c>
      <c r="F1981" t="s">
        <v>19695</v>
      </c>
      <c r="G1981" t="s">
        <v>3917</v>
      </c>
      <c r="H1981">
        <v>2313.59</v>
      </c>
      <c r="I1981">
        <v>41</v>
      </c>
      <c r="K1981" t="s">
        <v>19696</v>
      </c>
      <c r="L1981">
        <v>5180</v>
      </c>
      <c r="M1981">
        <v>0</v>
      </c>
      <c r="N1981" t="s">
        <v>8585</v>
      </c>
      <c r="O1981" t="s">
        <v>19697</v>
      </c>
    </row>
    <row r="1982" spans="1:17" x14ac:dyDescent="0.3">
      <c r="A1982" t="s">
        <v>19698</v>
      </c>
      <c r="B1982" t="s">
        <v>3984</v>
      </c>
      <c r="C1982" t="s">
        <v>19699</v>
      </c>
      <c r="D1982" t="s">
        <v>19700</v>
      </c>
      <c r="E1982" t="s">
        <v>19701</v>
      </c>
      <c r="F1982" t="s">
        <v>19702</v>
      </c>
      <c r="G1982" t="s">
        <v>3917</v>
      </c>
      <c r="H1982">
        <v>16.055199999999999</v>
      </c>
      <c r="I1982">
        <v>47.9</v>
      </c>
      <c r="K1982" t="s">
        <v>19703</v>
      </c>
      <c r="L1982">
        <v>48</v>
      </c>
      <c r="M1982">
        <v>5838</v>
      </c>
      <c r="N1982" t="s">
        <v>8296</v>
      </c>
      <c r="O1982" t="s">
        <v>19704</v>
      </c>
      <c r="P1982" t="s">
        <v>19705</v>
      </c>
      <c r="Q1982">
        <v>25</v>
      </c>
    </row>
    <row r="1983" spans="1:17" x14ac:dyDescent="0.3">
      <c r="A1983" t="s">
        <v>19706</v>
      </c>
      <c r="B1983" t="s">
        <v>4198</v>
      </c>
      <c r="C1983" t="s">
        <v>19707</v>
      </c>
      <c r="D1983" t="s">
        <v>19708</v>
      </c>
      <c r="E1983" t="s">
        <v>19709</v>
      </c>
      <c r="F1983" t="s">
        <v>19710</v>
      </c>
      <c r="G1983" t="s">
        <v>3917</v>
      </c>
      <c r="H1983">
        <v>4.5702800000000003</v>
      </c>
      <c r="I1983">
        <v>22.4</v>
      </c>
      <c r="K1983" t="s">
        <v>19711</v>
      </c>
      <c r="L1983">
        <v>1300</v>
      </c>
      <c r="M1983">
        <v>2691</v>
      </c>
      <c r="N1983" t="s">
        <v>19712</v>
      </c>
      <c r="O1983" t="s">
        <v>19713</v>
      </c>
    </row>
    <row r="1984" spans="1:17" x14ac:dyDescent="0.3">
      <c r="A1984" t="s">
        <v>19714</v>
      </c>
      <c r="B1984" t="s">
        <v>4443</v>
      </c>
      <c r="D1984" t="s">
        <v>19715</v>
      </c>
      <c r="E1984" t="s">
        <v>19716</v>
      </c>
      <c r="F1984" t="s">
        <v>19717</v>
      </c>
      <c r="G1984" t="s">
        <v>3917</v>
      </c>
      <c r="H1984">
        <v>2107.2399999999998</v>
      </c>
      <c r="I1984">
        <v>42.9</v>
      </c>
      <c r="K1984" t="s">
        <v>19718</v>
      </c>
      <c r="L1984">
        <v>169750</v>
      </c>
      <c r="M1984">
        <v>40808</v>
      </c>
      <c r="N1984" t="s">
        <v>19719</v>
      </c>
      <c r="O1984" t="s">
        <v>19720</v>
      </c>
      <c r="P1984" t="s">
        <v>19721</v>
      </c>
    </row>
    <row r="1985" spans="1:17" x14ac:dyDescent="0.3">
      <c r="A1985" t="s">
        <v>19722</v>
      </c>
      <c r="B1985" t="s">
        <v>4347</v>
      </c>
      <c r="C1985" t="s">
        <v>19723</v>
      </c>
      <c r="D1985" t="s">
        <v>19724</v>
      </c>
      <c r="E1985" t="s">
        <v>19725</v>
      </c>
      <c r="F1985" t="s">
        <v>19726</v>
      </c>
      <c r="G1985" t="s">
        <v>3917</v>
      </c>
      <c r="H1985">
        <v>40.699800000000003</v>
      </c>
      <c r="I1985">
        <v>47.7</v>
      </c>
      <c r="K1985" t="s">
        <v>19727</v>
      </c>
      <c r="L1985">
        <v>1101</v>
      </c>
      <c r="M1985">
        <v>18093</v>
      </c>
      <c r="N1985" t="s">
        <v>5541</v>
      </c>
      <c r="O1985" t="s">
        <v>19728</v>
      </c>
    </row>
    <row r="1986" spans="1:17" x14ac:dyDescent="0.3">
      <c r="A1986" t="s">
        <v>19729</v>
      </c>
      <c r="B1986" t="s">
        <v>4208</v>
      </c>
      <c r="D1986" t="s">
        <v>19730</v>
      </c>
      <c r="E1986" t="s">
        <v>19731</v>
      </c>
      <c r="F1986" t="s">
        <v>19732</v>
      </c>
      <c r="G1986" t="s">
        <v>3917</v>
      </c>
      <c r="H1986">
        <v>91.660600000000002</v>
      </c>
      <c r="I1986">
        <v>29.6</v>
      </c>
      <c r="K1986" t="s">
        <v>19733</v>
      </c>
      <c r="L1986">
        <v>20243</v>
      </c>
      <c r="M1986">
        <v>0</v>
      </c>
      <c r="N1986" t="s">
        <v>19734</v>
      </c>
      <c r="O1986" t="s">
        <v>19735</v>
      </c>
    </row>
    <row r="1987" spans="1:17" x14ac:dyDescent="0.3">
      <c r="A1987" t="s">
        <v>19736</v>
      </c>
      <c r="B1987" t="s">
        <v>4226</v>
      </c>
      <c r="C1987" t="s">
        <v>19737</v>
      </c>
      <c r="D1987" t="s">
        <v>19738</v>
      </c>
      <c r="E1987" t="s">
        <v>19739</v>
      </c>
      <c r="F1987" t="s">
        <v>19740</v>
      </c>
      <c r="G1987" t="s">
        <v>3906</v>
      </c>
      <c r="H1987">
        <v>368.21100000000001</v>
      </c>
      <c r="I1987">
        <v>35.670400000000001</v>
      </c>
      <c r="J1987" t="s">
        <v>19741</v>
      </c>
      <c r="K1987" t="s">
        <v>19742</v>
      </c>
      <c r="L1987">
        <v>1031</v>
      </c>
      <c r="M1987">
        <v>23658</v>
      </c>
      <c r="N1987" t="s">
        <v>5783</v>
      </c>
      <c r="O1987" t="s">
        <v>19743</v>
      </c>
      <c r="P1987" t="s">
        <v>19744</v>
      </c>
    </row>
    <row r="1988" spans="1:17" x14ac:dyDescent="0.3">
      <c r="A1988" t="s">
        <v>521</v>
      </c>
      <c r="B1988" t="s">
        <v>3984</v>
      </c>
      <c r="C1988" t="s">
        <v>19745</v>
      </c>
      <c r="D1988" t="s">
        <v>19746</v>
      </c>
      <c r="E1988" t="s">
        <v>19747</v>
      </c>
      <c r="F1988" t="s">
        <v>19748</v>
      </c>
      <c r="G1988" t="s">
        <v>3989</v>
      </c>
      <c r="H1988">
        <v>40.776000000000003</v>
      </c>
      <c r="I1988">
        <v>48</v>
      </c>
      <c r="K1988" t="s">
        <v>19749</v>
      </c>
      <c r="L1988">
        <v>16</v>
      </c>
      <c r="M1988">
        <v>0</v>
      </c>
      <c r="N1988" t="s">
        <v>19053</v>
      </c>
      <c r="O1988" t="s">
        <v>19750</v>
      </c>
      <c r="Q1988">
        <v>23</v>
      </c>
    </row>
    <row r="1989" spans="1:17" x14ac:dyDescent="0.3">
      <c r="A1989" t="s">
        <v>19751</v>
      </c>
      <c r="B1989" t="s">
        <v>4198</v>
      </c>
      <c r="C1989" t="s">
        <v>19752</v>
      </c>
      <c r="D1989" t="s">
        <v>19753</v>
      </c>
      <c r="E1989" t="s">
        <v>19754</v>
      </c>
      <c r="F1989" t="s">
        <v>19755</v>
      </c>
      <c r="G1989" t="s">
        <v>3917</v>
      </c>
      <c r="H1989">
        <v>170.59899999999999</v>
      </c>
      <c r="I1989">
        <v>0</v>
      </c>
      <c r="K1989" t="s">
        <v>19756</v>
      </c>
      <c r="L1989">
        <v>15410</v>
      </c>
      <c r="M1989">
        <v>0</v>
      </c>
      <c r="N1989" t="s">
        <v>15323</v>
      </c>
      <c r="O1989" t="s">
        <v>19757</v>
      </c>
    </row>
    <row r="1990" spans="1:17" x14ac:dyDescent="0.3">
      <c r="A1990" t="s">
        <v>19758</v>
      </c>
      <c r="B1990" t="s">
        <v>4226</v>
      </c>
      <c r="C1990" t="s">
        <v>19759</v>
      </c>
      <c r="D1990" t="s">
        <v>19760</v>
      </c>
      <c r="E1990" t="s">
        <v>19761</v>
      </c>
      <c r="F1990" t="s">
        <v>19762</v>
      </c>
      <c r="G1990" t="s">
        <v>3906</v>
      </c>
      <c r="H1990">
        <v>268.012</v>
      </c>
      <c r="I1990">
        <v>40.666499999999999</v>
      </c>
      <c r="J1990" t="s">
        <v>19763</v>
      </c>
      <c r="K1990" t="s">
        <v>19764</v>
      </c>
      <c r="L1990">
        <v>546</v>
      </c>
      <c r="M1990">
        <v>25540</v>
      </c>
      <c r="N1990" t="s">
        <v>7323</v>
      </c>
      <c r="O1990" t="s">
        <v>19765</v>
      </c>
      <c r="P1990" t="s">
        <v>19766</v>
      </c>
    </row>
    <row r="1991" spans="1:17" x14ac:dyDescent="0.3">
      <c r="A1991" t="s">
        <v>19767</v>
      </c>
      <c r="B1991" t="s">
        <v>3923</v>
      </c>
      <c r="D1991" t="s">
        <v>19768</v>
      </c>
      <c r="E1991" t="s">
        <v>19769</v>
      </c>
      <c r="F1991" t="s">
        <v>19770</v>
      </c>
      <c r="G1991" t="s">
        <v>3917</v>
      </c>
      <c r="H1991">
        <v>564.01099999999997</v>
      </c>
      <c r="I1991">
        <v>38.4</v>
      </c>
      <c r="K1991" t="s">
        <v>19771</v>
      </c>
      <c r="L1991">
        <v>551915</v>
      </c>
      <c r="M1991">
        <v>0</v>
      </c>
      <c r="N1991" t="s">
        <v>19772</v>
      </c>
      <c r="O1991" t="s">
        <v>19773</v>
      </c>
    </row>
    <row r="1992" spans="1:17" x14ac:dyDescent="0.3">
      <c r="A1992" t="s">
        <v>19774</v>
      </c>
      <c r="B1992" t="s">
        <v>3923</v>
      </c>
      <c r="D1992" t="s">
        <v>19775</v>
      </c>
      <c r="E1992" t="s">
        <v>19776</v>
      </c>
      <c r="F1992" t="s">
        <v>19777</v>
      </c>
      <c r="G1992" t="s">
        <v>3917</v>
      </c>
      <c r="H1992">
        <v>269.94299999999998</v>
      </c>
      <c r="I1992">
        <v>36.799999999999997</v>
      </c>
      <c r="K1992" t="s">
        <v>19778</v>
      </c>
      <c r="L1992">
        <v>3500</v>
      </c>
      <c r="M1992">
        <v>43715</v>
      </c>
      <c r="N1992" t="s">
        <v>11907</v>
      </c>
      <c r="O1992" t="s">
        <v>19779</v>
      </c>
      <c r="P1992" t="s">
        <v>19780</v>
      </c>
    </row>
    <row r="1993" spans="1:17" x14ac:dyDescent="0.3">
      <c r="A1993" t="s">
        <v>19781</v>
      </c>
      <c r="B1993" t="s">
        <v>4367</v>
      </c>
      <c r="C1993" t="s">
        <v>19782</v>
      </c>
      <c r="D1993" t="s">
        <v>19783</v>
      </c>
      <c r="E1993" t="s">
        <v>19784</v>
      </c>
      <c r="F1993" t="s">
        <v>19785</v>
      </c>
      <c r="G1993" t="s">
        <v>3917</v>
      </c>
      <c r="H1993">
        <v>570.80700000000002</v>
      </c>
      <c r="I1993">
        <v>38</v>
      </c>
      <c r="K1993" t="s">
        <v>19786</v>
      </c>
      <c r="L1993">
        <v>541</v>
      </c>
      <c r="M1993">
        <v>17182</v>
      </c>
      <c r="N1993" t="s">
        <v>19787</v>
      </c>
      <c r="O1993" t="s">
        <v>19788</v>
      </c>
    </row>
    <row r="1994" spans="1:17" x14ac:dyDescent="0.3">
      <c r="A1994" t="s">
        <v>19789</v>
      </c>
      <c r="B1994" t="s">
        <v>4367</v>
      </c>
      <c r="C1994" t="s">
        <v>19790</v>
      </c>
      <c r="D1994" t="s">
        <v>19791</v>
      </c>
      <c r="E1994" t="s">
        <v>19792</v>
      </c>
      <c r="F1994" t="s">
        <v>19793</v>
      </c>
      <c r="G1994" t="s">
        <v>3906</v>
      </c>
      <c r="H1994">
        <v>1013.37</v>
      </c>
      <c r="I1994">
        <v>41.231499999999997</v>
      </c>
      <c r="J1994" t="s">
        <v>19794</v>
      </c>
      <c r="K1994" t="s">
        <v>19795</v>
      </c>
      <c r="L1994">
        <v>164</v>
      </c>
      <c r="M1994">
        <v>0</v>
      </c>
      <c r="N1994" t="s">
        <v>19796</v>
      </c>
      <c r="O1994" t="s">
        <v>19797</v>
      </c>
    </row>
    <row r="1995" spans="1:17" x14ac:dyDescent="0.3">
      <c r="A1995" t="s">
        <v>19798</v>
      </c>
      <c r="B1995" t="s">
        <v>4226</v>
      </c>
      <c r="D1995" t="s">
        <v>19799</v>
      </c>
      <c r="E1995" t="s">
        <v>19800</v>
      </c>
      <c r="F1995" t="s">
        <v>19801</v>
      </c>
      <c r="G1995" t="s">
        <v>3989</v>
      </c>
      <c r="H1995">
        <v>41.642099999999999</v>
      </c>
      <c r="I1995">
        <v>0</v>
      </c>
      <c r="K1995" t="s">
        <v>19802</v>
      </c>
      <c r="L1995">
        <v>43187</v>
      </c>
      <c r="M1995">
        <v>0</v>
      </c>
      <c r="N1995" t="s">
        <v>10630</v>
      </c>
      <c r="O1995" t="s">
        <v>19803</v>
      </c>
    </row>
    <row r="1996" spans="1:17" x14ac:dyDescent="0.3">
      <c r="A1996" t="s">
        <v>19804</v>
      </c>
      <c r="B1996" t="s">
        <v>4367</v>
      </c>
      <c r="C1996" t="s">
        <v>19805</v>
      </c>
      <c r="D1996" t="s">
        <v>19806</v>
      </c>
      <c r="E1996" t="s">
        <v>19807</v>
      </c>
      <c r="F1996" t="s">
        <v>19808</v>
      </c>
      <c r="G1996" t="s">
        <v>3917</v>
      </c>
      <c r="H1996">
        <v>610.49800000000005</v>
      </c>
      <c r="I1996">
        <v>39.4</v>
      </c>
      <c r="K1996" t="s">
        <v>19809</v>
      </c>
      <c r="L1996">
        <v>36746</v>
      </c>
      <c r="M1996">
        <v>0</v>
      </c>
      <c r="N1996" t="s">
        <v>19810</v>
      </c>
      <c r="O1996" t="s">
        <v>19811</v>
      </c>
    </row>
    <row r="1997" spans="1:17" x14ac:dyDescent="0.3">
      <c r="A1997" t="s">
        <v>19812</v>
      </c>
      <c r="B1997" t="s">
        <v>3923</v>
      </c>
      <c r="D1997" t="s">
        <v>19813</v>
      </c>
      <c r="E1997" t="s">
        <v>19814</v>
      </c>
      <c r="F1997" t="s">
        <v>19815</v>
      </c>
      <c r="G1997" t="s">
        <v>3917</v>
      </c>
      <c r="H1997">
        <v>1694.09</v>
      </c>
      <c r="I1997">
        <v>33.4</v>
      </c>
      <c r="K1997" t="s">
        <v>19816</v>
      </c>
      <c r="L1997">
        <v>6353</v>
      </c>
      <c r="M1997">
        <v>0</v>
      </c>
      <c r="N1997" t="s">
        <v>19817</v>
      </c>
      <c r="O1997" t="s">
        <v>19818</v>
      </c>
    </row>
    <row r="1998" spans="1:17" x14ac:dyDescent="0.3">
      <c r="A1998" t="s">
        <v>19819</v>
      </c>
      <c r="B1998" t="s">
        <v>4367</v>
      </c>
      <c r="C1998" t="s">
        <v>19820</v>
      </c>
      <c r="D1998" t="s">
        <v>19821</v>
      </c>
      <c r="E1998" t="s">
        <v>19822</v>
      </c>
      <c r="F1998" t="s">
        <v>19823</v>
      </c>
      <c r="G1998" t="s">
        <v>3917</v>
      </c>
      <c r="H1998">
        <v>1930.85</v>
      </c>
      <c r="I1998">
        <v>36.799999999999997</v>
      </c>
      <c r="K1998" t="s">
        <v>19824</v>
      </c>
      <c r="L1998">
        <v>2569</v>
      </c>
      <c r="M1998">
        <v>0</v>
      </c>
      <c r="N1998" t="s">
        <v>13792</v>
      </c>
      <c r="O1998" t="s">
        <v>19825</v>
      </c>
    </row>
    <row r="1999" spans="1:17" x14ac:dyDescent="0.3">
      <c r="A1999" t="s">
        <v>19826</v>
      </c>
      <c r="B1999" t="s">
        <v>5082</v>
      </c>
      <c r="C1999" t="s">
        <v>19827</v>
      </c>
      <c r="D1999" t="s">
        <v>19828</v>
      </c>
      <c r="E1999" t="s">
        <v>19829</v>
      </c>
      <c r="F1999" t="s">
        <v>19830</v>
      </c>
      <c r="G1999" t="s">
        <v>3917</v>
      </c>
      <c r="H1999">
        <v>748.15800000000002</v>
      </c>
      <c r="I1999">
        <v>41</v>
      </c>
      <c r="K1999" t="s">
        <v>19831</v>
      </c>
      <c r="L1999">
        <v>11829</v>
      </c>
      <c r="M1999">
        <v>11837</v>
      </c>
      <c r="N1999" t="s">
        <v>8603</v>
      </c>
      <c r="O1999" t="s">
        <v>19832</v>
      </c>
    </row>
    <row r="2000" spans="1:17" x14ac:dyDescent="0.3">
      <c r="A2000" t="s">
        <v>19833</v>
      </c>
      <c r="B2000" t="s">
        <v>6388</v>
      </c>
      <c r="C2000" t="s">
        <v>19834</v>
      </c>
      <c r="D2000" t="s">
        <v>19835</v>
      </c>
      <c r="E2000" t="s">
        <v>19836</v>
      </c>
      <c r="F2000" t="s">
        <v>19837</v>
      </c>
      <c r="G2000" t="s">
        <v>3906</v>
      </c>
      <c r="H2000">
        <v>1391.41</v>
      </c>
      <c r="I2000">
        <v>43.771099999999997</v>
      </c>
      <c r="J2000" t="s">
        <v>19838</v>
      </c>
      <c r="K2000" t="s">
        <v>19839</v>
      </c>
      <c r="L2000">
        <v>29</v>
      </c>
      <c r="M2000">
        <v>39267</v>
      </c>
      <c r="N2000" t="s">
        <v>9689</v>
      </c>
      <c r="O2000" t="s">
        <v>19840</v>
      </c>
      <c r="P2000" t="s">
        <v>19841</v>
      </c>
    </row>
    <row r="2001" spans="1:17" x14ac:dyDescent="0.3">
      <c r="A2001" t="s">
        <v>19842</v>
      </c>
      <c r="B2001" t="s">
        <v>4367</v>
      </c>
      <c r="C2001" t="s">
        <v>19843</v>
      </c>
      <c r="D2001" t="s">
        <v>19844</v>
      </c>
      <c r="E2001" t="s">
        <v>19845</v>
      </c>
      <c r="F2001" t="s">
        <v>19846</v>
      </c>
      <c r="G2001" t="s">
        <v>3906</v>
      </c>
      <c r="H2001">
        <v>758.97400000000005</v>
      </c>
      <c r="I2001">
        <v>38.874400000000001</v>
      </c>
      <c r="J2001" t="s">
        <v>19847</v>
      </c>
      <c r="K2001" t="s">
        <v>19848</v>
      </c>
      <c r="L2001">
        <v>150</v>
      </c>
      <c r="M2001">
        <v>45274</v>
      </c>
      <c r="N2001" t="s">
        <v>10907</v>
      </c>
      <c r="O2001" t="s">
        <v>19849</v>
      </c>
      <c r="P2001" t="s">
        <v>19850</v>
      </c>
    </row>
    <row r="2002" spans="1:17" x14ac:dyDescent="0.3">
      <c r="A2002" t="s">
        <v>19851</v>
      </c>
      <c r="B2002" t="s">
        <v>3984</v>
      </c>
      <c r="C2002" t="s">
        <v>19852</v>
      </c>
      <c r="D2002" t="s">
        <v>19853</v>
      </c>
      <c r="E2002" t="s">
        <v>19854</v>
      </c>
      <c r="F2002" t="s">
        <v>19855</v>
      </c>
      <c r="G2002" t="s">
        <v>3917</v>
      </c>
      <c r="H2002">
        <v>32.863</v>
      </c>
      <c r="I2002">
        <v>55.4</v>
      </c>
      <c r="K2002" t="s">
        <v>19856</v>
      </c>
      <c r="L2002">
        <v>27</v>
      </c>
      <c r="M2002">
        <v>10237</v>
      </c>
      <c r="N2002" t="s">
        <v>19857</v>
      </c>
      <c r="O2002" t="s">
        <v>19858</v>
      </c>
      <c r="P2002" t="s">
        <v>19859</v>
      </c>
    </row>
    <row r="2003" spans="1:17" x14ac:dyDescent="0.3">
      <c r="A2003" t="s">
        <v>19860</v>
      </c>
      <c r="B2003" t="s">
        <v>5082</v>
      </c>
      <c r="D2003" t="s">
        <v>19861</v>
      </c>
      <c r="E2003" t="s">
        <v>19862</v>
      </c>
      <c r="F2003" t="s">
        <v>19863</v>
      </c>
      <c r="G2003" t="s">
        <v>3917</v>
      </c>
      <c r="H2003">
        <v>114.96299999999999</v>
      </c>
      <c r="I2003">
        <v>42.4</v>
      </c>
      <c r="K2003" t="s">
        <v>19864</v>
      </c>
      <c r="L2003">
        <v>1217</v>
      </c>
      <c r="M2003">
        <v>10656</v>
      </c>
      <c r="N2003" t="s">
        <v>19865</v>
      </c>
      <c r="O2003" t="s">
        <v>19866</v>
      </c>
    </row>
    <row r="2004" spans="1:17" x14ac:dyDescent="0.3">
      <c r="A2004" t="s">
        <v>19867</v>
      </c>
      <c r="B2004" t="s">
        <v>4267</v>
      </c>
      <c r="C2004" t="s">
        <v>19868</v>
      </c>
      <c r="D2004" t="s">
        <v>19869</v>
      </c>
      <c r="E2004" t="s">
        <v>19870</v>
      </c>
      <c r="F2004" t="s">
        <v>19871</v>
      </c>
      <c r="G2004" t="s">
        <v>3906</v>
      </c>
      <c r="H2004">
        <v>2167.4699999999998</v>
      </c>
      <c r="I2004">
        <v>33.5077</v>
      </c>
      <c r="J2004" t="s">
        <v>19872</v>
      </c>
      <c r="K2004" t="s">
        <v>19873</v>
      </c>
      <c r="L2004">
        <v>204</v>
      </c>
      <c r="M2004">
        <v>0</v>
      </c>
      <c r="N2004" t="s">
        <v>19874</v>
      </c>
      <c r="O2004" t="s">
        <v>19875</v>
      </c>
    </row>
    <row r="2005" spans="1:17" x14ac:dyDescent="0.3">
      <c r="A2005" t="s">
        <v>19876</v>
      </c>
      <c r="B2005" t="s">
        <v>3923</v>
      </c>
      <c r="C2005" t="s">
        <v>19877</v>
      </c>
      <c r="D2005" t="s">
        <v>19878</v>
      </c>
      <c r="E2005" t="s">
        <v>19879</v>
      </c>
      <c r="F2005" t="s">
        <v>19880</v>
      </c>
      <c r="G2005" t="s">
        <v>3917</v>
      </c>
      <c r="H2005">
        <v>274.35399999999998</v>
      </c>
      <c r="I2005">
        <v>32.9</v>
      </c>
      <c r="K2005" t="s">
        <v>19881</v>
      </c>
      <c r="L2005">
        <v>979</v>
      </c>
      <c r="M2005">
        <v>0</v>
      </c>
      <c r="N2005" t="s">
        <v>19882</v>
      </c>
      <c r="O2005" t="s">
        <v>19883</v>
      </c>
    </row>
    <row r="2006" spans="1:17" x14ac:dyDescent="0.3">
      <c r="A2006" t="s">
        <v>19884</v>
      </c>
      <c r="B2006" t="s">
        <v>4443</v>
      </c>
      <c r="C2006" t="s">
        <v>19885</v>
      </c>
      <c r="D2006" t="s">
        <v>19886</v>
      </c>
      <c r="E2006" t="s">
        <v>19887</v>
      </c>
      <c r="F2006" t="s">
        <v>19888</v>
      </c>
      <c r="G2006" t="s">
        <v>3917</v>
      </c>
      <c r="H2006">
        <v>2121.89</v>
      </c>
      <c r="I2006">
        <v>39.9</v>
      </c>
      <c r="K2006" t="s">
        <v>19889</v>
      </c>
      <c r="L2006">
        <v>3231</v>
      </c>
      <c r="M2006">
        <v>0</v>
      </c>
      <c r="N2006" t="s">
        <v>6973</v>
      </c>
      <c r="O2006" t="s">
        <v>19890</v>
      </c>
    </row>
    <row r="2007" spans="1:17" x14ac:dyDescent="0.3">
      <c r="A2007" t="s">
        <v>19891</v>
      </c>
      <c r="B2007" t="s">
        <v>4443</v>
      </c>
      <c r="C2007" t="s">
        <v>19892</v>
      </c>
      <c r="D2007" t="s">
        <v>19893</v>
      </c>
      <c r="E2007" t="s">
        <v>19894</v>
      </c>
      <c r="F2007" t="s">
        <v>19895</v>
      </c>
      <c r="G2007" t="s">
        <v>3917</v>
      </c>
      <c r="H2007">
        <v>2860.58</v>
      </c>
      <c r="I2007">
        <v>39.6</v>
      </c>
      <c r="K2007" t="s">
        <v>19896</v>
      </c>
      <c r="L2007">
        <v>53550</v>
      </c>
      <c r="M2007">
        <v>0</v>
      </c>
      <c r="N2007" t="s">
        <v>19897</v>
      </c>
      <c r="O2007" t="s">
        <v>19898</v>
      </c>
    </row>
    <row r="2008" spans="1:17" x14ac:dyDescent="0.3">
      <c r="A2008" t="s">
        <v>19899</v>
      </c>
      <c r="B2008" t="s">
        <v>4443</v>
      </c>
      <c r="C2008" t="s">
        <v>19900</v>
      </c>
      <c r="D2008" t="s">
        <v>19901</v>
      </c>
      <c r="E2008" t="s">
        <v>19902</v>
      </c>
      <c r="F2008" t="s">
        <v>19903</v>
      </c>
      <c r="G2008" t="s">
        <v>3917</v>
      </c>
      <c r="H2008">
        <v>3490.49</v>
      </c>
      <c r="I2008">
        <v>41.2</v>
      </c>
      <c r="K2008" t="s">
        <v>19904</v>
      </c>
      <c r="L2008">
        <v>2563960</v>
      </c>
      <c r="M2008">
        <v>0</v>
      </c>
      <c r="N2008" t="s">
        <v>8585</v>
      </c>
      <c r="O2008" t="s">
        <v>19905</v>
      </c>
    </row>
    <row r="2009" spans="1:17" x14ac:dyDescent="0.3">
      <c r="A2009" t="s">
        <v>19906</v>
      </c>
      <c r="B2009" t="s">
        <v>4443</v>
      </c>
      <c r="C2009" t="s">
        <v>19907</v>
      </c>
      <c r="D2009" t="s">
        <v>19908</v>
      </c>
      <c r="E2009" t="s">
        <v>19909</v>
      </c>
      <c r="F2009" t="s">
        <v>19910</v>
      </c>
      <c r="G2009" t="s">
        <v>3917</v>
      </c>
      <c r="H2009">
        <v>2411.59</v>
      </c>
      <c r="I2009">
        <v>37.799999999999997</v>
      </c>
      <c r="K2009" t="s">
        <v>19911</v>
      </c>
      <c r="L2009">
        <v>128596</v>
      </c>
      <c r="M2009">
        <v>0</v>
      </c>
      <c r="N2009" t="s">
        <v>14976</v>
      </c>
      <c r="O2009" t="s">
        <v>19912</v>
      </c>
    </row>
    <row r="2010" spans="1:17" x14ac:dyDescent="0.3">
      <c r="A2010" t="s">
        <v>89</v>
      </c>
      <c r="B2010" t="s">
        <v>3984</v>
      </c>
      <c r="C2010" t="s">
        <v>19913</v>
      </c>
      <c r="D2010" t="s">
        <v>19914</v>
      </c>
      <c r="E2010" t="s">
        <v>19915</v>
      </c>
      <c r="F2010" t="s">
        <v>19916</v>
      </c>
      <c r="G2010" t="s">
        <v>3989</v>
      </c>
      <c r="H2010">
        <v>30.680499999999999</v>
      </c>
      <c r="I2010">
        <v>50.6</v>
      </c>
      <c r="K2010" t="s">
        <v>19917</v>
      </c>
      <c r="L2010">
        <v>20</v>
      </c>
      <c r="M2010">
        <v>0</v>
      </c>
      <c r="N2010" t="s">
        <v>19918</v>
      </c>
      <c r="O2010" t="s">
        <v>19919</v>
      </c>
      <c r="Q2010">
        <v>24</v>
      </c>
    </row>
    <row r="2011" spans="1:17" x14ac:dyDescent="0.3">
      <c r="A2011" t="s">
        <v>19920</v>
      </c>
      <c r="B2011" t="s">
        <v>6388</v>
      </c>
      <c r="D2011" t="s">
        <v>19921</v>
      </c>
      <c r="E2011" t="s">
        <v>19922</v>
      </c>
      <c r="F2011" t="s">
        <v>19923</v>
      </c>
      <c r="G2011" t="s">
        <v>3917</v>
      </c>
      <c r="H2011">
        <v>2270.5700000000002</v>
      </c>
      <c r="I2011">
        <v>44.6</v>
      </c>
      <c r="K2011" t="s">
        <v>19924</v>
      </c>
      <c r="L2011">
        <v>9317</v>
      </c>
      <c r="M2011">
        <v>43092</v>
      </c>
      <c r="N2011" t="s">
        <v>19925</v>
      </c>
      <c r="O2011" t="s">
        <v>19926</v>
      </c>
      <c r="P2011" t="s">
        <v>19927</v>
      </c>
    </row>
    <row r="2012" spans="1:17" x14ac:dyDescent="0.3">
      <c r="A2012" t="s">
        <v>19928</v>
      </c>
      <c r="B2012" t="s">
        <v>4443</v>
      </c>
      <c r="C2012" t="s">
        <v>19929</v>
      </c>
      <c r="D2012" t="s">
        <v>19930</v>
      </c>
      <c r="E2012" t="s">
        <v>19931</v>
      </c>
      <c r="F2012" t="s">
        <v>19932</v>
      </c>
      <c r="G2012" t="s">
        <v>3917</v>
      </c>
      <c r="H2012">
        <v>2189.48</v>
      </c>
      <c r="I2012">
        <v>40.5</v>
      </c>
      <c r="K2012" t="s">
        <v>19933</v>
      </c>
      <c r="L2012">
        <v>10530</v>
      </c>
      <c r="M2012">
        <v>0</v>
      </c>
      <c r="N2012" t="s">
        <v>19934</v>
      </c>
      <c r="O2012" t="s">
        <v>19935</v>
      </c>
    </row>
    <row r="2013" spans="1:17" x14ac:dyDescent="0.3">
      <c r="A2013" t="s">
        <v>19936</v>
      </c>
      <c r="B2013" t="s">
        <v>3984</v>
      </c>
      <c r="D2013" t="s">
        <v>19937</v>
      </c>
      <c r="E2013" t="s">
        <v>19938</v>
      </c>
      <c r="F2013" t="s">
        <v>19939</v>
      </c>
      <c r="G2013" t="s">
        <v>3917</v>
      </c>
      <c r="H2013">
        <v>11.325100000000001</v>
      </c>
      <c r="I2013">
        <v>46.2</v>
      </c>
      <c r="K2013" t="s">
        <v>19940</v>
      </c>
      <c r="L2013">
        <v>28</v>
      </c>
      <c r="M2013">
        <v>0</v>
      </c>
      <c r="N2013" t="s">
        <v>19941</v>
      </c>
      <c r="O2013" t="s">
        <v>19942</v>
      </c>
      <c r="Q2013">
        <v>25</v>
      </c>
    </row>
    <row r="2014" spans="1:17" x14ac:dyDescent="0.3">
      <c r="A2014" t="s">
        <v>19943</v>
      </c>
      <c r="B2014" t="s">
        <v>3984</v>
      </c>
      <c r="C2014" t="s">
        <v>19944</v>
      </c>
      <c r="D2014" t="s">
        <v>19945</v>
      </c>
      <c r="E2014" t="s">
        <v>17645</v>
      </c>
      <c r="F2014" t="s">
        <v>19946</v>
      </c>
      <c r="G2014" t="s">
        <v>3989</v>
      </c>
      <c r="H2014">
        <v>14.1182</v>
      </c>
      <c r="I2014">
        <v>38.799999999999997</v>
      </c>
      <c r="K2014" t="s">
        <v>19947</v>
      </c>
      <c r="L2014">
        <v>17</v>
      </c>
      <c r="M2014">
        <v>0</v>
      </c>
      <c r="N2014" t="s">
        <v>11132</v>
      </c>
      <c r="O2014" t="s">
        <v>19948</v>
      </c>
      <c r="Q2014">
        <v>25</v>
      </c>
    </row>
    <row r="2015" spans="1:17" x14ac:dyDescent="0.3">
      <c r="A2015" t="s">
        <v>19949</v>
      </c>
      <c r="B2015" t="s">
        <v>3984</v>
      </c>
      <c r="C2015" t="s">
        <v>19950</v>
      </c>
      <c r="D2015" t="s">
        <v>19951</v>
      </c>
      <c r="E2015" t="s">
        <v>7128</v>
      </c>
      <c r="F2015" t="s">
        <v>19952</v>
      </c>
      <c r="G2015" t="s">
        <v>3917</v>
      </c>
      <c r="H2015">
        <v>11.8483</v>
      </c>
      <c r="I2015">
        <v>41.6</v>
      </c>
      <c r="K2015" t="s">
        <v>19953</v>
      </c>
      <c r="L2015">
        <v>270</v>
      </c>
      <c r="M2015">
        <v>0</v>
      </c>
      <c r="N2015" t="s">
        <v>7131</v>
      </c>
      <c r="O2015" t="s">
        <v>19954</v>
      </c>
      <c r="Q2015">
        <v>25</v>
      </c>
    </row>
    <row r="2016" spans="1:17" x14ac:dyDescent="0.3">
      <c r="A2016" t="s">
        <v>19955</v>
      </c>
      <c r="B2016" t="s">
        <v>4367</v>
      </c>
      <c r="C2016" t="s">
        <v>19956</v>
      </c>
      <c r="D2016" t="s">
        <v>19957</v>
      </c>
      <c r="E2016" t="s">
        <v>19958</v>
      </c>
      <c r="F2016" t="s">
        <v>19959</v>
      </c>
      <c r="G2016" t="s">
        <v>3917</v>
      </c>
      <c r="H2016">
        <v>920.27300000000002</v>
      </c>
      <c r="I2016">
        <v>34.299999999999997</v>
      </c>
      <c r="K2016" t="s">
        <v>19960</v>
      </c>
      <c r="L2016">
        <v>478313</v>
      </c>
      <c r="M2016">
        <v>0</v>
      </c>
      <c r="N2016" t="s">
        <v>19961</v>
      </c>
      <c r="O2016" t="s">
        <v>19962</v>
      </c>
    </row>
    <row r="2017" spans="1:17" x14ac:dyDescent="0.3">
      <c r="A2017" t="s">
        <v>19963</v>
      </c>
      <c r="B2017" t="s">
        <v>4367</v>
      </c>
      <c r="C2017" t="s">
        <v>19964</v>
      </c>
      <c r="D2017" t="s">
        <v>19965</v>
      </c>
      <c r="E2017" t="s">
        <v>19966</v>
      </c>
      <c r="F2017" t="s">
        <v>19967</v>
      </c>
      <c r="G2017" t="s">
        <v>3917</v>
      </c>
      <c r="H2017">
        <v>1043.73</v>
      </c>
      <c r="I2017">
        <v>41</v>
      </c>
      <c r="K2017" t="s">
        <v>19968</v>
      </c>
      <c r="L2017">
        <v>196</v>
      </c>
      <c r="M2017">
        <v>0</v>
      </c>
      <c r="N2017" t="s">
        <v>10337</v>
      </c>
      <c r="O2017" t="s">
        <v>19969</v>
      </c>
    </row>
    <row r="2018" spans="1:17" x14ac:dyDescent="0.3">
      <c r="A2018" t="s">
        <v>19970</v>
      </c>
      <c r="B2018" t="s">
        <v>3984</v>
      </c>
      <c r="C2018" t="s">
        <v>19971</v>
      </c>
      <c r="D2018" t="s">
        <v>19972</v>
      </c>
      <c r="E2018" t="s">
        <v>7128</v>
      </c>
      <c r="F2018" t="s">
        <v>19973</v>
      </c>
      <c r="G2018" t="s">
        <v>3917</v>
      </c>
      <c r="H2018">
        <v>12.383699999999999</v>
      </c>
      <c r="I2018">
        <v>42.9</v>
      </c>
      <c r="K2018" t="s">
        <v>19974</v>
      </c>
      <c r="L2018">
        <v>627</v>
      </c>
      <c r="M2018">
        <v>0</v>
      </c>
      <c r="N2018" t="s">
        <v>7131</v>
      </c>
      <c r="O2018" t="s">
        <v>19975</v>
      </c>
      <c r="Q2018">
        <v>25</v>
      </c>
    </row>
    <row r="2019" spans="1:17" x14ac:dyDescent="0.3">
      <c r="A2019" t="s">
        <v>19976</v>
      </c>
      <c r="B2019" t="s">
        <v>3984</v>
      </c>
      <c r="C2019" t="s">
        <v>19977</v>
      </c>
      <c r="D2019" t="s">
        <v>19978</v>
      </c>
      <c r="E2019" t="s">
        <v>19979</v>
      </c>
      <c r="F2019" t="s">
        <v>19980</v>
      </c>
      <c r="G2019" t="s">
        <v>3917</v>
      </c>
      <c r="H2019">
        <v>13.0959</v>
      </c>
      <c r="I2019">
        <v>40</v>
      </c>
      <c r="K2019" t="s">
        <v>19981</v>
      </c>
      <c r="L2019">
        <v>80</v>
      </c>
      <c r="M2019">
        <v>0</v>
      </c>
      <c r="N2019" t="s">
        <v>5370</v>
      </c>
      <c r="O2019" t="s">
        <v>19982</v>
      </c>
    </row>
    <row r="2020" spans="1:17" x14ac:dyDescent="0.3">
      <c r="A2020" t="s">
        <v>19983</v>
      </c>
      <c r="B2020" t="s">
        <v>3923</v>
      </c>
      <c r="C2020" t="s">
        <v>19984</v>
      </c>
      <c r="D2020" t="s">
        <v>19985</v>
      </c>
      <c r="E2020" t="s">
        <v>19986</v>
      </c>
      <c r="F2020" t="s">
        <v>19987</v>
      </c>
      <c r="G2020" t="s">
        <v>3917</v>
      </c>
      <c r="H2020">
        <v>194.32499999999999</v>
      </c>
      <c r="I2020">
        <v>38.1</v>
      </c>
      <c r="K2020" t="s">
        <v>19988</v>
      </c>
      <c r="L2020">
        <v>17867</v>
      </c>
      <c r="M2020">
        <v>0</v>
      </c>
      <c r="N2020" t="s">
        <v>14741</v>
      </c>
      <c r="O2020" t="s">
        <v>19989</v>
      </c>
    </row>
    <row r="2021" spans="1:17" x14ac:dyDescent="0.3">
      <c r="A2021" t="s">
        <v>19990</v>
      </c>
      <c r="B2021" t="s">
        <v>3984</v>
      </c>
      <c r="C2021" t="s">
        <v>19991</v>
      </c>
      <c r="D2021" t="s">
        <v>19992</v>
      </c>
      <c r="E2021" t="s">
        <v>7128</v>
      </c>
      <c r="F2021" t="s">
        <v>19993</v>
      </c>
      <c r="G2021" t="s">
        <v>3989</v>
      </c>
      <c r="H2021">
        <v>8.8421099999999999</v>
      </c>
      <c r="I2021">
        <v>47.9</v>
      </c>
      <c r="K2021" t="s">
        <v>19994</v>
      </c>
      <c r="L2021">
        <v>82</v>
      </c>
      <c r="M2021">
        <v>0</v>
      </c>
      <c r="N2021" t="s">
        <v>7131</v>
      </c>
      <c r="O2021" t="s">
        <v>19995</v>
      </c>
      <c r="Q2021">
        <v>25</v>
      </c>
    </row>
    <row r="2022" spans="1:17" x14ac:dyDescent="0.3">
      <c r="A2022" t="s">
        <v>19996</v>
      </c>
      <c r="B2022" t="s">
        <v>4198</v>
      </c>
      <c r="C2022" t="s">
        <v>19997</v>
      </c>
      <c r="D2022" t="s">
        <v>19998</v>
      </c>
      <c r="E2022" t="s">
        <v>19999</v>
      </c>
      <c r="F2022" t="s">
        <v>20000</v>
      </c>
      <c r="G2022" t="s">
        <v>3917</v>
      </c>
      <c r="H2022">
        <v>136.821</v>
      </c>
      <c r="I2022">
        <v>21.8</v>
      </c>
      <c r="K2022" t="s">
        <v>20001</v>
      </c>
      <c r="L2022">
        <v>2571</v>
      </c>
      <c r="M2022">
        <v>21158</v>
      </c>
      <c r="N2022" t="s">
        <v>14696</v>
      </c>
      <c r="O2022" t="s">
        <v>20002</v>
      </c>
    </row>
    <row r="2023" spans="1:17" x14ac:dyDescent="0.3">
      <c r="A2023" t="s">
        <v>20003</v>
      </c>
      <c r="B2023" t="s">
        <v>3984</v>
      </c>
      <c r="C2023" t="s">
        <v>20004</v>
      </c>
      <c r="D2023" t="s">
        <v>20005</v>
      </c>
      <c r="E2023" t="s">
        <v>20006</v>
      </c>
      <c r="F2023" t="s">
        <v>20007</v>
      </c>
      <c r="G2023" t="s">
        <v>3917</v>
      </c>
      <c r="H2023">
        <v>10.9642</v>
      </c>
      <c r="I2023">
        <v>28.4</v>
      </c>
      <c r="K2023" t="s">
        <v>20008</v>
      </c>
      <c r="L2023">
        <v>15</v>
      </c>
      <c r="M2023">
        <v>0</v>
      </c>
      <c r="N2023" t="s">
        <v>9980</v>
      </c>
      <c r="O2023" t="s">
        <v>20009</v>
      </c>
      <c r="Q2023">
        <v>25</v>
      </c>
    </row>
    <row r="2024" spans="1:17" x14ac:dyDescent="0.3">
      <c r="A2024" t="s">
        <v>20010</v>
      </c>
      <c r="B2024" t="s">
        <v>3984</v>
      </c>
      <c r="C2024" t="s">
        <v>20011</v>
      </c>
      <c r="D2024" t="s">
        <v>20012</v>
      </c>
      <c r="E2024" t="s">
        <v>7128</v>
      </c>
      <c r="F2024" t="s">
        <v>20013</v>
      </c>
      <c r="G2024" t="s">
        <v>3917</v>
      </c>
      <c r="H2024">
        <v>11.6104</v>
      </c>
      <c r="I2024">
        <v>34.1</v>
      </c>
      <c r="K2024" t="s">
        <v>20014</v>
      </c>
      <c r="L2024">
        <v>157</v>
      </c>
      <c r="M2024">
        <v>0</v>
      </c>
      <c r="N2024" t="s">
        <v>7131</v>
      </c>
      <c r="O2024" t="s">
        <v>20015</v>
      </c>
      <c r="Q2024">
        <v>25</v>
      </c>
    </row>
    <row r="2025" spans="1:17" x14ac:dyDescent="0.3">
      <c r="A2025" t="s">
        <v>20016</v>
      </c>
      <c r="B2025" t="s">
        <v>3984</v>
      </c>
      <c r="C2025" t="s">
        <v>20017</v>
      </c>
      <c r="D2025" t="s">
        <v>20018</v>
      </c>
      <c r="E2025" t="s">
        <v>20019</v>
      </c>
      <c r="F2025" t="s">
        <v>20020</v>
      </c>
      <c r="G2025" t="s">
        <v>3989</v>
      </c>
      <c r="H2025">
        <v>32.375100000000003</v>
      </c>
      <c r="I2025">
        <v>55</v>
      </c>
      <c r="K2025" t="s">
        <v>20021</v>
      </c>
      <c r="L2025">
        <v>16</v>
      </c>
      <c r="M2025">
        <v>10293</v>
      </c>
      <c r="N2025" t="s">
        <v>13461</v>
      </c>
      <c r="O2025" t="s">
        <v>20022</v>
      </c>
      <c r="P2025" t="s">
        <v>20023</v>
      </c>
      <c r="Q2025">
        <v>24</v>
      </c>
    </row>
    <row r="2026" spans="1:17" x14ac:dyDescent="0.3">
      <c r="A2026" t="s">
        <v>20024</v>
      </c>
      <c r="B2026" t="s">
        <v>4267</v>
      </c>
      <c r="C2026" t="s">
        <v>20025</v>
      </c>
      <c r="D2026" t="s">
        <v>20026</v>
      </c>
      <c r="E2026" t="s">
        <v>20027</v>
      </c>
      <c r="F2026" t="s">
        <v>20028</v>
      </c>
      <c r="G2026" t="s">
        <v>3917</v>
      </c>
      <c r="H2026">
        <v>234.351</v>
      </c>
      <c r="I2026">
        <v>38.299399999999999</v>
      </c>
      <c r="J2026" t="s">
        <v>20029</v>
      </c>
      <c r="K2026" t="s">
        <v>20030</v>
      </c>
      <c r="L2026">
        <v>4393</v>
      </c>
      <c r="M2026">
        <v>25183</v>
      </c>
      <c r="N2026" t="s">
        <v>7131</v>
      </c>
      <c r="O2026" t="s">
        <v>20031</v>
      </c>
      <c r="P2026" t="s">
        <v>20032</v>
      </c>
    </row>
    <row r="2027" spans="1:17" x14ac:dyDescent="0.3">
      <c r="A2027" t="s">
        <v>20033</v>
      </c>
      <c r="B2027" t="s">
        <v>5082</v>
      </c>
      <c r="C2027" t="s">
        <v>20034</v>
      </c>
      <c r="D2027" t="s">
        <v>20035</v>
      </c>
      <c r="E2027" t="s">
        <v>20036</v>
      </c>
      <c r="F2027" t="s">
        <v>20037</v>
      </c>
      <c r="G2027" t="s">
        <v>3917</v>
      </c>
      <c r="H2027">
        <v>922.85</v>
      </c>
      <c r="I2027">
        <v>41.200099999999999</v>
      </c>
      <c r="J2027" t="s">
        <v>20038</v>
      </c>
      <c r="K2027" t="s">
        <v>20039</v>
      </c>
      <c r="L2027">
        <v>30456</v>
      </c>
      <c r="M2027">
        <v>12795</v>
      </c>
      <c r="N2027" t="s">
        <v>20040</v>
      </c>
      <c r="O2027" t="s">
        <v>20041</v>
      </c>
    </row>
    <row r="2028" spans="1:17" x14ac:dyDescent="0.3">
      <c r="A2028" t="s">
        <v>20042</v>
      </c>
      <c r="B2028" t="s">
        <v>4443</v>
      </c>
      <c r="C2028" t="s">
        <v>20043</v>
      </c>
      <c r="D2028" t="s">
        <v>20044</v>
      </c>
      <c r="E2028" t="s">
        <v>20045</v>
      </c>
      <c r="F2028" t="s">
        <v>20046</v>
      </c>
      <c r="G2028" t="s">
        <v>3917</v>
      </c>
      <c r="H2028">
        <v>2689.41</v>
      </c>
      <c r="I2028">
        <v>42.7</v>
      </c>
      <c r="K2028" t="s">
        <v>20047</v>
      </c>
      <c r="L2028">
        <v>1925339</v>
      </c>
      <c r="M2028">
        <v>0</v>
      </c>
      <c r="N2028" t="s">
        <v>8585</v>
      </c>
      <c r="O2028" t="s">
        <v>20048</v>
      </c>
    </row>
    <row r="2029" spans="1:17" x14ac:dyDescent="0.3">
      <c r="A2029" t="s">
        <v>20049</v>
      </c>
      <c r="B2029" t="s">
        <v>4443</v>
      </c>
      <c r="C2029" t="s">
        <v>20050</v>
      </c>
      <c r="D2029" t="s">
        <v>20051</v>
      </c>
      <c r="E2029" t="s">
        <v>20052</v>
      </c>
      <c r="F2029" t="s">
        <v>20053</v>
      </c>
      <c r="G2029" t="s">
        <v>3917</v>
      </c>
      <c r="H2029">
        <v>2206.59</v>
      </c>
      <c r="I2029">
        <v>41.7</v>
      </c>
      <c r="K2029" t="s">
        <v>20054</v>
      </c>
      <c r="L2029">
        <v>337255</v>
      </c>
      <c r="M2029">
        <v>0</v>
      </c>
      <c r="N2029" t="s">
        <v>8585</v>
      </c>
      <c r="O2029" t="s">
        <v>20055</v>
      </c>
    </row>
    <row r="2030" spans="1:17" x14ac:dyDescent="0.3">
      <c r="A2030" t="s">
        <v>20056</v>
      </c>
      <c r="B2030" t="s">
        <v>4443</v>
      </c>
      <c r="C2030" t="s">
        <v>20057</v>
      </c>
      <c r="D2030" t="s">
        <v>20058</v>
      </c>
      <c r="E2030" t="s">
        <v>20059</v>
      </c>
      <c r="F2030" t="s">
        <v>20060</v>
      </c>
      <c r="G2030" t="s">
        <v>3917</v>
      </c>
      <c r="H2030">
        <v>2105.89</v>
      </c>
      <c r="I2030">
        <v>42</v>
      </c>
      <c r="K2030" t="s">
        <v>20061</v>
      </c>
      <c r="L2030">
        <v>249810</v>
      </c>
      <c r="M2030">
        <v>0</v>
      </c>
      <c r="N2030" t="s">
        <v>5712</v>
      </c>
      <c r="O2030" t="s">
        <v>20062</v>
      </c>
    </row>
    <row r="2031" spans="1:17" x14ac:dyDescent="0.3">
      <c r="A2031" t="s">
        <v>20063</v>
      </c>
      <c r="B2031" t="s">
        <v>3923</v>
      </c>
      <c r="C2031" t="s">
        <v>20064</v>
      </c>
      <c r="D2031" t="s">
        <v>20065</v>
      </c>
      <c r="E2031" t="s">
        <v>4944</v>
      </c>
      <c r="F2031" t="s">
        <v>20066</v>
      </c>
      <c r="G2031" t="s">
        <v>3906</v>
      </c>
      <c r="H2031">
        <v>495.12900000000002</v>
      </c>
      <c r="I2031">
        <v>39.404000000000003</v>
      </c>
      <c r="J2031" t="s">
        <v>20067</v>
      </c>
      <c r="K2031" t="s">
        <v>20068</v>
      </c>
      <c r="L2031">
        <v>42</v>
      </c>
      <c r="M2031">
        <v>0</v>
      </c>
      <c r="N2031" t="s">
        <v>4948</v>
      </c>
      <c r="O2031" t="s">
        <v>20069</v>
      </c>
    </row>
    <row r="2032" spans="1:17" x14ac:dyDescent="0.3">
      <c r="A2032" t="s">
        <v>20070</v>
      </c>
      <c r="B2032" t="s">
        <v>3923</v>
      </c>
      <c r="C2032" t="s">
        <v>20071</v>
      </c>
      <c r="D2032" t="s">
        <v>20072</v>
      </c>
      <c r="E2032" t="s">
        <v>4944</v>
      </c>
      <c r="F2032" t="s">
        <v>20073</v>
      </c>
      <c r="G2032" t="s">
        <v>3906</v>
      </c>
      <c r="H2032">
        <v>544.245</v>
      </c>
      <c r="I2032">
        <v>39.316299999999998</v>
      </c>
      <c r="J2032" t="s">
        <v>20074</v>
      </c>
      <c r="K2032" t="s">
        <v>20075</v>
      </c>
      <c r="L2032">
        <v>23</v>
      </c>
      <c r="M2032">
        <v>0</v>
      </c>
      <c r="N2032" t="s">
        <v>13273</v>
      </c>
      <c r="O2032" t="s">
        <v>20076</v>
      </c>
    </row>
    <row r="2033" spans="1:16" x14ac:dyDescent="0.3">
      <c r="A2033" t="s">
        <v>20077</v>
      </c>
      <c r="B2033" t="s">
        <v>3923</v>
      </c>
      <c r="C2033" t="s">
        <v>20078</v>
      </c>
      <c r="D2033" t="s">
        <v>20079</v>
      </c>
      <c r="E2033" t="s">
        <v>4944</v>
      </c>
      <c r="F2033" t="s">
        <v>20080</v>
      </c>
      <c r="G2033" t="s">
        <v>3906</v>
      </c>
      <c r="H2033">
        <v>435.42099999999999</v>
      </c>
      <c r="I2033">
        <v>39.674399999999999</v>
      </c>
      <c r="J2033" t="s">
        <v>20081</v>
      </c>
      <c r="K2033" t="s">
        <v>20082</v>
      </c>
      <c r="L2033">
        <v>15</v>
      </c>
      <c r="M2033">
        <v>0</v>
      </c>
      <c r="N2033" t="s">
        <v>13273</v>
      </c>
      <c r="O2033" t="s">
        <v>20083</v>
      </c>
    </row>
    <row r="2034" spans="1:16" x14ac:dyDescent="0.3">
      <c r="A2034" t="s">
        <v>20084</v>
      </c>
      <c r="B2034" t="s">
        <v>3923</v>
      </c>
      <c r="C2034" t="s">
        <v>20085</v>
      </c>
      <c r="D2034" t="s">
        <v>20086</v>
      </c>
      <c r="E2034" t="s">
        <v>4944</v>
      </c>
      <c r="F2034" t="s">
        <v>20087</v>
      </c>
      <c r="G2034" t="s">
        <v>3906</v>
      </c>
      <c r="H2034">
        <v>388.36700000000002</v>
      </c>
      <c r="I2034">
        <v>39.125599999999999</v>
      </c>
      <c r="J2034" t="s">
        <v>20088</v>
      </c>
      <c r="K2034" t="s">
        <v>20089</v>
      </c>
      <c r="L2034">
        <v>37</v>
      </c>
      <c r="M2034">
        <v>0</v>
      </c>
      <c r="N2034" t="s">
        <v>4948</v>
      </c>
      <c r="O2034" t="s">
        <v>20090</v>
      </c>
    </row>
    <row r="2035" spans="1:16" x14ac:dyDescent="0.3">
      <c r="A2035" t="s">
        <v>20091</v>
      </c>
      <c r="B2035" t="s">
        <v>3923</v>
      </c>
      <c r="C2035" t="s">
        <v>20092</v>
      </c>
      <c r="D2035" t="s">
        <v>20093</v>
      </c>
      <c r="E2035" t="s">
        <v>4944</v>
      </c>
      <c r="F2035" t="s">
        <v>20094</v>
      </c>
      <c r="G2035" t="s">
        <v>3906</v>
      </c>
      <c r="H2035">
        <v>480.23500000000001</v>
      </c>
      <c r="I2035">
        <v>39.390500000000003</v>
      </c>
      <c r="J2035" t="s">
        <v>20095</v>
      </c>
      <c r="K2035" t="s">
        <v>20096</v>
      </c>
      <c r="L2035">
        <v>25</v>
      </c>
      <c r="M2035">
        <v>0</v>
      </c>
      <c r="N2035" t="s">
        <v>4948</v>
      </c>
      <c r="O2035" t="s">
        <v>20097</v>
      </c>
    </row>
    <row r="2036" spans="1:16" x14ac:dyDescent="0.3">
      <c r="A2036" t="s">
        <v>20098</v>
      </c>
      <c r="B2036" t="s">
        <v>3923</v>
      </c>
      <c r="C2036" t="s">
        <v>20099</v>
      </c>
      <c r="D2036" t="s">
        <v>20100</v>
      </c>
      <c r="E2036" t="s">
        <v>4944</v>
      </c>
      <c r="F2036" t="s">
        <v>20101</v>
      </c>
      <c r="G2036" t="s">
        <v>3906</v>
      </c>
      <c r="H2036">
        <v>441.06700000000001</v>
      </c>
      <c r="I2036">
        <v>39.382899999999999</v>
      </c>
      <c r="J2036" t="s">
        <v>20102</v>
      </c>
      <c r="K2036" t="s">
        <v>20103</v>
      </c>
      <c r="L2036">
        <v>25</v>
      </c>
      <c r="M2036">
        <v>0</v>
      </c>
      <c r="N2036" t="s">
        <v>4948</v>
      </c>
      <c r="O2036" t="s">
        <v>20104</v>
      </c>
    </row>
    <row r="2037" spans="1:16" x14ac:dyDescent="0.3">
      <c r="A2037" t="s">
        <v>20105</v>
      </c>
      <c r="B2037" t="s">
        <v>3923</v>
      </c>
      <c r="C2037" t="s">
        <v>20106</v>
      </c>
      <c r="D2037" t="s">
        <v>20107</v>
      </c>
      <c r="E2037" t="s">
        <v>4944</v>
      </c>
      <c r="F2037" t="s">
        <v>20108</v>
      </c>
      <c r="G2037" t="s">
        <v>3906</v>
      </c>
      <c r="H2037">
        <v>513.053</v>
      </c>
      <c r="I2037">
        <v>39.538600000000002</v>
      </c>
      <c r="J2037" t="s">
        <v>20109</v>
      </c>
      <c r="K2037" t="s">
        <v>20110</v>
      </c>
      <c r="L2037">
        <v>68</v>
      </c>
      <c r="M2037">
        <v>0</v>
      </c>
      <c r="N2037" t="s">
        <v>4948</v>
      </c>
      <c r="O2037" t="s">
        <v>20111</v>
      </c>
    </row>
    <row r="2038" spans="1:16" x14ac:dyDescent="0.3">
      <c r="A2038" t="s">
        <v>20112</v>
      </c>
      <c r="B2038" t="s">
        <v>3923</v>
      </c>
      <c r="C2038" t="s">
        <v>20113</v>
      </c>
      <c r="D2038" t="s">
        <v>20114</v>
      </c>
      <c r="E2038" t="s">
        <v>4944</v>
      </c>
      <c r="F2038" t="s">
        <v>20115</v>
      </c>
      <c r="G2038" t="s">
        <v>3906</v>
      </c>
      <c r="H2038">
        <v>472.517</v>
      </c>
      <c r="I2038">
        <v>39.502400000000002</v>
      </c>
      <c r="J2038" t="s">
        <v>20116</v>
      </c>
      <c r="K2038" t="s">
        <v>20117</v>
      </c>
      <c r="L2038">
        <v>14</v>
      </c>
      <c r="M2038">
        <v>0</v>
      </c>
      <c r="N2038" t="s">
        <v>5838</v>
      </c>
      <c r="O2038" t="s">
        <v>20118</v>
      </c>
    </row>
    <row r="2039" spans="1:16" x14ac:dyDescent="0.3">
      <c r="A2039" t="s">
        <v>20119</v>
      </c>
      <c r="B2039" t="s">
        <v>3923</v>
      </c>
      <c r="C2039" t="s">
        <v>20120</v>
      </c>
      <c r="D2039" t="s">
        <v>20121</v>
      </c>
      <c r="E2039" t="s">
        <v>4944</v>
      </c>
      <c r="F2039" t="s">
        <v>20122</v>
      </c>
      <c r="G2039" t="s">
        <v>3906</v>
      </c>
      <c r="H2039">
        <v>403.97899999999998</v>
      </c>
      <c r="I2039">
        <v>39.2104</v>
      </c>
      <c r="J2039" t="s">
        <v>20123</v>
      </c>
      <c r="K2039" t="s">
        <v>20124</v>
      </c>
      <c r="L2039">
        <v>25</v>
      </c>
      <c r="M2039">
        <v>0</v>
      </c>
      <c r="N2039" t="s">
        <v>4948</v>
      </c>
      <c r="O2039" t="s">
        <v>20125</v>
      </c>
    </row>
    <row r="2040" spans="1:16" x14ac:dyDescent="0.3">
      <c r="A2040" t="s">
        <v>20126</v>
      </c>
      <c r="B2040" t="s">
        <v>3923</v>
      </c>
      <c r="C2040" t="s">
        <v>20127</v>
      </c>
      <c r="D2040" t="s">
        <v>20128</v>
      </c>
      <c r="E2040" t="s">
        <v>4944</v>
      </c>
      <c r="F2040" t="s">
        <v>20129</v>
      </c>
      <c r="G2040" t="s">
        <v>3906</v>
      </c>
      <c r="H2040">
        <v>539.35699999999997</v>
      </c>
      <c r="I2040">
        <v>39.628599999999999</v>
      </c>
      <c r="J2040" t="s">
        <v>20130</v>
      </c>
      <c r="K2040" t="s">
        <v>20131</v>
      </c>
      <c r="L2040">
        <v>13</v>
      </c>
      <c r="M2040">
        <v>0</v>
      </c>
      <c r="N2040" t="s">
        <v>4948</v>
      </c>
      <c r="O2040" t="s">
        <v>20132</v>
      </c>
    </row>
    <row r="2041" spans="1:16" x14ac:dyDescent="0.3">
      <c r="A2041" t="s">
        <v>20133</v>
      </c>
      <c r="B2041" t="s">
        <v>4367</v>
      </c>
      <c r="D2041" t="s">
        <v>20134</v>
      </c>
      <c r="E2041" t="s">
        <v>20135</v>
      </c>
      <c r="F2041" t="s">
        <v>20136</v>
      </c>
      <c r="G2041" t="s">
        <v>3906</v>
      </c>
      <c r="H2041">
        <v>544.22900000000004</v>
      </c>
      <c r="I2041">
        <v>41.4328</v>
      </c>
      <c r="J2041" t="s">
        <v>20137</v>
      </c>
      <c r="K2041" t="s">
        <v>20138</v>
      </c>
      <c r="L2041">
        <v>38</v>
      </c>
      <c r="M2041">
        <v>38188</v>
      </c>
      <c r="N2041" t="s">
        <v>4373</v>
      </c>
      <c r="O2041" t="s">
        <v>20139</v>
      </c>
      <c r="P2041" t="s">
        <v>20140</v>
      </c>
    </row>
    <row r="2042" spans="1:16" x14ac:dyDescent="0.3">
      <c r="A2042" t="s">
        <v>20141</v>
      </c>
      <c r="B2042" t="s">
        <v>4367</v>
      </c>
      <c r="C2042" t="s">
        <v>20142</v>
      </c>
      <c r="D2042" t="s">
        <v>20143</v>
      </c>
      <c r="E2042" t="s">
        <v>20144</v>
      </c>
      <c r="F2042" t="s">
        <v>20145</v>
      </c>
      <c r="G2042" t="s">
        <v>3906</v>
      </c>
      <c r="H2042">
        <v>1830.5</v>
      </c>
      <c r="I2042">
        <v>39.758200000000002</v>
      </c>
      <c r="J2042" t="s">
        <v>20146</v>
      </c>
      <c r="K2042" t="s">
        <v>20147</v>
      </c>
      <c r="L2042">
        <v>3404</v>
      </c>
      <c r="M2042">
        <v>25076</v>
      </c>
      <c r="N2042" t="s">
        <v>8410</v>
      </c>
      <c r="O2042" t="s">
        <v>20148</v>
      </c>
      <c r="P2042" t="s">
        <v>20149</v>
      </c>
    </row>
    <row r="2043" spans="1:16" x14ac:dyDescent="0.3">
      <c r="A2043" t="s">
        <v>20150</v>
      </c>
      <c r="B2043" t="s">
        <v>4367</v>
      </c>
      <c r="C2043" t="s">
        <v>20151</v>
      </c>
      <c r="D2043" t="s">
        <v>20152</v>
      </c>
      <c r="E2043" t="s">
        <v>8856</v>
      </c>
      <c r="F2043" t="s">
        <v>20153</v>
      </c>
      <c r="G2043" t="s">
        <v>3917</v>
      </c>
      <c r="H2043">
        <v>756.20899999999995</v>
      </c>
      <c r="I2043">
        <v>43.4</v>
      </c>
      <c r="K2043" t="s">
        <v>20154</v>
      </c>
      <c r="L2043">
        <v>396154</v>
      </c>
      <c r="M2043">
        <v>0</v>
      </c>
      <c r="N2043" t="s">
        <v>7745</v>
      </c>
      <c r="O2043" t="s">
        <v>20155</v>
      </c>
    </row>
    <row r="2044" spans="1:16" x14ac:dyDescent="0.3">
      <c r="A2044" t="s">
        <v>20156</v>
      </c>
      <c r="B2044" t="s">
        <v>4367</v>
      </c>
      <c r="C2044" t="s">
        <v>20157</v>
      </c>
      <c r="D2044" t="s">
        <v>20158</v>
      </c>
      <c r="E2044" t="s">
        <v>20159</v>
      </c>
      <c r="F2044" t="s">
        <v>20160</v>
      </c>
      <c r="G2044" t="s">
        <v>3906</v>
      </c>
      <c r="H2044">
        <v>918.74900000000002</v>
      </c>
      <c r="I2044">
        <v>42.2288</v>
      </c>
      <c r="J2044" t="s">
        <v>20161</v>
      </c>
      <c r="K2044" t="s">
        <v>20162</v>
      </c>
      <c r="L2044">
        <v>53</v>
      </c>
      <c r="M2044">
        <v>58111</v>
      </c>
      <c r="N2044" t="s">
        <v>5387</v>
      </c>
      <c r="O2044" t="s">
        <v>20163</v>
      </c>
      <c r="P2044" t="s">
        <v>20164</v>
      </c>
    </row>
    <row r="2045" spans="1:16" x14ac:dyDescent="0.3">
      <c r="A2045" t="s">
        <v>20165</v>
      </c>
      <c r="B2045" t="s">
        <v>4443</v>
      </c>
      <c r="C2045" t="s">
        <v>20166</v>
      </c>
      <c r="D2045" t="s">
        <v>20167</v>
      </c>
      <c r="E2045" t="s">
        <v>20168</v>
      </c>
      <c r="F2045" t="s">
        <v>20169</v>
      </c>
      <c r="G2045" t="s">
        <v>3917</v>
      </c>
      <c r="H2045">
        <v>2850.08</v>
      </c>
      <c r="I2045">
        <v>41.2</v>
      </c>
      <c r="K2045" t="s">
        <v>20170</v>
      </c>
      <c r="L2045">
        <v>673563</v>
      </c>
      <c r="M2045">
        <v>0</v>
      </c>
      <c r="N2045" t="s">
        <v>20171</v>
      </c>
      <c r="O2045" t="s">
        <v>20172</v>
      </c>
    </row>
    <row r="2046" spans="1:16" x14ac:dyDescent="0.3">
      <c r="A2046" t="s">
        <v>20173</v>
      </c>
      <c r="B2046" t="s">
        <v>4367</v>
      </c>
      <c r="C2046" t="s">
        <v>20174</v>
      </c>
      <c r="D2046" t="s">
        <v>20175</v>
      </c>
      <c r="E2046" t="s">
        <v>8856</v>
      </c>
      <c r="F2046" t="s">
        <v>20176</v>
      </c>
      <c r="G2046" t="s">
        <v>3917</v>
      </c>
      <c r="H2046">
        <v>1950.26</v>
      </c>
      <c r="I2046">
        <v>40.4</v>
      </c>
      <c r="K2046" t="s">
        <v>20177</v>
      </c>
      <c r="L2046">
        <v>1757159</v>
      </c>
      <c r="M2046">
        <v>0</v>
      </c>
      <c r="N2046" t="s">
        <v>7745</v>
      </c>
      <c r="O2046" t="s">
        <v>20178</v>
      </c>
    </row>
    <row r="2047" spans="1:16" x14ac:dyDescent="0.3">
      <c r="A2047" t="s">
        <v>20179</v>
      </c>
      <c r="B2047" t="s">
        <v>4267</v>
      </c>
      <c r="D2047" t="s">
        <v>20180</v>
      </c>
      <c r="E2047" t="s">
        <v>20181</v>
      </c>
      <c r="F2047" t="s">
        <v>20182</v>
      </c>
      <c r="G2047" t="s">
        <v>3989</v>
      </c>
      <c r="H2047">
        <v>7178.4</v>
      </c>
      <c r="I2047">
        <v>40.200000000000003</v>
      </c>
      <c r="K2047" t="s">
        <v>20183</v>
      </c>
      <c r="L2047">
        <v>4986575</v>
      </c>
      <c r="M2047">
        <v>0</v>
      </c>
      <c r="N2047" t="s">
        <v>20184</v>
      </c>
      <c r="O2047" t="s">
        <v>20185</v>
      </c>
    </row>
    <row r="2048" spans="1:16" x14ac:dyDescent="0.3">
      <c r="A2048" t="s">
        <v>20186</v>
      </c>
      <c r="B2048" t="s">
        <v>4367</v>
      </c>
      <c r="C2048" t="s">
        <v>20187</v>
      </c>
      <c r="D2048" t="s">
        <v>20188</v>
      </c>
      <c r="E2048" t="s">
        <v>20189</v>
      </c>
      <c r="F2048" t="s">
        <v>20190</v>
      </c>
      <c r="G2048" t="s">
        <v>3906</v>
      </c>
      <c r="H2048">
        <v>627.57899999999995</v>
      </c>
      <c r="I2048">
        <v>42.585599999999999</v>
      </c>
      <c r="J2048" t="s">
        <v>20191</v>
      </c>
      <c r="K2048" t="s">
        <v>20192</v>
      </c>
      <c r="L2048">
        <v>524</v>
      </c>
      <c r="M2048">
        <v>15965</v>
      </c>
      <c r="N2048" t="s">
        <v>14636</v>
      </c>
      <c r="O2048" t="s">
        <v>20193</v>
      </c>
    </row>
    <row r="2049" spans="1:17" x14ac:dyDescent="0.3">
      <c r="A2049" t="s">
        <v>20194</v>
      </c>
      <c r="B2049" t="s">
        <v>4367</v>
      </c>
      <c r="C2049" t="s">
        <v>20195</v>
      </c>
      <c r="D2049" t="s">
        <v>20196</v>
      </c>
      <c r="E2049" t="s">
        <v>20197</v>
      </c>
      <c r="F2049" t="s">
        <v>20198</v>
      </c>
      <c r="G2049" t="s">
        <v>3906</v>
      </c>
      <c r="H2049">
        <v>4286.3100000000004</v>
      </c>
      <c r="I2049">
        <v>45.227800000000002</v>
      </c>
      <c r="J2049" t="s">
        <v>20199</v>
      </c>
      <c r="K2049" t="s">
        <v>20200</v>
      </c>
      <c r="L2049">
        <v>719</v>
      </c>
      <c r="M2049">
        <v>44456</v>
      </c>
      <c r="N2049" t="s">
        <v>12934</v>
      </c>
      <c r="O2049" t="s">
        <v>20201</v>
      </c>
      <c r="P2049" t="s">
        <v>20202</v>
      </c>
    </row>
    <row r="2050" spans="1:17" x14ac:dyDescent="0.3">
      <c r="A2050" t="s">
        <v>20203</v>
      </c>
      <c r="B2050" t="s">
        <v>4226</v>
      </c>
      <c r="C2050" t="s">
        <v>20204</v>
      </c>
      <c r="D2050" t="s">
        <v>20205</v>
      </c>
      <c r="E2050" t="s">
        <v>20206</v>
      </c>
      <c r="F2050" t="s">
        <v>20207</v>
      </c>
      <c r="G2050" t="s">
        <v>3917</v>
      </c>
      <c r="H2050">
        <v>772.89200000000005</v>
      </c>
      <c r="I2050">
        <v>33</v>
      </c>
      <c r="K2050" t="s">
        <v>20208</v>
      </c>
      <c r="L2050">
        <v>1717</v>
      </c>
      <c r="M2050">
        <v>0</v>
      </c>
      <c r="N2050" t="s">
        <v>17015</v>
      </c>
      <c r="O2050" t="s">
        <v>20209</v>
      </c>
    </row>
    <row r="2051" spans="1:17" x14ac:dyDescent="0.3">
      <c r="A2051" t="s">
        <v>20210</v>
      </c>
      <c r="B2051" t="s">
        <v>3984</v>
      </c>
      <c r="C2051" t="s">
        <v>20211</v>
      </c>
      <c r="D2051" t="s">
        <v>20212</v>
      </c>
      <c r="E2051" t="s">
        <v>20213</v>
      </c>
      <c r="F2051" t="s">
        <v>20214</v>
      </c>
      <c r="G2051" t="s">
        <v>3906</v>
      </c>
      <c r="H2051">
        <v>9.2163799999999991</v>
      </c>
      <c r="I2051">
        <v>41.131900000000002</v>
      </c>
      <c r="J2051" t="s">
        <v>20215</v>
      </c>
      <c r="L2051">
        <v>4</v>
      </c>
      <c r="M2051">
        <v>5040</v>
      </c>
      <c r="N2051" t="s">
        <v>20216</v>
      </c>
      <c r="O2051" t="s">
        <v>20217</v>
      </c>
      <c r="P2051" t="s">
        <v>20218</v>
      </c>
      <c r="Q2051">
        <v>25</v>
      </c>
    </row>
    <row r="2052" spans="1:17" x14ac:dyDescent="0.3">
      <c r="A2052" t="s">
        <v>20219</v>
      </c>
      <c r="B2052" t="s">
        <v>4443</v>
      </c>
      <c r="C2052" t="s">
        <v>20220</v>
      </c>
      <c r="D2052" t="s">
        <v>20221</v>
      </c>
      <c r="E2052" t="s">
        <v>20222</v>
      </c>
      <c r="F2052" t="s">
        <v>20223</v>
      </c>
      <c r="G2052" t="s">
        <v>3917</v>
      </c>
      <c r="H2052">
        <v>2645.16</v>
      </c>
      <c r="I2052">
        <v>42</v>
      </c>
      <c r="J2052" t="s">
        <v>20224</v>
      </c>
      <c r="K2052" t="s">
        <v>20225</v>
      </c>
      <c r="L2052">
        <v>41192</v>
      </c>
      <c r="M2052">
        <v>28881</v>
      </c>
      <c r="N2052" t="s">
        <v>20226</v>
      </c>
      <c r="O2052" t="s">
        <v>20227</v>
      </c>
      <c r="P2052" t="s">
        <v>20228</v>
      </c>
    </row>
    <row r="2053" spans="1:17" x14ac:dyDescent="0.3">
      <c r="A2053" t="s">
        <v>20229</v>
      </c>
      <c r="B2053" t="s">
        <v>4511</v>
      </c>
      <c r="C2053" t="s">
        <v>20230</v>
      </c>
      <c r="D2053" t="s">
        <v>20231</v>
      </c>
      <c r="E2053" t="s">
        <v>20232</v>
      </c>
      <c r="F2053" t="s">
        <v>20233</v>
      </c>
      <c r="G2053" t="s">
        <v>3917</v>
      </c>
      <c r="H2053">
        <v>6250.35</v>
      </c>
      <c r="I2053">
        <v>43.699800000000003</v>
      </c>
      <c r="J2053" t="s">
        <v>20234</v>
      </c>
      <c r="K2053" t="s">
        <v>20235</v>
      </c>
      <c r="L2053">
        <v>1544635</v>
      </c>
      <c r="M2053">
        <v>28771</v>
      </c>
      <c r="N2053" t="s">
        <v>20236</v>
      </c>
      <c r="O2053" t="s">
        <v>20237</v>
      </c>
    </row>
    <row r="2054" spans="1:17" x14ac:dyDescent="0.3">
      <c r="A2054" t="s">
        <v>20238</v>
      </c>
      <c r="B2054" t="s">
        <v>4367</v>
      </c>
      <c r="C2054" t="s">
        <v>20239</v>
      </c>
      <c r="D2054" t="s">
        <v>20240</v>
      </c>
      <c r="E2054" t="s">
        <v>20241</v>
      </c>
      <c r="F2054" t="s">
        <v>20242</v>
      </c>
      <c r="G2054" t="s">
        <v>3917</v>
      </c>
      <c r="H2054">
        <v>1849.22</v>
      </c>
      <c r="I2054">
        <v>0</v>
      </c>
      <c r="K2054" t="s">
        <v>20243</v>
      </c>
      <c r="L2054">
        <v>26281</v>
      </c>
      <c r="M2054">
        <v>0</v>
      </c>
      <c r="N2054" t="s">
        <v>20244</v>
      </c>
      <c r="O2054" t="s">
        <v>20245</v>
      </c>
    </row>
    <row r="2055" spans="1:17" x14ac:dyDescent="0.3">
      <c r="A2055" t="s">
        <v>20246</v>
      </c>
      <c r="B2055" t="s">
        <v>4367</v>
      </c>
      <c r="D2055" t="s">
        <v>20247</v>
      </c>
      <c r="E2055" t="s">
        <v>8622</v>
      </c>
      <c r="F2055" t="s">
        <v>20248</v>
      </c>
      <c r="G2055" t="s">
        <v>3917</v>
      </c>
      <c r="H2055">
        <v>599.80799999999999</v>
      </c>
      <c r="I2055">
        <v>0</v>
      </c>
      <c r="K2055" t="s">
        <v>20249</v>
      </c>
      <c r="L2055">
        <v>21407</v>
      </c>
      <c r="M2055">
        <v>0</v>
      </c>
      <c r="N2055" t="s">
        <v>8625</v>
      </c>
      <c r="O2055" t="s">
        <v>20250</v>
      </c>
    </row>
    <row r="2056" spans="1:17" x14ac:dyDescent="0.3">
      <c r="A2056" t="s">
        <v>20251</v>
      </c>
      <c r="B2056" t="s">
        <v>3984</v>
      </c>
      <c r="C2056" t="s">
        <v>20252</v>
      </c>
      <c r="D2056" t="s">
        <v>20253</v>
      </c>
      <c r="E2056" t="s">
        <v>20254</v>
      </c>
      <c r="F2056" t="s">
        <v>20255</v>
      </c>
      <c r="G2056" t="s">
        <v>3917</v>
      </c>
      <c r="H2056">
        <v>34.508099999999999</v>
      </c>
      <c r="I2056">
        <v>49.4</v>
      </c>
      <c r="K2056" t="s">
        <v>20256</v>
      </c>
      <c r="L2056">
        <v>524</v>
      </c>
      <c r="M2056">
        <v>0</v>
      </c>
      <c r="N2056" t="s">
        <v>9401</v>
      </c>
      <c r="O2056" t="s">
        <v>20257</v>
      </c>
    </row>
    <row r="2057" spans="1:17" x14ac:dyDescent="0.3">
      <c r="A2057" t="s">
        <v>20258</v>
      </c>
      <c r="B2057" t="s">
        <v>4226</v>
      </c>
      <c r="D2057" t="s">
        <v>20259</v>
      </c>
      <c r="E2057" t="s">
        <v>20260</v>
      </c>
      <c r="F2057" t="s">
        <v>20261</v>
      </c>
      <c r="G2057" t="s">
        <v>3917</v>
      </c>
      <c r="H2057">
        <v>355.12099999999998</v>
      </c>
      <c r="I2057">
        <v>37.5</v>
      </c>
      <c r="K2057" t="s">
        <v>20262</v>
      </c>
      <c r="L2057">
        <v>36513</v>
      </c>
      <c r="M2057">
        <v>24668</v>
      </c>
      <c r="N2057" t="s">
        <v>8976</v>
      </c>
      <c r="O2057" t="s">
        <v>20263</v>
      </c>
    </row>
    <row r="2058" spans="1:17" x14ac:dyDescent="0.3">
      <c r="A2058" t="s">
        <v>20264</v>
      </c>
      <c r="B2058" t="s">
        <v>4367</v>
      </c>
      <c r="D2058" t="s">
        <v>20265</v>
      </c>
      <c r="E2058" t="s">
        <v>20266</v>
      </c>
      <c r="F2058" t="s">
        <v>20267</v>
      </c>
      <c r="G2058" t="s">
        <v>3917</v>
      </c>
      <c r="H2058">
        <v>648.06200000000001</v>
      </c>
      <c r="I2058">
        <v>41.1</v>
      </c>
      <c r="K2058" t="s">
        <v>20268</v>
      </c>
      <c r="L2058">
        <v>138</v>
      </c>
      <c r="M2058">
        <v>0</v>
      </c>
      <c r="N2058" t="s">
        <v>20269</v>
      </c>
      <c r="O2058" t="s">
        <v>20270</v>
      </c>
    </row>
    <row r="2059" spans="1:17" x14ac:dyDescent="0.3">
      <c r="A2059" t="s">
        <v>20271</v>
      </c>
      <c r="B2059" t="s">
        <v>4267</v>
      </c>
      <c r="D2059" t="s">
        <v>20272</v>
      </c>
      <c r="E2059" t="s">
        <v>8717</v>
      </c>
      <c r="F2059" t="s">
        <v>20273</v>
      </c>
      <c r="G2059" t="s">
        <v>3917</v>
      </c>
      <c r="H2059">
        <v>442.82499999999999</v>
      </c>
      <c r="I2059">
        <v>35.4</v>
      </c>
      <c r="K2059" t="s">
        <v>20274</v>
      </c>
      <c r="L2059">
        <v>6979</v>
      </c>
      <c r="M2059">
        <v>0</v>
      </c>
      <c r="N2059" t="s">
        <v>8720</v>
      </c>
      <c r="O2059" t="s">
        <v>20275</v>
      </c>
    </row>
    <row r="2060" spans="1:17" x14ac:dyDescent="0.3">
      <c r="A2060" t="s">
        <v>20276</v>
      </c>
      <c r="B2060" t="s">
        <v>4267</v>
      </c>
      <c r="D2060" t="s">
        <v>20277</v>
      </c>
      <c r="E2060" t="s">
        <v>8717</v>
      </c>
      <c r="F2060" t="s">
        <v>20278</v>
      </c>
      <c r="G2060" t="s">
        <v>3917</v>
      </c>
      <c r="H2060">
        <v>416.42200000000003</v>
      </c>
      <c r="I2060">
        <v>36.200000000000003</v>
      </c>
      <c r="K2060" t="s">
        <v>20279</v>
      </c>
      <c r="L2060">
        <v>4717</v>
      </c>
      <c r="M2060">
        <v>0</v>
      </c>
      <c r="N2060" t="s">
        <v>8720</v>
      </c>
      <c r="O2060" t="s">
        <v>20280</v>
      </c>
    </row>
    <row r="2061" spans="1:17" x14ac:dyDescent="0.3">
      <c r="A2061" t="s">
        <v>20281</v>
      </c>
      <c r="B2061" t="s">
        <v>4635</v>
      </c>
      <c r="C2061" t="s">
        <v>20282</v>
      </c>
      <c r="D2061" t="s">
        <v>20283</v>
      </c>
      <c r="E2061" t="s">
        <v>8496</v>
      </c>
      <c r="F2061" t="s">
        <v>20284</v>
      </c>
      <c r="G2061" t="s">
        <v>3917</v>
      </c>
      <c r="H2061">
        <v>1275.04</v>
      </c>
      <c r="I2061">
        <v>40.299999999999997</v>
      </c>
      <c r="K2061" t="s">
        <v>20285</v>
      </c>
      <c r="L2061">
        <v>15338</v>
      </c>
      <c r="M2061">
        <v>14240</v>
      </c>
      <c r="N2061" t="s">
        <v>8499</v>
      </c>
      <c r="O2061" t="s">
        <v>20286</v>
      </c>
    </row>
    <row r="2062" spans="1:17" x14ac:dyDescent="0.3">
      <c r="A2062" t="s">
        <v>20287</v>
      </c>
      <c r="B2062" t="s">
        <v>4443</v>
      </c>
      <c r="C2062" t="s">
        <v>20288</v>
      </c>
      <c r="D2062" t="s">
        <v>20289</v>
      </c>
      <c r="E2062" t="s">
        <v>20290</v>
      </c>
      <c r="F2062" t="s">
        <v>20291</v>
      </c>
      <c r="G2062" t="s">
        <v>3917</v>
      </c>
      <c r="H2062">
        <v>2504.5300000000002</v>
      </c>
      <c r="I2062">
        <v>41.7</v>
      </c>
      <c r="K2062" t="s">
        <v>20292</v>
      </c>
      <c r="L2062">
        <v>438792</v>
      </c>
      <c r="M2062">
        <v>0</v>
      </c>
      <c r="N2062" t="s">
        <v>5712</v>
      </c>
      <c r="O2062" t="s">
        <v>20293</v>
      </c>
    </row>
    <row r="2063" spans="1:17" x14ac:dyDescent="0.3">
      <c r="A2063" t="s">
        <v>20294</v>
      </c>
      <c r="B2063" t="s">
        <v>4267</v>
      </c>
      <c r="D2063" t="s">
        <v>20295</v>
      </c>
      <c r="E2063" t="s">
        <v>8717</v>
      </c>
      <c r="F2063" t="s">
        <v>20296</v>
      </c>
      <c r="G2063" t="s">
        <v>3917</v>
      </c>
      <c r="H2063">
        <v>438.048</v>
      </c>
      <c r="I2063">
        <v>36.4</v>
      </c>
      <c r="K2063" t="s">
        <v>20297</v>
      </c>
      <c r="L2063">
        <v>1010</v>
      </c>
      <c r="M2063">
        <v>0</v>
      </c>
      <c r="N2063" t="s">
        <v>8720</v>
      </c>
      <c r="O2063" t="s">
        <v>20298</v>
      </c>
    </row>
    <row r="2064" spans="1:17" x14ac:dyDescent="0.3">
      <c r="A2064" t="s">
        <v>20299</v>
      </c>
      <c r="B2064" t="s">
        <v>4635</v>
      </c>
      <c r="C2064" t="s">
        <v>20300</v>
      </c>
      <c r="D2064" t="s">
        <v>20301</v>
      </c>
      <c r="E2064" t="s">
        <v>20302</v>
      </c>
      <c r="F2064" t="s">
        <v>20303</v>
      </c>
      <c r="G2064" t="s">
        <v>3917</v>
      </c>
      <c r="H2064">
        <v>1045.98</v>
      </c>
      <c r="I2064">
        <v>42</v>
      </c>
      <c r="J2064" t="s">
        <v>20304</v>
      </c>
      <c r="K2064" t="s">
        <v>20305</v>
      </c>
      <c r="L2064">
        <v>24055</v>
      </c>
      <c r="M2064">
        <v>32632</v>
      </c>
      <c r="N2064" t="s">
        <v>8827</v>
      </c>
      <c r="O2064" t="s">
        <v>20306</v>
      </c>
      <c r="P2064" t="s">
        <v>20307</v>
      </c>
    </row>
    <row r="2065" spans="1:16" x14ac:dyDescent="0.3">
      <c r="A2065" t="s">
        <v>20308</v>
      </c>
      <c r="B2065" t="s">
        <v>4267</v>
      </c>
      <c r="D2065" t="s">
        <v>20309</v>
      </c>
      <c r="E2065" t="s">
        <v>8717</v>
      </c>
      <c r="F2065" t="s">
        <v>20310</v>
      </c>
      <c r="G2065" t="s">
        <v>3917</v>
      </c>
      <c r="H2065">
        <v>420.73200000000003</v>
      </c>
      <c r="I2065">
        <v>36.4</v>
      </c>
      <c r="K2065" t="s">
        <v>20311</v>
      </c>
      <c r="L2065">
        <v>6861</v>
      </c>
      <c r="M2065">
        <v>0</v>
      </c>
      <c r="N2065" t="s">
        <v>8720</v>
      </c>
      <c r="O2065" t="s">
        <v>20312</v>
      </c>
    </row>
    <row r="2066" spans="1:16" x14ac:dyDescent="0.3">
      <c r="A2066" t="s">
        <v>20313</v>
      </c>
      <c r="B2066" t="s">
        <v>4367</v>
      </c>
      <c r="C2066" t="s">
        <v>20314</v>
      </c>
      <c r="D2066" t="s">
        <v>20315</v>
      </c>
      <c r="E2066" t="s">
        <v>20316</v>
      </c>
      <c r="F2066" t="s">
        <v>20317</v>
      </c>
      <c r="G2066" t="s">
        <v>3906</v>
      </c>
      <c r="H2066">
        <v>680.65599999999995</v>
      </c>
      <c r="I2066">
        <v>40.591900000000003</v>
      </c>
      <c r="J2066" t="s">
        <v>20318</v>
      </c>
      <c r="K2066" t="s">
        <v>20319</v>
      </c>
      <c r="L2066">
        <v>300</v>
      </c>
      <c r="M2066">
        <v>42533</v>
      </c>
      <c r="N2066" t="s">
        <v>20320</v>
      </c>
      <c r="O2066" t="s">
        <v>20321</v>
      </c>
      <c r="P2066" t="s">
        <v>20322</v>
      </c>
    </row>
    <row r="2067" spans="1:16" x14ac:dyDescent="0.3">
      <c r="A2067" t="s">
        <v>20323</v>
      </c>
      <c r="B2067" t="s">
        <v>4226</v>
      </c>
      <c r="C2067" t="s">
        <v>20324</v>
      </c>
      <c r="D2067" t="s">
        <v>20325</v>
      </c>
      <c r="E2067" t="s">
        <v>20326</v>
      </c>
      <c r="F2067" t="s">
        <v>20327</v>
      </c>
      <c r="G2067" t="s">
        <v>3917</v>
      </c>
      <c r="H2067">
        <v>437.29399999999998</v>
      </c>
      <c r="I2067">
        <v>37.5</v>
      </c>
      <c r="K2067" t="s">
        <v>20328</v>
      </c>
      <c r="L2067">
        <v>7722</v>
      </c>
      <c r="M2067">
        <v>23858</v>
      </c>
      <c r="N2067" t="s">
        <v>14990</v>
      </c>
      <c r="O2067" t="s">
        <v>20329</v>
      </c>
      <c r="P2067" t="s">
        <v>20330</v>
      </c>
    </row>
    <row r="2068" spans="1:16" x14ac:dyDescent="0.3">
      <c r="A2068" t="s">
        <v>20331</v>
      </c>
      <c r="B2068" t="s">
        <v>4267</v>
      </c>
      <c r="D2068" t="s">
        <v>20332</v>
      </c>
      <c r="E2068" t="s">
        <v>20333</v>
      </c>
      <c r="F2068" t="s">
        <v>20334</v>
      </c>
      <c r="G2068" t="s">
        <v>3917</v>
      </c>
      <c r="H2068">
        <v>322.62</v>
      </c>
      <c r="I2068">
        <v>42.9</v>
      </c>
      <c r="K2068" t="s">
        <v>20335</v>
      </c>
      <c r="L2068">
        <v>1434</v>
      </c>
      <c r="M2068">
        <v>0</v>
      </c>
      <c r="N2068" t="s">
        <v>7323</v>
      </c>
      <c r="O2068" t="s">
        <v>20336</v>
      </c>
    </row>
    <row r="2069" spans="1:16" x14ac:dyDescent="0.3">
      <c r="A2069" t="s">
        <v>20337</v>
      </c>
      <c r="B2069" t="s">
        <v>4226</v>
      </c>
      <c r="D2069" t="s">
        <v>20338</v>
      </c>
      <c r="E2069" t="s">
        <v>20339</v>
      </c>
      <c r="F2069" t="s">
        <v>20340</v>
      </c>
      <c r="G2069" t="s">
        <v>3917</v>
      </c>
      <c r="H2069">
        <v>277.05900000000003</v>
      </c>
      <c r="I2069">
        <v>30.4</v>
      </c>
      <c r="K2069" t="s">
        <v>20341</v>
      </c>
      <c r="L2069">
        <v>2457</v>
      </c>
      <c r="M2069">
        <v>12833</v>
      </c>
      <c r="N2069" t="s">
        <v>6140</v>
      </c>
      <c r="O2069" t="s">
        <v>20342</v>
      </c>
      <c r="P2069" t="s">
        <v>20343</v>
      </c>
    </row>
    <row r="2070" spans="1:16" x14ac:dyDescent="0.3">
      <c r="A2070" t="s">
        <v>20344</v>
      </c>
      <c r="B2070" t="s">
        <v>4367</v>
      </c>
      <c r="C2070" t="s">
        <v>20345</v>
      </c>
      <c r="D2070" t="s">
        <v>20346</v>
      </c>
      <c r="E2070" t="s">
        <v>20347</v>
      </c>
      <c r="F2070" t="s">
        <v>20348</v>
      </c>
      <c r="G2070" t="s">
        <v>3906</v>
      </c>
      <c r="H2070">
        <v>731.62199999999996</v>
      </c>
      <c r="I2070">
        <v>40.281599999999997</v>
      </c>
      <c r="J2070" t="s">
        <v>20349</v>
      </c>
      <c r="K2070" t="s">
        <v>20350</v>
      </c>
      <c r="L2070">
        <v>3029</v>
      </c>
      <c r="M2070">
        <v>43715</v>
      </c>
      <c r="N2070" t="s">
        <v>15816</v>
      </c>
      <c r="O2070" t="s">
        <v>20351</v>
      </c>
      <c r="P2070" t="s">
        <v>20352</v>
      </c>
    </row>
    <row r="2071" spans="1:16" x14ac:dyDescent="0.3">
      <c r="A2071" t="s">
        <v>20353</v>
      </c>
      <c r="B2071" t="s">
        <v>4443</v>
      </c>
      <c r="C2071" t="s">
        <v>20354</v>
      </c>
      <c r="D2071" t="s">
        <v>20355</v>
      </c>
      <c r="E2071" t="s">
        <v>20356</v>
      </c>
      <c r="F2071" t="s">
        <v>20357</v>
      </c>
      <c r="G2071" t="s">
        <v>3989</v>
      </c>
      <c r="H2071">
        <v>3192.58</v>
      </c>
      <c r="I2071">
        <v>39.1</v>
      </c>
      <c r="J2071" t="s">
        <v>20358</v>
      </c>
      <c r="K2071" t="s">
        <v>20359</v>
      </c>
      <c r="L2071">
        <v>1907</v>
      </c>
      <c r="M2071">
        <v>46908</v>
      </c>
      <c r="N2071" t="s">
        <v>20360</v>
      </c>
      <c r="O2071" t="s">
        <v>20361</v>
      </c>
      <c r="P2071" t="s">
        <v>20362</v>
      </c>
    </row>
    <row r="2072" spans="1:16" x14ac:dyDescent="0.3">
      <c r="A2072" t="s">
        <v>20363</v>
      </c>
      <c r="B2072" t="s">
        <v>3984</v>
      </c>
      <c r="C2072" t="s">
        <v>20364</v>
      </c>
      <c r="D2072" t="s">
        <v>20365</v>
      </c>
      <c r="E2072" t="s">
        <v>14085</v>
      </c>
      <c r="F2072" t="s">
        <v>20366</v>
      </c>
      <c r="G2072" t="s">
        <v>3917</v>
      </c>
      <c r="H2072">
        <v>38.681100000000001</v>
      </c>
      <c r="I2072">
        <v>47.1</v>
      </c>
      <c r="K2072" t="s">
        <v>20367</v>
      </c>
      <c r="L2072">
        <v>74</v>
      </c>
      <c r="M2072">
        <v>0</v>
      </c>
      <c r="N2072" t="s">
        <v>19053</v>
      </c>
      <c r="O2072" t="s">
        <v>20368</v>
      </c>
    </row>
    <row r="2073" spans="1:16" x14ac:dyDescent="0.3">
      <c r="A2073" t="s">
        <v>20369</v>
      </c>
      <c r="B2073" t="s">
        <v>3984</v>
      </c>
      <c r="C2073" t="s">
        <v>20370</v>
      </c>
      <c r="D2073" t="s">
        <v>20371</v>
      </c>
      <c r="E2073" t="s">
        <v>20372</v>
      </c>
      <c r="F2073" t="s">
        <v>20373</v>
      </c>
      <c r="G2073" t="s">
        <v>3917</v>
      </c>
      <c r="H2073">
        <v>52.4771</v>
      </c>
      <c r="I2073">
        <v>42.9</v>
      </c>
      <c r="K2073" t="s">
        <v>20374</v>
      </c>
      <c r="L2073">
        <v>508</v>
      </c>
      <c r="M2073">
        <v>13673</v>
      </c>
      <c r="N2073" t="s">
        <v>20375</v>
      </c>
      <c r="O2073" t="s">
        <v>20376</v>
      </c>
    </row>
    <row r="2074" spans="1:16" x14ac:dyDescent="0.3">
      <c r="A2074" t="s">
        <v>20377</v>
      </c>
      <c r="B2074" t="s">
        <v>4226</v>
      </c>
      <c r="D2074" t="s">
        <v>20378</v>
      </c>
      <c r="E2074" t="s">
        <v>13946</v>
      </c>
      <c r="F2074" t="s">
        <v>20379</v>
      </c>
      <c r="G2074" t="s">
        <v>3989</v>
      </c>
      <c r="H2074">
        <v>371.72800000000001</v>
      </c>
      <c r="I2074">
        <v>35.6</v>
      </c>
      <c r="K2074" t="s">
        <v>20380</v>
      </c>
      <c r="L2074">
        <v>520770</v>
      </c>
      <c r="M2074">
        <v>0</v>
      </c>
      <c r="N2074" t="s">
        <v>13949</v>
      </c>
      <c r="O2074" t="s">
        <v>20381</v>
      </c>
    </row>
    <row r="2075" spans="1:16" x14ac:dyDescent="0.3">
      <c r="A2075" t="s">
        <v>20382</v>
      </c>
      <c r="B2075" t="s">
        <v>4226</v>
      </c>
      <c r="C2075" t="s">
        <v>20383</v>
      </c>
      <c r="D2075" t="s">
        <v>20384</v>
      </c>
      <c r="E2075" t="s">
        <v>20385</v>
      </c>
      <c r="F2075" t="s">
        <v>20386</v>
      </c>
      <c r="G2075" t="s">
        <v>3906</v>
      </c>
      <c r="H2075">
        <v>1023.62</v>
      </c>
      <c r="I2075">
        <v>39.387099999999997</v>
      </c>
      <c r="J2075" t="s">
        <v>20387</v>
      </c>
      <c r="K2075" t="s">
        <v>20388</v>
      </c>
      <c r="L2075">
        <v>191</v>
      </c>
      <c r="M2075">
        <v>20111</v>
      </c>
      <c r="N2075" t="s">
        <v>20389</v>
      </c>
      <c r="O2075" t="s">
        <v>20390</v>
      </c>
    </row>
    <row r="2076" spans="1:16" x14ac:dyDescent="0.3">
      <c r="A2076" t="s">
        <v>20391</v>
      </c>
      <c r="B2076" t="s">
        <v>3984</v>
      </c>
      <c r="C2076" t="s">
        <v>20392</v>
      </c>
      <c r="D2076" t="s">
        <v>20393</v>
      </c>
      <c r="E2076" t="s">
        <v>20394</v>
      </c>
      <c r="F2076" t="s">
        <v>20395</v>
      </c>
      <c r="G2076" t="s">
        <v>3917</v>
      </c>
      <c r="H2076">
        <v>49.411299999999997</v>
      </c>
      <c r="I2076">
        <v>43.9</v>
      </c>
      <c r="K2076" t="s">
        <v>20396</v>
      </c>
      <c r="L2076">
        <v>2130</v>
      </c>
      <c r="M2076">
        <v>13145</v>
      </c>
      <c r="N2076" t="s">
        <v>20375</v>
      </c>
      <c r="O2076" t="s">
        <v>20397</v>
      </c>
    </row>
    <row r="2077" spans="1:16" x14ac:dyDescent="0.3">
      <c r="A2077" t="s">
        <v>20398</v>
      </c>
      <c r="B2077" t="s">
        <v>4267</v>
      </c>
      <c r="C2077" t="s">
        <v>20399</v>
      </c>
      <c r="D2077" t="s">
        <v>20400</v>
      </c>
      <c r="E2077" t="s">
        <v>20401</v>
      </c>
      <c r="F2077" t="s">
        <v>20402</v>
      </c>
      <c r="G2077" t="s">
        <v>3917</v>
      </c>
      <c r="H2077">
        <v>1108.4000000000001</v>
      </c>
      <c r="I2077">
        <v>43</v>
      </c>
      <c r="K2077" t="s">
        <v>20403</v>
      </c>
      <c r="L2077">
        <v>340123</v>
      </c>
      <c r="M2077">
        <v>0</v>
      </c>
      <c r="N2077" t="s">
        <v>20404</v>
      </c>
      <c r="O2077" t="s">
        <v>20405</v>
      </c>
    </row>
    <row r="2078" spans="1:16" x14ac:dyDescent="0.3">
      <c r="A2078" t="s">
        <v>20406</v>
      </c>
      <c r="B2078" t="s">
        <v>3984</v>
      </c>
      <c r="C2078" t="s">
        <v>20407</v>
      </c>
      <c r="D2078" t="s">
        <v>20408</v>
      </c>
      <c r="E2078" t="s">
        <v>20409</v>
      </c>
      <c r="F2078" t="s">
        <v>20410</v>
      </c>
      <c r="G2078" t="s">
        <v>3917</v>
      </c>
      <c r="H2078">
        <v>55.639099999999999</v>
      </c>
      <c r="I2078">
        <v>42.3</v>
      </c>
      <c r="K2078" t="s">
        <v>20411</v>
      </c>
      <c r="L2078">
        <v>164</v>
      </c>
      <c r="M2078">
        <v>12211</v>
      </c>
      <c r="N2078" t="s">
        <v>20375</v>
      </c>
      <c r="O2078" t="s">
        <v>20412</v>
      </c>
    </row>
    <row r="2079" spans="1:16" x14ac:dyDescent="0.3">
      <c r="A2079" t="s">
        <v>20413</v>
      </c>
      <c r="B2079" t="s">
        <v>4226</v>
      </c>
      <c r="D2079" t="s">
        <v>20414</v>
      </c>
      <c r="E2079" t="s">
        <v>20415</v>
      </c>
      <c r="F2079" t="s">
        <v>20416</v>
      </c>
      <c r="G2079" t="s">
        <v>3906</v>
      </c>
      <c r="H2079">
        <v>420.48500000000001</v>
      </c>
      <c r="I2079">
        <v>35.792000000000002</v>
      </c>
      <c r="J2079" t="s">
        <v>20417</v>
      </c>
      <c r="L2079">
        <v>25</v>
      </c>
      <c r="M2079">
        <v>0</v>
      </c>
      <c r="N2079" t="s">
        <v>11388</v>
      </c>
      <c r="O2079" t="s">
        <v>20418</v>
      </c>
    </row>
    <row r="2080" spans="1:16" x14ac:dyDescent="0.3">
      <c r="A2080" t="s">
        <v>20419</v>
      </c>
      <c r="B2080" t="s">
        <v>4198</v>
      </c>
      <c r="C2080" t="s">
        <v>20420</v>
      </c>
      <c r="D2080" t="s">
        <v>20421</v>
      </c>
      <c r="E2080" t="s">
        <v>20422</v>
      </c>
      <c r="F2080" t="s">
        <v>20423</v>
      </c>
      <c r="G2080" t="s">
        <v>3917</v>
      </c>
      <c r="H2080">
        <v>33.9666</v>
      </c>
      <c r="I2080">
        <v>37.9</v>
      </c>
      <c r="K2080" t="s">
        <v>20424</v>
      </c>
      <c r="L2080">
        <v>882</v>
      </c>
      <c r="M2080">
        <v>0</v>
      </c>
      <c r="N2080" t="s">
        <v>20425</v>
      </c>
      <c r="O2080" t="s">
        <v>20426</v>
      </c>
    </row>
    <row r="2081" spans="1:17" x14ac:dyDescent="0.3">
      <c r="A2081" t="s">
        <v>20427</v>
      </c>
      <c r="B2081" t="s">
        <v>4367</v>
      </c>
      <c r="D2081" t="s">
        <v>20428</v>
      </c>
      <c r="E2081" t="s">
        <v>20429</v>
      </c>
      <c r="F2081" t="s">
        <v>20430</v>
      </c>
      <c r="G2081" t="s">
        <v>3917</v>
      </c>
      <c r="H2081">
        <v>619.30100000000004</v>
      </c>
      <c r="I2081">
        <v>39.299999999999997</v>
      </c>
      <c r="K2081" t="s">
        <v>20431</v>
      </c>
      <c r="L2081">
        <v>6294</v>
      </c>
      <c r="M2081">
        <v>0</v>
      </c>
      <c r="N2081" t="s">
        <v>19335</v>
      </c>
      <c r="O2081" t="s">
        <v>20432</v>
      </c>
    </row>
    <row r="2082" spans="1:17" x14ac:dyDescent="0.3">
      <c r="A2082" t="s">
        <v>20433</v>
      </c>
      <c r="B2082" t="s">
        <v>4367</v>
      </c>
      <c r="C2082" t="s">
        <v>20434</v>
      </c>
      <c r="D2082" t="s">
        <v>20435</v>
      </c>
      <c r="E2082" t="s">
        <v>20436</v>
      </c>
      <c r="F2082" t="s">
        <v>20437</v>
      </c>
      <c r="G2082" t="s">
        <v>3917</v>
      </c>
      <c r="H2082">
        <v>1019.78</v>
      </c>
      <c r="I2082">
        <v>36.5</v>
      </c>
      <c r="K2082" t="s">
        <v>20438</v>
      </c>
      <c r="L2082">
        <v>5345</v>
      </c>
      <c r="M2082">
        <v>0</v>
      </c>
      <c r="N2082" t="s">
        <v>20439</v>
      </c>
      <c r="O2082" t="s">
        <v>20440</v>
      </c>
    </row>
    <row r="2083" spans="1:17" x14ac:dyDescent="0.3">
      <c r="A2083" t="s">
        <v>20441</v>
      </c>
      <c r="B2083" t="s">
        <v>3923</v>
      </c>
      <c r="C2083" t="s">
        <v>20442</v>
      </c>
      <c r="D2083" t="s">
        <v>20443</v>
      </c>
      <c r="E2083" t="s">
        <v>4944</v>
      </c>
      <c r="F2083" t="s">
        <v>20444</v>
      </c>
      <c r="G2083" t="s">
        <v>3906</v>
      </c>
      <c r="H2083">
        <v>624.60900000000004</v>
      </c>
      <c r="I2083">
        <v>38.941899999999997</v>
      </c>
      <c r="J2083" t="s">
        <v>20445</v>
      </c>
      <c r="K2083" t="s">
        <v>20446</v>
      </c>
      <c r="L2083">
        <v>449</v>
      </c>
      <c r="M2083">
        <v>0</v>
      </c>
      <c r="N2083" t="s">
        <v>14267</v>
      </c>
      <c r="O2083" t="s">
        <v>20447</v>
      </c>
    </row>
    <row r="2084" spans="1:17" x14ac:dyDescent="0.3">
      <c r="A2084" t="s">
        <v>20448</v>
      </c>
      <c r="B2084" t="s">
        <v>4443</v>
      </c>
      <c r="C2084" t="s">
        <v>20449</v>
      </c>
      <c r="D2084" t="s">
        <v>20450</v>
      </c>
      <c r="E2084" t="s">
        <v>20451</v>
      </c>
      <c r="F2084" t="s">
        <v>20452</v>
      </c>
      <c r="G2084" t="s">
        <v>3917</v>
      </c>
      <c r="H2084">
        <v>2328.66</v>
      </c>
      <c r="I2084">
        <v>41.9</v>
      </c>
      <c r="J2084" t="s">
        <v>20453</v>
      </c>
      <c r="K2084" t="s">
        <v>20454</v>
      </c>
      <c r="L2084">
        <v>6673</v>
      </c>
      <c r="M2084">
        <v>43168</v>
      </c>
      <c r="N2084" t="s">
        <v>20455</v>
      </c>
      <c r="O2084" t="s">
        <v>20456</v>
      </c>
      <c r="P2084" t="s">
        <v>20457</v>
      </c>
    </row>
    <row r="2085" spans="1:17" x14ac:dyDescent="0.3">
      <c r="A2085" t="s">
        <v>20458</v>
      </c>
      <c r="B2085" t="s">
        <v>4208</v>
      </c>
      <c r="D2085" t="s">
        <v>20459</v>
      </c>
      <c r="E2085" t="s">
        <v>20460</v>
      </c>
      <c r="F2085" t="s">
        <v>20461</v>
      </c>
      <c r="G2085" t="s">
        <v>3917</v>
      </c>
      <c r="H2085">
        <v>322.76600000000002</v>
      </c>
      <c r="I2085">
        <v>37.799999999999997</v>
      </c>
      <c r="K2085" t="s">
        <v>20462</v>
      </c>
      <c r="L2085">
        <v>62537</v>
      </c>
      <c r="M2085">
        <v>0</v>
      </c>
      <c r="N2085" t="s">
        <v>20463</v>
      </c>
      <c r="O2085" t="s">
        <v>20464</v>
      </c>
    </row>
    <row r="2086" spans="1:17" x14ac:dyDescent="0.3">
      <c r="A2086" t="s">
        <v>20465</v>
      </c>
      <c r="B2086" t="s">
        <v>4367</v>
      </c>
      <c r="C2086" t="s">
        <v>20466</v>
      </c>
      <c r="D2086" t="s">
        <v>20467</v>
      </c>
      <c r="E2086" t="s">
        <v>20468</v>
      </c>
      <c r="F2086" t="s">
        <v>20469</v>
      </c>
      <c r="G2086" t="s">
        <v>3917</v>
      </c>
      <c r="H2086">
        <v>350.44900000000001</v>
      </c>
      <c r="I2086">
        <v>38.200000000000003</v>
      </c>
      <c r="K2086" t="s">
        <v>20470</v>
      </c>
      <c r="L2086">
        <v>298139</v>
      </c>
      <c r="M2086">
        <v>0</v>
      </c>
      <c r="N2086" t="s">
        <v>10558</v>
      </c>
      <c r="O2086" t="s">
        <v>20471</v>
      </c>
    </row>
    <row r="2087" spans="1:17" x14ac:dyDescent="0.3">
      <c r="A2087" t="s">
        <v>20472</v>
      </c>
      <c r="B2087" t="s">
        <v>3984</v>
      </c>
      <c r="C2087" t="s">
        <v>20473</v>
      </c>
      <c r="D2087" t="s">
        <v>20474</v>
      </c>
      <c r="E2087" t="s">
        <v>20475</v>
      </c>
      <c r="F2087" t="s">
        <v>20476</v>
      </c>
      <c r="G2087" t="s">
        <v>3917</v>
      </c>
      <c r="H2087">
        <v>28.590499999999999</v>
      </c>
      <c r="I2087">
        <v>55.172600000000003</v>
      </c>
      <c r="J2087" t="s">
        <v>20477</v>
      </c>
      <c r="K2087" t="s">
        <v>20478</v>
      </c>
      <c r="L2087">
        <v>541</v>
      </c>
      <c r="M2087">
        <v>8901</v>
      </c>
      <c r="N2087" t="s">
        <v>20479</v>
      </c>
      <c r="O2087" t="s">
        <v>20480</v>
      </c>
      <c r="Q2087">
        <v>22</v>
      </c>
    </row>
    <row r="2088" spans="1:17" x14ac:dyDescent="0.3">
      <c r="A2088" t="s">
        <v>20481</v>
      </c>
      <c r="B2088" t="s">
        <v>4267</v>
      </c>
      <c r="C2088" t="s">
        <v>20482</v>
      </c>
      <c r="D2088" t="s">
        <v>20483</v>
      </c>
      <c r="E2088" t="s">
        <v>20484</v>
      </c>
      <c r="F2088" t="s">
        <v>20485</v>
      </c>
      <c r="G2088" t="s">
        <v>3917</v>
      </c>
      <c r="H2088">
        <v>764.48099999999999</v>
      </c>
      <c r="I2088">
        <v>36.299999999999997</v>
      </c>
      <c r="K2088" t="s">
        <v>20486</v>
      </c>
      <c r="L2088">
        <v>799881</v>
      </c>
      <c r="M2088">
        <v>0</v>
      </c>
      <c r="N2088" t="s">
        <v>9087</v>
      </c>
      <c r="O2088" t="s">
        <v>20487</v>
      </c>
    </row>
    <row r="2089" spans="1:17" x14ac:dyDescent="0.3">
      <c r="A2089" t="s">
        <v>20488</v>
      </c>
      <c r="B2089" t="s">
        <v>4226</v>
      </c>
      <c r="C2089" t="s">
        <v>20489</v>
      </c>
      <c r="D2089" t="s">
        <v>20490</v>
      </c>
      <c r="E2089" t="s">
        <v>20491</v>
      </c>
      <c r="F2089" t="s">
        <v>20492</v>
      </c>
      <c r="G2089" t="s">
        <v>3906</v>
      </c>
      <c r="H2089">
        <v>399.04</v>
      </c>
      <c r="I2089">
        <v>36.876100000000001</v>
      </c>
      <c r="J2089" t="s">
        <v>20493</v>
      </c>
      <c r="L2089">
        <v>31</v>
      </c>
      <c r="M2089">
        <v>0</v>
      </c>
      <c r="N2089" t="s">
        <v>20494</v>
      </c>
      <c r="O2089" t="s">
        <v>20495</v>
      </c>
    </row>
    <row r="2090" spans="1:17" x14ac:dyDescent="0.3">
      <c r="A2090" t="s">
        <v>20496</v>
      </c>
      <c r="B2090" t="s">
        <v>4443</v>
      </c>
      <c r="C2090">
        <v>243</v>
      </c>
      <c r="D2090" t="s">
        <v>20497</v>
      </c>
      <c r="E2090" t="s">
        <v>20498</v>
      </c>
      <c r="F2090" t="s">
        <v>20499</v>
      </c>
      <c r="G2090" t="s">
        <v>3917</v>
      </c>
      <c r="H2090">
        <v>2523.12</v>
      </c>
      <c r="I2090">
        <v>42.5</v>
      </c>
      <c r="J2090" t="s">
        <v>20500</v>
      </c>
      <c r="K2090" t="s">
        <v>20501</v>
      </c>
      <c r="L2090">
        <v>68793</v>
      </c>
      <c r="M2090">
        <v>38763</v>
      </c>
      <c r="N2090" t="s">
        <v>20502</v>
      </c>
      <c r="O2090" t="s">
        <v>20503</v>
      </c>
      <c r="P2090" t="s">
        <v>20504</v>
      </c>
    </row>
    <row r="2091" spans="1:17" x14ac:dyDescent="0.3">
      <c r="A2091" t="s">
        <v>20505</v>
      </c>
      <c r="B2091" t="s">
        <v>4367</v>
      </c>
      <c r="C2091" t="s">
        <v>20506</v>
      </c>
      <c r="D2091" t="s">
        <v>20507</v>
      </c>
      <c r="E2091" t="s">
        <v>20508</v>
      </c>
      <c r="F2091" t="s">
        <v>20509</v>
      </c>
      <c r="G2091" t="s">
        <v>3989</v>
      </c>
      <c r="H2091">
        <v>725.09199999999998</v>
      </c>
      <c r="I2091">
        <v>40.6</v>
      </c>
      <c r="K2091" t="s">
        <v>20510</v>
      </c>
      <c r="L2091">
        <v>147157</v>
      </c>
      <c r="M2091">
        <v>0</v>
      </c>
      <c r="N2091" t="s">
        <v>12538</v>
      </c>
      <c r="O2091" t="s">
        <v>20511</v>
      </c>
    </row>
    <row r="2092" spans="1:17" x14ac:dyDescent="0.3">
      <c r="A2092" t="s">
        <v>20512</v>
      </c>
      <c r="B2092" t="s">
        <v>4367</v>
      </c>
      <c r="C2092" t="s">
        <v>20513</v>
      </c>
      <c r="D2092" t="s">
        <v>20514</v>
      </c>
      <c r="E2092" t="s">
        <v>20515</v>
      </c>
      <c r="F2092" t="s">
        <v>20516</v>
      </c>
      <c r="G2092" t="s">
        <v>3917</v>
      </c>
      <c r="H2092">
        <v>555.101</v>
      </c>
      <c r="I2092">
        <v>40.4</v>
      </c>
      <c r="K2092" t="s">
        <v>20517</v>
      </c>
      <c r="L2092">
        <v>58880</v>
      </c>
      <c r="M2092">
        <v>0</v>
      </c>
      <c r="N2092" t="s">
        <v>17202</v>
      </c>
      <c r="O2092" t="s">
        <v>20518</v>
      </c>
    </row>
    <row r="2093" spans="1:17" x14ac:dyDescent="0.3">
      <c r="A2093" t="s">
        <v>20519</v>
      </c>
      <c r="B2093" t="s">
        <v>3923</v>
      </c>
      <c r="C2093" t="s">
        <v>20520</v>
      </c>
      <c r="D2093" t="s">
        <v>20521</v>
      </c>
      <c r="E2093" t="s">
        <v>20522</v>
      </c>
      <c r="F2093" t="s">
        <v>20523</v>
      </c>
      <c r="G2093" t="s">
        <v>3906</v>
      </c>
      <c r="H2093">
        <v>1193.3399999999999</v>
      </c>
      <c r="I2093">
        <v>34.282499999999999</v>
      </c>
      <c r="J2093" t="s">
        <v>20524</v>
      </c>
      <c r="K2093" t="s">
        <v>20525</v>
      </c>
      <c r="L2093">
        <v>68</v>
      </c>
      <c r="M2093">
        <v>32952</v>
      </c>
      <c r="N2093" t="s">
        <v>9323</v>
      </c>
      <c r="O2093" t="s">
        <v>20526</v>
      </c>
    </row>
    <row r="2094" spans="1:17" x14ac:dyDescent="0.3">
      <c r="A2094" t="s">
        <v>20527</v>
      </c>
      <c r="B2094" t="s">
        <v>4367</v>
      </c>
      <c r="D2094" t="s">
        <v>20528</v>
      </c>
      <c r="E2094" t="s">
        <v>20529</v>
      </c>
      <c r="F2094" t="s">
        <v>20530</v>
      </c>
      <c r="G2094" t="s">
        <v>3917</v>
      </c>
      <c r="H2094">
        <v>684.14400000000001</v>
      </c>
      <c r="I2094">
        <v>41.500100000000003</v>
      </c>
      <c r="J2094" t="s">
        <v>20531</v>
      </c>
      <c r="K2094" t="s">
        <v>20532</v>
      </c>
      <c r="L2094">
        <v>20622</v>
      </c>
      <c r="M2094">
        <v>40334</v>
      </c>
      <c r="N2094" t="s">
        <v>20533</v>
      </c>
      <c r="O2094" t="s">
        <v>20534</v>
      </c>
      <c r="P2094" t="s">
        <v>20535</v>
      </c>
    </row>
    <row r="2095" spans="1:17" x14ac:dyDescent="0.3">
      <c r="A2095" t="s">
        <v>20536</v>
      </c>
      <c r="B2095" t="s">
        <v>4226</v>
      </c>
      <c r="C2095" t="s">
        <v>20537</v>
      </c>
      <c r="D2095" t="s">
        <v>20538</v>
      </c>
      <c r="E2095" t="s">
        <v>20539</v>
      </c>
      <c r="F2095" t="s">
        <v>20540</v>
      </c>
      <c r="G2095" t="s">
        <v>3917</v>
      </c>
      <c r="H2095">
        <v>395.07400000000001</v>
      </c>
      <c r="I2095">
        <v>34.299199999999999</v>
      </c>
      <c r="J2095" t="s">
        <v>20541</v>
      </c>
      <c r="K2095" t="s">
        <v>20542</v>
      </c>
      <c r="L2095">
        <v>5637</v>
      </c>
      <c r="M2095">
        <v>17476</v>
      </c>
      <c r="N2095" t="s">
        <v>20543</v>
      </c>
      <c r="O2095" t="s">
        <v>20544</v>
      </c>
      <c r="P2095" t="s">
        <v>20545</v>
      </c>
    </row>
    <row r="2096" spans="1:17" x14ac:dyDescent="0.3">
      <c r="A2096" t="s">
        <v>20546</v>
      </c>
      <c r="B2096" t="s">
        <v>4267</v>
      </c>
      <c r="C2096" t="s">
        <v>20547</v>
      </c>
      <c r="D2096" t="s">
        <v>20548</v>
      </c>
      <c r="E2096" t="s">
        <v>20549</v>
      </c>
      <c r="F2096" t="s">
        <v>20550</v>
      </c>
      <c r="G2096" t="s">
        <v>3917</v>
      </c>
      <c r="H2096">
        <v>1705.01</v>
      </c>
      <c r="I2096">
        <v>33.799999999999997</v>
      </c>
      <c r="J2096" t="s">
        <v>20551</v>
      </c>
      <c r="K2096" t="s">
        <v>20552</v>
      </c>
      <c r="L2096">
        <v>18211</v>
      </c>
      <c r="M2096">
        <v>13</v>
      </c>
      <c r="N2096" t="s">
        <v>20553</v>
      </c>
      <c r="O2096" t="s">
        <v>20554</v>
      </c>
      <c r="P2096" t="s">
        <v>20555</v>
      </c>
    </row>
    <row r="2097" spans="1:17" x14ac:dyDescent="0.3">
      <c r="A2097" t="s">
        <v>20556</v>
      </c>
      <c r="B2097" t="s">
        <v>4267</v>
      </c>
      <c r="C2097" t="s">
        <v>20557</v>
      </c>
      <c r="D2097" t="s">
        <v>20558</v>
      </c>
      <c r="E2097" t="s">
        <v>20559</v>
      </c>
      <c r="F2097" t="s">
        <v>20560</v>
      </c>
      <c r="G2097" t="s">
        <v>3917</v>
      </c>
      <c r="H2097">
        <v>6699.72</v>
      </c>
      <c r="I2097">
        <v>36.799999999999997</v>
      </c>
      <c r="K2097" t="s">
        <v>20561</v>
      </c>
      <c r="L2097">
        <v>9470451</v>
      </c>
      <c r="M2097">
        <v>0</v>
      </c>
      <c r="N2097" t="s">
        <v>17279</v>
      </c>
      <c r="O2097" t="s">
        <v>20562</v>
      </c>
    </row>
    <row r="2098" spans="1:17" x14ac:dyDescent="0.3">
      <c r="A2098" t="s">
        <v>20563</v>
      </c>
      <c r="B2098" t="s">
        <v>4367</v>
      </c>
      <c r="D2098" t="s">
        <v>20564</v>
      </c>
      <c r="E2098" t="s">
        <v>20565</v>
      </c>
      <c r="F2098" t="s">
        <v>20566</v>
      </c>
      <c r="G2098" t="s">
        <v>3917</v>
      </c>
      <c r="H2098">
        <v>466.59899999999999</v>
      </c>
      <c r="I2098">
        <v>44.4</v>
      </c>
      <c r="J2098" t="s">
        <v>20567</v>
      </c>
      <c r="K2098" t="s">
        <v>20568</v>
      </c>
      <c r="L2098">
        <v>1667</v>
      </c>
      <c r="M2098">
        <v>43582</v>
      </c>
      <c r="N2098" t="s">
        <v>6351</v>
      </c>
      <c r="O2098" t="s">
        <v>20569</v>
      </c>
      <c r="P2098" t="s">
        <v>20570</v>
      </c>
    </row>
    <row r="2099" spans="1:17" x14ac:dyDescent="0.3">
      <c r="A2099" t="s">
        <v>20571</v>
      </c>
      <c r="B2099" t="s">
        <v>4367</v>
      </c>
      <c r="C2099" t="s">
        <v>20572</v>
      </c>
      <c r="D2099" t="s">
        <v>20573</v>
      </c>
      <c r="E2099" t="s">
        <v>20574</v>
      </c>
      <c r="F2099" t="s">
        <v>20575</v>
      </c>
      <c r="G2099" t="s">
        <v>3917</v>
      </c>
      <c r="H2099">
        <v>675.976</v>
      </c>
      <c r="I2099">
        <v>41</v>
      </c>
      <c r="K2099" t="s">
        <v>20576</v>
      </c>
      <c r="L2099">
        <v>2962</v>
      </c>
      <c r="M2099">
        <v>0</v>
      </c>
      <c r="N2099" t="s">
        <v>20577</v>
      </c>
      <c r="O2099" t="s">
        <v>20578</v>
      </c>
    </row>
    <row r="2100" spans="1:17" x14ac:dyDescent="0.3">
      <c r="A2100" t="s">
        <v>20579</v>
      </c>
      <c r="B2100" t="s">
        <v>3902</v>
      </c>
      <c r="C2100" t="s">
        <v>20580</v>
      </c>
      <c r="D2100" t="s">
        <v>20581</v>
      </c>
      <c r="E2100" t="s">
        <v>20582</v>
      </c>
      <c r="F2100" t="s">
        <v>20583</v>
      </c>
      <c r="G2100" t="s">
        <v>3917</v>
      </c>
      <c r="H2100">
        <v>511.28</v>
      </c>
      <c r="I2100">
        <v>50.1</v>
      </c>
      <c r="K2100" t="s">
        <v>20584</v>
      </c>
      <c r="L2100">
        <v>114</v>
      </c>
      <c r="M2100">
        <v>0</v>
      </c>
      <c r="N2100" t="s">
        <v>14495</v>
      </c>
      <c r="O2100" t="s">
        <v>20585</v>
      </c>
    </row>
    <row r="2101" spans="1:17" x14ac:dyDescent="0.3">
      <c r="A2101" t="s">
        <v>20586</v>
      </c>
      <c r="B2101" t="s">
        <v>4267</v>
      </c>
      <c r="C2101" t="s">
        <v>20587</v>
      </c>
      <c r="D2101" t="s">
        <v>20588</v>
      </c>
      <c r="E2101" t="s">
        <v>20589</v>
      </c>
      <c r="F2101" t="s">
        <v>20590</v>
      </c>
      <c r="G2101" t="s">
        <v>3989</v>
      </c>
      <c r="H2101">
        <v>543.90300000000002</v>
      </c>
      <c r="I2101">
        <v>33.6</v>
      </c>
      <c r="K2101" t="s">
        <v>20591</v>
      </c>
      <c r="L2101">
        <v>622</v>
      </c>
      <c r="M2101">
        <v>0</v>
      </c>
      <c r="N2101" t="s">
        <v>20592</v>
      </c>
      <c r="O2101" t="s">
        <v>20593</v>
      </c>
    </row>
    <row r="2102" spans="1:17" x14ac:dyDescent="0.3">
      <c r="A2102" t="s">
        <v>20594</v>
      </c>
      <c r="B2102" t="s">
        <v>4443</v>
      </c>
      <c r="D2102" t="s">
        <v>20595</v>
      </c>
      <c r="E2102" t="s">
        <v>20596</v>
      </c>
      <c r="F2102" t="s">
        <v>20597</v>
      </c>
      <c r="G2102" t="s">
        <v>3917</v>
      </c>
      <c r="H2102">
        <v>1960.32</v>
      </c>
      <c r="I2102">
        <v>40.799999999999997</v>
      </c>
      <c r="K2102" t="s">
        <v>20598</v>
      </c>
      <c r="L2102">
        <v>177401</v>
      </c>
      <c r="M2102">
        <v>0</v>
      </c>
      <c r="N2102" t="s">
        <v>17900</v>
      </c>
      <c r="O2102" t="s">
        <v>20599</v>
      </c>
    </row>
    <row r="2103" spans="1:17" x14ac:dyDescent="0.3">
      <c r="A2103" t="s">
        <v>20600</v>
      </c>
      <c r="B2103" t="s">
        <v>4367</v>
      </c>
      <c r="C2103" t="s">
        <v>20601</v>
      </c>
      <c r="D2103" t="s">
        <v>20602</v>
      </c>
      <c r="E2103" t="s">
        <v>20603</v>
      </c>
      <c r="F2103" t="s">
        <v>20604</v>
      </c>
      <c r="G2103" t="s">
        <v>3906</v>
      </c>
      <c r="H2103">
        <v>975.43799999999999</v>
      </c>
      <c r="I2103">
        <v>43.707000000000001</v>
      </c>
      <c r="J2103" t="s">
        <v>20605</v>
      </c>
      <c r="K2103" t="s">
        <v>20606</v>
      </c>
      <c r="L2103">
        <v>1112</v>
      </c>
      <c r="M2103">
        <v>0</v>
      </c>
      <c r="N2103" t="s">
        <v>20607</v>
      </c>
      <c r="O2103" t="s">
        <v>20608</v>
      </c>
    </row>
    <row r="2104" spans="1:17" x14ac:dyDescent="0.3">
      <c r="A2104" t="s">
        <v>20609</v>
      </c>
      <c r="B2104" t="s">
        <v>4267</v>
      </c>
      <c r="C2104" t="s">
        <v>20610</v>
      </c>
      <c r="D2104" t="s">
        <v>20611</v>
      </c>
      <c r="E2104" t="s">
        <v>20612</v>
      </c>
      <c r="F2104" t="s">
        <v>20613</v>
      </c>
      <c r="G2104" t="s">
        <v>3917</v>
      </c>
      <c r="H2104">
        <v>576.90099999999995</v>
      </c>
      <c r="I2104">
        <v>37.200000000000003</v>
      </c>
      <c r="K2104" t="s">
        <v>20614</v>
      </c>
      <c r="L2104">
        <v>5137</v>
      </c>
      <c r="M2104">
        <v>0</v>
      </c>
      <c r="N2104" t="s">
        <v>20615</v>
      </c>
      <c r="O2104" t="s">
        <v>20616</v>
      </c>
    </row>
    <row r="2105" spans="1:17" x14ac:dyDescent="0.3">
      <c r="A2105" t="s">
        <v>20617</v>
      </c>
      <c r="B2105" t="s">
        <v>4198</v>
      </c>
      <c r="C2105" t="s">
        <v>20618</v>
      </c>
      <c r="D2105" t="s">
        <v>20619</v>
      </c>
      <c r="E2105" t="s">
        <v>20620</v>
      </c>
      <c r="F2105" t="s">
        <v>20621</v>
      </c>
      <c r="G2105" t="s">
        <v>3917</v>
      </c>
      <c r="H2105">
        <v>22.055700000000002</v>
      </c>
      <c r="I2105">
        <v>42</v>
      </c>
      <c r="K2105" t="s">
        <v>20622</v>
      </c>
      <c r="L2105">
        <v>60</v>
      </c>
      <c r="M2105">
        <v>9033</v>
      </c>
      <c r="N2105" t="s">
        <v>20623</v>
      </c>
      <c r="O2105" t="s">
        <v>20624</v>
      </c>
      <c r="Q2105">
        <v>25</v>
      </c>
    </row>
    <row r="2106" spans="1:17" x14ac:dyDescent="0.3">
      <c r="A2106" t="s">
        <v>20625</v>
      </c>
      <c r="B2106" t="s">
        <v>3923</v>
      </c>
      <c r="D2106" t="s">
        <v>20626</v>
      </c>
      <c r="E2106" t="s">
        <v>20627</v>
      </c>
      <c r="F2106" t="s">
        <v>20628</v>
      </c>
      <c r="G2106" t="s">
        <v>3906</v>
      </c>
      <c r="H2106">
        <v>926.42600000000004</v>
      </c>
      <c r="I2106">
        <v>35.691400000000002</v>
      </c>
      <c r="J2106" t="s">
        <v>20629</v>
      </c>
      <c r="L2106">
        <v>12</v>
      </c>
      <c r="M2106">
        <v>38023</v>
      </c>
      <c r="N2106" t="s">
        <v>9971</v>
      </c>
      <c r="O2106" t="s">
        <v>20630</v>
      </c>
      <c r="P2106" t="s">
        <v>20631</v>
      </c>
    </row>
    <row r="2107" spans="1:17" x14ac:dyDescent="0.3">
      <c r="A2107" t="s">
        <v>20632</v>
      </c>
      <c r="B2107" t="s">
        <v>3923</v>
      </c>
      <c r="D2107" t="s">
        <v>20633</v>
      </c>
      <c r="E2107" t="s">
        <v>20634</v>
      </c>
      <c r="F2107" t="s">
        <v>20635</v>
      </c>
      <c r="G2107" t="s">
        <v>3989</v>
      </c>
      <c r="H2107">
        <v>724.28499999999997</v>
      </c>
      <c r="I2107">
        <v>33.6</v>
      </c>
      <c r="K2107" t="s">
        <v>20636</v>
      </c>
      <c r="L2107">
        <v>42990</v>
      </c>
      <c r="M2107">
        <v>0</v>
      </c>
      <c r="N2107" t="s">
        <v>20637</v>
      </c>
      <c r="O2107" t="s">
        <v>20638</v>
      </c>
    </row>
    <row r="2108" spans="1:17" x14ac:dyDescent="0.3">
      <c r="A2108" t="s">
        <v>20639</v>
      </c>
      <c r="B2108" t="s">
        <v>4267</v>
      </c>
      <c r="C2108" t="s">
        <v>20640</v>
      </c>
      <c r="D2108" t="s">
        <v>20641</v>
      </c>
      <c r="E2108" t="s">
        <v>20642</v>
      </c>
      <c r="F2108" t="s">
        <v>20643</v>
      </c>
      <c r="G2108" t="s">
        <v>3917</v>
      </c>
      <c r="H2108">
        <v>3336.74</v>
      </c>
      <c r="I2108">
        <v>41.4</v>
      </c>
      <c r="K2108" t="s">
        <v>20644</v>
      </c>
      <c r="L2108">
        <v>98662</v>
      </c>
      <c r="M2108">
        <v>0</v>
      </c>
      <c r="N2108" t="s">
        <v>3909</v>
      </c>
      <c r="O2108" t="s">
        <v>20645</v>
      </c>
    </row>
    <row r="2109" spans="1:17" x14ac:dyDescent="0.3">
      <c r="A2109" t="s">
        <v>20646</v>
      </c>
      <c r="B2109" t="s">
        <v>3923</v>
      </c>
      <c r="D2109" t="s">
        <v>20647</v>
      </c>
      <c r="E2109" t="s">
        <v>20648</v>
      </c>
      <c r="F2109" t="s">
        <v>20649</v>
      </c>
      <c r="G2109" t="s">
        <v>3917</v>
      </c>
      <c r="H2109">
        <v>1402.73</v>
      </c>
      <c r="I2109">
        <v>40.799999999999997</v>
      </c>
      <c r="K2109" t="s">
        <v>20650</v>
      </c>
      <c r="L2109">
        <v>26756</v>
      </c>
      <c r="M2109">
        <v>0</v>
      </c>
      <c r="N2109" t="s">
        <v>20651</v>
      </c>
      <c r="O2109" t="s">
        <v>20652</v>
      </c>
    </row>
    <row r="2110" spans="1:17" x14ac:dyDescent="0.3">
      <c r="A2110" t="s">
        <v>20653</v>
      </c>
      <c r="B2110" t="s">
        <v>3984</v>
      </c>
      <c r="C2110" t="s">
        <v>20654</v>
      </c>
      <c r="D2110" t="s">
        <v>20655</v>
      </c>
      <c r="E2110" t="s">
        <v>20656</v>
      </c>
      <c r="F2110" t="s">
        <v>20657</v>
      </c>
      <c r="G2110" t="s">
        <v>3917</v>
      </c>
      <c r="H2110">
        <v>39.450099999999999</v>
      </c>
      <c r="I2110">
        <v>41.9</v>
      </c>
      <c r="K2110" t="s">
        <v>20658</v>
      </c>
      <c r="L2110">
        <v>1241</v>
      </c>
      <c r="M2110">
        <v>10166</v>
      </c>
      <c r="N2110" t="s">
        <v>20659</v>
      </c>
      <c r="O2110" t="s">
        <v>20660</v>
      </c>
    </row>
    <row r="2111" spans="1:17" x14ac:dyDescent="0.3">
      <c r="A2111" t="s">
        <v>20661</v>
      </c>
      <c r="B2111" t="s">
        <v>4267</v>
      </c>
      <c r="C2111" t="s">
        <v>20662</v>
      </c>
      <c r="D2111" t="s">
        <v>20663</v>
      </c>
      <c r="E2111" t="s">
        <v>20664</v>
      </c>
      <c r="F2111" t="s">
        <v>20665</v>
      </c>
      <c r="G2111" t="s">
        <v>3917</v>
      </c>
      <c r="H2111">
        <v>2049.3200000000002</v>
      </c>
      <c r="I2111">
        <v>39</v>
      </c>
      <c r="K2111" t="s">
        <v>20666</v>
      </c>
      <c r="L2111">
        <v>2688687</v>
      </c>
      <c r="M2111">
        <v>0</v>
      </c>
      <c r="N2111" t="s">
        <v>20667</v>
      </c>
      <c r="O2111" t="s">
        <v>20668</v>
      </c>
    </row>
    <row r="2112" spans="1:17" x14ac:dyDescent="0.3">
      <c r="A2112" t="s">
        <v>20669</v>
      </c>
      <c r="B2112" t="s">
        <v>4226</v>
      </c>
      <c r="C2112" t="s">
        <v>20670</v>
      </c>
      <c r="D2112" t="s">
        <v>20671</v>
      </c>
      <c r="E2112" t="s">
        <v>20672</v>
      </c>
      <c r="F2112" t="s">
        <v>20673</v>
      </c>
      <c r="G2112" t="s">
        <v>3917</v>
      </c>
      <c r="H2112">
        <v>1143.92</v>
      </c>
      <c r="I2112">
        <v>25.4</v>
      </c>
      <c r="J2112" t="s">
        <v>20674</v>
      </c>
      <c r="K2112" t="s">
        <v>20675</v>
      </c>
      <c r="L2112">
        <v>5266</v>
      </c>
      <c r="M2112">
        <v>0</v>
      </c>
      <c r="N2112" t="s">
        <v>7313</v>
      </c>
      <c r="O2112" t="s">
        <v>20676</v>
      </c>
    </row>
    <row r="2113" spans="1:17" x14ac:dyDescent="0.3">
      <c r="A2113" t="s">
        <v>20677</v>
      </c>
      <c r="B2113" t="s">
        <v>4367</v>
      </c>
      <c r="C2113" t="s">
        <v>20678</v>
      </c>
      <c r="D2113" t="s">
        <v>20679</v>
      </c>
      <c r="E2113" t="s">
        <v>20680</v>
      </c>
      <c r="F2113" t="s">
        <v>20681</v>
      </c>
      <c r="G2113" t="s">
        <v>3917</v>
      </c>
      <c r="H2113">
        <v>2931.6</v>
      </c>
      <c r="I2113">
        <v>41.8</v>
      </c>
      <c r="J2113" t="s">
        <v>20682</v>
      </c>
      <c r="K2113" t="s">
        <v>20683</v>
      </c>
      <c r="L2113">
        <v>57334</v>
      </c>
      <c r="M2113">
        <v>27896</v>
      </c>
      <c r="N2113" t="s">
        <v>20684</v>
      </c>
      <c r="O2113" t="s">
        <v>20685</v>
      </c>
      <c r="P2113" t="s">
        <v>20686</v>
      </c>
    </row>
    <row r="2114" spans="1:17" x14ac:dyDescent="0.3">
      <c r="A2114" t="s">
        <v>20687</v>
      </c>
      <c r="B2114" t="s">
        <v>4367</v>
      </c>
      <c r="C2114" t="s">
        <v>20688</v>
      </c>
      <c r="D2114" t="s">
        <v>20689</v>
      </c>
      <c r="E2114" t="s">
        <v>20690</v>
      </c>
      <c r="F2114" t="s">
        <v>20691</v>
      </c>
      <c r="G2114" t="s">
        <v>3917</v>
      </c>
      <c r="H2114">
        <v>427.53500000000003</v>
      </c>
      <c r="I2114">
        <v>43.5</v>
      </c>
      <c r="K2114" t="s">
        <v>20692</v>
      </c>
      <c r="L2114">
        <v>26075</v>
      </c>
      <c r="M2114">
        <v>0</v>
      </c>
      <c r="N2114" t="s">
        <v>17202</v>
      </c>
      <c r="O2114" t="s">
        <v>20693</v>
      </c>
    </row>
    <row r="2115" spans="1:17" x14ac:dyDescent="0.3">
      <c r="A2115" t="s">
        <v>20694</v>
      </c>
      <c r="B2115" t="s">
        <v>4226</v>
      </c>
      <c r="C2115" t="s">
        <v>20695</v>
      </c>
      <c r="D2115" t="s">
        <v>20696</v>
      </c>
      <c r="E2115" t="s">
        <v>20697</v>
      </c>
      <c r="F2115" t="s">
        <v>20698</v>
      </c>
      <c r="G2115" t="s">
        <v>3906</v>
      </c>
      <c r="H2115">
        <v>560.73500000000001</v>
      </c>
      <c r="I2115">
        <v>33.227200000000003</v>
      </c>
      <c r="J2115" t="s">
        <v>20699</v>
      </c>
      <c r="K2115" t="s">
        <v>20700</v>
      </c>
      <c r="L2115">
        <v>1118</v>
      </c>
      <c r="M2115">
        <v>0</v>
      </c>
      <c r="N2115" t="s">
        <v>6551</v>
      </c>
      <c r="O2115" t="s">
        <v>20701</v>
      </c>
    </row>
    <row r="2116" spans="1:17" x14ac:dyDescent="0.3">
      <c r="A2116" t="s">
        <v>20702</v>
      </c>
      <c r="B2116" t="s">
        <v>4443</v>
      </c>
      <c r="C2116" t="s">
        <v>20703</v>
      </c>
      <c r="D2116" t="s">
        <v>20704</v>
      </c>
      <c r="E2116" t="s">
        <v>20705</v>
      </c>
      <c r="F2116" t="s">
        <v>20706</v>
      </c>
      <c r="G2116" t="s">
        <v>3917</v>
      </c>
      <c r="H2116">
        <v>2697.26</v>
      </c>
      <c r="I2116">
        <v>42.3</v>
      </c>
      <c r="K2116" t="s">
        <v>20707</v>
      </c>
      <c r="L2116">
        <v>535889</v>
      </c>
      <c r="M2116">
        <v>0</v>
      </c>
      <c r="N2116" t="s">
        <v>8585</v>
      </c>
      <c r="O2116" t="s">
        <v>20708</v>
      </c>
    </row>
    <row r="2117" spans="1:17" x14ac:dyDescent="0.3">
      <c r="A2117" t="s">
        <v>20709</v>
      </c>
      <c r="B2117" t="s">
        <v>3984</v>
      </c>
      <c r="C2117" t="s">
        <v>20710</v>
      </c>
      <c r="D2117" t="s">
        <v>20711</v>
      </c>
      <c r="E2117" t="s">
        <v>20712</v>
      </c>
      <c r="F2117" t="s">
        <v>20713</v>
      </c>
      <c r="G2117" t="s">
        <v>3917</v>
      </c>
      <c r="H2117">
        <v>37.130600000000001</v>
      </c>
      <c r="I2117">
        <v>46</v>
      </c>
      <c r="K2117" t="s">
        <v>20714</v>
      </c>
      <c r="L2117">
        <v>908</v>
      </c>
      <c r="M2117">
        <v>9238</v>
      </c>
      <c r="N2117" t="s">
        <v>20715</v>
      </c>
      <c r="O2117" t="s">
        <v>20716</v>
      </c>
      <c r="P2117" t="s">
        <v>20717</v>
      </c>
    </row>
    <row r="2118" spans="1:17" x14ac:dyDescent="0.3">
      <c r="A2118" t="s">
        <v>20718</v>
      </c>
      <c r="B2118" t="s">
        <v>3984</v>
      </c>
      <c r="C2118" t="s">
        <v>20719</v>
      </c>
      <c r="D2118" t="s">
        <v>20720</v>
      </c>
      <c r="E2118" t="s">
        <v>20721</v>
      </c>
      <c r="F2118" t="s">
        <v>20722</v>
      </c>
      <c r="G2118" t="s">
        <v>3917</v>
      </c>
      <c r="H2118">
        <v>13.093299999999999</v>
      </c>
      <c r="I2118">
        <v>38.1</v>
      </c>
      <c r="K2118" t="s">
        <v>20723</v>
      </c>
      <c r="L2118">
        <v>9</v>
      </c>
      <c r="M2118">
        <v>5726</v>
      </c>
      <c r="N2118" t="s">
        <v>20724</v>
      </c>
      <c r="O2118" t="s">
        <v>20725</v>
      </c>
      <c r="Q2118">
        <v>29</v>
      </c>
    </row>
    <row r="2119" spans="1:17" x14ac:dyDescent="0.3">
      <c r="A2119" t="s">
        <v>20726</v>
      </c>
      <c r="B2119" t="s">
        <v>4443</v>
      </c>
      <c r="C2119" t="s">
        <v>20727</v>
      </c>
      <c r="D2119" t="s">
        <v>20728</v>
      </c>
      <c r="E2119" t="s">
        <v>20729</v>
      </c>
      <c r="F2119" t="s">
        <v>20730</v>
      </c>
      <c r="G2119" t="s">
        <v>3917</v>
      </c>
      <c r="H2119">
        <v>2011.75</v>
      </c>
      <c r="I2119">
        <v>41</v>
      </c>
      <c r="K2119" t="s">
        <v>20731</v>
      </c>
      <c r="L2119">
        <v>493481</v>
      </c>
      <c r="M2119">
        <v>0</v>
      </c>
      <c r="N2119" t="s">
        <v>6541</v>
      </c>
      <c r="O2119" t="s">
        <v>20732</v>
      </c>
    </row>
    <row r="2120" spans="1:17" x14ac:dyDescent="0.3">
      <c r="A2120" t="s">
        <v>3754</v>
      </c>
      <c r="B2120" t="s">
        <v>3984</v>
      </c>
      <c r="C2120" t="s">
        <v>20733</v>
      </c>
      <c r="D2120" t="s">
        <v>20734</v>
      </c>
      <c r="E2120" t="s">
        <v>20735</v>
      </c>
      <c r="F2120" t="s">
        <v>20736</v>
      </c>
      <c r="G2120" t="s">
        <v>3917</v>
      </c>
      <c r="H2120">
        <v>99.166700000000006</v>
      </c>
      <c r="I2120">
        <v>37.299999999999997</v>
      </c>
      <c r="K2120" t="s">
        <v>20737</v>
      </c>
      <c r="L2120">
        <v>1276</v>
      </c>
      <c r="M2120">
        <v>0</v>
      </c>
      <c r="N2120" t="s">
        <v>8984</v>
      </c>
      <c r="O2120" t="s">
        <v>20738</v>
      </c>
      <c r="Q2120">
        <v>23</v>
      </c>
    </row>
    <row r="2121" spans="1:17" x14ac:dyDescent="0.3">
      <c r="A2121" t="s">
        <v>20739</v>
      </c>
      <c r="B2121" t="s">
        <v>4511</v>
      </c>
      <c r="D2121" t="s">
        <v>20740</v>
      </c>
      <c r="E2121" t="s">
        <v>20741</v>
      </c>
      <c r="F2121" t="s">
        <v>20742</v>
      </c>
      <c r="G2121" t="s">
        <v>3906</v>
      </c>
      <c r="H2121">
        <v>4685.9399999999996</v>
      </c>
      <c r="I2121">
        <v>44.067700000000002</v>
      </c>
      <c r="J2121" t="s">
        <v>20743</v>
      </c>
      <c r="K2121" t="s">
        <v>20744</v>
      </c>
      <c r="L2121">
        <v>1081</v>
      </c>
      <c r="M2121">
        <v>37109</v>
      </c>
      <c r="N2121" t="s">
        <v>20745</v>
      </c>
      <c r="O2121" t="s">
        <v>20746</v>
      </c>
      <c r="P2121" t="s">
        <v>20747</v>
      </c>
    </row>
    <row r="2122" spans="1:17" x14ac:dyDescent="0.3">
      <c r="A2122" t="s">
        <v>20748</v>
      </c>
      <c r="B2122" t="s">
        <v>4443</v>
      </c>
      <c r="C2122" t="s">
        <v>20749</v>
      </c>
      <c r="D2122" t="s">
        <v>20750</v>
      </c>
      <c r="E2122" t="s">
        <v>8848</v>
      </c>
      <c r="F2122" t="s">
        <v>20751</v>
      </c>
      <c r="G2122" t="s">
        <v>3917</v>
      </c>
      <c r="H2122">
        <v>3127.76</v>
      </c>
      <c r="I2122">
        <v>39</v>
      </c>
      <c r="K2122" t="s">
        <v>20752</v>
      </c>
      <c r="L2122">
        <v>92109</v>
      </c>
      <c r="M2122">
        <v>0</v>
      </c>
      <c r="N2122" t="s">
        <v>8851</v>
      </c>
      <c r="O2122" t="s">
        <v>20753</v>
      </c>
    </row>
    <row r="2123" spans="1:17" x14ac:dyDescent="0.3">
      <c r="A2123" t="s">
        <v>20754</v>
      </c>
      <c r="B2123" t="s">
        <v>3923</v>
      </c>
      <c r="D2123" t="s">
        <v>20755</v>
      </c>
      <c r="E2123" t="s">
        <v>20756</v>
      </c>
      <c r="F2123" t="s">
        <v>20757</v>
      </c>
      <c r="G2123" t="s">
        <v>3917</v>
      </c>
      <c r="H2123">
        <v>603.98900000000003</v>
      </c>
      <c r="I2123">
        <v>44.4</v>
      </c>
      <c r="K2123" t="s">
        <v>20758</v>
      </c>
      <c r="L2123">
        <v>4522</v>
      </c>
      <c r="M2123">
        <v>0</v>
      </c>
      <c r="N2123" t="s">
        <v>20759</v>
      </c>
      <c r="O2123" t="s">
        <v>20760</v>
      </c>
    </row>
    <row r="2124" spans="1:17" x14ac:dyDescent="0.3">
      <c r="A2124" t="s">
        <v>20761</v>
      </c>
      <c r="B2124" t="s">
        <v>4043</v>
      </c>
      <c r="C2124" t="s">
        <v>20762</v>
      </c>
      <c r="D2124" t="s">
        <v>20763</v>
      </c>
      <c r="E2124" t="s">
        <v>20764</v>
      </c>
      <c r="F2124" t="s">
        <v>20765</v>
      </c>
      <c r="G2124" t="s">
        <v>3989</v>
      </c>
      <c r="H2124">
        <v>27.234999999999999</v>
      </c>
      <c r="I2124">
        <v>49.9</v>
      </c>
      <c r="K2124" t="s">
        <v>20766</v>
      </c>
      <c r="L2124">
        <v>7280</v>
      </c>
      <c r="M2124">
        <v>0</v>
      </c>
      <c r="N2124" t="s">
        <v>6620</v>
      </c>
      <c r="O2124" t="s">
        <v>20767</v>
      </c>
    </row>
    <row r="2125" spans="1:17" x14ac:dyDescent="0.3">
      <c r="A2125" t="s">
        <v>20768</v>
      </c>
      <c r="B2125" t="s">
        <v>4043</v>
      </c>
      <c r="C2125" t="s">
        <v>20769</v>
      </c>
      <c r="D2125" t="s">
        <v>20770</v>
      </c>
      <c r="E2125" t="s">
        <v>20771</v>
      </c>
      <c r="F2125" t="s">
        <v>20772</v>
      </c>
      <c r="G2125" t="s">
        <v>3989</v>
      </c>
      <c r="H2125">
        <v>24.962900000000001</v>
      </c>
      <c r="I2125">
        <v>55</v>
      </c>
      <c r="K2125" t="s">
        <v>20773</v>
      </c>
      <c r="L2125">
        <v>8626</v>
      </c>
      <c r="M2125">
        <v>0</v>
      </c>
      <c r="N2125" t="s">
        <v>6620</v>
      </c>
      <c r="O2125" t="s">
        <v>20774</v>
      </c>
    </row>
    <row r="2126" spans="1:17" x14ac:dyDescent="0.3">
      <c r="A2126" t="s">
        <v>20775</v>
      </c>
      <c r="B2126" t="s">
        <v>4043</v>
      </c>
      <c r="C2126" t="s">
        <v>20776</v>
      </c>
      <c r="D2126" t="s">
        <v>20777</v>
      </c>
      <c r="E2126" t="s">
        <v>20778</v>
      </c>
      <c r="F2126" t="s">
        <v>20779</v>
      </c>
      <c r="G2126" t="s">
        <v>3989</v>
      </c>
      <c r="H2126">
        <v>30.844799999999999</v>
      </c>
      <c r="I2126">
        <v>58.2</v>
      </c>
      <c r="K2126" t="s">
        <v>20780</v>
      </c>
      <c r="L2126">
        <v>10264</v>
      </c>
      <c r="M2126">
        <v>0</v>
      </c>
      <c r="N2126" t="s">
        <v>6620</v>
      </c>
      <c r="O2126" t="s">
        <v>20781</v>
      </c>
    </row>
    <row r="2127" spans="1:17" x14ac:dyDescent="0.3">
      <c r="A2127" t="s">
        <v>20782</v>
      </c>
      <c r="B2127" t="s">
        <v>4043</v>
      </c>
      <c r="C2127" t="s">
        <v>20783</v>
      </c>
      <c r="D2127" t="s">
        <v>20784</v>
      </c>
      <c r="E2127" t="s">
        <v>20785</v>
      </c>
      <c r="F2127" t="s">
        <v>20786</v>
      </c>
      <c r="G2127" t="s">
        <v>3989</v>
      </c>
      <c r="H2127">
        <v>33.783200000000001</v>
      </c>
      <c r="I2127">
        <v>56.2</v>
      </c>
      <c r="K2127" t="s">
        <v>20787</v>
      </c>
      <c r="L2127">
        <v>5199</v>
      </c>
      <c r="M2127">
        <v>0</v>
      </c>
      <c r="N2127" t="s">
        <v>6620</v>
      </c>
      <c r="O2127" t="s">
        <v>20788</v>
      </c>
    </row>
    <row r="2128" spans="1:17" x14ac:dyDescent="0.3">
      <c r="A2128" t="s">
        <v>20789</v>
      </c>
      <c r="B2128" t="s">
        <v>4443</v>
      </c>
      <c r="D2128" t="s">
        <v>20790</v>
      </c>
      <c r="E2128" t="s">
        <v>20791</v>
      </c>
      <c r="F2128" t="s">
        <v>20792</v>
      </c>
      <c r="G2128" t="s">
        <v>3917</v>
      </c>
      <c r="H2128">
        <v>1837.75</v>
      </c>
      <c r="I2128">
        <v>39.200000000000003</v>
      </c>
      <c r="K2128" t="s">
        <v>20793</v>
      </c>
      <c r="L2128">
        <v>133538</v>
      </c>
      <c r="M2128">
        <v>0</v>
      </c>
      <c r="N2128" t="s">
        <v>17827</v>
      </c>
      <c r="O2128" t="s">
        <v>20794</v>
      </c>
    </row>
    <row r="2129" spans="1:17" x14ac:dyDescent="0.3">
      <c r="A2129" t="s">
        <v>20795</v>
      </c>
      <c r="B2129" t="s">
        <v>4443</v>
      </c>
      <c r="C2129" t="s">
        <v>20796</v>
      </c>
      <c r="D2129" t="s">
        <v>20797</v>
      </c>
      <c r="E2129" t="s">
        <v>20798</v>
      </c>
      <c r="F2129" t="s">
        <v>20799</v>
      </c>
      <c r="G2129" t="s">
        <v>3917</v>
      </c>
      <c r="H2129">
        <v>2798.15</v>
      </c>
      <c r="I2129">
        <v>43.2</v>
      </c>
      <c r="J2129" t="s">
        <v>20800</v>
      </c>
      <c r="K2129" t="s">
        <v>20801</v>
      </c>
      <c r="L2129">
        <v>22539</v>
      </c>
      <c r="M2129">
        <v>28194</v>
      </c>
      <c r="N2129" t="s">
        <v>20802</v>
      </c>
      <c r="O2129" t="s">
        <v>20803</v>
      </c>
      <c r="P2129" t="s">
        <v>20804</v>
      </c>
    </row>
    <row r="2130" spans="1:17" x14ac:dyDescent="0.3">
      <c r="A2130" t="s">
        <v>20805</v>
      </c>
      <c r="B2130" t="s">
        <v>3912</v>
      </c>
      <c r="C2130" t="s">
        <v>20806</v>
      </c>
      <c r="D2130" t="s">
        <v>20807</v>
      </c>
      <c r="E2130" t="s">
        <v>20808</v>
      </c>
      <c r="F2130" t="s">
        <v>20809</v>
      </c>
      <c r="G2130" t="s">
        <v>3917</v>
      </c>
      <c r="H2130">
        <v>55.440300000000001</v>
      </c>
      <c r="I2130">
        <v>55.5</v>
      </c>
      <c r="K2130" t="s">
        <v>20810</v>
      </c>
      <c r="L2130">
        <v>154</v>
      </c>
      <c r="M2130">
        <v>11725</v>
      </c>
      <c r="N2130" t="s">
        <v>20811</v>
      </c>
      <c r="O2130" t="s">
        <v>20812</v>
      </c>
      <c r="P2130" t="s">
        <v>20813</v>
      </c>
    </row>
    <row r="2131" spans="1:17" x14ac:dyDescent="0.3">
      <c r="A2131" t="s">
        <v>20814</v>
      </c>
      <c r="B2131" t="s">
        <v>4443</v>
      </c>
      <c r="C2131" t="s">
        <v>20815</v>
      </c>
      <c r="D2131" t="s">
        <v>20816</v>
      </c>
      <c r="E2131" t="s">
        <v>20817</v>
      </c>
      <c r="F2131" t="s">
        <v>20818</v>
      </c>
      <c r="G2131" t="s">
        <v>3917</v>
      </c>
      <c r="H2131">
        <v>2620.9499999999998</v>
      </c>
      <c r="I2131">
        <v>40.799999999999997</v>
      </c>
      <c r="K2131" t="s">
        <v>20819</v>
      </c>
      <c r="L2131">
        <v>1902801</v>
      </c>
      <c r="M2131">
        <v>0</v>
      </c>
      <c r="N2131" t="s">
        <v>8585</v>
      </c>
      <c r="O2131" t="s">
        <v>20820</v>
      </c>
    </row>
    <row r="2132" spans="1:17" x14ac:dyDescent="0.3">
      <c r="A2132" t="s">
        <v>20821</v>
      </c>
      <c r="B2132" t="s">
        <v>3923</v>
      </c>
      <c r="D2132" t="s">
        <v>20822</v>
      </c>
      <c r="E2132" t="s">
        <v>20823</v>
      </c>
      <c r="F2132" t="s">
        <v>20824</v>
      </c>
      <c r="G2132" t="s">
        <v>3917</v>
      </c>
      <c r="H2132">
        <v>1425.27</v>
      </c>
      <c r="I2132">
        <v>47.5</v>
      </c>
      <c r="K2132" t="s">
        <v>20825</v>
      </c>
      <c r="L2132">
        <v>1818420</v>
      </c>
      <c r="M2132">
        <v>0</v>
      </c>
      <c r="N2132" t="s">
        <v>18456</v>
      </c>
      <c r="O2132" t="s">
        <v>20826</v>
      </c>
    </row>
    <row r="2133" spans="1:17" x14ac:dyDescent="0.3">
      <c r="A2133" t="s">
        <v>20827</v>
      </c>
      <c r="B2133" t="s">
        <v>5082</v>
      </c>
      <c r="D2133" t="s">
        <v>20828</v>
      </c>
      <c r="E2133" t="s">
        <v>20829</v>
      </c>
      <c r="F2133" t="s">
        <v>20830</v>
      </c>
      <c r="G2133" t="s">
        <v>3906</v>
      </c>
      <c r="H2133">
        <v>168.94300000000001</v>
      </c>
      <c r="I2133">
        <v>36.916800000000002</v>
      </c>
      <c r="J2133" t="s">
        <v>20831</v>
      </c>
      <c r="L2133">
        <v>7</v>
      </c>
      <c r="M2133">
        <v>0</v>
      </c>
      <c r="N2133" t="s">
        <v>20832</v>
      </c>
      <c r="O2133" t="s">
        <v>20833</v>
      </c>
    </row>
    <row r="2134" spans="1:17" x14ac:dyDescent="0.3">
      <c r="A2134" t="s">
        <v>20834</v>
      </c>
      <c r="B2134" t="s">
        <v>3923</v>
      </c>
      <c r="C2134" t="s">
        <v>20835</v>
      </c>
      <c r="D2134" t="s">
        <v>20836</v>
      </c>
      <c r="E2134" t="s">
        <v>20837</v>
      </c>
      <c r="F2134" t="s">
        <v>20838</v>
      </c>
      <c r="G2134" t="s">
        <v>3906</v>
      </c>
      <c r="H2134">
        <v>240.58199999999999</v>
      </c>
      <c r="I2134">
        <v>39.708399999999997</v>
      </c>
      <c r="J2134" t="s">
        <v>20839</v>
      </c>
      <c r="K2134" t="s">
        <v>20840</v>
      </c>
      <c r="L2134">
        <v>65</v>
      </c>
      <c r="M2134">
        <v>0</v>
      </c>
      <c r="N2134" t="s">
        <v>6351</v>
      </c>
      <c r="O2134" t="s">
        <v>20841</v>
      </c>
    </row>
    <row r="2135" spans="1:17" x14ac:dyDescent="0.3">
      <c r="A2135" t="s">
        <v>20842</v>
      </c>
      <c r="B2135" t="s">
        <v>3923</v>
      </c>
      <c r="D2135" t="s">
        <v>20843</v>
      </c>
      <c r="E2135" t="s">
        <v>20844</v>
      </c>
      <c r="F2135" t="s">
        <v>20845</v>
      </c>
      <c r="G2135" t="s">
        <v>3917</v>
      </c>
      <c r="H2135">
        <v>206.41499999999999</v>
      </c>
      <c r="I2135">
        <v>38.4</v>
      </c>
      <c r="K2135" t="s">
        <v>20846</v>
      </c>
      <c r="L2135">
        <v>215024</v>
      </c>
      <c r="M2135">
        <v>0</v>
      </c>
      <c r="N2135" t="s">
        <v>14224</v>
      </c>
      <c r="O2135" t="s">
        <v>20847</v>
      </c>
    </row>
    <row r="2136" spans="1:17" x14ac:dyDescent="0.3">
      <c r="A2136" t="s">
        <v>20848</v>
      </c>
      <c r="B2136" t="s">
        <v>3923</v>
      </c>
      <c r="D2136" t="s">
        <v>20849</v>
      </c>
      <c r="E2136" t="s">
        <v>20850</v>
      </c>
      <c r="F2136" t="s">
        <v>20851</v>
      </c>
      <c r="G2136" t="s">
        <v>3917</v>
      </c>
      <c r="H2136">
        <v>203.68600000000001</v>
      </c>
      <c r="I2136">
        <v>38.200000000000003</v>
      </c>
      <c r="K2136" t="s">
        <v>20852</v>
      </c>
      <c r="L2136">
        <v>210780</v>
      </c>
      <c r="M2136">
        <v>0</v>
      </c>
      <c r="N2136" t="s">
        <v>14224</v>
      </c>
      <c r="O2136" t="s">
        <v>20853</v>
      </c>
    </row>
    <row r="2137" spans="1:17" x14ac:dyDescent="0.3">
      <c r="A2137" t="s">
        <v>20854</v>
      </c>
      <c r="B2137" t="s">
        <v>3923</v>
      </c>
      <c r="D2137" t="s">
        <v>20855</v>
      </c>
      <c r="E2137" t="s">
        <v>20856</v>
      </c>
      <c r="F2137" t="s">
        <v>20857</v>
      </c>
      <c r="G2137" t="s">
        <v>3917</v>
      </c>
      <c r="H2137">
        <v>214.184</v>
      </c>
      <c r="I2137">
        <v>38.1</v>
      </c>
      <c r="K2137" t="s">
        <v>20858</v>
      </c>
      <c r="L2137">
        <v>323163</v>
      </c>
      <c r="M2137">
        <v>0</v>
      </c>
      <c r="N2137" t="s">
        <v>14224</v>
      </c>
      <c r="O2137" t="s">
        <v>20859</v>
      </c>
    </row>
    <row r="2138" spans="1:17" x14ac:dyDescent="0.3">
      <c r="A2138" t="s">
        <v>20860</v>
      </c>
      <c r="B2138" t="s">
        <v>3984</v>
      </c>
      <c r="C2138" t="s">
        <v>20861</v>
      </c>
      <c r="D2138" t="s">
        <v>20862</v>
      </c>
      <c r="E2138" t="s">
        <v>20863</v>
      </c>
      <c r="F2138" t="s">
        <v>20864</v>
      </c>
      <c r="G2138" t="s">
        <v>3917</v>
      </c>
      <c r="H2138">
        <v>11.338900000000001</v>
      </c>
      <c r="I2138">
        <v>37.4</v>
      </c>
      <c r="K2138" t="s">
        <v>20865</v>
      </c>
      <c r="L2138">
        <v>87</v>
      </c>
      <c r="M2138">
        <v>0</v>
      </c>
      <c r="N2138" t="s">
        <v>20866</v>
      </c>
      <c r="O2138" t="s">
        <v>20867</v>
      </c>
      <c r="Q2138">
        <v>24</v>
      </c>
    </row>
    <row r="2139" spans="1:17" x14ac:dyDescent="0.3">
      <c r="A2139" t="s">
        <v>20868</v>
      </c>
      <c r="B2139" t="s">
        <v>3923</v>
      </c>
      <c r="D2139" t="s">
        <v>20869</v>
      </c>
      <c r="E2139" t="s">
        <v>20870</v>
      </c>
      <c r="F2139" t="s">
        <v>20871</v>
      </c>
      <c r="G2139" t="s">
        <v>3917</v>
      </c>
      <c r="H2139">
        <v>43.357799999999997</v>
      </c>
      <c r="I2139">
        <v>40.6</v>
      </c>
      <c r="K2139" t="s">
        <v>20872</v>
      </c>
      <c r="L2139">
        <v>10684</v>
      </c>
      <c r="M2139">
        <v>17685</v>
      </c>
      <c r="N2139" t="s">
        <v>7394</v>
      </c>
      <c r="O2139" t="s">
        <v>20873</v>
      </c>
    </row>
    <row r="2140" spans="1:17" x14ac:dyDescent="0.3">
      <c r="A2140" t="s">
        <v>20874</v>
      </c>
      <c r="B2140" t="s">
        <v>4267</v>
      </c>
      <c r="D2140" t="s">
        <v>20875</v>
      </c>
      <c r="E2140" t="s">
        <v>20876</v>
      </c>
      <c r="F2140" t="s">
        <v>20877</v>
      </c>
      <c r="G2140" t="s">
        <v>3917</v>
      </c>
      <c r="H2140">
        <v>568.91200000000003</v>
      </c>
      <c r="I2140">
        <v>30.7</v>
      </c>
      <c r="K2140" t="s">
        <v>20878</v>
      </c>
      <c r="L2140">
        <v>16251</v>
      </c>
      <c r="M2140">
        <v>0</v>
      </c>
      <c r="N2140" t="s">
        <v>19269</v>
      </c>
      <c r="O2140" t="s">
        <v>20879</v>
      </c>
    </row>
    <row r="2141" spans="1:17" x14ac:dyDescent="0.3">
      <c r="A2141" t="s">
        <v>20880</v>
      </c>
      <c r="B2141" t="s">
        <v>4635</v>
      </c>
      <c r="C2141" t="s">
        <v>20881</v>
      </c>
      <c r="D2141" t="s">
        <v>20882</v>
      </c>
      <c r="E2141" t="s">
        <v>4671</v>
      </c>
      <c r="F2141" t="s">
        <v>20883</v>
      </c>
      <c r="G2141" t="s">
        <v>3917</v>
      </c>
      <c r="H2141">
        <v>1139.03</v>
      </c>
      <c r="I2141">
        <v>42</v>
      </c>
      <c r="K2141" t="s">
        <v>20884</v>
      </c>
      <c r="L2141">
        <v>61483</v>
      </c>
      <c r="M2141">
        <v>12828</v>
      </c>
      <c r="N2141" t="s">
        <v>4674</v>
      </c>
      <c r="O2141" t="s">
        <v>20885</v>
      </c>
    </row>
    <row r="2142" spans="1:17" x14ac:dyDescent="0.3">
      <c r="A2142" t="s">
        <v>20886</v>
      </c>
      <c r="B2142" t="s">
        <v>4367</v>
      </c>
      <c r="C2142" t="s">
        <v>20887</v>
      </c>
      <c r="D2142" t="s">
        <v>20888</v>
      </c>
      <c r="E2142" t="s">
        <v>20889</v>
      </c>
      <c r="F2142" t="s">
        <v>20890</v>
      </c>
      <c r="G2142" t="s">
        <v>3906</v>
      </c>
      <c r="H2142">
        <v>886.57</v>
      </c>
      <c r="I2142">
        <v>37.2774</v>
      </c>
      <c r="J2142" t="s">
        <v>20891</v>
      </c>
      <c r="K2142" t="s">
        <v>20892</v>
      </c>
      <c r="L2142">
        <v>352</v>
      </c>
      <c r="M2142">
        <v>24754</v>
      </c>
      <c r="N2142" t="s">
        <v>20893</v>
      </c>
      <c r="O2142" t="s">
        <v>20894</v>
      </c>
    </row>
    <row r="2143" spans="1:17" x14ac:dyDescent="0.3">
      <c r="A2143" t="s">
        <v>20895</v>
      </c>
      <c r="B2143" t="s">
        <v>4367</v>
      </c>
      <c r="C2143" t="s">
        <v>20896</v>
      </c>
      <c r="D2143" t="s">
        <v>20897</v>
      </c>
      <c r="E2143" t="s">
        <v>20898</v>
      </c>
      <c r="F2143" t="s">
        <v>20899</v>
      </c>
      <c r="G2143" t="s">
        <v>3917</v>
      </c>
      <c r="H2143">
        <v>450.19400000000002</v>
      </c>
      <c r="I2143">
        <v>42.5</v>
      </c>
      <c r="K2143" t="s">
        <v>20900</v>
      </c>
      <c r="L2143">
        <v>41274</v>
      </c>
      <c r="M2143">
        <v>0</v>
      </c>
      <c r="N2143" t="s">
        <v>17202</v>
      </c>
      <c r="O2143" t="s">
        <v>20901</v>
      </c>
    </row>
    <row r="2144" spans="1:17" x14ac:dyDescent="0.3">
      <c r="A2144" t="s">
        <v>20902</v>
      </c>
      <c r="B2144" t="s">
        <v>4367</v>
      </c>
      <c r="C2144" t="s">
        <v>20903</v>
      </c>
      <c r="D2144" t="s">
        <v>20904</v>
      </c>
      <c r="E2144" t="s">
        <v>20905</v>
      </c>
      <c r="F2144" t="s">
        <v>20906</v>
      </c>
      <c r="G2144" t="s">
        <v>3917</v>
      </c>
      <c r="H2144">
        <v>633.24099999999999</v>
      </c>
      <c r="I2144">
        <v>0</v>
      </c>
      <c r="K2144" t="s">
        <v>20907</v>
      </c>
      <c r="L2144">
        <v>18198</v>
      </c>
      <c r="M2144">
        <v>0</v>
      </c>
      <c r="N2144" t="s">
        <v>20908</v>
      </c>
      <c r="O2144" t="s">
        <v>20909</v>
      </c>
    </row>
    <row r="2145" spans="1:17" x14ac:dyDescent="0.3">
      <c r="A2145" t="s">
        <v>20910</v>
      </c>
      <c r="B2145" t="s">
        <v>3923</v>
      </c>
      <c r="D2145" t="s">
        <v>20911</v>
      </c>
      <c r="E2145" t="s">
        <v>20912</v>
      </c>
      <c r="F2145" t="s">
        <v>20913</v>
      </c>
      <c r="G2145" t="s">
        <v>3989</v>
      </c>
      <c r="H2145">
        <v>261.45800000000003</v>
      </c>
      <c r="I2145">
        <v>43.2</v>
      </c>
      <c r="K2145" t="s">
        <v>20914</v>
      </c>
      <c r="L2145">
        <v>126142</v>
      </c>
      <c r="M2145">
        <v>0</v>
      </c>
      <c r="N2145" t="s">
        <v>20651</v>
      </c>
      <c r="O2145" t="s">
        <v>20915</v>
      </c>
    </row>
    <row r="2146" spans="1:17" x14ac:dyDescent="0.3">
      <c r="A2146" t="s">
        <v>20916</v>
      </c>
      <c r="B2146" t="s">
        <v>4043</v>
      </c>
      <c r="C2146" t="s">
        <v>20917</v>
      </c>
      <c r="D2146" t="s">
        <v>20918</v>
      </c>
      <c r="E2146" t="s">
        <v>20919</v>
      </c>
      <c r="F2146" t="s">
        <v>20920</v>
      </c>
      <c r="G2146" t="s">
        <v>3917</v>
      </c>
      <c r="H2146">
        <v>32.32</v>
      </c>
      <c r="I2146">
        <v>59.5</v>
      </c>
      <c r="K2146" t="s">
        <v>20921</v>
      </c>
      <c r="L2146">
        <v>336</v>
      </c>
      <c r="M2146">
        <v>0</v>
      </c>
      <c r="N2146" t="s">
        <v>13593</v>
      </c>
      <c r="O2146" t="s">
        <v>20922</v>
      </c>
    </row>
    <row r="2147" spans="1:17" x14ac:dyDescent="0.3">
      <c r="A2147" t="s">
        <v>20923</v>
      </c>
      <c r="B2147" t="s">
        <v>3984</v>
      </c>
      <c r="C2147" t="s">
        <v>20924</v>
      </c>
      <c r="D2147" t="s">
        <v>20925</v>
      </c>
      <c r="E2147" t="s">
        <v>20926</v>
      </c>
      <c r="F2147" t="s">
        <v>20927</v>
      </c>
      <c r="G2147" t="s">
        <v>3917</v>
      </c>
      <c r="H2147">
        <v>34.468200000000003</v>
      </c>
      <c r="I2147">
        <v>41.9</v>
      </c>
      <c r="K2147" t="s">
        <v>20928</v>
      </c>
      <c r="L2147">
        <v>36</v>
      </c>
      <c r="M2147">
        <v>0</v>
      </c>
      <c r="N2147" t="s">
        <v>13593</v>
      </c>
      <c r="O2147" t="s">
        <v>20929</v>
      </c>
    </row>
    <row r="2148" spans="1:17" x14ac:dyDescent="0.3">
      <c r="A2148" t="s">
        <v>820</v>
      </c>
      <c r="B2148" t="s">
        <v>3984</v>
      </c>
      <c r="C2148" t="s">
        <v>20930</v>
      </c>
      <c r="D2148" t="s">
        <v>20931</v>
      </c>
      <c r="E2148" t="s">
        <v>20932</v>
      </c>
      <c r="F2148" t="s">
        <v>20933</v>
      </c>
      <c r="G2148" t="s">
        <v>3917</v>
      </c>
      <c r="H2148">
        <v>26.9712</v>
      </c>
      <c r="I2148">
        <v>48.2746</v>
      </c>
      <c r="J2148" t="s">
        <v>20934</v>
      </c>
      <c r="K2148" t="s">
        <v>20935</v>
      </c>
      <c r="L2148">
        <v>84</v>
      </c>
      <c r="M2148">
        <v>9781</v>
      </c>
      <c r="N2148" t="s">
        <v>20936</v>
      </c>
      <c r="O2148" t="s">
        <v>20937</v>
      </c>
      <c r="P2148" t="s">
        <v>20938</v>
      </c>
      <c r="Q2148">
        <v>24</v>
      </c>
    </row>
    <row r="2149" spans="1:17" x14ac:dyDescent="0.3">
      <c r="A2149" t="s">
        <v>20939</v>
      </c>
      <c r="B2149" t="s">
        <v>4443</v>
      </c>
      <c r="C2149" t="s">
        <v>20940</v>
      </c>
      <c r="D2149" t="s">
        <v>20941</v>
      </c>
      <c r="E2149" t="s">
        <v>20942</v>
      </c>
      <c r="F2149" t="s">
        <v>20943</v>
      </c>
      <c r="G2149" t="s">
        <v>3917</v>
      </c>
      <c r="H2149">
        <v>3103.81</v>
      </c>
      <c r="I2149">
        <v>41.6</v>
      </c>
      <c r="J2149" t="s">
        <v>20944</v>
      </c>
      <c r="K2149" t="s">
        <v>20945</v>
      </c>
      <c r="L2149">
        <v>6323</v>
      </c>
      <c r="M2149">
        <v>36406</v>
      </c>
      <c r="N2149" t="s">
        <v>20946</v>
      </c>
      <c r="O2149" t="s">
        <v>20947</v>
      </c>
      <c r="P2149" t="s">
        <v>20948</v>
      </c>
    </row>
    <row r="2150" spans="1:17" x14ac:dyDescent="0.3">
      <c r="A2150" t="s">
        <v>20949</v>
      </c>
      <c r="B2150" t="s">
        <v>4443</v>
      </c>
      <c r="C2150" t="s">
        <v>20950</v>
      </c>
      <c r="D2150" t="s">
        <v>20951</v>
      </c>
      <c r="E2150" t="s">
        <v>20952</v>
      </c>
      <c r="F2150" t="s">
        <v>20953</v>
      </c>
      <c r="G2150" t="s">
        <v>3917</v>
      </c>
      <c r="H2150">
        <v>2464.37</v>
      </c>
      <c r="I2150">
        <v>41.2</v>
      </c>
      <c r="J2150" t="s">
        <v>20954</v>
      </c>
      <c r="K2150" t="s">
        <v>20955</v>
      </c>
      <c r="L2150">
        <v>3087</v>
      </c>
      <c r="M2150">
        <v>33629</v>
      </c>
      <c r="N2150" t="s">
        <v>12613</v>
      </c>
      <c r="O2150" t="s">
        <v>20956</v>
      </c>
      <c r="P2150" t="s">
        <v>20957</v>
      </c>
    </row>
    <row r="2151" spans="1:17" x14ac:dyDescent="0.3">
      <c r="A2151" t="s">
        <v>20958</v>
      </c>
      <c r="B2151" t="s">
        <v>4347</v>
      </c>
      <c r="C2151" t="s">
        <v>20959</v>
      </c>
      <c r="D2151" t="s">
        <v>20960</v>
      </c>
      <c r="E2151" t="s">
        <v>20961</v>
      </c>
      <c r="F2151" t="s">
        <v>20962</v>
      </c>
      <c r="G2151" t="s">
        <v>3917</v>
      </c>
      <c r="H2151">
        <v>23.305399999999999</v>
      </c>
      <c r="I2151">
        <v>65</v>
      </c>
      <c r="K2151" t="s">
        <v>20963</v>
      </c>
      <c r="L2151">
        <v>39</v>
      </c>
      <c r="M2151">
        <v>6877</v>
      </c>
      <c r="N2151" t="s">
        <v>20964</v>
      </c>
      <c r="O2151" t="s">
        <v>20965</v>
      </c>
      <c r="P2151" t="s">
        <v>20966</v>
      </c>
      <c r="Q2151">
        <v>25</v>
      </c>
    </row>
    <row r="2152" spans="1:17" x14ac:dyDescent="0.3">
      <c r="A2152" t="s">
        <v>20967</v>
      </c>
      <c r="B2152" t="s">
        <v>3984</v>
      </c>
      <c r="C2152" t="s">
        <v>20968</v>
      </c>
      <c r="D2152" t="s">
        <v>20969</v>
      </c>
      <c r="E2152" t="s">
        <v>20970</v>
      </c>
      <c r="F2152" t="s">
        <v>20971</v>
      </c>
      <c r="G2152" t="s">
        <v>3917</v>
      </c>
      <c r="H2152">
        <v>37.117100000000001</v>
      </c>
      <c r="I2152">
        <v>44.8</v>
      </c>
      <c r="K2152" t="s">
        <v>20972</v>
      </c>
      <c r="L2152">
        <v>240</v>
      </c>
      <c r="M2152">
        <v>0</v>
      </c>
      <c r="N2152" t="s">
        <v>20973</v>
      </c>
      <c r="O2152" t="s">
        <v>20974</v>
      </c>
    </row>
    <row r="2153" spans="1:17" x14ac:dyDescent="0.3">
      <c r="A2153" t="s">
        <v>20975</v>
      </c>
      <c r="B2153" t="s">
        <v>4043</v>
      </c>
      <c r="C2153" t="s">
        <v>20976</v>
      </c>
      <c r="D2153" t="s">
        <v>20977</v>
      </c>
      <c r="E2153" t="s">
        <v>20978</v>
      </c>
      <c r="F2153" t="s">
        <v>20979</v>
      </c>
      <c r="G2153" t="s">
        <v>3917</v>
      </c>
      <c r="H2153">
        <v>31.398599999999998</v>
      </c>
      <c r="I2153">
        <v>59.6</v>
      </c>
      <c r="K2153" t="s">
        <v>20980</v>
      </c>
      <c r="L2153">
        <v>492</v>
      </c>
      <c r="M2153">
        <v>0</v>
      </c>
      <c r="N2153" t="s">
        <v>20981</v>
      </c>
      <c r="O2153" t="s">
        <v>20982</v>
      </c>
    </row>
    <row r="2154" spans="1:17" x14ac:dyDescent="0.3">
      <c r="A2154" t="s">
        <v>20983</v>
      </c>
      <c r="B2154" t="s">
        <v>4347</v>
      </c>
      <c r="D2154" t="s">
        <v>20984</v>
      </c>
      <c r="E2154" t="s">
        <v>20985</v>
      </c>
      <c r="F2154" t="s">
        <v>20986</v>
      </c>
      <c r="G2154" t="s">
        <v>3917</v>
      </c>
      <c r="H2154">
        <v>1018.4</v>
      </c>
      <c r="I2154">
        <v>33.799999999999997</v>
      </c>
      <c r="K2154" t="s">
        <v>20987</v>
      </c>
      <c r="L2154">
        <v>66</v>
      </c>
      <c r="M2154">
        <v>0</v>
      </c>
      <c r="N2154" t="s">
        <v>6351</v>
      </c>
      <c r="O2154" t="s">
        <v>20988</v>
      </c>
    </row>
    <row r="2155" spans="1:17" x14ac:dyDescent="0.3">
      <c r="A2155" t="s">
        <v>20989</v>
      </c>
      <c r="B2155" t="s">
        <v>3984</v>
      </c>
      <c r="D2155" t="s">
        <v>20990</v>
      </c>
      <c r="E2155" t="s">
        <v>20991</v>
      </c>
      <c r="F2155" t="s">
        <v>20992</v>
      </c>
      <c r="G2155" t="s">
        <v>3917</v>
      </c>
      <c r="H2155">
        <v>36.682099999999998</v>
      </c>
      <c r="I2155">
        <v>45</v>
      </c>
      <c r="K2155" t="s">
        <v>20993</v>
      </c>
      <c r="L2155">
        <v>30</v>
      </c>
      <c r="M2155">
        <v>0</v>
      </c>
      <c r="N2155" t="s">
        <v>20994</v>
      </c>
      <c r="O2155" t="s">
        <v>20995</v>
      </c>
    </row>
    <row r="2156" spans="1:17" x14ac:dyDescent="0.3">
      <c r="A2156" t="s">
        <v>20996</v>
      </c>
      <c r="B2156" t="s">
        <v>4267</v>
      </c>
      <c r="D2156" t="s">
        <v>20997</v>
      </c>
      <c r="E2156" t="s">
        <v>20998</v>
      </c>
      <c r="F2156" t="s">
        <v>20999</v>
      </c>
      <c r="G2156" t="s">
        <v>3917</v>
      </c>
      <c r="H2156">
        <v>155.86600000000001</v>
      </c>
      <c r="I2156">
        <v>39.1</v>
      </c>
      <c r="K2156" t="s">
        <v>21000</v>
      </c>
      <c r="L2156">
        <v>5100</v>
      </c>
      <c r="M2156">
        <v>0</v>
      </c>
      <c r="N2156" t="s">
        <v>21001</v>
      </c>
      <c r="O2156" t="s">
        <v>21002</v>
      </c>
    </row>
    <row r="2157" spans="1:17" x14ac:dyDescent="0.3">
      <c r="A2157" t="s">
        <v>3716</v>
      </c>
      <c r="B2157" t="s">
        <v>3912</v>
      </c>
      <c r="C2157" t="s">
        <v>21003</v>
      </c>
      <c r="D2157" t="s">
        <v>21004</v>
      </c>
      <c r="E2157" t="s">
        <v>21005</v>
      </c>
      <c r="F2157" t="s">
        <v>21006</v>
      </c>
      <c r="G2157" t="s">
        <v>3989</v>
      </c>
      <c r="H2157">
        <v>38.961599999999997</v>
      </c>
      <c r="I2157">
        <v>42.9</v>
      </c>
      <c r="K2157" t="s">
        <v>21007</v>
      </c>
      <c r="L2157">
        <v>198</v>
      </c>
      <c r="M2157">
        <v>0</v>
      </c>
      <c r="N2157" t="s">
        <v>10231</v>
      </c>
      <c r="O2157" t="s">
        <v>21008</v>
      </c>
    </row>
    <row r="2158" spans="1:17" x14ac:dyDescent="0.3">
      <c r="A2158" t="s">
        <v>21009</v>
      </c>
      <c r="B2158" t="s">
        <v>3912</v>
      </c>
      <c r="D2158" t="s">
        <v>21010</v>
      </c>
      <c r="E2158" t="s">
        <v>21011</v>
      </c>
      <c r="F2158" t="s">
        <v>21012</v>
      </c>
      <c r="G2158" t="s">
        <v>3917</v>
      </c>
      <c r="H2158">
        <v>61.026699999999998</v>
      </c>
      <c r="I2158">
        <v>49.285200000000003</v>
      </c>
      <c r="J2158" t="s">
        <v>21013</v>
      </c>
      <c r="K2158" t="s">
        <v>21014</v>
      </c>
      <c r="L2158">
        <v>4759</v>
      </c>
      <c r="M2158">
        <v>0</v>
      </c>
      <c r="N2158" t="s">
        <v>21015</v>
      </c>
      <c r="O2158" t="s">
        <v>21016</v>
      </c>
    </row>
    <row r="2159" spans="1:17" x14ac:dyDescent="0.3">
      <c r="A2159" t="s">
        <v>21017</v>
      </c>
      <c r="B2159" t="s">
        <v>3984</v>
      </c>
      <c r="D2159" t="s">
        <v>21018</v>
      </c>
      <c r="E2159" t="s">
        <v>21019</v>
      </c>
      <c r="F2159" t="s">
        <v>21020</v>
      </c>
      <c r="G2159" t="s">
        <v>3917</v>
      </c>
      <c r="H2159">
        <v>25.465499999999999</v>
      </c>
      <c r="I2159">
        <v>56</v>
      </c>
      <c r="K2159" t="s">
        <v>21021</v>
      </c>
      <c r="L2159">
        <v>1181</v>
      </c>
      <c r="M2159">
        <v>0</v>
      </c>
      <c r="N2159" t="s">
        <v>15099</v>
      </c>
      <c r="O2159" t="s">
        <v>21022</v>
      </c>
    </row>
    <row r="2160" spans="1:17" x14ac:dyDescent="0.3">
      <c r="A2160" t="s">
        <v>21023</v>
      </c>
      <c r="B2160" t="s">
        <v>4208</v>
      </c>
      <c r="C2160" t="s">
        <v>21024</v>
      </c>
      <c r="D2160" t="s">
        <v>21025</v>
      </c>
      <c r="E2160" t="s">
        <v>21026</v>
      </c>
      <c r="F2160" t="s">
        <v>21027</v>
      </c>
      <c r="G2160" t="s">
        <v>3917</v>
      </c>
      <c r="H2160">
        <v>293.30700000000002</v>
      </c>
      <c r="I2160">
        <v>38.700000000000003</v>
      </c>
      <c r="K2160" t="s">
        <v>21028</v>
      </c>
      <c r="L2160">
        <v>26577</v>
      </c>
      <c r="M2160">
        <v>10314</v>
      </c>
      <c r="N2160" t="s">
        <v>21029</v>
      </c>
      <c r="O2160" t="s">
        <v>21030</v>
      </c>
    </row>
    <row r="2161" spans="1:17" x14ac:dyDescent="0.3">
      <c r="A2161" t="s">
        <v>21031</v>
      </c>
      <c r="B2161" t="s">
        <v>4043</v>
      </c>
      <c r="C2161" t="s">
        <v>21032</v>
      </c>
      <c r="D2161" t="s">
        <v>21033</v>
      </c>
      <c r="E2161" t="s">
        <v>21034</v>
      </c>
      <c r="F2161" t="s">
        <v>21035</v>
      </c>
      <c r="G2161" t="s">
        <v>3906</v>
      </c>
      <c r="H2161">
        <v>35.953499999999998</v>
      </c>
      <c r="I2161">
        <v>59.669400000000003</v>
      </c>
      <c r="J2161" t="s">
        <v>21036</v>
      </c>
      <c r="K2161" t="s">
        <v>21037</v>
      </c>
      <c r="L2161">
        <v>116</v>
      </c>
      <c r="M2161">
        <v>8119</v>
      </c>
      <c r="N2161" t="s">
        <v>17979</v>
      </c>
      <c r="O2161" t="s">
        <v>21038</v>
      </c>
    </row>
    <row r="2162" spans="1:17" x14ac:dyDescent="0.3">
      <c r="A2162" t="s">
        <v>21039</v>
      </c>
      <c r="B2162" t="s">
        <v>4043</v>
      </c>
      <c r="C2162" t="s">
        <v>21040</v>
      </c>
      <c r="D2162" t="s">
        <v>21041</v>
      </c>
      <c r="E2162" t="s">
        <v>21042</v>
      </c>
      <c r="F2162" t="s">
        <v>21043</v>
      </c>
      <c r="G2162" t="s">
        <v>3906</v>
      </c>
      <c r="H2162">
        <v>31.269100000000002</v>
      </c>
      <c r="I2162">
        <v>59.202100000000002</v>
      </c>
      <c r="J2162" t="s">
        <v>21044</v>
      </c>
      <c r="K2162" t="s">
        <v>21045</v>
      </c>
      <c r="L2162">
        <v>168</v>
      </c>
      <c r="M2162">
        <v>0</v>
      </c>
      <c r="N2162" t="s">
        <v>21046</v>
      </c>
      <c r="O2162" t="s">
        <v>21047</v>
      </c>
    </row>
    <row r="2163" spans="1:17" x14ac:dyDescent="0.3">
      <c r="A2163" t="s">
        <v>21048</v>
      </c>
      <c r="B2163" t="s">
        <v>3984</v>
      </c>
      <c r="C2163" t="s">
        <v>21049</v>
      </c>
      <c r="D2163" t="s">
        <v>21050</v>
      </c>
      <c r="E2163" t="s">
        <v>21051</v>
      </c>
      <c r="F2163" t="s">
        <v>21052</v>
      </c>
      <c r="G2163" t="s">
        <v>3917</v>
      </c>
      <c r="H2163">
        <v>30.534700000000001</v>
      </c>
      <c r="I2163">
        <v>49.6</v>
      </c>
      <c r="K2163" t="s">
        <v>21053</v>
      </c>
      <c r="L2163">
        <v>599</v>
      </c>
      <c r="M2163">
        <v>0</v>
      </c>
      <c r="N2163" t="s">
        <v>19114</v>
      </c>
      <c r="O2163" t="s">
        <v>21054</v>
      </c>
    </row>
    <row r="2164" spans="1:17" x14ac:dyDescent="0.3">
      <c r="A2164" t="s">
        <v>21055</v>
      </c>
      <c r="B2164" t="s">
        <v>3912</v>
      </c>
      <c r="C2164" t="s">
        <v>21056</v>
      </c>
      <c r="D2164" t="s">
        <v>21057</v>
      </c>
      <c r="E2164" t="s">
        <v>21058</v>
      </c>
      <c r="F2164" t="s">
        <v>21059</v>
      </c>
      <c r="G2164" t="s">
        <v>3989</v>
      </c>
      <c r="H2164">
        <v>60.742699999999999</v>
      </c>
      <c r="I2164">
        <v>48.2</v>
      </c>
      <c r="K2164" t="s">
        <v>21060</v>
      </c>
      <c r="L2164">
        <v>21589</v>
      </c>
      <c r="M2164">
        <v>0</v>
      </c>
      <c r="N2164" t="s">
        <v>17803</v>
      </c>
      <c r="O2164" t="s">
        <v>21061</v>
      </c>
    </row>
    <row r="2165" spans="1:17" x14ac:dyDescent="0.3">
      <c r="A2165" t="s">
        <v>21062</v>
      </c>
      <c r="B2165" t="s">
        <v>3984</v>
      </c>
      <c r="C2165" t="s">
        <v>21063</v>
      </c>
      <c r="D2165" t="s">
        <v>21064</v>
      </c>
      <c r="E2165" t="s">
        <v>21065</v>
      </c>
      <c r="F2165" t="s">
        <v>21066</v>
      </c>
      <c r="G2165" t="s">
        <v>3989</v>
      </c>
      <c r="H2165">
        <v>34.531599999999997</v>
      </c>
      <c r="I2165">
        <v>49.1</v>
      </c>
      <c r="K2165" t="s">
        <v>21067</v>
      </c>
      <c r="L2165">
        <v>5686</v>
      </c>
      <c r="M2165">
        <v>0</v>
      </c>
      <c r="N2165" t="s">
        <v>17803</v>
      </c>
      <c r="O2165" t="s">
        <v>21068</v>
      </c>
    </row>
    <row r="2166" spans="1:17" x14ac:dyDescent="0.3">
      <c r="A2166" t="s">
        <v>515</v>
      </c>
      <c r="B2166" t="s">
        <v>3984</v>
      </c>
      <c r="C2166" t="s">
        <v>21069</v>
      </c>
      <c r="D2166" t="s">
        <v>21070</v>
      </c>
      <c r="E2166" t="s">
        <v>21071</v>
      </c>
      <c r="F2166" t="s">
        <v>21072</v>
      </c>
      <c r="G2166" t="s">
        <v>3989</v>
      </c>
      <c r="H2166">
        <v>30.105799999999999</v>
      </c>
      <c r="I2166">
        <v>46.7</v>
      </c>
      <c r="K2166" t="s">
        <v>21073</v>
      </c>
      <c r="L2166">
        <v>86</v>
      </c>
      <c r="M2166">
        <v>9270</v>
      </c>
      <c r="N2166" t="s">
        <v>21074</v>
      </c>
      <c r="O2166" t="s">
        <v>21075</v>
      </c>
      <c r="P2166" t="s">
        <v>21076</v>
      </c>
      <c r="Q2166">
        <v>28</v>
      </c>
    </row>
    <row r="2167" spans="1:17" x14ac:dyDescent="0.3">
      <c r="A2167" t="s">
        <v>21077</v>
      </c>
      <c r="B2167" t="s">
        <v>4347</v>
      </c>
      <c r="D2167" t="s">
        <v>21078</v>
      </c>
      <c r="E2167" t="s">
        <v>21079</v>
      </c>
      <c r="F2167" t="s">
        <v>21080</v>
      </c>
      <c r="G2167" t="s">
        <v>3917</v>
      </c>
      <c r="H2167">
        <v>30.856400000000001</v>
      </c>
      <c r="I2167">
        <v>47.4</v>
      </c>
      <c r="K2167" t="s">
        <v>21081</v>
      </c>
      <c r="L2167">
        <v>4516</v>
      </c>
      <c r="M2167">
        <v>0</v>
      </c>
      <c r="N2167" t="s">
        <v>21082</v>
      </c>
      <c r="O2167" t="s">
        <v>21083</v>
      </c>
    </row>
    <row r="2168" spans="1:17" x14ac:dyDescent="0.3">
      <c r="A2168" t="s">
        <v>21084</v>
      </c>
      <c r="B2168" t="s">
        <v>3984</v>
      </c>
      <c r="C2168" t="s">
        <v>21085</v>
      </c>
      <c r="D2168" t="s">
        <v>21086</v>
      </c>
      <c r="E2168" t="s">
        <v>21087</v>
      </c>
      <c r="F2168" t="s">
        <v>21088</v>
      </c>
      <c r="G2168" t="s">
        <v>3917</v>
      </c>
      <c r="H2168">
        <v>43.513399999999997</v>
      </c>
      <c r="I2168">
        <v>49.1</v>
      </c>
      <c r="K2168" t="s">
        <v>21089</v>
      </c>
      <c r="L2168">
        <v>3263</v>
      </c>
      <c r="M2168">
        <v>0</v>
      </c>
      <c r="N2168" t="s">
        <v>20659</v>
      </c>
      <c r="O2168" t="s">
        <v>21090</v>
      </c>
    </row>
    <row r="2169" spans="1:17" x14ac:dyDescent="0.3">
      <c r="A2169" t="s">
        <v>21091</v>
      </c>
      <c r="B2169" t="s">
        <v>3984</v>
      </c>
      <c r="C2169" t="s">
        <v>21092</v>
      </c>
      <c r="D2169" t="s">
        <v>21093</v>
      </c>
      <c r="E2169" t="s">
        <v>21094</v>
      </c>
      <c r="F2169" t="s">
        <v>21095</v>
      </c>
      <c r="G2169" t="s">
        <v>3917</v>
      </c>
      <c r="H2169">
        <v>38.424700000000001</v>
      </c>
      <c r="I2169">
        <v>50</v>
      </c>
      <c r="K2169" t="s">
        <v>21096</v>
      </c>
      <c r="L2169">
        <v>3554</v>
      </c>
      <c r="M2169">
        <v>0</v>
      </c>
      <c r="N2169" t="s">
        <v>16529</v>
      </c>
      <c r="O2169" t="s">
        <v>21097</v>
      </c>
    </row>
    <row r="2170" spans="1:17" x14ac:dyDescent="0.3">
      <c r="A2170" t="s">
        <v>21098</v>
      </c>
      <c r="B2170" t="s">
        <v>3984</v>
      </c>
      <c r="C2170" t="s">
        <v>21099</v>
      </c>
      <c r="D2170" t="s">
        <v>21100</v>
      </c>
      <c r="E2170" t="s">
        <v>21101</v>
      </c>
      <c r="F2170" t="s">
        <v>21102</v>
      </c>
      <c r="G2170" t="s">
        <v>3989</v>
      </c>
      <c r="H2170">
        <v>35.346499999999999</v>
      </c>
      <c r="I2170">
        <v>48.2</v>
      </c>
      <c r="K2170" t="s">
        <v>21103</v>
      </c>
      <c r="L2170">
        <v>56</v>
      </c>
      <c r="M2170">
        <v>0</v>
      </c>
      <c r="N2170" t="s">
        <v>9741</v>
      </c>
      <c r="O2170" t="s">
        <v>21104</v>
      </c>
      <c r="Q2170">
        <v>24</v>
      </c>
    </row>
    <row r="2171" spans="1:17" x14ac:dyDescent="0.3">
      <c r="A2171" t="s">
        <v>21105</v>
      </c>
      <c r="B2171" t="s">
        <v>4347</v>
      </c>
      <c r="C2171" t="s">
        <v>21106</v>
      </c>
      <c r="D2171" t="s">
        <v>21107</v>
      </c>
      <c r="E2171" t="s">
        <v>21108</v>
      </c>
      <c r="F2171" t="s">
        <v>21109</v>
      </c>
      <c r="G2171" t="s">
        <v>3917</v>
      </c>
      <c r="H2171">
        <v>17.921700000000001</v>
      </c>
      <c r="I2171">
        <v>60.9</v>
      </c>
      <c r="K2171" t="s">
        <v>21110</v>
      </c>
      <c r="L2171">
        <v>42</v>
      </c>
      <c r="M2171">
        <v>6011</v>
      </c>
      <c r="N2171" t="s">
        <v>21111</v>
      </c>
      <c r="O2171" t="s">
        <v>21112</v>
      </c>
      <c r="Q2171">
        <v>25</v>
      </c>
    </row>
    <row r="2172" spans="1:17" x14ac:dyDescent="0.3">
      <c r="A2172" t="s">
        <v>21113</v>
      </c>
      <c r="B2172" t="s">
        <v>3984</v>
      </c>
      <c r="C2172" t="s">
        <v>21114</v>
      </c>
      <c r="D2172" t="s">
        <v>21115</v>
      </c>
      <c r="E2172" t="s">
        <v>21116</v>
      </c>
      <c r="F2172" t="s">
        <v>21117</v>
      </c>
      <c r="G2172" t="s">
        <v>3917</v>
      </c>
      <c r="H2172">
        <v>11.3712</v>
      </c>
      <c r="I2172">
        <v>45.7</v>
      </c>
      <c r="K2172" t="s">
        <v>21118</v>
      </c>
      <c r="L2172">
        <v>7</v>
      </c>
      <c r="M2172">
        <v>5988</v>
      </c>
      <c r="N2172" t="s">
        <v>21119</v>
      </c>
      <c r="O2172" t="s">
        <v>21120</v>
      </c>
      <c r="P2172" t="s">
        <v>21121</v>
      </c>
      <c r="Q2172">
        <v>25</v>
      </c>
    </row>
    <row r="2173" spans="1:17" x14ac:dyDescent="0.3">
      <c r="A2173" t="s">
        <v>21122</v>
      </c>
      <c r="B2173" t="s">
        <v>4091</v>
      </c>
      <c r="C2173" t="s">
        <v>21123</v>
      </c>
      <c r="D2173" t="s">
        <v>21124</v>
      </c>
      <c r="E2173" t="s">
        <v>5162</v>
      </c>
      <c r="F2173" t="s">
        <v>21125</v>
      </c>
      <c r="G2173" t="s">
        <v>3906</v>
      </c>
      <c r="H2173">
        <v>20.3855</v>
      </c>
      <c r="I2173">
        <v>18.8583</v>
      </c>
      <c r="J2173" t="s">
        <v>21126</v>
      </c>
      <c r="K2173" t="s">
        <v>21127</v>
      </c>
      <c r="L2173">
        <v>833</v>
      </c>
      <c r="M2173">
        <v>5354</v>
      </c>
      <c r="N2173" t="s">
        <v>5166</v>
      </c>
      <c r="O2173" t="s">
        <v>21128</v>
      </c>
      <c r="P2173" t="s">
        <v>21129</v>
      </c>
    </row>
    <row r="2174" spans="1:17" x14ac:dyDescent="0.3">
      <c r="A2174" t="s">
        <v>21130</v>
      </c>
      <c r="B2174" t="s">
        <v>3984</v>
      </c>
      <c r="C2174" t="s">
        <v>21131</v>
      </c>
      <c r="D2174" t="s">
        <v>21132</v>
      </c>
      <c r="E2174" t="s">
        <v>21133</v>
      </c>
      <c r="F2174" t="s">
        <v>21134</v>
      </c>
      <c r="G2174" t="s">
        <v>3917</v>
      </c>
      <c r="H2174">
        <v>36.085500000000003</v>
      </c>
      <c r="I2174">
        <v>47.7</v>
      </c>
      <c r="K2174" t="s">
        <v>21135</v>
      </c>
      <c r="L2174">
        <v>953</v>
      </c>
      <c r="M2174">
        <v>0</v>
      </c>
      <c r="N2174" t="s">
        <v>21136</v>
      </c>
      <c r="O2174" t="s">
        <v>21137</v>
      </c>
    </row>
    <row r="2175" spans="1:17" x14ac:dyDescent="0.3">
      <c r="A2175" t="s">
        <v>21138</v>
      </c>
      <c r="B2175" t="s">
        <v>3984</v>
      </c>
      <c r="C2175" t="s">
        <v>21139</v>
      </c>
      <c r="D2175" t="s">
        <v>21140</v>
      </c>
      <c r="E2175" t="s">
        <v>12272</v>
      </c>
      <c r="F2175" t="s">
        <v>21141</v>
      </c>
      <c r="G2175" t="s">
        <v>3917</v>
      </c>
      <c r="H2175">
        <v>33.0062</v>
      </c>
      <c r="I2175">
        <v>48.4</v>
      </c>
      <c r="K2175" t="s">
        <v>21142</v>
      </c>
      <c r="L2175">
        <v>1956</v>
      </c>
      <c r="M2175">
        <v>11853</v>
      </c>
      <c r="N2175" t="s">
        <v>12275</v>
      </c>
      <c r="O2175" t="s">
        <v>21143</v>
      </c>
      <c r="Q2175">
        <v>24</v>
      </c>
    </row>
    <row r="2176" spans="1:17" x14ac:dyDescent="0.3">
      <c r="A2176" t="s">
        <v>21144</v>
      </c>
      <c r="B2176" t="s">
        <v>3984</v>
      </c>
      <c r="C2176" t="s">
        <v>21145</v>
      </c>
      <c r="D2176" t="s">
        <v>21146</v>
      </c>
      <c r="E2176" t="s">
        <v>21147</v>
      </c>
      <c r="F2176" t="s">
        <v>21148</v>
      </c>
      <c r="G2176" t="s">
        <v>3917</v>
      </c>
      <c r="H2176">
        <v>25.936599999999999</v>
      </c>
      <c r="I2176">
        <v>49</v>
      </c>
      <c r="K2176" t="s">
        <v>21149</v>
      </c>
      <c r="L2176">
        <v>2090</v>
      </c>
      <c r="M2176">
        <v>0</v>
      </c>
      <c r="N2176" t="s">
        <v>21136</v>
      </c>
      <c r="O2176" t="s">
        <v>21150</v>
      </c>
      <c r="Q2176">
        <v>25</v>
      </c>
    </row>
    <row r="2177" spans="1:17" x14ac:dyDescent="0.3">
      <c r="A2177" t="s">
        <v>21151</v>
      </c>
      <c r="B2177" t="s">
        <v>3984</v>
      </c>
      <c r="C2177" t="s">
        <v>21152</v>
      </c>
      <c r="D2177" t="s">
        <v>21153</v>
      </c>
      <c r="E2177" t="s">
        <v>21154</v>
      </c>
      <c r="F2177" t="s">
        <v>21155</v>
      </c>
      <c r="G2177" t="s">
        <v>3917</v>
      </c>
      <c r="H2177">
        <v>26.5793</v>
      </c>
      <c r="I2177">
        <v>49</v>
      </c>
      <c r="K2177" t="s">
        <v>21156</v>
      </c>
      <c r="L2177">
        <v>224</v>
      </c>
      <c r="M2177">
        <v>0</v>
      </c>
      <c r="N2177" t="s">
        <v>21136</v>
      </c>
      <c r="O2177" t="s">
        <v>21157</v>
      </c>
      <c r="Q2177">
        <v>20</v>
      </c>
    </row>
    <row r="2178" spans="1:17" x14ac:dyDescent="0.3">
      <c r="A2178" t="s">
        <v>21158</v>
      </c>
      <c r="B2178" t="s">
        <v>3984</v>
      </c>
      <c r="C2178" t="s">
        <v>21159</v>
      </c>
      <c r="D2178" t="s">
        <v>21160</v>
      </c>
      <c r="E2178" t="s">
        <v>21161</v>
      </c>
      <c r="F2178" t="s">
        <v>21162</v>
      </c>
      <c r="G2178" t="s">
        <v>3917</v>
      </c>
      <c r="H2178">
        <v>34.874600000000001</v>
      </c>
      <c r="I2178">
        <v>48.1</v>
      </c>
      <c r="K2178" t="s">
        <v>21163</v>
      </c>
      <c r="L2178">
        <v>582</v>
      </c>
      <c r="M2178">
        <v>0</v>
      </c>
      <c r="N2178" t="s">
        <v>21136</v>
      </c>
      <c r="O2178" t="s">
        <v>21164</v>
      </c>
    </row>
    <row r="2179" spans="1:17" x14ac:dyDescent="0.3">
      <c r="A2179" t="s">
        <v>21165</v>
      </c>
      <c r="B2179" t="s">
        <v>3923</v>
      </c>
      <c r="C2179" t="s">
        <v>21166</v>
      </c>
      <c r="D2179" t="s">
        <v>21167</v>
      </c>
      <c r="E2179" t="s">
        <v>21168</v>
      </c>
      <c r="F2179" t="s">
        <v>21169</v>
      </c>
      <c r="G2179" t="s">
        <v>3906</v>
      </c>
      <c r="H2179">
        <v>807.60799999999995</v>
      </c>
      <c r="I2179">
        <v>34.420900000000003</v>
      </c>
      <c r="J2179" t="s">
        <v>21170</v>
      </c>
      <c r="K2179" t="s">
        <v>21171</v>
      </c>
      <c r="L2179">
        <v>421</v>
      </c>
      <c r="M2179">
        <v>0</v>
      </c>
      <c r="N2179" t="s">
        <v>9980</v>
      </c>
      <c r="O2179" t="s">
        <v>21172</v>
      </c>
    </row>
    <row r="2180" spans="1:17" x14ac:dyDescent="0.3">
      <c r="A2180" t="s">
        <v>21173</v>
      </c>
      <c r="B2180" t="s">
        <v>4635</v>
      </c>
      <c r="D2180" t="s">
        <v>21174</v>
      </c>
      <c r="E2180" t="s">
        <v>21175</v>
      </c>
      <c r="F2180" t="s">
        <v>21176</v>
      </c>
      <c r="G2180" t="s">
        <v>3989</v>
      </c>
      <c r="H2180">
        <v>657.02499999999998</v>
      </c>
      <c r="I2180">
        <v>40.9</v>
      </c>
      <c r="K2180" t="s">
        <v>21177</v>
      </c>
      <c r="L2180">
        <v>971998</v>
      </c>
      <c r="M2180">
        <v>0</v>
      </c>
      <c r="N2180" t="s">
        <v>21178</v>
      </c>
      <c r="O2180" t="s">
        <v>21179</v>
      </c>
    </row>
    <row r="2181" spans="1:17" x14ac:dyDescent="0.3">
      <c r="A2181" t="s">
        <v>724</v>
      </c>
      <c r="B2181" t="s">
        <v>3984</v>
      </c>
      <c r="C2181" t="s">
        <v>21180</v>
      </c>
      <c r="D2181" t="s">
        <v>21181</v>
      </c>
      <c r="E2181" t="s">
        <v>21182</v>
      </c>
      <c r="F2181" t="s">
        <v>21183</v>
      </c>
      <c r="G2181" t="s">
        <v>3917</v>
      </c>
      <c r="H2181">
        <v>27.513400000000001</v>
      </c>
      <c r="I2181">
        <v>47</v>
      </c>
      <c r="K2181" t="s">
        <v>21184</v>
      </c>
      <c r="L2181">
        <v>702</v>
      </c>
      <c r="M2181">
        <v>6907</v>
      </c>
      <c r="N2181" t="s">
        <v>21185</v>
      </c>
      <c r="O2181" t="s">
        <v>21186</v>
      </c>
    </row>
    <row r="2182" spans="1:17" x14ac:dyDescent="0.3">
      <c r="A2182" t="s">
        <v>21187</v>
      </c>
      <c r="B2182" t="s">
        <v>4772</v>
      </c>
      <c r="C2182">
        <v>710</v>
      </c>
      <c r="D2182" t="s">
        <v>21188</v>
      </c>
      <c r="E2182" t="s">
        <v>21189</v>
      </c>
      <c r="F2182" t="s">
        <v>21190</v>
      </c>
      <c r="G2182" t="s">
        <v>3917</v>
      </c>
      <c r="H2182">
        <v>22.924600000000002</v>
      </c>
      <c r="I2182">
        <v>62.8</v>
      </c>
      <c r="K2182" t="s">
        <v>21191</v>
      </c>
      <c r="L2182">
        <v>374</v>
      </c>
      <c r="M2182">
        <v>7014</v>
      </c>
      <c r="N2182" t="s">
        <v>21192</v>
      </c>
      <c r="O2182" t="s">
        <v>21193</v>
      </c>
      <c r="P2182" t="s">
        <v>21194</v>
      </c>
    </row>
    <row r="2183" spans="1:17" x14ac:dyDescent="0.3">
      <c r="A2183" t="s">
        <v>21195</v>
      </c>
      <c r="B2183" t="s">
        <v>3984</v>
      </c>
      <c r="C2183" t="s">
        <v>20434</v>
      </c>
      <c r="D2183" t="s">
        <v>21196</v>
      </c>
      <c r="E2183" t="s">
        <v>21197</v>
      </c>
      <c r="F2183" t="s">
        <v>21198</v>
      </c>
      <c r="G2183" t="s">
        <v>3989</v>
      </c>
      <c r="H2183">
        <v>47.119700000000002</v>
      </c>
      <c r="I2183">
        <v>51</v>
      </c>
      <c r="K2183" t="s">
        <v>21199</v>
      </c>
      <c r="L2183">
        <v>33</v>
      </c>
      <c r="M2183">
        <v>0</v>
      </c>
      <c r="N2183" t="s">
        <v>8535</v>
      </c>
      <c r="O2183" t="s">
        <v>21200</v>
      </c>
      <c r="Q2183">
        <v>24</v>
      </c>
    </row>
    <row r="2184" spans="1:17" x14ac:dyDescent="0.3">
      <c r="A2184" t="s">
        <v>21201</v>
      </c>
      <c r="B2184" t="s">
        <v>3984</v>
      </c>
      <c r="C2184" t="s">
        <v>21202</v>
      </c>
      <c r="D2184" t="s">
        <v>21203</v>
      </c>
      <c r="E2184" t="s">
        <v>21204</v>
      </c>
      <c r="F2184" t="s">
        <v>21205</v>
      </c>
      <c r="G2184" t="s">
        <v>3917</v>
      </c>
      <c r="H2184">
        <v>36.078400000000002</v>
      </c>
      <c r="I2184">
        <v>51.9</v>
      </c>
      <c r="K2184" t="s">
        <v>21206</v>
      </c>
      <c r="L2184">
        <v>1978</v>
      </c>
      <c r="M2184">
        <v>0</v>
      </c>
      <c r="N2184" t="s">
        <v>16651</v>
      </c>
      <c r="O2184" t="s">
        <v>21207</v>
      </c>
      <c r="Q2184">
        <v>26</v>
      </c>
    </row>
    <row r="2185" spans="1:17" x14ac:dyDescent="0.3">
      <c r="A2185" t="s">
        <v>21208</v>
      </c>
      <c r="B2185" t="s">
        <v>3984</v>
      </c>
      <c r="C2185" t="s">
        <v>21209</v>
      </c>
      <c r="D2185" t="s">
        <v>21210</v>
      </c>
      <c r="E2185" t="s">
        <v>19519</v>
      </c>
      <c r="F2185" t="s">
        <v>21211</v>
      </c>
      <c r="G2185" t="s">
        <v>3917</v>
      </c>
      <c r="H2185">
        <v>41.634</v>
      </c>
      <c r="I2185">
        <v>51.9</v>
      </c>
      <c r="K2185" t="s">
        <v>21212</v>
      </c>
      <c r="L2185">
        <v>2926</v>
      </c>
      <c r="M2185">
        <v>0</v>
      </c>
      <c r="N2185" t="s">
        <v>10371</v>
      </c>
      <c r="O2185" t="s">
        <v>21213</v>
      </c>
    </row>
    <row r="2186" spans="1:17" x14ac:dyDescent="0.3">
      <c r="A2186" t="s">
        <v>21214</v>
      </c>
      <c r="B2186" t="s">
        <v>3984</v>
      </c>
      <c r="C2186" t="s">
        <v>21215</v>
      </c>
      <c r="D2186" t="s">
        <v>21216</v>
      </c>
      <c r="E2186" t="s">
        <v>21217</v>
      </c>
      <c r="F2186" t="s">
        <v>21218</v>
      </c>
      <c r="G2186" t="s">
        <v>3917</v>
      </c>
      <c r="H2186">
        <v>35.7014</v>
      </c>
      <c r="I2186">
        <v>52.3</v>
      </c>
      <c r="K2186" t="s">
        <v>21219</v>
      </c>
      <c r="L2186">
        <v>2917</v>
      </c>
      <c r="M2186">
        <v>0</v>
      </c>
      <c r="N2186" t="s">
        <v>16651</v>
      </c>
      <c r="O2186" t="s">
        <v>21220</v>
      </c>
    </row>
    <row r="2187" spans="1:17" x14ac:dyDescent="0.3">
      <c r="A2187" t="s">
        <v>21221</v>
      </c>
      <c r="B2187" t="s">
        <v>3984</v>
      </c>
      <c r="C2187" t="s">
        <v>21222</v>
      </c>
      <c r="D2187" t="s">
        <v>21223</v>
      </c>
      <c r="E2187" t="s">
        <v>19519</v>
      </c>
      <c r="F2187" t="s">
        <v>21224</v>
      </c>
      <c r="G2187" t="s">
        <v>3917</v>
      </c>
      <c r="H2187">
        <v>41.989100000000001</v>
      </c>
      <c r="I2187">
        <v>50.3</v>
      </c>
      <c r="K2187" t="s">
        <v>21225</v>
      </c>
      <c r="L2187">
        <v>4661</v>
      </c>
      <c r="M2187">
        <v>0</v>
      </c>
      <c r="N2187" t="s">
        <v>10371</v>
      </c>
      <c r="O2187" t="s">
        <v>21226</v>
      </c>
    </row>
    <row r="2188" spans="1:17" x14ac:dyDescent="0.3">
      <c r="A2188" t="s">
        <v>21227</v>
      </c>
      <c r="B2188" t="s">
        <v>3984</v>
      </c>
      <c r="C2188" t="s">
        <v>21228</v>
      </c>
      <c r="D2188" t="s">
        <v>21229</v>
      </c>
      <c r="E2188" t="s">
        <v>21230</v>
      </c>
      <c r="F2188" t="s">
        <v>21231</v>
      </c>
      <c r="G2188" t="s">
        <v>3989</v>
      </c>
      <c r="H2188">
        <v>34.434399999999997</v>
      </c>
      <c r="I2188">
        <v>52.1</v>
      </c>
      <c r="K2188" t="s">
        <v>21232</v>
      </c>
      <c r="L2188">
        <v>544</v>
      </c>
      <c r="M2188">
        <v>0</v>
      </c>
      <c r="N2188" t="s">
        <v>21233</v>
      </c>
      <c r="O2188" t="s">
        <v>21234</v>
      </c>
    </row>
    <row r="2189" spans="1:17" x14ac:dyDescent="0.3">
      <c r="A2189" t="s">
        <v>21235</v>
      </c>
      <c r="B2189" t="s">
        <v>4443</v>
      </c>
      <c r="C2189" t="s">
        <v>21236</v>
      </c>
      <c r="D2189" t="s">
        <v>21237</v>
      </c>
      <c r="E2189" t="s">
        <v>21238</v>
      </c>
      <c r="F2189" t="s">
        <v>21239</v>
      </c>
      <c r="G2189" t="s">
        <v>3917</v>
      </c>
      <c r="H2189">
        <v>2340.87</v>
      </c>
      <c r="I2189">
        <v>40.799999999999997</v>
      </c>
      <c r="K2189" t="s">
        <v>21240</v>
      </c>
      <c r="L2189">
        <v>440879</v>
      </c>
      <c r="M2189">
        <v>0</v>
      </c>
      <c r="N2189" t="s">
        <v>5712</v>
      </c>
      <c r="O2189" t="s">
        <v>21241</v>
      </c>
    </row>
    <row r="2190" spans="1:17" x14ac:dyDescent="0.3">
      <c r="A2190" t="s">
        <v>21242</v>
      </c>
      <c r="B2190" t="s">
        <v>4226</v>
      </c>
      <c r="C2190" t="s">
        <v>21243</v>
      </c>
      <c r="D2190" t="s">
        <v>21244</v>
      </c>
      <c r="E2190" t="s">
        <v>21245</v>
      </c>
      <c r="F2190" t="s">
        <v>21246</v>
      </c>
      <c r="G2190" t="s">
        <v>3906</v>
      </c>
      <c r="H2190">
        <v>146.78200000000001</v>
      </c>
      <c r="I2190">
        <v>42.622300000000003</v>
      </c>
      <c r="J2190" t="s">
        <v>21247</v>
      </c>
      <c r="K2190" t="s">
        <v>21248</v>
      </c>
      <c r="L2190">
        <v>104</v>
      </c>
      <c r="M2190">
        <v>23902</v>
      </c>
      <c r="N2190" t="s">
        <v>4789</v>
      </c>
      <c r="O2190" t="s">
        <v>21249</v>
      </c>
      <c r="P2190" t="s">
        <v>21250</v>
      </c>
    </row>
    <row r="2191" spans="1:17" x14ac:dyDescent="0.3">
      <c r="A2191" t="s">
        <v>21251</v>
      </c>
      <c r="B2191" t="s">
        <v>4367</v>
      </c>
      <c r="C2191" t="s">
        <v>21252</v>
      </c>
      <c r="D2191" t="s">
        <v>21253</v>
      </c>
      <c r="E2191" t="s">
        <v>21254</v>
      </c>
      <c r="F2191" t="s">
        <v>21255</v>
      </c>
      <c r="G2191" t="s">
        <v>3906</v>
      </c>
      <c r="H2191">
        <v>961.23099999999999</v>
      </c>
      <c r="I2191">
        <v>39.786499999999997</v>
      </c>
      <c r="J2191" t="s">
        <v>21256</v>
      </c>
      <c r="K2191" t="s">
        <v>21257</v>
      </c>
      <c r="L2191">
        <v>1392</v>
      </c>
      <c r="M2191">
        <v>0</v>
      </c>
      <c r="N2191" t="s">
        <v>5623</v>
      </c>
      <c r="O2191" t="s">
        <v>21258</v>
      </c>
    </row>
    <row r="2192" spans="1:17" x14ac:dyDescent="0.3">
      <c r="A2192" t="s">
        <v>21259</v>
      </c>
      <c r="B2192" t="s">
        <v>4267</v>
      </c>
      <c r="C2192" t="s">
        <v>21260</v>
      </c>
      <c r="D2192" t="s">
        <v>21261</v>
      </c>
      <c r="E2192" t="s">
        <v>21262</v>
      </c>
      <c r="F2192" t="s">
        <v>21263</v>
      </c>
      <c r="G2192" t="s">
        <v>3906</v>
      </c>
      <c r="H2192">
        <v>728.61900000000003</v>
      </c>
      <c r="I2192">
        <v>40.207799999999999</v>
      </c>
      <c r="J2192" t="s">
        <v>21264</v>
      </c>
      <c r="K2192" t="s">
        <v>21265</v>
      </c>
      <c r="L2192">
        <v>280</v>
      </c>
      <c r="M2192">
        <v>0</v>
      </c>
      <c r="N2192" t="s">
        <v>9732</v>
      </c>
      <c r="O2192" t="s">
        <v>21266</v>
      </c>
    </row>
    <row r="2193" spans="1:17" x14ac:dyDescent="0.3">
      <c r="A2193" t="s">
        <v>21267</v>
      </c>
      <c r="B2193" t="s">
        <v>4772</v>
      </c>
      <c r="C2193">
        <v>1230</v>
      </c>
      <c r="D2193" t="s">
        <v>21268</v>
      </c>
      <c r="E2193" t="s">
        <v>21269</v>
      </c>
      <c r="F2193" t="s">
        <v>21270</v>
      </c>
      <c r="G2193" t="s">
        <v>3906</v>
      </c>
      <c r="H2193">
        <v>58.5349</v>
      </c>
      <c r="I2193">
        <v>63.826999999999998</v>
      </c>
      <c r="J2193" t="s">
        <v>21271</v>
      </c>
      <c r="K2193" t="s">
        <v>21272</v>
      </c>
      <c r="L2193">
        <v>20</v>
      </c>
      <c r="M2193">
        <v>0</v>
      </c>
      <c r="N2193" t="s">
        <v>21273</v>
      </c>
      <c r="O2193" t="s">
        <v>21274</v>
      </c>
    </row>
    <row r="2194" spans="1:17" x14ac:dyDescent="0.3">
      <c r="A2194" t="s">
        <v>21275</v>
      </c>
      <c r="B2194" t="s">
        <v>4635</v>
      </c>
      <c r="D2194" t="s">
        <v>21276</v>
      </c>
      <c r="E2194" t="s">
        <v>21277</v>
      </c>
      <c r="F2194" t="s">
        <v>21278</v>
      </c>
      <c r="G2194" t="s">
        <v>3917</v>
      </c>
      <c r="H2194">
        <v>1119.1500000000001</v>
      </c>
      <c r="I2194">
        <v>41.500100000000003</v>
      </c>
      <c r="J2194" t="s">
        <v>21279</v>
      </c>
      <c r="K2194" t="s">
        <v>21280</v>
      </c>
      <c r="L2194">
        <v>7593</v>
      </c>
      <c r="M2194">
        <v>31811</v>
      </c>
      <c r="N2194" t="s">
        <v>11664</v>
      </c>
      <c r="O2194" t="s">
        <v>21281</v>
      </c>
      <c r="P2194" t="s">
        <v>21282</v>
      </c>
    </row>
    <row r="2195" spans="1:17" x14ac:dyDescent="0.3">
      <c r="A2195" t="s">
        <v>21283</v>
      </c>
      <c r="B2195" t="s">
        <v>4443</v>
      </c>
      <c r="C2195" t="s">
        <v>21284</v>
      </c>
      <c r="D2195" t="s">
        <v>21285</v>
      </c>
      <c r="E2195" t="s">
        <v>21286</v>
      </c>
      <c r="F2195" t="s">
        <v>21287</v>
      </c>
      <c r="G2195" t="s">
        <v>3917</v>
      </c>
      <c r="H2195">
        <v>2425.1999999999998</v>
      </c>
      <c r="I2195">
        <v>40.9</v>
      </c>
      <c r="K2195" t="s">
        <v>21288</v>
      </c>
      <c r="L2195">
        <v>280135</v>
      </c>
      <c r="M2195">
        <v>0</v>
      </c>
      <c r="N2195" t="s">
        <v>5712</v>
      </c>
      <c r="O2195" t="s">
        <v>21289</v>
      </c>
    </row>
    <row r="2196" spans="1:17" x14ac:dyDescent="0.3">
      <c r="A2196" t="s">
        <v>21290</v>
      </c>
      <c r="B2196" t="s">
        <v>4347</v>
      </c>
      <c r="C2196" t="s">
        <v>21291</v>
      </c>
      <c r="D2196" t="s">
        <v>21292</v>
      </c>
      <c r="E2196" t="s">
        <v>21293</v>
      </c>
      <c r="F2196" t="s">
        <v>21294</v>
      </c>
      <c r="G2196" t="s">
        <v>3917</v>
      </c>
      <c r="H2196">
        <v>17.325399999999998</v>
      </c>
      <c r="I2196">
        <v>58.1</v>
      </c>
      <c r="K2196" t="s">
        <v>21295</v>
      </c>
      <c r="L2196">
        <v>45</v>
      </c>
      <c r="M2196">
        <v>5765</v>
      </c>
      <c r="N2196" t="s">
        <v>21296</v>
      </c>
      <c r="O2196" t="s">
        <v>21297</v>
      </c>
      <c r="P2196" t="s">
        <v>21298</v>
      </c>
    </row>
    <row r="2197" spans="1:17" x14ac:dyDescent="0.3">
      <c r="A2197" t="s">
        <v>21299</v>
      </c>
      <c r="B2197" t="s">
        <v>3984</v>
      </c>
      <c r="C2197" t="s">
        <v>21300</v>
      </c>
      <c r="D2197" t="s">
        <v>21301</v>
      </c>
      <c r="E2197" t="s">
        <v>21302</v>
      </c>
      <c r="F2197" t="s">
        <v>21303</v>
      </c>
      <c r="G2197" t="s">
        <v>3917</v>
      </c>
      <c r="H2197">
        <v>34.812399999999997</v>
      </c>
      <c r="I2197">
        <v>47.1</v>
      </c>
      <c r="K2197" t="s">
        <v>21304</v>
      </c>
      <c r="L2197">
        <v>7</v>
      </c>
      <c r="M2197">
        <v>0</v>
      </c>
      <c r="N2197" t="s">
        <v>11551</v>
      </c>
      <c r="O2197" t="s">
        <v>21305</v>
      </c>
    </row>
    <row r="2198" spans="1:17" x14ac:dyDescent="0.3">
      <c r="A2198" t="s">
        <v>21306</v>
      </c>
      <c r="B2198" t="s">
        <v>4208</v>
      </c>
      <c r="C2198" t="s">
        <v>21307</v>
      </c>
      <c r="D2198" t="s">
        <v>21308</v>
      </c>
      <c r="E2198" t="s">
        <v>21309</v>
      </c>
      <c r="F2198" t="s">
        <v>21310</v>
      </c>
      <c r="G2198" t="s">
        <v>3917</v>
      </c>
      <c r="H2198">
        <v>111.83799999999999</v>
      </c>
      <c r="I2198">
        <v>44</v>
      </c>
      <c r="K2198" t="s">
        <v>21311</v>
      </c>
      <c r="L2198">
        <v>803</v>
      </c>
      <c r="M2198">
        <v>0</v>
      </c>
      <c r="N2198" t="s">
        <v>11501</v>
      </c>
      <c r="O2198" t="s">
        <v>21312</v>
      </c>
    </row>
    <row r="2199" spans="1:17" x14ac:dyDescent="0.3">
      <c r="A2199" t="s">
        <v>21313</v>
      </c>
      <c r="B2199" t="s">
        <v>3923</v>
      </c>
      <c r="D2199" t="s">
        <v>21314</v>
      </c>
      <c r="E2199" t="s">
        <v>21315</v>
      </c>
      <c r="F2199" t="s">
        <v>21316</v>
      </c>
      <c r="G2199" t="s">
        <v>3989</v>
      </c>
      <c r="H2199">
        <v>665.18700000000001</v>
      </c>
      <c r="I2199">
        <v>33.6</v>
      </c>
      <c r="K2199" t="s">
        <v>21317</v>
      </c>
      <c r="L2199">
        <v>46594</v>
      </c>
      <c r="M2199">
        <v>0</v>
      </c>
      <c r="N2199" t="s">
        <v>21318</v>
      </c>
      <c r="O2199" t="s">
        <v>21319</v>
      </c>
    </row>
    <row r="2200" spans="1:17" x14ac:dyDescent="0.3">
      <c r="A2200" t="s">
        <v>21320</v>
      </c>
      <c r="B2200" t="s">
        <v>3984</v>
      </c>
      <c r="C2200" t="s">
        <v>21321</v>
      </c>
      <c r="D2200" t="s">
        <v>21322</v>
      </c>
      <c r="E2200" t="s">
        <v>21323</v>
      </c>
      <c r="F2200" t="s">
        <v>21324</v>
      </c>
      <c r="G2200" t="s">
        <v>3917</v>
      </c>
      <c r="H2200">
        <v>26.209299999999999</v>
      </c>
      <c r="I2200">
        <v>48.8</v>
      </c>
      <c r="K2200" t="s">
        <v>21325</v>
      </c>
      <c r="L2200">
        <v>110</v>
      </c>
      <c r="M2200">
        <v>10064</v>
      </c>
      <c r="N2200" t="s">
        <v>11501</v>
      </c>
      <c r="O2200" t="s">
        <v>21326</v>
      </c>
      <c r="P2200" t="s">
        <v>21327</v>
      </c>
      <c r="Q2200">
        <v>26</v>
      </c>
    </row>
    <row r="2201" spans="1:17" x14ac:dyDescent="0.3">
      <c r="A2201" t="s">
        <v>21328</v>
      </c>
      <c r="B2201" t="s">
        <v>4367</v>
      </c>
      <c r="C2201" t="s">
        <v>21329</v>
      </c>
      <c r="D2201" t="s">
        <v>21330</v>
      </c>
      <c r="E2201" t="s">
        <v>21331</v>
      </c>
      <c r="F2201" t="s">
        <v>21332</v>
      </c>
      <c r="G2201" t="s">
        <v>3917</v>
      </c>
      <c r="H2201">
        <v>821.75</v>
      </c>
      <c r="I2201">
        <v>0</v>
      </c>
      <c r="K2201" t="s">
        <v>21333</v>
      </c>
      <c r="L2201">
        <v>10042</v>
      </c>
      <c r="M2201">
        <v>0</v>
      </c>
      <c r="N2201" t="s">
        <v>8712</v>
      </c>
      <c r="O2201" t="s">
        <v>21334</v>
      </c>
    </row>
    <row r="2202" spans="1:17" x14ac:dyDescent="0.3">
      <c r="A2202" t="s">
        <v>21335</v>
      </c>
      <c r="B2202" t="s">
        <v>4443</v>
      </c>
      <c r="C2202" t="s">
        <v>21336</v>
      </c>
      <c r="D2202" t="s">
        <v>21337</v>
      </c>
      <c r="E2202" t="s">
        <v>21338</v>
      </c>
      <c r="F2202" t="s">
        <v>21339</v>
      </c>
      <c r="G2202" t="s">
        <v>3917</v>
      </c>
      <c r="H2202">
        <v>2875.57</v>
      </c>
      <c r="I2202">
        <v>41.1</v>
      </c>
      <c r="J2202" t="s">
        <v>21340</v>
      </c>
      <c r="K2202" t="s">
        <v>21341</v>
      </c>
      <c r="L2202">
        <v>1016</v>
      </c>
      <c r="M2202">
        <v>64364</v>
      </c>
      <c r="N2202" t="s">
        <v>21342</v>
      </c>
      <c r="O2202" t="s">
        <v>21343</v>
      </c>
      <c r="P2202" t="s">
        <v>21344</v>
      </c>
    </row>
    <row r="2203" spans="1:17" x14ac:dyDescent="0.3">
      <c r="A2203" t="s">
        <v>21345</v>
      </c>
      <c r="B2203" t="s">
        <v>4635</v>
      </c>
      <c r="C2203" t="s">
        <v>21346</v>
      </c>
      <c r="D2203" t="s">
        <v>21347</v>
      </c>
      <c r="E2203" t="s">
        <v>21348</v>
      </c>
      <c r="F2203" t="s">
        <v>21349</v>
      </c>
      <c r="G2203" t="s">
        <v>3917</v>
      </c>
      <c r="H2203">
        <v>1206.5</v>
      </c>
      <c r="I2203">
        <v>42.5</v>
      </c>
      <c r="J2203" t="s">
        <v>21350</v>
      </c>
      <c r="K2203" t="s">
        <v>21351</v>
      </c>
      <c r="L2203">
        <v>11791</v>
      </c>
      <c r="M2203">
        <v>23679</v>
      </c>
      <c r="N2203" t="s">
        <v>20184</v>
      </c>
      <c r="O2203" t="s">
        <v>21352</v>
      </c>
      <c r="P2203" t="s">
        <v>21353</v>
      </c>
    </row>
    <row r="2204" spans="1:17" x14ac:dyDescent="0.3">
      <c r="A2204" t="s">
        <v>21354</v>
      </c>
      <c r="B2204" t="s">
        <v>4367</v>
      </c>
      <c r="C2204" t="s">
        <v>21355</v>
      </c>
      <c r="D2204" t="s">
        <v>21356</v>
      </c>
      <c r="E2204" t="s">
        <v>21357</v>
      </c>
      <c r="F2204" t="s">
        <v>21358</v>
      </c>
      <c r="G2204" t="s">
        <v>3906</v>
      </c>
      <c r="H2204">
        <v>908.95600000000002</v>
      </c>
      <c r="I2204">
        <v>39.524099999999997</v>
      </c>
      <c r="J2204" t="s">
        <v>21359</v>
      </c>
      <c r="K2204" t="s">
        <v>21360</v>
      </c>
      <c r="L2204">
        <v>366</v>
      </c>
      <c r="M2204">
        <v>0</v>
      </c>
      <c r="N2204" t="s">
        <v>21361</v>
      </c>
      <c r="O2204" t="s">
        <v>21362</v>
      </c>
    </row>
    <row r="2205" spans="1:17" x14ac:dyDescent="0.3">
      <c r="A2205" t="s">
        <v>21363</v>
      </c>
      <c r="B2205" t="s">
        <v>4367</v>
      </c>
      <c r="C2205" t="s">
        <v>21364</v>
      </c>
      <c r="D2205" t="s">
        <v>21365</v>
      </c>
      <c r="E2205" t="s">
        <v>10585</v>
      </c>
      <c r="F2205" t="s">
        <v>21366</v>
      </c>
      <c r="G2205" t="s">
        <v>3906</v>
      </c>
      <c r="H2205">
        <v>712.45100000000002</v>
      </c>
      <c r="I2205">
        <v>42.106099999999998</v>
      </c>
      <c r="J2205" t="s">
        <v>21367</v>
      </c>
      <c r="K2205" t="s">
        <v>21368</v>
      </c>
      <c r="L2205">
        <v>2611</v>
      </c>
      <c r="M2205">
        <v>0</v>
      </c>
      <c r="N2205" t="s">
        <v>9193</v>
      </c>
      <c r="O2205" t="s">
        <v>21369</v>
      </c>
    </row>
    <row r="2206" spans="1:17" x14ac:dyDescent="0.3">
      <c r="A2206" t="s">
        <v>21370</v>
      </c>
      <c r="B2206" t="s">
        <v>4267</v>
      </c>
      <c r="C2206" t="s">
        <v>21371</v>
      </c>
      <c r="D2206" t="s">
        <v>21372</v>
      </c>
      <c r="E2206" t="s">
        <v>21373</v>
      </c>
      <c r="F2206" t="s">
        <v>21374</v>
      </c>
      <c r="G2206" t="s">
        <v>3989</v>
      </c>
      <c r="H2206">
        <v>151.673</v>
      </c>
      <c r="I2206">
        <v>57.4</v>
      </c>
      <c r="K2206" t="s">
        <v>21375</v>
      </c>
      <c r="L2206">
        <v>467</v>
      </c>
      <c r="M2206">
        <v>0</v>
      </c>
      <c r="N2206" t="s">
        <v>14856</v>
      </c>
      <c r="O2206" t="s">
        <v>21376</v>
      </c>
    </row>
    <row r="2207" spans="1:17" x14ac:dyDescent="0.3">
      <c r="A2207" t="s">
        <v>21377</v>
      </c>
      <c r="B2207" t="s">
        <v>4443</v>
      </c>
      <c r="C2207" t="s">
        <v>21378</v>
      </c>
      <c r="D2207" t="s">
        <v>21379</v>
      </c>
      <c r="E2207" t="s">
        <v>21380</v>
      </c>
      <c r="F2207" t="s">
        <v>21381</v>
      </c>
      <c r="G2207" t="s">
        <v>3917</v>
      </c>
      <c r="H2207">
        <v>2395.9499999999998</v>
      </c>
      <c r="I2207">
        <v>41.3</v>
      </c>
      <c r="J2207" t="s">
        <v>21382</v>
      </c>
      <c r="K2207" t="s">
        <v>21383</v>
      </c>
      <c r="L2207">
        <v>53097</v>
      </c>
      <c r="M2207">
        <v>38416</v>
      </c>
      <c r="N2207" t="s">
        <v>15841</v>
      </c>
      <c r="O2207" t="s">
        <v>21384</v>
      </c>
      <c r="P2207" t="s">
        <v>21385</v>
      </c>
    </row>
    <row r="2208" spans="1:17" x14ac:dyDescent="0.3">
      <c r="A2208" t="s">
        <v>21386</v>
      </c>
      <c r="B2208" t="s">
        <v>3923</v>
      </c>
      <c r="C2208" t="s">
        <v>21387</v>
      </c>
      <c r="D2208" t="s">
        <v>21388</v>
      </c>
      <c r="E2208" t="s">
        <v>21389</v>
      </c>
      <c r="F2208" t="s">
        <v>21390</v>
      </c>
      <c r="G2208" t="s">
        <v>3906</v>
      </c>
      <c r="H2208">
        <v>1228.67</v>
      </c>
      <c r="I2208">
        <v>35.32</v>
      </c>
      <c r="J2208" t="s">
        <v>21391</v>
      </c>
      <c r="K2208" t="s">
        <v>21392</v>
      </c>
      <c r="L2208">
        <v>1621</v>
      </c>
      <c r="M2208">
        <v>0</v>
      </c>
      <c r="N2208" t="s">
        <v>21393</v>
      </c>
      <c r="O2208" t="s">
        <v>21394</v>
      </c>
    </row>
    <row r="2209" spans="1:16" x14ac:dyDescent="0.3">
      <c r="A2209" t="s">
        <v>21395</v>
      </c>
      <c r="B2209" t="s">
        <v>4367</v>
      </c>
      <c r="D2209" t="s">
        <v>21396</v>
      </c>
      <c r="E2209" t="s">
        <v>21397</v>
      </c>
      <c r="F2209" t="s">
        <v>21398</v>
      </c>
      <c r="G2209" t="s">
        <v>3906</v>
      </c>
      <c r="H2209">
        <v>2371.88</v>
      </c>
      <c r="I2209">
        <v>43.568800000000003</v>
      </c>
      <c r="J2209" t="s">
        <v>21399</v>
      </c>
      <c r="K2209" t="s">
        <v>21400</v>
      </c>
      <c r="L2209">
        <v>1441</v>
      </c>
      <c r="M2209">
        <v>87841</v>
      </c>
      <c r="N2209" t="s">
        <v>9022</v>
      </c>
      <c r="O2209" t="s">
        <v>21401</v>
      </c>
      <c r="P2209" t="s">
        <v>21402</v>
      </c>
    </row>
    <row r="2210" spans="1:16" x14ac:dyDescent="0.3">
      <c r="A2210" t="s">
        <v>21403</v>
      </c>
      <c r="B2210" t="s">
        <v>4443</v>
      </c>
      <c r="C2210" t="s">
        <v>21404</v>
      </c>
      <c r="D2210" t="s">
        <v>21405</v>
      </c>
      <c r="E2210" t="s">
        <v>21406</v>
      </c>
      <c r="F2210" t="s">
        <v>21407</v>
      </c>
      <c r="G2210" t="s">
        <v>3917</v>
      </c>
      <c r="H2210">
        <v>3123.27</v>
      </c>
      <c r="I2210">
        <v>44.1</v>
      </c>
      <c r="K2210" t="s">
        <v>21408</v>
      </c>
      <c r="L2210">
        <v>1592829</v>
      </c>
      <c r="M2210">
        <v>0</v>
      </c>
      <c r="N2210" t="s">
        <v>8585</v>
      </c>
      <c r="O2210" t="s">
        <v>21409</v>
      </c>
    </row>
    <row r="2211" spans="1:16" x14ac:dyDescent="0.3">
      <c r="A2211" t="s">
        <v>21410</v>
      </c>
      <c r="B2211" t="s">
        <v>4443</v>
      </c>
      <c r="C2211" t="s">
        <v>21411</v>
      </c>
      <c r="D2211" t="s">
        <v>21412</v>
      </c>
      <c r="E2211" t="s">
        <v>21413</v>
      </c>
      <c r="F2211" t="s">
        <v>21414</v>
      </c>
      <c r="G2211" t="s">
        <v>3906</v>
      </c>
      <c r="H2211">
        <v>2703.26</v>
      </c>
      <c r="I2211">
        <v>42.889699999999998</v>
      </c>
      <c r="J2211" t="s">
        <v>21415</v>
      </c>
      <c r="K2211" t="s">
        <v>21416</v>
      </c>
      <c r="L2211">
        <v>4205</v>
      </c>
      <c r="M2211">
        <v>0</v>
      </c>
      <c r="N2211" t="s">
        <v>9713</v>
      </c>
      <c r="O2211" t="s">
        <v>21417</v>
      </c>
    </row>
    <row r="2212" spans="1:16" x14ac:dyDescent="0.3">
      <c r="A2212" t="s">
        <v>21418</v>
      </c>
      <c r="B2212" t="s">
        <v>4635</v>
      </c>
      <c r="C2212" t="s">
        <v>21419</v>
      </c>
      <c r="D2212" t="s">
        <v>21420</v>
      </c>
      <c r="E2212" t="s">
        <v>4671</v>
      </c>
      <c r="F2212" t="s">
        <v>21421</v>
      </c>
      <c r="G2212" t="s">
        <v>3917</v>
      </c>
      <c r="H2212">
        <v>1085.0899999999999</v>
      </c>
      <c r="I2212">
        <v>41.8</v>
      </c>
      <c r="K2212" t="s">
        <v>21422</v>
      </c>
      <c r="L2212">
        <v>92876</v>
      </c>
      <c r="M2212">
        <v>13240</v>
      </c>
      <c r="N2212" t="s">
        <v>4674</v>
      </c>
      <c r="O2212" t="s">
        <v>21423</v>
      </c>
    </row>
    <row r="2213" spans="1:16" x14ac:dyDescent="0.3">
      <c r="A2213" t="s">
        <v>21424</v>
      </c>
      <c r="B2213" t="s">
        <v>3984</v>
      </c>
      <c r="C2213" t="s">
        <v>21425</v>
      </c>
      <c r="D2213" t="s">
        <v>21426</v>
      </c>
      <c r="E2213" t="s">
        <v>21427</v>
      </c>
      <c r="F2213" t="s">
        <v>21428</v>
      </c>
      <c r="G2213" t="s">
        <v>3917</v>
      </c>
      <c r="H2213">
        <v>36.053400000000003</v>
      </c>
      <c r="I2213">
        <v>56.9</v>
      </c>
      <c r="K2213" t="s">
        <v>21429</v>
      </c>
      <c r="L2213">
        <v>2048</v>
      </c>
      <c r="M2213">
        <v>0</v>
      </c>
      <c r="N2213" t="s">
        <v>15857</v>
      </c>
      <c r="O2213" t="s">
        <v>21430</v>
      </c>
    </row>
    <row r="2214" spans="1:16" x14ac:dyDescent="0.3">
      <c r="A2214" t="s">
        <v>21431</v>
      </c>
      <c r="B2214" t="s">
        <v>3912</v>
      </c>
      <c r="C2214" s="24">
        <v>46335</v>
      </c>
      <c r="D2214" t="s">
        <v>21432</v>
      </c>
      <c r="E2214" t="s">
        <v>21433</v>
      </c>
      <c r="F2214" t="s">
        <v>21434</v>
      </c>
      <c r="G2214" t="s">
        <v>3989</v>
      </c>
      <c r="H2214">
        <v>93.715999999999994</v>
      </c>
      <c r="I2214">
        <v>53.5</v>
      </c>
      <c r="K2214" t="s">
        <v>21435</v>
      </c>
      <c r="L2214">
        <v>124</v>
      </c>
      <c r="M2214">
        <v>0</v>
      </c>
      <c r="N2214" t="s">
        <v>21436</v>
      </c>
      <c r="O2214" t="s">
        <v>21437</v>
      </c>
    </row>
    <row r="2215" spans="1:16" x14ac:dyDescent="0.3">
      <c r="A2215" t="s">
        <v>21438</v>
      </c>
      <c r="B2215" t="s">
        <v>4635</v>
      </c>
      <c r="C2215" t="s">
        <v>21439</v>
      </c>
      <c r="D2215" t="s">
        <v>21440</v>
      </c>
      <c r="E2215" t="s">
        <v>21441</v>
      </c>
      <c r="F2215" t="s">
        <v>21442</v>
      </c>
      <c r="G2215" t="s">
        <v>3917</v>
      </c>
      <c r="H2215">
        <v>1249.8699999999999</v>
      </c>
      <c r="I2215">
        <v>42</v>
      </c>
      <c r="K2215" t="s">
        <v>21443</v>
      </c>
      <c r="L2215">
        <v>70</v>
      </c>
      <c r="M2215">
        <v>41980</v>
      </c>
      <c r="N2215" t="s">
        <v>8417</v>
      </c>
      <c r="O2215" t="s">
        <v>21444</v>
      </c>
      <c r="P2215" t="s">
        <v>21445</v>
      </c>
    </row>
    <row r="2216" spans="1:16" x14ac:dyDescent="0.3">
      <c r="A2216" t="s">
        <v>21446</v>
      </c>
      <c r="B2216" t="s">
        <v>4635</v>
      </c>
      <c r="C2216" t="s">
        <v>21447</v>
      </c>
      <c r="D2216" t="s">
        <v>21448</v>
      </c>
      <c r="E2216" t="s">
        <v>21449</v>
      </c>
      <c r="F2216" t="s">
        <v>21450</v>
      </c>
      <c r="G2216" t="s">
        <v>3906</v>
      </c>
      <c r="H2216">
        <v>1246.23</v>
      </c>
      <c r="I2216">
        <v>43.2956</v>
      </c>
      <c r="J2216" t="s">
        <v>21451</v>
      </c>
      <c r="K2216" t="s">
        <v>21452</v>
      </c>
      <c r="L2216">
        <v>90</v>
      </c>
      <c r="M2216">
        <v>0</v>
      </c>
      <c r="N2216" t="s">
        <v>9689</v>
      </c>
      <c r="O2216" t="s">
        <v>21453</v>
      </c>
    </row>
    <row r="2217" spans="1:16" x14ac:dyDescent="0.3">
      <c r="A2217" t="s">
        <v>21454</v>
      </c>
      <c r="B2217" t="s">
        <v>4635</v>
      </c>
      <c r="C2217" t="s">
        <v>21455</v>
      </c>
      <c r="D2217" t="s">
        <v>21456</v>
      </c>
      <c r="E2217" t="s">
        <v>21457</v>
      </c>
      <c r="F2217" t="s">
        <v>21458</v>
      </c>
      <c r="G2217" t="s">
        <v>3917</v>
      </c>
      <c r="H2217">
        <v>1152.96</v>
      </c>
      <c r="I2217">
        <v>41.5</v>
      </c>
      <c r="K2217" t="s">
        <v>21459</v>
      </c>
      <c r="L2217">
        <v>66785</v>
      </c>
      <c r="M2217">
        <v>16216</v>
      </c>
      <c r="N2217" t="s">
        <v>21460</v>
      </c>
      <c r="O2217" t="s">
        <v>21461</v>
      </c>
      <c r="P2217" t="s">
        <v>21462</v>
      </c>
    </row>
    <row r="2218" spans="1:16" x14ac:dyDescent="0.3">
      <c r="A2218" t="s">
        <v>21463</v>
      </c>
      <c r="B2218" t="s">
        <v>3912</v>
      </c>
      <c r="C2218" t="s">
        <v>21464</v>
      </c>
      <c r="D2218" t="s">
        <v>21465</v>
      </c>
      <c r="E2218" t="s">
        <v>21466</v>
      </c>
      <c r="F2218" t="s">
        <v>21467</v>
      </c>
      <c r="G2218" t="s">
        <v>3917</v>
      </c>
      <c r="H2218">
        <v>78.973500000000001</v>
      </c>
      <c r="I2218">
        <v>53</v>
      </c>
      <c r="K2218" t="s">
        <v>21468</v>
      </c>
      <c r="L2218">
        <v>2387</v>
      </c>
      <c r="M2218">
        <v>0</v>
      </c>
      <c r="N2218" t="s">
        <v>9208</v>
      </c>
      <c r="O2218" t="s">
        <v>21469</v>
      </c>
    </row>
    <row r="2219" spans="1:16" x14ac:dyDescent="0.3">
      <c r="A2219" t="s">
        <v>21470</v>
      </c>
      <c r="B2219" t="s">
        <v>4635</v>
      </c>
      <c r="C2219" t="s">
        <v>21471</v>
      </c>
      <c r="D2219" t="s">
        <v>21472</v>
      </c>
      <c r="E2219" t="s">
        <v>21473</v>
      </c>
      <c r="F2219" t="s">
        <v>21474</v>
      </c>
      <c r="G2219" t="s">
        <v>3917</v>
      </c>
      <c r="H2219">
        <v>1160.92</v>
      </c>
      <c r="I2219">
        <v>41.4</v>
      </c>
      <c r="K2219" t="s">
        <v>21475</v>
      </c>
      <c r="L2219">
        <v>63982</v>
      </c>
      <c r="M2219">
        <v>16298</v>
      </c>
      <c r="N2219" t="s">
        <v>21476</v>
      </c>
      <c r="O2219" t="s">
        <v>21477</v>
      </c>
      <c r="P2219" t="s">
        <v>21478</v>
      </c>
    </row>
    <row r="2220" spans="1:16" x14ac:dyDescent="0.3">
      <c r="A2220" t="s">
        <v>733</v>
      </c>
      <c r="B2220" t="s">
        <v>3984</v>
      </c>
      <c r="C2220" t="s">
        <v>21479</v>
      </c>
      <c r="D2220" t="s">
        <v>21480</v>
      </c>
      <c r="E2220" t="s">
        <v>21481</v>
      </c>
      <c r="F2220" t="s">
        <v>21482</v>
      </c>
      <c r="G2220" t="s">
        <v>4048</v>
      </c>
      <c r="H2220">
        <v>37.158099999999997</v>
      </c>
      <c r="I2220">
        <v>50.142699999999998</v>
      </c>
      <c r="J2220" t="s">
        <v>21483</v>
      </c>
      <c r="L2220">
        <v>8</v>
      </c>
      <c r="M2220">
        <v>8297</v>
      </c>
      <c r="N2220" t="s">
        <v>21484</v>
      </c>
      <c r="O2220" t="s">
        <v>21485</v>
      </c>
      <c r="P2220" t="s">
        <v>21486</v>
      </c>
    </row>
    <row r="2221" spans="1:16" x14ac:dyDescent="0.3">
      <c r="A2221" t="s">
        <v>21487</v>
      </c>
      <c r="B2221" t="s">
        <v>4443</v>
      </c>
      <c r="D2221" t="s">
        <v>21488</v>
      </c>
      <c r="E2221" t="s">
        <v>21489</v>
      </c>
      <c r="F2221" t="s">
        <v>21490</v>
      </c>
      <c r="G2221" t="s">
        <v>3917</v>
      </c>
      <c r="H2221">
        <v>2716.4</v>
      </c>
      <c r="I2221">
        <v>42.2</v>
      </c>
      <c r="K2221" t="s">
        <v>21491</v>
      </c>
      <c r="L2221">
        <v>3131</v>
      </c>
      <c r="M2221">
        <v>0</v>
      </c>
      <c r="N2221" t="s">
        <v>21492</v>
      </c>
      <c r="O2221" t="s">
        <v>21493</v>
      </c>
    </row>
    <row r="2222" spans="1:16" x14ac:dyDescent="0.3">
      <c r="A2222" t="s">
        <v>21494</v>
      </c>
      <c r="B2222" t="s">
        <v>4635</v>
      </c>
      <c r="C2222" t="s">
        <v>21495</v>
      </c>
      <c r="D2222" t="s">
        <v>21496</v>
      </c>
      <c r="E2222" t="s">
        <v>21497</v>
      </c>
      <c r="F2222" t="s">
        <v>21498</v>
      </c>
      <c r="G2222" t="s">
        <v>3917</v>
      </c>
      <c r="H2222">
        <v>1132.25</v>
      </c>
      <c r="I2222">
        <v>41.2</v>
      </c>
      <c r="K2222" t="s">
        <v>21499</v>
      </c>
      <c r="L2222">
        <v>53474</v>
      </c>
      <c r="M2222">
        <v>16125</v>
      </c>
      <c r="N2222" t="s">
        <v>4897</v>
      </c>
      <c r="O2222" t="s">
        <v>21500</v>
      </c>
      <c r="P2222" t="s">
        <v>21501</v>
      </c>
    </row>
    <row r="2223" spans="1:16" x14ac:dyDescent="0.3">
      <c r="A2223" t="s">
        <v>21502</v>
      </c>
      <c r="B2223" t="s">
        <v>4635</v>
      </c>
      <c r="C2223" t="s">
        <v>21503</v>
      </c>
      <c r="D2223" t="s">
        <v>21504</v>
      </c>
      <c r="E2223" t="s">
        <v>21505</v>
      </c>
      <c r="F2223" t="s">
        <v>21506</v>
      </c>
      <c r="G2223" t="s">
        <v>3917</v>
      </c>
      <c r="H2223">
        <v>1075.93</v>
      </c>
      <c r="I2223">
        <v>40.9</v>
      </c>
      <c r="K2223" t="s">
        <v>21507</v>
      </c>
      <c r="L2223">
        <v>70188</v>
      </c>
      <c r="M2223">
        <v>15797</v>
      </c>
      <c r="N2223" t="s">
        <v>4897</v>
      </c>
      <c r="O2223" t="s">
        <v>21508</v>
      </c>
      <c r="P2223" t="s">
        <v>21509</v>
      </c>
    </row>
    <row r="2224" spans="1:16" x14ac:dyDescent="0.3">
      <c r="A2224" t="s">
        <v>21510</v>
      </c>
      <c r="B2224" t="s">
        <v>4635</v>
      </c>
      <c r="C2224" t="s">
        <v>21511</v>
      </c>
      <c r="D2224" t="s">
        <v>21512</v>
      </c>
      <c r="E2224" t="s">
        <v>21513</v>
      </c>
      <c r="F2224" t="s">
        <v>21514</v>
      </c>
      <c r="G2224" t="s">
        <v>3917</v>
      </c>
      <c r="H2224">
        <v>1088.02</v>
      </c>
      <c r="I2224">
        <v>42.3</v>
      </c>
      <c r="K2224" t="s">
        <v>21515</v>
      </c>
      <c r="L2224">
        <v>62699</v>
      </c>
      <c r="M2224">
        <v>15656</v>
      </c>
      <c r="N2224" t="s">
        <v>4897</v>
      </c>
      <c r="O2224" t="s">
        <v>21516</v>
      </c>
      <c r="P2224" t="s">
        <v>21517</v>
      </c>
    </row>
    <row r="2225" spans="1:17" x14ac:dyDescent="0.3">
      <c r="A2225" t="s">
        <v>21518</v>
      </c>
      <c r="B2225" t="s">
        <v>4635</v>
      </c>
      <c r="C2225" t="s">
        <v>21519</v>
      </c>
      <c r="D2225" t="s">
        <v>21520</v>
      </c>
      <c r="E2225" t="s">
        <v>21521</v>
      </c>
      <c r="F2225" t="s">
        <v>21522</v>
      </c>
      <c r="G2225" t="s">
        <v>3917</v>
      </c>
      <c r="H2225">
        <v>1141.4000000000001</v>
      </c>
      <c r="I2225">
        <v>41.2</v>
      </c>
      <c r="K2225" t="s">
        <v>21523</v>
      </c>
      <c r="L2225">
        <v>57389</v>
      </c>
      <c r="M2225">
        <v>16240</v>
      </c>
      <c r="N2225" t="s">
        <v>9134</v>
      </c>
      <c r="O2225" t="s">
        <v>21524</v>
      </c>
      <c r="P2225" t="s">
        <v>21525</v>
      </c>
    </row>
    <row r="2226" spans="1:17" x14ac:dyDescent="0.3">
      <c r="A2226" t="s">
        <v>21526</v>
      </c>
      <c r="B2226" t="s">
        <v>4043</v>
      </c>
      <c r="C2226" t="s">
        <v>21527</v>
      </c>
      <c r="D2226" t="s">
        <v>21528</v>
      </c>
      <c r="E2226" t="s">
        <v>21529</v>
      </c>
      <c r="F2226" t="s">
        <v>21530</v>
      </c>
      <c r="G2226" t="s">
        <v>3917</v>
      </c>
      <c r="H2226">
        <v>20.934100000000001</v>
      </c>
      <c r="I2226">
        <v>53.9</v>
      </c>
      <c r="K2226" t="s">
        <v>21531</v>
      </c>
      <c r="L2226">
        <v>2871</v>
      </c>
      <c r="M2226">
        <v>10583</v>
      </c>
      <c r="N2226" t="s">
        <v>21532</v>
      </c>
      <c r="O2226" t="s">
        <v>21533</v>
      </c>
      <c r="P2226" t="s">
        <v>21534</v>
      </c>
    </row>
    <row r="2227" spans="1:17" x14ac:dyDescent="0.3">
      <c r="A2227" t="s">
        <v>21535</v>
      </c>
      <c r="B2227" t="s">
        <v>4635</v>
      </c>
      <c r="C2227" t="s">
        <v>21536</v>
      </c>
      <c r="D2227" t="s">
        <v>21537</v>
      </c>
      <c r="E2227" t="s">
        <v>21538</v>
      </c>
      <c r="F2227" t="s">
        <v>21539</v>
      </c>
      <c r="G2227" t="s">
        <v>3917</v>
      </c>
      <c r="H2227">
        <v>1133.55</v>
      </c>
      <c r="I2227">
        <v>40.9</v>
      </c>
      <c r="K2227" t="s">
        <v>21540</v>
      </c>
      <c r="L2227">
        <v>50905</v>
      </c>
      <c r="M2227">
        <v>19224</v>
      </c>
      <c r="N2227" t="s">
        <v>15857</v>
      </c>
      <c r="O2227" t="s">
        <v>21541</v>
      </c>
      <c r="P2227" t="s">
        <v>21542</v>
      </c>
    </row>
    <row r="2228" spans="1:17" x14ac:dyDescent="0.3">
      <c r="A2228" t="s">
        <v>21543</v>
      </c>
      <c r="B2228" t="s">
        <v>4635</v>
      </c>
      <c r="C2228" t="s">
        <v>21544</v>
      </c>
      <c r="D2228" t="s">
        <v>21545</v>
      </c>
      <c r="E2228" t="s">
        <v>21546</v>
      </c>
      <c r="F2228" t="s">
        <v>21547</v>
      </c>
      <c r="G2228" t="s">
        <v>3917</v>
      </c>
      <c r="H2228">
        <v>1062.96</v>
      </c>
      <c r="I2228">
        <v>41.7</v>
      </c>
      <c r="K2228" t="s">
        <v>21548</v>
      </c>
      <c r="L2228">
        <v>53499</v>
      </c>
      <c r="M2228">
        <v>15431</v>
      </c>
      <c r="N2228" t="s">
        <v>21476</v>
      </c>
      <c r="O2228" t="s">
        <v>21549</v>
      </c>
      <c r="P2228" t="s">
        <v>21550</v>
      </c>
    </row>
    <row r="2229" spans="1:17" x14ac:dyDescent="0.3">
      <c r="A2229" t="s">
        <v>21551</v>
      </c>
      <c r="B2229" t="s">
        <v>4635</v>
      </c>
      <c r="C2229" t="s">
        <v>21552</v>
      </c>
      <c r="D2229" t="s">
        <v>21553</v>
      </c>
      <c r="E2229" t="s">
        <v>21554</v>
      </c>
      <c r="F2229" t="s">
        <v>21555</v>
      </c>
      <c r="G2229" t="s">
        <v>3917</v>
      </c>
      <c r="H2229">
        <v>1072.33</v>
      </c>
      <c r="I2229">
        <v>41.6</v>
      </c>
      <c r="K2229" t="s">
        <v>21556</v>
      </c>
      <c r="L2229">
        <v>3619</v>
      </c>
      <c r="M2229">
        <v>24616</v>
      </c>
      <c r="N2229" t="s">
        <v>21557</v>
      </c>
      <c r="O2229" t="s">
        <v>21558</v>
      </c>
      <c r="P2229" t="s">
        <v>21559</v>
      </c>
    </row>
    <row r="2230" spans="1:17" x14ac:dyDescent="0.3">
      <c r="A2230" t="s">
        <v>21560</v>
      </c>
      <c r="B2230" t="s">
        <v>4635</v>
      </c>
      <c r="C2230" t="s">
        <v>21561</v>
      </c>
      <c r="D2230" t="s">
        <v>21562</v>
      </c>
      <c r="E2230" t="s">
        <v>21563</v>
      </c>
      <c r="F2230" t="s">
        <v>21564</v>
      </c>
      <c r="G2230" t="s">
        <v>3917</v>
      </c>
      <c r="H2230">
        <v>1203.71</v>
      </c>
      <c r="I2230">
        <v>42.7</v>
      </c>
      <c r="K2230" t="s">
        <v>21565</v>
      </c>
      <c r="L2230">
        <v>10256</v>
      </c>
      <c r="M2230">
        <v>14878</v>
      </c>
      <c r="N2230" t="s">
        <v>15483</v>
      </c>
      <c r="O2230" t="s">
        <v>21566</v>
      </c>
      <c r="P2230" t="s">
        <v>21567</v>
      </c>
    </row>
    <row r="2231" spans="1:17" x14ac:dyDescent="0.3">
      <c r="A2231" t="s">
        <v>21568</v>
      </c>
      <c r="B2231" t="s">
        <v>4635</v>
      </c>
      <c r="C2231" t="s">
        <v>21569</v>
      </c>
      <c r="D2231" t="s">
        <v>21570</v>
      </c>
      <c r="E2231" t="s">
        <v>21571</v>
      </c>
      <c r="F2231" t="s">
        <v>21572</v>
      </c>
      <c r="G2231" t="s">
        <v>3917</v>
      </c>
      <c r="H2231">
        <v>1136.24</v>
      </c>
      <c r="I2231">
        <v>41.8</v>
      </c>
      <c r="K2231" t="s">
        <v>21573</v>
      </c>
      <c r="L2231">
        <v>57160</v>
      </c>
      <c r="M2231">
        <v>16371</v>
      </c>
      <c r="N2231" t="s">
        <v>15857</v>
      </c>
      <c r="O2231" t="s">
        <v>21574</v>
      </c>
      <c r="P2231" t="s">
        <v>21575</v>
      </c>
    </row>
    <row r="2232" spans="1:17" x14ac:dyDescent="0.3">
      <c r="A2232" t="s">
        <v>21576</v>
      </c>
      <c r="B2232" t="s">
        <v>4635</v>
      </c>
      <c r="C2232" t="s">
        <v>21577</v>
      </c>
      <c r="D2232" t="s">
        <v>21578</v>
      </c>
      <c r="E2232" t="s">
        <v>21579</v>
      </c>
      <c r="F2232" t="s">
        <v>21580</v>
      </c>
      <c r="G2232" t="s">
        <v>3917</v>
      </c>
      <c r="H2232">
        <v>1035.8800000000001</v>
      </c>
      <c r="I2232">
        <v>41.6</v>
      </c>
      <c r="K2232" t="s">
        <v>21581</v>
      </c>
      <c r="L2232">
        <v>53875</v>
      </c>
      <c r="M2232">
        <v>16077</v>
      </c>
      <c r="N2232" t="s">
        <v>4683</v>
      </c>
      <c r="O2232" t="s">
        <v>21582</v>
      </c>
      <c r="P2232" t="s">
        <v>21583</v>
      </c>
    </row>
    <row r="2233" spans="1:17" x14ac:dyDescent="0.3">
      <c r="A2233" t="s">
        <v>21584</v>
      </c>
      <c r="B2233" t="s">
        <v>3984</v>
      </c>
      <c r="C2233" t="s">
        <v>21585</v>
      </c>
      <c r="D2233" t="s">
        <v>21586</v>
      </c>
      <c r="E2233" t="s">
        <v>21587</v>
      </c>
      <c r="F2233" t="s">
        <v>21588</v>
      </c>
      <c r="G2233" t="s">
        <v>3917</v>
      </c>
      <c r="H2233">
        <v>64.848600000000005</v>
      </c>
      <c r="I2233">
        <v>45.4</v>
      </c>
      <c r="K2233" t="s">
        <v>21589</v>
      </c>
      <c r="L2233">
        <v>548</v>
      </c>
      <c r="M2233">
        <v>0</v>
      </c>
      <c r="N2233" t="s">
        <v>20533</v>
      </c>
      <c r="O2233" t="s">
        <v>21590</v>
      </c>
    </row>
    <row r="2234" spans="1:17" x14ac:dyDescent="0.3">
      <c r="A2234" t="s">
        <v>21591</v>
      </c>
      <c r="B2234" t="s">
        <v>3923</v>
      </c>
      <c r="D2234" t="s">
        <v>21592</v>
      </c>
      <c r="E2234" t="s">
        <v>21593</v>
      </c>
      <c r="F2234" t="s">
        <v>21594</v>
      </c>
      <c r="G2234" t="s">
        <v>3917</v>
      </c>
      <c r="H2234">
        <v>726.71</v>
      </c>
      <c r="I2234">
        <v>37.5</v>
      </c>
      <c r="K2234" t="s">
        <v>21595</v>
      </c>
      <c r="L2234">
        <v>27769</v>
      </c>
      <c r="M2234">
        <v>0</v>
      </c>
      <c r="N2234" t="s">
        <v>5918</v>
      </c>
      <c r="O2234" t="s">
        <v>21596</v>
      </c>
    </row>
    <row r="2235" spans="1:17" x14ac:dyDescent="0.3">
      <c r="A2235" t="s">
        <v>21597</v>
      </c>
      <c r="B2235" t="s">
        <v>4635</v>
      </c>
      <c r="C2235" t="s">
        <v>21598</v>
      </c>
      <c r="D2235" t="s">
        <v>21599</v>
      </c>
      <c r="E2235" t="s">
        <v>21600</v>
      </c>
      <c r="F2235" t="s">
        <v>21601</v>
      </c>
      <c r="G2235" t="s">
        <v>3917</v>
      </c>
      <c r="H2235">
        <v>1087.29</v>
      </c>
      <c r="I2235">
        <v>41.3</v>
      </c>
      <c r="K2235" t="s">
        <v>21602</v>
      </c>
      <c r="L2235">
        <v>67520</v>
      </c>
      <c r="M2235">
        <v>16646</v>
      </c>
      <c r="N2235" t="s">
        <v>21476</v>
      </c>
      <c r="O2235" t="s">
        <v>21603</v>
      </c>
      <c r="P2235" t="s">
        <v>21604</v>
      </c>
    </row>
    <row r="2236" spans="1:17" x14ac:dyDescent="0.3">
      <c r="A2236" t="s">
        <v>21605</v>
      </c>
      <c r="B2236" t="s">
        <v>4635</v>
      </c>
      <c r="C2236" t="s">
        <v>21606</v>
      </c>
      <c r="D2236" t="s">
        <v>21607</v>
      </c>
      <c r="E2236" t="s">
        <v>21608</v>
      </c>
      <c r="F2236" t="s">
        <v>21609</v>
      </c>
      <c r="G2236" t="s">
        <v>3917</v>
      </c>
      <c r="H2236">
        <v>1091.31</v>
      </c>
      <c r="I2236">
        <v>42</v>
      </c>
      <c r="K2236" t="s">
        <v>21610</v>
      </c>
      <c r="L2236">
        <v>10547</v>
      </c>
      <c r="M2236">
        <v>29421</v>
      </c>
      <c r="N2236" t="s">
        <v>15483</v>
      </c>
      <c r="O2236" t="s">
        <v>21611</v>
      </c>
      <c r="P2236" t="s">
        <v>21612</v>
      </c>
    </row>
    <row r="2237" spans="1:17" x14ac:dyDescent="0.3">
      <c r="A2237" t="s">
        <v>21613</v>
      </c>
      <c r="B2237" t="s">
        <v>4635</v>
      </c>
      <c r="D2237" t="s">
        <v>21614</v>
      </c>
      <c r="E2237" t="s">
        <v>21615</v>
      </c>
      <c r="F2237" t="s">
        <v>21616</v>
      </c>
      <c r="G2237" t="s">
        <v>3917</v>
      </c>
      <c r="H2237">
        <v>1167.17</v>
      </c>
      <c r="I2237">
        <v>41.2</v>
      </c>
      <c r="K2237" t="s">
        <v>21617</v>
      </c>
      <c r="L2237">
        <v>9902</v>
      </c>
      <c r="M2237">
        <v>0</v>
      </c>
      <c r="N2237" t="s">
        <v>10223</v>
      </c>
      <c r="O2237" t="s">
        <v>21618</v>
      </c>
    </row>
    <row r="2238" spans="1:17" x14ac:dyDescent="0.3">
      <c r="A2238" t="s">
        <v>21619</v>
      </c>
      <c r="B2238" t="s">
        <v>4198</v>
      </c>
      <c r="C2238" t="s">
        <v>21620</v>
      </c>
      <c r="D2238" t="s">
        <v>21621</v>
      </c>
      <c r="E2238" t="s">
        <v>21622</v>
      </c>
      <c r="F2238" t="s">
        <v>21623</v>
      </c>
      <c r="G2238" t="s">
        <v>3989</v>
      </c>
      <c r="H2238">
        <v>29.343599999999999</v>
      </c>
      <c r="I2238">
        <v>30.4</v>
      </c>
      <c r="K2238" t="s">
        <v>21624</v>
      </c>
      <c r="L2238">
        <v>2637</v>
      </c>
      <c r="M2238">
        <v>0</v>
      </c>
      <c r="N2238" t="s">
        <v>5471</v>
      </c>
      <c r="O2238" t="s">
        <v>21625</v>
      </c>
      <c r="Q2238">
        <v>24</v>
      </c>
    </row>
    <row r="2239" spans="1:17" x14ac:dyDescent="0.3">
      <c r="A2239" t="s">
        <v>21626</v>
      </c>
      <c r="B2239" t="s">
        <v>4198</v>
      </c>
      <c r="C2239" t="s">
        <v>21627</v>
      </c>
      <c r="D2239" t="s">
        <v>21628</v>
      </c>
      <c r="E2239" t="s">
        <v>21629</v>
      </c>
      <c r="F2239" t="s">
        <v>21630</v>
      </c>
      <c r="G2239" t="s">
        <v>3989</v>
      </c>
      <c r="H2239">
        <v>65.533000000000001</v>
      </c>
      <c r="I2239">
        <v>32.5</v>
      </c>
      <c r="K2239" t="s">
        <v>21631</v>
      </c>
      <c r="L2239">
        <v>6360</v>
      </c>
      <c r="M2239">
        <v>0</v>
      </c>
      <c r="N2239" t="s">
        <v>5471</v>
      </c>
      <c r="O2239" t="s">
        <v>21632</v>
      </c>
      <c r="Q2239">
        <v>24</v>
      </c>
    </row>
    <row r="2240" spans="1:17" x14ac:dyDescent="0.3">
      <c r="A2240" t="s">
        <v>21633</v>
      </c>
      <c r="B2240" t="s">
        <v>4198</v>
      </c>
      <c r="C2240" t="s">
        <v>21634</v>
      </c>
      <c r="D2240" t="s">
        <v>21635</v>
      </c>
      <c r="E2240" t="s">
        <v>21636</v>
      </c>
      <c r="F2240" t="s">
        <v>21637</v>
      </c>
      <c r="G2240" t="s">
        <v>3989</v>
      </c>
      <c r="H2240">
        <v>39.797199999999997</v>
      </c>
      <c r="I2240">
        <v>35.799999999999997</v>
      </c>
      <c r="K2240" t="s">
        <v>21638</v>
      </c>
      <c r="L2240">
        <v>3117</v>
      </c>
      <c r="M2240">
        <v>0</v>
      </c>
      <c r="N2240" t="s">
        <v>5471</v>
      </c>
      <c r="O2240" t="s">
        <v>21639</v>
      </c>
      <c r="Q2240">
        <v>30</v>
      </c>
    </row>
    <row r="2241" spans="1:17" x14ac:dyDescent="0.3">
      <c r="A2241" t="s">
        <v>21640</v>
      </c>
      <c r="B2241" t="s">
        <v>4198</v>
      </c>
      <c r="C2241" t="s">
        <v>21641</v>
      </c>
      <c r="D2241" t="s">
        <v>21642</v>
      </c>
      <c r="E2241" t="s">
        <v>21643</v>
      </c>
      <c r="F2241" t="s">
        <v>21644</v>
      </c>
      <c r="G2241" t="s">
        <v>3989</v>
      </c>
      <c r="H2241">
        <v>93.895399999999995</v>
      </c>
      <c r="I2241">
        <v>22.4</v>
      </c>
      <c r="K2241" t="s">
        <v>21645</v>
      </c>
      <c r="L2241">
        <v>17076</v>
      </c>
      <c r="M2241">
        <v>0</v>
      </c>
      <c r="N2241" t="s">
        <v>5471</v>
      </c>
      <c r="O2241" t="s">
        <v>21646</v>
      </c>
    </row>
    <row r="2242" spans="1:17" x14ac:dyDescent="0.3">
      <c r="A2242" t="s">
        <v>21647</v>
      </c>
      <c r="B2242" t="s">
        <v>4198</v>
      </c>
      <c r="C2242" t="s">
        <v>21648</v>
      </c>
      <c r="D2242" t="s">
        <v>21649</v>
      </c>
      <c r="E2242" t="s">
        <v>21650</v>
      </c>
      <c r="F2242" t="s">
        <v>21651</v>
      </c>
      <c r="G2242" t="s">
        <v>3989</v>
      </c>
      <c r="H2242">
        <v>29.5654</v>
      </c>
      <c r="I2242">
        <v>48.3</v>
      </c>
      <c r="K2242" t="s">
        <v>21652</v>
      </c>
      <c r="L2242">
        <v>1284</v>
      </c>
      <c r="M2242">
        <v>0</v>
      </c>
      <c r="N2242" t="s">
        <v>5471</v>
      </c>
      <c r="O2242" t="s">
        <v>21653</v>
      </c>
      <c r="Q2242">
        <v>25</v>
      </c>
    </row>
    <row r="2243" spans="1:17" x14ac:dyDescent="0.3">
      <c r="A2243" t="s">
        <v>21654</v>
      </c>
      <c r="B2243" t="s">
        <v>4198</v>
      </c>
      <c r="C2243" t="s">
        <v>21655</v>
      </c>
      <c r="D2243" t="s">
        <v>21656</v>
      </c>
      <c r="E2243" t="s">
        <v>21657</v>
      </c>
      <c r="F2243" t="s">
        <v>21658</v>
      </c>
      <c r="G2243" t="s">
        <v>3989</v>
      </c>
      <c r="H2243">
        <v>40.754300000000001</v>
      </c>
      <c r="I2243">
        <v>41.9</v>
      </c>
      <c r="K2243" t="s">
        <v>21659</v>
      </c>
      <c r="L2243">
        <v>1702</v>
      </c>
      <c r="M2243">
        <v>0</v>
      </c>
      <c r="N2243" t="s">
        <v>5471</v>
      </c>
      <c r="O2243" t="s">
        <v>21660</v>
      </c>
    </row>
    <row r="2244" spans="1:17" x14ac:dyDescent="0.3">
      <c r="A2244" t="s">
        <v>21661</v>
      </c>
      <c r="B2244" t="s">
        <v>4635</v>
      </c>
      <c r="D2244" t="s">
        <v>21662</v>
      </c>
      <c r="E2244" t="s">
        <v>21663</v>
      </c>
      <c r="F2244" t="s">
        <v>21664</v>
      </c>
      <c r="G2244" t="s">
        <v>3906</v>
      </c>
      <c r="H2244">
        <v>1233.7</v>
      </c>
      <c r="I2244">
        <v>42.203099999999999</v>
      </c>
      <c r="J2244" t="s">
        <v>21665</v>
      </c>
      <c r="K2244" t="s">
        <v>21666</v>
      </c>
      <c r="L2244">
        <v>144</v>
      </c>
      <c r="M2244">
        <v>52413</v>
      </c>
      <c r="N2244" t="s">
        <v>7641</v>
      </c>
      <c r="O2244" t="s">
        <v>21667</v>
      </c>
      <c r="P2244" t="s">
        <v>21668</v>
      </c>
    </row>
    <row r="2245" spans="1:17" x14ac:dyDescent="0.3">
      <c r="A2245" t="s">
        <v>21669</v>
      </c>
      <c r="B2245" t="s">
        <v>4347</v>
      </c>
      <c r="C2245" t="s">
        <v>21670</v>
      </c>
      <c r="D2245" t="s">
        <v>21671</v>
      </c>
      <c r="E2245" t="s">
        <v>21672</v>
      </c>
      <c r="F2245" t="s">
        <v>21673</v>
      </c>
      <c r="G2245" t="s">
        <v>3917</v>
      </c>
      <c r="H2245">
        <v>59.418199999999999</v>
      </c>
      <c r="I2245">
        <v>48</v>
      </c>
      <c r="K2245" t="s">
        <v>21674</v>
      </c>
      <c r="L2245">
        <v>414</v>
      </c>
      <c r="M2245">
        <v>21391</v>
      </c>
      <c r="N2245" t="s">
        <v>10558</v>
      </c>
      <c r="O2245" t="s">
        <v>21675</v>
      </c>
    </row>
    <row r="2246" spans="1:17" x14ac:dyDescent="0.3">
      <c r="A2246" t="s">
        <v>21676</v>
      </c>
      <c r="B2246" t="s">
        <v>4635</v>
      </c>
      <c r="C2246" t="s">
        <v>21677</v>
      </c>
      <c r="D2246" t="s">
        <v>21678</v>
      </c>
      <c r="E2246" t="s">
        <v>21679</v>
      </c>
      <c r="F2246" t="s">
        <v>21680</v>
      </c>
      <c r="G2246" t="s">
        <v>3917</v>
      </c>
      <c r="H2246">
        <v>1167.32</v>
      </c>
      <c r="I2246">
        <v>44.6</v>
      </c>
      <c r="K2246" t="s">
        <v>21681</v>
      </c>
      <c r="L2246">
        <v>31254</v>
      </c>
      <c r="M2246">
        <v>15826</v>
      </c>
      <c r="N2246" t="s">
        <v>4683</v>
      </c>
      <c r="O2246" t="s">
        <v>21682</v>
      </c>
      <c r="P2246" t="s">
        <v>21683</v>
      </c>
    </row>
    <row r="2247" spans="1:17" x14ac:dyDescent="0.3">
      <c r="A2247" t="s">
        <v>21684</v>
      </c>
      <c r="B2247" t="s">
        <v>4635</v>
      </c>
      <c r="C2247" t="s">
        <v>21685</v>
      </c>
      <c r="D2247" t="s">
        <v>21686</v>
      </c>
      <c r="E2247" t="s">
        <v>21687</v>
      </c>
      <c r="F2247" t="s">
        <v>21688</v>
      </c>
      <c r="G2247" t="s">
        <v>3906</v>
      </c>
      <c r="H2247">
        <v>1059.69</v>
      </c>
      <c r="I2247">
        <v>41.628799999999998</v>
      </c>
      <c r="J2247" t="s">
        <v>21689</v>
      </c>
      <c r="K2247" t="s">
        <v>21690</v>
      </c>
      <c r="L2247">
        <v>159</v>
      </c>
      <c r="M2247">
        <v>29214</v>
      </c>
      <c r="N2247" t="s">
        <v>5721</v>
      </c>
      <c r="O2247" t="s">
        <v>21691</v>
      </c>
      <c r="P2247" t="s">
        <v>21692</v>
      </c>
    </row>
    <row r="2248" spans="1:17" x14ac:dyDescent="0.3">
      <c r="A2248" t="s">
        <v>21693</v>
      </c>
      <c r="B2248" t="s">
        <v>4635</v>
      </c>
      <c r="C2248" t="s">
        <v>21694</v>
      </c>
      <c r="D2248" t="s">
        <v>21695</v>
      </c>
      <c r="E2248" t="s">
        <v>21696</v>
      </c>
      <c r="F2248" t="s">
        <v>21697</v>
      </c>
      <c r="G2248" t="s">
        <v>3917</v>
      </c>
      <c r="H2248">
        <v>1254.3499999999999</v>
      </c>
      <c r="I2248">
        <v>42</v>
      </c>
      <c r="K2248" t="s">
        <v>21698</v>
      </c>
      <c r="L2248">
        <v>10672</v>
      </c>
      <c r="M2248">
        <v>19104</v>
      </c>
      <c r="N2248" t="s">
        <v>9315</v>
      </c>
      <c r="O2248" t="s">
        <v>21699</v>
      </c>
      <c r="P2248" t="s">
        <v>21700</v>
      </c>
    </row>
    <row r="2249" spans="1:17" x14ac:dyDescent="0.3">
      <c r="A2249" t="s">
        <v>21701</v>
      </c>
      <c r="B2249" t="s">
        <v>4635</v>
      </c>
      <c r="C2249" t="s">
        <v>21702</v>
      </c>
      <c r="D2249" t="s">
        <v>21703</v>
      </c>
      <c r="E2249" t="s">
        <v>21704</v>
      </c>
      <c r="F2249" t="s">
        <v>21705</v>
      </c>
      <c r="G2249" t="s">
        <v>3917</v>
      </c>
      <c r="H2249">
        <v>1069.32</v>
      </c>
      <c r="I2249">
        <v>41.4</v>
      </c>
      <c r="K2249" t="s">
        <v>21706</v>
      </c>
      <c r="L2249">
        <v>58607</v>
      </c>
      <c r="M2249">
        <v>15872</v>
      </c>
      <c r="N2249" t="s">
        <v>9315</v>
      </c>
      <c r="O2249" t="s">
        <v>21707</v>
      </c>
      <c r="P2249" t="s">
        <v>21708</v>
      </c>
    </row>
    <row r="2250" spans="1:17" x14ac:dyDescent="0.3">
      <c r="A2250" t="s">
        <v>21709</v>
      </c>
      <c r="B2250" t="s">
        <v>4635</v>
      </c>
      <c r="C2250" t="s">
        <v>21710</v>
      </c>
      <c r="D2250" t="s">
        <v>21711</v>
      </c>
      <c r="E2250" t="s">
        <v>21712</v>
      </c>
      <c r="F2250" t="s">
        <v>21713</v>
      </c>
      <c r="G2250" t="s">
        <v>3917</v>
      </c>
      <c r="H2250">
        <v>1119.68</v>
      </c>
      <c r="I2250">
        <v>40.799999999999997</v>
      </c>
      <c r="K2250" t="s">
        <v>21714</v>
      </c>
      <c r="L2250">
        <v>70122</v>
      </c>
      <c r="M2250">
        <v>16878</v>
      </c>
      <c r="N2250" t="s">
        <v>9208</v>
      </c>
      <c r="O2250" t="s">
        <v>21715</v>
      </c>
      <c r="P2250" t="s">
        <v>21716</v>
      </c>
    </row>
    <row r="2251" spans="1:17" x14ac:dyDescent="0.3">
      <c r="A2251" t="s">
        <v>21717</v>
      </c>
      <c r="B2251" t="s">
        <v>4635</v>
      </c>
      <c r="C2251" t="s">
        <v>21718</v>
      </c>
      <c r="D2251" t="s">
        <v>21719</v>
      </c>
      <c r="E2251" t="s">
        <v>21720</v>
      </c>
      <c r="F2251" t="s">
        <v>21721</v>
      </c>
      <c r="G2251" t="s">
        <v>3917</v>
      </c>
      <c r="H2251">
        <v>1219.8599999999999</v>
      </c>
      <c r="I2251">
        <v>42</v>
      </c>
      <c r="K2251" t="s">
        <v>21722</v>
      </c>
      <c r="L2251">
        <v>15167</v>
      </c>
      <c r="M2251">
        <v>16428</v>
      </c>
      <c r="N2251" t="s">
        <v>9306</v>
      </c>
      <c r="O2251" t="s">
        <v>21723</v>
      </c>
      <c r="P2251" t="s">
        <v>21724</v>
      </c>
    </row>
    <row r="2252" spans="1:17" x14ac:dyDescent="0.3">
      <c r="A2252" t="s">
        <v>21725</v>
      </c>
      <c r="B2252" t="s">
        <v>3984</v>
      </c>
      <c r="C2252" t="s">
        <v>21726</v>
      </c>
      <c r="D2252" t="s">
        <v>21727</v>
      </c>
      <c r="E2252" t="s">
        <v>21728</v>
      </c>
      <c r="F2252" t="s">
        <v>21729</v>
      </c>
      <c r="G2252" t="s">
        <v>3989</v>
      </c>
      <c r="H2252">
        <v>30.153500000000001</v>
      </c>
      <c r="I2252">
        <v>48.6</v>
      </c>
      <c r="K2252" t="s">
        <v>21730</v>
      </c>
      <c r="L2252">
        <v>1552</v>
      </c>
      <c r="M2252">
        <v>0</v>
      </c>
      <c r="N2252" t="s">
        <v>7959</v>
      </c>
      <c r="O2252" t="s">
        <v>21731</v>
      </c>
    </row>
    <row r="2253" spans="1:17" x14ac:dyDescent="0.3">
      <c r="A2253" t="s">
        <v>21732</v>
      </c>
      <c r="B2253" t="s">
        <v>4635</v>
      </c>
      <c r="C2253" t="s">
        <v>21733</v>
      </c>
      <c r="D2253" t="s">
        <v>21734</v>
      </c>
      <c r="E2253" t="s">
        <v>21735</v>
      </c>
      <c r="F2253" t="s">
        <v>21736</v>
      </c>
      <c r="G2253" t="s">
        <v>3917</v>
      </c>
      <c r="H2253">
        <v>1070.8399999999999</v>
      </c>
      <c r="I2253">
        <v>41.4</v>
      </c>
      <c r="K2253" t="s">
        <v>21737</v>
      </c>
      <c r="L2253">
        <v>54728</v>
      </c>
      <c r="M2253">
        <v>15288</v>
      </c>
      <c r="N2253" t="s">
        <v>9208</v>
      </c>
      <c r="O2253" t="s">
        <v>21738</v>
      </c>
      <c r="P2253" t="s">
        <v>21739</v>
      </c>
    </row>
    <row r="2254" spans="1:17" x14ac:dyDescent="0.3">
      <c r="A2254" t="s">
        <v>21740</v>
      </c>
      <c r="B2254" t="s">
        <v>4635</v>
      </c>
      <c r="C2254" t="s">
        <v>21741</v>
      </c>
      <c r="D2254" t="s">
        <v>21742</v>
      </c>
      <c r="E2254" t="s">
        <v>21743</v>
      </c>
      <c r="F2254" t="s">
        <v>21744</v>
      </c>
      <c r="G2254" t="s">
        <v>3917</v>
      </c>
      <c r="H2254">
        <v>1153.8900000000001</v>
      </c>
      <c r="I2254">
        <v>41.7</v>
      </c>
      <c r="K2254" t="s">
        <v>21745</v>
      </c>
      <c r="L2254">
        <v>14930</v>
      </c>
      <c r="M2254">
        <v>16796</v>
      </c>
      <c r="N2254" t="s">
        <v>21746</v>
      </c>
      <c r="O2254" t="s">
        <v>21747</v>
      </c>
      <c r="P2254" t="s">
        <v>21748</v>
      </c>
    </row>
    <row r="2255" spans="1:17" x14ac:dyDescent="0.3">
      <c r="A2255" t="s">
        <v>21749</v>
      </c>
      <c r="B2255" t="s">
        <v>4635</v>
      </c>
      <c r="C2255" t="s">
        <v>21750</v>
      </c>
      <c r="D2255" t="s">
        <v>21751</v>
      </c>
      <c r="E2255" t="s">
        <v>21752</v>
      </c>
      <c r="F2255" t="s">
        <v>21753</v>
      </c>
      <c r="G2255" t="s">
        <v>3917</v>
      </c>
      <c r="H2255">
        <v>1138.97</v>
      </c>
      <c r="I2255">
        <v>41.3</v>
      </c>
      <c r="K2255" t="s">
        <v>21754</v>
      </c>
      <c r="L2255">
        <v>64312</v>
      </c>
      <c r="M2255">
        <v>15339</v>
      </c>
      <c r="N2255" t="s">
        <v>14617</v>
      </c>
      <c r="O2255" t="s">
        <v>21755</v>
      </c>
      <c r="P2255" t="s">
        <v>21756</v>
      </c>
    </row>
    <row r="2256" spans="1:17" x14ac:dyDescent="0.3">
      <c r="A2256" t="s">
        <v>21757</v>
      </c>
      <c r="B2256" t="s">
        <v>3984</v>
      </c>
      <c r="C2256" t="s">
        <v>21758</v>
      </c>
      <c r="D2256" t="s">
        <v>21759</v>
      </c>
      <c r="E2256" t="s">
        <v>21760</v>
      </c>
      <c r="F2256" t="s">
        <v>21761</v>
      </c>
      <c r="G2256" t="s">
        <v>3917</v>
      </c>
      <c r="H2256">
        <v>9.0949299999999997</v>
      </c>
      <c r="I2256">
        <v>41.6</v>
      </c>
      <c r="K2256" t="s">
        <v>21762</v>
      </c>
      <c r="L2256">
        <v>19</v>
      </c>
      <c r="M2256">
        <v>0</v>
      </c>
      <c r="N2256" t="s">
        <v>11203</v>
      </c>
      <c r="O2256" t="s">
        <v>21763</v>
      </c>
      <c r="Q2256">
        <v>25</v>
      </c>
    </row>
    <row r="2257" spans="1:17" x14ac:dyDescent="0.3">
      <c r="A2257" t="s">
        <v>21764</v>
      </c>
      <c r="B2257" t="s">
        <v>3984</v>
      </c>
      <c r="C2257" t="s">
        <v>21765</v>
      </c>
      <c r="D2257" t="s">
        <v>21766</v>
      </c>
      <c r="E2257" t="s">
        <v>21767</v>
      </c>
      <c r="F2257" t="s">
        <v>21768</v>
      </c>
      <c r="G2257" t="s">
        <v>3989</v>
      </c>
      <c r="H2257">
        <v>37.8279</v>
      </c>
      <c r="I2257">
        <v>52.859000000000002</v>
      </c>
      <c r="J2257" t="s">
        <v>21769</v>
      </c>
      <c r="K2257" t="s">
        <v>21770</v>
      </c>
      <c r="L2257">
        <v>432</v>
      </c>
      <c r="M2257">
        <v>0</v>
      </c>
      <c r="N2257" t="s">
        <v>21771</v>
      </c>
      <c r="O2257" t="s">
        <v>21772</v>
      </c>
    </row>
    <row r="2258" spans="1:17" x14ac:dyDescent="0.3">
      <c r="A2258" t="s">
        <v>21773</v>
      </c>
      <c r="B2258" t="s">
        <v>4635</v>
      </c>
      <c r="C2258" t="s">
        <v>21774</v>
      </c>
      <c r="D2258" t="s">
        <v>21775</v>
      </c>
      <c r="E2258" t="s">
        <v>21776</v>
      </c>
      <c r="F2258" t="s">
        <v>21777</v>
      </c>
      <c r="G2258" t="s">
        <v>3917</v>
      </c>
      <c r="H2258">
        <v>1155.54</v>
      </c>
      <c r="I2258">
        <v>41.6</v>
      </c>
      <c r="K2258" t="s">
        <v>21778</v>
      </c>
      <c r="L2258">
        <v>59587</v>
      </c>
      <c r="M2258">
        <v>16054</v>
      </c>
      <c r="N2258" t="s">
        <v>21746</v>
      </c>
      <c r="O2258" t="s">
        <v>21779</v>
      </c>
      <c r="P2258" t="s">
        <v>21780</v>
      </c>
    </row>
    <row r="2259" spans="1:17" x14ac:dyDescent="0.3">
      <c r="A2259" t="s">
        <v>21781</v>
      </c>
      <c r="B2259" t="s">
        <v>4635</v>
      </c>
      <c r="C2259" t="s">
        <v>21782</v>
      </c>
      <c r="D2259" t="s">
        <v>21783</v>
      </c>
      <c r="E2259" t="s">
        <v>21784</v>
      </c>
      <c r="F2259" t="s">
        <v>21785</v>
      </c>
      <c r="G2259" t="s">
        <v>3917</v>
      </c>
      <c r="H2259">
        <v>1047.06</v>
      </c>
      <c r="I2259">
        <v>41.5</v>
      </c>
      <c r="K2259" t="s">
        <v>21786</v>
      </c>
      <c r="L2259">
        <v>82514</v>
      </c>
      <c r="M2259">
        <v>17873</v>
      </c>
      <c r="N2259" t="s">
        <v>9208</v>
      </c>
      <c r="O2259" t="s">
        <v>21787</v>
      </c>
      <c r="P2259" t="s">
        <v>21788</v>
      </c>
    </row>
    <row r="2260" spans="1:17" x14ac:dyDescent="0.3">
      <c r="A2260" t="s">
        <v>21789</v>
      </c>
      <c r="B2260" t="s">
        <v>3984</v>
      </c>
      <c r="C2260" t="s">
        <v>21790</v>
      </c>
      <c r="D2260" t="s">
        <v>21791</v>
      </c>
      <c r="E2260" t="s">
        <v>21792</v>
      </c>
      <c r="F2260" t="s">
        <v>21793</v>
      </c>
      <c r="G2260" t="s">
        <v>3917</v>
      </c>
      <c r="H2260">
        <v>31.904399999999999</v>
      </c>
      <c r="I2260">
        <v>47.6</v>
      </c>
      <c r="K2260" t="s">
        <v>21794</v>
      </c>
      <c r="L2260">
        <v>216</v>
      </c>
      <c r="M2260">
        <v>0</v>
      </c>
      <c r="N2260" t="s">
        <v>8851</v>
      </c>
      <c r="O2260" t="s">
        <v>21795</v>
      </c>
    </row>
    <row r="2261" spans="1:17" x14ac:dyDescent="0.3">
      <c r="A2261" t="s">
        <v>21796</v>
      </c>
      <c r="B2261" t="s">
        <v>3923</v>
      </c>
      <c r="D2261" t="s">
        <v>21797</v>
      </c>
      <c r="E2261" t="s">
        <v>21798</v>
      </c>
      <c r="F2261" t="s">
        <v>21799</v>
      </c>
      <c r="G2261" t="s">
        <v>3989</v>
      </c>
      <c r="H2261">
        <v>2689.35</v>
      </c>
      <c r="I2261">
        <v>39.1</v>
      </c>
      <c r="K2261" t="s">
        <v>21800</v>
      </c>
      <c r="L2261">
        <v>929607</v>
      </c>
      <c r="M2261">
        <v>0</v>
      </c>
      <c r="N2261" t="s">
        <v>21801</v>
      </c>
      <c r="O2261" t="s">
        <v>21802</v>
      </c>
    </row>
    <row r="2262" spans="1:17" x14ac:dyDescent="0.3">
      <c r="A2262" t="s">
        <v>21803</v>
      </c>
      <c r="B2262" t="s">
        <v>4635</v>
      </c>
      <c r="C2262" t="s">
        <v>21804</v>
      </c>
      <c r="D2262" t="s">
        <v>21805</v>
      </c>
      <c r="E2262" t="s">
        <v>21806</v>
      </c>
      <c r="F2262" t="s">
        <v>21807</v>
      </c>
      <c r="G2262" t="s">
        <v>3917</v>
      </c>
      <c r="H2262">
        <v>1065.78</v>
      </c>
      <c r="I2262">
        <v>42.6</v>
      </c>
      <c r="K2262" t="s">
        <v>21808</v>
      </c>
      <c r="L2262">
        <v>62257</v>
      </c>
      <c r="M2262">
        <v>15510</v>
      </c>
      <c r="N2262" t="s">
        <v>5471</v>
      </c>
      <c r="O2262" t="s">
        <v>21809</v>
      </c>
      <c r="P2262" t="s">
        <v>21810</v>
      </c>
    </row>
    <row r="2263" spans="1:17" x14ac:dyDescent="0.3">
      <c r="A2263" t="s">
        <v>21811</v>
      </c>
      <c r="B2263" t="s">
        <v>3984</v>
      </c>
      <c r="C2263" t="s">
        <v>21812</v>
      </c>
      <c r="D2263" t="s">
        <v>21813</v>
      </c>
      <c r="E2263" t="s">
        <v>21814</v>
      </c>
      <c r="F2263" t="s">
        <v>21815</v>
      </c>
      <c r="G2263" t="s">
        <v>3917</v>
      </c>
      <c r="H2263">
        <v>26.203299999999999</v>
      </c>
      <c r="I2263">
        <v>49.8</v>
      </c>
      <c r="K2263" t="s">
        <v>21816</v>
      </c>
      <c r="L2263">
        <v>150</v>
      </c>
      <c r="M2263">
        <v>10582</v>
      </c>
      <c r="N2263" t="s">
        <v>15417</v>
      </c>
      <c r="O2263" t="s">
        <v>21817</v>
      </c>
      <c r="P2263" t="s">
        <v>21818</v>
      </c>
      <c r="Q2263">
        <v>24</v>
      </c>
    </row>
    <row r="2264" spans="1:17" x14ac:dyDescent="0.3">
      <c r="A2264" t="s">
        <v>21819</v>
      </c>
      <c r="B2264" t="s">
        <v>3984</v>
      </c>
      <c r="C2264" t="s">
        <v>21820</v>
      </c>
      <c r="D2264" t="s">
        <v>21821</v>
      </c>
      <c r="E2264" t="s">
        <v>21822</v>
      </c>
      <c r="F2264" t="s">
        <v>21823</v>
      </c>
      <c r="G2264" t="s">
        <v>3917</v>
      </c>
      <c r="H2264">
        <v>25.428599999999999</v>
      </c>
      <c r="I2264">
        <v>51.1</v>
      </c>
      <c r="K2264" t="s">
        <v>21824</v>
      </c>
      <c r="L2264">
        <v>47</v>
      </c>
      <c r="M2264">
        <v>10259</v>
      </c>
      <c r="N2264" t="s">
        <v>15417</v>
      </c>
      <c r="O2264" t="s">
        <v>21825</v>
      </c>
      <c r="P2264" t="s">
        <v>21826</v>
      </c>
    </row>
    <row r="2265" spans="1:17" x14ac:dyDescent="0.3">
      <c r="A2265" t="s">
        <v>21827</v>
      </c>
      <c r="B2265" t="s">
        <v>3984</v>
      </c>
      <c r="C2265" t="s">
        <v>21828</v>
      </c>
      <c r="D2265" t="s">
        <v>21829</v>
      </c>
      <c r="E2265" t="s">
        <v>21830</v>
      </c>
      <c r="F2265" t="s">
        <v>21831</v>
      </c>
      <c r="G2265" t="s">
        <v>3917</v>
      </c>
      <c r="H2265">
        <v>25.796700000000001</v>
      </c>
      <c r="I2265">
        <v>50.8</v>
      </c>
      <c r="K2265" t="s">
        <v>21832</v>
      </c>
      <c r="L2265">
        <v>75</v>
      </c>
      <c r="M2265">
        <v>10792</v>
      </c>
      <c r="N2265" t="s">
        <v>15417</v>
      </c>
      <c r="O2265" t="s">
        <v>21833</v>
      </c>
      <c r="P2265" t="s">
        <v>21834</v>
      </c>
    </row>
    <row r="2266" spans="1:17" x14ac:dyDescent="0.3">
      <c r="A2266" t="s">
        <v>21835</v>
      </c>
      <c r="B2266" t="s">
        <v>4208</v>
      </c>
      <c r="C2266" t="s">
        <v>21836</v>
      </c>
      <c r="D2266" t="s">
        <v>21837</v>
      </c>
      <c r="E2266" t="s">
        <v>21838</v>
      </c>
      <c r="F2266" t="s">
        <v>21839</v>
      </c>
      <c r="G2266" t="s">
        <v>3917</v>
      </c>
      <c r="H2266">
        <v>123.625</v>
      </c>
      <c r="I2266">
        <v>38.700000000000003</v>
      </c>
      <c r="K2266" t="s">
        <v>21840</v>
      </c>
      <c r="L2266">
        <v>6873</v>
      </c>
      <c r="M2266">
        <v>0</v>
      </c>
      <c r="N2266" t="s">
        <v>21841</v>
      </c>
      <c r="O2266" t="s">
        <v>21842</v>
      </c>
    </row>
    <row r="2267" spans="1:17" x14ac:dyDescent="0.3">
      <c r="A2267" t="s">
        <v>21843</v>
      </c>
      <c r="B2267" t="s">
        <v>5082</v>
      </c>
      <c r="D2267" t="s">
        <v>21844</v>
      </c>
      <c r="E2267" t="s">
        <v>21845</v>
      </c>
      <c r="F2267" t="s">
        <v>21846</v>
      </c>
      <c r="G2267" t="s">
        <v>3917</v>
      </c>
      <c r="H2267">
        <v>620.45299999999997</v>
      </c>
      <c r="I2267">
        <v>44.2</v>
      </c>
      <c r="K2267" t="s">
        <v>21847</v>
      </c>
      <c r="L2267">
        <v>42216</v>
      </c>
      <c r="M2267">
        <v>16356</v>
      </c>
      <c r="N2267" t="s">
        <v>9484</v>
      </c>
      <c r="O2267" t="s">
        <v>21848</v>
      </c>
      <c r="P2267" t="s">
        <v>21849</v>
      </c>
    </row>
    <row r="2268" spans="1:17" x14ac:dyDescent="0.3">
      <c r="A2268" t="s">
        <v>21850</v>
      </c>
      <c r="B2268" t="s">
        <v>3902</v>
      </c>
      <c r="C2268" t="s">
        <v>21851</v>
      </c>
      <c r="D2268" t="s">
        <v>21852</v>
      </c>
      <c r="E2268" t="s">
        <v>21853</v>
      </c>
      <c r="F2268" t="s">
        <v>21854</v>
      </c>
      <c r="G2268" t="s">
        <v>3917</v>
      </c>
      <c r="H2268">
        <v>49.736600000000003</v>
      </c>
      <c r="I2268">
        <v>45.6</v>
      </c>
      <c r="K2268" t="s">
        <v>21855</v>
      </c>
      <c r="L2268">
        <v>295</v>
      </c>
      <c r="M2268">
        <v>20429</v>
      </c>
      <c r="N2268" t="s">
        <v>21856</v>
      </c>
      <c r="O2268" t="s">
        <v>21857</v>
      </c>
    </row>
    <row r="2269" spans="1:17" x14ac:dyDescent="0.3">
      <c r="A2269" t="s">
        <v>21858</v>
      </c>
      <c r="B2269" t="s">
        <v>3984</v>
      </c>
      <c r="C2269" t="s">
        <v>21859</v>
      </c>
      <c r="D2269" t="s">
        <v>21860</v>
      </c>
      <c r="E2269" t="s">
        <v>21861</v>
      </c>
      <c r="F2269" t="s">
        <v>21862</v>
      </c>
      <c r="G2269" t="s">
        <v>3989</v>
      </c>
      <c r="H2269">
        <v>35.593200000000003</v>
      </c>
      <c r="I2269">
        <v>44.3</v>
      </c>
      <c r="K2269" t="s">
        <v>21863</v>
      </c>
      <c r="L2269">
        <v>688</v>
      </c>
      <c r="M2269">
        <v>0</v>
      </c>
      <c r="N2269" t="s">
        <v>21864</v>
      </c>
      <c r="O2269" t="s">
        <v>21865</v>
      </c>
    </row>
    <row r="2270" spans="1:17" x14ac:dyDescent="0.3">
      <c r="A2270" t="s">
        <v>21866</v>
      </c>
      <c r="B2270" t="s">
        <v>3984</v>
      </c>
      <c r="C2270" t="s">
        <v>21867</v>
      </c>
      <c r="D2270" t="s">
        <v>21868</v>
      </c>
      <c r="E2270" t="s">
        <v>21869</v>
      </c>
      <c r="F2270" t="s">
        <v>21870</v>
      </c>
      <c r="G2270" t="s">
        <v>3989</v>
      </c>
      <c r="H2270">
        <v>34.423099999999998</v>
      </c>
      <c r="I2270">
        <v>43.6</v>
      </c>
      <c r="K2270" t="s">
        <v>21871</v>
      </c>
      <c r="L2270">
        <v>2094</v>
      </c>
      <c r="M2270">
        <v>0</v>
      </c>
      <c r="N2270" t="s">
        <v>21864</v>
      </c>
      <c r="O2270" t="s">
        <v>21872</v>
      </c>
    </row>
    <row r="2271" spans="1:17" x14ac:dyDescent="0.3">
      <c r="A2271" t="s">
        <v>21873</v>
      </c>
      <c r="B2271" t="s">
        <v>3984</v>
      </c>
      <c r="C2271" t="s">
        <v>21874</v>
      </c>
      <c r="D2271" t="s">
        <v>21875</v>
      </c>
      <c r="E2271" t="s">
        <v>21876</v>
      </c>
      <c r="F2271" t="s">
        <v>21877</v>
      </c>
      <c r="G2271" t="s">
        <v>3989</v>
      </c>
      <c r="H2271">
        <v>38.085299999999997</v>
      </c>
      <c r="I2271">
        <v>41.6</v>
      </c>
      <c r="K2271" t="s">
        <v>21878</v>
      </c>
      <c r="L2271">
        <v>3603</v>
      </c>
      <c r="M2271">
        <v>0</v>
      </c>
      <c r="N2271" t="s">
        <v>21864</v>
      </c>
      <c r="O2271" t="s">
        <v>21879</v>
      </c>
    </row>
    <row r="2272" spans="1:17" x14ac:dyDescent="0.3">
      <c r="A2272" t="s">
        <v>21880</v>
      </c>
      <c r="B2272" t="s">
        <v>3984</v>
      </c>
      <c r="C2272" t="s">
        <v>21881</v>
      </c>
      <c r="D2272" t="s">
        <v>21882</v>
      </c>
      <c r="E2272" t="s">
        <v>21883</v>
      </c>
      <c r="F2272" t="s">
        <v>21884</v>
      </c>
      <c r="G2272" t="s">
        <v>3917</v>
      </c>
      <c r="H2272">
        <v>38.775199999999998</v>
      </c>
      <c r="I2272">
        <v>42.3</v>
      </c>
      <c r="K2272" t="s">
        <v>21885</v>
      </c>
      <c r="L2272">
        <v>2512</v>
      </c>
      <c r="M2272">
        <v>0</v>
      </c>
      <c r="N2272" t="s">
        <v>21886</v>
      </c>
      <c r="O2272" t="s">
        <v>21887</v>
      </c>
    </row>
    <row r="2273" spans="1:17" x14ac:dyDescent="0.3">
      <c r="A2273" t="s">
        <v>21888</v>
      </c>
      <c r="B2273" t="s">
        <v>3984</v>
      </c>
      <c r="C2273" t="s">
        <v>21889</v>
      </c>
      <c r="D2273" t="s">
        <v>21890</v>
      </c>
      <c r="E2273" t="s">
        <v>21891</v>
      </c>
      <c r="F2273" t="s">
        <v>21892</v>
      </c>
      <c r="G2273" t="s">
        <v>3989</v>
      </c>
      <c r="H2273">
        <v>28.8565</v>
      </c>
      <c r="I2273">
        <v>53.1</v>
      </c>
      <c r="K2273" t="s">
        <v>21893</v>
      </c>
      <c r="L2273">
        <v>2034</v>
      </c>
      <c r="M2273">
        <v>0</v>
      </c>
      <c r="N2273" t="s">
        <v>21894</v>
      </c>
      <c r="O2273" t="s">
        <v>21895</v>
      </c>
    </row>
    <row r="2274" spans="1:17" x14ac:dyDescent="0.3">
      <c r="A2274" t="s">
        <v>21896</v>
      </c>
      <c r="B2274" t="s">
        <v>4091</v>
      </c>
      <c r="C2274" t="s">
        <v>21897</v>
      </c>
      <c r="D2274" t="s">
        <v>21898</v>
      </c>
      <c r="E2274" t="s">
        <v>21899</v>
      </c>
      <c r="F2274" t="s">
        <v>21900</v>
      </c>
      <c r="G2274" t="s">
        <v>3906</v>
      </c>
      <c r="H2274">
        <v>27.685500000000001</v>
      </c>
      <c r="I2274">
        <v>39.6541</v>
      </c>
      <c r="J2274" t="s">
        <v>21901</v>
      </c>
      <c r="L2274">
        <v>14</v>
      </c>
      <c r="M2274">
        <v>5516</v>
      </c>
      <c r="N2274" t="s">
        <v>21902</v>
      </c>
      <c r="O2274" t="s">
        <v>21903</v>
      </c>
      <c r="P2274" t="s">
        <v>21904</v>
      </c>
    </row>
    <row r="2275" spans="1:17" x14ac:dyDescent="0.3">
      <c r="A2275" t="s">
        <v>21905</v>
      </c>
      <c r="B2275" t="s">
        <v>3984</v>
      </c>
      <c r="C2275" t="s">
        <v>21906</v>
      </c>
      <c r="D2275" t="s">
        <v>21907</v>
      </c>
      <c r="E2275" t="s">
        <v>21908</v>
      </c>
      <c r="F2275" t="s">
        <v>21909</v>
      </c>
      <c r="G2275" t="s">
        <v>3917</v>
      </c>
      <c r="H2275">
        <v>43.437100000000001</v>
      </c>
      <c r="I2275">
        <v>50.4</v>
      </c>
      <c r="K2275" t="s">
        <v>21910</v>
      </c>
      <c r="L2275">
        <v>176</v>
      </c>
      <c r="M2275">
        <v>8375</v>
      </c>
      <c r="N2275" t="s">
        <v>21911</v>
      </c>
      <c r="O2275" t="s">
        <v>21912</v>
      </c>
      <c r="P2275" t="s">
        <v>21913</v>
      </c>
      <c r="Q2275">
        <v>20</v>
      </c>
    </row>
    <row r="2276" spans="1:17" x14ac:dyDescent="0.3">
      <c r="A2276" t="s">
        <v>21914</v>
      </c>
      <c r="B2276" t="s">
        <v>3984</v>
      </c>
      <c r="C2276" t="s">
        <v>21915</v>
      </c>
      <c r="D2276" t="s">
        <v>21916</v>
      </c>
      <c r="E2276" t="s">
        <v>21917</v>
      </c>
      <c r="F2276" t="s">
        <v>21918</v>
      </c>
      <c r="G2276" t="s">
        <v>3917</v>
      </c>
      <c r="H2276">
        <v>36.060400000000001</v>
      </c>
      <c r="I2276">
        <v>57.3</v>
      </c>
      <c r="K2276" t="s">
        <v>21919</v>
      </c>
      <c r="L2276">
        <v>58</v>
      </c>
      <c r="M2276">
        <v>0</v>
      </c>
      <c r="N2276" t="s">
        <v>21911</v>
      </c>
      <c r="O2276" t="s">
        <v>21920</v>
      </c>
      <c r="Q2276">
        <v>25</v>
      </c>
    </row>
    <row r="2277" spans="1:17" x14ac:dyDescent="0.3">
      <c r="A2277" t="s">
        <v>21921</v>
      </c>
      <c r="B2277" t="s">
        <v>3984</v>
      </c>
      <c r="C2277" t="s">
        <v>21922</v>
      </c>
      <c r="D2277" t="s">
        <v>21923</v>
      </c>
      <c r="E2277" t="s">
        <v>21924</v>
      </c>
      <c r="F2277" t="s">
        <v>21925</v>
      </c>
      <c r="G2277" t="s">
        <v>3989</v>
      </c>
      <c r="H2277">
        <v>30.421299999999999</v>
      </c>
      <c r="I2277">
        <v>47.679099999999998</v>
      </c>
      <c r="J2277" t="s">
        <v>21926</v>
      </c>
      <c r="K2277" t="s">
        <v>21927</v>
      </c>
      <c r="L2277">
        <v>915</v>
      </c>
      <c r="M2277">
        <v>17</v>
      </c>
      <c r="N2277" t="s">
        <v>21928</v>
      </c>
      <c r="O2277" t="s">
        <v>21929</v>
      </c>
    </row>
    <row r="2278" spans="1:17" x14ac:dyDescent="0.3">
      <c r="A2278" t="s">
        <v>21930</v>
      </c>
      <c r="B2278" t="s">
        <v>3912</v>
      </c>
      <c r="C2278" t="s">
        <v>21931</v>
      </c>
      <c r="D2278" t="s">
        <v>21932</v>
      </c>
      <c r="E2278" t="s">
        <v>21933</v>
      </c>
      <c r="F2278" t="s">
        <v>21934</v>
      </c>
      <c r="G2278" t="s">
        <v>3917</v>
      </c>
      <c r="H2278">
        <v>68.016599999999997</v>
      </c>
      <c r="I2278">
        <v>24.4</v>
      </c>
      <c r="K2278" t="s">
        <v>21935</v>
      </c>
      <c r="L2278">
        <v>543</v>
      </c>
      <c r="M2278">
        <v>0</v>
      </c>
      <c r="N2278" t="s">
        <v>21936</v>
      </c>
      <c r="O2278" t="s">
        <v>21937</v>
      </c>
    </row>
    <row r="2279" spans="1:17" x14ac:dyDescent="0.3">
      <c r="A2279" t="s">
        <v>21938</v>
      </c>
      <c r="B2279" t="s">
        <v>3912</v>
      </c>
      <c r="C2279" t="s">
        <v>21939</v>
      </c>
      <c r="D2279" t="s">
        <v>21940</v>
      </c>
      <c r="E2279" t="s">
        <v>21941</v>
      </c>
      <c r="F2279" t="s">
        <v>21942</v>
      </c>
      <c r="G2279" t="s">
        <v>3917</v>
      </c>
      <c r="H2279">
        <v>76.963099999999997</v>
      </c>
      <c r="I2279">
        <v>26.3</v>
      </c>
      <c r="K2279" t="s">
        <v>21943</v>
      </c>
      <c r="L2279">
        <v>2346</v>
      </c>
      <c r="M2279">
        <v>0</v>
      </c>
      <c r="N2279" t="s">
        <v>21936</v>
      </c>
      <c r="O2279" t="s">
        <v>21944</v>
      </c>
    </row>
    <row r="2280" spans="1:17" x14ac:dyDescent="0.3">
      <c r="A2280" t="s">
        <v>21945</v>
      </c>
      <c r="B2280" t="s">
        <v>3984</v>
      </c>
      <c r="C2280" t="s">
        <v>21946</v>
      </c>
      <c r="D2280" t="s">
        <v>21947</v>
      </c>
      <c r="E2280" t="s">
        <v>21948</v>
      </c>
      <c r="F2280" t="s">
        <v>21949</v>
      </c>
      <c r="G2280" t="s">
        <v>3989</v>
      </c>
      <c r="H2280">
        <v>34.157499999999999</v>
      </c>
      <c r="I2280">
        <v>53.2</v>
      </c>
      <c r="K2280" t="s">
        <v>21950</v>
      </c>
      <c r="L2280">
        <v>1314</v>
      </c>
      <c r="M2280">
        <v>0</v>
      </c>
      <c r="N2280" t="s">
        <v>21936</v>
      </c>
      <c r="O2280" t="s">
        <v>21951</v>
      </c>
      <c r="Q2280">
        <v>20</v>
      </c>
    </row>
    <row r="2281" spans="1:17" x14ac:dyDescent="0.3">
      <c r="A2281" t="s">
        <v>21952</v>
      </c>
      <c r="B2281" t="s">
        <v>3923</v>
      </c>
      <c r="C2281" t="s">
        <v>21953</v>
      </c>
      <c r="D2281" t="s">
        <v>21954</v>
      </c>
      <c r="E2281" t="s">
        <v>21955</v>
      </c>
      <c r="F2281" t="s">
        <v>21956</v>
      </c>
      <c r="G2281" t="s">
        <v>3989</v>
      </c>
      <c r="H2281">
        <v>4.47159</v>
      </c>
      <c r="I2281">
        <v>39.9</v>
      </c>
      <c r="K2281" t="s">
        <v>21957</v>
      </c>
      <c r="L2281">
        <v>6761</v>
      </c>
      <c r="M2281">
        <v>0</v>
      </c>
      <c r="N2281" t="s">
        <v>19658</v>
      </c>
      <c r="O2281" t="s">
        <v>21958</v>
      </c>
    </row>
    <row r="2282" spans="1:17" x14ac:dyDescent="0.3">
      <c r="A2282" t="s">
        <v>21959</v>
      </c>
      <c r="B2282" t="s">
        <v>3923</v>
      </c>
      <c r="C2282" t="s">
        <v>21960</v>
      </c>
      <c r="D2282" t="s">
        <v>21961</v>
      </c>
      <c r="E2282" t="s">
        <v>21955</v>
      </c>
      <c r="F2282" t="s">
        <v>21962</v>
      </c>
      <c r="G2282" t="s">
        <v>3989</v>
      </c>
      <c r="H2282">
        <v>3.6635200000000001</v>
      </c>
      <c r="I2282">
        <v>39.799999999999997</v>
      </c>
      <c r="K2282" t="s">
        <v>21963</v>
      </c>
      <c r="L2282">
        <v>5523</v>
      </c>
      <c r="M2282">
        <v>0</v>
      </c>
      <c r="N2282" t="s">
        <v>19658</v>
      </c>
      <c r="O2282" t="s">
        <v>21964</v>
      </c>
    </row>
    <row r="2283" spans="1:17" x14ac:dyDescent="0.3">
      <c r="A2283" t="s">
        <v>21965</v>
      </c>
      <c r="B2283" t="s">
        <v>4635</v>
      </c>
      <c r="C2283" t="s">
        <v>21966</v>
      </c>
      <c r="D2283" t="s">
        <v>21967</v>
      </c>
      <c r="E2283" t="s">
        <v>21968</v>
      </c>
      <c r="F2283" t="s">
        <v>21969</v>
      </c>
      <c r="G2283" t="s">
        <v>3917</v>
      </c>
      <c r="H2283">
        <v>1178.4100000000001</v>
      </c>
      <c r="I2283">
        <v>41.8</v>
      </c>
      <c r="K2283" t="s">
        <v>21970</v>
      </c>
      <c r="L2283">
        <v>1023</v>
      </c>
      <c r="M2283">
        <v>25265</v>
      </c>
      <c r="N2283" t="s">
        <v>19658</v>
      </c>
      <c r="O2283" t="s">
        <v>21971</v>
      </c>
      <c r="P2283" t="s">
        <v>21972</v>
      </c>
    </row>
    <row r="2284" spans="1:17" x14ac:dyDescent="0.3">
      <c r="A2284" t="s">
        <v>21973</v>
      </c>
      <c r="B2284" t="s">
        <v>4198</v>
      </c>
      <c r="C2284" t="s">
        <v>21974</v>
      </c>
      <c r="D2284" t="s">
        <v>21975</v>
      </c>
      <c r="E2284" t="s">
        <v>21976</v>
      </c>
      <c r="F2284" t="s">
        <v>21977</v>
      </c>
      <c r="G2284" t="s">
        <v>4048</v>
      </c>
      <c r="H2284">
        <v>31.885400000000001</v>
      </c>
      <c r="I2284">
        <v>41.390099999999997</v>
      </c>
      <c r="J2284" t="s">
        <v>21978</v>
      </c>
      <c r="L2284">
        <v>10</v>
      </c>
      <c r="M2284">
        <v>0</v>
      </c>
      <c r="N2284" t="s">
        <v>5809</v>
      </c>
      <c r="O2284" t="s">
        <v>21979</v>
      </c>
      <c r="Q2284">
        <v>29</v>
      </c>
    </row>
    <row r="2285" spans="1:17" x14ac:dyDescent="0.3">
      <c r="A2285" t="s">
        <v>21980</v>
      </c>
      <c r="B2285" t="s">
        <v>3984</v>
      </c>
      <c r="C2285" t="s">
        <v>21981</v>
      </c>
      <c r="D2285" t="s">
        <v>21982</v>
      </c>
      <c r="E2285" t="s">
        <v>21983</v>
      </c>
      <c r="F2285" t="s">
        <v>21984</v>
      </c>
      <c r="G2285" t="s">
        <v>3917</v>
      </c>
      <c r="H2285">
        <v>41.177900000000001</v>
      </c>
      <c r="I2285">
        <v>47.6</v>
      </c>
      <c r="K2285" t="s">
        <v>21985</v>
      </c>
      <c r="L2285">
        <v>1045</v>
      </c>
      <c r="M2285">
        <v>0</v>
      </c>
      <c r="N2285" t="s">
        <v>17407</v>
      </c>
      <c r="O2285" t="s">
        <v>21986</v>
      </c>
    </row>
    <row r="2286" spans="1:17" x14ac:dyDescent="0.3">
      <c r="A2286" t="s">
        <v>3820</v>
      </c>
      <c r="B2286" t="s">
        <v>4347</v>
      </c>
      <c r="C2286" t="s">
        <v>21987</v>
      </c>
      <c r="D2286" t="s">
        <v>21988</v>
      </c>
      <c r="E2286" t="s">
        <v>21989</v>
      </c>
      <c r="F2286" t="s">
        <v>21990</v>
      </c>
      <c r="G2286" t="s">
        <v>3917</v>
      </c>
      <c r="H2286">
        <v>19.020399999999999</v>
      </c>
      <c r="I2286">
        <v>56.2</v>
      </c>
      <c r="K2286" t="s">
        <v>21991</v>
      </c>
      <c r="L2286">
        <v>128</v>
      </c>
      <c r="M2286">
        <v>0</v>
      </c>
      <c r="N2286" t="s">
        <v>21992</v>
      </c>
      <c r="O2286" t="s">
        <v>21993</v>
      </c>
      <c r="Q2286">
        <v>25</v>
      </c>
    </row>
    <row r="2287" spans="1:17" x14ac:dyDescent="0.3">
      <c r="A2287" t="s">
        <v>21994</v>
      </c>
      <c r="B2287" t="s">
        <v>3984</v>
      </c>
      <c r="C2287" t="s">
        <v>21995</v>
      </c>
      <c r="D2287" t="s">
        <v>21996</v>
      </c>
      <c r="E2287" t="s">
        <v>21997</v>
      </c>
      <c r="F2287" t="s">
        <v>21998</v>
      </c>
      <c r="G2287" t="s">
        <v>3989</v>
      </c>
      <c r="H2287">
        <v>32.223700000000001</v>
      </c>
      <c r="I2287">
        <v>49</v>
      </c>
      <c r="L2287">
        <v>49</v>
      </c>
      <c r="M2287">
        <v>12791</v>
      </c>
      <c r="N2287" t="s">
        <v>21999</v>
      </c>
      <c r="O2287" t="s">
        <v>22000</v>
      </c>
      <c r="P2287" t="s">
        <v>22001</v>
      </c>
      <c r="Q2287">
        <v>25</v>
      </c>
    </row>
    <row r="2288" spans="1:17" x14ac:dyDescent="0.3">
      <c r="A2288" t="s">
        <v>22002</v>
      </c>
      <c r="B2288" t="s">
        <v>4347</v>
      </c>
      <c r="C2288" t="s">
        <v>22003</v>
      </c>
      <c r="D2288" t="s">
        <v>22004</v>
      </c>
      <c r="E2288" t="s">
        <v>22005</v>
      </c>
      <c r="F2288" t="s">
        <v>22006</v>
      </c>
      <c r="G2288" t="s">
        <v>3917</v>
      </c>
      <c r="H2288">
        <v>34.312899999999999</v>
      </c>
      <c r="I2288">
        <v>53.6</v>
      </c>
      <c r="K2288" t="s">
        <v>22007</v>
      </c>
      <c r="L2288">
        <v>1338</v>
      </c>
      <c r="M2288">
        <v>0</v>
      </c>
      <c r="N2288" t="s">
        <v>22008</v>
      </c>
      <c r="O2288" t="s">
        <v>22009</v>
      </c>
    </row>
    <row r="2289" spans="1:17" x14ac:dyDescent="0.3">
      <c r="A2289" t="s">
        <v>22010</v>
      </c>
      <c r="B2289" t="s">
        <v>3984</v>
      </c>
      <c r="C2289" t="s">
        <v>22011</v>
      </c>
      <c r="D2289" t="s">
        <v>22012</v>
      </c>
      <c r="E2289" t="s">
        <v>22013</v>
      </c>
      <c r="F2289" t="s">
        <v>22014</v>
      </c>
      <c r="G2289" t="s">
        <v>3989</v>
      </c>
      <c r="H2289">
        <v>32.067399999999999</v>
      </c>
      <c r="I2289">
        <v>48</v>
      </c>
      <c r="K2289" t="s">
        <v>22015</v>
      </c>
      <c r="L2289">
        <v>288</v>
      </c>
      <c r="M2289">
        <v>0</v>
      </c>
      <c r="N2289" t="s">
        <v>22016</v>
      </c>
      <c r="O2289" t="s">
        <v>22017</v>
      </c>
    </row>
    <row r="2290" spans="1:17" x14ac:dyDescent="0.3">
      <c r="A2290" t="s">
        <v>22018</v>
      </c>
      <c r="B2290" t="s">
        <v>3984</v>
      </c>
      <c r="C2290" t="s">
        <v>22019</v>
      </c>
      <c r="D2290" t="s">
        <v>22020</v>
      </c>
      <c r="E2290" t="s">
        <v>22021</v>
      </c>
      <c r="F2290" t="s">
        <v>22022</v>
      </c>
      <c r="G2290" t="s">
        <v>3917</v>
      </c>
      <c r="H2290">
        <v>27.9209</v>
      </c>
      <c r="I2290">
        <v>51.1</v>
      </c>
      <c r="K2290" t="s">
        <v>22023</v>
      </c>
      <c r="L2290">
        <v>2027</v>
      </c>
      <c r="M2290">
        <v>0</v>
      </c>
      <c r="N2290" t="s">
        <v>20659</v>
      </c>
      <c r="O2290" t="s">
        <v>22024</v>
      </c>
    </row>
    <row r="2291" spans="1:17" x14ac:dyDescent="0.3">
      <c r="A2291" t="s">
        <v>22025</v>
      </c>
      <c r="B2291" t="s">
        <v>3984</v>
      </c>
      <c r="D2291" t="s">
        <v>22026</v>
      </c>
      <c r="E2291" t="s">
        <v>22027</v>
      </c>
      <c r="F2291" t="s">
        <v>22028</v>
      </c>
      <c r="G2291" t="s">
        <v>4048</v>
      </c>
      <c r="H2291">
        <v>8.89452</v>
      </c>
      <c r="I2291">
        <v>51.178899999999999</v>
      </c>
      <c r="J2291" t="s">
        <v>22029</v>
      </c>
      <c r="L2291">
        <v>8</v>
      </c>
      <c r="M2291">
        <v>4487</v>
      </c>
      <c r="N2291" t="s">
        <v>22030</v>
      </c>
      <c r="O2291" t="s">
        <v>22031</v>
      </c>
    </row>
    <row r="2292" spans="1:17" x14ac:dyDescent="0.3">
      <c r="A2292" t="s">
        <v>22032</v>
      </c>
      <c r="B2292" t="s">
        <v>3984</v>
      </c>
      <c r="C2292" t="s">
        <v>22033</v>
      </c>
      <c r="D2292" t="s">
        <v>22034</v>
      </c>
      <c r="E2292" t="s">
        <v>22035</v>
      </c>
      <c r="F2292" t="s">
        <v>22036</v>
      </c>
      <c r="G2292" t="s">
        <v>3989</v>
      </c>
      <c r="H2292">
        <v>36.169600000000003</v>
      </c>
      <c r="I2292">
        <v>44</v>
      </c>
      <c r="K2292" t="s">
        <v>22037</v>
      </c>
      <c r="L2292">
        <v>1068</v>
      </c>
      <c r="M2292">
        <v>0</v>
      </c>
      <c r="N2292" t="s">
        <v>21864</v>
      </c>
      <c r="O2292" t="s">
        <v>22038</v>
      </c>
    </row>
    <row r="2293" spans="1:17" x14ac:dyDescent="0.3">
      <c r="A2293" t="s">
        <v>22039</v>
      </c>
      <c r="B2293" t="s">
        <v>3984</v>
      </c>
      <c r="C2293" t="s">
        <v>22040</v>
      </c>
      <c r="D2293" t="s">
        <v>22041</v>
      </c>
      <c r="E2293" t="s">
        <v>22042</v>
      </c>
      <c r="F2293" t="s">
        <v>22043</v>
      </c>
      <c r="G2293" t="s">
        <v>3989</v>
      </c>
      <c r="H2293">
        <v>36.589500000000001</v>
      </c>
      <c r="I2293">
        <v>50.1</v>
      </c>
      <c r="K2293" t="s">
        <v>22044</v>
      </c>
      <c r="L2293">
        <v>4708</v>
      </c>
      <c r="M2293">
        <v>0</v>
      </c>
      <c r="N2293" t="s">
        <v>21936</v>
      </c>
      <c r="O2293" t="s">
        <v>22045</v>
      </c>
    </row>
    <row r="2294" spans="1:17" x14ac:dyDescent="0.3">
      <c r="A2294" t="s">
        <v>22046</v>
      </c>
      <c r="B2294" t="s">
        <v>4198</v>
      </c>
      <c r="C2294" t="s">
        <v>22047</v>
      </c>
      <c r="D2294" t="s">
        <v>22048</v>
      </c>
      <c r="E2294" t="s">
        <v>22049</v>
      </c>
      <c r="F2294" t="s">
        <v>22050</v>
      </c>
      <c r="G2294" t="s">
        <v>3917</v>
      </c>
      <c r="H2294">
        <v>4.2760400000000001</v>
      </c>
      <c r="I2294">
        <v>38.4</v>
      </c>
      <c r="K2294" t="s">
        <v>22051</v>
      </c>
      <c r="L2294">
        <v>24</v>
      </c>
      <c r="M2294">
        <v>2433</v>
      </c>
      <c r="N2294" t="s">
        <v>22052</v>
      </c>
      <c r="O2294" t="s">
        <v>22053</v>
      </c>
    </row>
    <row r="2295" spans="1:17" x14ac:dyDescent="0.3">
      <c r="A2295" t="s">
        <v>22054</v>
      </c>
      <c r="B2295" t="s">
        <v>3984</v>
      </c>
      <c r="C2295" t="s">
        <v>22055</v>
      </c>
      <c r="D2295" t="s">
        <v>22056</v>
      </c>
      <c r="E2295" t="s">
        <v>22057</v>
      </c>
      <c r="F2295" t="s">
        <v>22058</v>
      </c>
      <c r="G2295" t="s">
        <v>3989</v>
      </c>
      <c r="H2295">
        <v>28.3643</v>
      </c>
      <c r="I2295">
        <v>49.8</v>
      </c>
      <c r="K2295" t="s">
        <v>22059</v>
      </c>
      <c r="L2295">
        <v>217</v>
      </c>
      <c r="M2295">
        <v>0</v>
      </c>
      <c r="N2295" t="s">
        <v>16582</v>
      </c>
      <c r="O2295" t="s">
        <v>22060</v>
      </c>
    </row>
    <row r="2296" spans="1:17" x14ac:dyDescent="0.3">
      <c r="A2296" t="s">
        <v>22061</v>
      </c>
      <c r="B2296" t="s">
        <v>3984</v>
      </c>
      <c r="C2296" t="s">
        <v>22062</v>
      </c>
      <c r="D2296" t="s">
        <v>22063</v>
      </c>
      <c r="E2296" t="s">
        <v>22064</v>
      </c>
      <c r="F2296" t="s">
        <v>22065</v>
      </c>
      <c r="G2296" t="s">
        <v>3917</v>
      </c>
      <c r="H2296">
        <v>35.484299999999998</v>
      </c>
      <c r="I2296">
        <v>50.4</v>
      </c>
      <c r="K2296" t="s">
        <v>22066</v>
      </c>
      <c r="L2296">
        <v>254</v>
      </c>
      <c r="M2296">
        <v>0</v>
      </c>
      <c r="N2296" t="s">
        <v>13717</v>
      </c>
      <c r="O2296" t="s">
        <v>22067</v>
      </c>
    </row>
    <row r="2297" spans="1:17" x14ac:dyDescent="0.3">
      <c r="A2297" t="s">
        <v>22068</v>
      </c>
      <c r="B2297" t="s">
        <v>4635</v>
      </c>
      <c r="C2297" t="s">
        <v>22069</v>
      </c>
      <c r="D2297" t="s">
        <v>22070</v>
      </c>
      <c r="E2297" t="s">
        <v>22071</v>
      </c>
      <c r="F2297" t="s">
        <v>22072</v>
      </c>
      <c r="G2297" t="s">
        <v>3917</v>
      </c>
      <c r="H2297">
        <v>1053.56</v>
      </c>
      <c r="I2297">
        <v>41.1</v>
      </c>
      <c r="K2297" t="s">
        <v>22073</v>
      </c>
      <c r="L2297">
        <v>42180</v>
      </c>
      <c r="M2297">
        <v>15873</v>
      </c>
      <c r="N2297" t="s">
        <v>21476</v>
      </c>
      <c r="O2297" t="s">
        <v>22074</v>
      </c>
      <c r="P2297" t="s">
        <v>22075</v>
      </c>
    </row>
    <row r="2298" spans="1:17" x14ac:dyDescent="0.3">
      <c r="A2298" t="s">
        <v>22076</v>
      </c>
      <c r="B2298" t="s">
        <v>4635</v>
      </c>
      <c r="C2298" t="s">
        <v>22077</v>
      </c>
      <c r="D2298" t="s">
        <v>22078</v>
      </c>
      <c r="E2298" t="s">
        <v>22079</v>
      </c>
      <c r="F2298" t="s">
        <v>22080</v>
      </c>
      <c r="G2298" t="s">
        <v>3917</v>
      </c>
      <c r="H2298">
        <v>1119.19</v>
      </c>
      <c r="I2298">
        <v>41.6</v>
      </c>
      <c r="K2298" t="s">
        <v>22081</v>
      </c>
      <c r="L2298">
        <v>19072</v>
      </c>
      <c r="M2298">
        <v>15942</v>
      </c>
      <c r="N2298" t="s">
        <v>13188</v>
      </c>
      <c r="O2298" t="s">
        <v>22082</v>
      </c>
      <c r="P2298" t="s">
        <v>22083</v>
      </c>
    </row>
    <row r="2299" spans="1:17" x14ac:dyDescent="0.3">
      <c r="A2299" t="s">
        <v>22084</v>
      </c>
      <c r="B2299" t="s">
        <v>3902</v>
      </c>
      <c r="C2299" t="s">
        <v>22085</v>
      </c>
      <c r="D2299" t="s">
        <v>22086</v>
      </c>
      <c r="E2299" t="s">
        <v>22087</v>
      </c>
      <c r="F2299" t="s">
        <v>22088</v>
      </c>
      <c r="G2299" t="s">
        <v>3917</v>
      </c>
      <c r="H2299">
        <v>66.879599999999996</v>
      </c>
      <c r="I2299">
        <v>39.700000000000003</v>
      </c>
      <c r="K2299" t="s">
        <v>22089</v>
      </c>
      <c r="L2299">
        <v>6922</v>
      </c>
      <c r="M2299">
        <v>0</v>
      </c>
      <c r="N2299" t="s">
        <v>19934</v>
      </c>
      <c r="O2299" t="s">
        <v>22090</v>
      </c>
    </row>
    <row r="2300" spans="1:17" x14ac:dyDescent="0.3">
      <c r="A2300" t="s">
        <v>22091</v>
      </c>
      <c r="B2300" t="s">
        <v>3984</v>
      </c>
      <c r="D2300" t="s">
        <v>22092</v>
      </c>
      <c r="E2300" t="s">
        <v>22093</v>
      </c>
      <c r="F2300" t="s">
        <v>22094</v>
      </c>
      <c r="G2300" t="s">
        <v>3989</v>
      </c>
      <c r="H2300">
        <v>18.103999999999999</v>
      </c>
      <c r="I2300">
        <v>43.2</v>
      </c>
      <c r="K2300" t="s">
        <v>22095</v>
      </c>
      <c r="L2300">
        <v>14</v>
      </c>
      <c r="M2300">
        <v>0</v>
      </c>
      <c r="N2300" t="s">
        <v>10816</v>
      </c>
      <c r="O2300" t="s">
        <v>22096</v>
      </c>
      <c r="Q2300">
        <v>25</v>
      </c>
    </row>
    <row r="2301" spans="1:17" x14ac:dyDescent="0.3">
      <c r="A2301" t="s">
        <v>22097</v>
      </c>
      <c r="B2301" t="s">
        <v>4267</v>
      </c>
      <c r="D2301" t="s">
        <v>22098</v>
      </c>
      <c r="E2301" t="s">
        <v>8717</v>
      </c>
      <c r="F2301" t="s">
        <v>22099</v>
      </c>
      <c r="G2301" t="s">
        <v>3917</v>
      </c>
      <c r="H2301">
        <v>373.48200000000003</v>
      </c>
      <c r="I2301">
        <v>38.4</v>
      </c>
      <c r="K2301" t="s">
        <v>22100</v>
      </c>
      <c r="L2301">
        <v>1149</v>
      </c>
      <c r="M2301">
        <v>0</v>
      </c>
      <c r="N2301" t="s">
        <v>8720</v>
      </c>
      <c r="O2301" t="s">
        <v>22101</v>
      </c>
    </row>
    <row r="2302" spans="1:17" x14ac:dyDescent="0.3">
      <c r="A2302" t="s">
        <v>22102</v>
      </c>
      <c r="B2302" t="s">
        <v>3984</v>
      </c>
      <c r="D2302" t="s">
        <v>22103</v>
      </c>
      <c r="E2302" t="s">
        <v>22104</v>
      </c>
      <c r="F2302" t="s">
        <v>22105</v>
      </c>
      <c r="G2302" t="s">
        <v>3989</v>
      </c>
      <c r="H2302">
        <v>19.562999999999999</v>
      </c>
      <c r="I2302">
        <v>34.6</v>
      </c>
      <c r="K2302" t="s">
        <v>22106</v>
      </c>
      <c r="L2302">
        <v>5</v>
      </c>
      <c r="M2302">
        <v>0</v>
      </c>
      <c r="N2302" t="s">
        <v>10816</v>
      </c>
      <c r="O2302" t="s">
        <v>22107</v>
      </c>
      <c r="Q2302">
        <v>25</v>
      </c>
    </row>
    <row r="2303" spans="1:17" x14ac:dyDescent="0.3">
      <c r="A2303" t="s">
        <v>22108</v>
      </c>
      <c r="B2303" t="s">
        <v>3902</v>
      </c>
      <c r="C2303" t="s">
        <v>22109</v>
      </c>
      <c r="D2303" t="s">
        <v>22110</v>
      </c>
      <c r="E2303" t="s">
        <v>22111</v>
      </c>
      <c r="F2303" t="s">
        <v>22112</v>
      </c>
      <c r="G2303" t="s">
        <v>3917</v>
      </c>
      <c r="H2303">
        <v>68.419799999999995</v>
      </c>
      <c r="I2303">
        <v>0</v>
      </c>
      <c r="K2303" t="s">
        <v>22113</v>
      </c>
      <c r="L2303">
        <v>15436</v>
      </c>
      <c r="M2303">
        <v>0</v>
      </c>
      <c r="N2303" t="s">
        <v>22114</v>
      </c>
      <c r="O2303" t="s">
        <v>22115</v>
      </c>
    </row>
    <row r="2304" spans="1:17" x14ac:dyDescent="0.3">
      <c r="A2304" t="s">
        <v>22116</v>
      </c>
      <c r="B2304" t="s">
        <v>3984</v>
      </c>
      <c r="C2304" t="s">
        <v>22117</v>
      </c>
      <c r="D2304" t="s">
        <v>22118</v>
      </c>
      <c r="E2304" t="s">
        <v>7128</v>
      </c>
      <c r="F2304" t="s">
        <v>22119</v>
      </c>
      <c r="G2304" t="s">
        <v>3917</v>
      </c>
      <c r="H2304">
        <v>25.936399999999999</v>
      </c>
      <c r="I2304">
        <v>38.200000000000003</v>
      </c>
      <c r="K2304" t="s">
        <v>22120</v>
      </c>
      <c r="L2304">
        <v>1082</v>
      </c>
      <c r="M2304">
        <v>0</v>
      </c>
      <c r="N2304" t="s">
        <v>7131</v>
      </c>
      <c r="O2304" t="s">
        <v>22121</v>
      </c>
    </row>
    <row r="2305" spans="1:16" x14ac:dyDescent="0.3">
      <c r="A2305" t="s">
        <v>22122</v>
      </c>
      <c r="B2305" t="s">
        <v>4367</v>
      </c>
      <c r="C2305" t="s">
        <v>22123</v>
      </c>
      <c r="D2305" t="s">
        <v>22124</v>
      </c>
      <c r="E2305" t="s">
        <v>22125</v>
      </c>
      <c r="F2305" t="s">
        <v>22126</v>
      </c>
      <c r="G2305" t="s">
        <v>3917</v>
      </c>
      <c r="H2305">
        <v>482.92599999999999</v>
      </c>
      <c r="I2305">
        <v>42.2</v>
      </c>
      <c r="K2305" t="s">
        <v>22127</v>
      </c>
      <c r="L2305">
        <v>9210</v>
      </c>
      <c r="M2305">
        <v>0</v>
      </c>
      <c r="N2305" t="s">
        <v>10565</v>
      </c>
      <c r="O2305" t="s">
        <v>22128</v>
      </c>
    </row>
    <row r="2306" spans="1:16" x14ac:dyDescent="0.3">
      <c r="A2306" t="s">
        <v>22129</v>
      </c>
      <c r="B2306" t="s">
        <v>7765</v>
      </c>
      <c r="C2306" t="s">
        <v>22130</v>
      </c>
      <c r="D2306" t="s">
        <v>22131</v>
      </c>
      <c r="E2306" t="s">
        <v>22132</v>
      </c>
      <c r="F2306" t="s">
        <v>22133</v>
      </c>
      <c r="G2306" t="s">
        <v>3917</v>
      </c>
      <c r="H2306">
        <v>173.751</v>
      </c>
      <c r="I2306">
        <v>46.9</v>
      </c>
      <c r="K2306" t="s">
        <v>22134</v>
      </c>
      <c r="L2306">
        <v>13861</v>
      </c>
      <c r="M2306">
        <v>0</v>
      </c>
      <c r="N2306" t="s">
        <v>17502</v>
      </c>
      <c r="O2306" t="s">
        <v>22135</v>
      </c>
    </row>
    <row r="2307" spans="1:16" x14ac:dyDescent="0.3">
      <c r="A2307" t="s">
        <v>22136</v>
      </c>
      <c r="B2307" t="s">
        <v>4267</v>
      </c>
      <c r="D2307" t="s">
        <v>22137</v>
      </c>
      <c r="E2307" t="s">
        <v>22138</v>
      </c>
      <c r="F2307" t="s">
        <v>22139</v>
      </c>
      <c r="G2307" t="s">
        <v>3906</v>
      </c>
      <c r="H2307">
        <v>1670.29</v>
      </c>
      <c r="I2307">
        <v>29.332599999999999</v>
      </c>
      <c r="J2307" t="s">
        <v>22140</v>
      </c>
      <c r="K2307" t="s">
        <v>22141</v>
      </c>
      <c r="L2307">
        <v>2231</v>
      </c>
      <c r="M2307">
        <v>26307</v>
      </c>
      <c r="N2307" t="s">
        <v>14856</v>
      </c>
      <c r="O2307" t="s">
        <v>22142</v>
      </c>
    </row>
    <row r="2308" spans="1:16" x14ac:dyDescent="0.3">
      <c r="A2308" t="s">
        <v>22143</v>
      </c>
      <c r="B2308" t="s">
        <v>4367</v>
      </c>
      <c r="C2308" t="s">
        <v>22144</v>
      </c>
      <c r="D2308" t="s">
        <v>22145</v>
      </c>
      <c r="E2308" t="s">
        <v>22146</v>
      </c>
      <c r="F2308" t="s">
        <v>22147</v>
      </c>
      <c r="G2308" t="s">
        <v>3906</v>
      </c>
      <c r="H2308">
        <v>789.8</v>
      </c>
      <c r="I2308">
        <v>39.694699999999997</v>
      </c>
      <c r="J2308" t="s">
        <v>22148</v>
      </c>
      <c r="K2308" t="s">
        <v>22149</v>
      </c>
      <c r="L2308">
        <v>72</v>
      </c>
      <c r="M2308">
        <v>22794</v>
      </c>
      <c r="N2308" t="s">
        <v>9980</v>
      </c>
      <c r="O2308" t="s">
        <v>22150</v>
      </c>
    </row>
    <row r="2309" spans="1:16" x14ac:dyDescent="0.3">
      <c r="A2309" t="s">
        <v>22151</v>
      </c>
      <c r="B2309" t="s">
        <v>4367</v>
      </c>
      <c r="C2309" t="s">
        <v>22152</v>
      </c>
      <c r="D2309" t="s">
        <v>22153</v>
      </c>
      <c r="E2309" t="s">
        <v>22154</v>
      </c>
      <c r="F2309" t="s">
        <v>22155</v>
      </c>
      <c r="G2309" t="s">
        <v>3906</v>
      </c>
      <c r="H2309">
        <v>1087.76</v>
      </c>
      <c r="I2309">
        <v>38.942999999999998</v>
      </c>
      <c r="J2309" t="s">
        <v>22156</v>
      </c>
      <c r="K2309" t="s">
        <v>22157</v>
      </c>
      <c r="L2309">
        <v>6419</v>
      </c>
      <c r="M2309">
        <v>0</v>
      </c>
      <c r="N2309" t="s">
        <v>22158</v>
      </c>
      <c r="O2309" t="s">
        <v>22159</v>
      </c>
    </row>
    <row r="2310" spans="1:16" x14ac:dyDescent="0.3">
      <c r="A2310" t="s">
        <v>22160</v>
      </c>
      <c r="B2310" t="s">
        <v>4635</v>
      </c>
      <c r="C2310" t="s">
        <v>22161</v>
      </c>
      <c r="D2310" t="s">
        <v>22162</v>
      </c>
      <c r="E2310" t="s">
        <v>9819</v>
      </c>
      <c r="F2310" t="s">
        <v>22163</v>
      </c>
      <c r="G2310" t="s">
        <v>3917</v>
      </c>
      <c r="H2310">
        <v>1258.07</v>
      </c>
      <c r="I2310">
        <v>41.6</v>
      </c>
      <c r="K2310" t="s">
        <v>22164</v>
      </c>
      <c r="L2310">
        <v>35666</v>
      </c>
      <c r="M2310">
        <v>0</v>
      </c>
      <c r="N2310" t="s">
        <v>9822</v>
      </c>
      <c r="O2310" t="s">
        <v>22165</v>
      </c>
    </row>
    <row r="2311" spans="1:16" x14ac:dyDescent="0.3">
      <c r="A2311" t="s">
        <v>22166</v>
      </c>
      <c r="B2311" t="s">
        <v>3923</v>
      </c>
      <c r="D2311" t="s">
        <v>22167</v>
      </c>
      <c r="E2311" t="s">
        <v>22168</v>
      </c>
      <c r="F2311" t="s">
        <v>22169</v>
      </c>
      <c r="G2311" t="s">
        <v>3906</v>
      </c>
      <c r="H2311">
        <v>584.30899999999997</v>
      </c>
      <c r="I2311">
        <v>36.362299999999998</v>
      </c>
      <c r="J2311" t="s">
        <v>22170</v>
      </c>
      <c r="K2311" t="s">
        <v>22171</v>
      </c>
      <c r="L2311">
        <v>2254</v>
      </c>
      <c r="M2311">
        <v>33298</v>
      </c>
      <c r="N2311" t="s">
        <v>22172</v>
      </c>
      <c r="O2311" t="s">
        <v>22173</v>
      </c>
      <c r="P2311" t="s">
        <v>22174</v>
      </c>
    </row>
    <row r="2312" spans="1:16" x14ac:dyDescent="0.3">
      <c r="A2312" t="s">
        <v>22175</v>
      </c>
      <c r="B2312" t="s">
        <v>3923</v>
      </c>
      <c r="D2312" t="s">
        <v>22176</v>
      </c>
      <c r="E2312" t="s">
        <v>22177</v>
      </c>
      <c r="F2312" t="s">
        <v>22178</v>
      </c>
      <c r="G2312" t="s">
        <v>3989</v>
      </c>
      <c r="H2312">
        <v>760.65099999999995</v>
      </c>
      <c r="I2312">
        <v>45.4</v>
      </c>
      <c r="K2312" t="s">
        <v>22179</v>
      </c>
      <c r="L2312">
        <v>3329</v>
      </c>
      <c r="M2312">
        <v>61938</v>
      </c>
      <c r="N2312" t="s">
        <v>14856</v>
      </c>
      <c r="O2312" t="s">
        <v>22180</v>
      </c>
    </row>
    <row r="2313" spans="1:16" x14ac:dyDescent="0.3">
      <c r="A2313" t="s">
        <v>22181</v>
      </c>
      <c r="B2313" t="s">
        <v>4635</v>
      </c>
      <c r="C2313" t="s">
        <v>22182</v>
      </c>
      <c r="D2313" t="s">
        <v>22183</v>
      </c>
      <c r="E2313" t="s">
        <v>22184</v>
      </c>
      <c r="F2313" t="s">
        <v>22185</v>
      </c>
      <c r="G2313" t="s">
        <v>3917</v>
      </c>
      <c r="H2313">
        <v>1027.51</v>
      </c>
      <c r="I2313">
        <v>42.2</v>
      </c>
      <c r="K2313" t="s">
        <v>22186</v>
      </c>
      <c r="L2313">
        <v>179332</v>
      </c>
      <c r="M2313">
        <v>0</v>
      </c>
      <c r="N2313" t="s">
        <v>22187</v>
      </c>
      <c r="O2313" t="s">
        <v>22188</v>
      </c>
    </row>
    <row r="2314" spans="1:16" x14ac:dyDescent="0.3">
      <c r="A2314" t="s">
        <v>22189</v>
      </c>
      <c r="B2314" t="s">
        <v>4367</v>
      </c>
      <c r="C2314" t="s">
        <v>22190</v>
      </c>
      <c r="D2314" t="s">
        <v>22191</v>
      </c>
      <c r="E2314" t="s">
        <v>22192</v>
      </c>
      <c r="F2314" t="s">
        <v>22193</v>
      </c>
      <c r="G2314" t="s">
        <v>3989</v>
      </c>
      <c r="H2314">
        <v>747.34299999999996</v>
      </c>
      <c r="I2314">
        <v>42.4</v>
      </c>
      <c r="K2314" t="s">
        <v>22194</v>
      </c>
      <c r="L2314">
        <v>1453</v>
      </c>
      <c r="M2314">
        <v>0</v>
      </c>
      <c r="N2314" t="s">
        <v>22195</v>
      </c>
      <c r="O2314" t="s">
        <v>22196</v>
      </c>
    </row>
    <row r="2315" spans="1:16" x14ac:dyDescent="0.3">
      <c r="A2315" t="s">
        <v>22197</v>
      </c>
      <c r="B2315" t="s">
        <v>4226</v>
      </c>
      <c r="C2315" t="s">
        <v>22198</v>
      </c>
      <c r="D2315" t="s">
        <v>22199</v>
      </c>
      <c r="E2315" t="s">
        <v>22200</v>
      </c>
      <c r="F2315" t="s">
        <v>22201</v>
      </c>
      <c r="G2315" t="s">
        <v>3917</v>
      </c>
      <c r="H2315">
        <v>322.399</v>
      </c>
      <c r="I2315">
        <v>30.2</v>
      </c>
      <c r="K2315" t="s">
        <v>22202</v>
      </c>
      <c r="L2315">
        <v>726</v>
      </c>
      <c r="M2315">
        <v>0</v>
      </c>
      <c r="N2315" t="s">
        <v>22203</v>
      </c>
      <c r="O2315" t="s">
        <v>22204</v>
      </c>
    </row>
    <row r="2316" spans="1:16" x14ac:dyDescent="0.3">
      <c r="A2316" t="s">
        <v>22205</v>
      </c>
      <c r="B2316" t="s">
        <v>4226</v>
      </c>
      <c r="D2316" t="s">
        <v>22206</v>
      </c>
      <c r="E2316" t="s">
        <v>13946</v>
      </c>
      <c r="F2316" t="s">
        <v>22207</v>
      </c>
      <c r="G2316" t="s">
        <v>3989</v>
      </c>
      <c r="H2316">
        <v>357.90600000000001</v>
      </c>
      <c r="I2316">
        <v>37.4</v>
      </c>
      <c r="K2316" t="s">
        <v>22208</v>
      </c>
      <c r="L2316">
        <v>268282</v>
      </c>
      <c r="M2316">
        <v>0</v>
      </c>
      <c r="N2316" t="s">
        <v>13949</v>
      </c>
      <c r="O2316" t="s">
        <v>22209</v>
      </c>
    </row>
    <row r="2317" spans="1:16" x14ac:dyDescent="0.3">
      <c r="A2317" t="s">
        <v>22210</v>
      </c>
      <c r="B2317" t="s">
        <v>4226</v>
      </c>
      <c r="D2317" t="s">
        <v>22211</v>
      </c>
      <c r="E2317" t="s">
        <v>13946</v>
      </c>
      <c r="F2317" t="s">
        <v>22212</v>
      </c>
      <c r="G2317" t="s">
        <v>3989</v>
      </c>
      <c r="H2317">
        <v>225.76400000000001</v>
      </c>
      <c r="I2317">
        <v>33.700000000000003</v>
      </c>
      <c r="K2317" t="s">
        <v>22213</v>
      </c>
      <c r="L2317">
        <v>637566</v>
      </c>
      <c r="M2317">
        <v>0</v>
      </c>
      <c r="N2317" t="s">
        <v>13949</v>
      </c>
      <c r="O2317" t="s">
        <v>22214</v>
      </c>
    </row>
    <row r="2318" spans="1:16" x14ac:dyDescent="0.3">
      <c r="A2318" t="s">
        <v>22215</v>
      </c>
      <c r="B2318" t="s">
        <v>4367</v>
      </c>
      <c r="C2318" t="s">
        <v>22216</v>
      </c>
      <c r="D2318" t="s">
        <v>22217</v>
      </c>
      <c r="E2318" t="s">
        <v>22218</v>
      </c>
      <c r="F2318" t="s">
        <v>22219</v>
      </c>
      <c r="G2318" t="s">
        <v>3917</v>
      </c>
      <c r="H2318">
        <v>583.428</v>
      </c>
      <c r="I2318">
        <v>39.5</v>
      </c>
      <c r="K2318" t="s">
        <v>22220</v>
      </c>
      <c r="L2318">
        <v>1002</v>
      </c>
      <c r="M2318">
        <v>0</v>
      </c>
      <c r="N2318" t="s">
        <v>9125</v>
      </c>
      <c r="O2318" t="s">
        <v>22221</v>
      </c>
    </row>
    <row r="2319" spans="1:16" x14ac:dyDescent="0.3">
      <c r="A2319" t="s">
        <v>22222</v>
      </c>
      <c r="B2319" t="s">
        <v>4267</v>
      </c>
      <c r="C2319" t="s">
        <v>22223</v>
      </c>
      <c r="D2319" t="s">
        <v>22224</v>
      </c>
      <c r="E2319" t="s">
        <v>22225</v>
      </c>
      <c r="F2319" t="s">
        <v>22226</v>
      </c>
      <c r="G2319" t="s">
        <v>3917</v>
      </c>
      <c r="H2319">
        <v>1762.66</v>
      </c>
      <c r="I2319">
        <v>26.8</v>
      </c>
      <c r="K2319" t="s">
        <v>22227</v>
      </c>
      <c r="L2319">
        <v>105411</v>
      </c>
      <c r="M2319">
        <v>0</v>
      </c>
      <c r="N2319" t="s">
        <v>22228</v>
      </c>
      <c r="O2319" t="s">
        <v>22229</v>
      </c>
    </row>
    <row r="2320" spans="1:16" x14ac:dyDescent="0.3">
      <c r="A2320" t="s">
        <v>22230</v>
      </c>
      <c r="B2320" t="s">
        <v>4226</v>
      </c>
      <c r="C2320">
        <v>93</v>
      </c>
      <c r="D2320" t="s">
        <v>22231</v>
      </c>
      <c r="E2320" t="s">
        <v>13946</v>
      </c>
      <c r="F2320" t="s">
        <v>22232</v>
      </c>
      <c r="G2320" t="s">
        <v>3989</v>
      </c>
      <c r="H2320">
        <v>293.43099999999998</v>
      </c>
      <c r="I2320">
        <v>34.5</v>
      </c>
      <c r="K2320" t="s">
        <v>22233</v>
      </c>
      <c r="L2320">
        <v>237236</v>
      </c>
      <c r="M2320">
        <v>0</v>
      </c>
      <c r="N2320" t="s">
        <v>13949</v>
      </c>
      <c r="O2320" t="s">
        <v>22234</v>
      </c>
    </row>
    <row r="2321" spans="1:17" x14ac:dyDescent="0.3">
      <c r="A2321" t="s">
        <v>22235</v>
      </c>
      <c r="B2321" t="s">
        <v>4635</v>
      </c>
      <c r="C2321" t="s">
        <v>22236</v>
      </c>
      <c r="D2321" t="s">
        <v>22237</v>
      </c>
      <c r="E2321" t="s">
        <v>22238</v>
      </c>
      <c r="F2321" t="s">
        <v>22239</v>
      </c>
      <c r="G2321" t="s">
        <v>3906</v>
      </c>
      <c r="H2321">
        <v>1127</v>
      </c>
      <c r="I2321">
        <v>41.723799999999997</v>
      </c>
      <c r="J2321" t="s">
        <v>22240</v>
      </c>
      <c r="K2321" t="s">
        <v>22241</v>
      </c>
      <c r="L2321">
        <v>105</v>
      </c>
      <c r="M2321">
        <v>27761</v>
      </c>
      <c r="N2321" t="s">
        <v>9689</v>
      </c>
      <c r="O2321" t="s">
        <v>22242</v>
      </c>
      <c r="P2321" t="s">
        <v>22243</v>
      </c>
    </row>
    <row r="2322" spans="1:17" x14ac:dyDescent="0.3">
      <c r="A2322" t="s">
        <v>22244</v>
      </c>
      <c r="B2322" t="s">
        <v>4226</v>
      </c>
      <c r="D2322" t="s">
        <v>22245</v>
      </c>
      <c r="E2322" t="s">
        <v>22246</v>
      </c>
      <c r="F2322" t="s">
        <v>22247</v>
      </c>
      <c r="G2322" t="s">
        <v>3989</v>
      </c>
      <c r="H2322">
        <v>1391.97</v>
      </c>
      <c r="I2322">
        <v>37.4</v>
      </c>
      <c r="K2322" t="s">
        <v>22248</v>
      </c>
      <c r="L2322">
        <v>1707</v>
      </c>
      <c r="M2322">
        <v>30102</v>
      </c>
      <c r="N2322" t="s">
        <v>22249</v>
      </c>
      <c r="O2322" t="s">
        <v>22250</v>
      </c>
    </row>
    <row r="2323" spans="1:17" x14ac:dyDescent="0.3">
      <c r="A2323" t="s">
        <v>22251</v>
      </c>
      <c r="B2323" t="s">
        <v>4226</v>
      </c>
      <c r="D2323" t="s">
        <v>22252</v>
      </c>
      <c r="E2323" t="s">
        <v>22253</v>
      </c>
      <c r="F2323" t="s">
        <v>22254</v>
      </c>
      <c r="G2323" t="s">
        <v>3917</v>
      </c>
      <c r="H2323">
        <v>227.02099999999999</v>
      </c>
      <c r="I2323">
        <v>34.499000000000002</v>
      </c>
      <c r="J2323" t="s">
        <v>22255</v>
      </c>
      <c r="K2323" t="s">
        <v>22256</v>
      </c>
      <c r="L2323">
        <v>3874</v>
      </c>
      <c r="M2323">
        <v>16633</v>
      </c>
      <c r="N2323" t="s">
        <v>15624</v>
      </c>
      <c r="O2323" t="s">
        <v>22257</v>
      </c>
      <c r="P2323" t="s">
        <v>22258</v>
      </c>
    </row>
    <row r="2324" spans="1:17" x14ac:dyDescent="0.3">
      <c r="A2324" t="s">
        <v>22259</v>
      </c>
      <c r="B2324" t="s">
        <v>4367</v>
      </c>
      <c r="D2324" t="s">
        <v>22260</v>
      </c>
      <c r="E2324" t="s">
        <v>22261</v>
      </c>
      <c r="F2324" t="s">
        <v>22262</v>
      </c>
      <c r="G2324" t="s">
        <v>3906</v>
      </c>
      <c r="H2324">
        <v>555.65800000000002</v>
      </c>
      <c r="I2324">
        <v>40.462899999999998</v>
      </c>
      <c r="J2324" t="s">
        <v>22263</v>
      </c>
      <c r="K2324" t="s">
        <v>22264</v>
      </c>
      <c r="L2324">
        <v>51</v>
      </c>
      <c r="M2324">
        <v>40360</v>
      </c>
      <c r="N2324" t="s">
        <v>22265</v>
      </c>
      <c r="O2324" t="s">
        <v>22266</v>
      </c>
      <c r="P2324" t="s">
        <v>22267</v>
      </c>
    </row>
    <row r="2325" spans="1:17" x14ac:dyDescent="0.3">
      <c r="A2325" t="s">
        <v>22268</v>
      </c>
      <c r="B2325" t="s">
        <v>4267</v>
      </c>
      <c r="C2325" t="s">
        <v>22269</v>
      </c>
      <c r="D2325" t="s">
        <v>22270</v>
      </c>
      <c r="E2325" t="s">
        <v>22271</v>
      </c>
      <c r="F2325" t="s">
        <v>22272</v>
      </c>
      <c r="G2325" t="s">
        <v>3906</v>
      </c>
      <c r="H2325">
        <v>1566.53</v>
      </c>
      <c r="I2325">
        <v>32.458799999999997</v>
      </c>
      <c r="J2325" t="s">
        <v>22273</v>
      </c>
      <c r="K2325" t="s">
        <v>22274</v>
      </c>
      <c r="L2325">
        <v>4434</v>
      </c>
      <c r="M2325">
        <v>0</v>
      </c>
      <c r="N2325" t="s">
        <v>9892</v>
      </c>
      <c r="O2325" t="s">
        <v>22275</v>
      </c>
    </row>
    <row r="2326" spans="1:17" x14ac:dyDescent="0.3">
      <c r="A2326" t="s">
        <v>22276</v>
      </c>
      <c r="B2326" t="s">
        <v>4772</v>
      </c>
      <c r="C2326" t="s">
        <v>22277</v>
      </c>
      <c r="D2326" t="s">
        <v>22278</v>
      </c>
      <c r="E2326" t="s">
        <v>22279</v>
      </c>
      <c r="F2326" t="s">
        <v>22280</v>
      </c>
      <c r="G2326" t="s">
        <v>3989</v>
      </c>
      <c r="H2326">
        <v>24.2042</v>
      </c>
      <c r="I2326">
        <v>72.400000000000006</v>
      </c>
      <c r="K2326" t="s">
        <v>22281</v>
      </c>
      <c r="L2326">
        <v>30</v>
      </c>
      <c r="M2326">
        <v>0</v>
      </c>
      <c r="N2326" t="s">
        <v>5998</v>
      </c>
      <c r="O2326" t="s">
        <v>22282</v>
      </c>
    </row>
    <row r="2327" spans="1:17" x14ac:dyDescent="0.3">
      <c r="A2327" t="s">
        <v>22283</v>
      </c>
      <c r="B2327" t="s">
        <v>4226</v>
      </c>
      <c r="D2327" t="s">
        <v>22284</v>
      </c>
      <c r="E2327" t="s">
        <v>11254</v>
      </c>
      <c r="F2327" t="s">
        <v>22285</v>
      </c>
      <c r="G2327" t="s">
        <v>3917</v>
      </c>
      <c r="H2327">
        <v>279.26499999999999</v>
      </c>
      <c r="I2327">
        <v>35.4</v>
      </c>
      <c r="K2327" t="s">
        <v>22286</v>
      </c>
      <c r="L2327">
        <v>277083</v>
      </c>
      <c r="M2327">
        <v>0</v>
      </c>
      <c r="N2327" t="s">
        <v>11257</v>
      </c>
      <c r="O2327" t="s">
        <v>22287</v>
      </c>
    </row>
    <row r="2328" spans="1:17" x14ac:dyDescent="0.3">
      <c r="A2328" t="s">
        <v>22288</v>
      </c>
      <c r="B2328" t="s">
        <v>4226</v>
      </c>
      <c r="D2328" t="s">
        <v>22289</v>
      </c>
      <c r="E2328" t="s">
        <v>11254</v>
      </c>
      <c r="F2328" t="s">
        <v>22290</v>
      </c>
      <c r="G2328" t="s">
        <v>3917</v>
      </c>
      <c r="H2328">
        <v>78.530600000000007</v>
      </c>
      <c r="I2328">
        <v>31.6</v>
      </c>
      <c r="K2328" t="s">
        <v>22291</v>
      </c>
      <c r="L2328">
        <v>32723</v>
      </c>
      <c r="M2328">
        <v>0</v>
      </c>
      <c r="N2328" t="s">
        <v>11257</v>
      </c>
      <c r="O2328" t="s">
        <v>22292</v>
      </c>
    </row>
    <row r="2329" spans="1:17" x14ac:dyDescent="0.3">
      <c r="A2329" t="s">
        <v>22293</v>
      </c>
      <c r="B2329" t="s">
        <v>3984</v>
      </c>
      <c r="C2329" t="s">
        <v>22294</v>
      </c>
      <c r="D2329" t="s">
        <v>22295</v>
      </c>
      <c r="E2329" t="s">
        <v>22296</v>
      </c>
      <c r="F2329" t="s">
        <v>22297</v>
      </c>
      <c r="G2329" t="s">
        <v>3917</v>
      </c>
      <c r="H2329">
        <v>37.875</v>
      </c>
      <c r="I2329">
        <v>56</v>
      </c>
      <c r="K2329" t="s">
        <v>22298</v>
      </c>
      <c r="L2329">
        <v>464</v>
      </c>
      <c r="M2329">
        <v>0</v>
      </c>
      <c r="N2329" t="s">
        <v>22299</v>
      </c>
      <c r="O2329" t="s">
        <v>22300</v>
      </c>
    </row>
    <row r="2330" spans="1:17" x14ac:dyDescent="0.3">
      <c r="A2330" t="s">
        <v>22301</v>
      </c>
      <c r="B2330" t="s">
        <v>3984</v>
      </c>
      <c r="C2330" t="s">
        <v>22302</v>
      </c>
      <c r="D2330" t="s">
        <v>22303</v>
      </c>
      <c r="E2330" t="s">
        <v>22296</v>
      </c>
      <c r="F2330" t="s">
        <v>22304</v>
      </c>
      <c r="G2330" t="s">
        <v>3989</v>
      </c>
      <c r="H2330">
        <v>30.832999999999998</v>
      </c>
      <c r="I2330">
        <v>57.9</v>
      </c>
      <c r="K2330" t="s">
        <v>22305</v>
      </c>
      <c r="L2330">
        <v>44</v>
      </c>
      <c r="M2330">
        <v>0</v>
      </c>
      <c r="N2330" t="s">
        <v>22299</v>
      </c>
      <c r="O2330" t="s">
        <v>22306</v>
      </c>
    </row>
    <row r="2331" spans="1:17" x14ac:dyDescent="0.3">
      <c r="A2331" t="s">
        <v>22307</v>
      </c>
      <c r="B2331" t="s">
        <v>3912</v>
      </c>
      <c r="D2331" t="s">
        <v>22308</v>
      </c>
      <c r="E2331" t="s">
        <v>22309</v>
      </c>
      <c r="F2331" t="s">
        <v>22310</v>
      </c>
      <c r="G2331" t="s">
        <v>3917</v>
      </c>
      <c r="H2331">
        <v>58.856699999999996</v>
      </c>
      <c r="I2331">
        <v>54.6</v>
      </c>
      <c r="K2331" t="s">
        <v>22311</v>
      </c>
      <c r="L2331">
        <v>7667</v>
      </c>
      <c r="M2331">
        <v>0</v>
      </c>
      <c r="N2331" t="s">
        <v>17399</v>
      </c>
      <c r="O2331" t="s">
        <v>22312</v>
      </c>
    </row>
    <row r="2332" spans="1:17" x14ac:dyDescent="0.3">
      <c r="A2332" t="s">
        <v>22313</v>
      </c>
      <c r="B2332" t="s">
        <v>4208</v>
      </c>
      <c r="C2332" t="s">
        <v>22314</v>
      </c>
      <c r="D2332" t="s">
        <v>22315</v>
      </c>
      <c r="E2332" t="s">
        <v>11439</v>
      </c>
      <c r="F2332" t="s">
        <v>22316</v>
      </c>
      <c r="G2332" t="s">
        <v>3917</v>
      </c>
      <c r="H2332">
        <v>74.846000000000004</v>
      </c>
      <c r="I2332">
        <v>0</v>
      </c>
      <c r="K2332" t="s">
        <v>22317</v>
      </c>
      <c r="L2332">
        <v>8887</v>
      </c>
      <c r="M2332">
        <v>0</v>
      </c>
      <c r="N2332" t="s">
        <v>11442</v>
      </c>
      <c r="O2332" t="s">
        <v>22318</v>
      </c>
    </row>
    <row r="2333" spans="1:17" x14ac:dyDescent="0.3">
      <c r="A2333" t="s">
        <v>22319</v>
      </c>
      <c r="B2333" t="s">
        <v>3984</v>
      </c>
      <c r="C2333" t="s">
        <v>22320</v>
      </c>
      <c r="D2333" t="s">
        <v>22321</v>
      </c>
      <c r="E2333" t="s">
        <v>22322</v>
      </c>
      <c r="F2333" t="s">
        <v>22323</v>
      </c>
      <c r="G2333" t="s">
        <v>3989</v>
      </c>
      <c r="H2333">
        <v>10.609299999999999</v>
      </c>
      <c r="I2333">
        <v>43.8</v>
      </c>
      <c r="K2333" t="s">
        <v>22324</v>
      </c>
      <c r="L2333">
        <v>9</v>
      </c>
      <c r="M2333">
        <v>0</v>
      </c>
      <c r="N2333" t="s">
        <v>13188</v>
      </c>
      <c r="O2333" t="s">
        <v>22325</v>
      </c>
      <c r="Q2333">
        <v>25</v>
      </c>
    </row>
    <row r="2334" spans="1:17" x14ac:dyDescent="0.3">
      <c r="A2334" t="s">
        <v>22326</v>
      </c>
      <c r="B2334" t="s">
        <v>4367</v>
      </c>
      <c r="C2334" t="s">
        <v>22327</v>
      </c>
      <c r="D2334" t="s">
        <v>22328</v>
      </c>
      <c r="E2334" t="s">
        <v>22329</v>
      </c>
      <c r="F2334" t="s">
        <v>22330</v>
      </c>
      <c r="G2334" t="s">
        <v>3917</v>
      </c>
      <c r="H2334">
        <v>661.42899999999997</v>
      </c>
      <c r="I2334">
        <v>40.799999999999997</v>
      </c>
      <c r="K2334" t="s">
        <v>22331</v>
      </c>
      <c r="L2334">
        <v>7165</v>
      </c>
      <c r="M2334">
        <v>0</v>
      </c>
      <c r="N2334" t="s">
        <v>8603</v>
      </c>
      <c r="O2334" t="s">
        <v>22332</v>
      </c>
    </row>
    <row r="2335" spans="1:17" x14ac:dyDescent="0.3">
      <c r="A2335" t="s">
        <v>22333</v>
      </c>
      <c r="B2335" t="s">
        <v>4443</v>
      </c>
      <c r="C2335" t="s">
        <v>22334</v>
      </c>
      <c r="D2335" t="s">
        <v>22335</v>
      </c>
      <c r="E2335" t="s">
        <v>22336</v>
      </c>
      <c r="F2335" t="s">
        <v>22337</v>
      </c>
      <c r="G2335" t="s">
        <v>3906</v>
      </c>
      <c r="H2335">
        <v>2717.35</v>
      </c>
      <c r="I2335">
        <v>41.831000000000003</v>
      </c>
      <c r="J2335" t="s">
        <v>22338</v>
      </c>
      <c r="K2335" t="s">
        <v>22339</v>
      </c>
      <c r="L2335">
        <v>635</v>
      </c>
      <c r="M2335">
        <v>0</v>
      </c>
      <c r="N2335" t="s">
        <v>4948</v>
      </c>
      <c r="O2335" t="s">
        <v>22340</v>
      </c>
    </row>
    <row r="2336" spans="1:17" x14ac:dyDescent="0.3">
      <c r="A2336" t="s">
        <v>22341</v>
      </c>
      <c r="B2336" t="s">
        <v>4443</v>
      </c>
      <c r="D2336" t="s">
        <v>22342</v>
      </c>
      <c r="E2336" t="s">
        <v>22343</v>
      </c>
      <c r="F2336" t="s">
        <v>22344</v>
      </c>
      <c r="G2336" t="s">
        <v>3906</v>
      </c>
      <c r="H2336">
        <v>2441.48</v>
      </c>
      <c r="I2336">
        <v>41.515900000000002</v>
      </c>
      <c r="J2336" t="s">
        <v>22345</v>
      </c>
      <c r="K2336" t="s">
        <v>22346</v>
      </c>
      <c r="L2336">
        <v>2096</v>
      </c>
      <c r="M2336">
        <v>0</v>
      </c>
      <c r="N2336" t="s">
        <v>8827</v>
      </c>
      <c r="O2336" t="s">
        <v>22347</v>
      </c>
    </row>
    <row r="2337" spans="1:17" x14ac:dyDescent="0.3">
      <c r="A2337" t="s">
        <v>22348</v>
      </c>
      <c r="B2337" t="s">
        <v>4635</v>
      </c>
      <c r="C2337" t="s">
        <v>22349</v>
      </c>
      <c r="D2337" t="s">
        <v>22350</v>
      </c>
      <c r="E2337" t="s">
        <v>20302</v>
      </c>
      <c r="F2337" t="s">
        <v>22351</v>
      </c>
      <c r="G2337" t="s">
        <v>3917</v>
      </c>
      <c r="H2337">
        <v>1039.97</v>
      </c>
      <c r="I2337">
        <v>42.000100000000003</v>
      </c>
      <c r="J2337" t="s">
        <v>22352</v>
      </c>
      <c r="K2337" t="s">
        <v>22353</v>
      </c>
      <c r="L2337">
        <v>18975</v>
      </c>
      <c r="M2337">
        <v>39149</v>
      </c>
      <c r="N2337" t="s">
        <v>9741</v>
      </c>
      <c r="O2337" t="s">
        <v>22354</v>
      </c>
      <c r="P2337" t="s">
        <v>22355</v>
      </c>
    </row>
    <row r="2338" spans="1:17" x14ac:dyDescent="0.3">
      <c r="A2338" t="s">
        <v>22356</v>
      </c>
      <c r="B2338" t="s">
        <v>4043</v>
      </c>
      <c r="C2338" t="s">
        <v>22357</v>
      </c>
      <c r="D2338" t="s">
        <v>22358</v>
      </c>
      <c r="E2338" t="s">
        <v>22359</v>
      </c>
      <c r="F2338" t="s">
        <v>22360</v>
      </c>
      <c r="G2338" t="s">
        <v>3917</v>
      </c>
      <c r="H2338">
        <v>17.780899999999999</v>
      </c>
      <c r="I2338">
        <v>48</v>
      </c>
      <c r="K2338" t="s">
        <v>22361</v>
      </c>
      <c r="L2338">
        <v>138</v>
      </c>
      <c r="M2338">
        <v>6381</v>
      </c>
      <c r="N2338" t="s">
        <v>22362</v>
      </c>
      <c r="O2338" t="s">
        <v>22363</v>
      </c>
    </row>
    <row r="2339" spans="1:17" x14ac:dyDescent="0.3">
      <c r="A2339" t="s">
        <v>22364</v>
      </c>
      <c r="B2339" t="s">
        <v>4208</v>
      </c>
      <c r="C2339" t="s">
        <v>22365</v>
      </c>
      <c r="D2339" t="s">
        <v>22366</v>
      </c>
      <c r="E2339" t="s">
        <v>22367</v>
      </c>
      <c r="F2339" t="s">
        <v>22368</v>
      </c>
      <c r="G2339" t="s">
        <v>3917</v>
      </c>
      <c r="H2339">
        <v>242.74299999999999</v>
      </c>
      <c r="I2339">
        <v>38.799999999999997</v>
      </c>
      <c r="K2339" t="s">
        <v>22369</v>
      </c>
      <c r="L2339">
        <v>484</v>
      </c>
      <c r="M2339">
        <v>0</v>
      </c>
      <c r="N2339" t="s">
        <v>22370</v>
      </c>
      <c r="O2339" t="s">
        <v>22371</v>
      </c>
    </row>
    <row r="2340" spans="1:17" x14ac:dyDescent="0.3">
      <c r="A2340" t="s">
        <v>22372</v>
      </c>
      <c r="B2340" t="s">
        <v>4635</v>
      </c>
      <c r="D2340" t="s">
        <v>22373</v>
      </c>
      <c r="E2340" t="s">
        <v>22374</v>
      </c>
      <c r="F2340" t="s">
        <v>22375</v>
      </c>
      <c r="G2340" t="s">
        <v>3906</v>
      </c>
      <c r="H2340">
        <v>1047.81</v>
      </c>
      <c r="I2340">
        <v>40.596499999999999</v>
      </c>
      <c r="J2340" t="s">
        <v>22376</v>
      </c>
      <c r="K2340" t="s">
        <v>22377</v>
      </c>
      <c r="L2340">
        <v>1870</v>
      </c>
      <c r="M2340">
        <v>0</v>
      </c>
      <c r="N2340" t="s">
        <v>10067</v>
      </c>
      <c r="O2340" t="s">
        <v>22378</v>
      </c>
    </row>
    <row r="2341" spans="1:17" x14ac:dyDescent="0.3">
      <c r="A2341" t="s">
        <v>22379</v>
      </c>
      <c r="B2341" t="s">
        <v>3984</v>
      </c>
      <c r="C2341" t="s">
        <v>22380</v>
      </c>
      <c r="D2341" t="s">
        <v>22381</v>
      </c>
      <c r="E2341" t="s">
        <v>22382</v>
      </c>
      <c r="F2341" t="s">
        <v>22383</v>
      </c>
      <c r="G2341" t="s">
        <v>3917</v>
      </c>
      <c r="H2341">
        <v>26.8096</v>
      </c>
      <c r="I2341">
        <v>55</v>
      </c>
      <c r="K2341" t="s">
        <v>22384</v>
      </c>
      <c r="L2341">
        <v>578</v>
      </c>
      <c r="M2341">
        <v>0</v>
      </c>
      <c r="N2341" t="s">
        <v>22385</v>
      </c>
      <c r="O2341" t="s">
        <v>22386</v>
      </c>
    </row>
    <row r="2342" spans="1:17" x14ac:dyDescent="0.3">
      <c r="A2342" t="s">
        <v>22387</v>
      </c>
      <c r="B2342" t="s">
        <v>4198</v>
      </c>
      <c r="C2342" t="s">
        <v>22388</v>
      </c>
      <c r="D2342" t="s">
        <v>22389</v>
      </c>
      <c r="E2342" t="s">
        <v>22390</v>
      </c>
      <c r="F2342" t="s">
        <v>22391</v>
      </c>
      <c r="G2342" t="s">
        <v>3989</v>
      </c>
      <c r="H2342">
        <v>5.6350699999999998</v>
      </c>
      <c r="I2342">
        <v>43</v>
      </c>
      <c r="K2342" t="s">
        <v>22392</v>
      </c>
      <c r="L2342">
        <v>610</v>
      </c>
      <c r="M2342">
        <v>3322</v>
      </c>
      <c r="N2342" t="s">
        <v>22393</v>
      </c>
      <c r="O2342" t="s">
        <v>22394</v>
      </c>
      <c r="P2342" t="s">
        <v>22395</v>
      </c>
    </row>
    <row r="2343" spans="1:17" x14ac:dyDescent="0.3">
      <c r="A2343" t="s">
        <v>22396</v>
      </c>
      <c r="B2343" t="s">
        <v>4198</v>
      </c>
      <c r="C2343" t="s">
        <v>22397</v>
      </c>
      <c r="D2343" t="s">
        <v>22398</v>
      </c>
      <c r="E2343" t="s">
        <v>22399</v>
      </c>
      <c r="F2343" t="s">
        <v>22400</v>
      </c>
      <c r="G2343" t="s">
        <v>3917</v>
      </c>
      <c r="H2343">
        <v>44.910600000000002</v>
      </c>
      <c r="I2343">
        <v>39.799999999999997</v>
      </c>
      <c r="K2343" t="s">
        <v>22401</v>
      </c>
      <c r="L2343">
        <v>15637</v>
      </c>
      <c r="M2343">
        <v>13408</v>
      </c>
      <c r="N2343" t="s">
        <v>22402</v>
      </c>
      <c r="O2343" t="s">
        <v>22403</v>
      </c>
    </row>
    <row r="2344" spans="1:17" x14ac:dyDescent="0.3">
      <c r="A2344" t="s">
        <v>22404</v>
      </c>
      <c r="B2344" t="s">
        <v>3912</v>
      </c>
      <c r="C2344" t="s">
        <v>22405</v>
      </c>
      <c r="D2344" t="s">
        <v>22406</v>
      </c>
      <c r="E2344" t="s">
        <v>22407</v>
      </c>
      <c r="F2344" t="s">
        <v>22408</v>
      </c>
      <c r="G2344" t="s">
        <v>3917</v>
      </c>
      <c r="H2344">
        <v>53.238999999999997</v>
      </c>
      <c r="I2344">
        <v>57</v>
      </c>
      <c r="K2344" t="s">
        <v>22409</v>
      </c>
      <c r="L2344">
        <v>1192</v>
      </c>
      <c r="M2344">
        <v>14962</v>
      </c>
      <c r="N2344" t="s">
        <v>22410</v>
      </c>
      <c r="O2344" t="s">
        <v>22411</v>
      </c>
    </row>
    <row r="2345" spans="1:17" x14ac:dyDescent="0.3">
      <c r="A2345" t="s">
        <v>22412</v>
      </c>
      <c r="B2345" t="s">
        <v>4347</v>
      </c>
      <c r="C2345" t="s">
        <v>22413</v>
      </c>
      <c r="D2345" t="s">
        <v>22414</v>
      </c>
      <c r="E2345" t="s">
        <v>22415</v>
      </c>
      <c r="F2345" t="s">
        <v>22416</v>
      </c>
      <c r="G2345" t="s">
        <v>3917</v>
      </c>
      <c r="H2345">
        <v>33.668900000000001</v>
      </c>
      <c r="I2345">
        <v>55.6</v>
      </c>
      <c r="K2345" t="s">
        <v>22417</v>
      </c>
      <c r="L2345">
        <v>776</v>
      </c>
      <c r="M2345">
        <v>10233</v>
      </c>
      <c r="N2345" t="s">
        <v>22418</v>
      </c>
      <c r="O2345" t="s">
        <v>22419</v>
      </c>
    </row>
    <row r="2346" spans="1:17" x14ac:dyDescent="0.3">
      <c r="A2346" t="s">
        <v>22420</v>
      </c>
      <c r="B2346" t="s">
        <v>4443</v>
      </c>
      <c r="C2346" t="s">
        <v>22421</v>
      </c>
      <c r="D2346" t="s">
        <v>22422</v>
      </c>
      <c r="E2346" t="s">
        <v>22423</v>
      </c>
      <c r="F2346" t="s">
        <v>22424</v>
      </c>
      <c r="G2346" t="s">
        <v>3906</v>
      </c>
      <c r="H2346">
        <v>2828.87</v>
      </c>
      <c r="I2346">
        <v>42.412399999999998</v>
      </c>
      <c r="J2346" t="s">
        <v>22425</v>
      </c>
      <c r="K2346" t="s">
        <v>22426</v>
      </c>
      <c r="L2346">
        <v>89498</v>
      </c>
      <c r="M2346">
        <v>0</v>
      </c>
      <c r="N2346" t="s">
        <v>22427</v>
      </c>
      <c r="O2346" t="s">
        <v>22428</v>
      </c>
    </row>
    <row r="2347" spans="1:17" x14ac:dyDescent="0.3">
      <c r="A2347" t="s">
        <v>22429</v>
      </c>
      <c r="B2347" t="s">
        <v>4347</v>
      </c>
      <c r="C2347" t="s">
        <v>22430</v>
      </c>
      <c r="D2347" t="s">
        <v>22431</v>
      </c>
      <c r="E2347" t="s">
        <v>22432</v>
      </c>
      <c r="F2347" t="s">
        <v>22433</v>
      </c>
      <c r="G2347" t="s">
        <v>3917</v>
      </c>
      <c r="H2347">
        <v>30.3522</v>
      </c>
      <c r="I2347">
        <v>49</v>
      </c>
      <c r="K2347" t="s">
        <v>22434</v>
      </c>
      <c r="L2347">
        <v>108</v>
      </c>
      <c r="M2347">
        <v>0</v>
      </c>
      <c r="N2347" t="s">
        <v>22435</v>
      </c>
      <c r="O2347" t="s">
        <v>22436</v>
      </c>
    </row>
    <row r="2348" spans="1:17" x14ac:dyDescent="0.3">
      <c r="A2348" t="s">
        <v>22437</v>
      </c>
      <c r="B2348" t="s">
        <v>4091</v>
      </c>
      <c r="C2348" t="s">
        <v>22438</v>
      </c>
      <c r="D2348" t="s">
        <v>22439</v>
      </c>
      <c r="E2348" t="s">
        <v>22440</v>
      </c>
      <c r="F2348" t="s">
        <v>22441</v>
      </c>
      <c r="G2348" t="s">
        <v>3989</v>
      </c>
      <c r="H2348">
        <v>44.363599999999998</v>
      </c>
      <c r="I2348">
        <v>51.9</v>
      </c>
      <c r="K2348" t="s">
        <v>22442</v>
      </c>
      <c r="L2348">
        <v>738</v>
      </c>
      <c r="M2348">
        <v>5793</v>
      </c>
      <c r="N2348" t="s">
        <v>19092</v>
      </c>
      <c r="O2348" t="s">
        <v>22443</v>
      </c>
      <c r="P2348" t="s">
        <v>22444</v>
      </c>
    </row>
    <row r="2349" spans="1:17" x14ac:dyDescent="0.3">
      <c r="A2349" t="s">
        <v>3787</v>
      </c>
      <c r="B2349" t="s">
        <v>3984</v>
      </c>
      <c r="C2349" t="s">
        <v>22445</v>
      </c>
      <c r="D2349" t="s">
        <v>22446</v>
      </c>
      <c r="E2349" t="s">
        <v>11352</v>
      </c>
      <c r="F2349" t="s">
        <v>22447</v>
      </c>
      <c r="G2349" t="s">
        <v>3917</v>
      </c>
      <c r="H2349">
        <v>42.462000000000003</v>
      </c>
      <c r="I2349">
        <v>48</v>
      </c>
      <c r="K2349" t="s">
        <v>22448</v>
      </c>
      <c r="L2349">
        <v>29</v>
      </c>
      <c r="M2349">
        <v>0</v>
      </c>
      <c r="N2349" t="s">
        <v>8810</v>
      </c>
      <c r="O2349" t="s">
        <v>22449</v>
      </c>
      <c r="Q2349">
        <v>23</v>
      </c>
    </row>
    <row r="2350" spans="1:17" x14ac:dyDescent="0.3">
      <c r="A2350" t="s">
        <v>22450</v>
      </c>
      <c r="B2350" t="s">
        <v>4443</v>
      </c>
      <c r="C2350" t="s">
        <v>22451</v>
      </c>
      <c r="D2350" t="s">
        <v>22452</v>
      </c>
      <c r="E2350" t="s">
        <v>22453</v>
      </c>
      <c r="F2350" t="s">
        <v>22454</v>
      </c>
      <c r="G2350" t="s">
        <v>3917</v>
      </c>
      <c r="H2350">
        <v>2607.83</v>
      </c>
      <c r="I2350">
        <v>40.6</v>
      </c>
      <c r="K2350" t="s">
        <v>22455</v>
      </c>
      <c r="L2350">
        <v>92048</v>
      </c>
      <c r="M2350">
        <v>0</v>
      </c>
      <c r="N2350" t="s">
        <v>21992</v>
      </c>
      <c r="O2350" t="s">
        <v>22456</v>
      </c>
    </row>
    <row r="2351" spans="1:17" x14ac:dyDescent="0.3">
      <c r="A2351" t="s">
        <v>22457</v>
      </c>
      <c r="B2351" t="s">
        <v>4443</v>
      </c>
      <c r="D2351" t="s">
        <v>22458</v>
      </c>
      <c r="E2351" t="s">
        <v>22459</v>
      </c>
      <c r="F2351" t="s">
        <v>22460</v>
      </c>
      <c r="G2351" t="s">
        <v>3906</v>
      </c>
      <c r="H2351">
        <v>2553.13</v>
      </c>
      <c r="I2351">
        <v>42.619300000000003</v>
      </c>
      <c r="J2351" t="s">
        <v>22461</v>
      </c>
      <c r="K2351" t="s">
        <v>22462</v>
      </c>
      <c r="L2351">
        <v>3163</v>
      </c>
      <c r="M2351">
        <v>47409</v>
      </c>
      <c r="N2351" t="s">
        <v>22463</v>
      </c>
      <c r="O2351" t="s">
        <v>22464</v>
      </c>
      <c r="P2351" t="s">
        <v>22465</v>
      </c>
    </row>
    <row r="2352" spans="1:17" x14ac:dyDescent="0.3">
      <c r="A2352" t="s">
        <v>22466</v>
      </c>
      <c r="B2352" t="s">
        <v>4267</v>
      </c>
      <c r="C2352" t="s">
        <v>22467</v>
      </c>
      <c r="D2352" t="s">
        <v>22468</v>
      </c>
      <c r="E2352" t="s">
        <v>22469</v>
      </c>
      <c r="F2352" t="s">
        <v>22470</v>
      </c>
      <c r="G2352" t="s">
        <v>3989</v>
      </c>
      <c r="H2352">
        <v>535.28700000000003</v>
      </c>
      <c r="I2352">
        <v>40.9</v>
      </c>
      <c r="K2352" t="s">
        <v>22471</v>
      </c>
      <c r="L2352">
        <v>659</v>
      </c>
      <c r="M2352">
        <v>0</v>
      </c>
      <c r="N2352" t="s">
        <v>9780</v>
      </c>
      <c r="O2352" t="s">
        <v>22472</v>
      </c>
    </row>
    <row r="2353" spans="1:17" x14ac:dyDescent="0.3">
      <c r="A2353" t="s">
        <v>22473</v>
      </c>
      <c r="B2353" t="s">
        <v>5082</v>
      </c>
      <c r="D2353" t="s">
        <v>22474</v>
      </c>
      <c r="E2353" t="s">
        <v>22475</v>
      </c>
      <c r="F2353" t="s">
        <v>22476</v>
      </c>
      <c r="G2353" t="s">
        <v>3989</v>
      </c>
      <c r="H2353">
        <v>547.92100000000005</v>
      </c>
      <c r="I2353">
        <v>43.7</v>
      </c>
      <c r="L2353">
        <v>478538</v>
      </c>
      <c r="M2353">
        <v>0</v>
      </c>
      <c r="N2353" t="s">
        <v>22477</v>
      </c>
      <c r="O2353" t="s">
        <v>22478</v>
      </c>
    </row>
    <row r="2354" spans="1:17" x14ac:dyDescent="0.3">
      <c r="A2354" t="s">
        <v>22479</v>
      </c>
      <c r="B2354" t="s">
        <v>4635</v>
      </c>
      <c r="C2354" t="s">
        <v>22480</v>
      </c>
      <c r="D2354" t="s">
        <v>22481</v>
      </c>
      <c r="E2354" t="s">
        <v>22482</v>
      </c>
      <c r="F2354" t="s">
        <v>22483</v>
      </c>
      <c r="G2354" t="s">
        <v>3917</v>
      </c>
      <c r="H2354">
        <v>1086.57</v>
      </c>
      <c r="I2354">
        <v>41.1</v>
      </c>
      <c r="K2354" t="s">
        <v>22484</v>
      </c>
      <c r="L2354">
        <v>59693</v>
      </c>
      <c r="M2354">
        <v>15683</v>
      </c>
      <c r="N2354" t="s">
        <v>14617</v>
      </c>
      <c r="O2354" t="s">
        <v>22485</v>
      </c>
      <c r="P2354" t="s">
        <v>22486</v>
      </c>
    </row>
    <row r="2355" spans="1:17" x14ac:dyDescent="0.3">
      <c r="A2355" t="s">
        <v>417</v>
      </c>
      <c r="B2355" t="s">
        <v>3984</v>
      </c>
      <c r="C2355" t="s">
        <v>22487</v>
      </c>
      <c r="D2355" t="s">
        <v>22488</v>
      </c>
      <c r="E2355" t="s">
        <v>22489</v>
      </c>
      <c r="F2355" t="s">
        <v>22490</v>
      </c>
      <c r="G2355" t="s">
        <v>3917</v>
      </c>
      <c r="H2355">
        <v>31.026599999999998</v>
      </c>
      <c r="I2355">
        <v>45.8</v>
      </c>
      <c r="K2355" t="s">
        <v>22491</v>
      </c>
      <c r="L2355">
        <v>358</v>
      </c>
      <c r="M2355">
        <v>0</v>
      </c>
      <c r="N2355" t="s">
        <v>5669</v>
      </c>
      <c r="O2355" t="s">
        <v>22492</v>
      </c>
      <c r="Q2355">
        <v>25</v>
      </c>
    </row>
    <row r="2356" spans="1:17" x14ac:dyDescent="0.3">
      <c r="A2356" t="s">
        <v>22493</v>
      </c>
      <c r="B2356" t="s">
        <v>3923</v>
      </c>
      <c r="C2356" t="s">
        <v>22494</v>
      </c>
      <c r="D2356" t="s">
        <v>22495</v>
      </c>
      <c r="E2356" t="s">
        <v>13325</v>
      </c>
      <c r="F2356" t="s">
        <v>22496</v>
      </c>
      <c r="G2356" t="s">
        <v>3906</v>
      </c>
      <c r="H2356">
        <v>421.54399999999998</v>
      </c>
      <c r="I2356">
        <v>36.557099999999998</v>
      </c>
      <c r="J2356" t="s">
        <v>22497</v>
      </c>
      <c r="K2356" t="s">
        <v>22498</v>
      </c>
      <c r="L2356">
        <v>45</v>
      </c>
      <c r="M2356">
        <v>0</v>
      </c>
      <c r="N2356" t="s">
        <v>9032</v>
      </c>
      <c r="O2356" t="s">
        <v>22499</v>
      </c>
    </row>
    <row r="2357" spans="1:17" x14ac:dyDescent="0.3">
      <c r="A2357" t="s">
        <v>418</v>
      </c>
      <c r="B2357" t="s">
        <v>3984</v>
      </c>
      <c r="C2357" t="s">
        <v>22500</v>
      </c>
      <c r="D2357" t="s">
        <v>22501</v>
      </c>
      <c r="E2357" t="s">
        <v>22502</v>
      </c>
      <c r="F2357" t="s">
        <v>22503</v>
      </c>
      <c r="G2357" t="s">
        <v>3917</v>
      </c>
      <c r="H2357">
        <v>23.664899999999999</v>
      </c>
      <c r="I2357">
        <v>41.2</v>
      </c>
      <c r="K2357" t="s">
        <v>22504</v>
      </c>
      <c r="L2357">
        <v>169</v>
      </c>
      <c r="M2357">
        <v>5168</v>
      </c>
      <c r="N2357" t="s">
        <v>6998</v>
      </c>
      <c r="O2357" t="s">
        <v>22505</v>
      </c>
      <c r="Q2357">
        <v>25</v>
      </c>
    </row>
    <row r="2358" spans="1:17" x14ac:dyDescent="0.3">
      <c r="A2358" t="s">
        <v>22506</v>
      </c>
      <c r="B2358" t="s">
        <v>4347</v>
      </c>
      <c r="C2358" t="s">
        <v>22507</v>
      </c>
      <c r="D2358" t="s">
        <v>22508</v>
      </c>
      <c r="E2358" t="s">
        <v>22509</v>
      </c>
      <c r="F2358" t="s">
        <v>22510</v>
      </c>
      <c r="G2358" t="s">
        <v>4048</v>
      </c>
      <c r="H2358">
        <v>20.067599999999999</v>
      </c>
      <c r="I2358">
        <v>55.044400000000003</v>
      </c>
      <c r="J2358" t="s">
        <v>22511</v>
      </c>
      <c r="L2358">
        <v>27</v>
      </c>
      <c r="M2358">
        <v>0</v>
      </c>
      <c r="N2358" t="s">
        <v>22512</v>
      </c>
      <c r="O2358" t="s">
        <v>22513</v>
      </c>
    </row>
    <row r="2359" spans="1:17" x14ac:dyDescent="0.3">
      <c r="A2359" t="s">
        <v>22514</v>
      </c>
      <c r="B2359" t="s">
        <v>3923</v>
      </c>
      <c r="D2359" t="s">
        <v>22515</v>
      </c>
      <c r="E2359" t="s">
        <v>22516</v>
      </c>
      <c r="F2359" t="s">
        <v>22517</v>
      </c>
      <c r="G2359" t="s">
        <v>3906</v>
      </c>
      <c r="H2359">
        <v>744.93700000000001</v>
      </c>
      <c r="I2359">
        <v>39.2926</v>
      </c>
      <c r="J2359" t="s">
        <v>22518</v>
      </c>
      <c r="K2359" t="s">
        <v>22519</v>
      </c>
      <c r="L2359">
        <v>2644</v>
      </c>
      <c r="M2359">
        <v>46649</v>
      </c>
      <c r="N2359" t="s">
        <v>22520</v>
      </c>
      <c r="O2359" t="s">
        <v>22521</v>
      </c>
      <c r="P2359" t="s">
        <v>22522</v>
      </c>
    </row>
    <row r="2360" spans="1:17" x14ac:dyDescent="0.3">
      <c r="A2360" t="s">
        <v>22523</v>
      </c>
      <c r="B2360" t="s">
        <v>3923</v>
      </c>
      <c r="D2360" t="s">
        <v>22524</v>
      </c>
      <c r="E2360" t="s">
        <v>22525</v>
      </c>
      <c r="F2360" t="s">
        <v>22526</v>
      </c>
      <c r="G2360" t="s">
        <v>3906</v>
      </c>
      <c r="H2360">
        <v>630.09900000000005</v>
      </c>
      <c r="I2360">
        <v>36.566099999999999</v>
      </c>
      <c r="J2360" t="s">
        <v>22527</v>
      </c>
      <c r="K2360" t="s">
        <v>22528</v>
      </c>
      <c r="L2360">
        <v>42</v>
      </c>
      <c r="M2360">
        <v>0</v>
      </c>
      <c r="N2360" t="s">
        <v>6551</v>
      </c>
      <c r="O2360" t="s">
        <v>22529</v>
      </c>
    </row>
    <row r="2361" spans="1:17" x14ac:dyDescent="0.3">
      <c r="A2361" t="s">
        <v>22530</v>
      </c>
      <c r="B2361" t="s">
        <v>4367</v>
      </c>
      <c r="C2361" t="s">
        <v>22531</v>
      </c>
      <c r="D2361" t="s">
        <v>22532</v>
      </c>
      <c r="E2361" t="s">
        <v>22533</v>
      </c>
      <c r="F2361" t="s">
        <v>22534</v>
      </c>
      <c r="G2361" t="s">
        <v>3917</v>
      </c>
      <c r="H2361">
        <v>1011.85</v>
      </c>
      <c r="I2361">
        <v>39</v>
      </c>
      <c r="K2361" t="s">
        <v>22535</v>
      </c>
      <c r="L2361">
        <v>96516</v>
      </c>
      <c r="M2361">
        <v>0</v>
      </c>
      <c r="N2361" t="s">
        <v>22536</v>
      </c>
      <c r="O2361" t="s">
        <v>22537</v>
      </c>
    </row>
    <row r="2362" spans="1:17" x14ac:dyDescent="0.3">
      <c r="A2362" t="s">
        <v>22538</v>
      </c>
      <c r="B2362" t="s">
        <v>4267</v>
      </c>
      <c r="D2362" t="s">
        <v>22539</v>
      </c>
      <c r="E2362" t="s">
        <v>22540</v>
      </c>
      <c r="F2362" t="s">
        <v>22541</v>
      </c>
      <c r="G2362" t="s">
        <v>3917</v>
      </c>
      <c r="H2362">
        <v>942.35299999999995</v>
      </c>
      <c r="I2362">
        <v>28.1</v>
      </c>
      <c r="K2362" t="s">
        <v>22542</v>
      </c>
      <c r="L2362">
        <v>18</v>
      </c>
      <c r="M2362">
        <v>0</v>
      </c>
      <c r="N2362" t="s">
        <v>22543</v>
      </c>
      <c r="O2362" t="s">
        <v>22544</v>
      </c>
    </row>
    <row r="2363" spans="1:17" x14ac:dyDescent="0.3">
      <c r="A2363" t="s">
        <v>22545</v>
      </c>
      <c r="B2363" t="s">
        <v>3984</v>
      </c>
      <c r="C2363">
        <v>3.3904000000000001</v>
      </c>
      <c r="D2363" t="s">
        <v>22546</v>
      </c>
      <c r="E2363" t="s">
        <v>22547</v>
      </c>
      <c r="F2363" t="s">
        <v>22548</v>
      </c>
      <c r="G2363" t="s">
        <v>3917</v>
      </c>
      <c r="H2363">
        <v>38.351300000000002</v>
      </c>
      <c r="I2363">
        <v>51</v>
      </c>
      <c r="K2363" t="s">
        <v>22549</v>
      </c>
      <c r="L2363">
        <v>770</v>
      </c>
      <c r="M2363">
        <v>706</v>
      </c>
      <c r="N2363" t="s">
        <v>22550</v>
      </c>
      <c r="O2363" t="s">
        <v>22551</v>
      </c>
      <c r="Q2363">
        <v>24</v>
      </c>
    </row>
    <row r="2364" spans="1:17" x14ac:dyDescent="0.3">
      <c r="A2364" t="s">
        <v>22552</v>
      </c>
      <c r="B2364" t="s">
        <v>4635</v>
      </c>
      <c r="C2364" t="s">
        <v>22553</v>
      </c>
      <c r="D2364" t="s">
        <v>22554</v>
      </c>
      <c r="E2364" t="s">
        <v>22555</v>
      </c>
      <c r="F2364" t="s">
        <v>22556</v>
      </c>
      <c r="G2364" t="s">
        <v>3906</v>
      </c>
      <c r="H2364">
        <v>994.86599999999999</v>
      </c>
      <c r="I2364">
        <v>41.889000000000003</v>
      </c>
      <c r="J2364" t="s">
        <v>22557</v>
      </c>
      <c r="K2364" t="s">
        <v>22558</v>
      </c>
      <c r="L2364">
        <v>3255</v>
      </c>
      <c r="M2364">
        <v>0</v>
      </c>
      <c r="N2364" t="s">
        <v>20936</v>
      </c>
      <c r="O2364" t="s">
        <v>22559</v>
      </c>
    </row>
    <row r="2365" spans="1:17" x14ac:dyDescent="0.3">
      <c r="A2365" t="s">
        <v>22560</v>
      </c>
      <c r="B2365" t="s">
        <v>4443</v>
      </c>
      <c r="C2365" t="s">
        <v>22561</v>
      </c>
      <c r="D2365" t="s">
        <v>22562</v>
      </c>
      <c r="E2365" t="s">
        <v>22563</v>
      </c>
      <c r="F2365" t="s">
        <v>22564</v>
      </c>
      <c r="G2365" t="s">
        <v>3906</v>
      </c>
      <c r="H2365">
        <v>2445.2199999999998</v>
      </c>
      <c r="I2365">
        <v>41.645800000000001</v>
      </c>
      <c r="J2365" t="s">
        <v>22565</v>
      </c>
      <c r="K2365" t="s">
        <v>22566</v>
      </c>
      <c r="L2365">
        <v>94</v>
      </c>
      <c r="M2365">
        <v>60443</v>
      </c>
      <c r="N2365" t="s">
        <v>3909</v>
      </c>
      <c r="O2365" t="s">
        <v>22567</v>
      </c>
      <c r="P2365" t="s">
        <v>22568</v>
      </c>
    </row>
    <row r="2366" spans="1:17" x14ac:dyDescent="0.3">
      <c r="A2366" t="s">
        <v>22569</v>
      </c>
      <c r="B2366" t="s">
        <v>4635</v>
      </c>
      <c r="D2366" t="s">
        <v>22570</v>
      </c>
      <c r="E2366" t="s">
        <v>22571</v>
      </c>
      <c r="F2366" t="s">
        <v>22572</v>
      </c>
      <c r="G2366" t="s">
        <v>3917</v>
      </c>
      <c r="H2366">
        <v>1044.72</v>
      </c>
      <c r="I2366">
        <v>41</v>
      </c>
      <c r="K2366" t="s">
        <v>22573</v>
      </c>
      <c r="L2366">
        <v>4762</v>
      </c>
      <c r="M2366">
        <v>0</v>
      </c>
      <c r="N2366" t="s">
        <v>10737</v>
      </c>
      <c r="O2366" t="s">
        <v>22574</v>
      </c>
    </row>
    <row r="2367" spans="1:17" x14ac:dyDescent="0.3">
      <c r="A2367" t="s">
        <v>22575</v>
      </c>
      <c r="B2367" t="s">
        <v>4443</v>
      </c>
      <c r="D2367" t="s">
        <v>22576</v>
      </c>
      <c r="E2367" t="s">
        <v>22577</v>
      </c>
      <c r="F2367" t="s">
        <v>22578</v>
      </c>
      <c r="G2367" t="s">
        <v>3989</v>
      </c>
      <c r="H2367">
        <v>2930.71</v>
      </c>
      <c r="I2367">
        <v>40.9</v>
      </c>
      <c r="K2367" t="s">
        <v>22579</v>
      </c>
      <c r="L2367">
        <v>90905</v>
      </c>
      <c r="M2367">
        <v>0</v>
      </c>
      <c r="N2367" t="s">
        <v>22580</v>
      </c>
      <c r="O2367" t="s">
        <v>22581</v>
      </c>
    </row>
    <row r="2368" spans="1:17" x14ac:dyDescent="0.3">
      <c r="A2368" t="s">
        <v>22582</v>
      </c>
      <c r="B2368" t="s">
        <v>4635</v>
      </c>
      <c r="C2368" t="s">
        <v>22583</v>
      </c>
      <c r="D2368" t="s">
        <v>22584</v>
      </c>
      <c r="E2368" t="s">
        <v>22585</v>
      </c>
      <c r="F2368" t="s">
        <v>22586</v>
      </c>
      <c r="G2368" t="s">
        <v>3917</v>
      </c>
      <c r="H2368">
        <v>1167.5999999999999</v>
      </c>
      <c r="I2368">
        <v>43.4</v>
      </c>
      <c r="K2368" t="s">
        <v>22587</v>
      </c>
      <c r="L2368">
        <v>17827</v>
      </c>
      <c r="M2368">
        <v>0</v>
      </c>
      <c r="N2368" t="s">
        <v>9151</v>
      </c>
      <c r="O2368" t="s">
        <v>22588</v>
      </c>
    </row>
    <row r="2369" spans="1:16" x14ac:dyDescent="0.3">
      <c r="A2369" t="s">
        <v>22589</v>
      </c>
      <c r="B2369" t="s">
        <v>4635</v>
      </c>
      <c r="C2369" t="s">
        <v>22590</v>
      </c>
      <c r="D2369" t="s">
        <v>22591</v>
      </c>
      <c r="E2369" t="s">
        <v>22592</v>
      </c>
      <c r="F2369" t="s">
        <v>22593</v>
      </c>
      <c r="G2369" t="s">
        <v>3917</v>
      </c>
      <c r="H2369">
        <v>1143.0899999999999</v>
      </c>
      <c r="I2369">
        <v>40.799999999999997</v>
      </c>
      <c r="K2369" t="s">
        <v>22594</v>
      </c>
      <c r="L2369">
        <v>10527</v>
      </c>
      <c r="M2369">
        <v>0</v>
      </c>
      <c r="N2369" t="s">
        <v>22595</v>
      </c>
      <c r="O2369" t="s">
        <v>22596</v>
      </c>
    </row>
    <row r="2370" spans="1:16" x14ac:dyDescent="0.3">
      <c r="A2370" t="s">
        <v>22597</v>
      </c>
      <c r="B2370" t="s">
        <v>4635</v>
      </c>
      <c r="C2370" t="s">
        <v>22598</v>
      </c>
      <c r="D2370" t="s">
        <v>22599</v>
      </c>
      <c r="E2370" t="s">
        <v>4671</v>
      </c>
      <c r="F2370" t="s">
        <v>22600</v>
      </c>
      <c r="G2370" t="s">
        <v>3917</v>
      </c>
      <c r="H2370">
        <v>1028.27</v>
      </c>
      <c r="I2370">
        <v>41.8</v>
      </c>
      <c r="K2370" t="s">
        <v>22601</v>
      </c>
      <c r="L2370">
        <v>15776</v>
      </c>
      <c r="M2370">
        <v>14578</v>
      </c>
      <c r="N2370" t="s">
        <v>4674</v>
      </c>
      <c r="O2370" t="s">
        <v>22602</v>
      </c>
    </row>
    <row r="2371" spans="1:16" x14ac:dyDescent="0.3">
      <c r="A2371" t="s">
        <v>22603</v>
      </c>
      <c r="B2371" t="s">
        <v>4367</v>
      </c>
      <c r="C2371" t="s">
        <v>22604</v>
      </c>
      <c r="D2371" t="s">
        <v>22605</v>
      </c>
      <c r="E2371" t="s">
        <v>22606</v>
      </c>
      <c r="F2371" t="s">
        <v>22607</v>
      </c>
      <c r="G2371" t="s">
        <v>3917</v>
      </c>
      <c r="H2371">
        <v>2487.5500000000002</v>
      </c>
      <c r="I2371">
        <v>32.9</v>
      </c>
      <c r="K2371" t="s">
        <v>22608</v>
      </c>
      <c r="L2371">
        <v>71639</v>
      </c>
      <c r="M2371">
        <v>0</v>
      </c>
      <c r="N2371" t="s">
        <v>14088</v>
      </c>
      <c r="O2371" t="s">
        <v>22609</v>
      </c>
    </row>
    <row r="2372" spans="1:16" x14ac:dyDescent="0.3">
      <c r="A2372" t="s">
        <v>22610</v>
      </c>
      <c r="B2372" t="s">
        <v>4635</v>
      </c>
      <c r="C2372" t="s">
        <v>22611</v>
      </c>
      <c r="D2372" t="s">
        <v>22612</v>
      </c>
      <c r="E2372" t="s">
        <v>4671</v>
      </c>
      <c r="F2372" t="s">
        <v>22613</v>
      </c>
      <c r="G2372" t="s">
        <v>3917</v>
      </c>
      <c r="H2372">
        <v>1097.0899999999999</v>
      </c>
      <c r="I2372">
        <v>41.6</v>
      </c>
      <c r="K2372" t="s">
        <v>22614</v>
      </c>
      <c r="L2372">
        <v>31355</v>
      </c>
      <c r="M2372">
        <v>13543</v>
      </c>
      <c r="N2372" t="s">
        <v>4674</v>
      </c>
      <c r="O2372" t="s">
        <v>22615</v>
      </c>
    </row>
    <row r="2373" spans="1:16" x14ac:dyDescent="0.3">
      <c r="A2373" t="s">
        <v>22616</v>
      </c>
      <c r="B2373" t="s">
        <v>4226</v>
      </c>
      <c r="C2373" t="s">
        <v>22617</v>
      </c>
      <c r="D2373" t="s">
        <v>22618</v>
      </c>
      <c r="E2373" t="s">
        <v>13946</v>
      </c>
      <c r="F2373" t="s">
        <v>22619</v>
      </c>
      <c r="G2373" t="s">
        <v>3989</v>
      </c>
      <c r="H2373">
        <v>487.99599999999998</v>
      </c>
      <c r="I2373">
        <v>38.4</v>
      </c>
      <c r="K2373" t="s">
        <v>22620</v>
      </c>
      <c r="L2373">
        <v>1127380</v>
      </c>
      <c r="M2373">
        <v>0</v>
      </c>
      <c r="N2373" t="s">
        <v>13949</v>
      </c>
      <c r="O2373" t="s">
        <v>22621</v>
      </c>
    </row>
    <row r="2374" spans="1:16" x14ac:dyDescent="0.3">
      <c r="A2374" t="s">
        <v>22622</v>
      </c>
      <c r="B2374" t="s">
        <v>4635</v>
      </c>
      <c r="D2374" t="s">
        <v>22623</v>
      </c>
      <c r="E2374" t="s">
        <v>22624</v>
      </c>
      <c r="F2374" t="s">
        <v>22625</v>
      </c>
      <c r="G2374" t="s">
        <v>3917</v>
      </c>
      <c r="H2374">
        <v>1190.6500000000001</v>
      </c>
      <c r="I2374">
        <v>41.8</v>
      </c>
      <c r="K2374" t="s">
        <v>22626</v>
      </c>
      <c r="L2374">
        <v>44975</v>
      </c>
      <c r="M2374">
        <v>0</v>
      </c>
      <c r="N2374" t="s">
        <v>17118</v>
      </c>
      <c r="O2374" t="s">
        <v>22627</v>
      </c>
    </row>
    <row r="2375" spans="1:16" x14ac:dyDescent="0.3">
      <c r="A2375" t="s">
        <v>22628</v>
      </c>
      <c r="B2375" t="s">
        <v>4267</v>
      </c>
      <c r="D2375" t="s">
        <v>22629</v>
      </c>
      <c r="E2375" t="s">
        <v>22630</v>
      </c>
      <c r="F2375" t="s">
        <v>22631</v>
      </c>
      <c r="G2375" t="s">
        <v>3917</v>
      </c>
      <c r="H2375">
        <v>3656.62</v>
      </c>
      <c r="I2375">
        <v>31.9</v>
      </c>
      <c r="K2375" t="s">
        <v>22632</v>
      </c>
      <c r="L2375">
        <v>300721</v>
      </c>
      <c r="M2375">
        <v>0</v>
      </c>
      <c r="N2375" t="s">
        <v>22633</v>
      </c>
      <c r="O2375" t="s">
        <v>22634</v>
      </c>
    </row>
    <row r="2376" spans="1:16" x14ac:dyDescent="0.3">
      <c r="A2376" t="s">
        <v>22635</v>
      </c>
      <c r="B2376" t="s">
        <v>3984</v>
      </c>
      <c r="C2376" t="s">
        <v>22636</v>
      </c>
      <c r="D2376" t="s">
        <v>22637</v>
      </c>
      <c r="E2376" t="s">
        <v>22638</v>
      </c>
      <c r="F2376" t="s">
        <v>22639</v>
      </c>
      <c r="G2376" t="s">
        <v>3917</v>
      </c>
      <c r="H2376">
        <v>29.273700000000002</v>
      </c>
      <c r="I2376">
        <v>50.4</v>
      </c>
      <c r="K2376" t="s">
        <v>22640</v>
      </c>
      <c r="L2376">
        <v>9</v>
      </c>
      <c r="M2376">
        <v>10347</v>
      </c>
      <c r="N2376" t="s">
        <v>5696</v>
      </c>
      <c r="O2376" t="s">
        <v>22641</v>
      </c>
      <c r="P2376" t="s">
        <v>22642</v>
      </c>
    </row>
    <row r="2377" spans="1:16" x14ac:dyDescent="0.3">
      <c r="A2377" t="s">
        <v>169</v>
      </c>
      <c r="B2377" t="s">
        <v>3984</v>
      </c>
      <c r="C2377" t="s">
        <v>22643</v>
      </c>
      <c r="D2377" t="s">
        <v>22644</v>
      </c>
      <c r="E2377" t="s">
        <v>22645</v>
      </c>
      <c r="F2377" t="s">
        <v>22646</v>
      </c>
      <c r="G2377" t="s">
        <v>3917</v>
      </c>
      <c r="H2377">
        <v>43.029200000000003</v>
      </c>
      <c r="I2377">
        <v>52.8</v>
      </c>
      <c r="K2377" t="s">
        <v>22647</v>
      </c>
      <c r="L2377">
        <v>277</v>
      </c>
      <c r="M2377">
        <v>14033</v>
      </c>
      <c r="N2377" t="s">
        <v>5696</v>
      </c>
      <c r="O2377" t="s">
        <v>22648</v>
      </c>
      <c r="P2377" t="s">
        <v>22649</v>
      </c>
    </row>
    <row r="2378" spans="1:16" x14ac:dyDescent="0.3">
      <c r="A2378" t="s">
        <v>22650</v>
      </c>
      <c r="B2378" t="s">
        <v>4772</v>
      </c>
      <c r="C2378" t="s">
        <v>22651</v>
      </c>
      <c r="D2378" t="s">
        <v>22652</v>
      </c>
      <c r="E2378" t="s">
        <v>22653</v>
      </c>
      <c r="F2378" t="s">
        <v>22654</v>
      </c>
      <c r="G2378" t="s">
        <v>3989</v>
      </c>
      <c r="H2378">
        <v>51.992699999999999</v>
      </c>
      <c r="I2378">
        <v>56.7</v>
      </c>
      <c r="K2378" t="s">
        <v>22655</v>
      </c>
      <c r="L2378">
        <v>15472</v>
      </c>
      <c r="M2378">
        <v>0</v>
      </c>
      <c r="N2378" t="s">
        <v>8410</v>
      </c>
      <c r="O2378" t="s">
        <v>22656</v>
      </c>
    </row>
    <row r="2379" spans="1:16" x14ac:dyDescent="0.3">
      <c r="A2379" t="s">
        <v>22657</v>
      </c>
      <c r="B2379" t="s">
        <v>3923</v>
      </c>
      <c r="D2379" t="s">
        <v>22658</v>
      </c>
      <c r="E2379" t="s">
        <v>22659</v>
      </c>
      <c r="F2379" t="s">
        <v>22660</v>
      </c>
      <c r="G2379" t="s">
        <v>3917</v>
      </c>
      <c r="H2379">
        <v>2687.66</v>
      </c>
      <c r="I2379">
        <v>30</v>
      </c>
      <c r="K2379" t="s">
        <v>22661</v>
      </c>
      <c r="L2379">
        <v>149149</v>
      </c>
      <c r="M2379">
        <v>0</v>
      </c>
      <c r="N2379" t="s">
        <v>15807</v>
      </c>
      <c r="O2379" t="s">
        <v>22662</v>
      </c>
    </row>
    <row r="2380" spans="1:16" x14ac:dyDescent="0.3">
      <c r="A2380" t="s">
        <v>22663</v>
      </c>
      <c r="B2380" t="s">
        <v>4226</v>
      </c>
      <c r="C2380" t="s">
        <v>22664</v>
      </c>
      <c r="D2380" t="s">
        <v>22665</v>
      </c>
      <c r="E2380" t="s">
        <v>22666</v>
      </c>
      <c r="F2380" t="s">
        <v>22667</v>
      </c>
      <c r="G2380" t="s">
        <v>3917</v>
      </c>
      <c r="H2380">
        <v>3.1798500000000001</v>
      </c>
      <c r="I2380">
        <v>36.5</v>
      </c>
      <c r="K2380" t="s">
        <v>22668</v>
      </c>
      <c r="L2380">
        <v>1932</v>
      </c>
      <c r="M2380">
        <v>0</v>
      </c>
      <c r="N2380" t="s">
        <v>22669</v>
      </c>
      <c r="O2380" t="s">
        <v>22670</v>
      </c>
    </row>
    <row r="2381" spans="1:16" x14ac:dyDescent="0.3">
      <c r="A2381" t="s">
        <v>22671</v>
      </c>
      <c r="B2381" t="s">
        <v>4347</v>
      </c>
      <c r="C2381" t="s">
        <v>22672</v>
      </c>
      <c r="D2381" t="s">
        <v>22673</v>
      </c>
      <c r="E2381" t="s">
        <v>22674</v>
      </c>
      <c r="F2381" t="s">
        <v>22675</v>
      </c>
      <c r="G2381" t="s">
        <v>3917</v>
      </c>
      <c r="H2381">
        <v>215.71</v>
      </c>
      <c r="I2381">
        <v>35.9</v>
      </c>
      <c r="K2381" t="s">
        <v>22676</v>
      </c>
      <c r="L2381">
        <v>59737</v>
      </c>
      <c r="M2381">
        <v>0</v>
      </c>
      <c r="N2381" t="s">
        <v>22677</v>
      </c>
      <c r="O2381" t="s">
        <v>22678</v>
      </c>
    </row>
    <row r="2382" spans="1:16" x14ac:dyDescent="0.3">
      <c r="A2382" t="s">
        <v>22679</v>
      </c>
      <c r="B2382" t="s">
        <v>4443</v>
      </c>
      <c r="C2382" t="s">
        <v>22680</v>
      </c>
      <c r="D2382" t="s">
        <v>22681</v>
      </c>
      <c r="E2382" t="s">
        <v>22682</v>
      </c>
      <c r="F2382" t="s">
        <v>22683</v>
      </c>
      <c r="G2382" t="s">
        <v>3906</v>
      </c>
      <c r="H2382">
        <v>2526.61</v>
      </c>
      <c r="I2382">
        <v>41.627299999999998</v>
      </c>
      <c r="J2382" t="s">
        <v>22684</v>
      </c>
      <c r="K2382" t="s">
        <v>22685</v>
      </c>
      <c r="L2382">
        <v>185</v>
      </c>
      <c r="M2382">
        <v>56132</v>
      </c>
      <c r="N2382" t="s">
        <v>22686</v>
      </c>
      <c r="O2382" t="s">
        <v>22687</v>
      </c>
      <c r="P2382" t="s">
        <v>22688</v>
      </c>
    </row>
    <row r="2383" spans="1:16" x14ac:dyDescent="0.3">
      <c r="A2383" t="s">
        <v>22689</v>
      </c>
      <c r="B2383" t="s">
        <v>4226</v>
      </c>
      <c r="D2383" t="s">
        <v>22690</v>
      </c>
      <c r="E2383" t="s">
        <v>22691</v>
      </c>
      <c r="F2383" t="s">
        <v>22692</v>
      </c>
      <c r="G2383" t="s">
        <v>3917</v>
      </c>
      <c r="H2383">
        <v>213.46299999999999</v>
      </c>
      <c r="I2383">
        <v>33.799999999999997</v>
      </c>
      <c r="K2383" t="s">
        <v>22693</v>
      </c>
      <c r="L2383">
        <v>26025</v>
      </c>
      <c r="M2383">
        <v>0</v>
      </c>
      <c r="N2383" t="s">
        <v>22694</v>
      </c>
      <c r="O2383" t="s">
        <v>22695</v>
      </c>
    </row>
    <row r="2384" spans="1:16" x14ac:dyDescent="0.3">
      <c r="A2384" t="s">
        <v>22696</v>
      </c>
      <c r="B2384" t="s">
        <v>4347</v>
      </c>
      <c r="C2384" t="s">
        <v>22697</v>
      </c>
      <c r="D2384" t="s">
        <v>22698</v>
      </c>
      <c r="E2384" t="s">
        <v>22699</v>
      </c>
      <c r="F2384" t="s">
        <v>22700</v>
      </c>
      <c r="G2384" t="s">
        <v>3989</v>
      </c>
      <c r="H2384">
        <v>38.054499999999997</v>
      </c>
      <c r="I2384">
        <v>51</v>
      </c>
      <c r="K2384" t="s">
        <v>22701</v>
      </c>
      <c r="L2384">
        <v>10349</v>
      </c>
      <c r="M2384">
        <v>0</v>
      </c>
      <c r="N2384" t="s">
        <v>22702</v>
      </c>
      <c r="O2384" t="s">
        <v>22703</v>
      </c>
    </row>
    <row r="2385" spans="1:16" x14ac:dyDescent="0.3">
      <c r="A2385" t="s">
        <v>22704</v>
      </c>
      <c r="B2385" t="s">
        <v>3984</v>
      </c>
      <c r="C2385" t="s">
        <v>22705</v>
      </c>
      <c r="D2385" t="s">
        <v>22706</v>
      </c>
      <c r="E2385" t="s">
        <v>22707</v>
      </c>
      <c r="F2385" t="s">
        <v>22708</v>
      </c>
      <c r="G2385" t="s">
        <v>3989</v>
      </c>
      <c r="H2385">
        <v>25.946300000000001</v>
      </c>
      <c r="I2385">
        <v>49.7</v>
      </c>
      <c r="K2385" t="s">
        <v>22709</v>
      </c>
      <c r="L2385">
        <v>991</v>
      </c>
      <c r="M2385">
        <v>0</v>
      </c>
      <c r="N2385" t="s">
        <v>22702</v>
      </c>
      <c r="O2385" t="s">
        <v>22710</v>
      </c>
    </row>
    <row r="2386" spans="1:16" x14ac:dyDescent="0.3">
      <c r="A2386" t="s">
        <v>22711</v>
      </c>
      <c r="B2386" t="s">
        <v>4198</v>
      </c>
      <c r="C2386" t="s">
        <v>22712</v>
      </c>
      <c r="D2386" t="s">
        <v>22713</v>
      </c>
      <c r="E2386" t="s">
        <v>22714</v>
      </c>
      <c r="F2386" t="s">
        <v>22715</v>
      </c>
      <c r="G2386" t="s">
        <v>3989</v>
      </c>
      <c r="H2386">
        <v>29.570900000000002</v>
      </c>
      <c r="I2386">
        <v>45.8</v>
      </c>
      <c r="K2386" t="s">
        <v>22716</v>
      </c>
      <c r="L2386">
        <v>1958</v>
      </c>
      <c r="M2386">
        <v>0</v>
      </c>
      <c r="N2386" t="s">
        <v>22702</v>
      </c>
      <c r="O2386" t="s">
        <v>22717</v>
      </c>
    </row>
    <row r="2387" spans="1:16" x14ac:dyDescent="0.3">
      <c r="A2387" t="s">
        <v>22718</v>
      </c>
      <c r="B2387" t="s">
        <v>4208</v>
      </c>
      <c r="C2387" t="s">
        <v>22719</v>
      </c>
      <c r="D2387" t="s">
        <v>22720</v>
      </c>
      <c r="E2387" t="s">
        <v>12758</v>
      </c>
      <c r="F2387" t="s">
        <v>22721</v>
      </c>
      <c r="G2387" t="s">
        <v>3917</v>
      </c>
      <c r="H2387">
        <v>47.436</v>
      </c>
      <c r="I2387">
        <v>33.6</v>
      </c>
      <c r="K2387" t="s">
        <v>22722</v>
      </c>
      <c r="L2387">
        <v>2969</v>
      </c>
      <c r="M2387">
        <v>17008</v>
      </c>
      <c r="N2387" t="s">
        <v>12761</v>
      </c>
      <c r="O2387" t="s">
        <v>22723</v>
      </c>
    </row>
    <row r="2388" spans="1:16" x14ac:dyDescent="0.3">
      <c r="A2388" t="s">
        <v>22724</v>
      </c>
      <c r="B2388" t="s">
        <v>4208</v>
      </c>
      <c r="C2388" t="s">
        <v>22725</v>
      </c>
      <c r="D2388" t="s">
        <v>22726</v>
      </c>
      <c r="E2388" t="s">
        <v>12758</v>
      </c>
      <c r="F2388" t="s">
        <v>22727</v>
      </c>
      <c r="G2388" t="s">
        <v>3917</v>
      </c>
      <c r="H2388">
        <v>47.933199999999999</v>
      </c>
      <c r="I2388">
        <v>33.6</v>
      </c>
      <c r="K2388" t="s">
        <v>22728</v>
      </c>
      <c r="L2388">
        <v>4443</v>
      </c>
      <c r="M2388">
        <v>17293</v>
      </c>
      <c r="N2388" t="s">
        <v>12761</v>
      </c>
      <c r="O2388" t="s">
        <v>22729</v>
      </c>
    </row>
    <row r="2389" spans="1:16" x14ac:dyDescent="0.3">
      <c r="A2389" t="s">
        <v>22730</v>
      </c>
      <c r="B2389" t="s">
        <v>4208</v>
      </c>
      <c r="C2389" t="s">
        <v>22731</v>
      </c>
      <c r="D2389" t="s">
        <v>22732</v>
      </c>
      <c r="E2389" t="s">
        <v>12758</v>
      </c>
      <c r="F2389" t="s">
        <v>22733</v>
      </c>
      <c r="G2389" t="s">
        <v>3917</v>
      </c>
      <c r="H2389">
        <v>51.504800000000003</v>
      </c>
      <c r="I2389">
        <v>33.799999999999997</v>
      </c>
      <c r="K2389" t="s">
        <v>22734</v>
      </c>
      <c r="L2389">
        <v>7991</v>
      </c>
      <c r="M2389">
        <v>20907</v>
      </c>
      <c r="N2389" t="s">
        <v>12761</v>
      </c>
      <c r="O2389" t="s">
        <v>22735</v>
      </c>
    </row>
    <row r="2390" spans="1:16" x14ac:dyDescent="0.3">
      <c r="A2390" t="s">
        <v>22736</v>
      </c>
      <c r="B2390" t="s">
        <v>4208</v>
      </c>
      <c r="C2390" t="s">
        <v>22737</v>
      </c>
      <c r="D2390" t="s">
        <v>22738</v>
      </c>
      <c r="E2390" t="s">
        <v>12758</v>
      </c>
      <c r="F2390" t="s">
        <v>22739</v>
      </c>
      <c r="G2390" t="s">
        <v>3917</v>
      </c>
      <c r="H2390">
        <v>50.795099999999998</v>
      </c>
      <c r="I2390">
        <v>33</v>
      </c>
      <c r="K2390" t="s">
        <v>22740</v>
      </c>
      <c r="L2390">
        <v>10839</v>
      </c>
      <c r="M2390">
        <v>19269</v>
      </c>
      <c r="N2390" t="s">
        <v>12761</v>
      </c>
      <c r="O2390" t="s">
        <v>22741</v>
      </c>
    </row>
    <row r="2391" spans="1:16" x14ac:dyDescent="0.3">
      <c r="A2391" t="s">
        <v>22742</v>
      </c>
      <c r="B2391" t="s">
        <v>4208</v>
      </c>
      <c r="C2391" t="s">
        <v>22743</v>
      </c>
      <c r="D2391" t="s">
        <v>22744</v>
      </c>
      <c r="E2391" t="s">
        <v>12758</v>
      </c>
      <c r="F2391" t="s">
        <v>22745</v>
      </c>
      <c r="G2391" t="s">
        <v>3917</v>
      </c>
      <c r="H2391">
        <v>46.844499999999996</v>
      </c>
      <c r="I2391">
        <v>32.799999999999997</v>
      </c>
      <c r="K2391" t="s">
        <v>22746</v>
      </c>
      <c r="L2391">
        <v>2542</v>
      </c>
      <c r="M2391">
        <v>16247</v>
      </c>
      <c r="N2391" t="s">
        <v>12761</v>
      </c>
      <c r="O2391" t="s">
        <v>22747</v>
      </c>
    </row>
    <row r="2392" spans="1:16" x14ac:dyDescent="0.3">
      <c r="A2392" t="s">
        <v>22748</v>
      </c>
      <c r="B2392" t="s">
        <v>4208</v>
      </c>
      <c r="C2392" t="s">
        <v>22749</v>
      </c>
      <c r="D2392" t="s">
        <v>22750</v>
      </c>
      <c r="E2392" t="s">
        <v>22751</v>
      </c>
      <c r="F2392" t="s">
        <v>22752</v>
      </c>
      <c r="G2392" t="s">
        <v>3906</v>
      </c>
      <c r="H2392">
        <v>81.574799999999996</v>
      </c>
      <c r="I2392">
        <v>37.770200000000003</v>
      </c>
      <c r="J2392" t="s">
        <v>22753</v>
      </c>
      <c r="K2392" t="s">
        <v>22754</v>
      </c>
      <c r="L2392">
        <v>11</v>
      </c>
      <c r="M2392">
        <v>0</v>
      </c>
      <c r="N2392" t="s">
        <v>22755</v>
      </c>
      <c r="O2392" t="s">
        <v>22756</v>
      </c>
    </row>
    <row r="2393" spans="1:16" x14ac:dyDescent="0.3">
      <c r="A2393" t="s">
        <v>22757</v>
      </c>
      <c r="B2393" t="s">
        <v>4208</v>
      </c>
      <c r="C2393" t="s">
        <v>22758</v>
      </c>
      <c r="D2393" t="s">
        <v>22759</v>
      </c>
      <c r="E2393" t="s">
        <v>22760</v>
      </c>
      <c r="F2393" t="s">
        <v>22761</v>
      </c>
      <c r="G2393" t="s">
        <v>3906</v>
      </c>
      <c r="H2393">
        <v>64.723200000000006</v>
      </c>
      <c r="I2393">
        <v>33.895899999999997</v>
      </c>
      <c r="J2393" t="s">
        <v>22762</v>
      </c>
      <c r="K2393" t="s">
        <v>22763</v>
      </c>
      <c r="L2393">
        <v>510</v>
      </c>
      <c r="M2393">
        <v>0</v>
      </c>
      <c r="N2393" t="s">
        <v>22764</v>
      </c>
      <c r="O2393" t="s">
        <v>22765</v>
      </c>
    </row>
    <row r="2394" spans="1:16" x14ac:dyDescent="0.3">
      <c r="A2394" t="s">
        <v>22766</v>
      </c>
      <c r="B2394" t="s">
        <v>4367</v>
      </c>
      <c r="D2394" t="s">
        <v>22767</v>
      </c>
      <c r="E2394" t="s">
        <v>22768</v>
      </c>
      <c r="F2394" t="s">
        <v>22769</v>
      </c>
      <c r="G2394" t="s">
        <v>3989</v>
      </c>
      <c r="H2394">
        <v>547.83100000000002</v>
      </c>
      <c r="I2394">
        <v>42</v>
      </c>
      <c r="K2394" t="s">
        <v>22770</v>
      </c>
      <c r="L2394">
        <v>525502</v>
      </c>
      <c r="M2394">
        <v>0</v>
      </c>
      <c r="N2394" t="s">
        <v>22669</v>
      </c>
      <c r="O2394" t="s">
        <v>22771</v>
      </c>
    </row>
    <row r="2395" spans="1:16" x14ac:dyDescent="0.3">
      <c r="A2395" t="s">
        <v>22772</v>
      </c>
      <c r="B2395" t="s">
        <v>3912</v>
      </c>
      <c r="C2395" t="s">
        <v>22773</v>
      </c>
      <c r="D2395" t="s">
        <v>22774</v>
      </c>
      <c r="E2395" t="s">
        <v>22775</v>
      </c>
      <c r="F2395" t="s">
        <v>22776</v>
      </c>
      <c r="G2395" t="s">
        <v>3917</v>
      </c>
      <c r="H2395">
        <v>31.003</v>
      </c>
      <c r="I2395">
        <v>44.2</v>
      </c>
      <c r="K2395" t="s">
        <v>22777</v>
      </c>
      <c r="L2395">
        <v>106</v>
      </c>
      <c r="M2395">
        <v>12686</v>
      </c>
      <c r="N2395" t="s">
        <v>22778</v>
      </c>
      <c r="O2395" t="s">
        <v>22779</v>
      </c>
      <c r="P2395" t="s">
        <v>22780</v>
      </c>
    </row>
    <row r="2396" spans="1:16" x14ac:dyDescent="0.3">
      <c r="A2396" t="s">
        <v>22781</v>
      </c>
      <c r="B2396" t="s">
        <v>4367</v>
      </c>
      <c r="D2396" t="s">
        <v>22782</v>
      </c>
      <c r="E2396" t="s">
        <v>22783</v>
      </c>
      <c r="F2396" t="s">
        <v>22784</v>
      </c>
      <c r="G2396" t="s">
        <v>3917</v>
      </c>
      <c r="H2396">
        <v>679.76099999999997</v>
      </c>
      <c r="I2396">
        <v>40.200000000000003</v>
      </c>
      <c r="K2396" t="s">
        <v>22785</v>
      </c>
      <c r="L2396">
        <v>46662</v>
      </c>
      <c r="M2396">
        <v>0</v>
      </c>
      <c r="N2396" t="s">
        <v>12887</v>
      </c>
      <c r="O2396" t="s">
        <v>22786</v>
      </c>
    </row>
    <row r="2397" spans="1:16" x14ac:dyDescent="0.3">
      <c r="A2397" t="s">
        <v>22787</v>
      </c>
      <c r="B2397" t="s">
        <v>3923</v>
      </c>
      <c r="D2397" t="s">
        <v>22788</v>
      </c>
      <c r="E2397" t="s">
        <v>22789</v>
      </c>
      <c r="F2397" t="s">
        <v>22790</v>
      </c>
      <c r="G2397" t="s">
        <v>3917</v>
      </c>
      <c r="H2397">
        <v>309.69299999999998</v>
      </c>
      <c r="I2397">
        <v>35.1</v>
      </c>
      <c r="K2397" t="s">
        <v>22791</v>
      </c>
      <c r="L2397">
        <v>8756</v>
      </c>
      <c r="M2397">
        <v>0</v>
      </c>
      <c r="N2397" t="s">
        <v>10976</v>
      </c>
      <c r="O2397" t="s">
        <v>22792</v>
      </c>
    </row>
    <row r="2398" spans="1:16" x14ac:dyDescent="0.3">
      <c r="A2398" t="s">
        <v>22793</v>
      </c>
      <c r="B2398" t="s">
        <v>4367</v>
      </c>
      <c r="C2398" t="s">
        <v>22794</v>
      </c>
      <c r="D2398" t="s">
        <v>22795</v>
      </c>
      <c r="E2398" t="s">
        <v>22796</v>
      </c>
      <c r="F2398" t="s">
        <v>22797</v>
      </c>
      <c r="G2398" t="s">
        <v>3906</v>
      </c>
      <c r="H2398">
        <v>752.62199999999996</v>
      </c>
      <c r="I2398">
        <v>40.308599999999998</v>
      </c>
      <c r="J2398" t="s">
        <v>22798</v>
      </c>
      <c r="K2398" t="s">
        <v>22799</v>
      </c>
      <c r="L2398">
        <v>124</v>
      </c>
      <c r="M2398">
        <v>27511</v>
      </c>
      <c r="N2398" t="s">
        <v>3909</v>
      </c>
      <c r="O2398" t="s">
        <v>22800</v>
      </c>
      <c r="P2398" t="s">
        <v>22801</v>
      </c>
    </row>
    <row r="2399" spans="1:16" x14ac:dyDescent="0.3">
      <c r="A2399" t="s">
        <v>22802</v>
      </c>
      <c r="B2399" t="s">
        <v>3984</v>
      </c>
      <c r="C2399" t="s">
        <v>22803</v>
      </c>
      <c r="D2399" t="s">
        <v>22804</v>
      </c>
      <c r="E2399" t="s">
        <v>22805</v>
      </c>
      <c r="F2399" t="s">
        <v>22806</v>
      </c>
      <c r="G2399" t="s">
        <v>3917</v>
      </c>
      <c r="H2399">
        <v>25.429600000000001</v>
      </c>
      <c r="I2399">
        <v>47.8</v>
      </c>
      <c r="K2399" t="s">
        <v>22807</v>
      </c>
      <c r="L2399">
        <v>365</v>
      </c>
      <c r="M2399">
        <v>0</v>
      </c>
      <c r="N2399" t="s">
        <v>22808</v>
      </c>
      <c r="O2399" t="s">
        <v>22809</v>
      </c>
    </row>
    <row r="2400" spans="1:16" x14ac:dyDescent="0.3">
      <c r="A2400" t="s">
        <v>3781</v>
      </c>
      <c r="B2400" t="s">
        <v>3984</v>
      </c>
      <c r="C2400" t="s">
        <v>22810</v>
      </c>
      <c r="D2400" t="s">
        <v>22811</v>
      </c>
      <c r="E2400" t="s">
        <v>22812</v>
      </c>
      <c r="F2400" t="s">
        <v>22813</v>
      </c>
      <c r="G2400" t="s">
        <v>3989</v>
      </c>
      <c r="H2400">
        <v>61.122700000000002</v>
      </c>
      <c r="I2400">
        <v>48.5</v>
      </c>
      <c r="K2400" t="s">
        <v>22814</v>
      </c>
      <c r="L2400">
        <v>73</v>
      </c>
      <c r="M2400">
        <v>0</v>
      </c>
      <c r="N2400" t="s">
        <v>9493</v>
      </c>
      <c r="O2400" t="s">
        <v>22815</v>
      </c>
    </row>
    <row r="2401" spans="1:17" x14ac:dyDescent="0.3">
      <c r="A2401" t="s">
        <v>22816</v>
      </c>
      <c r="B2401" t="s">
        <v>3984</v>
      </c>
      <c r="C2401" t="s">
        <v>22817</v>
      </c>
      <c r="D2401" t="s">
        <v>22818</v>
      </c>
      <c r="E2401" t="s">
        <v>22819</v>
      </c>
      <c r="F2401" t="s">
        <v>22820</v>
      </c>
      <c r="G2401" t="s">
        <v>3917</v>
      </c>
      <c r="H2401">
        <v>31.405799999999999</v>
      </c>
      <c r="I2401">
        <v>51.5</v>
      </c>
      <c r="K2401" t="s">
        <v>22821</v>
      </c>
      <c r="L2401">
        <v>15</v>
      </c>
      <c r="M2401">
        <v>13187</v>
      </c>
      <c r="N2401" t="s">
        <v>5696</v>
      </c>
      <c r="O2401" t="s">
        <v>22822</v>
      </c>
      <c r="P2401" t="s">
        <v>22823</v>
      </c>
      <c r="Q2401">
        <v>20</v>
      </c>
    </row>
    <row r="2402" spans="1:17" x14ac:dyDescent="0.3">
      <c r="A2402" t="s">
        <v>22824</v>
      </c>
      <c r="B2402" t="s">
        <v>4198</v>
      </c>
      <c r="C2402" t="s">
        <v>22825</v>
      </c>
      <c r="D2402" t="s">
        <v>22826</v>
      </c>
      <c r="E2402" t="s">
        <v>22827</v>
      </c>
      <c r="F2402" t="s">
        <v>22828</v>
      </c>
      <c r="G2402" t="s">
        <v>3989</v>
      </c>
      <c r="H2402">
        <v>2.29053</v>
      </c>
      <c r="I2402">
        <v>38.5</v>
      </c>
      <c r="K2402" t="s">
        <v>22829</v>
      </c>
      <c r="L2402">
        <v>15</v>
      </c>
      <c r="M2402">
        <v>1820</v>
      </c>
      <c r="N2402" t="s">
        <v>10923</v>
      </c>
      <c r="O2402" t="s">
        <v>22830</v>
      </c>
      <c r="P2402" t="s">
        <v>22831</v>
      </c>
    </row>
    <row r="2403" spans="1:17" x14ac:dyDescent="0.3">
      <c r="A2403" t="s">
        <v>22832</v>
      </c>
      <c r="B2403" t="s">
        <v>4367</v>
      </c>
      <c r="C2403" t="s">
        <v>22833</v>
      </c>
      <c r="D2403" t="s">
        <v>22834</v>
      </c>
      <c r="E2403" t="s">
        <v>22835</v>
      </c>
      <c r="F2403" t="s">
        <v>22836</v>
      </c>
      <c r="G2403" t="s">
        <v>3906</v>
      </c>
      <c r="H2403">
        <v>644.20799999999997</v>
      </c>
      <c r="I2403">
        <v>42.569000000000003</v>
      </c>
      <c r="J2403" t="s">
        <v>22837</v>
      </c>
      <c r="K2403" t="s">
        <v>22838</v>
      </c>
      <c r="L2403">
        <v>29</v>
      </c>
      <c r="M2403">
        <v>33912</v>
      </c>
      <c r="N2403" t="s">
        <v>11560</v>
      </c>
      <c r="O2403" t="s">
        <v>22839</v>
      </c>
      <c r="P2403" t="s">
        <v>22840</v>
      </c>
    </row>
    <row r="2404" spans="1:17" x14ac:dyDescent="0.3">
      <c r="A2404" t="s">
        <v>22841</v>
      </c>
      <c r="B2404" t="s">
        <v>4635</v>
      </c>
      <c r="C2404" t="s">
        <v>22842</v>
      </c>
      <c r="D2404" t="s">
        <v>22843</v>
      </c>
      <c r="E2404" t="s">
        <v>20302</v>
      </c>
      <c r="F2404" t="s">
        <v>22844</v>
      </c>
      <c r="G2404" t="s">
        <v>3917</v>
      </c>
      <c r="H2404">
        <v>1033.73</v>
      </c>
      <c r="I2404">
        <v>42.000100000000003</v>
      </c>
      <c r="J2404" t="s">
        <v>22845</v>
      </c>
      <c r="K2404" t="s">
        <v>22846</v>
      </c>
      <c r="L2404">
        <v>11576</v>
      </c>
      <c r="M2404">
        <v>32357</v>
      </c>
      <c r="N2404" t="s">
        <v>8827</v>
      </c>
      <c r="O2404" t="s">
        <v>22847</v>
      </c>
      <c r="P2404" t="s">
        <v>22848</v>
      </c>
    </row>
    <row r="2405" spans="1:17" x14ac:dyDescent="0.3">
      <c r="A2405" t="s">
        <v>22849</v>
      </c>
      <c r="B2405" t="s">
        <v>4635</v>
      </c>
      <c r="C2405" t="s">
        <v>22850</v>
      </c>
      <c r="D2405" t="s">
        <v>22851</v>
      </c>
      <c r="E2405" t="s">
        <v>22852</v>
      </c>
      <c r="F2405" t="s">
        <v>22853</v>
      </c>
      <c r="G2405" t="s">
        <v>3917</v>
      </c>
      <c r="H2405">
        <v>1047.4000000000001</v>
      </c>
      <c r="I2405">
        <v>41.9</v>
      </c>
      <c r="K2405" t="s">
        <v>22854</v>
      </c>
      <c r="L2405">
        <v>15779</v>
      </c>
      <c r="M2405">
        <v>0</v>
      </c>
      <c r="N2405" t="s">
        <v>8827</v>
      </c>
      <c r="O2405" t="s">
        <v>22855</v>
      </c>
    </row>
    <row r="2406" spans="1:17" x14ac:dyDescent="0.3">
      <c r="A2406" t="s">
        <v>22856</v>
      </c>
      <c r="B2406" t="s">
        <v>3984</v>
      </c>
      <c r="C2406" t="s">
        <v>22857</v>
      </c>
      <c r="D2406" t="s">
        <v>22858</v>
      </c>
      <c r="E2406" t="s">
        <v>22859</v>
      </c>
      <c r="F2406" t="s">
        <v>22860</v>
      </c>
      <c r="G2406" t="s">
        <v>3917</v>
      </c>
      <c r="H2406">
        <v>36.573500000000003</v>
      </c>
      <c r="I2406">
        <v>48.1</v>
      </c>
      <c r="K2406" t="s">
        <v>22861</v>
      </c>
      <c r="L2406">
        <v>30</v>
      </c>
      <c r="M2406">
        <v>0</v>
      </c>
      <c r="N2406" t="s">
        <v>22862</v>
      </c>
      <c r="O2406" t="s">
        <v>22863</v>
      </c>
    </row>
    <row r="2407" spans="1:17" x14ac:dyDescent="0.3">
      <c r="A2407" t="s">
        <v>22864</v>
      </c>
      <c r="B2407" t="s">
        <v>3984</v>
      </c>
      <c r="C2407" t="s">
        <v>22865</v>
      </c>
      <c r="D2407" t="s">
        <v>22866</v>
      </c>
      <c r="E2407" t="s">
        <v>22867</v>
      </c>
      <c r="F2407" t="s">
        <v>22868</v>
      </c>
      <c r="G2407" t="s">
        <v>3917</v>
      </c>
      <c r="H2407">
        <v>28.5565</v>
      </c>
      <c r="I2407">
        <v>54.8</v>
      </c>
      <c r="K2407" t="s">
        <v>22869</v>
      </c>
      <c r="L2407">
        <v>2687</v>
      </c>
      <c r="M2407">
        <v>0</v>
      </c>
      <c r="N2407" t="s">
        <v>22870</v>
      </c>
      <c r="O2407" t="s">
        <v>22871</v>
      </c>
    </row>
    <row r="2408" spans="1:17" x14ac:dyDescent="0.3">
      <c r="A2408" t="s">
        <v>22872</v>
      </c>
      <c r="B2408" t="s">
        <v>4226</v>
      </c>
      <c r="C2408" t="s">
        <v>22873</v>
      </c>
      <c r="D2408" t="s">
        <v>22874</v>
      </c>
      <c r="E2408" t="s">
        <v>22875</v>
      </c>
      <c r="F2408" t="s">
        <v>22876</v>
      </c>
      <c r="G2408" t="s">
        <v>3917</v>
      </c>
      <c r="H2408">
        <v>153.63200000000001</v>
      </c>
      <c r="I2408">
        <v>39.4</v>
      </c>
      <c r="K2408" t="s">
        <v>22877</v>
      </c>
      <c r="L2408">
        <v>1042</v>
      </c>
      <c r="M2408">
        <v>18906</v>
      </c>
      <c r="N2408" t="s">
        <v>12710</v>
      </c>
      <c r="O2408" t="s">
        <v>22878</v>
      </c>
      <c r="P2408" t="s">
        <v>22879</v>
      </c>
    </row>
    <row r="2409" spans="1:17" x14ac:dyDescent="0.3">
      <c r="A2409" t="s">
        <v>22880</v>
      </c>
      <c r="B2409" t="s">
        <v>3984</v>
      </c>
      <c r="C2409" t="s">
        <v>22881</v>
      </c>
      <c r="D2409" t="s">
        <v>22882</v>
      </c>
      <c r="E2409" t="s">
        <v>22883</v>
      </c>
      <c r="F2409" t="s">
        <v>22884</v>
      </c>
      <c r="G2409" t="s">
        <v>3917</v>
      </c>
      <c r="H2409">
        <v>39.890700000000002</v>
      </c>
      <c r="I2409">
        <v>49.2</v>
      </c>
      <c r="K2409" t="s">
        <v>22885</v>
      </c>
      <c r="L2409">
        <v>1584</v>
      </c>
      <c r="M2409">
        <v>0</v>
      </c>
      <c r="N2409" t="s">
        <v>22550</v>
      </c>
      <c r="O2409" t="s">
        <v>22886</v>
      </c>
    </row>
    <row r="2410" spans="1:17" x14ac:dyDescent="0.3">
      <c r="A2410" t="s">
        <v>22887</v>
      </c>
      <c r="B2410" t="s">
        <v>3984</v>
      </c>
      <c r="C2410" t="s">
        <v>22888</v>
      </c>
      <c r="D2410" t="s">
        <v>22889</v>
      </c>
      <c r="E2410" t="s">
        <v>22890</v>
      </c>
      <c r="F2410" t="s">
        <v>22891</v>
      </c>
      <c r="G2410" t="s">
        <v>3989</v>
      </c>
      <c r="H2410">
        <v>21.705100000000002</v>
      </c>
      <c r="I2410">
        <v>48.2</v>
      </c>
      <c r="K2410" t="s">
        <v>22892</v>
      </c>
      <c r="L2410">
        <v>521</v>
      </c>
      <c r="M2410">
        <v>0</v>
      </c>
      <c r="N2410" t="s">
        <v>22550</v>
      </c>
      <c r="O2410" t="s">
        <v>22893</v>
      </c>
    </row>
    <row r="2411" spans="1:17" x14ac:dyDescent="0.3">
      <c r="A2411" t="s">
        <v>22894</v>
      </c>
      <c r="B2411" t="s">
        <v>3984</v>
      </c>
      <c r="C2411" t="s">
        <v>22895</v>
      </c>
      <c r="D2411" t="s">
        <v>22896</v>
      </c>
      <c r="E2411" t="s">
        <v>22897</v>
      </c>
      <c r="F2411" t="s">
        <v>22898</v>
      </c>
      <c r="G2411" t="s">
        <v>3989</v>
      </c>
      <c r="H2411">
        <v>40.060499999999998</v>
      </c>
      <c r="I2411">
        <v>52.3</v>
      </c>
      <c r="K2411" t="s">
        <v>22899</v>
      </c>
      <c r="L2411">
        <v>9716</v>
      </c>
      <c r="M2411">
        <v>0</v>
      </c>
      <c r="N2411" t="s">
        <v>22550</v>
      </c>
      <c r="O2411" t="s">
        <v>22900</v>
      </c>
    </row>
    <row r="2412" spans="1:17" x14ac:dyDescent="0.3">
      <c r="A2412" t="s">
        <v>22901</v>
      </c>
      <c r="B2412" t="s">
        <v>3984</v>
      </c>
      <c r="C2412" t="s">
        <v>22902</v>
      </c>
      <c r="D2412" t="s">
        <v>22903</v>
      </c>
      <c r="E2412" t="s">
        <v>22904</v>
      </c>
      <c r="F2412" t="s">
        <v>22905</v>
      </c>
      <c r="G2412" t="s">
        <v>3917</v>
      </c>
      <c r="H2412">
        <v>40.250399999999999</v>
      </c>
      <c r="I2412">
        <v>43.1</v>
      </c>
      <c r="K2412" t="s">
        <v>22906</v>
      </c>
      <c r="L2412">
        <v>7345</v>
      </c>
      <c r="M2412">
        <v>0</v>
      </c>
      <c r="N2412" t="s">
        <v>22550</v>
      </c>
      <c r="O2412" t="s">
        <v>22907</v>
      </c>
    </row>
    <row r="2413" spans="1:17" x14ac:dyDescent="0.3">
      <c r="A2413" t="s">
        <v>22908</v>
      </c>
      <c r="B2413" t="s">
        <v>3984</v>
      </c>
      <c r="C2413" t="s">
        <v>22909</v>
      </c>
      <c r="D2413" t="s">
        <v>22910</v>
      </c>
      <c r="E2413" t="s">
        <v>22911</v>
      </c>
      <c r="F2413" t="s">
        <v>22912</v>
      </c>
      <c r="G2413" t="s">
        <v>3989</v>
      </c>
      <c r="H2413">
        <v>51.994199999999999</v>
      </c>
      <c r="I2413">
        <v>43.1</v>
      </c>
      <c r="K2413" t="s">
        <v>22913</v>
      </c>
      <c r="L2413">
        <v>11777</v>
      </c>
      <c r="M2413">
        <v>0</v>
      </c>
      <c r="N2413" t="s">
        <v>22550</v>
      </c>
      <c r="O2413" t="s">
        <v>22914</v>
      </c>
    </row>
    <row r="2414" spans="1:17" x14ac:dyDescent="0.3">
      <c r="A2414" t="s">
        <v>22915</v>
      </c>
      <c r="B2414" t="s">
        <v>4772</v>
      </c>
      <c r="C2414" t="s">
        <v>22916</v>
      </c>
      <c r="D2414" t="s">
        <v>22917</v>
      </c>
      <c r="E2414" t="s">
        <v>22918</v>
      </c>
      <c r="F2414" t="s">
        <v>22919</v>
      </c>
      <c r="G2414" t="s">
        <v>3917</v>
      </c>
      <c r="H2414">
        <v>48.546500000000002</v>
      </c>
      <c r="I2414">
        <v>54.7</v>
      </c>
      <c r="K2414" t="s">
        <v>22920</v>
      </c>
      <c r="L2414">
        <v>106</v>
      </c>
      <c r="M2414">
        <v>0</v>
      </c>
      <c r="N2414" t="s">
        <v>22921</v>
      </c>
      <c r="O2414" t="s">
        <v>22922</v>
      </c>
    </row>
    <row r="2415" spans="1:17" x14ac:dyDescent="0.3">
      <c r="A2415" t="s">
        <v>22923</v>
      </c>
      <c r="B2415" t="s">
        <v>3984</v>
      </c>
      <c r="C2415" t="s">
        <v>22924</v>
      </c>
      <c r="D2415" t="s">
        <v>22925</v>
      </c>
      <c r="E2415" t="s">
        <v>22926</v>
      </c>
      <c r="F2415" t="s">
        <v>22927</v>
      </c>
      <c r="G2415" t="s">
        <v>3917</v>
      </c>
      <c r="H2415">
        <v>29.251899999999999</v>
      </c>
      <c r="I2415">
        <v>48.9</v>
      </c>
      <c r="K2415" t="s">
        <v>22928</v>
      </c>
      <c r="L2415">
        <v>38</v>
      </c>
      <c r="M2415">
        <v>0</v>
      </c>
      <c r="N2415" t="s">
        <v>11987</v>
      </c>
      <c r="O2415" t="s">
        <v>22929</v>
      </c>
    </row>
    <row r="2416" spans="1:17" x14ac:dyDescent="0.3">
      <c r="A2416" t="s">
        <v>22930</v>
      </c>
      <c r="B2416" t="s">
        <v>3984</v>
      </c>
      <c r="C2416" s="24">
        <v>46089</v>
      </c>
      <c r="D2416" t="s">
        <v>22931</v>
      </c>
      <c r="E2416" t="s">
        <v>22932</v>
      </c>
      <c r="F2416" t="s">
        <v>22933</v>
      </c>
      <c r="G2416" t="s">
        <v>3906</v>
      </c>
      <c r="H2416">
        <v>44.725999999999999</v>
      </c>
      <c r="I2416">
        <v>49.349499999999999</v>
      </c>
      <c r="J2416" t="s">
        <v>22934</v>
      </c>
      <c r="K2416" t="s">
        <v>22935</v>
      </c>
      <c r="L2416">
        <v>353</v>
      </c>
      <c r="M2416">
        <v>11284</v>
      </c>
      <c r="N2416" t="s">
        <v>22936</v>
      </c>
      <c r="O2416" t="s">
        <v>22937</v>
      </c>
    </row>
    <row r="2417" spans="1:17" x14ac:dyDescent="0.3">
      <c r="A2417" t="s">
        <v>22938</v>
      </c>
      <c r="B2417" t="s">
        <v>4347</v>
      </c>
      <c r="C2417" t="s">
        <v>22939</v>
      </c>
      <c r="D2417" t="s">
        <v>22940</v>
      </c>
      <c r="E2417" t="s">
        <v>22941</v>
      </c>
      <c r="F2417" t="s">
        <v>22942</v>
      </c>
      <c r="G2417" t="s">
        <v>3917</v>
      </c>
      <c r="H2417">
        <v>28.616299999999999</v>
      </c>
      <c r="I2417">
        <v>54</v>
      </c>
      <c r="K2417" t="s">
        <v>22943</v>
      </c>
      <c r="L2417">
        <v>149</v>
      </c>
      <c r="M2417">
        <v>0</v>
      </c>
      <c r="N2417" t="s">
        <v>7677</v>
      </c>
      <c r="O2417" t="s">
        <v>22944</v>
      </c>
      <c r="Q2417">
        <v>14</v>
      </c>
    </row>
    <row r="2418" spans="1:17" x14ac:dyDescent="0.3">
      <c r="A2418" t="s">
        <v>22945</v>
      </c>
      <c r="B2418" t="s">
        <v>4635</v>
      </c>
      <c r="C2418" t="s">
        <v>22946</v>
      </c>
      <c r="D2418" t="s">
        <v>22947</v>
      </c>
      <c r="E2418" t="s">
        <v>22948</v>
      </c>
      <c r="F2418" t="s">
        <v>22949</v>
      </c>
      <c r="G2418" t="s">
        <v>3917</v>
      </c>
      <c r="H2418">
        <v>1151.55</v>
      </c>
      <c r="I2418">
        <v>42</v>
      </c>
      <c r="K2418" t="s">
        <v>22950</v>
      </c>
      <c r="L2418">
        <v>63778</v>
      </c>
      <c r="M2418">
        <v>0</v>
      </c>
      <c r="N2418" t="s">
        <v>9373</v>
      </c>
      <c r="O2418" t="s">
        <v>22951</v>
      </c>
    </row>
    <row r="2419" spans="1:17" x14ac:dyDescent="0.3">
      <c r="A2419" t="s">
        <v>22952</v>
      </c>
      <c r="B2419" t="s">
        <v>4443</v>
      </c>
      <c r="C2419" t="s">
        <v>22953</v>
      </c>
      <c r="D2419" t="s">
        <v>22954</v>
      </c>
      <c r="E2419" t="s">
        <v>22955</v>
      </c>
      <c r="F2419" t="s">
        <v>22956</v>
      </c>
      <c r="G2419" t="s">
        <v>3906</v>
      </c>
      <c r="H2419">
        <v>2652.57</v>
      </c>
      <c r="I2419">
        <v>42.000399999999999</v>
      </c>
      <c r="J2419" t="s">
        <v>22957</v>
      </c>
      <c r="K2419" t="s">
        <v>22958</v>
      </c>
      <c r="L2419">
        <v>128</v>
      </c>
      <c r="M2419">
        <v>0</v>
      </c>
      <c r="N2419" t="s">
        <v>22959</v>
      </c>
      <c r="O2419" t="s">
        <v>22960</v>
      </c>
    </row>
    <row r="2420" spans="1:17" x14ac:dyDescent="0.3">
      <c r="A2420" t="s">
        <v>22961</v>
      </c>
      <c r="B2420" t="s">
        <v>4367</v>
      </c>
      <c r="C2420" t="s">
        <v>22962</v>
      </c>
      <c r="D2420" t="s">
        <v>22963</v>
      </c>
      <c r="E2420" t="s">
        <v>22964</v>
      </c>
      <c r="F2420" t="s">
        <v>22965</v>
      </c>
      <c r="G2420" t="s">
        <v>3917</v>
      </c>
      <c r="H2420">
        <v>629.95600000000002</v>
      </c>
      <c r="I2420">
        <v>39.4</v>
      </c>
      <c r="K2420" t="s">
        <v>22966</v>
      </c>
      <c r="L2420">
        <v>19394</v>
      </c>
      <c r="M2420">
        <v>0</v>
      </c>
      <c r="N2420" t="s">
        <v>17202</v>
      </c>
      <c r="O2420" t="s">
        <v>22967</v>
      </c>
    </row>
    <row r="2421" spans="1:17" x14ac:dyDescent="0.3">
      <c r="A2421" t="s">
        <v>22968</v>
      </c>
      <c r="B2421" t="s">
        <v>6388</v>
      </c>
      <c r="D2421" t="s">
        <v>22969</v>
      </c>
      <c r="E2421" t="s">
        <v>22970</v>
      </c>
      <c r="F2421" t="s">
        <v>22971</v>
      </c>
      <c r="G2421" t="s">
        <v>3917</v>
      </c>
      <c r="H2421">
        <v>2044.28</v>
      </c>
      <c r="I2421">
        <v>43.1</v>
      </c>
      <c r="K2421" t="s">
        <v>22972</v>
      </c>
      <c r="L2421">
        <v>69036</v>
      </c>
      <c r="M2421">
        <v>0</v>
      </c>
      <c r="N2421" t="s">
        <v>22973</v>
      </c>
      <c r="O2421" t="s">
        <v>22974</v>
      </c>
    </row>
    <row r="2422" spans="1:17" x14ac:dyDescent="0.3">
      <c r="A2422" t="s">
        <v>22975</v>
      </c>
      <c r="B2422" t="s">
        <v>4226</v>
      </c>
      <c r="C2422" t="s">
        <v>22976</v>
      </c>
      <c r="D2422" t="s">
        <v>22977</v>
      </c>
      <c r="E2422" t="s">
        <v>22978</v>
      </c>
      <c r="F2422" t="s">
        <v>22979</v>
      </c>
      <c r="G2422" t="s">
        <v>3917</v>
      </c>
      <c r="H2422">
        <v>566.93399999999997</v>
      </c>
      <c r="I2422">
        <v>34.5</v>
      </c>
      <c r="K2422" t="s">
        <v>22980</v>
      </c>
      <c r="L2422">
        <v>940</v>
      </c>
      <c r="M2422">
        <v>0</v>
      </c>
      <c r="N2422" t="s">
        <v>12976</v>
      </c>
      <c r="O2422" t="s">
        <v>22981</v>
      </c>
    </row>
    <row r="2423" spans="1:17" x14ac:dyDescent="0.3">
      <c r="A2423" t="s">
        <v>22982</v>
      </c>
      <c r="B2423" t="s">
        <v>4443</v>
      </c>
      <c r="C2423" t="s">
        <v>22983</v>
      </c>
      <c r="D2423" t="s">
        <v>22984</v>
      </c>
      <c r="E2423" t="s">
        <v>22985</v>
      </c>
      <c r="F2423" t="s">
        <v>22986</v>
      </c>
      <c r="G2423" t="s">
        <v>3917</v>
      </c>
      <c r="H2423">
        <v>2701.85</v>
      </c>
      <c r="I2423">
        <v>41.3</v>
      </c>
      <c r="K2423" t="s">
        <v>22987</v>
      </c>
      <c r="L2423">
        <v>1243540</v>
      </c>
      <c r="M2423">
        <v>0</v>
      </c>
      <c r="N2423" t="s">
        <v>8080</v>
      </c>
      <c r="O2423" t="s">
        <v>22988</v>
      </c>
    </row>
    <row r="2424" spans="1:17" x14ac:dyDescent="0.3">
      <c r="A2424" t="s">
        <v>22989</v>
      </c>
      <c r="B2424" t="s">
        <v>4267</v>
      </c>
      <c r="C2424" t="s">
        <v>22990</v>
      </c>
      <c r="D2424" t="s">
        <v>22991</v>
      </c>
      <c r="E2424" t="s">
        <v>22992</v>
      </c>
      <c r="F2424" t="s">
        <v>22993</v>
      </c>
      <c r="G2424" t="s">
        <v>3917</v>
      </c>
      <c r="H2424">
        <v>95.1357</v>
      </c>
      <c r="I2424">
        <v>29.1</v>
      </c>
      <c r="J2424" t="s">
        <v>22994</v>
      </c>
      <c r="K2424" t="s">
        <v>22995</v>
      </c>
      <c r="L2424">
        <v>19731</v>
      </c>
      <c r="M2424">
        <v>0</v>
      </c>
      <c r="N2424" t="s">
        <v>15024</v>
      </c>
      <c r="O2424" t="s">
        <v>22996</v>
      </c>
    </row>
    <row r="2425" spans="1:17" x14ac:dyDescent="0.3">
      <c r="A2425" t="s">
        <v>22997</v>
      </c>
      <c r="B2425" t="s">
        <v>4635</v>
      </c>
      <c r="D2425" t="s">
        <v>22998</v>
      </c>
      <c r="E2425" t="s">
        <v>22999</v>
      </c>
      <c r="F2425" t="s">
        <v>23000</v>
      </c>
      <c r="G2425" t="s">
        <v>3917</v>
      </c>
      <c r="H2425">
        <v>1139.7</v>
      </c>
      <c r="I2425">
        <v>41.8</v>
      </c>
      <c r="K2425" t="s">
        <v>23001</v>
      </c>
      <c r="L2425">
        <v>56</v>
      </c>
      <c r="M2425">
        <v>0</v>
      </c>
      <c r="N2425" t="s">
        <v>5623</v>
      </c>
      <c r="O2425" t="s">
        <v>23002</v>
      </c>
    </row>
    <row r="2426" spans="1:17" x14ac:dyDescent="0.3">
      <c r="A2426" t="s">
        <v>23003</v>
      </c>
      <c r="B2426" t="s">
        <v>6388</v>
      </c>
      <c r="D2426" t="s">
        <v>23004</v>
      </c>
      <c r="E2426" t="s">
        <v>23005</v>
      </c>
      <c r="F2426" t="s">
        <v>23006</v>
      </c>
      <c r="G2426" t="s">
        <v>3917</v>
      </c>
      <c r="H2426">
        <v>1986.7</v>
      </c>
      <c r="I2426">
        <v>42.9</v>
      </c>
      <c r="K2426" t="s">
        <v>23007</v>
      </c>
      <c r="L2426">
        <v>43399</v>
      </c>
      <c r="M2426">
        <v>0</v>
      </c>
      <c r="N2426" t="s">
        <v>10299</v>
      </c>
      <c r="O2426" t="s">
        <v>23008</v>
      </c>
    </row>
    <row r="2427" spans="1:17" x14ac:dyDescent="0.3">
      <c r="A2427" t="s">
        <v>23009</v>
      </c>
      <c r="B2427" t="s">
        <v>4635</v>
      </c>
      <c r="D2427" t="s">
        <v>23010</v>
      </c>
      <c r="E2427" t="s">
        <v>23011</v>
      </c>
      <c r="F2427" t="s">
        <v>23012</v>
      </c>
      <c r="G2427" t="s">
        <v>3917</v>
      </c>
      <c r="H2427">
        <v>1169.45</v>
      </c>
      <c r="I2427">
        <v>40.700000000000003</v>
      </c>
      <c r="K2427" t="s">
        <v>23013</v>
      </c>
      <c r="L2427">
        <v>1570</v>
      </c>
      <c r="M2427">
        <v>0</v>
      </c>
      <c r="N2427" t="s">
        <v>7491</v>
      </c>
      <c r="O2427" t="s">
        <v>23014</v>
      </c>
    </row>
    <row r="2428" spans="1:17" x14ac:dyDescent="0.3">
      <c r="A2428" t="s">
        <v>23015</v>
      </c>
      <c r="B2428" t="s">
        <v>3923</v>
      </c>
      <c r="D2428" t="s">
        <v>23016</v>
      </c>
      <c r="E2428" t="s">
        <v>23017</v>
      </c>
      <c r="F2428" t="s">
        <v>23018</v>
      </c>
      <c r="G2428" t="s">
        <v>3906</v>
      </c>
      <c r="H2428">
        <v>1353.5</v>
      </c>
      <c r="I2428">
        <v>37.774799999999999</v>
      </c>
      <c r="J2428" t="s">
        <v>23019</v>
      </c>
      <c r="K2428" t="s">
        <v>23020</v>
      </c>
      <c r="L2428">
        <v>997</v>
      </c>
      <c r="M2428">
        <v>57621</v>
      </c>
      <c r="N2428" t="s">
        <v>14376</v>
      </c>
      <c r="O2428" t="s">
        <v>23021</v>
      </c>
      <c r="P2428" t="s">
        <v>23022</v>
      </c>
    </row>
    <row r="2429" spans="1:17" x14ac:dyDescent="0.3">
      <c r="A2429" t="s">
        <v>23023</v>
      </c>
      <c r="B2429" t="s">
        <v>3984</v>
      </c>
      <c r="C2429" t="s">
        <v>23024</v>
      </c>
      <c r="D2429" t="s">
        <v>23025</v>
      </c>
      <c r="E2429" t="s">
        <v>23026</v>
      </c>
      <c r="F2429" t="s">
        <v>23027</v>
      </c>
      <c r="G2429" t="s">
        <v>3989</v>
      </c>
      <c r="H2429">
        <v>33.3795</v>
      </c>
      <c r="I2429">
        <v>50.6</v>
      </c>
      <c r="K2429" t="s">
        <v>23028</v>
      </c>
      <c r="L2429">
        <v>374</v>
      </c>
      <c r="M2429">
        <v>0</v>
      </c>
      <c r="N2429" t="s">
        <v>23029</v>
      </c>
      <c r="O2429" t="s">
        <v>23030</v>
      </c>
    </row>
    <row r="2430" spans="1:17" x14ac:dyDescent="0.3">
      <c r="A2430" t="s">
        <v>3840</v>
      </c>
      <c r="B2430" t="s">
        <v>3912</v>
      </c>
      <c r="C2430" t="s">
        <v>23031</v>
      </c>
      <c r="D2430" t="s">
        <v>23032</v>
      </c>
      <c r="E2430" t="s">
        <v>23033</v>
      </c>
      <c r="F2430" t="s">
        <v>23034</v>
      </c>
      <c r="G2430" t="s">
        <v>3989</v>
      </c>
      <c r="H2430">
        <v>41.7256</v>
      </c>
      <c r="I2430">
        <v>58.2</v>
      </c>
      <c r="K2430" t="s">
        <v>23035</v>
      </c>
      <c r="L2430">
        <v>44</v>
      </c>
      <c r="M2430">
        <v>0</v>
      </c>
      <c r="N2430" t="s">
        <v>9749</v>
      </c>
      <c r="O2430" t="s">
        <v>23036</v>
      </c>
    </row>
    <row r="2431" spans="1:17" x14ac:dyDescent="0.3">
      <c r="A2431" t="s">
        <v>23037</v>
      </c>
      <c r="B2431" t="s">
        <v>3912</v>
      </c>
      <c r="C2431" t="s">
        <v>23038</v>
      </c>
      <c r="D2431" t="s">
        <v>23039</v>
      </c>
      <c r="E2431" t="s">
        <v>23040</v>
      </c>
      <c r="F2431" t="s">
        <v>23041</v>
      </c>
      <c r="G2431" t="s">
        <v>3917</v>
      </c>
      <c r="H2431">
        <v>39.089700000000001</v>
      </c>
      <c r="I2431">
        <v>56.4</v>
      </c>
      <c r="K2431" t="s">
        <v>23042</v>
      </c>
      <c r="L2431">
        <v>322</v>
      </c>
      <c r="M2431">
        <v>0</v>
      </c>
      <c r="N2431" t="s">
        <v>16699</v>
      </c>
      <c r="O2431" t="s">
        <v>23043</v>
      </c>
    </row>
    <row r="2432" spans="1:17" x14ac:dyDescent="0.3">
      <c r="A2432" t="s">
        <v>23044</v>
      </c>
      <c r="B2432" t="s">
        <v>4772</v>
      </c>
      <c r="C2432" t="s">
        <v>23045</v>
      </c>
      <c r="D2432" t="s">
        <v>23046</v>
      </c>
      <c r="E2432" t="s">
        <v>23047</v>
      </c>
      <c r="F2432" t="s">
        <v>23048</v>
      </c>
      <c r="G2432" t="s">
        <v>3917</v>
      </c>
      <c r="H2432">
        <v>61.726199999999999</v>
      </c>
      <c r="I2432">
        <v>50.4</v>
      </c>
      <c r="K2432" t="s">
        <v>23049</v>
      </c>
      <c r="L2432">
        <v>848</v>
      </c>
      <c r="M2432">
        <v>0</v>
      </c>
      <c r="N2432" t="s">
        <v>16699</v>
      </c>
      <c r="O2432" t="s">
        <v>23050</v>
      </c>
    </row>
    <row r="2433" spans="1:17" x14ac:dyDescent="0.3">
      <c r="A2433" t="s">
        <v>23051</v>
      </c>
      <c r="B2433" t="s">
        <v>4347</v>
      </c>
      <c r="C2433" t="s">
        <v>23052</v>
      </c>
      <c r="D2433" t="s">
        <v>23053</v>
      </c>
      <c r="E2433" t="s">
        <v>23054</v>
      </c>
      <c r="F2433" t="s">
        <v>23055</v>
      </c>
      <c r="G2433" t="s">
        <v>3989</v>
      </c>
      <c r="H2433">
        <v>20.196999999999999</v>
      </c>
      <c r="I2433">
        <v>54.4</v>
      </c>
      <c r="K2433" t="s">
        <v>23056</v>
      </c>
      <c r="L2433">
        <v>298</v>
      </c>
      <c r="M2433">
        <v>0</v>
      </c>
      <c r="N2433" t="s">
        <v>23057</v>
      </c>
      <c r="O2433" t="s">
        <v>23058</v>
      </c>
      <c r="Q2433">
        <v>20</v>
      </c>
    </row>
    <row r="2434" spans="1:17" x14ac:dyDescent="0.3">
      <c r="A2434" t="s">
        <v>23059</v>
      </c>
      <c r="B2434" t="s">
        <v>3984</v>
      </c>
      <c r="C2434">
        <v>5110</v>
      </c>
      <c r="D2434" t="s">
        <v>23060</v>
      </c>
      <c r="E2434" t="s">
        <v>23061</v>
      </c>
      <c r="F2434" t="s">
        <v>23062</v>
      </c>
      <c r="G2434" t="s">
        <v>3989</v>
      </c>
      <c r="H2434">
        <v>33.205800000000004</v>
      </c>
      <c r="I2434">
        <v>54.7</v>
      </c>
      <c r="K2434" t="s">
        <v>23063</v>
      </c>
      <c r="L2434">
        <v>13</v>
      </c>
      <c r="M2434">
        <v>9091</v>
      </c>
      <c r="N2434" t="s">
        <v>23057</v>
      </c>
      <c r="O2434" t="s">
        <v>23064</v>
      </c>
      <c r="P2434" t="s">
        <v>23065</v>
      </c>
    </row>
    <row r="2435" spans="1:17" x14ac:dyDescent="0.3">
      <c r="A2435" t="s">
        <v>23066</v>
      </c>
      <c r="B2435" t="s">
        <v>3984</v>
      </c>
      <c r="C2435" t="s">
        <v>23067</v>
      </c>
      <c r="D2435" t="s">
        <v>23068</v>
      </c>
      <c r="E2435" t="s">
        <v>7128</v>
      </c>
      <c r="F2435" t="s">
        <v>23069</v>
      </c>
      <c r="G2435" t="s">
        <v>3917</v>
      </c>
      <c r="H2435">
        <v>10.8337</v>
      </c>
      <c r="I2435">
        <v>41.2</v>
      </c>
      <c r="K2435" t="s">
        <v>23070</v>
      </c>
      <c r="L2435">
        <v>157</v>
      </c>
      <c r="M2435">
        <v>0</v>
      </c>
      <c r="N2435" t="s">
        <v>7131</v>
      </c>
      <c r="O2435" t="s">
        <v>23071</v>
      </c>
      <c r="Q2435">
        <v>25</v>
      </c>
    </row>
    <row r="2436" spans="1:17" x14ac:dyDescent="0.3">
      <c r="A2436" t="s">
        <v>23072</v>
      </c>
      <c r="B2436" t="s">
        <v>4091</v>
      </c>
      <c r="C2436" t="s">
        <v>23073</v>
      </c>
      <c r="D2436" t="s">
        <v>23074</v>
      </c>
      <c r="E2436" t="s">
        <v>23075</v>
      </c>
      <c r="F2436" t="s">
        <v>23076</v>
      </c>
      <c r="G2436" t="s">
        <v>3917</v>
      </c>
      <c r="H2436">
        <v>9.7254100000000001</v>
      </c>
      <c r="I2436">
        <v>42.5</v>
      </c>
      <c r="K2436" t="s">
        <v>23077</v>
      </c>
      <c r="L2436">
        <v>141</v>
      </c>
      <c r="M2436">
        <v>0</v>
      </c>
      <c r="N2436" t="s">
        <v>23078</v>
      </c>
      <c r="O2436" t="s">
        <v>23079</v>
      </c>
    </row>
    <row r="2437" spans="1:17" x14ac:dyDescent="0.3">
      <c r="A2437" t="s">
        <v>23080</v>
      </c>
      <c r="B2437" t="s">
        <v>3984</v>
      </c>
      <c r="D2437" t="s">
        <v>23081</v>
      </c>
      <c r="E2437" t="s">
        <v>23082</v>
      </c>
      <c r="F2437" t="s">
        <v>23083</v>
      </c>
      <c r="G2437" t="s">
        <v>3917</v>
      </c>
      <c r="H2437">
        <v>28.476199999999999</v>
      </c>
      <c r="I2437">
        <v>50.6</v>
      </c>
      <c r="K2437" t="s">
        <v>23084</v>
      </c>
      <c r="L2437">
        <v>26</v>
      </c>
      <c r="M2437">
        <v>11471</v>
      </c>
      <c r="N2437" t="s">
        <v>23085</v>
      </c>
      <c r="O2437" t="s">
        <v>23086</v>
      </c>
    </row>
    <row r="2438" spans="1:17" x14ac:dyDescent="0.3">
      <c r="A2438" t="s">
        <v>23087</v>
      </c>
      <c r="B2438" t="s">
        <v>3912</v>
      </c>
      <c r="C2438" t="s">
        <v>23088</v>
      </c>
      <c r="D2438" t="s">
        <v>23089</v>
      </c>
      <c r="E2438" t="s">
        <v>23090</v>
      </c>
      <c r="F2438" t="s">
        <v>23091</v>
      </c>
      <c r="G2438" t="s">
        <v>3989</v>
      </c>
      <c r="H2438">
        <v>49.353700000000003</v>
      </c>
      <c r="I2438">
        <v>58.1</v>
      </c>
      <c r="K2438" t="s">
        <v>23092</v>
      </c>
      <c r="L2438">
        <v>18098</v>
      </c>
      <c r="M2438">
        <v>0</v>
      </c>
      <c r="N2438" t="s">
        <v>4700</v>
      </c>
      <c r="O2438" t="s">
        <v>23093</v>
      </c>
    </row>
    <row r="2439" spans="1:17" x14ac:dyDescent="0.3">
      <c r="A2439" t="s">
        <v>23094</v>
      </c>
      <c r="B2439" t="s">
        <v>3912</v>
      </c>
      <c r="D2439" t="s">
        <v>23095</v>
      </c>
      <c r="E2439" t="s">
        <v>23096</v>
      </c>
      <c r="F2439" t="s">
        <v>23097</v>
      </c>
      <c r="G2439" t="s">
        <v>3917</v>
      </c>
      <c r="H2439">
        <v>79.5441</v>
      </c>
      <c r="I2439">
        <v>51.3</v>
      </c>
      <c r="K2439" t="s">
        <v>23098</v>
      </c>
      <c r="L2439">
        <v>24098</v>
      </c>
      <c r="M2439">
        <v>0</v>
      </c>
      <c r="N2439" t="s">
        <v>17180</v>
      </c>
      <c r="O2439" t="s">
        <v>23099</v>
      </c>
    </row>
    <row r="2440" spans="1:17" x14ac:dyDescent="0.3">
      <c r="A2440" t="s">
        <v>23100</v>
      </c>
      <c r="B2440" t="s">
        <v>3912</v>
      </c>
      <c r="D2440" t="s">
        <v>23101</v>
      </c>
      <c r="E2440" t="s">
        <v>23096</v>
      </c>
      <c r="F2440" t="s">
        <v>23102</v>
      </c>
      <c r="G2440" t="s">
        <v>3917</v>
      </c>
      <c r="H2440">
        <v>75.821299999999994</v>
      </c>
      <c r="I2440">
        <v>57.9</v>
      </c>
      <c r="K2440" t="s">
        <v>23103</v>
      </c>
      <c r="L2440">
        <v>62836</v>
      </c>
      <c r="M2440">
        <v>0</v>
      </c>
      <c r="N2440" t="s">
        <v>17180</v>
      </c>
      <c r="O2440" t="s">
        <v>23104</v>
      </c>
    </row>
    <row r="2441" spans="1:17" x14ac:dyDescent="0.3">
      <c r="A2441" t="s">
        <v>23105</v>
      </c>
      <c r="B2441" t="s">
        <v>3912</v>
      </c>
      <c r="D2441" t="s">
        <v>23106</v>
      </c>
      <c r="E2441" t="s">
        <v>23096</v>
      </c>
      <c r="F2441" t="s">
        <v>23107</v>
      </c>
      <c r="G2441" t="s">
        <v>3917</v>
      </c>
      <c r="H2441">
        <v>84.769400000000005</v>
      </c>
      <c r="I2441">
        <v>42.7</v>
      </c>
      <c r="K2441" t="s">
        <v>23108</v>
      </c>
      <c r="L2441">
        <v>107714</v>
      </c>
      <c r="M2441">
        <v>0</v>
      </c>
      <c r="N2441" t="s">
        <v>17180</v>
      </c>
      <c r="O2441" t="s">
        <v>23109</v>
      </c>
    </row>
    <row r="2442" spans="1:17" x14ac:dyDescent="0.3">
      <c r="A2442" t="s">
        <v>23110</v>
      </c>
      <c r="B2442" t="s">
        <v>3912</v>
      </c>
      <c r="D2442" t="s">
        <v>23111</v>
      </c>
      <c r="E2442" t="s">
        <v>23096</v>
      </c>
      <c r="F2442" t="s">
        <v>23112</v>
      </c>
      <c r="G2442" t="s">
        <v>3917</v>
      </c>
      <c r="H2442">
        <v>99.417100000000005</v>
      </c>
      <c r="I2442">
        <v>59.1</v>
      </c>
      <c r="K2442" t="s">
        <v>23113</v>
      </c>
      <c r="L2442">
        <v>67459</v>
      </c>
      <c r="M2442">
        <v>0</v>
      </c>
      <c r="N2442" t="s">
        <v>17180</v>
      </c>
      <c r="O2442" t="s">
        <v>23114</v>
      </c>
    </row>
    <row r="2443" spans="1:17" x14ac:dyDescent="0.3">
      <c r="A2443" t="s">
        <v>23115</v>
      </c>
      <c r="B2443" t="s">
        <v>3912</v>
      </c>
      <c r="D2443" t="s">
        <v>23116</v>
      </c>
      <c r="E2443" t="s">
        <v>23096</v>
      </c>
      <c r="F2443" t="s">
        <v>23117</v>
      </c>
      <c r="G2443" t="s">
        <v>3917</v>
      </c>
      <c r="H2443">
        <v>83.588999999999999</v>
      </c>
      <c r="I2443">
        <v>59.2</v>
      </c>
      <c r="K2443" t="s">
        <v>23118</v>
      </c>
      <c r="L2443">
        <v>60490</v>
      </c>
      <c r="M2443">
        <v>0</v>
      </c>
      <c r="N2443" t="s">
        <v>17180</v>
      </c>
      <c r="O2443" t="s">
        <v>23119</v>
      </c>
    </row>
    <row r="2444" spans="1:17" x14ac:dyDescent="0.3">
      <c r="A2444" t="s">
        <v>23120</v>
      </c>
      <c r="B2444" t="s">
        <v>3912</v>
      </c>
      <c r="D2444" t="s">
        <v>23121</v>
      </c>
      <c r="E2444" t="s">
        <v>23096</v>
      </c>
      <c r="F2444" t="s">
        <v>23122</v>
      </c>
      <c r="G2444" t="s">
        <v>3917</v>
      </c>
      <c r="H2444">
        <v>106.836</v>
      </c>
      <c r="I2444">
        <v>58.7</v>
      </c>
      <c r="K2444" t="s">
        <v>23123</v>
      </c>
      <c r="L2444">
        <v>67233</v>
      </c>
      <c r="M2444">
        <v>0</v>
      </c>
      <c r="N2444" t="s">
        <v>17180</v>
      </c>
      <c r="O2444" t="s">
        <v>23124</v>
      </c>
    </row>
    <row r="2445" spans="1:17" x14ac:dyDescent="0.3">
      <c r="A2445" t="s">
        <v>23125</v>
      </c>
      <c r="B2445" t="s">
        <v>3912</v>
      </c>
      <c r="D2445" t="s">
        <v>23126</v>
      </c>
      <c r="E2445" t="s">
        <v>23096</v>
      </c>
      <c r="F2445" t="s">
        <v>23127</v>
      </c>
      <c r="G2445" t="s">
        <v>3917</v>
      </c>
      <c r="H2445">
        <v>115.614</v>
      </c>
      <c r="I2445">
        <v>59</v>
      </c>
      <c r="K2445" t="s">
        <v>23128</v>
      </c>
      <c r="L2445">
        <v>224137</v>
      </c>
      <c r="M2445">
        <v>0</v>
      </c>
      <c r="N2445" t="s">
        <v>17180</v>
      </c>
      <c r="O2445" t="s">
        <v>23129</v>
      </c>
    </row>
    <row r="2446" spans="1:17" x14ac:dyDescent="0.3">
      <c r="A2446" t="s">
        <v>23130</v>
      </c>
      <c r="B2446" t="s">
        <v>4347</v>
      </c>
      <c r="C2446" t="s">
        <v>23131</v>
      </c>
      <c r="D2446" t="s">
        <v>23132</v>
      </c>
      <c r="E2446" t="s">
        <v>23133</v>
      </c>
      <c r="F2446" t="s">
        <v>23134</v>
      </c>
      <c r="G2446" t="s">
        <v>3917</v>
      </c>
      <c r="H2446">
        <v>32.128100000000003</v>
      </c>
      <c r="I2446">
        <v>58</v>
      </c>
      <c r="K2446" t="s">
        <v>23135</v>
      </c>
      <c r="L2446">
        <v>2992</v>
      </c>
      <c r="M2446">
        <v>0</v>
      </c>
      <c r="N2446" t="s">
        <v>5541</v>
      </c>
      <c r="O2446" t="s">
        <v>23136</v>
      </c>
    </row>
    <row r="2447" spans="1:17" x14ac:dyDescent="0.3">
      <c r="A2447" t="s">
        <v>23137</v>
      </c>
      <c r="B2447" t="s">
        <v>4091</v>
      </c>
      <c r="C2447" t="s">
        <v>23138</v>
      </c>
      <c r="D2447" t="s">
        <v>23139</v>
      </c>
      <c r="E2447" t="s">
        <v>23140</v>
      </c>
      <c r="F2447" t="s">
        <v>23141</v>
      </c>
      <c r="G2447" t="s">
        <v>3917</v>
      </c>
      <c r="H2447">
        <v>62.832500000000003</v>
      </c>
      <c r="I2447">
        <v>50</v>
      </c>
      <c r="K2447" t="s">
        <v>23142</v>
      </c>
      <c r="L2447">
        <v>33146</v>
      </c>
      <c r="M2447">
        <v>0</v>
      </c>
      <c r="N2447" t="s">
        <v>5541</v>
      </c>
      <c r="O2447" t="s">
        <v>23143</v>
      </c>
    </row>
    <row r="2448" spans="1:17" x14ac:dyDescent="0.3">
      <c r="A2448" t="s">
        <v>23144</v>
      </c>
      <c r="B2448" t="s">
        <v>3912</v>
      </c>
      <c r="D2448" t="s">
        <v>23145</v>
      </c>
      <c r="E2448" t="s">
        <v>23096</v>
      </c>
      <c r="F2448" t="s">
        <v>23146</v>
      </c>
      <c r="G2448" t="s">
        <v>3917</v>
      </c>
      <c r="H2448">
        <v>83.432500000000005</v>
      </c>
      <c r="I2448">
        <v>42.9</v>
      </c>
      <c r="K2448" t="s">
        <v>23147</v>
      </c>
      <c r="L2448">
        <v>98248</v>
      </c>
      <c r="M2448">
        <v>0</v>
      </c>
      <c r="N2448" t="s">
        <v>17180</v>
      </c>
      <c r="O2448" t="s">
        <v>23148</v>
      </c>
    </row>
    <row r="2449" spans="1:16" x14ac:dyDescent="0.3">
      <c r="A2449" t="s">
        <v>23149</v>
      </c>
      <c r="B2449" t="s">
        <v>3912</v>
      </c>
      <c r="D2449" t="s">
        <v>23150</v>
      </c>
      <c r="E2449" t="s">
        <v>23096</v>
      </c>
      <c r="F2449" t="s">
        <v>23151</v>
      </c>
      <c r="G2449" t="s">
        <v>3917</v>
      </c>
      <c r="H2449">
        <v>55.543799999999997</v>
      </c>
      <c r="I2449">
        <v>50.4</v>
      </c>
      <c r="K2449" t="s">
        <v>23152</v>
      </c>
      <c r="L2449">
        <v>72411</v>
      </c>
      <c r="M2449">
        <v>0</v>
      </c>
      <c r="N2449" t="s">
        <v>17180</v>
      </c>
      <c r="O2449" t="s">
        <v>23153</v>
      </c>
    </row>
    <row r="2450" spans="1:16" x14ac:dyDescent="0.3">
      <c r="A2450" t="s">
        <v>23154</v>
      </c>
      <c r="B2450" t="s">
        <v>3912</v>
      </c>
      <c r="C2450" t="s">
        <v>23155</v>
      </c>
      <c r="D2450" t="s">
        <v>23156</v>
      </c>
      <c r="E2450" t="s">
        <v>23157</v>
      </c>
      <c r="F2450" t="s">
        <v>23158</v>
      </c>
      <c r="G2450" t="s">
        <v>3989</v>
      </c>
      <c r="H2450">
        <v>75.569400000000002</v>
      </c>
      <c r="I2450">
        <v>0</v>
      </c>
      <c r="K2450" t="s">
        <v>23159</v>
      </c>
      <c r="L2450">
        <v>10743</v>
      </c>
      <c r="M2450">
        <v>0</v>
      </c>
      <c r="N2450" t="s">
        <v>11814</v>
      </c>
      <c r="O2450" t="s">
        <v>23160</v>
      </c>
    </row>
    <row r="2451" spans="1:16" x14ac:dyDescent="0.3">
      <c r="A2451" t="s">
        <v>23161</v>
      </c>
      <c r="B2451" t="s">
        <v>3912</v>
      </c>
      <c r="D2451" t="s">
        <v>23162</v>
      </c>
      <c r="E2451" t="s">
        <v>23096</v>
      </c>
      <c r="F2451" t="s">
        <v>23163</v>
      </c>
      <c r="G2451" t="s">
        <v>3917</v>
      </c>
      <c r="H2451">
        <v>75.318200000000004</v>
      </c>
      <c r="I2451">
        <v>58.7</v>
      </c>
      <c r="K2451" t="s">
        <v>23164</v>
      </c>
      <c r="L2451">
        <v>26188</v>
      </c>
      <c r="M2451">
        <v>0</v>
      </c>
      <c r="N2451" t="s">
        <v>17180</v>
      </c>
      <c r="O2451" t="s">
        <v>23165</v>
      </c>
    </row>
    <row r="2452" spans="1:16" x14ac:dyDescent="0.3">
      <c r="A2452" t="s">
        <v>23166</v>
      </c>
      <c r="B2452" t="s">
        <v>3912</v>
      </c>
      <c r="D2452" t="s">
        <v>23167</v>
      </c>
      <c r="E2452" t="s">
        <v>23096</v>
      </c>
      <c r="F2452" t="s">
        <v>23168</v>
      </c>
      <c r="G2452" t="s">
        <v>3917</v>
      </c>
      <c r="H2452">
        <v>103.483</v>
      </c>
      <c r="I2452">
        <v>59.1</v>
      </c>
      <c r="K2452" t="s">
        <v>23169</v>
      </c>
      <c r="L2452">
        <v>56742</v>
      </c>
      <c r="M2452">
        <v>0</v>
      </c>
      <c r="N2452" t="s">
        <v>17180</v>
      </c>
      <c r="O2452" t="s">
        <v>23170</v>
      </c>
    </row>
    <row r="2453" spans="1:16" x14ac:dyDescent="0.3">
      <c r="A2453" t="s">
        <v>23171</v>
      </c>
      <c r="B2453" t="s">
        <v>4347</v>
      </c>
      <c r="C2453" t="s">
        <v>23172</v>
      </c>
      <c r="D2453" t="s">
        <v>23173</v>
      </c>
      <c r="E2453" t="s">
        <v>23174</v>
      </c>
      <c r="F2453" t="s">
        <v>23175</v>
      </c>
      <c r="G2453" t="s">
        <v>3917</v>
      </c>
      <c r="H2453">
        <v>53.011000000000003</v>
      </c>
      <c r="I2453">
        <v>48</v>
      </c>
      <c r="K2453" t="s">
        <v>23176</v>
      </c>
      <c r="L2453">
        <v>6945</v>
      </c>
      <c r="M2453">
        <v>22036</v>
      </c>
      <c r="N2453" t="s">
        <v>5541</v>
      </c>
      <c r="O2453" t="s">
        <v>23177</v>
      </c>
    </row>
    <row r="2454" spans="1:16" x14ac:dyDescent="0.3">
      <c r="A2454" t="s">
        <v>23178</v>
      </c>
      <c r="B2454" t="s">
        <v>4226</v>
      </c>
      <c r="C2454" t="s">
        <v>23179</v>
      </c>
      <c r="D2454" t="s">
        <v>23180</v>
      </c>
      <c r="E2454" t="s">
        <v>23181</v>
      </c>
      <c r="F2454" t="s">
        <v>23182</v>
      </c>
      <c r="G2454" t="s">
        <v>3917</v>
      </c>
      <c r="H2454">
        <v>273.05700000000002</v>
      </c>
      <c r="I2454">
        <v>39.700000000000003</v>
      </c>
      <c r="K2454" t="s">
        <v>23183</v>
      </c>
      <c r="L2454">
        <v>326</v>
      </c>
      <c r="M2454">
        <v>0</v>
      </c>
      <c r="N2454" t="s">
        <v>23184</v>
      </c>
      <c r="O2454" t="s">
        <v>23185</v>
      </c>
      <c r="P2454" t="s">
        <v>23186</v>
      </c>
    </row>
    <row r="2455" spans="1:16" x14ac:dyDescent="0.3">
      <c r="A2455" t="s">
        <v>23187</v>
      </c>
      <c r="B2455" t="s">
        <v>4635</v>
      </c>
      <c r="D2455" t="s">
        <v>23188</v>
      </c>
      <c r="E2455" t="s">
        <v>23189</v>
      </c>
      <c r="F2455" t="s">
        <v>23190</v>
      </c>
      <c r="G2455" t="s">
        <v>3917</v>
      </c>
      <c r="H2455">
        <v>1165.2</v>
      </c>
      <c r="I2455">
        <v>41.7</v>
      </c>
      <c r="K2455" t="s">
        <v>23191</v>
      </c>
      <c r="L2455">
        <v>23454</v>
      </c>
      <c r="M2455">
        <v>0</v>
      </c>
      <c r="N2455" t="s">
        <v>23192</v>
      </c>
      <c r="O2455" t="s">
        <v>23193</v>
      </c>
    </row>
    <row r="2456" spans="1:16" x14ac:dyDescent="0.3">
      <c r="A2456" t="s">
        <v>23194</v>
      </c>
      <c r="B2456" t="s">
        <v>3984</v>
      </c>
      <c r="C2456" t="s">
        <v>23195</v>
      </c>
      <c r="D2456" t="s">
        <v>23196</v>
      </c>
      <c r="E2456" t="s">
        <v>23197</v>
      </c>
      <c r="F2456" t="s">
        <v>23198</v>
      </c>
      <c r="G2456" t="s">
        <v>3989</v>
      </c>
      <c r="H2456">
        <v>38.536200000000001</v>
      </c>
      <c r="I2456">
        <v>46.7</v>
      </c>
      <c r="K2456" t="s">
        <v>23199</v>
      </c>
      <c r="L2456">
        <v>829</v>
      </c>
      <c r="M2456">
        <v>0</v>
      </c>
      <c r="N2456" t="s">
        <v>10371</v>
      </c>
      <c r="O2456" t="s">
        <v>23200</v>
      </c>
    </row>
    <row r="2457" spans="1:16" x14ac:dyDescent="0.3">
      <c r="A2457" t="s">
        <v>23201</v>
      </c>
      <c r="B2457" t="s">
        <v>4367</v>
      </c>
      <c r="D2457" t="s">
        <v>23202</v>
      </c>
      <c r="E2457" t="s">
        <v>23203</v>
      </c>
      <c r="F2457" t="s">
        <v>23204</v>
      </c>
      <c r="G2457" t="s">
        <v>3906</v>
      </c>
      <c r="H2457">
        <v>951.346</v>
      </c>
      <c r="I2457">
        <v>40.9071</v>
      </c>
      <c r="J2457" t="s">
        <v>23205</v>
      </c>
      <c r="K2457" t="s">
        <v>23206</v>
      </c>
      <c r="L2457">
        <v>303</v>
      </c>
      <c r="M2457">
        <v>49934</v>
      </c>
      <c r="N2457" t="s">
        <v>23207</v>
      </c>
      <c r="O2457" t="s">
        <v>23208</v>
      </c>
      <c r="P2457" t="s">
        <v>23209</v>
      </c>
    </row>
    <row r="2458" spans="1:16" x14ac:dyDescent="0.3">
      <c r="A2458" t="s">
        <v>23210</v>
      </c>
      <c r="B2458" t="s">
        <v>4347</v>
      </c>
      <c r="C2458" t="s">
        <v>23211</v>
      </c>
      <c r="D2458" t="s">
        <v>23212</v>
      </c>
      <c r="E2458" t="s">
        <v>23213</v>
      </c>
      <c r="F2458" t="s">
        <v>23214</v>
      </c>
      <c r="G2458" t="s">
        <v>3917</v>
      </c>
      <c r="H2458">
        <v>62.392899999999997</v>
      </c>
      <c r="I2458">
        <v>51</v>
      </c>
      <c r="K2458" t="s">
        <v>23215</v>
      </c>
      <c r="L2458">
        <v>1335</v>
      </c>
      <c r="M2458">
        <v>19554</v>
      </c>
      <c r="N2458" t="s">
        <v>5541</v>
      </c>
      <c r="O2458" t="s">
        <v>23216</v>
      </c>
    </row>
    <row r="2459" spans="1:16" x14ac:dyDescent="0.3">
      <c r="A2459" t="s">
        <v>23217</v>
      </c>
      <c r="B2459" t="s">
        <v>4091</v>
      </c>
      <c r="C2459">
        <v>37763</v>
      </c>
      <c r="D2459" t="s">
        <v>23218</v>
      </c>
      <c r="E2459" t="s">
        <v>23219</v>
      </c>
      <c r="F2459" t="s">
        <v>23220</v>
      </c>
      <c r="G2459" t="s">
        <v>3917</v>
      </c>
      <c r="H2459">
        <v>9.0523100000000003</v>
      </c>
      <c r="I2459">
        <v>32</v>
      </c>
      <c r="K2459" t="s">
        <v>23221</v>
      </c>
      <c r="L2459">
        <v>50</v>
      </c>
      <c r="M2459">
        <v>0</v>
      </c>
      <c r="N2459" t="s">
        <v>22203</v>
      </c>
      <c r="O2459" t="s">
        <v>23222</v>
      </c>
    </row>
    <row r="2460" spans="1:16" x14ac:dyDescent="0.3">
      <c r="A2460" t="s">
        <v>23223</v>
      </c>
      <c r="B2460" t="s">
        <v>3984</v>
      </c>
      <c r="C2460" t="s">
        <v>23224</v>
      </c>
      <c r="D2460" t="s">
        <v>23225</v>
      </c>
      <c r="E2460" t="s">
        <v>23226</v>
      </c>
      <c r="F2460" t="s">
        <v>23227</v>
      </c>
      <c r="G2460" t="s">
        <v>3917</v>
      </c>
      <c r="H2460">
        <v>50.779400000000003</v>
      </c>
      <c r="I2460">
        <v>56.5</v>
      </c>
      <c r="K2460" t="s">
        <v>23228</v>
      </c>
      <c r="L2460">
        <v>247</v>
      </c>
      <c r="M2460">
        <v>0</v>
      </c>
      <c r="N2460" t="s">
        <v>21936</v>
      </c>
      <c r="O2460" t="s">
        <v>23229</v>
      </c>
    </row>
    <row r="2461" spans="1:16" x14ac:dyDescent="0.3">
      <c r="A2461" t="s">
        <v>23230</v>
      </c>
      <c r="B2461" t="s">
        <v>4226</v>
      </c>
      <c r="C2461" t="s">
        <v>23231</v>
      </c>
      <c r="D2461" t="s">
        <v>23232</v>
      </c>
      <c r="E2461" t="s">
        <v>23233</v>
      </c>
      <c r="F2461" t="s">
        <v>23234</v>
      </c>
      <c r="G2461" t="s">
        <v>3989</v>
      </c>
      <c r="H2461">
        <v>18.613099999999999</v>
      </c>
      <c r="I2461">
        <v>58.1</v>
      </c>
      <c r="K2461" t="s">
        <v>23235</v>
      </c>
      <c r="L2461">
        <v>1499</v>
      </c>
      <c r="M2461">
        <v>0</v>
      </c>
      <c r="N2461" t="s">
        <v>23236</v>
      </c>
      <c r="O2461" t="s">
        <v>23237</v>
      </c>
    </row>
    <row r="2462" spans="1:16" x14ac:dyDescent="0.3">
      <c r="A2462" t="s">
        <v>23238</v>
      </c>
      <c r="B2462" t="s">
        <v>3984</v>
      </c>
      <c r="C2462" t="s">
        <v>23239</v>
      </c>
      <c r="D2462" t="s">
        <v>23240</v>
      </c>
      <c r="E2462" t="s">
        <v>23241</v>
      </c>
      <c r="F2462" t="s">
        <v>23242</v>
      </c>
      <c r="G2462" t="s">
        <v>3917</v>
      </c>
      <c r="H2462">
        <v>31.1252</v>
      </c>
      <c r="I2462">
        <v>47.7</v>
      </c>
      <c r="K2462" t="s">
        <v>23243</v>
      </c>
      <c r="L2462">
        <v>6542</v>
      </c>
      <c r="M2462">
        <v>0</v>
      </c>
      <c r="N2462" t="s">
        <v>23236</v>
      </c>
      <c r="O2462" t="s">
        <v>23244</v>
      </c>
    </row>
    <row r="2463" spans="1:16" x14ac:dyDescent="0.3">
      <c r="A2463" t="s">
        <v>23245</v>
      </c>
      <c r="B2463" t="s">
        <v>4267</v>
      </c>
      <c r="C2463" t="s">
        <v>23246</v>
      </c>
      <c r="D2463" t="s">
        <v>23247</v>
      </c>
      <c r="E2463" t="s">
        <v>23248</v>
      </c>
      <c r="F2463" t="s">
        <v>23249</v>
      </c>
      <c r="G2463" t="s">
        <v>3917</v>
      </c>
      <c r="H2463">
        <v>56.576599999999999</v>
      </c>
      <c r="I2463">
        <v>33.200000000000003</v>
      </c>
      <c r="K2463" t="s">
        <v>23250</v>
      </c>
      <c r="L2463">
        <v>66</v>
      </c>
      <c r="M2463">
        <v>9174</v>
      </c>
      <c r="N2463" t="s">
        <v>10737</v>
      </c>
      <c r="O2463" t="s">
        <v>23251</v>
      </c>
    </row>
    <row r="2464" spans="1:16" x14ac:dyDescent="0.3">
      <c r="A2464" t="s">
        <v>23252</v>
      </c>
      <c r="B2464" t="s">
        <v>4443</v>
      </c>
      <c r="C2464" t="s">
        <v>23253</v>
      </c>
      <c r="D2464" t="s">
        <v>23254</v>
      </c>
      <c r="E2464" t="s">
        <v>23255</v>
      </c>
      <c r="F2464" t="s">
        <v>23256</v>
      </c>
      <c r="G2464" t="s">
        <v>3917</v>
      </c>
      <c r="H2464">
        <v>1758.94</v>
      </c>
      <c r="I2464">
        <v>37.4</v>
      </c>
      <c r="K2464" t="s">
        <v>23257</v>
      </c>
      <c r="L2464">
        <v>48006</v>
      </c>
      <c r="M2464">
        <v>0</v>
      </c>
      <c r="N2464" t="s">
        <v>9689</v>
      </c>
      <c r="O2464" t="s">
        <v>23258</v>
      </c>
    </row>
    <row r="2465" spans="1:17" x14ac:dyDescent="0.3">
      <c r="A2465" t="s">
        <v>23259</v>
      </c>
      <c r="B2465" t="s">
        <v>4367</v>
      </c>
      <c r="D2465" t="s">
        <v>23260</v>
      </c>
      <c r="E2465" t="s">
        <v>23261</v>
      </c>
      <c r="F2465" t="s">
        <v>23262</v>
      </c>
      <c r="G2465" t="s">
        <v>3917</v>
      </c>
      <c r="H2465">
        <v>1221.8499999999999</v>
      </c>
      <c r="I2465">
        <v>39.299999999999997</v>
      </c>
      <c r="K2465" t="s">
        <v>23263</v>
      </c>
      <c r="L2465">
        <v>1269</v>
      </c>
      <c r="M2465">
        <v>43618</v>
      </c>
      <c r="N2465" t="s">
        <v>10347</v>
      </c>
      <c r="O2465" t="s">
        <v>23264</v>
      </c>
      <c r="P2465" t="s">
        <v>23265</v>
      </c>
    </row>
    <row r="2466" spans="1:17" x14ac:dyDescent="0.3">
      <c r="A2466" t="s">
        <v>23266</v>
      </c>
      <c r="B2466" t="s">
        <v>3984</v>
      </c>
      <c r="C2466" t="s">
        <v>23267</v>
      </c>
      <c r="D2466" t="s">
        <v>23268</v>
      </c>
      <c r="E2466" t="s">
        <v>12790</v>
      </c>
      <c r="F2466" t="s">
        <v>23269</v>
      </c>
      <c r="G2466" t="s">
        <v>3917</v>
      </c>
      <c r="H2466">
        <v>13.0982</v>
      </c>
      <c r="I2466">
        <v>48.3</v>
      </c>
      <c r="K2466" t="s">
        <v>23270</v>
      </c>
      <c r="L2466">
        <v>64</v>
      </c>
      <c r="M2466">
        <v>0</v>
      </c>
      <c r="N2466" t="s">
        <v>7211</v>
      </c>
      <c r="O2466" t="s">
        <v>23271</v>
      </c>
      <c r="Q2466">
        <v>18</v>
      </c>
    </row>
    <row r="2467" spans="1:17" x14ac:dyDescent="0.3">
      <c r="A2467" t="s">
        <v>23272</v>
      </c>
      <c r="B2467" t="s">
        <v>3984</v>
      </c>
      <c r="C2467" t="s">
        <v>23273</v>
      </c>
      <c r="D2467" t="s">
        <v>23274</v>
      </c>
      <c r="E2467" t="s">
        <v>23275</v>
      </c>
      <c r="F2467" t="s">
        <v>23276</v>
      </c>
      <c r="G2467" t="s">
        <v>3917</v>
      </c>
      <c r="H2467">
        <v>15.7264</v>
      </c>
      <c r="I2467">
        <v>49.5</v>
      </c>
      <c r="K2467" t="s">
        <v>23277</v>
      </c>
      <c r="L2467">
        <v>865</v>
      </c>
      <c r="M2467">
        <v>0</v>
      </c>
      <c r="N2467" t="s">
        <v>17056</v>
      </c>
      <c r="O2467" t="s">
        <v>23278</v>
      </c>
      <c r="Q2467">
        <v>17</v>
      </c>
    </row>
    <row r="2468" spans="1:17" x14ac:dyDescent="0.3">
      <c r="A2468" t="s">
        <v>23279</v>
      </c>
      <c r="B2468" t="s">
        <v>3984</v>
      </c>
      <c r="C2468" t="s">
        <v>23280</v>
      </c>
      <c r="D2468" t="s">
        <v>23281</v>
      </c>
      <c r="E2468" t="s">
        <v>23282</v>
      </c>
      <c r="F2468" t="s">
        <v>23283</v>
      </c>
      <c r="G2468" t="s">
        <v>3917</v>
      </c>
      <c r="H2468">
        <v>11.9975</v>
      </c>
      <c r="I2468">
        <v>47.4</v>
      </c>
      <c r="K2468" t="s">
        <v>23284</v>
      </c>
      <c r="L2468">
        <v>335</v>
      </c>
      <c r="M2468">
        <v>0</v>
      </c>
      <c r="N2468" t="s">
        <v>17056</v>
      </c>
      <c r="O2468" t="s">
        <v>23285</v>
      </c>
      <c r="Q2468">
        <v>18</v>
      </c>
    </row>
    <row r="2469" spans="1:17" x14ac:dyDescent="0.3">
      <c r="A2469" t="s">
        <v>23286</v>
      </c>
      <c r="B2469" t="s">
        <v>4198</v>
      </c>
      <c r="C2469" t="s">
        <v>23287</v>
      </c>
      <c r="D2469" t="s">
        <v>23288</v>
      </c>
      <c r="E2469" t="s">
        <v>23289</v>
      </c>
      <c r="F2469" t="s">
        <v>23290</v>
      </c>
      <c r="G2469" t="s">
        <v>3917</v>
      </c>
      <c r="H2469">
        <v>21.719799999999999</v>
      </c>
      <c r="I2469">
        <v>54</v>
      </c>
      <c r="K2469" t="s">
        <v>23291</v>
      </c>
      <c r="L2469">
        <v>20</v>
      </c>
      <c r="M2469">
        <v>9693</v>
      </c>
      <c r="N2469" t="s">
        <v>23292</v>
      </c>
      <c r="O2469" t="s">
        <v>23293</v>
      </c>
    </row>
    <row r="2470" spans="1:17" x14ac:dyDescent="0.3">
      <c r="A2470" t="s">
        <v>23294</v>
      </c>
      <c r="B2470" t="s">
        <v>4226</v>
      </c>
      <c r="D2470" t="s">
        <v>23295</v>
      </c>
      <c r="E2470" t="s">
        <v>11254</v>
      </c>
      <c r="F2470" t="s">
        <v>23296</v>
      </c>
      <c r="G2470" t="s">
        <v>3917</v>
      </c>
      <c r="H2470">
        <v>259.83699999999999</v>
      </c>
      <c r="I2470">
        <v>31.9</v>
      </c>
      <c r="K2470" t="s">
        <v>23297</v>
      </c>
      <c r="L2470">
        <v>160084</v>
      </c>
      <c r="M2470">
        <v>0</v>
      </c>
      <c r="N2470" t="s">
        <v>11257</v>
      </c>
      <c r="O2470" t="s">
        <v>23298</v>
      </c>
    </row>
    <row r="2471" spans="1:17" x14ac:dyDescent="0.3">
      <c r="A2471" t="s">
        <v>23299</v>
      </c>
      <c r="B2471" t="s">
        <v>4443</v>
      </c>
      <c r="D2471" t="s">
        <v>23300</v>
      </c>
      <c r="E2471" t="s">
        <v>23301</v>
      </c>
      <c r="F2471" t="s">
        <v>23302</v>
      </c>
      <c r="G2471" t="s">
        <v>3917</v>
      </c>
      <c r="H2471">
        <v>2284.63</v>
      </c>
      <c r="I2471">
        <v>41.3</v>
      </c>
      <c r="J2471" t="s">
        <v>23303</v>
      </c>
      <c r="K2471" t="s">
        <v>23304</v>
      </c>
      <c r="L2471">
        <v>13696</v>
      </c>
      <c r="M2471">
        <v>38117</v>
      </c>
      <c r="N2471" t="s">
        <v>23305</v>
      </c>
      <c r="O2471" t="s">
        <v>23306</v>
      </c>
      <c r="P2471" t="s">
        <v>23307</v>
      </c>
    </row>
    <row r="2472" spans="1:17" x14ac:dyDescent="0.3">
      <c r="A2472" t="s">
        <v>23308</v>
      </c>
      <c r="B2472" t="s">
        <v>4772</v>
      </c>
      <c r="C2472" t="s">
        <v>23309</v>
      </c>
      <c r="D2472" t="s">
        <v>23310</v>
      </c>
      <c r="E2472" t="s">
        <v>23311</v>
      </c>
      <c r="F2472" t="s">
        <v>23312</v>
      </c>
      <c r="G2472" t="s">
        <v>3917</v>
      </c>
      <c r="H2472">
        <v>15.2525</v>
      </c>
      <c r="I2472">
        <v>44.332000000000001</v>
      </c>
      <c r="J2472" t="s">
        <v>23313</v>
      </c>
      <c r="K2472" t="s">
        <v>23314</v>
      </c>
      <c r="L2472">
        <v>38</v>
      </c>
      <c r="M2472">
        <v>0</v>
      </c>
      <c r="N2472" t="s">
        <v>13760</v>
      </c>
      <c r="O2472" t="s">
        <v>23315</v>
      </c>
    </row>
    <row r="2473" spans="1:17" x14ac:dyDescent="0.3">
      <c r="A2473" t="s">
        <v>23316</v>
      </c>
      <c r="B2473" t="s">
        <v>3984</v>
      </c>
      <c r="C2473" t="s">
        <v>23317</v>
      </c>
      <c r="D2473" t="s">
        <v>23318</v>
      </c>
      <c r="E2473" t="s">
        <v>23319</v>
      </c>
      <c r="F2473" t="s">
        <v>23320</v>
      </c>
      <c r="G2473" t="s">
        <v>3989</v>
      </c>
      <c r="H2473">
        <v>39.901299999999999</v>
      </c>
      <c r="I2473">
        <v>46.5</v>
      </c>
      <c r="K2473" t="s">
        <v>23321</v>
      </c>
      <c r="L2473">
        <v>745</v>
      </c>
      <c r="M2473">
        <v>0</v>
      </c>
      <c r="N2473" t="s">
        <v>23322</v>
      </c>
      <c r="O2473" t="s">
        <v>23323</v>
      </c>
    </row>
    <row r="2474" spans="1:17" x14ac:dyDescent="0.3">
      <c r="A2474" t="s">
        <v>23324</v>
      </c>
      <c r="B2474" t="s">
        <v>4226</v>
      </c>
      <c r="D2474" t="s">
        <v>23325</v>
      </c>
      <c r="E2474" t="s">
        <v>23326</v>
      </c>
      <c r="F2474" t="s">
        <v>23327</v>
      </c>
      <c r="G2474" t="s">
        <v>3917</v>
      </c>
      <c r="H2474">
        <v>374.81599999999997</v>
      </c>
      <c r="I2474">
        <v>34.1</v>
      </c>
      <c r="K2474" t="s">
        <v>23328</v>
      </c>
      <c r="L2474">
        <v>60470</v>
      </c>
      <c r="M2474">
        <v>0</v>
      </c>
      <c r="N2474" t="s">
        <v>23322</v>
      </c>
      <c r="O2474" t="s">
        <v>23329</v>
      </c>
    </row>
    <row r="2475" spans="1:17" x14ac:dyDescent="0.3">
      <c r="A2475" t="s">
        <v>356</v>
      </c>
      <c r="B2475" t="s">
        <v>4347</v>
      </c>
      <c r="C2475" t="s">
        <v>23330</v>
      </c>
      <c r="D2475" t="s">
        <v>23331</v>
      </c>
      <c r="E2475" t="s">
        <v>23332</v>
      </c>
      <c r="F2475" t="s">
        <v>23333</v>
      </c>
      <c r="G2475" t="s">
        <v>3917</v>
      </c>
      <c r="H2475">
        <v>20.219799999999999</v>
      </c>
      <c r="I2475">
        <v>60.5</v>
      </c>
      <c r="K2475" t="s">
        <v>23334</v>
      </c>
      <c r="L2475">
        <v>46</v>
      </c>
      <c r="M2475">
        <v>0</v>
      </c>
      <c r="N2475" t="s">
        <v>16331</v>
      </c>
      <c r="O2475" t="s">
        <v>23335</v>
      </c>
      <c r="Q2475">
        <v>25</v>
      </c>
    </row>
    <row r="2476" spans="1:17" x14ac:dyDescent="0.3">
      <c r="A2476" t="s">
        <v>23336</v>
      </c>
      <c r="B2476" t="s">
        <v>3984</v>
      </c>
      <c r="C2476" t="s">
        <v>23337</v>
      </c>
      <c r="D2476" t="s">
        <v>23338</v>
      </c>
      <c r="E2476" t="s">
        <v>23339</v>
      </c>
      <c r="F2476" t="s">
        <v>23340</v>
      </c>
      <c r="G2476" t="s">
        <v>3917</v>
      </c>
      <c r="H2476">
        <v>29.505600000000001</v>
      </c>
      <c r="I2476">
        <v>50.7</v>
      </c>
      <c r="K2476" t="s">
        <v>23341</v>
      </c>
      <c r="L2476">
        <v>5</v>
      </c>
      <c r="M2476">
        <v>11120</v>
      </c>
      <c r="N2476" t="s">
        <v>5696</v>
      </c>
      <c r="O2476" t="s">
        <v>23342</v>
      </c>
    </row>
    <row r="2477" spans="1:17" x14ac:dyDescent="0.3">
      <c r="A2477" t="s">
        <v>23343</v>
      </c>
      <c r="B2477" t="s">
        <v>3984</v>
      </c>
      <c r="C2477" t="s">
        <v>23344</v>
      </c>
      <c r="D2477" t="s">
        <v>23345</v>
      </c>
      <c r="E2477" t="s">
        <v>23346</v>
      </c>
      <c r="F2477" t="s">
        <v>23347</v>
      </c>
      <c r="G2477" t="s">
        <v>3917</v>
      </c>
      <c r="H2477">
        <v>34.688899999999997</v>
      </c>
      <c r="I2477">
        <v>52.3</v>
      </c>
      <c r="K2477" t="s">
        <v>23348</v>
      </c>
      <c r="L2477">
        <v>11</v>
      </c>
      <c r="M2477">
        <v>12527</v>
      </c>
      <c r="N2477" t="s">
        <v>5696</v>
      </c>
      <c r="O2477" t="s">
        <v>23349</v>
      </c>
      <c r="P2477" t="s">
        <v>23350</v>
      </c>
    </row>
    <row r="2478" spans="1:17" x14ac:dyDescent="0.3">
      <c r="A2478" t="s">
        <v>736</v>
      </c>
      <c r="B2478" t="s">
        <v>3984</v>
      </c>
      <c r="C2478" t="s">
        <v>23351</v>
      </c>
      <c r="D2478" t="s">
        <v>23352</v>
      </c>
      <c r="E2478" t="s">
        <v>23353</v>
      </c>
      <c r="F2478" t="s">
        <v>23354</v>
      </c>
      <c r="G2478" t="s">
        <v>3917</v>
      </c>
      <c r="H2478">
        <v>32.912300000000002</v>
      </c>
      <c r="I2478">
        <v>51.7</v>
      </c>
      <c r="K2478" t="s">
        <v>23355</v>
      </c>
      <c r="L2478">
        <v>28</v>
      </c>
      <c r="M2478">
        <v>12049</v>
      </c>
      <c r="N2478" t="s">
        <v>5696</v>
      </c>
      <c r="O2478" t="s">
        <v>23356</v>
      </c>
      <c r="P2478" t="s">
        <v>23357</v>
      </c>
      <c r="Q2478">
        <v>22</v>
      </c>
    </row>
    <row r="2479" spans="1:17" x14ac:dyDescent="0.3">
      <c r="A2479" t="s">
        <v>87</v>
      </c>
      <c r="B2479" t="s">
        <v>3984</v>
      </c>
      <c r="C2479" t="s">
        <v>23358</v>
      </c>
      <c r="D2479" t="s">
        <v>23359</v>
      </c>
      <c r="E2479" t="s">
        <v>23360</v>
      </c>
      <c r="F2479" t="s">
        <v>23361</v>
      </c>
      <c r="G2479" t="s">
        <v>3917</v>
      </c>
      <c r="H2479">
        <v>31.7805</v>
      </c>
      <c r="I2479">
        <v>49.1</v>
      </c>
      <c r="K2479" t="s">
        <v>23362</v>
      </c>
      <c r="L2479">
        <v>367</v>
      </c>
      <c r="M2479">
        <v>11357</v>
      </c>
      <c r="N2479" t="s">
        <v>5696</v>
      </c>
      <c r="O2479" t="s">
        <v>23363</v>
      </c>
      <c r="P2479" t="s">
        <v>23364</v>
      </c>
    </row>
    <row r="2480" spans="1:17" x14ac:dyDescent="0.3">
      <c r="A2480" t="s">
        <v>23365</v>
      </c>
      <c r="B2480" t="s">
        <v>3984</v>
      </c>
      <c r="C2480" t="s">
        <v>23366</v>
      </c>
      <c r="D2480" t="s">
        <v>23367</v>
      </c>
      <c r="E2480" t="s">
        <v>23368</v>
      </c>
      <c r="F2480" t="s">
        <v>23369</v>
      </c>
      <c r="G2480" t="s">
        <v>3917</v>
      </c>
      <c r="H2480">
        <v>36.7226</v>
      </c>
      <c r="I2480">
        <v>51.3</v>
      </c>
      <c r="K2480" t="s">
        <v>23370</v>
      </c>
      <c r="L2480">
        <v>60</v>
      </c>
      <c r="M2480">
        <v>12762</v>
      </c>
      <c r="N2480" t="s">
        <v>5696</v>
      </c>
      <c r="O2480" t="s">
        <v>23371</v>
      </c>
      <c r="P2480" t="s">
        <v>23372</v>
      </c>
    </row>
    <row r="2481" spans="1:16" x14ac:dyDescent="0.3">
      <c r="A2481" t="s">
        <v>23373</v>
      </c>
      <c r="B2481" t="s">
        <v>3984</v>
      </c>
      <c r="C2481" t="s">
        <v>23374</v>
      </c>
      <c r="D2481" t="s">
        <v>23375</v>
      </c>
      <c r="E2481" t="s">
        <v>23376</v>
      </c>
      <c r="F2481" t="s">
        <v>23377</v>
      </c>
      <c r="G2481" t="s">
        <v>3917</v>
      </c>
      <c r="H2481">
        <v>38.224499999999999</v>
      </c>
      <c r="I2481">
        <v>50.4</v>
      </c>
      <c r="K2481" t="s">
        <v>23378</v>
      </c>
      <c r="L2481">
        <v>143</v>
      </c>
      <c r="M2481">
        <v>13234</v>
      </c>
      <c r="N2481" t="s">
        <v>5696</v>
      </c>
      <c r="O2481" t="s">
        <v>23379</v>
      </c>
      <c r="P2481" t="s">
        <v>23380</v>
      </c>
    </row>
    <row r="2482" spans="1:16" x14ac:dyDescent="0.3">
      <c r="A2482" t="s">
        <v>23381</v>
      </c>
      <c r="B2482" t="s">
        <v>3984</v>
      </c>
      <c r="C2482" t="s">
        <v>23382</v>
      </c>
      <c r="D2482" t="s">
        <v>23383</v>
      </c>
      <c r="E2482" t="s">
        <v>23384</v>
      </c>
      <c r="F2482" t="s">
        <v>23385</v>
      </c>
      <c r="G2482" t="s">
        <v>3917</v>
      </c>
      <c r="H2482">
        <v>31.616199999999999</v>
      </c>
      <c r="I2482">
        <v>53.7</v>
      </c>
      <c r="K2482" t="s">
        <v>23386</v>
      </c>
      <c r="L2482">
        <v>13</v>
      </c>
      <c r="M2482">
        <v>11909</v>
      </c>
      <c r="N2482" t="s">
        <v>5696</v>
      </c>
      <c r="O2482" t="s">
        <v>23387</v>
      </c>
    </row>
    <row r="2483" spans="1:16" x14ac:dyDescent="0.3">
      <c r="A2483" t="s">
        <v>23388</v>
      </c>
      <c r="B2483" t="s">
        <v>3984</v>
      </c>
      <c r="C2483" t="s">
        <v>23389</v>
      </c>
      <c r="D2483" t="s">
        <v>23390</v>
      </c>
      <c r="E2483" t="s">
        <v>23391</v>
      </c>
      <c r="F2483" t="s">
        <v>23392</v>
      </c>
      <c r="G2483" t="s">
        <v>3917</v>
      </c>
      <c r="H2483">
        <v>32.474400000000003</v>
      </c>
      <c r="I2483">
        <v>50.4</v>
      </c>
      <c r="K2483" t="s">
        <v>23393</v>
      </c>
      <c r="L2483">
        <v>17</v>
      </c>
      <c r="M2483">
        <v>11382</v>
      </c>
      <c r="N2483" t="s">
        <v>5696</v>
      </c>
      <c r="O2483" t="s">
        <v>23394</v>
      </c>
      <c r="P2483" t="s">
        <v>23395</v>
      </c>
    </row>
    <row r="2484" spans="1:16" x14ac:dyDescent="0.3">
      <c r="A2484" t="s">
        <v>23396</v>
      </c>
      <c r="B2484" t="s">
        <v>3984</v>
      </c>
      <c r="C2484" t="s">
        <v>23397</v>
      </c>
      <c r="D2484" t="s">
        <v>23398</v>
      </c>
      <c r="E2484" t="s">
        <v>23399</v>
      </c>
      <c r="F2484" t="s">
        <v>23400</v>
      </c>
      <c r="G2484" t="s">
        <v>3917</v>
      </c>
      <c r="H2484">
        <v>33.447099999999999</v>
      </c>
      <c r="I2484">
        <v>52.6</v>
      </c>
      <c r="K2484" t="s">
        <v>23401</v>
      </c>
      <c r="L2484">
        <v>67</v>
      </c>
      <c r="M2484">
        <v>12369</v>
      </c>
      <c r="N2484" t="s">
        <v>23402</v>
      </c>
      <c r="O2484" t="s">
        <v>23403</v>
      </c>
      <c r="P2484" t="s">
        <v>23404</v>
      </c>
    </row>
    <row r="2485" spans="1:16" x14ac:dyDescent="0.3">
      <c r="A2485" t="s">
        <v>23405</v>
      </c>
      <c r="B2485" t="s">
        <v>3984</v>
      </c>
      <c r="C2485" t="s">
        <v>23406</v>
      </c>
      <c r="D2485" t="s">
        <v>23407</v>
      </c>
      <c r="E2485" t="s">
        <v>23408</v>
      </c>
      <c r="F2485" t="s">
        <v>23409</v>
      </c>
      <c r="G2485" t="s">
        <v>3989</v>
      </c>
      <c r="H2485">
        <v>39.616199999999999</v>
      </c>
      <c r="I2485">
        <v>44.4</v>
      </c>
      <c r="K2485" t="s">
        <v>23410</v>
      </c>
      <c r="L2485">
        <v>1621</v>
      </c>
      <c r="M2485">
        <v>0</v>
      </c>
      <c r="N2485" t="s">
        <v>7633</v>
      </c>
      <c r="O2485" t="s">
        <v>23411</v>
      </c>
    </row>
    <row r="2486" spans="1:16" x14ac:dyDescent="0.3">
      <c r="A2486" t="s">
        <v>23412</v>
      </c>
      <c r="B2486" t="s">
        <v>3984</v>
      </c>
      <c r="C2486" t="s">
        <v>23413</v>
      </c>
      <c r="D2486" t="s">
        <v>23414</v>
      </c>
      <c r="E2486" t="s">
        <v>23415</v>
      </c>
      <c r="F2486" t="s">
        <v>23416</v>
      </c>
      <c r="G2486" t="s">
        <v>3989</v>
      </c>
      <c r="H2486">
        <v>29.675799999999999</v>
      </c>
      <c r="I2486">
        <v>47</v>
      </c>
      <c r="K2486" t="s">
        <v>23417</v>
      </c>
      <c r="L2486">
        <v>4996</v>
      </c>
      <c r="M2486">
        <v>0</v>
      </c>
      <c r="N2486" t="s">
        <v>8435</v>
      </c>
      <c r="O2486" t="s">
        <v>23418</v>
      </c>
    </row>
    <row r="2487" spans="1:16" x14ac:dyDescent="0.3">
      <c r="A2487" t="s">
        <v>23419</v>
      </c>
      <c r="B2487" t="s">
        <v>4208</v>
      </c>
      <c r="C2487" t="s">
        <v>23420</v>
      </c>
      <c r="D2487" t="s">
        <v>23421</v>
      </c>
      <c r="E2487" t="s">
        <v>23422</v>
      </c>
      <c r="F2487" t="s">
        <v>23423</v>
      </c>
      <c r="G2487" t="s">
        <v>3989</v>
      </c>
      <c r="H2487">
        <v>38.321300000000001</v>
      </c>
      <c r="I2487">
        <v>42.7</v>
      </c>
      <c r="K2487" t="s">
        <v>23424</v>
      </c>
      <c r="L2487">
        <v>11377</v>
      </c>
      <c r="M2487">
        <v>0</v>
      </c>
      <c r="N2487" t="s">
        <v>23425</v>
      </c>
      <c r="O2487" t="s">
        <v>23426</v>
      </c>
    </row>
    <row r="2488" spans="1:16" x14ac:dyDescent="0.3">
      <c r="A2488" t="s">
        <v>23427</v>
      </c>
      <c r="B2488" t="s">
        <v>4208</v>
      </c>
      <c r="D2488" t="s">
        <v>23428</v>
      </c>
      <c r="E2488" t="s">
        <v>23429</v>
      </c>
      <c r="F2488" t="s">
        <v>23430</v>
      </c>
      <c r="G2488" t="s">
        <v>3917</v>
      </c>
      <c r="H2488">
        <v>240.054</v>
      </c>
      <c r="I2488">
        <v>30</v>
      </c>
      <c r="K2488" t="s">
        <v>23431</v>
      </c>
      <c r="L2488">
        <v>4437</v>
      </c>
      <c r="M2488">
        <v>59773</v>
      </c>
      <c r="N2488" t="s">
        <v>15980</v>
      </c>
      <c r="O2488" t="s">
        <v>23432</v>
      </c>
    </row>
    <row r="2489" spans="1:16" x14ac:dyDescent="0.3">
      <c r="A2489" t="s">
        <v>23433</v>
      </c>
      <c r="B2489" t="s">
        <v>4367</v>
      </c>
      <c r="C2489" t="s">
        <v>23434</v>
      </c>
      <c r="D2489" t="s">
        <v>23435</v>
      </c>
      <c r="E2489" t="s">
        <v>23436</v>
      </c>
      <c r="F2489" t="s">
        <v>23437</v>
      </c>
      <c r="G2489" t="s">
        <v>3906</v>
      </c>
      <c r="H2489">
        <v>901.23800000000006</v>
      </c>
      <c r="I2489">
        <v>40.8673</v>
      </c>
      <c r="J2489" t="s">
        <v>23438</v>
      </c>
      <c r="K2489" t="s">
        <v>23439</v>
      </c>
      <c r="L2489">
        <v>337</v>
      </c>
      <c r="M2489">
        <v>56557</v>
      </c>
      <c r="N2489" t="s">
        <v>23440</v>
      </c>
      <c r="O2489" t="s">
        <v>23441</v>
      </c>
      <c r="P2489" t="s">
        <v>23442</v>
      </c>
    </row>
    <row r="2490" spans="1:16" x14ac:dyDescent="0.3">
      <c r="A2490" t="s">
        <v>23443</v>
      </c>
      <c r="B2490" t="s">
        <v>3923</v>
      </c>
      <c r="C2490" t="s">
        <v>23444</v>
      </c>
      <c r="D2490" t="s">
        <v>23445</v>
      </c>
      <c r="E2490" t="s">
        <v>23446</v>
      </c>
      <c r="F2490" t="s">
        <v>23447</v>
      </c>
      <c r="G2490" t="s">
        <v>3906</v>
      </c>
      <c r="H2490">
        <v>355.71800000000002</v>
      </c>
      <c r="I2490">
        <v>34.946100000000001</v>
      </c>
      <c r="J2490" t="s">
        <v>23448</v>
      </c>
      <c r="K2490" t="s">
        <v>23449</v>
      </c>
      <c r="L2490">
        <v>1199</v>
      </c>
      <c r="M2490">
        <v>36449</v>
      </c>
      <c r="N2490" t="s">
        <v>11420</v>
      </c>
      <c r="O2490" t="s">
        <v>23450</v>
      </c>
    </row>
    <row r="2491" spans="1:16" x14ac:dyDescent="0.3">
      <c r="A2491" t="s">
        <v>23451</v>
      </c>
      <c r="B2491" t="s">
        <v>4367</v>
      </c>
      <c r="D2491" t="s">
        <v>23452</v>
      </c>
      <c r="E2491" t="s">
        <v>23453</v>
      </c>
      <c r="F2491" t="s">
        <v>23454</v>
      </c>
      <c r="G2491" t="s">
        <v>3906</v>
      </c>
      <c r="H2491">
        <v>441.38900000000001</v>
      </c>
      <c r="I2491">
        <v>45.297499999999999</v>
      </c>
      <c r="J2491" t="s">
        <v>23455</v>
      </c>
      <c r="K2491" t="s">
        <v>23456</v>
      </c>
      <c r="L2491">
        <v>70</v>
      </c>
      <c r="M2491">
        <v>49263</v>
      </c>
      <c r="N2491" t="s">
        <v>23457</v>
      </c>
      <c r="O2491" t="s">
        <v>23458</v>
      </c>
      <c r="P2491" t="s">
        <v>23459</v>
      </c>
    </row>
    <row r="2492" spans="1:16" x14ac:dyDescent="0.3">
      <c r="A2492" t="s">
        <v>23460</v>
      </c>
      <c r="B2492" t="s">
        <v>4226</v>
      </c>
      <c r="C2492" t="s">
        <v>23461</v>
      </c>
      <c r="D2492" t="s">
        <v>23462</v>
      </c>
      <c r="E2492" t="s">
        <v>23463</v>
      </c>
      <c r="F2492" t="s">
        <v>23464</v>
      </c>
      <c r="G2492" t="s">
        <v>3917</v>
      </c>
      <c r="H2492">
        <v>450.339</v>
      </c>
      <c r="I2492">
        <v>37.5</v>
      </c>
      <c r="K2492" t="s">
        <v>23465</v>
      </c>
      <c r="L2492">
        <v>672913</v>
      </c>
      <c r="M2492">
        <v>0</v>
      </c>
      <c r="N2492" t="s">
        <v>14033</v>
      </c>
      <c r="O2492" t="s">
        <v>23466</v>
      </c>
    </row>
    <row r="2493" spans="1:16" x14ac:dyDescent="0.3">
      <c r="A2493" t="s">
        <v>23467</v>
      </c>
      <c r="B2493" t="s">
        <v>4635</v>
      </c>
      <c r="D2493" t="s">
        <v>23468</v>
      </c>
      <c r="E2493" t="s">
        <v>23469</v>
      </c>
      <c r="F2493" t="s">
        <v>23470</v>
      </c>
      <c r="G2493" t="s">
        <v>3917</v>
      </c>
      <c r="H2493">
        <v>1013.44</v>
      </c>
      <c r="I2493">
        <v>40.5</v>
      </c>
      <c r="K2493" t="s">
        <v>23471</v>
      </c>
      <c r="L2493">
        <v>2408</v>
      </c>
      <c r="M2493">
        <v>0</v>
      </c>
      <c r="N2493" t="s">
        <v>23472</v>
      </c>
      <c r="O2493" t="s">
        <v>23473</v>
      </c>
    </row>
    <row r="2494" spans="1:16" x14ac:dyDescent="0.3">
      <c r="A2494" t="s">
        <v>23474</v>
      </c>
      <c r="B2494" t="s">
        <v>4367</v>
      </c>
      <c r="C2494" t="s">
        <v>23475</v>
      </c>
      <c r="D2494" t="s">
        <v>23476</v>
      </c>
      <c r="E2494" t="s">
        <v>23477</v>
      </c>
      <c r="F2494" t="s">
        <v>23478</v>
      </c>
      <c r="G2494" t="s">
        <v>3906</v>
      </c>
      <c r="H2494">
        <v>1003.36</v>
      </c>
      <c r="I2494">
        <v>38.728299999999997</v>
      </c>
      <c r="J2494" t="s">
        <v>23479</v>
      </c>
      <c r="K2494" t="s">
        <v>23480</v>
      </c>
      <c r="L2494">
        <v>732</v>
      </c>
      <c r="M2494">
        <v>0</v>
      </c>
      <c r="N2494" t="s">
        <v>22755</v>
      </c>
      <c r="O2494" t="s">
        <v>23481</v>
      </c>
    </row>
    <row r="2495" spans="1:16" x14ac:dyDescent="0.3">
      <c r="A2495" t="s">
        <v>23482</v>
      </c>
      <c r="B2495" t="s">
        <v>4267</v>
      </c>
      <c r="C2495" t="s">
        <v>23483</v>
      </c>
      <c r="D2495" t="s">
        <v>23484</v>
      </c>
      <c r="E2495" t="s">
        <v>23485</v>
      </c>
      <c r="F2495" t="s">
        <v>23486</v>
      </c>
      <c r="G2495" t="s">
        <v>3906</v>
      </c>
      <c r="H2495">
        <v>2474.31</v>
      </c>
      <c r="I2495">
        <v>46.893099999999997</v>
      </c>
      <c r="J2495" t="s">
        <v>23487</v>
      </c>
      <c r="K2495" t="s">
        <v>23488</v>
      </c>
      <c r="L2495">
        <v>1665</v>
      </c>
      <c r="M2495">
        <v>28837</v>
      </c>
      <c r="N2495" t="s">
        <v>7323</v>
      </c>
      <c r="O2495" t="s">
        <v>23489</v>
      </c>
      <c r="P2495" t="s">
        <v>23490</v>
      </c>
    </row>
    <row r="2496" spans="1:16" x14ac:dyDescent="0.3">
      <c r="A2496" t="s">
        <v>23491</v>
      </c>
      <c r="B2496" t="s">
        <v>4443</v>
      </c>
      <c r="C2496" t="s">
        <v>23492</v>
      </c>
      <c r="D2496" t="s">
        <v>23493</v>
      </c>
      <c r="E2496" t="s">
        <v>23494</v>
      </c>
      <c r="F2496" t="s">
        <v>23495</v>
      </c>
      <c r="G2496" t="s">
        <v>3906</v>
      </c>
      <c r="H2496">
        <v>2345.5500000000002</v>
      </c>
      <c r="I2496">
        <v>41.286099999999998</v>
      </c>
      <c r="J2496" t="s">
        <v>23496</v>
      </c>
      <c r="K2496" t="s">
        <v>23497</v>
      </c>
      <c r="L2496">
        <v>929</v>
      </c>
      <c r="M2496">
        <v>52703</v>
      </c>
      <c r="N2496" t="s">
        <v>10483</v>
      </c>
      <c r="O2496" t="s">
        <v>23498</v>
      </c>
      <c r="P2496" t="s">
        <v>23499</v>
      </c>
    </row>
    <row r="2497" spans="1:17" x14ac:dyDescent="0.3">
      <c r="A2497" t="s">
        <v>23500</v>
      </c>
      <c r="B2497" t="s">
        <v>4772</v>
      </c>
      <c r="C2497" t="s">
        <v>23501</v>
      </c>
      <c r="D2497" t="s">
        <v>23502</v>
      </c>
      <c r="E2497" t="s">
        <v>23503</v>
      </c>
      <c r="F2497" t="s">
        <v>23504</v>
      </c>
      <c r="G2497" t="s">
        <v>3917</v>
      </c>
      <c r="H2497">
        <v>69.711799999999997</v>
      </c>
      <c r="I2497">
        <v>64.113100000000003</v>
      </c>
      <c r="J2497" t="s">
        <v>23505</v>
      </c>
      <c r="K2497" t="s">
        <v>23506</v>
      </c>
      <c r="L2497">
        <v>6720</v>
      </c>
      <c r="M2497">
        <v>16755</v>
      </c>
      <c r="N2497" t="s">
        <v>21233</v>
      </c>
      <c r="O2497" t="s">
        <v>23507</v>
      </c>
      <c r="P2497" t="s">
        <v>23508</v>
      </c>
    </row>
    <row r="2498" spans="1:17" x14ac:dyDescent="0.3">
      <c r="A2498" t="s">
        <v>23509</v>
      </c>
      <c r="B2498" t="s">
        <v>3984</v>
      </c>
      <c r="C2498" t="s">
        <v>23510</v>
      </c>
      <c r="D2498" t="s">
        <v>23511</v>
      </c>
      <c r="E2498" t="s">
        <v>23512</v>
      </c>
      <c r="F2498" t="s">
        <v>23513</v>
      </c>
      <c r="G2498" t="s">
        <v>3917</v>
      </c>
      <c r="H2498">
        <v>57.996400000000001</v>
      </c>
      <c r="I2498">
        <v>50</v>
      </c>
      <c r="K2498" t="s">
        <v>23514</v>
      </c>
      <c r="L2498">
        <v>911</v>
      </c>
      <c r="M2498">
        <v>0</v>
      </c>
      <c r="N2498" t="s">
        <v>23515</v>
      </c>
      <c r="O2498" t="s">
        <v>23516</v>
      </c>
    </row>
    <row r="2499" spans="1:17" x14ac:dyDescent="0.3">
      <c r="A2499" t="s">
        <v>23517</v>
      </c>
      <c r="B2499" t="s">
        <v>4511</v>
      </c>
      <c r="C2499" t="s">
        <v>23518</v>
      </c>
      <c r="D2499" t="s">
        <v>23519</v>
      </c>
      <c r="E2499" t="s">
        <v>23520</v>
      </c>
      <c r="F2499" t="s">
        <v>23521</v>
      </c>
      <c r="G2499" t="s">
        <v>3917</v>
      </c>
      <c r="H2499">
        <v>2053.87</v>
      </c>
      <c r="I2499">
        <v>42.7</v>
      </c>
      <c r="J2499" t="s">
        <v>23522</v>
      </c>
      <c r="K2499" t="s">
        <v>23523</v>
      </c>
      <c r="L2499">
        <v>25188</v>
      </c>
      <c r="M2499">
        <v>24758</v>
      </c>
      <c r="N2499" t="s">
        <v>23515</v>
      </c>
      <c r="O2499" t="s">
        <v>23524</v>
      </c>
      <c r="P2499" t="s">
        <v>23525</v>
      </c>
    </row>
    <row r="2500" spans="1:17" x14ac:dyDescent="0.3">
      <c r="A2500" t="s">
        <v>23526</v>
      </c>
      <c r="B2500" t="s">
        <v>4208</v>
      </c>
      <c r="C2500" t="s">
        <v>23527</v>
      </c>
      <c r="D2500" t="s">
        <v>23528</v>
      </c>
      <c r="E2500" t="s">
        <v>23529</v>
      </c>
      <c r="F2500" t="s">
        <v>23530</v>
      </c>
      <c r="G2500" t="s">
        <v>3989</v>
      </c>
      <c r="H2500">
        <v>58.232399999999998</v>
      </c>
      <c r="I2500">
        <v>25.8</v>
      </c>
      <c r="K2500" t="s">
        <v>23531</v>
      </c>
      <c r="L2500">
        <v>79</v>
      </c>
      <c r="M2500">
        <v>0</v>
      </c>
      <c r="N2500" t="s">
        <v>19787</v>
      </c>
      <c r="O2500" t="s">
        <v>23532</v>
      </c>
    </row>
    <row r="2501" spans="1:17" x14ac:dyDescent="0.3">
      <c r="A2501" t="s">
        <v>23533</v>
      </c>
      <c r="B2501" t="s">
        <v>3984</v>
      </c>
      <c r="C2501" t="s">
        <v>23534</v>
      </c>
      <c r="D2501" t="s">
        <v>23535</v>
      </c>
      <c r="E2501" t="s">
        <v>23536</v>
      </c>
      <c r="F2501" t="s">
        <v>23537</v>
      </c>
      <c r="G2501" t="s">
        <v>3917</v>
      </c>
      <c r="H2501">
        <v>32.911000000000001</v>
      </c>
      <c r="I2501">
        <v>51.3</v>
      </c>
      <c r="K2501" t="s">
        <v>23538</v>
      </c>
      <c r="L2501">
        <v>43</v>
      </c>
      <c r="M2501">
        <v>9825</v>
      </c>
      <c r="N2501" t="s">
        <v>8526</v>
      </c>
      <c r="O2501" t="s">
        <v>23539</v>
      </c>
    </row>
    <row r="2502" spans="1:17" x14ac:dyDescent="0.3">
      <c r="A2502" t="s">
        <v>23540</v>
      </c>
      <c r="B2502" t="s">
        <v>3984</v>
      </c>
      <c r="C2502" t="s">
        <v>23541</v>
      </c>
      <c r="D2502" t="s">
        <v>23542</v>
      </c>
      <c r="E2502" t="s">
        <v>23543</v>
      </c>
      <c r="F2502" t="s">
        <v>23544</v>
      </c>
      <c r="G2502" t="s">
        <v>3917</v>
      </c>
      <c r="H2502">
        <v>11.0921</v>
      </c>
      <c r="I2502">
        <v>44.3</v>
      </c>
      <c r="K2502" t="s">
        <v>23545</v>
      </c>
      <c r="L2502">
        <v>24</v>
      </c>
      <c r="M2502">
        <v>5056</v>
      </c>
      <c r="N2502" t="s">
        <v>23546</v>
      </c>
      <c r="O2502" t="s">
        <v>23547</v>
      </c>
      <c r="P2502" t="s">
        <v>23548</v>
      </c>
    </row>
    <row r="2503" spans="1:17" x14ac:dyDescent="0.3">
      <c r="A2503" t="s">
        <v>23549</v>
      </c>
      <c r="B2503" t="s">
        <v>4208</v>
      </c>
      <c r="C2503" t="s">
        <v>23550</v>
      </c>
      <c r="D2503" t="s">
        <v>23551</v>
      </c>
      <c r="E2503" t="s">
        <v>23552</v>
      </c>
      <c r="F2503" t="s">
        <v>23553</v>
      </c>
      <c r="G2503" t="s">
        <v>3989</v>
      </c>
      <c r="H2503">
        <v>42.487000000000002</v>
      </c>
      <c r="I2503">
        <v>28.4</v>
      </c>
      <c r="L2503">
        <v>1810</v>
      </c>
      <c r="M2503">
        <v>0</v>
      </c>
      <c r="N2503" t="s">
        <v>23554</v>
      </c>
      <c r="O2503" t="s">
        <v>23555</v>
      </c>
    </row>
    <row r="2504" spans="1:17" x14ac:dyDescent="0.3">
      <c r="A2504" t="s">
        <v>720</v>
      </c>
      <c r="B2504" t="s">
        <v>3984</v>
      </c>
      <c r="C2504" t="s">
        <v>23556</v>
      </c>
      <c r="D2504" t="s">
        <v>23557</v>
      </c>
      <c r="E2504" t="s">
        <v>23558</v>
      </c>
      <c r="F2504" t="s">
        <v>23559</v>
      </c>
      <c r="G2504" t="s">
        <v>3989</v>
      </c>
      <c r="H2504">
        <v>34.340600000000002</v>
      </c>
      <c r="I2504">
        <v>49.1</v>
      </c>
      <c r="K2504" t="s">
        <v>23560</v>
      </c>
      <c r="L2504">
        <v>62</v>
      </c>
      <c r="M2504">
        <v>0</v>
      </c>
      <c r="N2504" t="s">
        <v>23561</v>
      </c>
      <c r="O2504" t="s">
        <v>23562</v>
      </c>
      <c r="Q2504">
        <v>24</v>
      </c>
    </row>
    <row r="2505" spans="1:17" x14ac:dyDescent="0.3">
      <c r="A2505" t="s">
        <v>23563</v>
      </c>
      <c r="B2505" t="s">
        <v>4208</v>
      </c>
      <c r="C2505" t="s">
        <v>23564</v>
      </c>
      <c r="D2505" t="s">
        <v>23565</v>
      </c>
      <c r="E2505" t="s">
        <v>23566</v>
      </c>
      <c r="F2505" t="s">
        <v>23567</v>
      </c>
      <c r="G2505" t="s">
        <v>3989</v>
      </c>
      <c r="H2505">
        <v>47.267899999999997</v>
      </c>
      <c r="I2505">
        <v>32.1</v>
      </c>
      <c r="L2505">
        <v>471</v>
      </c>
      <c r="M2505">
        <v>0</v>
      </c>
      <c r="N2505" t="s">
        <v>23568</v>
      </c>
      <c r="O2505" t="s">
        <v>23569</v>
      </c>
    </row>
    <row r="2506" spans="1:17" x14ac:dyDescent="0.3">
      <c r="A2506" t="s">
        <v>23570</v>
      </c>
      <c r="B2506" t="s">
        <v>4443</v>
      </c>
      <c r="D2506" t="s">
        <v>23571</v>
      </c>
      <c r="E2506" t="s">
        <v>23572</v>
      </c>
      <c r="F2506" t="s">
        <v>23573</v>
      </c>
      <c r="G2506" t="s">
        <v>3917</v>
      </c>
      <c r="H2506">
        <v>2510.59</v>
      </c>
      <c r="I2506">
        <v>40.200000000000003</v>
      </c>
      <c r="K2506" t="s">
        <v>23574</v>
      </c>
      <c r="L2506">
        <v>14543</v>
      </c>
      <c r="M2506">
        <v>31750</v>
      </c>
      <c r="N2506" t="s">
        <v>23575</v>
      </c>
      <c r="O2506" t="s">
        <v>23576</v>
      </c>
      <c r="P2506" t="s">
        <v>23577</v>
      </c>
    </row>
    <row r="2507" spans="1:17" x14ac:dyDescent="0.3">
      <c r="A2507" t="s">
        <v>23578</v>
      </c>
      <c r="B2507" t="s">
        <v>4226</v>
      </c>
      <c r="C2507" t="s">
        <v>23579</v>
      </c>
      <c r="D2507" t="s">
        <v>23580</v>
      </c>
      <c r="E2507" t="s">
        <v>23581</v>
      </c>
      <c r="F2507" t="s">
        <v>23582</v>
      </c>
      <c r="G2507" t="s">
        <v>3917</v>
      </c>
      <c r="H2507">
        <v>287.90100000000001</v>
      </c>
      <c r="I2507">
        <v>42.6</v>
      </c>
      <c r="K2507" t="s">
        <v>23583</v>
      </c>
      <c r="L2507">
        <v>13258</v>
      </c>
      <c r="M2507">
        <v>26071</v>
      </c>
      <c r="N2507" t="s">
        <v>23584</v>
      </c>
      <c r="O2507" t="s">
        <v>23585</v>
      </c>
      <c r="P2507" t="s">
        <v>23586</v>
      </c>
    </row>
    <row r="2508" spans="1:17" x14ac:dyDescent="0.3">
      <c r="A2508" t="s">
        <v>23587</v>
      </c>
      <c r="B2508" t="s">
        <v>5082</v>
      </c>
      <c r="D2508" t="s">
        <v>23588</v>
      </c>
      <c r="E2508" t="s">
        <v>23589</v>
      </c>
      <c r="F2508" t="s">
        <v>23590</v>
      </c>
      <c r="G2508" t="s">
        <v>3917</v>
      </c>
      <c r="H2508">
        <v>617.34500000000003</v>
      </c>
      <c r="I2508">
        <v>36.200000000000003</v>
      </c>
      <c r="K2508" t="s">
        <v>23591</v>
      </c>
      <c r="L2508">
        <v>316398</v>
      </c>
      <c r="M2508">
        <v>0</v>
      </c>
      <c r="N2508" t="s">
        <v>19244</v>
      </c>
      <c r="O2508" t="s">
        <v>23592</v>
      </c>
    </row>
    <row r="2509" spans="1:17" x14ac:dyDescent="0.3">
      <c r="A2509" t="s">
        <v>23593</v>
      </c>
      <c r="B2509" t="s">
        <v>4208</v>
      </c>
      <c r="D2509" t="s">
        <v>23594</v>
      </c>
      <c r="E2509" t="s">
        <v>23595</v>
      </c>
      <c r="F2509" t="s">
        <v>23596</v>
      </c>
      <c r="G2509" t="s">
        <v>3917</v>
      </c>
      <c r="H2509">
        <v>696.95399999999995</v>
      </c>
      <c r="I2509">
        <v>0</v>
      </c>
      <c r="K2509" t="s">
        <v>23597</v>
      </c>
      <c r="L2509">
        <v>23647</v>
      </c>
      <c r="M2509">
        <v>0</v>
      </c>
      <c r="N2509" t="s">
        <v>23598</v>
      </c>
      <c r="O2509" t="s">
        <v>23599</v>
      </c>
    </row>
    <row r="2510" spans="1:17" x14ac:dyDescent="0.3">
      <c r="A2510" t="s">
        <v>23600</v>
      </c>
      <c r="B2510" t="s">
        <v>5082</v>
      </c>
      <c r="C2510" t="s">
        <v>23601</v>
      </c>
      <c r="D2510" t="s">
        <v>23602</v>
      </c>
      <c r="E2510" t="s">
        <v>23603</v>
      </c>
      <c r="F2510" t="s">
        <v>23604</v>
      </c>
      <c r="G2510" t="s">
        <v>3917</v>
      </c>
      <c r="H2510">
        <v>834.55600000000004</v>
      </c>
      <c r="I2510">
        <v>39.200000000000003</v>
      </c>
      <c r="K2510" t="s">
        <v>23605</v>
      </c>
      <c r="L2510">
        <v>86083</v>
      </c>
      <c r="M2510">
        <v>18599</v>
      </c>
      <c r="N2510" t="s">
        <v>9539</v>
      </c>
      <c r="O2510" t="s">
        <v>23606</v>
      </c>
    </row>
    <row r="2511" spans="1:17" x14ac:dyDescent="0.3">
      <c r="A2511" t="s">
        <v>715</v>
      </c>
      <c r="B2511" t="s">
        <v>4198</v>
      </c>
      <c r="C2511" t="s">
        <v>23607</v>
      </c>
      <c r="D2511" t="s">
        <v>23608</v>
      </c>
      <c r="E2511" t="s">
        <v>23609</v>
      </c>
      <c r="F2511" t="s">
        <v>23610</v>
      </c>
      <c r="G2511" t="s">
        <v>3917</v>
      </c>
      <c r="H2511">
        <v>40.737499999999997</v>
      </c>
      <c r="I2511">
        <v>42.4</v>
      </c>
      <c r="K2511" t="s">
        <v>23611</v>
      </c>
      <c r="L2511">
        <v>1283</v>
      </c>
      <c r="M2511">
        <v>11343</v>
      </c>
      <c r="N2511" t="s">
        <v>23612</v>
      </c>
      <c r="O2511" t="s">
        <v>23613</v>
      </c>
    </row>
    <row r="2512" spans="1:17" x14ac:dyDescent="0.3">
      <c r="A2512" t="s">
        <v>23614</v>
      </c>
      <c r="B2512" t="s">
        <v>4347</v>
      </c>
      <c r="C2512" t="s">
        <v>23615</v>
      </c>
      <c r="D2512" t="s">
        <v>23616</v>
      </c>
      <c r="E2512" t="s">
        <v>23617</v>
      </c>
      <c r="F2512" t="s">
        <v>23618</v>
      </c>
      <c r="G2512" t="s">
        <v>3989</v>
      </c>
      <c r="H2512">
        <v>30.479800000000001</v>
      </c>
      <c r="I2512">
        <v>53.7</v>
      </c>
      <c r="K2512" t="s">
        <v>23619</v>
      </c>
      <c r="L2512">
        <v>167</v>
      </c>
      <c r="M2512">
        <v>0</v>
      </c>
      <c r="N2512" t="s">
        <v>23620</v>
      </c>
      <c r="O2512" t="s">
        <v>23621</v>
      </c>
    </row>
    <row r="2513" spans="1:17" x14ac:dyDescent="0.3">
      <c r="A2513" t="s">
        <v>23622</v>
      </c>
      <c r="B2513" t="s">
        <v>3984</v>
      </c>
      <c r="C2513" t="s">
        <v>23623</v>
      </c>
      <c r="D2513" t="s">
        <v>23624</v>
      </c>
      <c r="E2513" t="s">
        <v>23625</v>
      </c>
      <c r="F2513" t="s">
        <v>23626</v>
      </c>
      <c r="G2513" t="s">
        <v>3917</v>
      </c>
      <c r="H2513">
        <v>9.5610300000000006</v>
      </c>
      <c r="I2513">
        <v>47.6</v>
      </c>
      <c r="K2513" t="s">
        <v>23627</v>
      </c>
      <c r="L2513">
        <v>16</v>
      </c>
      <c r="M2513">
        <v>0</v>
      </c>
      <c r="N2513" t="s">
        <v>7677</v>
      </c>
      <c r="O2513" t="s">
        <v>23628</v>
      </c>
      <c r="Q2513">
        <v>25</v>
      </c>
    </row>
    <row r="2514" spans="1:17" x14ac:dyDescent="0.3">
      <c r="A2514" t="s">
        <v>23629</v>
      </c>
      <c r="B2514" t="s">
        <v>4208</v>
      </c>
      <c r="D2514" t="s">
        <v>23630</v>
      </c>
      <c r="E2514" t="s">
        <v>23631</v>
      </c>
      <c r="F2514" t="s">
        <v>23632</v>
      </c>
      <c r="G2514" t="s">
        <v>3917</v>
      </c>
      <c r="H2514">
        <v>173.36199999999999</v>
      </c>
      <c r="I2514">
        <v>38.200000000000003</v>
      </c>
      <c r="K2514" t="s">
        <v>23633</v>
      </c>
      <c r="L2514">
        <v>154509</v>
      </c>
      <c r="M2514">
        <v>0</v>
      </c>
      <c r="N2514" t="s">
        <v>9253</v>
      </c>
      <c r="O2514" t="s">
        <v>23634</v>
      </c>
    </row>
    <row r="2515" spans="1:17" x14ac:dyDescent="0.3">
      <c r="A2515" t="s">
        <v>23635</v>
      </c>
      <c r="B2515" t="s">
        <v>4208</v>
      </c>
      <c r="D2515" t="s">
        <v>23636</v>
      </c>
      <c r="E2515" t="s">
        <v>23637</v>
      </c>
      <c r="F2515" t="s">
        <v>23638</v>
      </c>
      <c r="G2515" t="s">
        <v>3917</v>
      </c>
      <c r="H2515">
        <v>322.334</v>
      </c>
      <c r="I2515">
        <v>0</v>
      </c>
      <c r="K2515" t="s">
        <v>23639</v>
      </c>
      <c r="L2515">
        <v>128401</v>
      </c>
      <c r="M2515">
        <v>0</v>
      </c>
      <c r="N2515" t="s">
        <v>9253</v>
      </c>
      <c r="O2515" t="s">
        <v>23640</v>
      </c>
    </row>
    <row r="2516" spans="1:17" x14ac:dyDescent="0.3">
      <c r="A2516" t="s">
        <v>23641</v>
      </c>
      <c r="B2516" t="s">
        <v>5082</v>
      </c>
      <c r="D2516" t="s">
        <v>23642</v>
      </c>
      <c r="E2516" t="s">
        <v>23643</v>
      </c>
      <c r="F2516" t="s">
        <v>23644</v>
      </c>
      <c r="G2516" t="s">
        <v>3917</v>
      </c>
      <c r="H2516">
        <v>162.94399999999999</v>
      </c>
      <c r="I2516">
        <v>35.299999999999997</v>
      </c>
      <c r="K2516" t="s">
        <v>23645</v>
      </c>
      <c r="L2516">
        <v>16212</v>
      </c>
      <c r="M2516">
        <v>13631</v>
      </c>
      <c r="N2516" t="s">
        <v>9539</v>
      </c>
      <c r="O2516" t="s">
        <v>23646</v>
      </c>
    </row>
    <row r="2517" spans="1:17" x14ac:dyDescent="0.3">
      <c r="A2517" t="s">
        <v>23647</v>
      </c>
      <c r="B2517" t="s">
        <v>4208</v>
      </c>
      <c r="C2517" t="s">
        <v>23648</v>
      </c>
      <c r="D2517" t="s">
        <v>23649</v>
      </c>
      <c r="E2517" t="s">
        <v>23650</v>
      </c>
      <c r="F2517" t="s">
        <v>23651</v>
      </c>
      <c r="G2517" t="s">
        <v>3917</v>
      </c>
      <c r="H2517">
        <v>259.12599999999998</v>
      </c>
      <c r="I2517">
        <v>41</v>
      </c>
      <c r="K2517" t="s">
        <v>23652</v>
      </c>
      <c r="L2517">
        <v>24923</v>
      </c>
      <c r="M2517">
        <v>21425</v>
      </c>
      <c r="N2517" t="s">
        <v>9539</v>
      </c>
      <c r="O2517" t="s">
        <v>23653</v>
      </c>
    </row>
    <row r="2518" spans="1:17" x14ac:dyDescent="0.3">
      <c r="A2518" t="s">
        <v>23654</v>
      </c>
      <c r="B2518" t="s">
        <v>5082</v>
      </c>
      <c r="D2518" t="s">
        <v>23655</v>
      </c>
      <c r="E2518" t="s">
        <v>23656</v>
      </c>
      <c r="F2518" t="s">
        <v>23657</v>
      </c>
      <c r="G2518" t="s">
        <v>3917</v>
      </c>
      <c r="H2518">
        <v>117.182</v>
      </c>
      <c r="I2518">
        <v>41.5</v>
      </c>
      <c r="K2518" t="s">
        <v>23658</v>
      </c>
      <c r="L2518">
        <v>7068</v>
      </c>
      <c r="M2518">
        <v>10577</v>
      </c>
      <c r="N2518" t="s">
        <v>10816</v>
      </c>
      <c r="O2518" t="s">
        <v>23659</v>
      </c>
    </row>
    <row r="2519" spans="1:17" x14ac:dyDescent="0.3">
      <c r="A2519" t="s">
        <v>23660</v>
      </c>
      <c r="B2519" t="s">
        <v>4208</v>
      </c>
      <c r="D2519" t="s">
        <v>23661</v>
      </c>
      <c r="E2519" t="s">
        <v>23662</v>
      </c>
      <c r="F2519" t="s">
        <v>23663</v>
      </c>
      <c r="G2519" t="s">
        <v>3917</v>
      </c>
      <c r="H2519">
        <v>218.333</v>
      </c>
      <c r="I2519">
        <v>40.4</v>
      </c>
      <c r="K2519" t="s">
        <v>23664</v>
      </c>
      <c r="L2519">
        <v>22336</v>
      </c>
      <c r="M2519">
        <v>13156</v>
      </c>
      <c r="N2519" t="s">
        <v>9539</v>
      </c>
      <c r="O2519" t="s">
        <v>23665</v>
      </c>
    </row>
    <row r="2520" spans="1:17" x14ac:dyDescent="0.3">
      <c r="A2520" t="s">
        <v>23666</v>
      </c>
      <c r="B2520" t="s">
        <v>5082</v>
      </c>
      <c r="D2520" t="s">
        <v>23667</v>
      </c>
      <c r="E2520" t="s">
        <v>23668</v>
      </c>
      <c r="F2520" t="s">
        <v>23669</v>
      </c>
      <c r="G2520" t="s">
        <v>3917</v>
      </c>
      <c r="H2520">
        <v>396.952</v>
      </c>
      <c r="I2520">
        <v>35</v>
      </c>
      <c r="K2520" t="s">
        <v>23670</v>
      </c>
      <c r="L2520">
        <v>370</v>
      </c>
      <c r="M2520">
        <v>0</v>
      </c>
      <c r="N2520" t="s">
        <v>4336</v>
      </c>
      <c r="O2520" t="s">
        <v>23671</v>
      </c>
    </row>
    <row r="2521" spans="1:17" x14ac:dyDescent="0.3">
      <c r="A2521" t="s">
        <v>23672</v>
      </c>
      <c r="B2521" t="s">
        <v>5082</v>
      </c>
      <c r="C2521" t="s">
        <v>23673</v>
      </c>
      <c r="D2521" t="s">
        <v>23674</v>
      </c>
      <c r="E2521" t="s">
        <v>23675</v>
      </c>
      <c r="F2521" t="s">
        <v>23676</v>
      </c>
      <c r="G2521" t="s">
        <v>3917</v>
      </c>
      <c r="H2521">
        <v>367.39699999999999</v>
      </c>
      <c r="I2521">
        <v>34</v>
      </c>
      <c r="K2521" t="s">
        <v>23677</v>
      </c>
      <c r="L2521">
        <v>23355</v>
      </c>
      <c r="M2521">
        <v>25634</v>
      </c>
      <c r="N2521" t="s">
        <v>9539</v>
      </c>
      <c r="O2521" t="s">
        <v>23678</v>
      </c>
    </row>
    <row r="2522" spans="1:17" x14ac:dyDescent="0.3">
      <c r="A2522" t="s">
        <v>23679</v>
      </c>
      <c r="B2522" t="s">
        <v>5082</v>
      </c>
      <c r="C2522" t="s">
        <v>23680</v>
      </c>
      <c r="D2522" t="s">
        <v>23681</v>
      </c>
      <c r="E2522" t="s">
        <v>23682</v>
      </c>
      <c r="F2522" t="s">
        <v>23683</v>
      </c>
      <c r="G2522" t="s">
        <v>3917</v>
      </c>
      <c r="H2522">
        <v>340.81799999999998</v>
      </c>
      <c r="I2522">
        <v>32.700000000000003</v>
      </c>
      <c r="K2522" t="s">
        <v>23684</v>
      </c>
      <c r="L2522">
        <v>62061</v>
      </c>
      <c r="M2522">
        <v>22255</v>
      </c>
      <c r="N2522" t="s">
        <v>9539</v>
      </c>
      <c r="O2522" t="s">
        <v>23685</v>
      </c>
    </row>
    <row r="2523" spans="1:17" x14ac:dyDescent="0.3">
      <c r="A2523" t="s">
        <v>23686</v>
      </c>
      <c r="B2523" t="s">
        <v>5082</v>
      </c>
      <c r="C2523" t="s">
        <v>23687</v>
      </c>
      <c r="D2523" t="s">
        <v>23688</v>
      </c>
      <c r="E2523" t="s">
        <v>23689</v>
      </c>
      <c r="F2523" t="s">
        <v>23690</v>
      </c>
      <c r="G2523" t="s">
        <v>3917</v>
      </c>
      <c r="H2523">
        <v>625.20699999999999</v>
      </c>
      <c r="I2523">
        <v>43.7</v>
      </c>
      <c r="K2523" t="s">
        <v>23691</v>
      </c>
      <c r="L2523">
        <v>15357</v>
      </c>
      <c r="M2523">
        <v>0</v>
      </c>
      <c r="N2523" t="s">
        <v>8827</v>
      </c>
      <c r="O2523" t="s">
        <v>23692</v>
      </c>
    </row>
    <row r="2524" spans="1:17" x14ac:dyDescent="0.3">
      <c r="A2524" t="s">
        <v>23693</v>
      </c>
      <c r="B2524" t="s">
        <v>4443</v>
      </c>
      <c r="C2524" t="s">
        <v>23694</v>
      </c>
      <c r="D2524" t="s">
        <v>23695</v>
      </c>
      <c r="E2524" t="s">
        <v>23696</v>
      </c>
      <c r="F2524" t="s">
        <v>23697</v>
      </c>
      <c r="G2524" t="s">
        <v>3917</v>
      </c>
      <c r="H2524">
        <v>3061.99</v>
      </c>
      <c r="I2524">
        <v>41.6</v>
      </c>
      <c r="K2524" t="s">
        <v>23698</v>
      </c>
      <c r="L2524">
        <v>12821</v>
      </c>
      <c r="M2524">
        <v>38336</v>
      </c>
      <c r="N2524" t="s">
        <v>23699</v>
      </c>
      <c r="O2524" t="s">
        <v>23700</v>
      </c>
      <c r="P2524" t="s">
        <v>23701</v>
      </c>
    </row>
    <row r="2525" spans="1:17" x14ac:dyDescent="0.3">
      <c r="A2525" t="s">
        <v>23702</v>
      </c>
      <c r="B2525" t="s">
        <v>4443</v>
      </c>
      <c r="C2525" t="s">
        <v>23703</v>
      </c>
      <c r="D2525" t="s">
        <v>23704</v>
      </c>
      <c r="E2525" t="s">
        <v>23705</v>
      </c>
      <c r="F2525" t="s">
        <v>23706</v>
      </c>
      <c r="G2525" t="s">
        <v>3917</v>
      </c>
      <c r="H2525">
        <v>2970.12</v>
      </c>
      <c r="I2525">
        <v>41.6</v>
      </c>
      <c r="K2525" t="s">
        <v>23707</v>
      </c>
      <c r="L2525">
        <v>13124</v>
      </c>
      <c r="M2525">
        <v>38656</v>
      </c>
      <c r="N2525" t="s">
        <v>23699</v>
      </c>
      <c r="O2525" t="s">
        <v>23708</v>
      </c>
      <c r="P2525" t="s">
        <v>23709</v>
      </c>
    </row>
    <row r="2526" spans="1:17" x14ac:dyDescent="0.3">
      <c r="A2526" t="s">
        <v>23710</v>
      </c>
      <c r="B2526" t="s">
        <v>4208</v>
      </c>
      <c r="D2526" t="s">
        <v>23711</v>
      </c>
      <c r="E2526" t="s">
        <v>23712</v>
      </c>
      <c r="F2526" t="s">
        <v>23713</v>
      </c>
      <c r="G2526" t="s">
        <v>3917</v>
      </c>
      <c r="H2526">
        <v>64.930700000000002</v>
      </c>
      <c r="I2526">
        <v>29.8</v>
      </c>
      <c r="K2526" t="s">
        <v>23714</v>
      </c>
      <c r="L2526">
        <v>23963</v>
      </c>
      <c r="M2526">
        <v>15861</v>
      </c>
      <c r="N2526" t="s">
        <v>9539</v>
      </c>
      <c r="O2526" t="s">
        <v>23715</v>
      </c>
    </row>
    <row r="2527" spans="1:17" x14ac:dyDescent="0.3">
      <c r="A2527" t="s">
        <v>23716</v>
      </c>
      <c r="B2527" t="s">
        <v>4043</v>
      </c>
      <c r="C2527" t="s">
        <v>23717</v>
      </c>
      <c r="D2527" t="s">
        <v>23718</v>
      </c>
      <c r="E2527" t="s">
        <v>23719</v>
      </c>
      <c r="F2527" t="s">
        <v>23720</v>
      </c>
      <c r="G2527" t="s">
        <v>3989</v>
      </c>
      <c r="H2527">
        <v>32.813000000000002</v>
      </c>
      <c r="I2527">
        <v>53.5</v>
      </c>
      <c r="K2527" t="s">
        <v>23721</v>
      </c>
      <c r="L2527">
        <v>2801</v>
      </c>
      <c r="M2527">
        <v>0</v>
      </c>
      <c r="N2527" t="s">
        <v>23722</v>
      </c>
      <c r="O2527" t="s">
        <v>23723</v>
      </c>
    </row>
    <row r="2528" spans="1:17" x14ac:dyDescent="0.3">
      <c r="A2528" t="s">
        <v>23724</v>
      </c>
      <c r="B2528" t="s">
        <v>4226</v>
      </c>
      <c r="C2528" t="s">
        <v>23725</v>
      </c>
      <c r="D2528" t="s">
        <v>23726</v>
      </c>
      <c r="E2528" t="s">
        <v>23727</v>
      </c>
      <c r="F2528" t="s">
        <v>23728</v>
      </c>
      <c r="G2528" t="s">
        <v>3917</v>
      </c>
      <c r="H2528">
        <v>324.12</v>
      </c>
      <c r="I2528">
        <v>39.9</v>
      </c>
      <c r="K2528" t="s">
        <v>23729</v>
      </c>
      <c r="L2528">
        <v>77788</v>
      </c>
      <c r="M2528">
        <v>24085</v>
      </c>
      <c r="N2528" t="s">
        <v>6122</v>
      </c>
      <c r="O2528" t="s">
        <v>23730</v>
      </c>
      <c r="P2528" t="s">
        <v>23731</v>
      </c>
    </row>
    <row r="2529" spans="1:17" x14ac:dyDescent="0.3">
      <c r="A2529" t="s">
        <v>23732</v>
      </c>
      <c r="B2529" t="s">
        <v>4226</v>
      </c>
      <c r="C2529" t="s">
        <v>23733</v>
      </c>
      <c r="D2529" t="s">
        <v>23734</v>
      </c>
      <c r="E2529" t="s">
        <v>18347</v>
      </c>
      <c r="F2529" t="s">
        <v>23735</v>
      </c>
      <c r="G2529" t="s">
        <v>3989</v>
      </c>
      <c r="H2529">
        <v>146.15700000000001</v>
      </c>
      <c r="I2529">
        <v>45.3</v>
      </c>
      <c r="K2529" t="s">
        <v>23736</v>
      </c>
      <c r="L2529">
        <v>20774</v>
      </c>
      <c r="M2529">
        <v>0</v>
      </c>
      <c r="N2529" t="s">
        <v>18350</v>
      </c>
      <c r="O2529" t="s">
        <v>23737</v>
      </c>
    </row>
    <row r="2530" spans="1:17" x14ac:dyDescent="0.3">
      <c r="A2530" t="s">
        <v>23738</v>
      </c>
      <c r="B2530" t="s">
        <v>4226</v>
      </c>
      <c r="C2530" t="s">
        <v>23739</v>
      </c>
      <c r="D2530" t="s">
        <v>23740</v>
      </c>
      <c r="E2530" t="s">
        <v>18347</v>
      </c>
      <c r="F2530" t="s">
        <v>23741</v>
      </c>
      <c r="G2530" t="s">
        <v>3989</v>
      </c>
      <c r="H2530">
        <v>151.11000000000001</v>
      </c>
      <c r="I2530">
        <v>45.1</v>
      </c>
      <c r="K2530" t="s">
        <v>23742</v>
      </c>
      <c r="L2530">
        <v>41925</v>
      </c>
      <c r="M2530">
        <v>0</v>
      </c>
      <c r="N2530" t="s">
        <v>18350</v>
      </c>
      <c r="O2530" t="s">
        <v>23743</v>
      </c>
    </row>
    <row r="2531" spans="1:17" x14ac:dyDescent="0.3">
      <c r="A2531" t="s">
        <v>23744</v>
      </c>
      <c r="B2531" t="s">
        <v>4226</v>
      </c>
      <c r="C2531" t="s">
        <v>23745</v>
      </c>
      <c r="D2531" t="s">
        <v>23746</v>
      </c>
      <c r="E2531" t="s">
        <v>23747</v>
      </c>
      <c r="F2531" t="s">
        <v>23748</v>
      </c>
      <c r="G2531" t="s">
        <v>3906</v>
      </c>
      <c r="H2531">
        <v>290.46899999999999</v>
      </c>
      <c r="I2531">
        <v>36.255800000000001</v>
      </c>
      <c r="J2531" t="s">
        <v>23749</v>
      </c>
      <c r="K2531" t="s">
        <v>23750</v>
      </c>
      <c r="L2531">
        <v>498</v>
      </c>
      <c r="M2531">
        <v>0</v>
      </c>
      <c r="N2531" t="s">
        <v>18824</v>
      </c>
      <c r="O2531" t="s">
        <v>23751</v>
      </c>
    </row>
    <row r="2532" spans="1:17" x14ac:dyDescent="0.3">
      <c r="A2532" t="s">
        <v>23752</v>
      </c>
      <c r="B2532" t="s">
        <v>4226</v>
      </c>
      <c r="C2532" t="s">
        <v>23753</v>
      </c>
      <c r="D2532" t="s">
        <v>23754</v>
      </c>
      <c r="E2532" t="s">
        <v>23755</v>
      </c>
      <c r="F2532" t="s">
        <v>23756</v>
      </c>
      <c r="G2532" t="s">
        <v>3917</v>
      </c>
      <c r="H2532">
        <v>549.93299999999999</v>
      </c>
      <c r="I2532">
        <v>26.2</v>
      </c>
      <c r="K2532" t="s">
        <v>23757</v>
      </c>
      <c r="L2532">
        <v>192460</v>
      </c>
      <c r="M2532">
        <v>0</v>
      </c>
      <c r="N2532" t="s">
        <v>7586</v>
      </c>
      <c r="O2532" t="s">
        <v>23758</v>
      </c>
    </row>
    <row r="2533" spans="1:17" x14ac:dyDescent="0.3">
      <c r="A2533" t="s">
        <v>23759</v>
      </c>
      <c r="B2533" t="s">
        <v>4226</v>
      </c>
      <c r="C2533" t="s">
        <v>23760</v>
      </c>
      <c r="D2533" t="s">
        <v>23761</v>
      </c>
      <c r="E2533" t="s">
        <v>23762</v>
      </c>
      <c r="F2533" t="s">
        <v>23763</v>
      </c>
      <c r="G2533" t="s">
        <v>3906</v>
      </c>
      <c r="H2533">
        <v>305.13299999999998</v>
      </c>
      <c r="I2533">
        <v>30.736699999999999</v>
      </c>
      <c r="J2533" t="s">
        <v>23764</v>
      </c>
      <c r="K2533" t="s">
        <v>23765</v>
      </c>
      <c r="L2533">
        <v>170</v>
      </c>
      <c r="M2533">
        <v>0</v>
      </c>
      <c r="N2533" t="s">
        <v>17494</v>
      </c>
      <c r="O2533" t="s">
        <v>23766</v>
      </c>
    </row>
    <row r="2534" spans="1:17" x14ac:dyDescent="0.3">
      <c r="A2534" t="s">
        <v>23767</v>
      </c>
      <c r="B2534" t="s">
        <v>3984</v>
      </c>
      <c r="C2534" t="s">
        <v>23768</v>
      </c>
      <c r="D2534" t="s">
        <v>23769</v>
      </c>
      <c r="E2534" t="s">
        <v>23770</v>
      </c>
      <c r="F2534" t="s">
        <v>23771</v>
      </c>
      <c r="G2534" t="s">
        <v>3989</v>
      </c>
      <c r="H2534">
        <v>60.683599999999998</v>
      </c>
      <c r="I2534">
        <v>48.6</v>
      </c>
      <c r="K2534" t="s">
        <v>23772</v>
      </c>
      <c r="L2534">
        <v>26</v>
      </c>
      <c r="M2534">
        <v>0</v>
      </c>
      <c r="N2534" t="s">
        <v>12976</v>
      </c>
      <c r="O2534" t="s">
        <v>23773</v>
      </c>
      <c r="Q2534">
        <v>24</v>
      </c>
    </row>
    <row r="2535" spans="1:17" x14ac:dyDescent="0.3">
      <c r="A2535" t="s">
        <v>23774</v>
      </c>
      <c r="B2535" t="s">
        <v>3984</v>
      </c>
      <c r="C2535" t="s">
        <v>23775</v>
      </c>
      <c r="D2535" t="s">
        <v>23776</v>
      </c>
      <c r="E2535" t="s">
        <v>23777</v>
      </c>
      <c r="F2535" t="s">
        <v>23778</v>
      </c>
      <c r="G2535" t="s">
        <v>3917</v>
      </c>
      <c r="H2535">
        <v>36.104100000000003</v>
      </c>
      <c r="I2535">
        <v>51.2</v>
      </c>
      <c r="K2535" t="s">
        <v>23779</v>
      </c>
      <c r="L2535">
        <v>6895</v>
      </c>
      <c r="M2535">
        <v>0</v>
      </c>
      <c r="N2535" t="s">
        <v>23780</v>
      </c>
      <c r="O2535" t="s">
        <v>23781</v>
      </c>
    </row>
    <row r="2536" spans="1:17" x14ac:dyDescent="0.3">
      <c r="A2536" t="s">
        <v>23782</v>
      </c>
      <c r="B2536" t="s">
        <v>3984</v>
      </c>
      <c r="C2536" t="s">
        <v>23783</v>
      </c>
      <c r="D2536" t="s">
        <v>23784</v>
      </c>
      <c r="E2536" t="s">
        <v>23785</v>
      </c>
      <c r="F2536" t="s">
        <v>23786</v>
      </c>
      <c r="G2536" t="s">
        <v>3917</v>
      </c>
      <c r="H2536">
        <v>42.866900000000001</v>
      </c>
      <c r="I2536">
        <v>48.2</v>
      </c>
      <c r="K2536" t="s">
        <v>23787</v>
      </c>
      <c r="L2536">
        <v>63</v>
      </c>
      <c r="M2536">
        <v>0</v>
      </c>
      <c r="N2536" t="s">
        <v>23788</v>
      </c>
      <c r="O2536" t="s">
        <v>23789</v>
      </c>
    </row>
    <row r="2537" spans="1:17" x14ac:dyDescent="0.3">
      <c r="A2537" t="s">
        <v>23790</v>
      </c>
      <c r="B2537" t="s">
        <v>3984</v>
      </c>
      <c r="C2537" t="s">
        <v>23791</v>
      </c>
      <c r="D2537" t="s">
        <v>23792</v>
      </c>
      <c r="E2537" t="s">
        <v>23793</v>
      </c>
      <c r="F2537" t="s">
        <v>23794</v>
      </c>
      <c r="G2537" t="s">
        <v>3917</v>
      </c>
      <c r="H2537">
        <v>53.7483</v>
      </c>
      <c r="I2537">
        <v>51.7</v>
      </c>
      <c r="K2537" t="s">
        <v>23795</v>
      </c>
      <c r="L2537">
        <v>107</v>
      </c>
      <c r="M2537">
        <v>0</v>
      </c>
      <c r="N2537" t="s">
        <v>23788</v>
      </c>
      <c r="O2537" t="s">
        <v>23796</v>
      </c>
    </row>
    <row r="2538" spans="1:17" x14ac:dyDescent="0.3">
      <c r="A2538" t="s">
        <v>23797</v>
      </c>
      <c r="B2538" t="s">
        <v>3984</v>
      </c>
      <c r="C2538" t="s">
        <v>23798</v>
      </c>
      <c r="D2538" t="s">
        <v>23799</v>
      </c>
      <c r="E2538" t="s">
        <v>23800</v>
      </c>
      <c r="F2538" t="s">
        <v>23801</v>
      </c>
      <c r="G2538" t="s">
        <v>3917</v>
      </c>
      <c r="H2538">
        <v>40.886499999999998</v>
      </c>
      <c r="I2538">
        <v>52.6</v>
      </c>
      <c r="K2538" t="s">
        <v>23802</v>
      </c>
      <c r="L2538">
        <v>100</v>
      </c>
      <c r="M2538">
        <v>0</v>
      </c>
      <c r="N2538" t="s">
        <v>23788</v>
      </c>
      <c r="O2538" t="s">
        <v>23803</v>
      </c>
    </row>
    <row r="2539" spans="1:17" x14ac:dyDescent="0.3">
      <c r="A2539" t="s">
        <v>23804</v>
      </c>
      <c r="B2539" t="s">
        <v>3984</v>
      </c>
      <c r="C2539" t="s">
        <v>23805</v>
      </c>
      <c r="D2539" t="s">
        <v>23806</v>
      </c>
      <c r="E2539" t="s">
        <v>23807</v>
      </c>
      <c r="F2539" t="s">
        <v>23808</v>
      </c>
      <c r="G2539" t="s">
        <v>3989</v>
      </c>
      <c r="H2539">
        <v>28.248799999999999</v>
      </c>
      <c r="I2539">
        <v>50.6</v>
      </c>
      <c r="K2539" t="s">
        <v>23809</v>
      </c>
      <c r="L2539">
        <v>862</v>
      </c>
      <c r="M2539">
        <v>9843</v>
      </c>
      <c r="N2539" t="s">
        <v>23810</v>
      </c>
      <c r="O2539" t="s">
        <v>23811</v>
      </c>
      <c r="P2539" t="s">
        <v>23812</v>
      </c>
      <c r="Q2539">
        <v>37</v>
      </c>
    </row>
    <row r="2540" spans="1:17" x14ac:dyDescent="0.3">
      <c r="A2540" t="s">
        <v>23813</v>
      </c>
      <c r="B2540" t="s">
        <v>3984</v>
      </c>
      <c r="C2540" t="s">
        <v>23814</v>
      </c>
      <c r="D2540" t="s">
        <v>23815</v>
      </c>
      <c r="E2540" t="s">
        <v>23816</v>
      </c>
      <c r="F2540" t="s">
        <v>23817</v>
      </c>
      <c r="G2540" t="s">
        <v>3917</v>
      </c>
      <c r="H2540">
        <v>28.117699999999999</v>
      </c>
      <c r="I2540">
        <v>48.3</v>
      </c>
      <c r="K2540" t="s">
        <v>23818</v>
      </c>
      <c r="L2540">
        <v>2315</v>
      </c>
      <c r="M2540">
        <v>5296</v>
      </c>
      <c r="N2540" t="s">
        <v>23810</v>
      </c>
      <c r="O2540" t="s">
        <v>23819</v>
      </c>
    </row>
    <row r="2541" spans="1:17" x14ac:dyDescent="0.3">
      <c r="A2541" t="s">
        <v>23820</v>
      </c>
      <c r="B2541" t="s">
        <v>4635</v>
      </c>
      <c r="C2541" t="s">
        <v>23821</v>
      </c>
      <c r="D2541" t="s">
        <v>23822</v>
      </c>
      <c r="E2541" t="s">
        <v>23823</v>
      </c>
      <c r="F2541" t="s">
        <v>23824</v>
      </c>
      <c r="G2541" t="s">
        <v>3989</v>
      </c>
      <c r="H2541">
        <v>1497.61</v>
      </c>
      <c r="I2541">
        <v>42.9</v>
      </c>
      <c r="K2541" t="s">
        <v>23825</v>
      </c>
      <c r="L2541">
        <v>2752</v>
      </c>
      <c r="M2541">
        <v>0</v>
      </c>
      <c r="N2541" t="s">
        <v>10223</v>
      </c>
      <c r="O2541" t="s">
        <v>23826</v>
      </c>
    </row>
    <row r="2542" spans="1:17" x14ac:dyDescent="0.3">
      <c r="A2542" t="s">
        <v>23827</v>
      </c>
      <c r="B2542" t="s">
        <v>4443</v>
      </c>
      <c r="C2542" t="s">
        <v>23828</v>
      </c>
      <c r="D2542" t="s">
        <v>23829</v>
      </c>
      <c r="E2542" t="s">
        <v>23830</v>
      </c>
      <c r="F2542" t="s">
        <v>23831</v>
      </c>
      <c r="G2542" t="s">
        <v>3917</v>
      </c>
      <c r="H2542">
        <v>2438.98</v>
      </c>
      <c r="I2542">
        <v>41.6</v>
      </c>
      <c r="J2542" t="s">
        <v>23832</v>
      </c>
      <c r="K2542" t="s">
        <v>23833</v>
      </c>
      <c r="L2542">
        <v>17969</v>
      </c>
      <c r="M2542">
        <v>55869</v>
      </c>
      <c r="N2542" t="s">
        <v>10737</v>
      </c>
      <c r="O2542" t="s">
        <v>23834</v>
      </c>
      <c r="P2542" t="s">
        <v>23835</v>
      </c>
    </row>
    <row r="2543" spans="1:17" x14ac:dyDescent="0.3">
      <c r="A2543" t="s">
        <v>23836</v>
      </c>
      <c r="B2543" t="s">
        <v>4443</v>
      </c>
      <c r="C2543" t="s">
        <v>23837</v>
      </c>
      <c r="D2543" t="s">
        <v>23838</v>
      </c>
      <c r="E2543" t="s">
        <v>23839</v>
      </c>
      <c r="F2543" t="s">
        <v>23840</v>
      </c>
      <c r="G2543" t="s">
        <v>3917</v>
      </c>
      <c r="H2543">
        <v>3013.4</v>
      </c>
      <c r="I2543">
        <v>40.799999999999997</v>
      </c>
      <c r="K2543" t="s">
        <v>23841</v>
      </c>
      <c r="L2543">
        <v>2116242</v>
      </c>
      <c r="M2543">
        <v>0</v>
      </c>
      <c r="N2543" t="s">
        <v>4373</v>
      </c>
      <c r="O2543" t="s">
        <v>23842</v>
      </c>
    </row>
    <row r="2544" spans="1:17" x14ac:dyDescent="0.3">
      <c r="A2544" t="s">
        <v>537</v>
      </c>
      <c r="B2544" t="s">
        <v>3984</v>
      </c>
      <c r="C2544" t="s">
        <v>23843</v>
      </c>
      <c r="D2544" t="s">
        <v>23844</v>
      </c>
      <c r="E2544" t="s">
        <v>23845</v>
      </c>
      <c r="F2544" t="s">
        <v>23846</v>
      </c>
      <c r="G2544" t="s">
        <v>3989</v>
      </c>
      <c r="H2544">
        <v>30.246700000000001</v>
      </c>
      <c r="I2544">
        <v>48.1</v>
      </c>
      <c r="K2544" t="s">
        <v>23847</v>
      </c>
      <c r="L2544">
        <v>1766</v>
      </c>
      <c r="M2544">
        <v>0</v>
      </c>
      <c r="N2544" t="s">
        <v>23848</v>
      </c>
      <c r="O2544" t="s">
        <v>23849</v>
      </c>
      <c r="Q2544">
        <v>25</v>
      </c>
    </row>
    <row r="2545" spans="1:17" x14ac:dyDescent="0.3">
      <c r="A2545" t="s">
        <v>23850</v>
      </c>
      <c r="B2545" t="s">
        <v>3984</v>
      </c>
      <c r="C2545" t="s">
        <v>23851</v>
      </c>
      <c r="D2545" t="s">
        <v>23852</v>
      </c>
      <c r="E2545" t="s">
        <v>23853</v>
      </c>
      <c r="F2545" t="s">
        <v>23854</v>
      </c>
      <c r="G2545" t="s">
        <v>3989</v>
      </c>
      <c r="H2545">
        <v>29.1814</v>
      </c>
      <c r="I2545">
        <v>48.2</v>
      </c>
      <c r="K2545" t="s">
        <v>23855</v>
      </c>
      <c r="L2545">
        <v>1213</v>
      </c>
      <c r="M2545">
        <v>5622</v>
      </c>
      <c r="N2545" t="s">
        <v>23856</v>
      </c>
      <c r="O2545" t="s">
        <v>23857</v>
      </c>
    </row>
    <row r="2546" spans="1:17" x14ac:dyDescent="0.3">
      <c r="A2546" t="s">
        <v>23858</v>
      </c>
      <c r="B2546" t="s">
        <v>3923</v>
      </c>
      <c r="C2546" t="s">
        <v>23859</v>
      </c>
      <c r="D2546" t="s">
        <v>23860</v>
      </c>
      <c r="E2546" t="s">
        <v>23861</v>
      </c>
      <c r="F2546" t="s">
        <v>23862</v>
      </c>
      <c r="G2546" t="s">
        <v>3917</v>
      </c>
      <c r="H2546">
        <v>192.81800000000001</v>
      </c>
      <c r="I2546">
        <v>35</v>
      </c>
      <c r="K2546" t="s">
        <v>23863</v>
      </c>
      <c r="L2546">
        <v>43475</v>
      </c>
      <c r="M2546">
        <v>0</v>
      </c>
      <c r="N2546" t="s">
        <v>10737</v>
      </c>
      <c r="O2546" t="s">
        <v>23864</v>
      </c>
    </row>
    <row r="2547" spans="1:17" x14ac:dyDescent="0.3">
      <c r="A2547" t="s">
        <v>23865</v>
      </c>
      <c r="B2547" t="s">
        <v>4267</v>
      </c>
      <c r="C2547" t="s">
        <v>23866</v>
      </c>
      <c r="D2547" t="s">
        <v>23867</v>
      </c>
      <c r="E2547" t="s">
        <v>23868</v>
      </c>
      <c r="F2547" t="s">
        <v>23869</v>
      </c>
      <c r="G2547" t="s">
        <v>3917</v>
      </c>
      <c r="H2547">
        <v>687.70600000000002</v>
      </c>
      <c r="I2547">
        <v>35.1</v>
      </c>
      <c r="K2547" t="s">
        <v>23870</v>
      </c>
      <c r="L2547">
        <v>11870</v>
      </c>
      <c r="M2547">
        <v>0</v>
      </c>
      <c r="N2547" t="s">
        <v>5998</v>
      </c>
      <c r="O2547" t="s">
        <v>23871</v>
      </c>
    </row>
    <row r="2548" spans="1:17" x14ac:dyDescent="0.3">
      <c r="A2548" t="s">
        <v>23872</v>
      </c>
      <c r="B2548" t="s">
        <v>3923</v>
      </c>
      <c r="D2548" t="s">
        <v>23873</v>
      </c>
      <c r="E2548" t="s">
        <v>23874</v>
      </c>
      <c r="F2548" t="s">
        <v>23875</v>
      </c>
      <c r="G2548" t="s">
        <v>3906</v>
      </c>
      <c r="H2548">
        <v>492.37599999999998</v>
      </c>
      <c r="I2548">
        <v>37.256300000000003</v>
      </c>
      <c r="J2548" t="s">
        <v>23876</v>
      </c>
      <c r="L2548">
        <v>16</v>
      </c>
      <c r="M2548">
        <v>0</v>
      </c>
      <c r="N2548" t="s">
        <v>23877</v>
      </c>
      <c r="O2548" t="s">
        <v>23878</v>
      </c>
    </row>
    <row r="2549" spans="1:17" x14ac:dyDescent="0.3">
      <c r="A2549" t="s">
        <v>23879</v>
      </c>
      <c r="B2549" t="s">
        <v>4367</v>
      </c>
      <c r="C2549" t="s">
        <v>23880</v>
      </c>
      <c r="D2549" t="s">
        <v>23881</v>
      </c>
      <c r="E2549" t="s">
        <v>23882</v>
      </c>
      <c r="F2549" t="s">
        <v>23883</v>
      </c>
      <c r="G2549" t="s">
        <v>3917</v>
      </c>
      <c r="H2549">
        <v>645.89200000000005</v>
      </c>
      <c r="I2549">
        <v>41.900100000000002</v>
      </c>
      <c r="J2549" t="s">
        <v>23884</v>
      </c>
      <c r="K2549" t="s">
        <v>23885</v>
      </c>
      <c r="L2549">
        <v>2175</v>
      </c>
      <c r="M2549">
        <v>0</v>
      </c>
      <c r="N2549" t="s">
        <v>11822</v>
      </c>
      <c r="O2549" t="s">
        <v>23886</v>
      </c>
    </row>
    <row r="2550" spans="1:17" x14ac:dyDescent="0.3">
      <c r="A2550" t="s">
        <v>23887</v>
      </c>
      <c r="B2550" t="s">
        <v>3923</v>
      </c>
      <c r="C2550" t="s">
        <v>23888</v>
      </c>
      <c r="D2550" t="s">
        <v>23889</v>
      </c>
      <c r="E2550" t="s">
        <v>23890</v>
      </c>
      <c r="F2550" t="s">
        <v>23891</v>
      </c>
      <c r="G2550" t="s">
        <v>3906</v>
      </c>
      <c r="H2550">
        <v>926.48800000000006</v>
      </c>
      <c r="I2550">
        <v>36.595100000000002</v>
      </c>
      <c r="J2550" t="s">
        <v>23892</v>
      </c>
      <c r="K2550" t="s">
        <v>23893</v>
      </c>
      <c r="L2550">
        <v>292</v>
      </c>
      <c r="M2550">
        <v>0</v>
      </c>
      <c r="N2550" t="s">
        <v>8557</v>
      </c>
      <c r="O2550" t="s">
        <v>23894</v>
      </c>
    </row>
    <row r="2551" spans="1:17" x14ac:dyDescent="0.3">
      <c r="A2551" t="s">
        <v>23895</v>
      </c>
      <c r="B2551" t="s">
        <v>3923</v>
      </c>
      <c r="D2551" t="s">
        <v>23896</v>
      </c>
      <c r="E2551" t="s">
        <v>23897</v>
      </c>
      <c r="F2551" t="s">
        <v>23898</v>
      </c>
      <c r="G2551" t="s">
        <v>3917</v>
      </c>
      <c r="H2551">
        <v>913.88099999999997</v>
      </c>
      <c r="I2551">
        <v>24.8</v>
      </c>
      <c r="K2551" t="s">
        <v>23899</v>
      </c>
      <c r="L2551">
        <v>81304</v>
      </c>
      <c r="M2551">
        <v>19</v>
      </c>
      <c r="N2551" t="s">
        <v>9125</v>
      </c>
      <c r="O2551" t="s">
        <v>23900</v>
      </c>
    </row>
    <row r="2552" spans="1:17" x14ac:dyDescent="0.3">
      <c r="A2552" t="s">
        <v>23901</v>
      </c>
      <c r="B2552" t="s">
        <v>6388</v>
      </c>
      <c r="C2552" t="s">
        <v>23902</v>
      </c>
      <c r="D2552" t="s">
        <v>23903</v>
      </c>
      <c r="E2552" t="s">
        <v>23904</v>
      </c>
      <c r="F2552" t="s">
        <v>23905</v>
      </c>
      <c r="G2552" t="s">
        <v>3906</v>
      </c>
      <c r="H2552">
        <v>1464.3</v>
      </c>
      <c r="I2552">
        <v>44.145099999999999</v>
      </c>
      <c r="J2552" t="s">
        <v>23906</v>
      </c>
      <c r="K2552" t="s">
        <v>23907</v>
      </c>
      <c r="L2552">
        <v>25252</v>
      </c>
      <c r="M2552">
        <v>44296</v>
      </c>
      <c r="N2552" t="s">
        <v>9373</v>
      </c>
      <c r="O2552" t="s">
        <v>23908</v>
      </c>
      <c r="P2552" t="s">
        <v>23909</v>
      </c>
    </row>
    <row r="2553" spans="1:17" x14ac:dyDescent="0.3">
      <c r="A2553" t="s">
        <v>23910</v>
      </c>
      <c r="B2553" t="s">
        <v>3923</v>
      </c>
      <c r="C2553" t="s">
        <v>23911</v>
      </c>
      <c r="D2553" t="s">
        <v>23912</v>
      </c>
      <c r="E2553" t="s">
        <v>23913</v>
      </c>
      <c r="F2553" t="s">
        <v>23914</v>
      </c>
      <c r="G2553" t="s">
        <v>3906</v>
      </c>
      <c r="H2553">
        <v>755.20299999999997</v>
      </c>
      <c r="I2553">
        <v>33.2104</v>
      </c>
      <c r="J2553" t="s">
        <v>23915</v>
      </c>
      <c r="L2553">
        <v>13</v>
      </c>
      <c r="M2553">
        <v>0</v>
      </c>
      <c r="N2553" t="s">
        <v>11595</v>
      </c>
      <c r="O2553" t="s">
        <v>23916</v>
      </c>
    </row>
    <row r="2554" spans="1:17" x14ac:dyDescent="0.3">
      <c r="A2554" t="s">
        <v>23917</v>
      </c>
      <c r="B2554" t="s">
        <v>4226</v>
      </c>
      <c r="C2554" t="s">
        <v>23918</v>
      </c>
      <c r="D2554" t="s">
        <v>23919</v>
      </c>
      <c r="E2554" t="s">
        <v>23920</v>
      </c>
      <c r="F2554" t="s">
        <v>23921</v>
      </c>
      <c r="G2554" t="s">
        <v>3906</v>
      </c>
      <c r="H2554">
        <v>325.50700000000001</v>
      </c>
      <c r="I2554">
        <v>36.3703</v>
      </c>
      <c r="J2554" t="s">
        <v>23922</v>
      </c>
      <c r="K2554" t="s">
        <v>23923</v>
      </c>
      <c r="L2554">
        <v>725</v>
      </c>
      <c r="M2554">
        <v>29165</v>
      </c>
      <c r="N2554" t="s">
        <v>23924</v>
      </c>
      <c r="O2554" t="s">
        <v>23925</v>
      </c>
      <c r="P2554" t="s">
        <v>23926</v>
      </c>
    </row>
    <row r="2555" spans="1:17" x14ac:dyDescent="0.3">
      <c r="A2555" t="s">
        <v>23927</v>
      </c>
      <c r="B2555" t="s">
        <v>3923</v>
      </c>
      <c r="C2555" t="s">
        <v>23928</v>
      </c>
      <c r="D2555" t="s">
        <v>23929</v>
      </c>
      <c r="E2555" t="s">
        <v>23930</v>
      </c>
      <c r="F2555" t="s">
        <v>23931</v>
      </c>
      <c r="G2555" t="s">
        <v>3917</v>
      </c>
      <c r="H2555">
        <v>1826.93</v>
      </c>
      <c r="I2555">
        <v>34.200200000000002</v>
      </c>
      <c r="J2555" t="s">
        <v>23932</v>
      </c>
      <c r="K2555" t="s">
        <v>23933</v>
      </c>
      <c r="L2555">
        <v>1789</v>
      </c>
      <c r="M2555">
        <v>81925</v>
      </c>
      <c r="N2555" t="s">
        <v>23934</v>
      </c>
      <c r="O2555" t="s">
        <v>23935</v>
      </c>
      <c r="P2555" t="s">
        <v>23936</v>
      </c>
    </row>
    <row r="2556" spans="1:17" x14ac:dyDescent="0.3">
      <c r="A2556" t="s">
        <v>23937</v>
      </c>
      <c r="B2556" t="s">
        <v>3902</v>
      </c>
      <c r="C2556" t="s">
        <v>23938</v>
      </c>
      <c r="D2556" t="s">
        <v>23939</v>
      </c>
      <c r="E2556" t="s">
        <v>23940</v>
      </c>
      <c r="F2556" t="s">
        <v>23941</v>
      </c>
      <c r="G2556" t="s">
        <v>3917</v>
      </c>
      <c r="H2556">
        <v>46.695</v>
      </c>
      <c r="I2556">
        <v>47.7</v>
      </c>
      <c r="K2556" t="s">
        <v>23942</v>
      </c>
      <c r="L2556">
        <v>5651</v>
      </c>
      <c r="M2556">
        <v>0</v>
      </c>
      <c r="N2556" t="s">
        <v>10430</v>
      </c>
      <c r="O2556" t="s">
        <v>23943</v>
      </c>
    </row>
    <row r="2557" spans="1:17" x14ac:dyDescent="0.3">
      <c r="A2557" t="s">
        <v>23944</v>
      </c>
      <c r="B2557" t="s">
        <v>4208</v>
      </c>
      <c r="C2557" t="s">
        <v>23945</v>
      </c>
      <c r="D2557" t="s">
        <v>23946</v>
      </c>
      <c r="E2557" t="s">
        <v>23947</v>
      </c>
      <c r="F2557" t="s">
        <v>23948</v>
      </c>
      <c r="G2557" t="s">
        <v>3917</v>
      </c>
      <c r="H2557">
        <v>90.131</v>
      </c>
      <c r="I2557">
        <v>38.1</v>
      </c>
      <c r="K2557" t="s">
        <v>23949</v>
      </c>
      <c r="L2557">
        <v>15010</v>
      </c>
      <c r="M2557">
        <v>0</v>
      </c>
      <c r="N2557" t="s">
        <v>23950</v>
      </c>
      <c r="O2557" t="s">
        <v>23951</v>
      </c>
    </row>
    <row r="2558" spans="1:17" x14ac:dyDescent="0.3">
      <c r="A2558" t="s">
        <v>518</v>
      </c>
      <c r="B2558" t="s">
        <v>3984</v>
      </c>
      <c r="C2558" t="s">
        <v>23952</v>
      </c>
      <c r="D2558" t="s">
        <v>23953</v>
      </c>
      <c r="E2558" t="s">
        <v>23954</v>
      </c>
      <c r="F2558" t="s">
        <v>23955</v>
      </c>
      <c r="G2558" t="s">
        <v>3917</v>
      </c>
      <c r="H2558">
        <v>34.715800000000002</v>
      </c>
      <c r="I2558">
        <v>46.3</v>
      </c>
      <c r="K2558" t="s">
        <v>23956</v>
      </c>
      <c r="L2558">
        <v>116</v>
      </c>
      <c r="M2558">
        <v>9927</v>
      </c>
      <c r="N2558" t="s">
        <v>23957</v>
      </c>
      <c r="O2558" t="s">
        <v>23958</v>
      </c>
      <c r="Q2558">
        <v>25</v>
      </c>
    </row>
    <row r="2559" spans="1:17" x14ac:dyDescent="0.3">
      <c r="A2559" t="s">
        <v>23959</v>
      </c>
      <c r="B2559" t="s">
        <v>3984</v>
      </c>
      <c r="C2559" t="s">
        <v>23960</v>
      </c>
      <c r="D2559" t="s">
        <v>23961</v>
      </c>
      <c r="E2559" t="s">
        <v>23962</v>
      </c>
      <c r="F2559" t="s">
        <v>23963</v>
      </c>
      <c r="G2559" t="s">
        <v>3989</v>
      </c>
      <c r="H2559">
        <v>26.435600000000001</v>
      </c>
      <c r="I2559">
        <v>45.8</v>
      </c>
      <c r="K2559" t="s">
        <v>23964</v>
      </c>
      <c r="L2559">
        <v>4177</v>
      </c>
      <c r="M2559">
        <v>7761</v>
      </c>
      <c r="N2559" t="s">
        <v>23780</v>
      </c>
      <c r="O2559" t="s">
        <v>23965</v>
      </c>
    </row>
    <row r="2560" spans="1:17" x14ac:dyDescent="0.3">
      <c r="A2560" t="s">
        <v>23966</v>
      </c>
      <c r="B2560" t="s">
        <v>3984</v>
      </c>
      <c r="C2560" t="s">
        <v>23967</v>
      </c>
      <c r="D2560" t="s">
        <v>23968</v>
      </c>
      <c r="E2560" t="s">
        <v>23969</v>
      </c>
      <c r="F2560" t="s">
        <v>23970</v>
      </c>
      <c r="G2560" t="s">
        <v>3989</v>
      </c>
      <c r="H2560">
        <v>27.7182</v>
      </c>
      <c r="I2560">
        <v>44.2</v>
      </c>
      <c r="K2560" t="s">
        <v>23971</v>
      </c>
      <c r="L2560">
        <v>34</v>
      </c>
      <c r="M2560">
        <v>8825</v>
      </c>
      <c r="N2560" t="s">
        <v>23972</v>
      </c>
      <c r="O2560" t="s">
        <v>23973</v>
      </c>
      <c r="P2560" t="s">
        <v>23974</v>
      </c>
      <c r="Q2560">
        <v>24</v>
      </c>
    </row>
    <row r="2561" spans="1:17" x14ac:dyDescent="0.3">
      <c r="A2561" t="s">
        <v>23975</v>
      </c>
      <c r="B2561" t="s">
        <v>4347</v>
      </c>
      <c r="C2561" t="s">
        <v>23976</v>
      </c>
      <c r="D2561" t="s">
        <v>23977</v>
      </c>
      <c r="E2561" t="s">
        <v>23978</v>
      </c>
      <c r="F2561" t="s">
        <v>23979</v>
      </c>
      <c r="G2561" t="s">
        <v>3989</v>
      </c>
      <c r="H2561">
        <v>23.6356</v>
      </c>
      <c r="I2561">
        <v>57</v>
      </c>
      <c r="K2561" t="s">
        <v>23980</v>
      </c>
      <c r="L2561">
        <v>3502</v>
      </c>
      <c r="M2561">
        <v>0</v>
      </c>
      <c r="N2561" t="s">
        <v>23981</v>
      </c>
      <c r="O2561" t="s">
        <v>23982</v>
      </c>
      <c r="Q2561">
        <v>25</v>
      </c>
    </row>
    <row r="2562" spans="1:17" x14ac:dyDescent="0.3">
      <c r="A2562" t="s">
        <v>23983</v>
      </c>
      <c r="B2562" t="s">
        <v>3984</v>
      </c>
      <c r="C2562" t="s">
        <v>23984</v>
      </c>
      <c r="D2562" t="s">
        <v>23985</v>
      </c>
      <c r="E2562" t="s">
        <v>23986</v>
      </c>
      <c r="F2562" t="s">
        <v>23987</v>
      </c>
      <c r="G2562" t="s">
        <v>3917</v>
      </c>
      <c r="H2562">
        <v>42.063000000000002</v>
      </c>
      <c r="I2562">
        <v>51</v>
      </c>
      <c r="K2562" t="s">
        <v>23988</v>
      </c>
      <c r="L2562">
        <v>1134</v>
      </c>
      <c r="M2562">
        <v>11535</v>
      </c>
      <c r="N2562" t="s">
        <v>17180</v>
      </c>
      <c r="O2562" t="s">
        <v>23989</v>
      </c>
      <c r="P2562" t="s">
        <v>23990</v>
      </c>
    </row>
    <row r="2563" spans="1:17" x14ac:dyDescent="0.3">
      <c r="A2563" t="s">
        <v>23991</v>
      </c>
      <c r="B2563" t="s">
        <v>4267</v>
      </c>
      <c r="C2563" t="s">
        <v>23992</v>
      </c>
      <c r="D2563" t="s">
        <v>23993</v>
      </c>
      <c r="E2563" t="s">
        <v>9835</v>
      </c>
      <c r="F2563" t="s">
        <v>23994</v>
      </c>
      <c r="G2563" t="s">
        <v>3917</v>
      </c>
      <c r="H2563">
        <v>88.443899999999999</v>
      </c>
      <c r="I2563">
        <v>29.8</v>
      </c>
      <c r="K2563" t="s">
        <v>23995</v>
      </c>
      <c r="L2563">
        <v>56345</v>
      </c>
      <c r="M2563">
        <v>0</v>
      </c>
      <c r="N2563" t="s">
        <v>9838</v>
      </c>
      <c r="O2563" t="s">
        <v>23996</v>
      </c>
    </row>
    <row r="2564" spans="1:17" x14ac:dyDescent="0.3">
      <c r="A2564" t="s">
        <v>23997</v>
      </c>
      <c r="B2564" t="s">
        <v>4267</v>
      </c>
      <c r="C2564" t="s">
        <v>23998</v>
      </c>
      <c r="D2564" t="s">
        <v>23999</v>
      </c>
      <c r="E2564" t="s">
        <v>9835</v>
      </c>
      <c r="F2564" t="s">
        <v>24000</v>
      </c>
      <c r="G2564" t="s">
        <v>3917</v>
      </c>
      <c r="H2564">
        <v>172.36500000000001</v>
      </c>
      <c r="I2564">
        <v>27.9</v>
      </c>
      <c r="K2564" t="s">
        <v>24001</v>
      </c>
      <c r="L2564">
        <v>140449</v>
      </c>
      <c r="M2564">
        <v>0</v>
      </c>
      <c r="N2564" t="s">
        <v>9838</v>
      </c>
      <c r="O2564" t="s">
        <v>24002</v>
      </c>
    </row>
    <row r="2565" spans="1:17" x14ac:dyDescent="0.3">
      <c r="A2565" t="s">
        <v>24003</v>
      </c>
      <c r="B2565" t="s">
        <v>4267</v>
      </c>
      <c r="C2565" t="s">
        <v>24004</v>
      </c>
      <c r="D2565" t="s">
        <v>24005</v>
      </c>
      <c r="E2565" t="s">
        <v>9835</v>
      </c>
      <c r="F2565" t="s">
        <v>24006</v>
      </c>
      <c r="G2565" t="s">
        <v>3917</v>
      </c>
      <c r="H2565">
        <v>100.533</v>
      </c>
      <c r="I2565">
        <v>28.9</v>
      </c>
      <c r="K2565" t="s">
        <v>24007</v>
      </c>
      <c r="L2565">
        <v>105671</v>
      </c>
      <c r="M2565">
        <v>0</v>
      </c>
      <c r="N2565" t="s">
        <v>9838</v>
      </c>
      <c r="O2565" t="s">
        <v>24008</v>
      </c>
    </row>
    <row r="2566" spans="1:17" x14ac:dyDescent="0.3">
      <c r="A2566" t="s">
        <v>3789</v>
      </c>
      <c r="B2566" t="s">
        <v>3984</v>
      </c>
      <c r="C2566" t="s">
        <v>24009</v>
      </c>
      <c r="D2566" t="s">
        <v>24010</v>
      </c>
      <c r="E2566" t="s">
        <v>24011</v>
      </c>
      <c r="F2566" t="s">
        <v>24012</v>
      </c>
      <c r="G2566" t="s">
        <v>4048</v>
      </c>
      <c r="H2566">
        <v>37.658700000000003</v>
      </c>
      <c r="I2566">
        <v>47.410299999999999</v>
      </c>
      <c r="J2566" t="s">
        <v>24013</v>
      </c>
      <c r="L2566">
        <v>6</v>
      </c>
      <c r="M2566">
        <v>11444</v>
      </c>
      <c r="N2566" t="s">
        <v>8055</v>
      </c>
      <c r="O2566" t="s">
        <v>24014</v>
      </c>
      <c r="Q2566">
        <v>25</v>
      </c>
    </row>
    <row r="2567" spans="1:17" x14ac:dyDescent="0.3">
      <c r="A2567" t="s">
        <v>24015</v>
      </c>
      <c r="B2567" t="s">
        <v>3923</v>
      </c>
      <c r="D2567" t="s">
        <v>24016</v>
      </c>
      <c r="E2567" t="s">
        <v>24017</v>
      </c>
      <c r="F2567" t="s">
        <v>24018</v>
      </c>
      <c r="G2567" t="s">
        <v>3989</v>
      </c>
      <c r="H2567">
        <v>690.10599999999999</v>
      </c>
      <c r="I2567">
        <v>37.9</v>
      </c>
      <c r="K2567" t="s">
        <v>24019</v>
      </c>
      <c r="L2567">
        <v>4571</v>
      </c>
      <c r="M2567">
        <v>0</v>
      </c>
      <c r="N2567" t="s">
        <v>8759</v>
      </c>
      <c r="O2567" t="s">
        <v>24020</v>
      </c>
    </row>
    <row r="2568" spans="1:17" x14ac:dyDescent="0.3">
      <c r="A2568" t="s">
        <v>24021</v>
      </c>
      <c r="B2568" t="s">
        <v>4267</v>
      </c>
      <c r="C2568" t="s">
        <v>24022</v>
      </c>
      <c r="D2568" t="s">
        <v>24023</v>
      </c>
      <c r="E2568" t="s">
        <v>24024</v>
      </c>
      <c r="F2568" t="s">
        <v>24025</v>
      </c>
      <c r="G2568" t="s">
        <v>3906</v>
      </c>
      <c r="H2568">
        <v>478.20100000000002</v>
      </c>
      <c r="I2568">
        <v>33.646299999999997</v>
      </c>
      <c r="J2568" t="s">
        <v>24026</v>
      </c>
      <c r="L2568">
        <v>21</v>
      </c>
      <c r="M2568">
        <v>19128</v>
      </c>
      <c r="N2568" t="s">
        <v>10941</v>
      </c>
      <c r="O2568" t="s">
        <v>24027</v>
      </c>
    </row>
    <row r="2569" spans="1:17" x14ac:dyDescent="0.3">
      <c r="A2569" t="s">
        <v>24028</v>
      </c>
      <c r="B2569" t="s">
        <v>3984</v>
      </c>
      <c r="C2569" t="s">
        <v>24029</v>
      </c>
      <c r="D2569" t="s">
        <v>24030</v>
      </c>
      <c r="E2569" t="s">
        <v>24031</v>
      </c>
      <c r="F2569" t="s">
        <v>24032</v>
      </c>
      <c r="G2569" t="s">
        <v>3917</v>
      </c>
      <c r="H2569">
        <v>9.7698800000000006</v>
      </c>
      <c r="I2569">
        <v>45.2</v>
      </c>
      <c r="K2569" t="s">
        <v>24033</v>
      </c>
      <c r="L2569">
        <v>40</v>
      </c>
      <c r="M2569">
        <v>0</v>
      </c>
      <c r="N2569" t="s">
        <v>22410</v>
      </c>
      <c r="O2569" t="s">
        <v>24034</v>
      </c>
      <c r="Q2569">
        <v>25</v>
      </c>
    </row>
    <row r="2570" spans="1:17" x14ac:dyDescent="0.3">
      <c r="A2570" t="s">
        <v>24035</v>
      </c>
      <c r="B2570" t="s">
        <v>3984</v>
      </c>
      <c r="C2570" t="s">
        <v>24036</v>
      </c>
      <c r="D2570" t="s">
        <v>24037</v>
      </c>
      <c r="E2570" t="s">
        <v>24038</v>
      </c>
      <c r="F2570" t="s">
        <v>24039</v>
      </c>
      <c r="G2570" t="s">
        <v>3917</v>
      </c>
      <c r="H2570">
        <v>12.503</v>
      </c>
      <c r="I2570">
        <v>39.9</v>
      </c>
      <c r="K2570" t="s">
        <v>24040</v>
      </c>
      <c r="L2570">
        <v>28</v>
      </c>
      <c r="M2570">
        <v>0</v>
      </c>
      <c r="N2570" t="s">
        <v>24041</v>
      </c>
      <c r="O2570" t="s">
        <v>24042</v>
      </c>
    </row>
    <row r="2571" spans="1:17" x14ac:dyDescent="0.3">
      <c r="A2571" t="s">
        <v>24043</v>
      </c>
      <c r="B2571" t="s">
        <v>3984</v>
      </c>
      <c r="C2571" t="s">
        <v>24044</v>
      </c>
      <c r="D2571" t="s">
        <v>24045</v>
      </c>
      <c r="E2571" t="s">
        <v>24046</v>
      </c>
      <c r="F2571" t="s">
        <v>24047</v>
      </c>
      <c r="G2571" t="s">
        <v>3917</v>
      </c>
      <c r="H2571">
        <v>46.2455</v>
      </c>
      <c r="I2571">
        <v>40.5</v>
      </c>
      <c r="K2571" t="s">
        <v>24048</v>
      </c>
      <c r="L2571">
        <v>1830</v>
      </c>
      <c r="M2571">
        <v>12045</v>
      </c>
      <c r="N2571" t="s">
        <v>9022</v>
      </c>
      <c r="O2571" t="s">
        <v>24049</v>
      </c>
    </row>
    <row r="2572" spans="1:17" x14ac:dyDescent="0.3">
      <c r="A2572" t="s">
        <v>24050</v>
      </c>
      <c r="B2572" t="s">
        <v>3984</v>
      </c>
      <c r="C2572" t="s">
        <v>24051</v>
      </c>
      <c r="D2572" t="s">
        <v>24052</v>
      </c>
      <c r="E2572" t="s">
        <v>24053</v>
      </c>
      <c r="F2572" t="s">
        <v>24054</v>
      </c>
      <c r="G2572" t="s">
        <v>3917</v>
      </c>
      <c r="H2572">
        <v>59.495899999999999</v>
      </c>
      <c r="I2572">
        <v>51.7</v>
      </c>
      <c r="K2572" t="s">
        <v>24055</v>
      </c>
      <c r="L2572">
        <v>904</v>
      </c>
      <c r="M2572">
        <v>0</v>
      </c>
      <c r="N2572" t="s">
        <v>19114</v>
      </c>
      <c r="O2572" t="s">
        <v>24056</v>
      </c>
    </row>
    <row r="2573" spans="1:17" x14ac:dyDescent="0.3">
      <c r="A2573" t="s">
        <v>24057</v>
      </c>
      <c r="B2573" t="s">
        <v>3984</v>
      </c>
      <c r="C2573" t="s">
        <v>24058</v>
      </c>
      <c r="D2573" t="s">
        <v>24059</v>
      </c>
      <c r="E2573" t="s">
        <v>24060</v>
      </c>
      <c r="F2573" t="s">
        <v>24061</v>
      </c>
      <c r="G2573" t="s">
        <v>3917</v>
      </c>
      <c r="H2573">
        <v>37.268700000000003</v>
      </c>
      <c r="I2573">
        <v>56.5</v>
      </c>
      <c r="K2573" t="s">
        <v>24062</v>
      </c>
      <c r="L2573">
        <v>115</v>
      </c>
      <c r="M2573">
        <v>8050</v>
      </c>
      <c r="N2573" t="s">
        <v>24063</v>
      </c>
      <c r="O2573" t="s">
        <v>24064</v>
      </c>
    </row>
    <row r="2574" spans="1:17" x14ac:dyDescent="0.3">
      <c r="A2574" t="s">
        <v>801</v>
      </c>
      <c r="B2574" t="s">
        <v>3984</v>
      </c>
      <c r="C2574" t="s">
        <v>24065</v>
      </c>
      <c r="D2574" t="s">
        <v>24066</v>
      </c>
      <c r="E2574" t="s">
        <v>24067</v>
      </c>
      <c r="F2574" t="s">
        <v>24068</v>
      </c>
      <c r="G2574" t="s">
        <v>3989</v>
      </c>
      <c r="H2574">
        <v>51.710599999999999</v>
      </c>
      <c r="I2574">
        <v>47.9</v>
      </c>
      <c r="K2574" t="s">
        <v>24069</v>
      </c>
      <c r="L2574">
        <v>425</v>
      </c>
      <c r="M2574">
        <v>0</v>
      </c>
      <c r="N2574" t="s">
        <v>24070</v>
      </c>
      <c r="O2574" t="s">
        <v>24071</v>
      </c>
    </row>
    <row r="2575" spans="1:17" x14ac:dyDescent="0.3">
      <c r="A2575" t="s">
        <v>331</v>
      </c>
      <c r="B2575" t="s">
        <v>3984</v>
      </c>
      <c r="C2575" t="s">
        <v>24072</v>
      </c>
      <c r="D2575" t="s">
        <v>24073</v>
      </c>
      <c r="E2575" t="s">
        <v>24074</v>
      </c>
      <c r="F2575" t="s">
        <v>24075</v>
      </c>
      <c r="G2575" t="s">
        <v>3917</v>
      </c>
      <c r="H2575">
        <v>29.374600000000001</v>
      </c>
      <c r="I2575">
        <v>49.7</v>
      </c>
      <c r="K2575" t="s">
        <v>24076</v>
      </c>
      <c r="L2575">
        <v>2630</v>
      </c>
      <c r="M2575">
        <v>0</v>
      </c>
      <c r="N2575" t="s">
        <v>21886</v>
      </c>
      <c r="O2575" t="s">
        <v>24077</v>
      </c>
    </row>
    <row r="2576" spans="1:17" x14ac:dyDescent="0.3">
      <c r="A2576" t="s">
        <v>24078</v>
      </c>
      <c r="B2576" t="s">
        <v>3984</v>
      </c>
      <c r="C2576" t="s">
        <v>24079</v>
      </c>
      <c r="D2576" t="s">
        <v>24080</v>
      </c>
      <c r="E2576" t="s">
        <v>24081</v>
      </c>
      <c r="F2576" t="s">
        <v>24082</v>
      </c>
      <c r="G2576" t="s">
        <v>3989</v>
      </c>
      <c r="H2576">
        <v>36.098500000000001</v>
      </c>
      <c r="I2576">
        <v>44.8</v>
      </c>
      <c r="K2576" t="s">
        <v>24083</v>
      </c>
      <c r="L2576">
        <v>36463</v>
      </c>
      <c r="M2576">
        <v>0</v>
      </c>
      <c r="N2576" t="s">
        <v>21886</v>
      </c>
      <c r="O2576" t="s">
        <v>24084</v>
      </c>
    </row>
    <row r="2577" spans="1:16" x14ac:dyDescent="0.3">
      <c r="A2577" t="s">
        <v>24085</v>
      </c>
      <c r="B2577" t="s">
        <v>4635</v>
      </c>
      <c r="D2577" t="s">
        <v>24086</v>
      </c>
      <c r="E2577" t="s">
        <v>24087</v>
      </c>
      <c r="F2577" t="s">
        <v>24088</v>
      </c>
      <c r="G2577" t="s">
        <v>3917</v>
      </c>
      <c r="H2577">
        <v>1052.3800000000001</v>
      </c>
      <c r="I2577">
        <v>41.1</v>
      </c>
      <c r="K2577" t="s">
        <v>24089</v>
      </c>
      <c r="L2577">
        <v>25888</v>
      </c>
      <c r="M2577">
        <v>0</v>
      </c>
      <c r="N2577" t="s">
        <v>23192</v>
      </c>
      <c r="O2577" t="s">
        <v>24090</v>
      </c>
    </row>
    <row r="2578" spans="1:16" x14ac:dyDescent="0.3">
      <c r="A2578" t="s">
        <v>24091</v>
      </c>
      <c r="B2578" t="s">
        <v>4226</v>
      </c>
      <c r="C2578">
        <v>1566</v>
      </c>
      <c r="D2578" t="s">
        <v>24092</v>
      </c>
      <c r="E2578" t="s">
        <v>13946</v>
      </c>
      <c r="F2578" t="s">
        <v>24093</v>
      </c>
      <c r="G2578" t="s">
        <v>3989</v>
      </c>
      <c r="H2578">
        <v>478.053</v>
      </c>
      <c r="I2578">
        <v>34.9</v>
      </c>
      <c r="K2578" t="s">
        <v>24094</v>
      </c>
      <c r="L2578">
        <v>152203</v>
      </c>
      <c r="M2578">
        <v>0</v>
      </c>
      <c r="N2578" t="s">
        <v>13949</v>
      </c>
      <c r="O2578" t="s">
        <v>24095</v>
      </c>
    </row>
    <row r="2579" spans="1:16" x14ac:dyDescent="0.3">
      <c r="A2579" t="s">
        <v>24096</v>
      </c>
      <c r="B2579" t="s">
        <v>4635</v>
      </c>
      <c r="C2579" t="s">
        <v>24097</v>
      </c>
      <c r="D2579" t="s">
        <v>24098</v>
      </c>
      <c r="E2579" t="s">
        <v>24099</v>
      </c>
      <c r="F2579" t="s">
        <v>24100</v>
      </c>
      <c r="G2579" t="s">
        <v>3906</v>
      </c>
      <c r="H2579">
        <v>1134.19</v>
      </c>
      <c r="I2579">
        <v>41.988599999999998</v>
      </c>
      <c r="J2579" t="s">
        <v>24101</v>
      </c>
      <c r="K2579" t="s">
        <v>24102</v>
      </c>
      <c r="L2579">
        <v>171</v>
      </c>
      <c r="M2579">
        <v>47794</v>
      </c>
      <c r="N2579" t="s">
        <v>14177</v>
      </c>
      <c r="O2579" t="s">
        <v>24103</v>
      </c>
      <c r="P2579" t="s">
        <v>24104</v>
      </c>
    </row>
    <row r="2580" spans="1:16" x14ac:dyDescent="0.3">
      <c r="A2580" t="s">
        <v>24105</v>
      </c>
      <c r="B2580" t="s">
        <v>4367</v>
      </c>
      <c r="C2580" t="s">
        <v>24106</v>
      </c>
      <c r="D2580" t="s">
        <v>24107</v>
      </c>
      <c r="E2580" t="s">
        <v>24108</v>
      </c>
      <c r="F2580" t="s">
        <v>24109</v>
      </c>
      <c r="G2580" t="s">
        <v>3906</v>
      </c>
      <c r="H2580">
        <v>564.62300000000005</v>
      </c>
      <c r="I2580">
        <v>39.888399999999997</v>
      </c>
      <c r="J2580" t="s">
        <v>24110</v>
      </c>
      <c r="K2580" t="s">
        <v>24111</v>
      </c>
      <c r="L2580">
        <v>454</v>
      </c>
      <c r="M2580">
        <v>0</v>
      </c>
      <c r="N2580" t="s">
        <v>7745</v>
      </c>
      <c r="O2580" t="s">
        <v>24112</v>
      </c>
    </row>
    <row r="2581" spans="1:16" x14ac:dyDescent="0.3">
      <c r="A2581" t="s">
        <v>24113</v>
      </c>
      <c r="B2581" t="s">
        <v>3923</v>
      </c>
      <c r="C2581" t="s">
        <v>24114</v>
      </c>
      <c r="D2581" t="s">
        <v>24115</v>
      </c>
      <c r="E2581" t="s">
        <v>24116</v>
      </c>
      <c r="F2581" t="s">
        <v>24117</v>
      </c>
      <c r="G2581" t="s">
        <v>3917</v>
      </c>
      <c r="H2581">
        <v>479.42099999999999</v>
      </c>
      <c r="I2581">
        <v>38.5</v>
      </c>
      <c r="K2581" t="s">
        <v>24118</v>
      </c>
      <c r="L2581">
        <v>14408</v>
      </c>
      <c r="M2581">
        <v>0</v>
      </c>
      <c r="N2581" t="s">
        <v>24119</v>
      </c>
      <c r="O2581" t="s">
        <v>24120</v>
      </c>
    </row>
    <row r="2582" spans="1:16" x14ac:dyDescent="0.3">
      <c r="A2582" t="s">
        <v>24121</v>
      </c>
      <c r="B2582" t="s">
        <v>4226</v>
      </c>
      <c r="C2582" t="s">
        <v>24122</v>
      </c>
      <c r="D2582" t="s">
        <v>24123</v>
      </c>
      <c r="E2582" t="s">
        <v>24124</v>
      </c>
      <c r="F2582" t="s">
        <v>24125</v>
      </c>
      <c r="G2582" t="s">
        <v>3917</v>
      </c>
      <c r="H2582">
        <v>162.571</v>
      </c>
      <c r="I2582">
        <v>29.3</v>
      </c>
      <c r="K2582" t="s">
        <v>24126</v>
      </c>
      <c r="L2582">
        <v>8198</v>
      </c>
      <c r="M2582">
        <v>0</v>
      </c>
      <c r="N2582" t="s">
        <v>9151</v>
      </c>
      <c r="O2582" t="s">
        <v>24127</v>
      </c>
    </row>
    <row r="2583" spans="1:16" x14ac:dyDescent="0.3">
      <c r="A2583" t="s">
        <v>24128</v>
      </c>
      <c r="B2583" t="s">
        <v>4347</v>
      </c>
      <c r="C2583" t="s">
        <v>24129</v>
      </c>
      <c r="D2583" t="s">
        <v>24130</v>
      </c>
      <c r="E2583" t="s">
        <v>24131</v>
      </c>
      <c r="F2583" t="s">
        <v>24132</v>
      </c>
      <c r="G2583" t="s">
        <v>3989</v>
      </c>
      <c r="H2583">
        <v>87.6173</v>
      </c>
      <c r="I2583">
        <v>52.4</v>
      </c>
      <c r="K2583" t="s">
        <v>24133</v>
      </c>
      <c r="L2583">
        <v>130300</v>
      </c>
      <c r="M2583">
        <v>0</v>
      </c>
      <c r="N2583" t="s">
        <v>24134</v>
      </c>
      <c r="O2583" t="s">
        <v>24135</v>
      </c>
    </row>
    <row r="2584" spans="1:16" x14ac:dyDescent="0.3">
      <c r="A2584" t="s">
        <v>24136</v>
      </c>
      <c r="B2584" t="s">
        <v>4226</v>
      </c>
      <c r="C2584" t="s">
        <v>24137</v>
      </c>
      <c r="D2584" t="s">
        <v>24138</v>
      </c>
      <c r="E2584" t="s">
        <v>17035</v>
      </c>
      <c r="F2584" t="s">
        <v>24139</v>
      </c>
      <c r="G2584" t="s">
        <v>3917</v>
      </c>
      <c r="H2584">
        <v>98.759100000000004</v>
      </c>
      <c r="I2584">
        <v>30.1</v>
      </c>
      <c r="K2584" t="s">
        <v>24140</v>
      </c>
      <c r="L2584">
        <v>1732</v>
      </c>
      <c r="M2584">
        <v>0</v>
      </c>
      <c r="N2584" t="s">
        <v>24141</v>
      </c>
      <c r="O2584" t="s">
        <v>24142</v>
      </c>
    </row>
    <row r="2585" spans="1:16" x14ac:dyDescent="0.3">
      <c r="A2585" t="s">
        <v>24143</v>
      </c>
      <c r="B2585" t="s">
        <v>4226</v>
      </c>
      <c r="C2585" t="s">
        <v>24144</v>
      </c>
      <c r="D2585" t="s">
        <v>24145</v>
      </c>
      <c r="E2585" t="s">
        <v>24146</v>
      </c>
      <c r="F2585" t="s">
        <v>24147</v>
      </c>
      <c r="G2585" t="s">
        <v>3906</v>
      </c>
      <c r="H2585">
        <v>118.492</v>
      </c>
      <c r="I2585">
        <v>39.0901</v>
      </c>
      <c r="J2585" t="s">
        <v>24148</v>
      </c>
      <c r="K2585" t="s">
        <v>24149</v>
      </c>
      <c r="L2585">
        <v>94</v>
      </c>
      <c r="M2585">
        <v>19109</v>
      </c>
      <c r="N2585" t="s">
        <v>6541</v>
      </c>
      <c r="O2585" t="s">
        <v>24150</v>
      </c>
      <c r="P2585" t="s">
        <v>24151</v>
      </c>
    </row>
    <row r="2586" spans="1:16" x14ac:dyDescent="0.3">
      <c r="A2586" t="s">
        <v>24152</v>
      </c>
      <c r="B2586" t="s">
        <v>4226</v>
      </c>
      <c r="C2586" t="s">
        <v>24153</v>
      </c>
      <c r="D2586" t="s">
        <v>24154</v>
      </c>
      <c r="E2586" t="s">
        <v>17035</v>
      </c>
      <c r="F2586" t="s">
        <v>24155</v>
      </c>
      <c r="G2586" t="s">
        <v>3917</v>
      </c>
      <c r="H2586">
        <v>155.55000000000001</v>
      </c>
      <c r="I2586">
        <v>35.5</v>
      </c>
      <c r="K2586" t="s">
        <v>24156</v>
      </c>
      <c r="L2586">
        <v>19473</v>
      </c>
      <c r="M2586">
        <v>0</v>
      </c>
      <c r="N2586" t="s">
        <v>24141</v>
      </c>
      <c r="O2586" t="s">
        <v>24157</v>
      </c>
    </row>
    <row r="2587" spans="1:16" x14ac:dyDescent="0.3">
      <c r="A2587" t="s">
        <v>24158</v>
      </c>
      <c r="B2587" t="s">
        <v>4226</v>
      </c>
      <c r="C2587" t="s">
        <v>24159</v>
      </c>
      <c r="D2587" t="s">
        <v>24160</v>
      </c>
      <c r="E2587" t="s">
        <v>17035</v>
      </c>
      <c r="F2587" t="s">
        <v>24161</v>
      </c>
      <c r="G2587" t="s">
        <v>3917</v>
      </c>
      <c r="H2587">
        <v>41.711599999999997</v>
      </c>
      <c r="I2587">
        <v>28.2</v>
      </c>
      <c r="K2587" t="s">
        <v>24162</v>
      </c>
      <c r="L2587">
        <v>26743</v>
      </c>
      <c r="M2587">
        <v>0</v>
      </c>
      <c r="N2587" t="s">
        <v>24141</v>
      </c>
      <c r="O2587" t="s">
        <v>24163</v>
      </c>
    </row>
    <row r="2588" spans="1:16" x14ac:dyDescent="0.3">
      <c r="A2588" t="s">
        <v>24164</v>
      </c>
      <c r="B2588" t="s">
        <v>4226</v>
      </c>
      <c r="C2588" t="s">
        <v>24165</v>
      </c>
      <c r="D2588" t="s">
        <v>24166</v>
      </c>
      <c r="E2588" t="s">
        <v>5153</v>
      </c>
      <c r="F2588" t="s">
        <v>24167</v>
      </c>
      <c r="G2588" t="s">
        <v>3989</v>
      </c>
      <c r="H2588">
        <v>247.078</v>
      </c>
      <c r="I2588">
        <v>38.700000000000003</v>
      </c>
      <c r="K2588" t="s">
        <v>24168</v>
      </c>
      <c r="L2588">
        <v>267</v>
      </c>
      <c r="M2588">
        <v>19800</v>
      </c>
      <c r="N2588" t="s">
        <v>5156</v>
      </c>
      <c r="O2588" t="s">
        <v>24169</v>
      </c>
      <c r="P2588" t="s">
        <v>24170</v>
      </c>
    </row>
    <row r="2589" spans="1:16" x14ac:dyDescent="0.3">
      <c r="A2589" t="s">
        <v>24171</v>
      </c>
      <c r="B2589" t="s">
        <v>4226</v>
      </c>
      <c r="C2589" t="s">
        <v>24172</v>
      </c>
      <c r="D2589" t="s">
        <v>24173</v>
      </c>
      <c r="E2589" t="s">
        <v>17035</v>
      </c>
      <c r="F2589" t="s">
        <v>24174</v>
      </c>
      <c r="G2589" t="s">
        <v>3917</v>
      </c>
      <c r="H2589">
        <v>99.885499999999993</v>
      </c>
      <c r="I2589">
        <v>38.6</v>
      </c>
      <c r="K2589" t="s">
        <v>24175</v>
      </c>
      <c r="L2589">
        <v>33166</v>
      </c>
      <c r="M2589">
        <v>0</v>
      </c>
      <c r="N2589" t="s">
        <v>24141</v>
      </c>
      <c r="O2589" t="s">
        <v>24176</v>
      </c>
    </row>
    <row r="2590" spans="1:16" x14ac:dyDescent="0.3">
      <c r="A2590" t="s">
        <v>24177</v>
      </c>
      <c r="B2590" t="s">
        <v>4226</v>
      </c>
      <c r="C2590" t="s">
        <v>24178</v>
      </c>
      <c r="D2590" t="s">
        <v>24179</v>
      </c>
      <c r="E2590" t="s">
        <v>17035</v>
      </c>
      <c r="F2590" t="s">
        <v>24180</v>
      </c>
      <c r="G2590" t="s">
        <v>3917</v>
      </c>
      <c r="H2590">
        <v>410.87299999999999</v>
      </c>
      <c r="I2590">
        <v>31.2</v>
      </c>
      <c r="K2590" t="s">
        <v>24181</v>
      </c>
      <c r="L2590">
        <v>61434</v>
      </c>
      <c r="M2590">
        <v>0</v>
      </c>
      <c r="N2590" t="s">
        <v>24141</v>
      </c>
      <c r="O2590" t="s">
        <v>24182</v>
      </c>
    </row>
    <row r="2591" spans="1:16" x14ac:dyDescent="0.3">
      <c r="A2591" t="s">
        <v>24183</v>
      </c>
      <c r="B2591" t="s">
        <v>4226</v>
      </c>
      <c r="C2591" t="s">
        <v>24184</v>
      </c>
      <c r="D2591" t="s">
        <v>24185</v>
      </c>
      <c r="E2591" t="s">
        <v>17035</v>
      </c>
      <c r="F2591" t="s">
        <v>24186</v>
      </c>
      <c r="G2591" t="s">
        <v>3917</v>
      </c>
      <c r="H2591">
        <v>97.281300000000002</v>
      </c>
      <c r="I2591">
        <v>30.1</v>
      </c>
      <c r="K2591" t="s">
        <v>24187</v>
      </c>
      <c r="L2591">
        <v>66952</v>
      </c>
      <c r="M2591">
        <v>0</v>
      </c>
      <c r="N2591" t="s">
        <v>24141</v>
      </c>
      <c r="O2591" t="s">
        <v>24188</v>
      </c>
    </row>
    <row r="2592" spans="1:16" x14ac:dyDescent="0.3">
      <c r="A2592" t="s">
        <v>24189</v>
      </c>
      <c r="B2592" t="s">
        <v>4226</v>
      </c>
      <c r="C2592" t="s">
        <v>24190</v>
      </c>
      <c r="D2592" t="s">
        <v>24191</v>
      </c>
      <c r="E2592" t="s">
        <v>17035</v>
      </c>
      <c r="F2592" t="s">
        <v>24192</v>
      </c>
      <c r="G2592" t="s">
        <v>3917</v>
      </c>
      <c r="H2592">
        <v>269.28100000000001</v>
      </c>
      <c r="I2592">
        <v>23.2</v>
      </c>
      <c r="K2592" t="s">
        <v>24193</v>
      </c>
      <c r="L2592">
        <v>80757</v>
      </c>
      <c r="M2592">
        <v>0</v>
      </c>
      <c r="N2592" t="s">
        <v>24141</v>
      </c>
      <c r="O2592" t="s">
        <v>24194</v>
      </c>
    </row>
    <row r="2593" spans="1:16" x14ac:dyDescent="0.3">
      <c r="A2593" t="s">
        <v>24195</v>
      </c>
      <c r="B2593" t="s">
        <v>4226</v>
      </c>
      <c r="C2593" t="s">
        <v>24196</v>
      </c>
      <c r="D2593" t="s">
        <v>24197</v>
      </c>
      <c r="E2593" t="s">
        <v>17035</v>
      </c>
      <c r="F2593" t="s">
        <v>24198</v>
      </c>
      <c r="G2593" t="s">
        <v>3917</v>
      </c>
      <c r="H2593">
        <v>441.26400000000001</v>
      </c>
      <c r="I2593">
        <v>30.3</v>
      </c>
      <c r="K2593" t="s">
        <v>24199</v>
      </c>
      <c r="L2593">
        <v>95131</v>
      </c>
      <c r="M2593">
        <v>0</v>
      </c>
      <c r="N2593" t="s">
        <v>24141</v>
      </c>
      <c r="O2593" t="s">
        <v>24200</v>
      </c>
    </row>
    <row r="2594" spans="1:16" x14ac:dyDescent="0.3">
      <c r="A2594" t="s">
        <v>24201</v>
      </c>
      <c r="B2594" t="s">
        <v>4226</v>
      </c>
      <c r="C2594" t="s">
        <v>24202</v>
      </c>
      <c r="D2594" t="s">
        <v>24203</v>
      </c>
      <c r="E2594" t="s">
        <v>17035</v>
      </c>
      <c r="F2594" t="s">
        <v>24204</v>
      </c>
      <c r="G2594" t="s">
        <v>3917</v>
      </c>
      <c r="H2594">
        <v>451.94200000000001</v>
      </c>
      <c r="I2594">
        <v>18.5</v>
      </c>
      <c r="K2594" t="s">
        <v>24205</v>
      </c>
      <c r="L2594">
        <v>211317</v>
      </c>
      <c r="M2594">
        <v>0</v>
      </c>
      <c r="N2594" t="s">
        <v>24141</v>
      </c>
      <c r="O2594" t="s">
        <v>24206</v>
      </c>
    </row>
    <row r="2595" spans="1:16" x14ac:dyDescent="0.3">
      <c r="A2595" t="s">
        <v>24207</v>
      </c>
      <c r="B2595" t="s">
        <v>4226</v>
      </c>
      <c r="D2595" t="s">
        <v>24208</v>
      </c>
      <c r="E2595" t="s">
        <v>24209</v>
      </c>
      <c r="F2595" t="s">
        <v>24210</v>
      </c>
      <c r="G2595" t="s">
        <v>3906</v>
      </c>
      <c r="H2595">
        <v>1004.95</v>
      </c>
      <c r="I2595">
        <v>42.451799999999999</v>
      </c>
      <c r="J2595" t="s">
        <v>24211</v>
      </c>
      <c r="K2595" t="s">
        <v>24212</v>
      </c>
      <c r="L2595">
        <v>21</v>
      </c>
      <c r="M2595">
        <v>24828</v>
      </c>
      <c r="N2595" t="s">
        <v>9566</v>
      </c>
      <c r="O2595" t="s">
        <v>24213</v>
      </c>
      <c r="P2595" t="s">
        <v>24214</v>
      </c>
    </row>
    <row r="2596" spans="1:16" x14ac:dyDescent="0.3">
      <c r="A2596" t="s">
        <v>24215</v>
      </c>
      <c r="B2596" t="s">
        <v>4226</v>
      </c>
      <c r="C2596" t="s">
        <v>24216</v>
      </c>
      <c r="D2596" t="s">
        <v>24217</v>
      </c>
      <c r="E2596" t="s">
        <v>17035</v>
      </c>
      <c r="F2596" t="s">
        <v>24218</v>
      </c>
      <c r="G2596" t="s">
        <v>3917</v>
      </c>
      <c r="H2596">
        <v>256.24900000000002</v>
      </c>
      <c r="I2596">
        <v>30.4</v>
      </c>
      <c r="K2596" t="s">
        <v>24219</v>
      </c>
      <c r="L2596">
        <v>42886</v>
      </c>
      <c r="M2596">
        <v>0</v>
      </c>
      <c r="N2596" t="s">
        <v>12077</v>
      </c>
      <c r="O2596" t="s">
        <v>24220</v>
      </c>
    </row>
    <row r="2597" spans="1:16" x14ac:dyDescent="0.3">
      <c r="A2597" t="s">
        <v>24221</v>
      </c>
      <c r="B2597" t="s">
        <v>4226</v>
      </c>
      <c r="C2597" t="s">
        <v>24222</v>
      </c>
      <c r="D2597" t="s">
        <v>24223</v>
      </c>
      <c r="E2597" t="s">
        <v>17035</v>
      </c>
      <c r="F2597" t="s">
        <v>24224</v>
      </c>
      <c r="G2597" t="s">
        <v>3917</v>
      </c>
      <c r="H2597">
        <v>399.68599999999998</v>
      </c>
      <c r="I2597">
        <v>30.2</v>
      </c>
      <c r="K2597" t="s">
        <v>24225</v>
      </c>
      <c r="L2597">
        <v>172401</v>
      </c>
      <c r="M2597">
        <v>0</v>
      </c>
      <c r="N2597" t="s">
        <v>12077</v>
      </c>
      <c r="O2597" t="s">
        <v>24226</v>
      </c>
    </row>
    <row r="2598" spans="1:16" x14ac:dyDescent="0.3">
      <c r="A2598" t="s">
        <v>24227</v>
      </c>
      <c r="B2598" t="s">
        <v>4226</v>
      </c>
      <c r="C2598" t="s">
        <v>24228</v>
      </c>
      <c r="D2598" t="s">
        <v>24229</v>
      </c>
      <c r="E2598" t="s">
        <v>17035</v>
      </c>
      <c r="F2598" t="s">
        <v>24230</v>
      </c>
      <c r="G2598" t="s">
        <v>3917</v>
      </c>
      <c r="H2598">
        <v>233.053</v>
      </c>
      <c r="I2598">
        <v>28.6</v>
      </c>
      <c r="K2598" t="s">
        <v>24231</v>
      </c>
      <c r="L2598">
        <v>139046</v>
      </c>
      <c r="M2598">
        <v>0</v>
      </c>
      <c r="N2598" t="s">
        <v>12077</v>
      </c>
      <c r="O2598" t="s">
        <v>24232</v>
      </c>
    </row>
    <row r="2599" spans="1:16" x14ac:dyDescent="0.3">
      <c r="A2599" t="s">
        <v>24233</v>
      </c>
      <c r="B2599" t="s">
        <v>4226</v>
      </c>
      <c r="C2599" t="s">
        <v>24234</v>
      </c>
      <c r="D2599" t="s">
        <v>24235</v>
      </c>
      <c r="E2599" t="s">
        <v>17035</v>
      </c>
      <c r="F2599" t="s">
        <v>24236</v>
      </c>
      <c r="G2599" t="s">
        <v>3917</v>
      </c>
      <c r="H2599">
        <v>315.42899999999997</v>
      </c>
      <c r="I2599">
        <v>22.3</v>
      </c>
      <c r="K2599" t="s">
        <v>24237</v>
      </c>
      <c r="L2599">
        <v>146196</v>
      </c>
      <c r="M2599">
        <v>0</v>
      </c>
      <c r="N2599" t="s">
        <v>12077</v>
      </c>
      <c r="O2599" t="s">
        <v>24238</v>
      </c>
    </row>
    <row r="2600" spans="1:16" x14ac:dyDescent="0.3">
      <c r="A2600" t="s">
        <v>24239</v>
      </c>
      <c r="B2600" t="s">
        <v>4226</v>
      </c>
      <c r="C2600" t="s">
        <v>24240</v>
      </c>
      <c r="D2600" t="s">
        <v>24241</v>
      </c>
      <c r="E2600" t="s">
        <v>17035</v>
      </c>
      <c r="F2600" t="s">
        <v>24242</v>
      </c>
      <c r="G2600" t="s">
        <v>3917</v>
      </c>
      <c r="H2600">
        <v>412.27100000000002</v>
      </c>
      <c r="I2600">
        <v>26.6</v>
      </c>
      <c r="K2600" t="s">
        <v>24243</v>
      </c>
      <c r="L2600">
        <v>121379</v>
      </c>
      <c r="M2600">
        <v>0</v>
      </c>
      <c r="N2600" t="s">
        <v>12077</v>
      </c>
      <c r="O2600" t="s">
        <v>24244</v>
      </c>
    </row>
    <row r="2601" spans="1:16" x14ac:dyDescent="0.3">
      <c r="A2601" t="s">
        <v>24245</v>
      </c>
      <c r="B2601" t="s">
        <v>4226</v>
      </c>
      <c r="C2601" t="s">
        <v>24246</v>
      </c>
      <c r="D2601" t="s">
        <v>24247</v>
      </c>
      <c r="E2601" t="s">
        <v>17035</v>
      </c>
      <c r="F2601" t="s">
        <v>24248</v>
      </c>
      <c r="G2601" t="s">
        <v>3917</v>
      </c>
      <c r="H2601">
        <v>516.23099999999999</v>
      </c>
      <c r="I2601">
        <v>23.1</v>
      </c>
      <c r="K2601" t="s">
        <v>24249</v>
      </c>
      <c r="L2601">
        <v>133294</v>
      </c>
      <c r="M2601">
        <v>0</v>
      </c>
      <c r="N2601" t="s">
        <v>12077</v>
      </c>
      <c r="O2601" t="s">
        <v>24250</v>
      </c>
    </row>
    <row r="2602" spans="1:16" x14ac:dyDescent="0.3">
      <c r="A2602" t="s">
        <v>24251</v>
      </c>
      <c r="B2602" t="s">
        <v>4226</v>
      </c>
      <c r="C2602" t="s">
        <v>24252</v>
      </c>
      <c r="D2602" t="s">
        <v>24253</v>
      </c>
      <c r="E2602" t="s">
        <v>17035</v>
      </c>
      <c r="F2602" t="s">
        <v>24254</v>
      </c>
      <c r="G2602" t="s">
        <v>3917</v>
      </c>
      <c r="H2602">
        <v>315.52100000000002</v>
      </c>
      <c r="I2602">
        <v>26.2</v>
      </c>
      <c r="K2602" t="s">
        <v>24255</v>
      </c>
      <c r="L2602">
        <v>135449</v>
      </c>
      <c r="M2602">
        <v>0</v>
      </c>
      <c r="N2602" t="s">
        <v>12077</v>
      </c>
      <c r="O2602" t="s">
        <v>24256</v>
      </c>
    </row>
    <row r="2603" spans="1:16" x14ac:dyDescent="0.3">
      <c r="A2603" t="s">
        <v>24257</v>
      </c>
      <c r="B2603" t="s">
        <v>4226</v>
      </c>
      <c r="C2603" t="s">
        <v>24258</v>
      </c>
      <c r="D2603" t="s">
        <v>24259</v>
      </c>
      <c r="E2603" t="s">
        <v>17035</v>
      </c>
      <c r="F2603" t="s">
        <v>24260</v>
      </c>
      <c r="G2603" t="s">
        <v>3917</v>
      </c>
      <c r="H2603">
        <v>342.25799999999998</v>
      </c>
      <c r="I2603">
        <v>28.6</v>
      </c>
      <c r="K2603" t="s">
        <v>24261</v>
      </c>
      <c r="L2603">
        <v>183295</v>
      </c>
      <c r="M2603">
        <v>0</v>
      </c>
      <c r="N2603" t="s">
        <v>17038</v>
      </c>
      <c r="O2603" t="s">
        <v>24262</v>
      </c>
    </row>
    <row r="2604" spans="1:16" x14ac:dyDescent="0.3">
      <c r="A2604" t="s">
        <v>24263</v>
      </c>
      <c r="B2604" t="s">
        <v>4226</v>
      </c>
      <c r="C2604" t="s">
        <v>24264</v>
      </c>
      <c r="D2604" t="s">
        <v>24265</v>
      </c>
      <c r="E2604" t="s">
        <v>17035</v>
      </c>
      <c r="F2604" t="s">
        <v>24266</v>
      </c>
      <c r="G2604" t="s">
        <v>3917</v>
      </c>
      <c r="H2604">
        <v>541.697</v>
      </c>
      <c r="I2604">
        <v>20.8</v>
      </c>
      <c r="K2604" t="s">
        <v>24267</v>
      </c>
      <c r="L2604">
        <v>186864</v>
      </c>
      <c r="M2604">
        <v>0</v>
      </c>
      <c r="N2604" t="s">
        <v>17038</v>
      </c>
      <c r="O2604" t="s">
        <v>24268</v>
      </c>
    </row>
    <row r="2605" spans="1:16" x14ac:dyDescent="0.3">
      <c r="A2605" t="s">
        <v>24269</v>
      </c>
      <c r="B2605" t="s">
        <v>4367</v>
      </c>
      <c r="C2605" t="s">
        <v>24270</v>
      </c>
      <c r="D2605" t="s">
        <v>24271</v>
      </c>
      <c r="E2605" t="s">
        <v>10164</v>
      </c>
      <c r="F2605" t="s">
        <v>24272</v>
      </c>
      <c r="G2605" t="s">
        <v>3917</v>
      </c>
      <c r="H2605">
        <v>1632.72</v>
      </c>
      <c r="I2605">
        <v>38.000100000000003</v>
      </c>
      <c r="J2605" t="s">
        <v>24273</v>
      </c>
      <c r="K2605" t="s">
        <v>24274</v>
      </c>
      <c r="L2605">
        <v>85682</v>
      </c>
      <c r="M2605">
        <v>68474</v>
      </c>
      <c r="N2605" t="s">
        <v>24275</v>
      </c>
      <c r="O2605" t="s">
        <v>24276</v>
      </c>
      <c r="P2605" t="s">
        <v>24277</v>
      </c>
    </row>
    <row r="2606" spans="1:16" x14ac:dyDescent="0.3">
      <c r="A2606" t="s">
        <v>24278</v>
      </c>
      <c r="B2606" t="s">
        <v>4226</v>
      </c>
      <c r="C2606" t="s">
        <v>24279</v>
      </c>
      <c r="D2606" t="s">
        <v>24280</v>
      </c>
      <c r="E2606" t="s">
        <v>24281</v>
      </c>
      <c r="F2606" t="s">
        <v>24282</v>
      </c>
      <c r="G2606" t="s">
        <v>3989</v>
      </c>
      <c r="H2606">
        <v>247.73099999999999</v>
      </c>
      <c r="I2606">
        <v>30.5989</v>
      </c>
      <c r="J2606" t="s">
        <v>24283</v>
      </c>
      <c r="K2606" t="s">
        <v>24284</v>
      </c>
      <c r="L2606">
        <v>268</v>
      </c>
      <c r="M2606">
        <v>27198</v>
      </c>
      <c r="N2606" t="s">
        <v>24285</v>
      </c>
      <c r="O2606" t="s">
        <v>24286</v>
      </c>
      <c r="P2606" t="s">
        <v>24287</v>
      </c>
    </row>
    <row r="2607" spans="1:16" x14ac:dyDescent="0.3">
      <c r="A2607" t="s">
        <v>24288</v>
      </c>
      <c r="B2607" t="s">
        <v>4367</v>
      </c>
      <c r="C2607" t="s">
        <v>24289</v>
      </c>
      <c r="D2607" t="s">
        <v>24290</v>
      </c>
      <c r="E2607" t="s">
        <v>24291</v>
      </c>
      <c r="F2607" t="s">
        <v>24292</v>
      </c>
      <c r="G2607" t="s">
        <v>3906</v>
      </c>
      <c r="H2607">
        <v>2267.86</v>
      </c>
      <c r="I2607">
        <v>42.444099999999999</v>
      </c>
      <c r="J2607" t="s">
        <v>24293</v>
      </c>
      <c r="K2607" t="s">
        <v>24294</v>
      </c>
      <c r="L2607">
        <v>173</v>
      </c>
      <c r="M2607">
        <v>0</v>
      </c>
      <c r="N2607" t="s">
        <v>21342</v>
      </c>
      <c r="O2607" t="s">
        <v>24295</v>
      </c>
    </row>
    <row r="2608" spans="1:16" x14ac:dyDescent="0.3">
      <c r="A2608" t="s">
        <v>24296</v>
      </c>
      <c r="B2608" t="s">
        <v>3923</v>
      </c>
      <c r="D2608" t="s">
        <v>24297</v>
      </c>
      <c r="E2608" t="s">
        <v>24298</v>
      </c>
      <c r="F2608" t="s">
        <v>24299</v>
      </c>
      <c r="G2608" t="s">
        <v>3906</v>
      </c>
      <c r="H2608">
        <v>505.88299999999998</v>
      </c>
      <c r="I2608">
        <v>38.742100000000001</v>
      </c>
      <c r="J2608" t="s">
        <v>24300</v>
      </c>
      <c r="K2608" t="s">
        <v>24301</v>
      </c>
      <c r="L2608">
        <v>7020</v>
      </c>
      <c r="M2608">
        <v>0</v>
      </c>
      <c r="N2608" t="s">
        <v>11040</v>
      </c>
      <c r="O2608" t="s">
        <v>24302</v>
      </c>
    </row>
    <row r="2609" spans="1:17" x14ac:dyDescent="0.3">
      <c r="A2609" t="s">
        <v>24303</v>
      </c>
      <c r="B2609" t="s">
        <v>4635</v>
      </c>
      <c r="D2609" t="s">
        <v>24304</v>
      </c>
      <c r="E2609" t="s">
        <v>24305</v>
      </c>
      <c r="F2609" t="s">
        <v>24306</v>
      </c>
      <c r="G2609" t="s">
        <v>3917</v>
      </c>
      <c r="H2609">
        <v>1018.44</v>
      </c>
      <c r="I2609">
        <v>41.9</v>
      </c>
      <c r="K2609" t="s">
        <v>24307</v>
      </c>
      <c r="L2609">
        <v>16523</v>
      </c>
      <c r="M2609">
        <v>0</v>
      </c>
      <c r="N2609" t="s">
        <v>23192</v>
      </c>
      <c r="O2609" t="s">
        <v>24308</v>
      </c>
    </row>
    <row r="2610" spans="1:17" x14ac:dyDescent="0.3">
      <c r="A2610" t="s">
        <v>24309</v>
      </c>
      <c r="B2610" t="s">
        <v>4367</v>
      </c>
      <c r="C2610" t="s">
        <v>24310</v>
      </c>
      <c r="D2610" t="s">
        <v>24311</v>
      </c>
      <c r="E2610" t="s">
        <v>10164</v>
      </c>
      <c r="F2610" t="s">
        <v>24312</v>
      </c>
      <c r="G2610" t="s">
        <v>3917</v>
      </c>
      <c r="H2610">
        <v>1655.79</v>
      </c>
      <c r="I2610">
        <v>38.1</v>
      </c>
      <c r="J2610" t="s">
        <v>24313</v>
      </c>
      <c r="K2610" t="s">
        <v>24314</v>
      </c>
      <c r="L2610">
        <v>164173</v>
      </c>
      <c r="M2610">
        <v>68562</v>
      </c>
      <c r="N2610" t="s">
        <v>24275</v>
      </c>
      <c r="O2610" t="s">
        <v>24315</v>
      </c>
      <c r="P2610" t="s">
        <v>24316</v>
      </c>
    </row>
    <row r="2611" spans="1:17" x14ac:dyDescent="0.3">
      <c r="A2611" t="s">
        <v>24317</v>
      </c>
      <c r="B2611" t="s">
        <v>4226</v>
      </c>
      <c r="C2611" t="s">
        <v>24318</v>
      </c>
      <c r="D2611" t="s">
        <v>24319</v>
      </c>
      <c r="E2611" t="s">
        <v>24320</v>
      </c>
      <c r="F2611" t="s">
        <v>24321</v>
      </c>
      <c r="G2611" t="s">
        <v>3906</v>
      </c>
      <c r="H2611">
        <v>614.07100000000003</v>
      </c>
      <c r="I2611">
        <v>35.834699999999998</v>
      </c>
      <c r="J2611" t="s">
        <v>24322</v>
      </c>
      <c r="K2611" t="s">
        <v>24323</v>
      </c>
      <c r="L2611">
        <v>107</v>
      </c>
      <c r="M2611">
        <v>0</v>
      </c>
      <c r="N2611" t="s">
        <v>11065</v>
      </c>
      <c r="O2611" t="s">
        <v>24324</v>
      </c>
    </row>
    <row r="2612" spans="1:17" x14ac:dyDescent="0.3">
      <c r="A2612" t="s">
        <v>24325</v>
      </c>
      <c r="B2612" t="s">
        <v>4226</v>
      </c>
      <c r="C2612" t="s">
        <v>24326</v>
      </c>
      <c r="D2612" t="s">
        <v>24327</v>
      </c>
      <c r="E2612" t="s">
        <v>24328</v>
      </c>
      <c r="F2612" t="s">
        <v>24329</v>
      </c>
      <c r="G2612" t="s">
        <v>3917</v>
      </c>
      <c r="H2612">
        <v>426.83199999999999</v>
      </c>
      <c r="I2612">
        <v>39.1</v>
      </c>
      <c r="K2612" t="s">
        <v>24330</v>
      </c>
      <c r="L2612">
        <v>212</v>
      </c>
      <c r="M2612">
        <v>0</v>
      </c>
      <c r="N2612" t="s">
        <v>13792</v>
      </c>
      <c r="O2612" t="s">
        <v>24331</v>
      </c>
    </row>
    <row r="2613" spans="1:17" x14ac:dyDescent="0.3">
      <c r="A2613" t="s">
        <v>24332</v>
      </c>
      <c r="B2613" t="s">
        <v>4367</v>
      </c>
      <c r="C2613" t="s">
        <v>24333</v>
      </c>
      <c r="D2613" t="s">
        <v>24334</v>
      </c>
      <c r="E2613" t="s">
        <v>24335</v>
      </c>
      <c r="F2613" t="s">
        <v>24336</v>
      </c>
      <c r="G2613" t="s">
        <v>3917</v>
      </c>
      <c r="H2613">
        <v>666.14200000000005</v>
      </c>
      <c r="I2613">
        <v>40.5002</v>
      </c>
      <c r="J2613" t="s">
        <v>24337</v>
      </c>
      <c r="K2613" t="s">
        <v>24338</v>
      </c>
      <c r="L2613">
        <v>1343</v>
      </c>
      <c r="M2613">
        <v>0</v>
      </c>
      <c r="N2613" t="s">
        <v>24339</v>
      </c>
      <c r="O2613" t="s">
        <v>24340</v>
      </c>
    </row>
    <row r="2614" spans="1:17" x14ac:dyDescent="0.3">
      <c r="A2614" t="s">
        <v>24341</v>
      </c>
      <c r="B2614" t="s">
        <v>4347</v>
      </c>
      <c r="C2614" t="s">
        <v>24342</v>
      </c>
      <c r="D2614" t="s">
        <v>24343</v>
      </c>
      <c r="E2614" t="s">
        <v>24344</v>
      </c>
      <c r="F2614" t="s">
        <v>24345</v>
      </c>
      <c r="G2614" t="s">
        <v>3917</v>
      </c>
      <c r="H2614">
        <v>20.1053</v>
      </c>
      <c r="I2614">
        <v>55.8</v>
      </c>
      <c r="K2614" t="s">
        <v>24346</v>
      </c>
      <c r="L2614">
        <v>767</v>
      </c>
      <c r="M2614">
        <v>0</v>
      </c>
      <c r="N2614" t="s">
        <v>24070</v>
      </c>
      <c r="O2614" t="s">
        <v>24347</v>
      </c>
    </row>
    <row r="2615" spans="1:17" x14ac:dyDescent="0.3">
      <c r="A2615" t="s">
        <v>24348</v>
      </c>
      <c r="B2615" t="s">
        <v>3923</v>
      </c>
      <c r="D2615" t="s">
        <v>24349</v>
      </c>
      <c r="E2615" t="s">
        <v>24350</v>
      </c>
      <c r="F2615" t="s">
        <v>24351</v>
      </c>
      <c r="G2615" t="s">
        <v>3917</v>
      </c>
      <c r="H2615">
        <v>114.503</v>
      </c>
      <c r="I2615">
        <v>44.7</v>
      </c>
      <c r="K2615" t="s">
        <v>24352</v>
      </c>
      <c r="L2615">
        <v>105914</v>
      </c>
      <c r="M2615">
        <v>0</v>
      </c>
      <c r="N2615" t="s">
        <v>24353</v>
      </c>
      <c r="O2615" t="s">
        <v>24354</v>
      </c>
    </row>
    <row r="2616" spans="1:17" x14ac:dyDescent="0.3">
      <c r="A2616" t="s">
        <v>24355</v>
      </c>
      <c r="B2616" t="s">
        <v>4347</v>
      </c>
      <c r="C2616" t="s">
        <v>24356</v>
      </c>
      <c r="D2616" t="s">
        <v>24357</v>
      </c>
      <c r="E2616" t="s">
        <v>24358</v>
      </c>
      <c r="F2616" t="s">
        <v>24359</v>
      </c>
      <c r="G2616" t="s">
        <v>3917</v>
      </c>
      <c r="H2616">
        <v>44.406199999999998</v>
      </c>
      <c r="I2616">
        <v>49.4</v>
      </c>
      <c r="K2616" t="s">
        <v>24360</v>
      </c>
      <c r="L2616">
        <v>1291</v>
      </c>
      <c r="M2616">
        <v>17089</v>
      </c>
      <c r="N2616" t="s">
        <v>24353</v>
      </c>
      <c r="O2616" t="s">
        <v>24361</v>
      </c>
      <c r="Q2616">
        <v>25</v>
      </c>
    </row>
    <row r="2617" spans="1:17" x14ac:dyDescent="0.3">
      <c r="A2617" t="s">
        <v>24362</v>
      </c>
      <c r="B2617" t="s">
        <v>4347</v>
      </c>
      <c r="C2617" t="s">
        <v>24363</v>
      </c>
      <c r="D2617" t="s">
        <v>24364</v>
      </c>
      <c r="E2617" t="s">
        <v>24365</v>
      </c>
      <c r="F2617" t="s">
        <v>24366</v>
      </c>
      <c r="G2617" t="s">
        <v>3917</v>
      </c>
      <c r="H2617">
        <v>18.6373</v>
      </c>
      <c r="I2617">
        <v>57.9</v>
      </c>
      <c r="K2617" t="s">
        <v>24367</v>
      </c>
      <c r="L2617">
        <v>75</v>
      </c>
      <c r="M2617">
        <v>0</v>
      </c>
      <c r="N2617" t="s">
        <v>7677</v>
      </c>
      <c r="O2617" t="s">
        <v>24368</v>
      </c>
    </row>
    <row r="2618" spans="1:17" x14ac:dyDescent="0.3">
      <c r="A2618" t="s">
        <v>24369</v>
      </c>
      <c r="B2618" t="s">
        <v>4347</v>
      </c>
      <c r="C2618" t="s">
        <v>24370</v>
      </c>
      <c r="D2618" t="s">
        <v>24371</v>
      </c>
      <c r="E2618" t="s">
        <v>24372</v>
      </c>
      <c r="F2618" t="s">
        <v>24373</v>
      </c>
      <c r="G2618" t="s">
        <v>3917</v>
      </c>
      <c r="H2618">
        <v>19.835599999999999</v>
      </c>
      <c r="I2618">
        <v>60.7</v>
      </c>
      <c r="K2618" t="s">
        <v>24374</v>
      </c>
      <c r="L2618">
        <v>180</v>
      </c>
      <c r="M2618">
        <v>8320</v>
      </c>
      <c r="N2618" t="s">
        <v>24375</v>
      </c>
      <c r="O2618" t="s">
        <v>24376</v>
      </c>
      <c r="P2618" t="s">
        <v>24377</v>
      </c>
    </row>
    <row r="2619" spans="1:17" x14ac:dyDescent="0.3">
      <c r="A2619" t="s">
        <v>24378</v>
      </c>
      <c r="B2619" t="s">
        <v>4226</v>
      </c>
      <c r="C2619" t="s">
        <v>24379</v>
      </c>
      <c r="D2619" t="s">
        <v>24380</v>
      </c>
      <c r="E2619" t="s">
        <v>24381</v>
      </c>
      <c r="F2619" t="s">
        <v>24382</v>
      </c>
      <c r="G2619" t="s">
        <v>3917</v>
      </c>
      <c r="H2619">
        <v>249.608</v>
      </c>
      <c r="I2619">
        <v>32.9</v>
      </c>
      <c r="K2619" t="s">
        <v>24383</v>
      </c>
      <c r="L2619">
        <v>135581</v>
      </c>
      <c r="M2619">
        <v>0</v>
      </c>
      <c r="N2619" t="s">
        <v>14990</v>
      </c>
      <c r="O2619" t="s">
        <v>24384</v>
      </c>
    </row>
    <row r="2620" spans="1:17" x14ac:dyDescent="0.3">
      <c r="A2620" t="s">
        <v>24385</v>
      </c>
      <c r="B2620" t="s">
        <v>3984</v>
      </c>
      <c r="C2620">
        <v>1</v>
      </c>
      <c r="D2620" t="s">
        <v>24386</v>
      </c>
      <c r="E2620" t="s">
        <v>24387</v>
      </c>
      <c r="F2620" t="s">
        <v>24388</v>
      </c>
      <c r="G2620" t="s">
        <v>3989</v>
      </c>
      <c r="H2620">
        <v>52.129100000000001</v>
      </c>
      <c r="I2620">
        <v>51.7</v>
      </c>
      <c r="K2620" t="s">
        <v>24389</v>
      </c>
      <c r="L2620">
        <v>34</v>
      </c>
      <c r="M2620">
        <v>0</v>
      </c>
      <c r="N2620" t="s">
        <v>24390</v>
      </c>
      <c r="O2620" t="s">
        <v>24391</v>
      </c>
      <c r="Q2620">
        <v>25</v>
      </c>
    </row>
    <row r="2621" spans="1:17" x14ac:dyDescent="0.3">
      <c r="A2621" t="s">
        <v>24392</v>
      </c>
      <c r="B2621" t="s">
        <v>3923</v>
      </c>
      <c r="C2621" t="s">
        <v>24393</v>
      </c>
      <c r="D2621" t="s">
        <v>24394</v>
      </c>
      <c r="E2621" t="s">
        <v>24395</v>
      </c>
      <c r="F2621" t="s">
        <v>24396</v>
      </c>
      <c r="G2621" t="s">
        <v>3906</v>
      </c>
      <c r="H2621">
        <v>386.67399999999998</v>
      </c>
      <c r="I2621">
        <v>34.344799999999999</v>
      </c>
      <c r="J2621" t="s">
        <v>24397</v>
      </c>
      <c r="K2621" t="s">
        <v>24398</v>
      </c>
      <c r="L2621">
        <v>114</v>
      </c>
      <c r="M2621">
        <v>0</v>
      </c>
      <c r="N2621" t="s">
        <v>12226</v>
      </c>
      <c r="O2621" t="s">
        <v>24399</v>
      </c>
    </row>
    <row r="2622" spans="1:17" x14ac:dyDescent="0.3">
      <c r="A2622" t="s">
        <v>24400</v>
      </c>
      <c r="B2622" t="s">
        <v>4443</v>
      </c>
      <c r="D2622" t="s">
        <v>24401</v>
      </c>
      <c r="E2622" t="s">
        <v>24402</v>
      </c>
      <c r="F2622" t="s">
        <v>24403</v>
      </c>
      <c r="G2622" t="s">
        <v>3917</v>
      </c>
      <c r="H2622">
        <v>3106.27</v>
      </c>
      <c r="I2622">
        <v>40.200000000000003</v>
      </c>
      <c r="K2622" t="s">
        <v>24404</v>
      </c>
      <c r="L2622">
        <v>360804</v>
      </c>
      <c r="M2622">
        <v>0</v>
      </c>
      <c r="N2622" t="s">
        <v>24405</v>
      </c>
      <c r="O2622" t="s">
        <v>24406</v>
      </c>
    </row>
    <row r="2623" spans="1:17" x14ac:dyDescent="0.3">
      <c r="A2623" t="s">
        <v>24407</v>
      </c>
      <c r="B2623" t="s">
        <v>4635</v>
      </c>
      <c r="C2623" t="s">
        <v>24408</v>
      </c>
      <c r="D2623" t="s">
        <v>24409</v>
      </c>
      <c r="E2623" t="s">
        <v>24410</v>
      </c>
      <c r="F2623" t="s">
        <v>24411</v>
      </c>
      <c r="G2623" t="s">
        <v>3917</v>
      </c>
      <c r="H2623">
        <v>1193.28</v>
      </c>
      <c r="I2623">
        <v>41.9</v>
      </c>
      <c r="K2623" t="s">
        <v>24412</v>
      </c>
      <c r="L2623">
        <v>35873</v>
      </c>
      <c r="M2623">
        <v>0</v>
      </c>
      <c r="N2623" t="s">
        <v>5712</v>
      </c>
      <c r="O2623" t="s">
        <v>24413</v>
      </c>
    </row>
    <row r="2624" spans="1:17" x14ac:dyDescent="0.3">
      <c r="A2624" t="s">
        <v>24414</v>
      </c>
      <c r="B2624" t="s">
        <v>3923</v>
      </c>
      <c r="C2624">
        <v>0</v>
      </c>
      <c r="D2624" t="s">
        <v>24415</v>
      </c>
      <c r="E2624" t="s">
        <v>15540</v>
      </c>
      <c r="F2624" t="s">
        <v>24416</v>
      </c>
      <c r="G2624" t="s">
        <v>3906</v>
      </c>
      <c r="H2624">
        <v>732.15499999999997</v>
      </c>
      <c r="I2624">
        <v>34.168300000000002</v>
      </c>
      <c r="J2624" t="s">
        <v>24417</v>
      </c>
      <c r="K2624" t="s">
        <v>24418</v>
      </c>
      <c r="L2624">
        <v>373839</v>
      </c>
      <c r="M2624">
        <v>27624</v>
      </c>
      <c r="N2624" t="s">
        <v>15544</v>
      </c>
      <c r="O2624" t="s">
        <v>24419</v>
      </c>
    </row>
    <row r="2625" spans="1:17" x14ac:dyDescent="0.3">
      <c r="A2625" t="s">
        <v>24420</v>
      </c>
      <c r="B2625" t="s">
        <v>4267</v>
      </c>
      <c r="C2625" t="s">
        <v>24421</v>
      </c>
      <c r="D2625" t="s">
        <v>24422</v>
      </c>
      <c r="E2625" t="s">
        <v>24423</v>
      </c>
      <c r="F2625" t="s">
        <v>24424</v>
      </c>
      <c r="G2625" t="s">
        <v>3917</v>
      </c>
      <c r="H2625">
        <v>406.30799999999999</v>
      </c>
      <c r="I2625">
        <v>37</v>
      </c>
      <c r="J2625" t="s">
        <v>24425</v>
      </c>
      <c r="K2625" t="s">
        <v>24426</v>
      </c>
      <c r="L2625">
        <v>2678</v>
      </c>
      <c r="M2625">
        <v>41392</v>
      </c>
      <c r="N2625" t="s">
        <v>24427</v>
      </c>
      <c r="O2625" t="s">
        <v>24428</v>
      </c>
      <c r="P2625" t="s">
        <v>24429</v>
      </c>
    </row>
    <row r="2626" spans="1:17" x14ac:dyDescent="0.3">
      <c r="A2626" t="s">
        <v>24430</v>
      </c>
      <c r="B2626" t="s">
        <v>3984</v>
      </c>
      <c r="C2626" t="s">
        <v>24431</v>
      </c>
      <c r="D2626" t="s">
        <v>24432</v>
      </c>
      <c r="E2626" t="s">
        <v>24433</v>
      </c>
      <c r="F2626" t="s">
        <v>24434</v>
      </c>
      <c r="G2626" t="s">
        <v>3917</v>
      </c>
      <c r="H2626">
        <v>53.344099999999997</v>
      </c>
      <c r="I2626">
        <v>49.6</v>
      </c>
      <c r="K2626" t="s">
        <v>24435</v>
      </c>
      <c r="L2626">
        <v>23102</v>
      </c>
      <c r="M2626">
        <v>0</v>
      </c>
      <c r="N2626" t="s">
        <v>24436</v>
      </c>
      <c r="O2626" t="s">
        <v>24437</v>
      </c>
    </row>
    <row r="2627" spans="1:17" x14ac:dyDescent="0.3">
      <c r="A2627" t="s">
        <v>24438</v>
      </c>
      <c r="B2627" t="s">
        <v>3984</v>
      </c>
      <c r="C2627" t="s">
        <v>24439</v>
      </c>
      <c r="D2627" t="s">
        <v>24440</v>
      </c>
      <c r="E2627" t="s">
        <v>24441</v>
      </c>
      <c r="F2627" t="s">
        <v>24442</v>
      </c>
      <c r="G2627" t="s">
        <v>3989</v>
      </c>
      <c r="H2627">
        <v>33.810400000000001</v>
      </c>
      <c r="I2627">
        <v>50.5</v>
      </c>
      <c r="K2627" t="s">
        <v>24443</v>
      </c>
      <c r="L2627">
        <v>956</v>
      </c>
      <c r="M2627">
        <v>0</v>
      </c>
      <c r="N2627" t="s">
        <v>24444</v>
      </c>
      <c r="O2627" t="s">
        <v>24445</v>
      </c>
    </row>
    <row r="2628" spans="1:17" x14ac:dyDescent="0.3">
      <c r="A2628" t="s">
        <v>24446</v>
      </c>
      <c r="B2628" t="s">
        <v>3984</v>
      </c>
      <c r="D2628" t="s">
        <v>24447</v>
      </c>
      <c r="E2628" t="s">
        <v>24448</v>
      </c>
      <c r="F2628" t="s">
        <v>24449</v>
      </c>
      <c r="G2628" t="s">
        <v>3917</v>
      </c>
      <c r="H2628">
        <v>35.888599999999997</v>
      </c>
      <c r="I2628">
        <v>49.5</v>
      </c>
      <c r="K2628" t="s">
        <v>24450</v>
      </c>
      <c r="L2628">
        <v>87</v>
      </c>
      <c r="M2628">
        <v>11943</v>
      </c>
      <c r="N2628" t="s">
        <v>22512</v>
      </c>
      <c r="O2628" t="s">
        <v>24451</v>
      </c>
      <c r="Q2628">
        <v>22</v>
      </c>
    </row>
    <row r="2629" spans="1:17" x14ac:dyDescent="0.3">
      <c r="A2629" t="s">
        <v>24452</v>
      </c>
      <c r="B2629" t="s">
        <v>3912</v>
      </c>
      <c r="C2629" t="s">
        <v>24453</v>
      </c>
      <c r="D2629" t="s">
        <v>24454</v>
      </c>
      <c r="E2629" t="s">
        <v>24455</v>
      </c>
      <c r="F2629" t="s">
        <v>24456</v>
      </c>
      <c r="G2629" t="s">
        <v>3917</v>
      </c>
      <c r="H2629">
        <v>24.5596</v>
      </c>
      <c r="I2629">
        <v>58.6</v>
      </c>
      <c r="K2629" t="s">
        <v>24457</v>
      </c>
      <c r="L2629">
        <v>136</v>
      </c>
      <c r="M2629">
        <v>0</v>
      </c>
      <c r="N2629" t="s">
        <v>15323</v>
      </c>
      <c r="O2629" t="s">
        <v>24458</v>
      </c>
    </row>
    <row r="2630" spans="1:17" x14ac:dyDescent="0.3">
      <c r="A2630" t="s">
        <v>24459</v>
      </c>
      <c r="B2630" t="s">
        <v>3984</v>
      </c>
      <c r="C2630" t="s">
        <v>24460</v>
      </c>
      <c r="D2630" t="s">
        <v>24461</v>
      </c>
      <c r="E2630" t="s">
        <v>24462</v>
      </c>
      <c r="F2630" t="s">
        <v>24463</v>
      </c>
      <c r="G2630" t="s">
        <v>3917</v>
      </c>
      <c r="H2630">
        <v>12.741199999999999</v>
      </c>
      <c r="I2630">
        <v>45.3</v>
      </c>
      <c r="K2630" t="s">
        <v>24464</v>
      </c>
      <c r="L2630">
        <v>20</v>
      </c>
      <c r="M2630">
        <v>5520</v>
      </c>
      <c r="N2630" t="s">
        <v>24465</v>
      </c>
      <c r="O2630" t="s">
        <v>24466</v>
      </c>
      <c r="P2630" t="s">
        <v>24467</v>
      </c>
      <c r="Q2630">
        <v>25</v>
      </c>
    </row>
    <row r="2631" spans="1:17" x14ac:dyDescent="0.3">
      <c r="A2631" t="s">
        <v>24468</v>
      </c>
      <c r="B2631" t="s">
        <v>3984</v>
      </c>
      <c r="C2631" t="s">
        <v>24469</v>
      </c>
      <c r="D2631" t="s">
        <v>24470</v>
      </c>
      <c r="E2631" t="s">
        <v>24471</v>
      </c>
      <c r="F2631" t="s">
        <v>24472</v>
      </c>
      <c r="G2631" t="s">
        <v>3917</v>
      </c>
      <c r="H2631">
        <v>32.070700000000002</v>
      </c>
      <c r="I2631">
        <v>53.7</v>
      </c>
      <c r="K2631" t="s">
        <v>24473</v>
      </c>
      <c r="L2631">
        <v>885</v>
      </c>
      <c r="M2631">
        <v>9062</v>
      </c>
      <c r="N2631" t="s">
        <v>24474</v>
      </c>
      <c r="O2631" t="s">
        <v>24475</v>
      </c>
    </row>
    <row r="2632" spans="1:17" x14ac:dyDescent="0.3">
      <c r="A2632" t="s">
        <v>24476</v>
      </c>
      <c r="B2632" t="s">
        <v>3984</v>
      </c>
      <c r="C2632" t="s">
        <v>24477</v>
      </c>
      <c r="D2632" t="s">
        <v>24478</v>
      </c>
      <c r="E2632" t="s">
        <v>24479</v>
      </c>
      <c r="F2632" t="s">
        <v>24480</v>
      </c>
      <c r="G2632" t="s">
        <v>3989</v>
      </c>
      <c r="H2632">
        <v>36.137300000000003</v>
      </c>
      <c r="I2632">
        <v>48.9</v>
      </c>
      <c r="K2632" t="s">
        <v>24481</v>
      </c>
      <c r="L2632">
        <v>1115</v>
      </c>
      <c r="M2632">
        <v>11904</v>
      </c>
      <c r="N2632" t="s">
        <v>24482</v>
      </c>
      <c r="O2632" t="s">
        <v>24483</v>
      </c>
      <c r="P2632" t="s">
        <v>24484</v>
      </c>
    </row>
    <row r="2633" spans="1:17" x14ac:dyDescent="0.3">
      <c r="A2633" t="s">
        <v>24485</v>
      </c>
      <c r="B2633" t="s">
        <v>3984</v>
      </c>
      <c r="C2633" t="s">
        <v>24486</v>
      </c>
      <c r="D2633" t="s">
        <v>24487</v>
      </c>
      <c r="E2633" t="s">
        <v>24488</v>
      </c>
      <c r="F2633" t="s">
        <v>24489</v>
      </c>
      <c r="G2633" t="s">
        <v>3917</v>
      </c>
      <c r="H2633">
        <v>48.360999999999997</v>
      </c>
      <c r="I2633">
        <v>51.4</v>
      </c>
      <c r="K2633" t="s">
        <v>24490</v>
      </c>
      <c r="L2633">
        <v>227</v>
      </c>
      <c r="M2633">
        <v>0</v>
      </c>
      <c r="N2633" t="s">
        <v>24491</v>
      </c>
      <c r="O2633" t="s">
        <v>24492</v>
      </c>
    </row>
    <row r="2634" spans="1:17" x14ac:dyDescent="0.3">
      <c r="A2634" t="s">
        <v>24493</v>
      </c>
      <c r="B2634" t="s">
        <v>3923</v>
      </c>
      <c r="D2634" t="s">
        <v>24494</v>
      </c>
      <c r="E2634" t="s">
        <v>24495</v>
      </c>
      <c r="F2634" t="s">
        <v>24496</v>
      </c>
      <c r="G2634" t="s">
        <v>3917</v>
      </c>
      <c r="H2634">
        <v>1.50478</v>
      </c>
      <c r="I2634">
        <v>35.6</v>
      </c>
      <c r="K2634" t="s">
        <v>24497</v>
      </c>
      <c r="L2634">
        <v>229</v>
      </c>
      <c r="M2634">
        <v>0</v>
      </c>
      <c r="N2634" t="s">
        <v>24498</v>
      </c>
      <c r="O2634" t="s">
        <v>24499</v>
      </c>
    </row>
    <row r="2635" spans="1:17" x14ac:dyDescent="0.3">
      <c r="A2635" t="s">
        <v>24500</v>
      </c>
      <c r="B2635" t="s">
        <v>3984</v>
      </c>
      <c r="C2635" t="s">
        <v>24501</v>
      </c>
      <c r="D2635" t="s">
        <v>24502</v>
      </c>
      <c r="E2635" t="s">
        <v>24503</v>
      </c>
      <c r="F2635" t="s">
        <v>24504</v>
      </c>
      <c r="G2635" t="s">
        <v>3917</v>
      </c>
      <c r="H2635">
        <v>9.3673699999999993</v>
      </c>
      <c r="I2635">
        <v>44.5</v>
      </c>
      <c r="K2635" t="s">
        <v>24505</v>
      </c>
      <c r="L2635">
        <v>20</v>
      </c>
      <c r="M2635">
        <v>0</v>
      </c>
      <c r="N2635" t="s">
        <v>14495</v>
      </c>
      <c r="O2635" t="s">
        <v>24506</v>
      </c>
      <c r="Q2635">
        <v>25</v>
      </c>
    </row>
    <row r="2636" spans="1:17" x14ac:dyDescent="0.3">
      <c r="A2636" t="s">
        <v>24507</v>
      </c>
      <c r="B2636" t="s">
        <v>4635</v>
      </c>
      <c r="C2636" t="s">
        <v>24508</v>
      </c>
      <c r="D2636" t="s">
        <v>24509</v>
      </c>
      <c r="E2636" t="s">
        <v>4671</v>
      </c>
      <c r="F2636" t="s">
        <v>24510</v>
      </c>
      <c r="G2636" t="s">
        <v>3917</v>
      </c>
      <c r="H2636">
        <v>1107.79</v>
      </c>
      <c r="I2636">
        <v>35.4</v>
      </c>
      <c r="K2636" t="s">
        <v>24511</v>
      </c>
      <c r="L2636">
        <v>56054</v>
      </c>
      <c r="M2636">
        <v>12134</v>
      </c>
      <c r="N2636" t="s">
        <v>4674</v>
      </c>
      <c r="O2636" t="s">
        <v>24512</v>
      </c>
    </row>
    <row r="2637" spans="1:17" x14ac:dyDescent="0.3">
      <c r="A2637" t="s">
        <v>24513</v>
      </c>
      <c r="B2637" t="s">
        <v>3984</v>
      </c>
      <c r="C2637" t="s">
        <v>24514</v>
      </c>
      <c r="D2637" t="s">
        <v>24515</v>
      </c>
      <c r="E2637" t="s">
        <v>7128</v>
      </c>
      <c r="F2637" t="s">
        <v>24516</v>
      </c>
      <c r="G2637" t="s">
        <v>3917</v>
      </c>
      <c r="H2637">
        <v>10.509499999999999</v>
      </c>
      <c r="I2637">
        <v>45.1</v>
      </c>
      <c r="K2637" t="s">
        <v>24517</v>
      </c>
      <c r="L2637">
        <v>306</v>
      </c>
      <c r="M2637">
        <v>0</v>
      </c>
      <c r="N2637" t="s">
        <v>7131</v>
      </c>
      <c r="O2637" t="s">
        <v>24518</v>
      </c>
      <c r="Q2637">
        <v>25</v>
      </c>
    </row>
    <row r="2638" spans="1:17" x14ac:dyDescent="0.3">
      <c r="A2638" t="s">
        <v>24519</v>
      </c>
      <c r="B2638" t="s">
        <v>3984</v>
      </c>
      <c r="C2638" t="s">
        <v>24520</v>
      </c>
      <c r="D2638" t="s">
        <v>24521</v>
      </c>
      <c r="E2638" t="s">
        <v>24522</v>
      </c>
      <c r="F2638" t="s">
        <v>24523</v>
      </c>
      <c r="G2638" t="s">
        <v>4048</v>
      </c>
      <c r="H2638">
        <v>9.2811199999999996</v>
      </c>
      <c r="I2638">
        <v>46.011200000000002</v>
      </c>
      <c r="J2638" t="s">
        <v>24524</v>
      </c>
      <c r="L2638">
        <v>8</v>
      </c>
      <c r="M2638">
        <v>4930</v>
      </c>
      <c r="N2638" t="s">
        <v>16114</v>
      </c>
      <c r="O2638" t="s">
        <v>24525</v>
      </c>
      <c r="P2638" t="s">
        <v>24526</v>
      </c>
      <c r="Q2638">
        <v>25</v>
      </c>
    </row>
    <row r="2639" spans="1:17" x14ac:dyDescent="0.3">
      <c r="A2639" t="s">
        <v>24527</v>
      </c>
      <c r="B2639" t="s">
        <v>4635</v>
      </c>
      <c r="C2639" t="s">
        <v>24528</v>
      </c>
      <c r="D2639" t="s">
        <v>24529</v>
      </c>
      <c r="E2639" t="s">
        <v>24530</v>
      </c>
      <c r="F2639" t="s">
        <v>24531</v>
      </c>
      <c r="G2639" t="s">
        <v>3917</v>
      </c>
      <c r="H2639">
        <v>1178.3699999999999</v>
      </c>
      <c r="I2639">
        <v>44.2</v>
      </c>
      <c r="K2639" t="s">
        <v>24532</v>
      </c>
      <c r="L2639">
        <v>29819</v>
      </c>
      <c r="M2639">
        <v>0</v>
      </c>
      <c r="N2639" t="s">
        <v>12200</v>
      </c>
      <c r="O2639" t="s">
        <v>24533</v>
      </c>
    </row>
    <row r="2640" spans="1:17" x14ac:dyDescent="0.3">
      <c r="A2640" t="s">
        <v>24534</v>
      </c>
      <c r="B2640" t="s">
        <v>4226</v>
      </c>
      <c r="C2640" t="s">
        <v>24535</v>
      </c>
      <c r="D2640" t="s">
        <v>24536</v>
      </c>
      <c r="E2640" t="s">
        <v>13946</v>
      </c>
      <c r="F2640" t="s">
        <v>24537</v>
      </c>
      <c r="G2640" t="s">
        <v>3989</v>
      </c>
      <c r="H2640">
        <v>428.29500000000002</v>
      </c>
      <c r="I2640">
        <v>33.1</v>
      </c>
      <c r="K2640" t="s">
        <v>24538</v>
      </c>
      <c r="L2640">
        <v>493592</v>
      </c>
      <c r="M2640">
        <v>0</v>
      </c>
      <c r="N2640" t="s">
        <v>13949</v>
      </c>
      <c r="O2640" t="s">
        <v>24539</v>
      </c>
    </row>
    <row r="2641" spans="1:16" x14ac:dyDescent="0.3">
      <c r="A2641" t="s">
        <v>24540</v>
      </c>
      <c r="B2641" t="s">
        <v>4267</v>
      </c>
      <c r="C2641" t="s">
        <v>24541</v>
      </c>
      <c r="D2641" t="s">
        <v>24542</v>
      </c>
      <c r="E2641" t="s">
        <v>24543</v>
      </c>
      <c r="F2641" t="s">
        <v>24544</v>
      </c>
      <c r="G2641" t="s">
        <v>3917</v>
      </c>
      <c r="H2641">
        <v>31.197399999999998</v>
      </c>
      <c r="I2641">
        <v>23.605</v>
      </c>
      <c r="J2641" t="s">
        <v>24545</v>
      </c>
      <c r="K2641" t="s">
        <v>24546</v>
      </c>
      <c r="L2641">
        <v>1639</v>
      </c>
      <c r="M2641">
        <v>10</v>
      </c>
      <c r="N2641" t="s">
        <v>18959</v>
      </c>
      <c r="O2641" t="s">
        <v>24547</v>
      </c>
    </row>
    <row r="2642" spans="1:16" x14ac:dyDescent="0.3">
      <c r="A2642" t="s">
        <v>24548</v>
      </c>
      <c r="B2642" t="s">
        <v>4367</v>
      </c>
      <c r="C2642" t="s">
        <v>24549</v>
      </c>
      <c r="D2642" t="s">
        <v>24550</v>
      </c>
      <c r="E2642" t="s">
        <v>24551</v>
      </c>
      <c r="F2642" t="s">
        <v>24552</v>
      </c>
      <c r="G2642" t="s">
        <v>3989</v>
      </c>
      <c r="H2642">
        <v>681.65300000000002</v>
      </c>
      <c r="I2642">
        <v>40.799999999999997</v>
      </c>
      <c r="K2642" t="s">
        <v>24553</v>
      </c>
      <c r="L2642">
        <v>166448</v>
      </c>
      <c r="M2642">
        <v>0</v>
      </c>
      <c r="N2642" t="s">
        <v>24554</v>
      </c>
      <c r="O2642" t="s">
        <v>24555</v>
      </c>
    </row>
    <row r="2643" spans="1:16" x14ac:dyDescent="0.3">
      <c r="A2643" t="s">
        <v>24556</v>
      </c>
      <c r="B2643" t="s">
        <v>4367</v>
      </c>
      <c r="C2643" t="s">
        <v>24557</v>
      </c>
      <c r="D2643" t="s">
        <v>24558</v>
      </c>
      <c r="E2643" t="s">
        <v>24559</v>
      </c>
      <c r="F2643" t="s">
        <v>24560</v>
      </c>
      <c r="G2643" t="s">
        <v>3989</v>
      </c>
      <c r="H2643">
        <v>648.01099999999997</v>
      </c>
      <c r="I2643">
        <v>40.700000000000003</v>
      </c>
      <c r="K2643" t="s">
        <v>24561</v>
      </c>
      <c r="L2643">
        <v>279232</v>
      </c>
      <c r="M2643">
        <v>0</v>
      </c>
      <c r="N2643" t="s">
        <v>24554</v>
      </c>
      <c r="O2643" t="s">
        <v>24562</v>
      </c>
    </row>
    <row r="2644" spans="1:16" x14ac:dyDescent="0.3">
      <c r="A2644" t="s">
        <v>24563</v>
      </c>
      <c r="B2644" t="s">
        <v>4267</v>
      </c>
      <c r="C2644" t="s">
        <v>24564</v>
      </c>
      <c r="D2644" t="s">
        <v>24565</v>
      </c>
      <c r="E2644" t="s">
        <v>24566</v>
      </c>
      <c r="F2644" t="s">
        <v>24567</v>
      </c>
      <c r="G2644" t="s">
        <v>3917</v>
      </c>
      <c r="H2644">
        <v>432.26499999999999</v>
      </c>
      <c r="I2644">
        <v>40.299999999999997</v>
      </c>
      <c r="K2644" t="s">
        <v>24568</v>
      </c>
      <c r="L2644">
        <v>3908</v>
      </c>
      <c r="M2644">
        <v>0</v>
      </c>
      <c r="N2644" t="s">
        <v>9780</v>
      </c>
      <c r="O2644" t="s">
        <v>24569</v>
      </c>
    </row>
    <row r="2645" spans="1:16" x14ac:dyDescent="0.3">
      <c r="A2645" t="s">
        <v>24570</v>
      </c>
      <c r="B2645" t="s">
        <v>3923</v>
      </c>
      <c r="D2645" t="s">
        <v>24571</v>
      </c>
      <c r="E2645" t="s">
        <v>24572</v>
      </c>
      <c r="F2645" t="s">
        <v>24573</v>
      </c>
      <c r="G2645" t="s">
        <v>3917</v>
      </c>
      <c r="H2645">
        <v>1781.32</v>
      </c>
      <c r="I2645">
        <v>43.9</v>
      </c>
      <c r="K2645" t="s">
        <v>24574</v>
      </c>
      <c r="L2645">
        <v>2117</v>
      </c>
      <c r="M2645">
        <v>0</v>
      </c>
      <c r="N2645" t="s">
        <v>24575</v>
      </c>
      <c r="O2645" t="s">
        <v>24576</v>
      </c>
    </row>
    <row r="2646" spans="1:16" x14ac:dyDescent="0.3">
      <c r="A2646" t="s">
        <v>372</v>
      </c>
      <c r="B2646" t="s">
        <v>3984</v>
      </c>
      <c r="C2646" t="s">
        <v>24577</v>
      </c>
      <c r="D2646" t="s">
        <v>24578</v>
      </c>
      <c r="E2646" t="s">
        <v>24579</v>
      </c>
      <c r="F2646" t="s">
        <v>24580</v>
      </c>
      <c r="G2646" t="s">
        <v>3917</v>
      </c>
      <c r="H2646">
        <v>32.252299999999998</v>
      </c>
      <c r="I2646">
        <v>49.379100000000001</v>
      </c>
      <c r="J2646" t="s">
        <v>24581</v>
      </c>
      <c r="K2646" t="s">
        <v>24582</v>
      </c>
      <c r="L2646">
        <v>17</v>
      </c>
      <c r="M2646">
        <v>10815</v>
      </c>
      <c r="N2646" t="s">
        <v>24427</v>
      </c>
      <c r="O2646" t="s">
        <v>24583</v>
      </c>
      <c r="P2646" t="s">
        <v>24584</v>
      </c>
    </row>
    <row r="2647" spans="1:16" x14ac:dyDescent="0.3">
      <c r="A2647" t="s">
        <v>24585</v>
      </c>
      <c r="B2647" t="s">
        <v>4347</v>
      </c>
      <c r="D2647" t="s">
        <v>24586</v>
      </c>
      <c r="E2647" t="s">
        <v>24587</v>
      </c>
      <c r="F2647" t="s">
        <v>24588</v>
      </c>
      <c r="G2647" t="s">
        <v>3917</v>
      </c>
      <c r="H2647">
        <v>61.018999999999998</v>
      </c>
      <c r="I2647">
        <v>50.5</v>
      </c>
      <c r="K2647" t="s">
        <v>24589</v>
      </c>
      <c r="L2647">
        <v>182489</v>
      </c>
      <c r="M2647">
        <v>0</v>
      </c>
      <c r="N2647" t="s">
        <v>15310</v>
      </c>
      <c r="O2647" t="s">
        <v>24590</v>
      </c>
    </row>
    <row r="2648" spans="1:16" x14ac:dyDescent="0.3">
      <c r="A2648" t="s">
        <v>24591</v>
      </c>
      <c r="B2648" t="s">
        <v>4347</v>
      </c>
      <c r="D2648" t="s">
        <v>24592</v>
      </c>
      <c r="E2648" t="s">
        <v>24587</v>
      </c>
      <c r="F2648" t="s">
        <v>24593</v>
      </c>
      <c r="G2648" t="s">
        <v>3917</v>
      </c>
      <c r="H2648">
        <v>46.746899999999997</v>
      </c>
      <c r="I2648">
        <v>48.8</v>
      </c>
      <c r="K2648" t="s">
        <v>24594</v>
      </c>
      <c r="L2648">
        <v>204508</v>
      </c>
      <c r="M2648">
        <v>0</v>
      </c>
      <c r="N2648" t="s">
        <v>15310</v>
      </c>
      <c r="O2648" t="s">
        <v>24595</v>
      </c>
    </row>
    <row r="2649" spans="1:16" x14ac:dyDescent="0.3">
      <c r="A2649" t="s">
        <v>24596</v>
      </c>
      <c r="B2649" t="s">
        <v>4347</v>
      </c>
      <c r="D2649" t="s">
        <v>24597</v>
      </c>
      <c r="E2649" t="s">
        <v>24587</v>
      </c>
      <c r="F2649" t="s">
        <v>24598</v>
      </c>
      <c r="G2649" t="s">
        <v>3917</v>
      </c>
      <c r="H2649">
        <v>70.469499999999996</v>
      </c>
      <c r="I2649">
        <v>55.7</v>
      </c>
      <c r="K2649" t="s">
        <v>24599</v>
      </c>
      <c r="L2649">
        <v>111201</v>
      </c>
      <c r="M2649">
        <v>0</v>
      </c>
      <c r="N2649" t="s">
        <v>15310</v>
      </c>
      <c r="O2649" t="s">
        <v>24600</v>
      </c>
    </row>
    <row r="2650" spans="1:16" x14ac:dyDescent="0.3">
      <c r="A2650" t="s">
        <v>24601</v>
      </c>
      <c r="B2650" t="s">
        <v>4347</v>
      </c>
      <c r="D2650" t="s">
        <v>24602</v>
      </c>
      <c r="E2650" t="s">
        <v>24587</v>
      </c>
      <c r="F2650" t="s">
        <v>24603</v>
      </c>
      <c r="G2650" t="s">
        <v>3917</v>
      </c>
      <c r="H2650">
        <v>70.257300000000001</v>
      </c>
      <c r="I2650">
        <v>54.3</v>
      </c>
      <c r="K2650" t="s">
        <v>24604</v>
      </c>
      <c r="L2650">
        <v>182032</v>
      </c>
      <c r="M2650">
        <v>0</v>
      </c>
      <c r="N2650" t="s">
        <v>15310</v>
      </c>
      <c r="O2650" t="s">
        <v>24605</v>
      </c>
    </row>
    <row r="2651" spans="1:16" x14ac:dyDescent="0.3">
      <c r="A2651" t="s">
        <v>24606</v>
      </c>
      <c r="B2651" t="s">
        <v>3923</v>
      </c>
      <c r="D2651" t="s">
        <v>24607</v>
      </c>
      <c r="E2651" t="s">
        <v>24608</v>
      </c>
      <c r="F2651" t="s">
        <v>24609</v>
      </c>
      <c r="G2651" t="s">
        <v>3989</v>
      </c>
      <c r="H2651">
        <v>243.17500000000001</v>
      </c>
      <c r="I2651">
        <v>45.3</v>
      </c>
      <c r="K2651" t="s">
        <v>24610</v>
      </c>
      <c r="L2651">
        <v>625</v>
      </c>
      <c r="M2651">
        <v>0</v>
      </c>
      <c r="N2651" t="s">
        <v>24611</v>
      </c>
      <c r="O2651" t="s">
        <v>24612</v>
      </c>
    </row>
    <row r="2652" spans="1:16" x14ac:dyDescent="0.3">
      <c r="A2652" t="s">
        <v>24613</v>
      </c>
      <c r="B2652" t="s">
        <v>3912</v>
      </c>
      <c r="C2652" t="s">
        <v>24614</v>
      </c>
      <c r="D2652" t="s">
        <v>24615</v>
      </c>
      <c r="E2652" t="s">
        <v>24616</v>
      </c>
      <c r="F2652" t="s">
        <v>24617</v>
      </c>
      <c r="G2652" t="s">
        <v>3917</v>
      </c>
      <c r="H2652">
        <v>67.656499999999994</v>
      </c>
      <c r="I2652">
        <v>46.793199999999999</v>
      </c>
      <c r="J2652" t="s">
        <v>24618</v>
      </c>
      <c r="K2652" t="s">
        <v>24619</v>
      </c>
      <c r="L2652">
        <v>1605</v>
      </c>
      <c r="M2652">
        <v>0</v>
      </c>
      <c r="N2652" t="s">
        <v>7377</v>
      </c>
      <c r="O2652" t="s">
        <v>24620</v>
      </c>
    </row>
    <row r="2653" spans="1:16" x14ac:dyDescent="0.3">
      <c r="A2653" t="s">
        <v>24621</v>
      </c>
      <c r="B2653" t="s">
        <v>4226</v>
      </c>
      <c r="C2653" t="s">
        <v>24622</v>
      </c>
      <c r="D2653" t="s">
        <v>24623</v>
      </c>
      <c r="E2653" t="s">
        <v>24624</v>
      </c>
      <c r="F2653" t="s">
        <v>24625</v>
      </c>
      <c r="G2653" t="s">
        <v>3917</v>
      </c>
      <c r="H2653">
        <v>406.46800000000002</v>
      </c>
      <c r="I2653">
        <v>37.6</v>
      </c>
      <c r="K2653" t="s">
        <v>24626</v>
      </c>
      <c r="L2653">
        <v>7301</v>
      </c>
      <c r="M2653">
        <v>18472</v>
      </c>
      <c r="N2653" t="s">
        <v>24627</v>
      </c>
      <c r="O2653" t="s">
        <v>24628</v>
      </c>
      <c r="P2653" t="s">
        <v>24629</v>
      </c>
    </row>
    <row r="2654" spans="1:16" x14ac:dyDescent="0.3">
      <c r="A2654" t="s">
        <v>24630</v>
      </c>
      <c r="B2654" t="s">
        <v>4267</v>
      </c>
      <c r="C2654" t="s">
        <v>24631</v>
      </c>
      <c r="D2654" t="s">
        <v>24632</v>
      </c>
      <c r="E2654" t="s">
        <v>24633</v>
      </c>
      <c r="F2654" t="s">
        <v>24634</v>
      </c>
      <c r="G2654" t="s">
        <v>3917</v>
      </c>
      <c r="H2654">
        <v>437.43900000000002</v>
      </c>
      <c r="I2654">
        <v>43.3</v>
      </c>
      <c r="K2654" t="s">
        <v>24635</v>
      </c>
      <c r="L2654">
        <v>398569</v>
      </c>
      <c r="M2654">
        <v>0</v>
      </c>
      <c r="N2654" t="s">
        <v>18824</v>
      </c>
      <c r="O2654" t="s">
        <v>24636</v>
      </c>
    </row>
    <row r="2655" spans="1:16" x14ac:dyDescent="0.3">
      <c r="A2655" t="s">
        <v>24637</v>
      </c>
      <c r="B2655" t="s">
        <v>3923</v>
      </c>
      <c r="C2655" t="s">
        <v>24638</v>
      </c>
      <c r="D2655" t="s">
        <v>24639</v>
      </c>
      <c r="E2655" t="s">
        <v>24640</v>
      </c>
      <c r="F2655" t="s">
        <v>24641</v>
      </c>
      <c r="G2655" t="s">
        <v>3917</v>
      </c>
      <c r="H2655">
        <v>980.351</v>
      </c>
      <c r="I2655">
        <v>36.1</v>
      </c>
      <c r="K2655" t="s">
        <v>24642</v>
      </c>
      <c r="L2655">
        <v>57405</v>
      </c>
      <c r="M2655">
        <v>0</v>
      </c>
      <c r="N2655" t="s">
        <v>11907</v>
      </c>
      <c r="O2655" t="s">
        <v>24643</v>
      </c>
    </row>
    <row r="2656" spans="1:16" x14ac:dyDescent="0.3">
      <c r="A2656" t="s">
        <v>24644</v>
      </c>
      <c r="B2656" t="s">
        <v>5082</v>
      </c>
      <c r="C2656" t="s">
        <v>24645</v>
      </c>
      <c r="D2656" t="s">
        <v>24646</v>
      </c>
      <c r="E2656" t="s">
        <v>24647</v>
      </c>
      <c r="F2656" t="s">
        <v>24648</v>
      </c>
      <c r="G2656" t="s">
        <v>3917</v>
      </c>
      <c r="H2656">
        <v>764.41099999999994</v>
      </c>
      <c r="I2656">
        <v>45.8</v>
      </c>
      <c r="K2656" t="s">
        <v>24649</v>
      </c>
      <c r="L2656">
        <v>5269</v>
      </c>
      <c r="M2656">
        <v>49018</v>
      </c>
      <c r="N2656" t="s">
        <v>24650</v>
      </c>
      <c r="O2656" t="s">
        <v>24651</v>
      </c>
    </row>
    <row r="2657" spans="1:17" x14ac:dyDescent="0.3">
      <c r="A2657" t="s">
        <v>24652</v>
      </c>
      <c r="B2657" t="s">
        <v>3984</v>
      </c>
      <c r="C2657" t="s">
        <v>24653</v>
      </c>
      <c r="D2657" t="s">
        <v>24654</v>
      </c>
      <c r="E2657" t="s">
        <v>24655</v>
      </c>
      <c r="F2657" t="s">
        <v>24656</v>
      </c>
      <c r="G2657" t="s">
        <v>3989</v>
      </c>
      <c r="H2657">
        <v>32.841500000000003</v>
      </c>
      <c r="I2657">
        <v>51.2</v>
      </c>
      <c r="K2657" t="s">
        <v>24657</v>
      </c>
      <c r="L2657">
        <v>5152</v>
      </c>
      <c r="M2657">
        <v>0</v>
      </c>
      <c r="N2657" t="s">
        <v>24658</v>
      </c>
      <c r="O2657" t="s">
        <v>24659</v>
      </c>
      <c r="Q2657">
        <v>24</v>
      </c>
    </row>
    <row r="2658" spans="1:17" x14ac:dyDescent="0.3">
      <c r="A2658" t="s">
        <v>24660</v>
      </c>
      <c r="B2658" t="s">
        <v>3984</v>
      </c>
      <c r="C2658" t="s">
        <v>24661</v>
      </c>
      <c r="D2658" t="s">
        <v>24662</v>
      </c>
      <c r="E2658" t="s">
        <v>24663</v>
      </c>
      <c r="F2658" t="s">
        <v>24664</v>
      </c>
      <c r="G2658" t="s">
        <v>3917</v>
      </c>
      <c r="H2658">
        <v>34.164299999999997</v>
      </c>
      <c r="I2658">
        <v>51.4</v>
      </c>
      <c r="K2658" t="s">
        <v>24665</v>
      </c>
      <c r="L2658">
        <v>599</v>
      </c>
      <c r="M2658">
        <v>9024</v>
      </c>
      <c r="N2658" t="s">
        <v>9532</v>
      </c>
      <c r="O2658" t="s">
        <v>24666</v>
      </c>
    </row>
    <row r="2659" spans="1:17" x14ac:dyDescent="0.3">
      <c r="A2659" t="s">
        <v>24667</v>
      </c>
      <c r="B2659" t="s">
        <v>4043</v>
      </c>
      <c r="C2659" t="s">
        <v>24668</v>
      </c>
      <c r="D2659" t="s">
        <v>24669</v>
      </c>
      <c r="E2659" t="s">
        <v>24670</v>
      </c>
      <c r="F2659" t="s">
        <v>24671</v>
      </c>
      <c r="G2659" t="s">
        <v>3917</v>
      </c>
      <c r="H2659">
        <v>9.4778000000000002</v>
      </c>
      <c r="I2659">
        <v>47</v>
      </c>
      <c r="K2659" t="s">
        <v>24672</v>
      </c>
      <c r="L2659">
        <v>693</v>
      </c>
      <c r="M2659">
        <v>5252</v>
      </c>
      <c r="N2659" t="s">
        <v>24673</v>
      </c>
      <c r="O2659" t="s">
        <v>24674</v>
      </c>
    </row>
    <row r="2660" spans="1:17" x14ac:dyDescent="0.3">
      <c r="A2660" t="s">
        <v>24675</v>
      </c>
      <c r="B2660" t="s">
        <v>3923</v>
      </c>
      <c r="C2660" t="s">
        <v>24676</v>
      </c>
      <c r="D2660" t="s">
        <v>24677</v>
      </c>
      <c r="E2660" t="s">
        <v>24678</v>
      </c>
      <c r="F2660" t="s">
        <v>24679</v>
      </c>
      <c r="G2660" t="s">
        <v>3906</v>
      </c>
      <c r="H2660">
        <v>731.61800000000005</v>
      </c>
      <c r="I2660">
        <v>34.414000000000001</v>
      </c>
      <c r="J2660" t="s">
        <v>24680</v>
      </c>
      <c r="K2660" t="s">
        <v>24681</v>
      </c>
      <c r="L2660">
        <v>489</v>
      </c>
      <c r="M2660">
        <v>65112</v>
      </c>
      <c r="N2660" t="s">
        <v>24682</v>
      </c>
      <c r="O2660" t="s">
        <v>24683</v>
      </c>
    </row>
    <row r="2661" spans="1:17" x14ac:dyDescent="0.3">
      <c r="A2661" t="s">
        <v>24684</v>
      </c>
      <c r="B2661" t="s">
        <v>3984</v>
      </c>
      <c r="C2661" t="s">
        <v>24685</v>
      </c>
      <c r="D2661" t="s">
        <v>24686</v>
      </c>
      <c r="E2661" t="s">
        <v>24687</v>
      </c>
      <c r="F2661" t="s">
        <v>24688</v>
      </c>
      <c r="G2661" t="s">
        <v>3917</v>
      </c>
      <c r="H2661">
        <v>40.732199999999999</v>
      </c>
      <c r="I2661">
        <v>42.5</v>
      </c>
      <c r="K2661" t="s">
        <v>24689</v>
      </c>
      <c r="L2661">
        <v>2604</v>
      </c>
      <c r="M2661">
        <v>0</v>
      </c>
      <c r="N2661" t="s">
        <v>24673</v>
      </c>
      <c r="O2661" t="s">
        <v>24690</v>
      </c>
    </row>
    <row r="2662" spans="1:17" x14ac:dyDescent="0.3">
      <c r="A2662" t="s">
        <v>24691</v>
      </c>
      <c r="B2662" t="s">
        <v>4772</v>
      </c>
      <c r="C2662" t="s">
        <v>24692</v>
      </c>
      <c r="D2662" t="s">
        <v>24693</v>
      </c>
      <c r="E2662" t="s">
        <v>24694</v>
      </c>
      <c r="F2662" t="s">
        <v>24695</v>
      </c>
      <c r="G2662" t="s">
        <v>3917</v>
      </c>
      <c r="H2662">
        <v>281.27</v>
      </c>
      <c r="I2662">
        <v>48.9</v>
      </c>
      <c r="K2662" t="s">
        <v>24696</v>
      </c>
      <c r="L2662">
        <v>40243</v>
      </c>
      <c r="M2662">
        <v>0</v>
      </c>
      <c r="N2662" t="s">
        <v>24673</v>
      </c>
      <c r="O2662" t="s">
        <v>24697</v>
      </c>
    </row>
    <row r="2663" spans="1:17" x14ac:dyDescent="0.3">
      <c r="A2663" t="s">
        <v>24698</v>
      </c>
      <c r="B2663" t="s">
        <v>4226</v>
      </c>
      <c r="C2663" t="s">
        <v>24699</v>
      </c>
      <c r="D2663" t="s">
        <v>24700</v>
      </c>
      <c r="E2663" t="s">
        <v>24701</v>
      </c>
      <c r="F2663" t="s">
        <v>24702</v>
      </c>
      <c r="G2663" t="s">
        <v>3917</v>
      </c>
      <c r="H2663">
        <v>727.36099999999999</v>
      </c>
      <c r="I2663">
        <v>37.9</v>
      </c>
      <c r="K2663" t="s">
        <v>24703</v>
      </c>
      <c r="L2663">
        <v>700</v>
      </c>
      <c r="M2663">
        <v>0</v>
      </c>
      <c r="N2663" t="s">
        <v>13792</v>
      </c>
      <c r="O2663" t="s">
        <v>24704</v>
      </c>
    </row>
    <row r="2664" spans="1:17" x14ac:dyDescent="0.3">
      <c r="A2664" t="s">
        <v>24705</v>
      </c>
      <c r="B2664" t="s">
        <v>3984</v>
      </c>
      <c r="C2664" t="s">
        <v>24706</v>
      </c>
      <c r="D2664" t="s">
        <v>24707</v>
      </c>
      <c r="E2664" t="s">
        <v>24708</v>
      </c>
      <c r="F2664" t="s">
        <v>24709</v>
      </c>
      <c r="G2664" t="s">
        <v>3917</v>
      </c>
      <c r="H2664">
        <v>51.615000000000002</v>
      </c>
      <c r="I2664">
        <v>47.5</v>
      </c>
      <c r="K2664" t="s">
        <v>24710</v>
      </c>
      <c r="L2664">
        <v>409</v>
      </c>
      <c r="M2664">
        <v>0</v>
      </c>
      <c r="N2664" t="s">
        <v>11845</v>
      </c>
      <c r="O2664" t="s">
        <v>24711</v>
      </c>
    </row>
    <row r="2665" spans="1:17" x14ac:dyDescent="0.3">
      <c r="A2665" t="s">
        <v>24712</v>
      </c>
      <c r="B2665" t="s">
        <v>4443</v>
      </c>
      <c r="C2665" t="s">
        <v>24713</v>
      </c>
      <c r="D2665" t="s">
        <v>24714</v>
      </c>
      <c r="E2665" t="s">
        <v>24715</v>
      </c>
      <c r="F2665" t="s">
        <v>24716</v>
      </c>
      <c r="G2665" t="s">
        <v>3917</v>
      </c>
      <c r="H2665">
        <v>2119.88</v>
      </c>
      <c r="I2665">
        <v>38.299999999999997</v>
      </c>
      <c r="K2665" t="s">
        <v>24717</v>
      </c>
      <c r="L2665">
        <v>26772</v>
      </c>
      <c r="M2665">
        <v>0</v>
      </c>
      <c r="N2665" t="s">
        <v>11845</v>
      </c>
      <c r="O2665" t="s">
        <v>24718</v>
      </c>
    </row>
    <row r="2666" spans="1:17" x14ac:dyDescent="0.3">
      <c r="A2666" t="s">
        <v>24719</v>
      </c>
      <c r="B2666" t="s">
        <v>4443</v>
      </c>
      <c r="C2666" t="s">
        <v>24720</v>
      </c>
      <c r="D2666" t="s">
        <v>24721</v>
      </c>
      <c r="E2666" t="s">
        <v>24715</v>
      </c>
      <c r="F2666" t="s">
        <v>24722</v>
      </c>
      <c r="G2666" t="s">
        <v>3917</v>
      </c>
      <c r="H2666">
        <v>2115.5700000000002</v>
      </c>
      <c r="I2666">
        <v>40.5</v>
      </c>
      <c r="K2666" t="s">
        <v>24723</v>
      </c>
      <c r="L2666">
        <v>38367</v>
      </c>
      <c r="M2666">
        <v>0</v>
      </c>
      <c r="N2666" t="s">
        <v>11845</v>
      </c>
      <c r="O2666" t="s">
        <v>24724</v>
      </c>
    </row>
    <row r="2667" spans="1:17" x14ac:dyDescent="0.3">
      <c r="A2667" t="s">
        <v>268</v>
      </c>
      <c r="B2667" t="s">
        <v>4347</v>
      </c>
      <c r="C2667" t="s">
        <v>24725</v>
      </c>
      <c r="D2667" t="s">
        <v>24726</v>
      </c>
      <c r="E2667" t="s">
        <v>24727</v>
      </c>
      <c r="F2667" t="s">
        <v>24728</v>
      </c>
      <c r="G2667" t="s">
        <v>3917</v>
      </c>
      <c r="H2667">
        <v>99.534099999999995</v>
      </c>
      <c r="I2667">
        <v>44.8</v>
      </c>
      <c r="K2667" t="s">
        <v>24729</v>
      </c>
      <c r="L2667">
        <v>15715</v>
      </c>
      <c r="M2667">
        <v>21078</v>
      </c>
      <c r="N2667" t="s">
        <v>12243</v>
      </c>
      <c r="O2667" t="s">
        <v>24730</v>
      </c>
    </row>
    <row r="2668" spans="1:17" x14ac:dyDescent="0.3">
      <c r="A2668" t="s">
        <v>24731</v>
      </c>
      <c r="B2668" t="s">
        <v>4347</v>
      </c>
      <c r="C2668" t="s">
        <v>24732</v>
      </c>
      <c r="D2668" t="s">
        <v>24733</v>
      </c>
      <c r="E2668" t="s">
        <v>24734</v>
      </c>
      <c r="F2668" t="s">
        <v>24735</v>
      </c>
      <c r="G2668" t="s">
        <v>3917</v>
      </c>
      <c r="H2668">
        <v>67.296800000000005</v>
      </c>
      <c r="I2668">
        <v>46.3</v>
      </c>
      <c r="K2668" t="s">
        <v>24736</v>
      </c>
      <c r="L2668">
        <v>2335</v>
      </c>
      <c r="M2668">
        <v>11143</v>
      </c>
      <c r="N2668" t="s">
        <v>12243</v>
      </c>
      <c r="O2668" t="s">
        <v>24737</v>
      </c>
    </row>
    <row r="2669" spans="1:17" x14ac:dyDescent="0.3">
      <c r="A2669" t="s">
        <v>24738</v>
      </c>
      <c r="B2669" t="s">
        <v>4226</v>
      </c>
      <c r="C2669" t="s">
        <v>24739</v>
      </c>
      <c r="D2669" t="s">
        <v>24740</v>
      </c>
      <c r="E2669" t="s">
        <v>24741</v>
      </c>
      <c r="F2669" t="s">
        <v>24742</v>
      </c>
      <c r="G2669" t="s">
        <v>3917</v>
      </c>
      <c r="H2669">
        <v>239.67699999999999</v>
      </c>
      <c r="I2669">
        <v>39.700000000000003</v>
      </c>
      <c r="K2669" t="s">
        <v>24743</v>
      </c>
      <c r="L2669">
        <v>4523</v>
      </c>
      <c r="M2669">
        <v>15991</v>
      </c>
      <c r="N2669" t="s">
        <v>24744</v>
      </c>
      <c r="O2669" t="s">
        <v>24745</v>
      </c>
      <c r="P2669" t="s">
        <v>24746</v>
      </c>
    </row>
    <row r="2670" spans="1:17" x14ac:dyDescent="0.3">
      <c r="A2670" t="s">
        <v>24747</v>
      </c>
      <c r="B2670" t="s">
        <v>4347</v>
      </c>
      <c r="C2670" t="s">
        <v>24748</v>
      </c>
      <c r="D2670" t="s">
        <v>24749</v>
      </c>
      <c r="E2670" t="s">
        <v>24750</v>
      </c>
      <c r="F2670" t="s">
        <v>24751</v>
      </c>
      <c r="G2670" t="s">
        <v>3917</v>
      </c>
      <c r="H2670">
        <v>7.4599099999999998</v>
      </c>
      <c r="I2670">
        <v>59</v>
      </c>
      <c r="K2670" t="s">
        <v>24752</v>
      </c>
      <c r="L2670">
        <v>76</v>
      </c>
      <c r="M2670">
        <v>0</v>
      </c>
      <c r="N2670" t="s">
        <v>24753</v>
      </c>
      <c r="O2670" t="s">
        <v>24754</v>
      </c>
      <c r="Q2670">
        <v>37</v>
      </c>
    </row>
    <row r="2671" spans="1:17" x14ac:dyDescent="0.3">
      <c r="A2671" t="s">
        <v>24755</v>
      </c>
      <c r="B2671" t="s">
        <v>4347</v>
      </c>
      <c r="C2671" t="s">
        <v>24756</v>
      </c>
      <c r="D2671" t="s">
        <v>24757</v>
      </c>
      <c r="E2671" t="s">
        <v>24750</v>
      </c>
      <c r="F2671" t="s">
        <v>24758</v>
      </c>
      <c r="G2671" t="s">
        <v>3917</v>
      </c>
      <c r="H2671">
        <v>7.5808200000000001</v>
      </c>
      <c r="I2671">
        <v>59.8</v>
      </c>
      <c r="K2671" t="s">
        <v>24759</v>
      </c>
      <c r="L2671">
        <v>229</v>
      </c>
      <c r="M2671">
        <v>0</v>
      </c>
      <c r="N2671" t="s">
        <v>24753</v>
      </c>
      <c r="O2671" t="s">
        <v>24760</v>
      </c>
    </row>
    <row r="2672" spans="1:17" x14ac:dyDescent="0.3">
      <c r="A2672" t="s">
        <v>24761</v>
      </c>
      <c r="B2672" t="s">
        <v>4347</v>
      </c>
      <c r="C2672" t="s">
        <v>24762</v>
      </c>
      <c r="D2672" t="s">
        <v>24763</v>
      </c>
      <c r="E2672" t="s">
        <v>24764</v>
      </c>
      <c r="F2672" t="s">
        <v>24765</v>
      </c>
      <c r="G2672" t="s">
        <v>3917</v>
      </c>
      <c r="H2672">
        <v>8.36463</v>
      </c>
      <c r="I2672">
        <v>62.3</v>
      </c>
      <c r="K2672" t="s">
        <v>24766</v>
      </c>
      <c r="L2672">
        <v>16</v>
      </c>
      <c r="M2672">
        <v>0</v>
      </c>
      <c r="N2672" t="s">
        <v>7677</v>
      </c>
      <c r="O2672" t="s">
        <v>24767</v>
      </c>
    </row>
    <row r="2673" spans="1:17" x14ac:dyDescent="0.3">
      <c r="A2673" t="s">
        <v>24768</v>
      </c>
      <c r="B2673" t="s">
        <v>4347</v>
      </c>
      <c r="C2673" t="s">
        <v>24769</v>
      </c>
      <c r="D2673" t="s">
        <v>24770</v>
      </c>
      <c r="E2673" t="s">
        <v>24750</v>
      </c>
      <c r="F2673" t="s">
        <v>24771</v>
      </c>
      <c r="G2673" t="s">
        <v>3917</v>
      </c>
      <c r="H2673">
        <v>8.10684</v>
      </c>
      <c r="I2673">
        <v>49.7</v>
      </c>
      <c r="K2673" t="s">
        <v>24772</v>
      </c>
      <c r="L2673">
        <v>49</v>
      </c>
      <c r="M2673">
        <v>0</v>
      </c>
      <c r="N2673" t="s">
        <v>24753</v>
      </c>
      <c r="O2673" t="s">
        <v>24773</v>
      </c>
    </row>
    <row r="2674" spans="1:17" x14ac:dyDescent="0.3">
      <c r="A2674" t="s">
        <v>24774</v>
      </c>
      <c r="B2674" t="s">
        <v>4347</v>
      </c>
      <c r="C2674" t="s">
        <v>24775</v>
      </c>
      <c r="D2674" t="s">
        <v>24776</v>
      </c>
      <c r="E2674" t="s">
        <v>24777</v>
      </c>
      <c r="F2674" t="s">
        <v>24778</v>
      </c>
      <c r="G2674" t="s">
        <v>3917</v>
      </c>
      <c r="H2674">
        <v>7.55124</v>
      </c>
      <c r="I2674">
        <v>59</v>
      </c>
      <c r="K2674" t="s">
        <v>24779</v>
      </c>
      <c r="L2674">
        <v>18</v>
      </c>
      <c r="M2674">
        <v>0</v>
      </c>
      <c r="N2674" t="s">
        <v>7677</v>
      </c>
      <c r="O2674" t="s">
        <v>24780</v>
      </c>
      <c r="Q2674">
        <v>32</v>
      </c>
    </row>
    <row r="2675" spans="1:17" x14ac:dyDescent="0.3">
      <c r="A2675" t="s">
        <v>24781</v>
      </c>
      <c r="B2675" t="s">
        <v>4347</v>
      </c>
      <c r="C2675" t="s">
        <v>24782</v>
      </c>
      <c r="D2675" t="s">
        <v>24783</v>
      </c>
      <c r="E2675" t="s">
        <v>24750</v>
      </c>
      <c r="F2675" t="s">
        <v>24784</v>
      </c>
      <c r="G2675" t="s">
        <v>3917</v>
      </c>
      <c r="H2675">
        <v>7.6588799999999999</v>
      </c>
      <c r="I2675">
        <v>58</v>
      </c>
      <c r="K2675" t="s">
        <v>24785</v>
      </c>
      <c r="L2675">
        <v>117</v>
      </c>
      <c r="M2675">
        <v>0</v>
      </c>
      <c r="N2675" t="s">
        <v>24753</v>
      </c>
      <c r="O2675" t="s">
        <v>24786</v>
      </c>
    </row>
    <row r="2676" spans="1:17" x14ac:dyDescent="0.3">
      <c r="A2676" t="s">
        <v>24787</v>
      </c>
      <c r="B2676" t="s">
        <v>4347</v>
      </c>
      <c r="C2676" t="s">
        <v>24788</v>
      </c>
      <c r="D2676" t="s">
        <v>24789</v>
      </c>
      <c r="E2676" t="s">
        <v>24790</v>
      </c>
      <c r="F2676" t="s">
        <v>24791</v>
      </c>
      <c r="G2676" t="s">
        <v>4048</v>
      </c>
      <c r="H2676">
        <v>8.3117699999999992</v>
      </c>
      <c r="I2676">
        <v>64.925600000000003</v>
      </c>
      <c r="J2676" t="s">
        <v>24792</v>
      </c>
      <c r="L2676">
        <v>8</v>
      </c>
      <c r="M2676">
        <v>0</v>
      </c>
      <c r="N2676" t="s">
        <v>24793</v>
      </c>
      <c r="O2676" t="s">
        <v>24794</v>
      </c>
      <c r="Q2676">
        <v>30</v>
      </c>
    </row>
    <row r="2677" spans="1:17" x14ac:dyDescent="0.3">
      <c r="A2677" t="s">
        <v>24795</v>
      </c>
      <c r="B2677" t="s">
        <v>4347</v>
      </c>
      <c r="C2677" t="s">
        <v>24796</v>
      </c>
      <c r="D2677" t="s">
        <v>24797</v>
      </c>
      <c r="E2677" t="s">
        <v>24798</v>
      </c>
      <c r="F2677" t="s">
        <v>24799</v>
      </c>
      <c r="G2677" t="s">
        <v>3989</v>
      </c>
      <c r="H2677">
        <v>8.9321599999999997</v>
      </c>
      <c r="I2677">
        <v>66</v>
      </c>
      <c r="K2677" t="s">
        <v>24800</v>
      </c>
      <c r="L2677">
        <v>13</v>
      </c>
      <c r="M2677">
        <v>0</v>
      </c>
      <c r="N2677" t="s">
        <v>24801</v>
      </c>
      <c r="O2677" t="s">
        <v>24802</v>
      </c>
      <c r="Q2677">
        <v>30</v>
      </c>
    </row>
    <row r="2678" spans="1:17" x14ac:dyDescent="0.3">
      <c r="A2678" t="s">
        <v>24803</v>
      </c>
      <c r="B2678" t="s">
        <v>4347</v>
      </c>
      <c r="C2678" t="s">
        <v>24804</v>
      </c>
      <c r="D2678" t="s">
        <v>24805</v>
      </c>
      <c r="E2678" t="s">
        <v>24806</v>
      </c>
      <c r="F2678" t="s">
        <v>24807</v>
      </c>
      <c r="G2678" t="s">
        <v>3917</v>
      </c>
      <c r="H2678">
        <v>7.5794899999999998</v>
      </c>
      <c r="I2678">
        <v>58</v>
      </c>
      <c r="K2678" t="s">
        <v>24808</v>
      </c>
      <c r="L2678">
        <v>13</v>
      </c>
      <c r="M2678">
        <v>0</v>
      </c>
      <c r="N2678" t="s">
        <v>7677</v>
      </c>
      <c r="O2678" t="s">
        <v>24809</v>
      </c>
    </row>
    <row r="2679" spans="1:17" x14ac:dyDescent="0.3">
      <c r="A2679" t="s">
        <v>146</v>
      </c>
      <c r="B2679" t="s">
        <v>4347</v>
      </c>
      <c r="C2679" t="s">
        <v>24810</v>
      </c>
      <c r="D2679" t="s">
        <v>24811</v>
      </c>
      <c r="E2679" t="s">
        <v>24812</v>
      </c>
      <c r="F2679" t="s">
        <v>24813</v>
      </c>
      <c r="G2679" t="s">
        <v>3917</v>
      </c>
      <c r="H2679">
        <v>8.1506500000000006</v>
      </c>
      <c r="I2679">
        <v>55.1</v>
      </c>
      <c r="K2679" t="s">
        <v>24814</v>
      </c>
      <c r="L2679">
        <v>91</v>
      </c>
      <c r="M2679">
        <v>4202</v>
      </c>
      <c r="N2679" t="s">
        <v>24815</v>
      </c>
      <c r="O2679" t="s">
        <v>24816</v>
      </c>
      <c r="P2679" t="s">
        <v>24817</v>
      </c>
      <c r="Q2679">
        <v>25</v>
      </c>
    </row>
    <row r="2680" spans="1:17" x14ac:dyDescent="0.3">
      <c r="A2680" t="s">
        <v>24818</v>
      </c>
      <c r="B2680" t="s">
        <v>4347</v>
      </c>
      <c r="C2680" t="s">
        <v>24819</v>
      </c>
      <c r="D2680" t="s">
        <v>24820</v>
      </c>
      <c r="E2680" t="s">
        <v>24750</v>
      </c>
      <c r="F2680" t="s">
        <v>24821</v>
      </c>
      <c r="G2680" t="s">
        <v>3917</v>
      </c>
      <c r="H2680">
        <v>7.8428800000000001</v>
      </c>
      <c r="I2680">
        <v>62.2</v>
      </c>
      <c r="K2680" t="s">
        <v>24822</v>
      </c>
      <c r="L2680">
        <v>1709</v>
      </c>
      <c r="M2680">
        <v>0</v>
      </c>
      <c r="N2680" t="s">
        <v>24753</v>
      </c>
      <c r="O2680" t="s">
        <v>24823</v>
      </c>
      <c r="Q2680">
        <v>30</v>
      </c>
    </row>
    <row r="2681" spans="1:17" x14ac:dyDescent="0.3">
      <c r="A2681" t="s">
        <v>24824</v>
      </c>
      <c r="B2681" t="s">
        <v>4226</v>
      </c>
      <c r="C2681" t="s">
        <v>24825</v>
      </c>
      <c r="D2681" t="s">
        <v>24826</v>
      </c>
      <c r="E2681" t="s">
        <v>24827</v>
      </c>
      <c r="F2681" t="s">
        <v>24828</v>
      </c>
      <c r="G2681" t="s">
        <v>3917</v>
      </c>
      <c r="H2681">
        <v>638.20799999999997</v>
      </c>
      <c r="I2681">
        <v>38.799999999999997</v>
      </c>
      <c r="K2681" t="s">
        <v>24829</v>
      </c>
      <c r="L2681">
        <v>25801</v>
      </c>
      <c r="M2681">
        <v>16912</v>
      </c>
      <c r="N2681" t="s">
        <v>24753</v>
      </c>
      <c r="O2681" t="s">
        <v>24830</v>
      </c>
    </row>
    <row r="2682" spans="1:17" x14ac:dyDescent="0.3">
      <c r="A2682" t="s">
        <v>24831</v>
      </c>
      <c r="B2682" t="s">
        <v>4226</v>
      </c>
      <c r="C2682">
        <v>110345459</v>
      </c>
      <c r="D2682" t="s">
        <v>24832</v>
      </c>
      <c r="E2682" t="s">
        <v>24833</v>
      </c>
      <c r="F2682" t="s">
        <v>24834</v>
      </c>
      <c r="G2682" t="s">
        <v>3917</v>
      </c>
      <c r="H2682">
        <v>296.95499999999998</v>
      </c>
      <c r="I2682">
        <v>39.6</v>
      </c>
      <c r="K2682" t="s">
        <v>24835</v>
      </c>
      <c r="L2682">
        <v>27566</v>
      </c>
      <c r="M2682">
        <v>12256</v>
      </c>
      <c r="N2682" t="s">
        <v>12243</v>
      </c>
      <c r="O2682" t="s">
        <v>24836</v>
      </c>
      <c r="P2682" t="s">
        <v>24837</v>
      </c>
    </row>
    <row r="2683" spans="1:17" x14ac:dyDescent="0.3">
      <c r="A2683" t="s">
        <v>24838</v>
      </c>
      <c r="B2683" t="s">
        <v>3984</v>
      </c>
      <c r="C2683" t="s">
        <v>24839</v>
      </c>
      <c r="D2683" t="s">
        <v>24840</v>
      </c>
      <c r="E2683" t="s">
        <v>24841</v>
      </c>
      <c r="F2683" t="s">
        <v>24842</v>
      </c>
      <c r="G2683" t="s">
        <v>3917</v>
      </c>
      <c r="H2683">
        <v>72.013499999999993</v>
      </c>
      <c r="I2683">
        <v>53.6</v>
      </c>
      <c r="K2683" t="s">
        <v>24843</v>
      </c>
      <c r="L2683">
        <v>16</v>
      </c>
      <c r="M2683">
        <v>0</v>
      </c>
      <c r="N2683" t="s">
        <v>14519</v>
      </c>
      <c r="O2683" t="s">
        <v>24844</v>
      </c>
      <c r="Q2683">
        <v>23</v>
      </c>
    </row>
    <row r="2684" spans="1:17" x14ac:dyDescent="0.3">
      <c r="A2684" t="s">
        <v>24845</v>
      </c>
      <c r="B2684" t="s">
        <v>3984</v>
      </c>
      <c r="C2684" t="s">
        <v>24846</v>
      </c>
      <c r="D2684" t="s">
        <v>24847</v>
      </c>
      <c r="E2684" t="s">
        <v>24848</v>
      </c>
      <c r="F2684" t="s">
        <v>24849</v>
      </c>
      <c r="G2684" t="s">
        <v>3917</v>
      </c>
      <c r="H2684">
        <v>28.632899999999999</v>
      </c>
      <c r="I2684">
        <v>47.6</v>
      </c>
      <c r="K2684" t="s">
        <v>24850</v>
      </c>
      <c r="L2684">
        <v>32</v>
      </c>
      <c r="M2684">
        <v>9642</v>
      </c>
      <c r="N2684" t="s">
        <v>24851</v>
      </c>
      <c r="O2684" t="s">
        <v>24852</v>
      </c>
      <c r="P2684" t="s">
        <v>24853</v>
      </c>
      <c r="Q2684">
        <v>20</v>
      </c>
    </row>
    <row r="2685" spans="1:17" x14ac:dyDescent="0.3">
      <c r="A2685" t="s">
        <v>3869</v>
      </c>
      <c r="B2685" t="s">
        <v>3984</v>
      </c>
      <c r="C2685" t="s">
        <v>24854</v>
      </c>
      <c r="D2685" t="s">
        <v>24855</v>
      </c>
      <c r="E2685" t="s">
        <v>24856</v>
      </c>
      <c r="F2685" t="s">
        <v>24857</v>
      </c>
      <c r="G2685" t="s">
        <v>3989</v>
      </c>
      <c r="H2685">
        <v>29.0778</v>
      </c>
      <c r="I2685">
        <v>45.3</v>
      </c>
      <c r="K2685" t="s">
        <v>24858</v>
      </c>
      <c r="L2685">
        <v>57</v>
      </c>
      <c r="M2685">
        <v>0</v>
      </c>
      <c r="N2685" t="s">
        <v>8557</v>
      </c>
      <c r="O2685" t="s">
        <v>24859</v>
      </c>
    </row>
    <row r="2686" spans="1:17" x14ac:dyDescent="0.3">
      <c r="A2686" t="s">
        <v>24860</v>
      </c>
      <c r="B2686" t="s">
        <v>3912</v>
      </c>
      <c r="C2686" t="s">
        <v>24861</v>
      </c>
      <c r="D2686" t="s">
        <v>24862</v>
      </c>
      <c r="E2686" t="s">
        <v>24863</v>
      </c>
      <c r="F2686" t="s">
        <v>24864</v>
      </c>
      <c r="G2686" t="s">
        <v>3917</v>
      </c>
      <c r="H2686">
        <v>42.573500000000003</v>
      </c>
      <c r="I2686">
        <v>49.8</v>
      </c>
      <c r="K2686" t="s">
        <v>24865</v>
      </c>
      <c r="L2686">
        <v>902</v>
      </c>
      <c r="M2686">
        <v>0</v>
      </c>
      <c r="N2686" t="s">
        <v>14872</v>
      </c>
      <c r="O2686" t="s">
        <v>24866</v>
      </c>
    </row>
    <row r="2687" spans="1:17" x14ac:dyDescent="0.3">
      <c r="A2687" t="s">
        <v>24867</v>
      </c>
      <c r="B2687" t="s">
        <v>4226</v>
      </c>
      <c r="C2687">
        <v>120121106</v>
      </c>
      <c r="D2687" t="s">
        <v>24868</v>
      </c>
      <c r="E2687" t="s">
        <v>24869</v>
      </c>
      <c r="F2687" t="s">
        <v>24870</v>
      </c>
      <c r="G2687" t="s">
        <v>3917</v>
      </c>
      <c r="H2687">
        <v>279.50599999999997</v>
      </c>
      <c r="I2687">
        <v>39.6</v>
      </c>
      <c r="K2687" t="s">
        <v>24871</v>
      </c>
      <c r="L2687">
        <v>4178</v>
      </c>
      <c r="M2687">
        <v>12157</v>
      </c>
      <c r="N2687" t="s">
        <v>4957</v>
      </c>
      <c r="O2687" t="s">
        <v>24872</v>
      </c>
      <c r="P2687" t="s">
        <v>24873</v>
      </c>
    </row>
    <row r="2688" spans="1:17" x14ac:dyDescent="0.3">
      <c r="A2688" t="s">
        <v>24874</v>
      </c>
      <c r="B2688" t="s">
        <v>3984</v>
      </c>
      <c r="C2688" t="s">
        <v>24875</v>
      </c>
      <c r="D2688" t="s">
        <v>24876</v>
      </c>
      <c r="E2688" t="s">
        <v>24877</v>
      </c>
      <c r="F2688" t="s">
        <v>24878</v>
      </c>
      <c r="G2688" t="s">
        <v>3917</v>
      </c>
      <c r="H2688">
        <v>23.913699999999999</v>
      </c>
      <c r="I2688">
        <v>55.5</v>
      </c>
      <c r="K2688" t="s">
        <v>24879</v>
      </c>
      <c r="L2688">
        <v>2536</v>
      </c>
      <c r="M2688">
        <v>8577</v>
      </c>
      <c r="N2688" t="s">
        <v>5597</v>
      </c>
      <c r="O2688" t="s">
        <v>24880</v>
      </c>
    </row>
    <row r="2689" spans="1:17" x14ac:dyDescent="0.3">
      <c r="A2689" t="s">
        <v>24881</v>
      </c>
      <c r="B2689" t="s">
        <v>3912</v>
      </c>
      <c r="C2689" t="s">
        <v>24882</v>
      </c>
      <c r="D2689" t="s">
        <v>24883</v>
      </c>
      <c r="E2689" t="s">
        <v>24884</v>
      </c>
      <c r="F2689" t="s">
        <v>24885</v>
      </c>
      <c r="G2689" t="s">
        <v>3989</v>
      </c>
      <c r="H2689">
        <v>42.622399999999999</v>
      </c>
      <c r="I2689">
        <v>27.3</v>
      </c>
      <c r="K2689" t="s">
        <v>24886</v>
      </c>
      <c r="L2689">
        <v>20244</v>
      </c>
      <c r="M2689">
        <v>0</v>
      </c>
      <c r="N2689" t="s">
        <v>5597</v>
      </c>
      <c r="O2689" t="s">
        <v>24887</v>
      </c>
    </row>
    <row r="2690" spans="1:17" x14ac:dyDescent="0.3">
      <c r="A2690" t="s">
        <v>24888</v>
      </c>
      <c r="B2690" t="s">
        <v>3912</v>
      </c>
      <c r="C2690" t="s">
        <v>24889</v>
      </c>
      <c r="D2690" t="s">
        <v>24890</v>
      </c>
      <c r="E2690" t="s">
        <v>24891</v>
      </c>
      <c r="F2690" t="s">
        <v>24892</v>
      </c>
      <c r="G2690" t="s">
        <v>3989</v>
      </c>
      <c r="H2690">
        <v>49.041499999999999</v>
      </c>
      <c r="I2690">
        <v>28.8</v>
      </c>
      <c r="K2690" t="s">
        <v>24893</v>
      </c>
      <c r="L2690">
        <v>21383</v>
      </c>
      <c r="M2690">
        <v>0</v>
      </c>
      <c r="N2690" t="s">
        <v>5597</v>
      </c>
      <c r="O2690" t="s">
        <v>24894</v>
      </c>
    </row>
    <row r="2691" spans="1:17" x14ac:dyDescent="0.3">
      <c r="A2691" t="s">
        <v>24895</v>
      </c>
      <c r="B2691" t="s">
        <v>3912</v>
      </c>
      <c r="C2691" t="s">
        <v>24896</v>
      </c>
      <c r="D2691" t="s">
        <v>24897</v>
      </c>
      <c r="E2691" t="s">
        <v>24898</v>
      </c>
      <c r="F2691" t="s">
        <v>24899</v>
      </c>
      <c r="G2691" t="s">
        <v>3989</v>
      </c>
      <c r="H2691">
        <v>57.107399999999998</v>
      </c>
      <c r="I2691">
        <v>29.8</v>
      </c>
      <c r="K2691" t="s">
        <v>24900</v>
      </c>
      <c r="L2691">
        <v>25391</v>
      </c>
      <c r="M2691">
        <v>0</v>
      </c>
      <c r="N2691" t="s">
        <v>5597</v>
      </c>
      <c r="O2691" t="s">
        <v>24901</v>
      </c>
    </row>
    <row r="2692" spans="1:17" x14ac:dyDescent="0.3">
      <c r="A2692" t="s">
        <v>24902</v>
      </c>
      <c r="B2692" t="s">
        <v>3912</v>
      </c>
      <c r="C2692" t="s">
        <v>24903</v>
      </c>
      <c r="D2692" t="s">
        <v>24904</v>
      </c>
      <c r="E2692" t="s">
        <v>24905</v>
      </c>
      <c r="F2692" t="s">
        <v>24906</v>
      </c>
      <c r="G2692" t="s">
        <v>3989</v>
      </c>
      <c r="H2692">
        <v>60.638100000000001</v>
      </c>
      <c r="I2692">
        <v>37</v>
      </c>
      <c r="K2692" t="s">
        <v>24907</v>
      </c>
      <c r="L2692">
        <v>25219</v>
      </c>
      <c r="M2692">
        <v>0</v>
      </c>
      <c r="N2692" t="s">
        <v>5597</v>
      </c>
      <c r="O2692" t="s">
        <v>24908</v>
      </c>
    </row>
    <row r="2693" spans="1:17" x14ac:dyDescent="0.3">
      <c r="A2693" t="s">
        <v>24909</v>
      </c>
      <c r="B2693" t="s">
        <v>4347</v>
      </c>
      <c r="C2693" t="s">
        <v>24910</v>
      </c>
      <c r="D2693" t="s">
        <v>24911</v>
      </c>
      <c r="E2693" t="s">
        <v>24912</v>
      </c>
      <c r="F2693" t="s">
        <v>24913</v>
      </c>
      <c r="G2693" t="s">
        <v>3917</v>
      </c>
      <c r="H2693">
        <v>9.8155900000000003</v>
      </c>
      <c r="I2693">
        <v>40</v>
      </c>
      <c r="K2693" t="s">
        <v>24914</v>
      </c>
      <c r="L2693">
        <v>56</v>
      </c>
      <c r="M2693">
        <v>5277</v>
      </c>
      <c r="N2693" t="s">
        <v>24915</v>
      </c>
      <c r="O2693" t="s">
        <v>24916</v>
      </c>
      <c r="P2693" t="s">
        <v>24917</v>
      </c>
      <c r="Q2693">
        <v>22</v>
      </c>
    </row>
    <row r="2694" spans="1:17" x14ac:dyDescent="0.3">
      <c r="A2694" t="s">
        <v>24918</v>
      </c>
      <c r="B2694" t="s">
        <v>4226</v>
      </c>
      <c r="C2694">
        <v>1769</v>
      </c>
      <c r="D2694" t="s">
        <v>24919</v>
      </c>
      <c r="E2694" t="s">
        <v>24920</v>
      </c>
      <c r="F2694" t="s">
        <v>24921</v>
      </c>
      <c r="G2694" t="s">
        <v>3917</v>
      </c>
      <c r="H2694">
        <v>298.17</v>
      </c>
      <c r="I2694">
        <v>33.4</v>
      </c>
      <c r="K2694" t="s">
        <v>24922</v>
      </c>
      <c r="L2694">
        <v>29977</v>
      </c>
      <c r="M2694">
        <v>0</v>
      </c>
      <c r="N2694" t="s">
        <v>24815</v>
      </c>
      <c r="O2694" t="s">
        <v>24923</v>
      </c>
    </row>
    <row r="2695" spans="1:17" x14ac:dyDescent="0.3">
      <c r="A2695" t="s">
        <v>24924</v>
      </c>
      <c r="B2695" t="s">
        <v>3923</v>
      </c>
      <c r="C2695" t="s">
        <v>24925</v>
      </c>
      <c r="D2695" t="s">
        <v>24926</v>
      </c>
      <c r="E2695" t="s">
        <v>24927</v>
      </c>
      <c r="F2695" t="s">
        <v>24928</v>
      </c>
      <c r="G2695" t="s">
        <v>3989</v>
      </c>
      <c r="H2695">
        <v>332.61700000000002</v>
      </c>
      <c r="I2695">
        <v>35.799999999999997</v>
      </c>
      <c r="K2695" t="s">
        <v>24929</v>
      </c>
      <c r="L2695">
        <v>121993</v>
      </c>
      <c r="M2695">
        <v>0</v>
      </c>
      <c r="N2695" t="s">
        <v>24815</v>
      </c>
      <c r="O2695" t="s">
        <v>24930</v>
      </c>
    </row>
    <row r="2696" spans="1:17" x14ac:dyDescent="0.3">
      <c r="A2696" t="s">
        <v>24931</v>
      </c>
      <c r="B2696" t="s">
        <v>3984</v>
      </c>
      <c r="C2696" t="s">
        <v>24932</v>
      </c>
      <c r="D2696" t="s">
        <v>24933</v>
      </c>
      <c r="E2696" t="s">
        <v>24934</v>
      </c>
      <c r="F2696" t="s">
        <v>24935</v>
      </c>
      <c r="G2696" t="s">
        <v>3917</v>
      </c>
      <c r="H2696">
        <v>27.378799999999998</v>
      </c>
      <c r="I2696">
        <v>56.6</v>
      </c>
      <c r="K2696" t="s">
        <v>24936</v>
      </c>
      <c r="L2696">
        <v>13</v>
      </c>
      <c r="M2696">
        <v>0</v>
      </c>
      <c r="N2696" t="s">
        <v>16331</v>
      </c>
      <c r="O2696" t="s">
        <v>24937</v>
      </c>
    </row>
    <row r="2697" spans="1:17" x14ac:dyDescent="0.3">
      <c r="A2697" t="s">
        <v>24938</v>
      </c>
      <c r="B2697" t="s">
        <v>3984</v>
      </c>
      <c r="C2697" t="s">
        <v>24939</v>
      </c>
      <c r="D2697" t="s">
        <v>24940</v>
      </c>
      <c r="E2697" t="s">
        <v>24941</v>
      </c>
      <c r="F2697" t="s">
        <v>24942</v>
      </c>
      <c r="G2697" t="s">
        <v>3989</v>
      </c>
      <c r="H2697">
        <v>43.935299999999998</v>
      </c>
      <c r="I2697">
        <v>54.7</v>
      </c>
      <c r="K2697" t="s">
        <v>24943</v>
      </c>
      <c r="L2697">
        <v>88</v>
      </c>
      <c r="M2697">
        <v>0</v>
      </c>
      <c r="N2697" t="s">
        <v>24944</v>
      </c>
      <c r="O2697" t="s">
        <v>24945</v>
      </c>
    </row>
    <row r="2698" spans="1:17" x14ac:dyDescent="0.3">
      <c r="A2698" t="s">
        <v>24946</v>
      </c>
      <c r="B2698" t="s">
        <v>3923</v>
      </c>
      <c r="D2698" t="s">
        <v>24947</v>
      </c>
      <c r="E2698" t="s">
        <v>24948</v>
      </c>
      <c r="F2698" t="s">
        <v>24949</v>
      </c>
      <c r="G2698" t="s">
        <v>3917</v>
      </c>
      <c r="H2698">
        <v>539.62400000000002</v>
      </c>
      <c r="I2698">
        <v>33.5</v>
      </c>
      <c r="K2698" t="s">
        <v>24950</v>
      </c>
      <c r="L2698">
        <v>210444</v>
      </c>
      <c r="M2698">
        <v>0</v>
      </c>
      <c r="N2698" t="s">
        <v>24436</v>
      </c>
      <c r="O2698" t="s">
        <v>24951</v>
      </c>
    </row>
    <row r="2699" spans="1:17" x14ac:dyDescent="0.3">
      <c r="A2699" t="s">
        <v>24952</v>
      </c>
      <c r="B2699" t="s">
        <v>4635</v>
      </c>
      <c r="D2699" t="s">
        <v>24953</v>
      </c>
      <c r="E2699" t="s">
        <v>24954</v>
      </c>
      <c r="F2699" t="s">
        <v>24955</v>
      </c>
      <c r="G2699" t="s">
        <v>3917</v>
      </c>
      <c r="H2699">
        <v>1036</v>
      </c>
      <c r="I2699">
        <v>41.3</v>
      </c>
      <c r="K2699" t="s">
        <v>24956</v>
      </c>
      <c r="L2699">
        <v>2933</v>
      </c>
      <c r="M2699">
        <v>0</v>
      </c>
      <c r="N2699" t="s">
        <v>24944</v>
      </c>
      <c r="O2699" t="s">
        <v>24957</v>
      </c>
    </row>
    <row r="2700" spans="1:17" x14ac:dyDescent="0.3">
      <c r="A2700" t="s">
        <v>24958</v>
      </c>
      <c r="B2700" t="s">
        <v>3923</v>
      </c>
      <c r="D2700" t="s">
        <v>24959</v>
      </c>
      <c r="E2700" t="s">
        <v>24960</v>
      </c>
      <c r="F2700" t="s">
        <v>24961</v>
      </c>
      <c r="G2700" t="s">
        <v>3906</v>
      </c>
      <c r="H2700">
        <v>747.77200000000005</v>
      </c>
      <c r="I2700">
        <v>46.288699999999999</v>
      </c>
      <c r="J2700" t="s">
        <v>24962</v>
      </c>
      <c r="K2700" t="s">
        <v>24963</v>
      </c>
      <c r="L2700">
        <v>688</v>
      </c>
      <c r="M2700">
        <v>0</v>
      </c>
      <c r="N2700" t="s">
        <v>24964</v>
      </c>
      <c r="O2700" t="s">
        <v>24965</v>
      </c>
    </row>
    <row r="2701" spans="1:17" x14ac:dyDescent="0.3">
      <c r="A2701" t="s">
        <v>24966</v>
      </c>
      <c r="B2701" t="s">
        <v>4635</v>
      </c>
      <c r="C2701" t="s">
        <v>24967</v>
      </c>
      <c r="D2701" t="s">
        <v>24968</v>
      </c>
      <c r="E2701" t="s">
        <v>24969</v>
      </c>
      <c r="F2701" t="s">
        <v>24970</v>
      </c>
      <c r="G2701" t="s">
        <v>3917</v>
      </c>
      <c r="H2701">
        <v>1118.03</v>
      </c>
      <c r="I2701">
        <v>41.8</v>
      </c>
      <c r="K2701" t="s">
        <v>24971</v>
      </c>
      <c r="L2701">
        <v>49377</v>
      </c>
      <c r="M2701">
        <v>0</v>
      </c>
      <c r="N2701" t="s">
        <v>4977</v>
      </c>
      <c r="O2701" t="s">
        <v>24972</v>
      </c>
    </row>
    <row r="2702" spans="1:17" x14ac:dyDescent="0.3">
      <c r="A2702" t="s">
        <v>24973</v>
      </c>
      <c r="B2702" t="s">
        <v>4635</v>
      </c>
      <c r="C2702" t="s">
        <v>24974</v>
      </c>
      <c r="D2702" t="s">
        <v>24975</v>
      </c>
      <c r="E2702" t="s">
        <v>24976</v>
      </c>
      <c r="F2702" t="s">
        <v>24977</v>
      </c>
      <c r="G2702" t="s">
        <v>3917</v>
      </c>
      <c r="H2702">
        <v>1177.23</v>
      </c>
      <c r="I2702">
        <v>42.6</v>
      </c>
      <c r="K2702" t="s">
        <v>24978</v>
      </c>
      <c r="L2702">
        <v>463224</v>
      </c>
      <c r="M2702">
        <v>0</v>
      </c>
      <c r="N2702" t="s">
        <v>23207</v>
      </c>
      <c r="O2702" t="s">
        <v>24979</v>
      </c>
    </row>
    <row r="2703" spans="1:17" x14ac:dyDescent="0.3">
      <c r="A2703" t="s">
        <v>24980</v>
      </c>
      <c r="B2703" t="s">
        <v>4267</v>
      </c>
      <c r="D2703" t="s">
        <v>24981</v>
      </c>
      <c r="E2703" t="s">
        <v>24982</v>
      </c>
      <c r="F2703" t="s">
        <v>24983</v>
      </c>
      <c r="G2703" t="s">
        <v>3917</v>
      </c>
      <c r="H2703">
        <v>1017.22</v>
      </c>
      <c r="I2703">
        <v>40.1</v>
      </c>
      <c r="K2703" t="s">
        <v>24984</v>
      </c>
      <c r="L2703">
        <v>3169720</v>
      </c>
      <c r="M2703">
        <v>0</v>
      </c>
      <c r="N2703" t="s">
        <v>24985</v>
      </c>
      <c r="O2703" t="s">
        <v>24986</v>
      </c>
    </row>
    <row r="2704" spans="1:17" x14ac:dyDescent="0.3">
      <c r="A2704" t="s">
        <v>24987</v>
      </c>
      <c r="B2704" t="s">
        <v>4367</v>
      </c>
      <c r="C2704" t="s">
        <v>24988</v>
      </c>
      <c r="D2704" t="s">
        <v>24989</v>
      </c>
      <c r="E2704" t="s">
        <v>24990</v>
      </c>
      <c r="F2704" t="s">
        <v>24991</v>
      </c>
      <c r="G2704" t="s">
        <v>3917</v>
      </c>
      <c r="H2704">
        <v>738.29499999999996</v>
      </c>
      <c r="I2704">
        <v>36.299999999999997</v>
      </c>
      <c r="K2704" t="s">
        <v>24992</v>
      </c>
      <c r="L2704">
        <v>273565</v>
      </c>
      <c r="M2704">
        <v>0</v>
      </c>
      <c r="N2704" t="s">
        <v>15544</v>
      </c>
      <c r="O2704" t="s">
        <v>24993</v>
      </c>
    </row>
    <row r="2705" spans="1:17" x14ac:dyDescent="0.3">
      <c r="A2705" t="s">
        <v>24994</v>
      </c>
      <c r="B2705" t="s">
        <v>4635</v>
      </c>
      <c r="C2705" t="s">
        <v>24995</v>
      </c>
      <c r="D2705" t="s">
        <v>24996</v>
      </c>
      <c r="E2705" t="s">
        <v>24997</v>
      </c>
      <c r="F2705" t="s">
        <v>24998</v>
      </c>
      <c r="G2705" t="s">
        <v>3906</v>
      </c>
      <c r="H2705">
        <v>1168.58</v>
      </c>
      <c r="I2705">
        <v>42.281199999999998</v>
      </c>
      <c r="J2705" t="s">
        <v>24999</v>
      </c>
      <c r="K2705" t="s">
        <v>25000</v>
      </c>
      <c r="L2705">
        <v>291</v>
      </c>
      <c r="M2705">
        <v>0</v>
      </c>
      <c r="N2705" t="s">
        <v>12934</v>
      </c>
      <c r="O2705" t="s">
        <v>25001</v>
      </c>
    </row>
    <row r="2706" spans="1:17" x14ac:dyDescent="0.3">
      <c r="A2706" t="s">
        <v>25002</v>
      </c>
      <c r="B2706" t="s">
        <v>4635</v>
      </c>
      <c r="C2706" t="s">
        <v>25003</v>
      </c>
      <c r="D2706" t="s">
        <v>25004</v>
      </c>
      <c r="E2706" t="s">
        <v>25005</v>
      </c>
      <c r="F2706" t="s">
        <v>25006</v>
      </c>
      <c r="G2706" t="s">
        <v>3917</v>
      </c>
      <c r="H2706">
        <v>1101.3699999999999</v>
      </c>
      <c r="I2706">
        <v>41.6</v>
      </c>
      <c r="K2706" t="s">
        <v>25007</v>
      </c>
      <c r="L2706">
        <v>73334</v>
      </c>
      <c r="M2706">
        <v>0</v>
      </c>
      <c r="N2706" t="s">
        <v>13255</v>
      </c>
      <c r="O2706" t="s">
        <v>25008</v>
      </c>
    </row>
    <row r="2707" spans="1:17" x14ac:dyDescent="0.3">
      <c r="A2707" t="s">
        <v>193</v>
      </c>
      <c r="B2707" t="s">
        <v>3984</v>
      </c>
      <c r="C2707" t="s">
        <v>25009</v>
      </c>
      <c r="D2707" t="s">
        <v>25010</v>
      </c>
      <c r="E2707" t="s">
        <v>25011</v>
      </c>
      <c r="F2707" t="s">
        <v>25012</v>
      </c>
      <c r="G2707" t="s">
        <v>3989</v>
      </c>
      <c r="H2707">
        <v>59.637799999999999</v>
      </c>
      <c r="I2707">
        <v>48.4</v>
      </c>
      <c r="K2707" t="s">
        <v>25013</v>
      </c>
      <c r="L2707">
        <v>154</v>
      </c>
      <c r="M2707">
        <v>0</v>
      </c>
      <c r="N2707" t="s">
        <v>9732</v>
      </c>
      <c r="O2707" t="s">
        <v>25014</v>
      </c>
    </row>
    <row r="2708" spans="1:17" x14ac:dyDescent="0.3">
      <c r="A2708" t="s">
        <v>25015</v>
      </c>
      <c r="B2708" t="s">
        <v>4043</v>
      </c>
      <c r="C2708" t="s">
        <v>25016</v>
      </c>
      <c r="D2708" t="s">
        <v>25017</v>
      </c>
      <c r="E2708" t="s">
        <v>25018</v>
      </c>
      <c r="F2708" t="s">
        <v>25019</v>
      </c>
      <c r="G2708" t="s">
        <v>3917</v>
      </c>
      <c r="H2708">
        <v>30.379899999999999</v>
      </c>
      <c r="I2708">
        <v>56.6</v>
      </c>
      <c r="K2708" t="s">
        <v>25020</v>
      </c>
      <c r="L2708">
        <v>60</v>
      </c>
      <c r="M2708">
        <v>13893</v>
      </c>
      <c r="N2708" t="s">
        <v>25021</v>
      </c>
      <c r="O2708" t="s">
        <v>25022</v>
      </c>
      <c r="P2708" t="s">
        <v>25023</v>
      </c>
    </row>
    <row r="2709" spans="1:17" x14ac:dyDescent="0.3">
      <c r="A2709" t="s">
        <v>25024</v>
      </c>
      <c r="B2709" t="s">
        <v>3984</v>
      </c>
      <c r="C2709" t="s">
        <v>25025</v>
      </c>
      <c r="D2709" t="s">
        <v>25026</v>
      </c>
      <c r="E2709" t="s">
        <v>25027</v>
      </c>
      <c r="F2709" t="s">
        <v>25028</v>
      </c>
      <c r="G2709" t="s">
        <v>3917</v>
      </c>
      <c r="H2709">
        <v>33.245399999999997</v>
      </c>
      <c r="I2709">
        <v>52.4</v>
      </c>
      <c r="K2709" t="s">
        <v>25029</v>
      </c>
      <c r="L2709">
        <v>491</v>
      </c>
      <c r="M2709">
        <v>0</v>
      </c>
      <c r="N2709" t="s">
        <v>25030</v>
      </c>
      <c r="O2709" t="s">
        <v>25031</v>
      </c>
    </row>
    <row r="2710" spans="1:17" x14ac:dyDescent="0.3">
      <c r="A2710" t="s">
        <v>25032</v>
      </c>
      <c r="B2710" t="s">
        <v>3984</v>
      </c>
      <c r="C2710" t="s">
        <v>25033</v>
      </c>
      <c r="D2710" t="s">
        <v>25034</v>
      </c>
      <c r="E2710" t="s">
        <v>25035</v>
      </c>
      <c r="F2710" t="s">
        <v>25036</v>
      </c>
      <c r="G2710" t="s">
        <v>3917</v>
      </c>
      <c r="H2710">
        <v>21.875599999999999</v>
      </c>
      <c r="I2710">
        <v>54.8</v>
      </c>
      <c r="K2710" t="s">
        <v>25037</v>
      </c>
      <c r="L2710">
        <v>19</v>
      </c>
      <c r="M2710">
        <v>10500</v>
      </c>
      <c r="N2710" t="s">
        <v>7976</v>
      </c>
      <c r="O2710" t="s">
        <v>25038</v>
      </c>
      <c r="P2710" t="s">
        <v>25039</v>
      </c>
    </row>
    <row r="2711" spans="1:17" x14ac:dyDescent="0.3">
      <c r="A2711" t="s">
        <v>25040</v>
      </c>
      <c r="B2711" t="s">
        <v>3984</v>
      </c>
      <c r="C2711" t="s">
        <v>25041</v>
      </c>
      <c r="D2711" t="s">
        <v>25042</v>
      </c>
      <c r="E2711" t="s">
        <v>25043</v>
      </c>
      <c r="F2711" t="s">
        <v>25044</v>
      </c>
      <c r="G2711" t="s">
        <v>3989</v>
      </c>
      <c r="H2711">
        <v>30.363600000000002</v>
      </c>
      <c r="I2711">
        <v>53.6</v>
      </c>
      <c r="K2711" t="s">
        <v>25045</v>
      </c>
      <c r="L2711">
        <v>131</v>
      </c>
      <c r="M2711">
        <v>11848</v>
      </c>
      <c r="N2711" t="s">
        <v>25046</v>
      </c>
      <c r="O2711" t="s">
        <v>25047</v>
      </c>
      <c r="P2711" t="s">
        <v>25048</v>
      </c>
    </row>
    <row r="2712" spans="1:17" x14ac:dyDescent="0.3">
      <c r="A2712" t="s">
        <v>25049</v>
      </c>
      <c r="B2712" t="s">
        <v>4043</v>
      </c>
      <c r="C2712" t="s">
        <v>25050</v>
      </c>
      <c r="D2712" t="s">
        <v>25051</v>
      </c>
      <c r="E2712" t="s">
        <v>25052</v>
      </c>
      <c r="F2712" t="s">
        <v>25053</v>
      </c>
      <c r="G2712" t="s">
        <v>3917</v>
      </c>
      <c r="H2712">
        <v>27.764199999999999</v>
      </c>
      <c r="I2712">
        <v>55.6</v>
      </c>
      <c r="K2712" t="s">
        <v>25054</v>
      </c>
      <c r="L2712">
        <v>1216</v>
      </c>
      <c r="M2712">
        <v>8485</v>
      </c>
      <c r="N2712" t="s">
        <v>25046</v>
      </c>
      <c r="O2712" t="s">
        <v>25055</v>
      </c>
    </row>
    <row r="2713" spans="1:17" x14ac:dyDescent="0.3">
      <c r="A2713" t="s">
        <v>823</v>
      </c>
      <c r="B2713" t="s">
        <v>4347</v>
      </c>
      <c r="C2713">
        <v>72</v>
      </c>
      <c r="D2713" t="s">
        <v>25056</v>
      </c>
      <c r="E2713" t="s">
        <v>25057</v>
      </c>
      <c r="F2713" t="s">
        <v>25058</v>
      </c>
      <c r="G2713" t="s">
        <v>3906</v>
      </c>
      <c r="H2713">
        <v>37.433999999999997</v>
      </c>
      <c r="I2713">
        <v>56.656399999999998</v>
      </c>
      <c r="J2713" t="s">
        <v>25059</v>
      </c>
      <c r="L2713">
        <v>13</v>
      </c>
      <c r="M2713">
        <v>0</v>
      </c>
      <c r="N2713" t="s">
        <v>25060</v>
      </c>
      <c r="O2713" t="s">
        <v>25061</v>
      </c>
      <c r="Q2713">
        <v>25</v>
      </c>
    </row>
    <row r="2714" spans="1:17" x14ac:dyDescent="0.3">
      <c r="A2714" t="s">
        <v>25062</v>
      </c>
      <c r="B2714" t="s">
        <v>4347</v>
      </c>
      <c r="C2714" t="s">
        <v>25063</v>
      </c>
      <c r="D2714" t="s">
        <v>25064</v>
      </c>
      <c r="E2714" t="s">
        <v>25065</v>
      </c>
      <c r="F2714" t="s">
        <v>25066</v>
      </c>
      <c r="G2714" t="s">
        <v>3917</v>
      </c>
      <c r="H2714">
        <v>38.904499999999999</v>
      </c>
      <c r="I2714">
        <v>58.7</v>
      </c>
      <c r="K2714" t="s">
        <v>25067</v>
      </c>
      <c r="L2714">
        <v>306</v>
      </c>
      <c r="M2714">
        <v>0</v>
      </c>
      <c r="N2714" t="s">
        <v>25068</v>
      </c>
      <c r="O2714" t="s">
        <v>25069</v>
      </c>
    </row>
    <row r="2715" spans="1:17" x14ac:dyDescent="0.3">
      <c r="A2715" t="s">
        <v>25070</v>
      </c>
      <c r="B2715" t="s">
        <v>3984</v>
      </c>
      <c r="C2715" t="s">
        <v>25071</v>
      </c>
      <c r="D2715" t="s">
        <v>25072</v>
      </c>
      <c r="E2715" t="s">
        <v>25073</v>
      </c>
      <c r="F2715" t="s">
        <v>25074</v>
      </c>
      <c r="G2715" t="s">
        <v>3917</v>
      </c>
      <c r="H2715">
        <v>37.629199999999997</v>
      </c>
      <c r="I2715">
        <v>46.3</v>
      </c>
      <c r="K2715" t="s">
        <v>25075</v>
      </c>
      <c r="L2715">
        <v>540</v>
      </c>
      <c r="M2715">
        <v>11326</v>
      </c>
      <c r="N2715" t="s">
        <v>25076</v>
      </c>
      <c r="O2715" t="s">
        <v>25077</v>
      </c>
      <c r="Q2715">
        <v>25</v>
      </c>
    </row>
    <row r="2716" spans="1:17" x14ac:dyDescent="0.3">
      <c r="A2716" t="s">
        <v>25078</v>
      </c>
      <c r="B2716" t="s">
        <v>3984</v>
      </c>
      <c r="C2716" t="s">
        <v>25079</v>
      </c>
      <c r="D2716" t="s">
        <v>25080</v>
      </c>
      <c r="E2716" t="s">
        <v>25081</v>
      </c>
      <c r="F2716" t="s">
        <v>25082</v>
      </c>
      <c r="G2716" t="s">
        <v>3917</v>
      </c>
      <c r="H2716">
        <v>44.950800000000001</v>
      </c>
      <c r="I2716">
        <v>51.8</v>
      </c>
      <c r="K2716" t="s">
        <v>25083</v>
      </c>
      <c r="L2716">
        <v>172</v>
      </c>
      <c r="M2716">
        <v>0</v>
      </c>
      <c r="N2716" t="s">
        <v>25076</v>
      </c>
      <c r="O2716" t="s">
        <v>25084</v>
      </c>
    </row>
    <row r="2717" spans="1:17" x14ac:dyDescent="0.3">
      <c r="A2717" t="s">
        <v>25085</v>
      </c>
      <c r="B2717" t="s">
        <v>4226</v>
      </c>
      <c r="C2717" t="s">
        <v>25086</v>
      </c>
      <c r="D2717" t="s">
        <v>25087</v>
      </c>
      <c r="E2717" t="s">
        <v>17035</v>
      </c>
      <c r="F2717" t="s">
        <v>25088</v>
      </c>
      <c r="G2717" t="s">
        <v>3917</v>
      </c>
      <c r="H2717">
        <v>494.58100000000002</v>
      </c>
      <c r="I2717">
        <v>24.4</v>
      </c>
      <c r="K2717" t="s">
        <v>25089</v>
      </c>
      <c r="L2717">
        <v>287425</v>
      </c>
      <c r="M2717">
        <v>0</v>
      </c>
      <c r="N2717" t="s">
        <v>25090</v>
      </c>
      <c r="O2717" t="s">
        <v>25091</v>
      </c>
    </row>
    <row r="2718" spans="1:17" x14ac:dyDescent="0.3">
      <c r="A2718" t="s">
        <v>25092</v>
      </c>
      <c r="B2718" t="s">
        <v>6388</v>
      </c>
      <c r="C2718" t="s">
        <v>25093</v>
      </c>
      <c r="D2718" t="s">
        <v>25094</v>
      </c>
      <c r="E2718" t="s">
        <v>25095</v>
      </c>
      <c r="F2718" t="s">
        <v>25096</v>
      </c>
      <c r="G2718" t="s">
        <v>3917</v>
      </c>
      <c r="H2718">
        <v>1706.96</v>
      </c>
      <c r="I2718">
        <v>40.799999999999997</v>
      </c>
      <c r="K2718" t="s">
        <v>25097</v>
      </c>
      <c r="L2718">
        <v>34268</v>
      </c>
      <c r="M2718">
        <v>41701</v>
      </c>
      <c r="N2718" t="s">
        <v>24627</v>
      </c>
      <c r="O2718" t="s">
        <v>25098</v>
      </c>
      <c r="P2718" t="s">
        <v>25099</v>
      </c>
    </row>
    <row r="2719" spans="1:17" x14ac:dyDescent="0.3">
      <c r="A2719" t="s">
        <v>25100</v>
      </c>
      <c r="B2719" t="s">
        <v>4267</v>
      </c>
      <c r="C2719" t="s">
        <v>25101</v>
      </c>
      <c r="D2719" t="s">
        <v>25102</v>
      </c>
      <c r="E2719" t="s">
        <v>25103</v>
      </c>
      <c r="F2719" t="s">
        <v>25104</v>
      </c>
      <c r="G2719" t="s">
        <v>3917</v>
      </c>
      <c r="H2719">
        <v>2160.4899999999998</v>
      </c>
      <c r="I2719">
        <v>0</v>
      </c>
      <c r="K2719" t="s">
        <v>25105</v>
      </c>
      <c r="L2719">
        <v>1126156</v>
      </c>
      <c r="M2719">
        <v>0</v>
      </c>
      <c r="N2719" t="s">
        <v>24482</v>
      </c>
      <c r="O2719" t="s">
        <v>25106</v>
      </c>
    </row>
    <row r="2720" spans="1:17" x14ac:dyDescent="0.3">
      <c r="A2720" t="s">
        <v>25107</v>
      </c>
      <c r="B2720" t="s">
        <v>4443</v>
      </c>
      <c r="C2720" t="s">
        <v>25108</v>
      </c>
      <c r="D2720" t="s">
        <v>25109</v>
      </c>
      <c r="E2720" t="s">
        <v>25110</v>
      </c>
      <c r="F2720" t="s">
        <v>25111</v>
      </c>
      <c r="G2720" t="s">
        <v>3917</v>
      </c>
      <c r="H2720">
        <v>3758.14</v>
      </c>
      <c r="I2720">
        <v>22.6</v>
      </c>
      <c r="K2720" t="s">
        <v>25112</v>
      </c>
      <c r="L2720">
        <v>559629</v>
      </c>
      <c r="M2720">
        <v>0</v>
      </c>
      <c r="N2720" t="s">
        <v>8576</v>
      </c>
      <c r="O2720" t="s">
        <v>25113</v>
      </c>
    </row>
    <row r="2721" spans="1:17" x14ac:dyDescent="0.3">
      <c r="A2721" t="s">
        <v>25114</v>
      </c>
      <c r="B2721" t="s">
        <v>4443</v>
      </c>
      <c r="D2721" t="s">
        <v>25115</v>
      </c>
      <c r="E2721" t="s">
        <v>25116</v>
      </c>
      <c r="F2721" t="s">
        <v>25117</v>
      </c>
      <c r="G2721" t="s">
        <v>3989</v>
      </c>
      <c r="H2721">
        <v>2258.81</v>
      </c>
      <c r="I2721">
        <v>42.1</v>
      </c>
      <c r="K2721" t="s">
        <v>25118</v>
      </c>
      <c r="L2721">
        <v>6993</v>
      </c>
      <c r="M2721">
        <v>0</v>
      </c>
      <c r="N2721" t="s">
        <v>10596</v>
      </c>
      <c r="O2721" t="s">
        <v>25119</v>
      </c>
    </row>
    <row r="2722" spans="1:17" x14ac:dyDescent="0.3">
      <c r="A2722" t="s">
        <v>25120</v>
      </c>
      <c r="B2722" t="s">
        <v>3984</v>
      </c>
      <c r="C2722" t="s">
        <v>25121</v>
      </c>
      <c r="D2722" t="s">
        <v>25122</v>
      </c>
      <c r="E2722" t="s">
        <v>25123</v>
      </c>
      <c r="F2722" t="s">
        <v>25124</v>
      </c>
      <c r="G2722" t="s">
        <v>3917</v>
      </c>
      <c r="H2722">
        <v>75.404700000000005</v>
      </c>
      <c r="I2722">
        <v>35.9</v>
      </c>
      <c r="K2722" t="s">
        <v>25125</v>
      </c>
      <c r="L2722">
        <v>103</v>
      </c>
      <c r="M2722">
        <v>11343</v>
      </c>
      <c r="N2722" t="s">
        <v>5244</v>
      </c>
      <c r="O2722" t="s">
        <v>25126</v>
      </c>
      <c r="P2722" t="s">
        <v>25127</v>
      </c>
    </row>
    <row r="2723" spans="1:17" x14ac:dyDescent="0.3">
      <c r="A2723" t="s">
        <v>25128</v>
      </c>
      <c r="B2723" t="s">
        <v>3984</v>
      </c>
      <c r="C2723" t="s">
        <v>25129</v>
      </c>
      <c r="D2723" t="s">
        <v>25130</v>
      </c>
      <c r="E2723" t="s">
        <v>25131</v>
      </c>
      <c r="F2723" t="s">
        <v>25132</v>
      </c>
      <c r="G2723" t="s">
        <v>3989</v>
      </c>
      <c r="H2723">
        <v>36.0381</v>
      </c>
      <c r="I2723">
        <v>48.9</v>
      </c>
      <c r="K2723" t="s">
        <v>25133</v>
      </c>
      <c r="L2723">
        <v>9</v>
      </c>
      <c r="M2723">
        <v>0</v>
      </c>
      <c r="N2723" t="s">
        <v>16151</v>
      </c>
      <c r="O2723" t="s">
        <v>25134</v>
      </c>
      <c r="Q2723">
        <v>25</v>
      </c>
    </row>
    <row r="2724" spans="1:17" x14ac:dyDescent="0.3">
      <c r="A2724" t="s">
        <v>25135</v>
      </c>
      <c r="B2724" t="s">
        <v>4226</v>
      </c>
      <c r="C2724" t="s">
        <v>25136</v>
      </c>
      <c r="D2724" t="s">
        <v>25137</v>
      </c>
      <c r="E2724" t="s">
        <v>25138</v>
      </c>
      <c r="F2724" t="s">
        <v>25139</v>
      </c>
      <c r="G2724" t="s">
        <v>3917</v>
      </c>
      <c r="H2724">
        <v>382.23599999999999</v>
      </c>
      <c r="I2724">
        <v>35.700000000000003</v>
      </c>
      <c r="K2724" t="s">
        <v>25140</v>
      </c>
      <c r="L2724">
        <v>7743</v>
      </c>
      <c r="M2724">
        <v>0</v>
      </c>
      <c r="N2724" t="s">
        <v>25141</v>
      </c>
      <c r="O2724" t="s">
        <v>25142</v>
      </c>
    </row>
    <row r="2725" spans="1:17" x14ac:dyDescent="0.3">
      <c r="A2725" t="s">
        <v>25143</v>
      </c>
      <c r="B2725" t="s">
        <v>6388</v>
      </c>
      <c r="C2725" t="s">
        <v>25144</v>
      </c>
      <c r="D2725" t="s">
        <v>25145</v>
      </c>
      <c r="E2725" t="s">
        <v>25146</v>
      </c>
      <c r="F2725" t="s">
        <v>25147</v>
      </c>
      <c r="G2725" t="s">
        <v>3917</v>
      </c>
      <c r="H2725">
        <v>2490.27</v>
      </c>
      <c r="I2725">
        <v>45.5</v>
      </c>
      <c r="J2725" t="s">
        <v>25148</v>
      </c>
      <c r="K2725" t="s">
        <v>25149</v>
      </c>
      <c r="L2725">
        <v>191500</v>
      </c>
      <c r="M2725">
        <v>24464</v>
      </c>
      <c r="N2725" t="s">
        <v>12761</v>
      </c>
      <c r="O2725" t="s">
        <v>25150</v>
      </c>
      <c r="P2725" t="s">
        <v>25151</v>
      </c>
    </row>
    <row r="2726" spans="1:17" x14ac:dyDescent="0.3">
      <c r="A2726" t="s">
        <v>25152</v>
      </c>
      <c r="B2726" t="s">
        <v>3923</v>
      </c>
      <c r="C2726" t="s">
        <v>25153</v>
      </c>
      <c r="D2726" t="s">
        <v>25154</v>
      </c>
      <c r="E2726" t="s">
        <v>25155</v>
      </c>
      <c r="F2726" t="s">
        <v>25156</v>
      </c>
      <c r="G2726" t="s">
        <v>3989</v>
      </c>
      <c r="H2726">
        <v>1477.57</v>
      </c>
      <c r="I2726">
        <v>37.200000000000003</v>
      </c>
      <c r="K2726" t="s">
        <v>25157</v>
      </c>
      <c r="L2726">
        <v>258575</v>
      </c>
      <c r="M2726">
        <v>0</v>
      </c>
      <c r="N2726" t="s">
        <v>25158</v>
      </c>
      <c r="O2726" t="s">
        <v>25159</v>
      </c>
    </row>
    <row r="2727" spans="1:17" x14ac:dyDescent="0.3">
      <c r="A2727" t="s">
        <v>25160</v>
      </c>
      <c r="B2727" t="s">
        <v>4226</v>
      </c>
      <c r="C2727" t="s">
        <v>25161</v>
      </c>
      <c r="D2727" t="s">
        <v>25162</v>
      </c>
      <c r="E2727" t="s">
        <v>25163</v>
      </c>
      <c r="F2727" t="s">
        <v>25164</v>
      </c>
      <c r="G2727" t="s">
        <v>3906</v>
      </c>
      <c r="H2727">
        <v>118.96899999999999</v>
      </c>
      <c r="I2727">
        <v>28.159099999999999</v>
      </c>
      <c r="J2727" t="s">
        <v>25165</v>
      </c>
      <c r="K2727" t="s">
        <v>25166</v>
      </c>
      <c r="L2727">
        <v>387</v>
      </c>
      <c r="M2727">
        <v>19128</v>
      </c>
      <c r="N2727" t="s">
        <v>14714</v>
      </c>
      <c r="O2727" t="s">
        <v>25167</v>
      </c>
    </row>
    <row r="2728" spans="1:17" x14ac:dyDescent="0.3">
      <c r="A2728" t="s">
        <v>25168</v>
      </c>
      <c r="B2728" t="s">
        <v>3923</v>
      </c>
      <c r="C2728" t="s">
        <v>25169</v>
      </c>
      <c r="D2728" t="s">
        <v>25170</v>
      </c>
      <c r="E2728" t="s">
        <v>25171</v>
      </c>
      <c r="F2728" t="s">
        <v>25172</v>
      </c>
      <c r="G2728" t="s">
        <v>3906</v>
      </c>
      <c r="H2728">
        <v>484.86900000000003</v>
      </c>
      <c r="I2728">
        <v>33.817700000000002</v>
      </c>
      <c r="J2728" t="s">
        <v>25173</v>
      </c>
      <c r="K2728" t="s">
        <v>25174</v>
      </c>
      <c r="L2728">
        <v>64</v>
      </c>
      <c r="M2728">
        <v>0</v>
      </c>
      <c r="N2728" t="s">
        <v>19450</v>
      </c>
      <c r="O2728" t="s">
        <v>25175</v>
      </c>
    </row>
    <row r="2729" spans="1:17" x14ac:dyDescent="0.3">
      <c r="A2729" t="s">
        <v>25176</v>
      </c>
      <c r="B2729" t="s">
        <v>4226</v>
      </c>
      <c r="C2729" t="s">
        <v>25177</v>
      </c>
      <c r="D2729" t="s">
        <v>25178</v>
      </c>
      <c r="E2729" t="s">
        <v>25179</v>
      </c>
      <c r="F2729" t="s">
        <v>25180</v>
      </c>
      <c r="G2729" t="s">
        <v>3917</v>
      </c>
      <c r="H2729">
        <v>259.666</v>
      </c>
      <c r="I2729">
        <v>43.6</v>
      </c>
      <c r="K2729" t="s">
        <v>25181</v>
      </c>
      <c r="L2729">
        <v>14123</v>
      </c>
      <c r="M2729">
        <v>22408</v>
      </c>
      <c r="N2729" t="s">
        <v>17550</v>
      </c>
      <c r="O2729" t="s">
        <v>25182</v>
      </c>
      <c r="P2729" t="s">
        <v>25183</v>
      </c>
    </row>
    <row r="2730" spans="1:17" x14ac:dyDescent="0.3">
      <c r="A2730" t="s">
        <v>25184</v>
      </c>
      <c r="B2730" t="s">
        <v>3912</v>
      </c>
      <c r="C2730" t="s">
        <v>25185</v>
      </c>
      <c r="D2730" t="s">
        <v>25186</v>
      </c>
      <c r="E2730" t="s">
        <v>25187</v>
      </c>
      <c r="F2730" t="s">
        <v>25188</v>
      </c>
      <c r="G2730" t="s">
        <v>3917</v>
      </c>
      <c r="H2730">
        <v>40.062199999999997</v>
      </c>
      <c r="I2730">
        <v>51.9</v>
      </c>
      <c r="K2730" t="s">
        <v>25189</v>
      </c>
      <c r="L2730">
        <v>2762</v>
      </c>
      <c r="M2730">
        <v>0</v>
      </c>
      <c r="N2730" t="s">
        <v>6890</v>
      </c>
      <c r="O2730" t="s">
        <v>25190</v>
      </c>
    </row>
    <row r="2731" spans="1:17" x14ac:dyDescent="0.3">
      <c r="A2731" t="s">
        <v>25191</v>
      </c>
      <c r="B2731" t="s">
        <v>3912</v>
      </c>
      <c r="C2731" t="s">
        <v>25192</v>
      </c>
      <c r="D2731" t="s">
        <v>25193</v>
      </c>
      <c r="E2731" t="s">
        <v>25194</v>
      </c>
      <c r="F2731" t="s">
        <v>25195</v>
      </c>
      <c r="G2731" t="s">
        <v>3917</v>
      </c>
      <c r="H2731">
        <v>55.5809</v>
      </c>
      <c r="I2731">
        <v>51.7</v>
      </c>
      <c r="K2731" t="s">
        <v>25196</v>
      </c>
      <c r="L2731">
        <v>4314</v>
      </c>
      <c r="M2731">
        <v>0</v>
      </c>
      <c r="N2731" t="s">
        <v>6890</v>
      </c>
      <c r="O2731" t="s">
        <v>25197</v>
      </c>
    </row>
    <row r="2732" spans="1:17" x14ac:dyDescent="0.3">
      <c r="A2732" t="s">
        <v>25198</v>
      </c>
      <c r="B2732" t="s">
        <v>3912</v>
      </c>
      <c r="C2732" t="s">
        <v>25199</v>
      </c>
      <c r="D2732" t="s">
        <v>25200</v>
      </c>
      <c r="E2732" t="s">
        <v>25201</v>
      </c>
      <c r="F2732" t="s">
        <v>25202</v>
      </c>
      <c r="G2732" t="s">
        <v>3917</v>
      </c>
      <c r="H2732">
        <v>53.621099999999998</v>
      </c>
      <c r="I2732">
        <v>54.2</v>
      </c>
      <c r="K2732" t="s">
        <v>25203</v>
      </c>
      <c r="L2732">
        <v>4221</v>
      </c>
      <c r="M2732">
        <v>0</v>
      </c>
      <c r="N2732" t="s">
        <v>6890</v>
      </c>
      <c r="O2732" t="s">
        <v>25204</v>
      </c>
    </row>
    <row r="2733" spans="1:17" x14ac:dyDescent="0.3">
      <c r="A2733" t="s">
        <v>25205</v>
      </c>
      <c r="B2733" t="s">
        <v>3912</v>
      </c>
      <c r="C2733" t="s">
        <v>25206</v>
      </c>
      <c r="D2733" t="s">
        <v>25207</v>
      </c>
      <c r="E2733" t="s">
        <v>25208</v>
      </c>
      <c r="F2733" t="s">
        <v>25209</v>
      </c>
      <c r="G2733" t="s">
        <v>3917</v>
      </c>
      <c r="H2733">
        <v>37.340400000000002</v>
      </c>
      <c r="I2733">
        <v>52.6</v>
      </c>
      <c r="K2733" t="s">
        <v>25210</v>
      </c>
      <c r="L2733">
        <v>3701</v>
      </c>
      <c r="M2733">
        <v>0</v>
      </c>
      <c r="N2733" t="s">
        <v>6890</v>
      </c>
      <c r="O2733" t="s">
        <v>25211</v>
      </c>
    </row>
    <row r="2734" spans="1:17" x14ac:dyDescent="0.3">
      <c r="A2734" t="s">
        <v>25212</v>
      </c>
      <c r="B2734" t="s">
        <v>4267</v>
      </c>
      <c r="D2734" t="s">
        <v>25213</v>
      </c>
      <c r="E2734" t="s">
        <v>25214</v>
      </c>
      <c r="F2734" t="s">
        <v>25215</v>
      </c>
      <c r="G2734" t="s">
        <v>3917</v>
      </c>
      <c r="H2734">
        <v>180.459</v>
      </c>
      <c r="I2734">
        <v>31.7</v>
      </c>
      <c r="K2734" t="s">
        <v>25216</v>
      </c>
      <c r="L2734">
        <v>20900</v>
      </c>
      <c r="M2734">
        <v>0</v>
      </c>
      <c r="N2734" t="s">
        <v>11348</v>
      </c>
      <c r="O2734" t="s">
        <v>25217</v>
      </c>
    </row>
    <row r="2735" spans="1:17" x14ac:dyDescent="0.3">
      <c r="A2735" t="s">
        <v>25218</v>
      </c>
      <c r="B2735" t="s">
        <v>3984</v>
      </c>
      <c r="C2735" t="s">
        <v>25219</v>
      </c>
      <c r="D2735" t="s">
        <v>25220</v>
      </c>
      <c r="E2735" t="s">
        <v>25221</v>
      </c>
      <c r="F2735" t="s">
        <v>25222</v>
      </c>
      <c r="G2735" t="s">
        <v>3989</v>
      </c>
      <c r="H2735">
        <v>63.226399999999998</v>
      </c>
      <c r="I2735">
        <v>41.1</v>
      </c>
      <c r="K2735" t="s">
        <v>25223</v>
      </c>
      <c r="L2735">
        <v>2591</v>
      </c>
      <c r="M2735">
        <v>0</v>
      </c>
      <c r="N2735" t="s">
        <v>25224</v>
      </c>
      <c r="O2735" t="s">
        <v>25225</v>
      </c>
      <c r="Q2735">
        <v>24</v>
      </c>
    </row>
    <row r="2736" spans="1:17" x14ac:dyDescent="0.3">
      <c r="A2736" t="s">
        <v>513</v>
      </c>
      <c r="B2736" t="s">
        <v>3984</v>
      </c>
      <c r="C2736" t="s">
        <v>25226</v>
      </c>
      <c r="D2736" t="s">
        <v>25227</v>
      </c>
      <c r="E2736" t="s">
        <v>25228</v>
      </c>
      <c r="F2736" t="s">
        <v>25229</v>
      </c>
      <c r="G2736" t="s">
        <v>3917</v>
      </c>
      <c r="H2736">
        <v>33.998199999999997</v>
      </c>
      <c r="I2736">
        <v>45.9</v>
      </c>
      <c r="K2736" t="s">
        <v>25230</v>
      </c>
      <c r="L2736">
        <v>50</v>
      </c>
      <c r="M2736">
        <v>0</v>
      </c>
      <c r="N2736" t="s">
        <v>25231</v>
      </c>
      <c r="O2736" t="s">
        <v>25232</v>
      </c>
      <c r="Q2736">
        <v>24</v>
      </c>
    </row>
    <row r="2737" spans="1:16" x14ac:dyDescent="0.3">
      <c r="A2737" t="s">
        <v>3867</v>
      </c>
      <c r="B2737" t="s">
        <v>4198</v>
      </c>
      <c r="C2737" t="s">
        <v>25233</v>
      </c>
      <c r="D2737" t="s">
        <v>25234</v>
      </c>
      <c r="E2737" t="s">
        <v>25235</v>
      </c>
      <c r="F2737" t="s">
        <v>25236</v>
      </c>
      <c r="G2737" t="s">
        <v>3917</v>
      </c>
      <c r="H2737">
        <v>21.4831</v>
      </c>
      <c r="I2737">
        <v>46.8</v>
      </c>
      <c r="K2737" t="s">
        <v>25237</v>
      </c>
      <c r="L2737">
        <v>786</v>
      </c>
      <c r="M2737">
        <v>8031</v>
      </c>
      <c r="N2737" t="s">
        <v>6079</v>
      </c>
      <c r="O2737" t="s">
        <v>25238</v>
      </c>
    </row>
    <row r="2738" spans="1:16" x14ac:dyDescent="0.3">
      <c r="A2738" t="s">
        <v>25239</v>
      </c>
      <c r="B2738" t="s">
        <v>4043</v>
      </c>
      <c r="D2738" t="s">
        <v>25240</v>
      </c>
      <c r="E2738" t="s">
        <v>25241</v>
      </c>
      <c r="F2738" t="s">
        <v>25242</v>
      </c>
      <c r="G2738" t="s">
        <v>3906</v>
      </c>
      <c r="H2738">
        <v>33.8902</v>
      </c>
      <c r="I2738">
        <v>53.2027</v>
      </c>
      <c r="J2738" t="s">
        <v>25243</v>
      </c>
      <c r="L2738">
        <v>37</v>
      </c>
      <c r="M2738">
        <v>0</v>
      </c>
      <c r="N2738" t="s">
        <v>25021</v>
      </c>
      <c r="O2738" t="s">
        <v>25244</v>
      </c>
    </row>
    <row r="2739" spans="1:16" x14ac:dyDescent="0.3">
      <c r="A2739" t="s">
        <v>25245</v>
      </c>
      <c r="B2739" t="s">
        <v>4226</v>
      </c>
      <c r="C2739" t="s">
        <v>25246</v>
      </c>
      <c r="D2739" t="s">
        <v>25247</v>
      </c>
      <c r="E2739" t="s">
        <v>25248</v>
      </c>
      <c r="F2739" t="s">
        <v>25249</v>
      </c>
      <c r="G2739" t="s">
        <v>3917</v>
      </c>
      <c r="H2739">
        <v>195.273</v>
      </c>
      <c r="I2739">
        <v>32.200000000000003</v>
      </c>
      <c r="K2739" t="s">
        <v>25250</v>
      </c>
      <c r="L2739">
        <v>4650</v>
      </c>
      <c r="M2739">
        <v>19577</v>
      </c>
      <c r="N2739" t="s">
        <v>25251</v>
      </c>
      <c r="O2739" t="s">
        <v>25252</v>
      </c>
      <c r="P2739" t="s">
        <v>25253</v>
      </c>
    </row>
    <row r="2740" spans="1:16" x14ac:dyDescent="0.3">
      <c r="A2740" t="s">
        <v>25254</v>
      </c>
      <c r="B2740" t="s">
        <v>4226</v>
      </c>
      <c r="C2740" t="s">
        <v>25255</v>
      </c>
      <c r="D2740" t="s">
        <v>25256</v>
      </c>
      <c r="E2740" t="s">
        <v>25257</v>
      </c>
      <c r="F2740" t="s">
        <v>25258</v>
      </c>
      <c r="G2740" t="s">
        <v>3917</v>
      </c>
      <c r="H2740">
        <v>384.37200000000001</v>
      </c>
      <c r="I2740">
        <v>38.9</v>
      </c>
      <c r="K2740" t="s">
        <v>25259</v>
      </c>
      <c r="L2740">
        <v>3313</v>
      </c>
      <c r="M2740">
        <v>19064</v>
      </c>
      <c r="N2740" t="s">
        <v>17295</v>
      </c>
      <c r="O2740" t="s">
        <v>25260</v>
      </c>
      <c r="P2740" t="s">
        <v>25261</v>
      </c>
    </row>
    <row r="2741" spans="1:16" x14ac:dyDescent="0.3">
      <c r="A2741" t="s">
        <v>25262</v>
      </c>
      <c r="B2741" t="s">
        <v>3984</v>
      </c>
      <c r="C2741" t="s">
        <v>25263</v>
      </c>
      <c r="D2741" t="s">
        <v>25264</v>
      </c>
      <c r="E2741" t="s">
        <v>25265</v>
      </c>
      <c r="F2741" t="s">
        <v>25266</v>
      </c>
      <c r="G2741" t="s">
        <v>3989</v>
      </c>
      <c r="H2741">
        <v>36.473799999999997</v>
      </c>
      <c r="I2741">
        <v>51.9</v>
      </c>
      <c r="K2741" t="s">
        <v>25267</v>
      </c>
      <c r="L2741">
        <v>471</v>
      </c>
      <c r="M2741">
        <v>0</v>
      </c>
      <c r="N2741" t="s">
        <v>25268</v>
      </c>
      <c r="O2741" t="s">
        <v>25269</v>
      </c>
    </row>
    <row r="2742" spans="1:16" x14ac:dyDescent="0.3">
      <c r="A2742" t="s">
        <v>25270</v>
      </c>
      <c r="B2742" t="s">
        <v>3984</v>
      </c>
      <c r="C2742" t="s">
        <v>25271</v>
      </c>
      <c r="D2742" t="s">
        <v>25272</v>
      </c>
      <c r="E2742" t="s">
        <v>25273</v>
      </c>
      <c r="F2742" t="s">
        <v>25274</v>
      </c>
      <c r="G2742" t="s">
        <v>3989</v>
      </c>
      <c r="H2742">
        <v>68.152500000000003</v>
      </c>
      <c r="I2742">
        <v>36.700000000000003</v>
      </c>
      <c r="K2742" t="s">
        <v>25275</v>
      </c>
      <c r="L2742">
        <v>1714</v>
      </c>
      <c r="M2742">
        <v>0</v>
      </c>
      <c r="N2742" t="s">
        <v>25268</v>
      </c>
      <c r="O2742" t="s">
        <v>25276</v>
      </c>
    </row>
    <row r="2743" spans="1:16" x14ac:dyDescent="0.3">
      <c r="A2743" t="s">
        <v>25277</v>
      </c>
      <c r="B2743" t="s">
        <v>3984</v>
      </c>
      <c r="C2743" t="s">
        <v>25278</v>
      </c>
      <c r="D2743" t="s">
        <v>25279</v>
      </c>
      <c r="E2743" t="s">
        <v>25280</v>
      </c>
      <c r="F2743" t="s">
        <v>25281</v>
      </c>
      <c r="G2743" t="s">
        <v>3989</v>
      </c>
      <c r="H2743">
        <v>42.813600000000001</v>
      </c>
      <c r="I2743">
        <v>45.3</v>
      </c>
      <c r="K2743" t="s">
        <v>25282</v>
      </c>
      <c r="L2743">
        <v>925</v>
      </c>
      <c r="M2743">
        <v>0</v>
      </c>
      <c r="N2743" t="s">
        <v>25268</v>
      </c>
      <c r="O2743" t="s">
        <v>25283</v>
      </c>
    </row>
    <row r="2744" spans="1:16" x14ac:dyDescent="0.3">
      <c r="A2744" t="s">
        <v>25284</v>
      </c>
      <c r="B2744" t="s">
        <v>3984</v>
      </c>
      <c r="C2744" t="s">
        <v>25285</v>
      </c>
      <c r="D2744" t="s">
        <v>25286</v>
      </c>
      <c r="E2744" t="s">
        <v>25287</v>
      </c>
      <c r="F2744" t="s">
        <v>25288</v>
      </c>
      <c r="G2744" t="s">
        <v>3989</v>
      </c>
      <c r="H2744">
        <v>61.124899999999997</v>
      </c>
      <c r="I2744">
        <v>43.2</v>
      </c>
      <c r="K2744" t="s">
        <v>25289</v>
      </c>
      <c r="L2744">
        <v>504</v>
      </c>
      <c r="M2744">
        <v>0</v>
      </c>
      <c r="N2744" t="s">
        <v>25268</v>
      </c>
      <c r="O2744" t="s">
        <v>25290</v>
      </c>
    </row>
    <row r="2745" spans="1:16" x14ac:dyDescent="0.3">
      <c r="A2745" t="s">
        <v>25291</v>
      </c>
      <c r="B2745" t="s">
        <v>3984</v>
      </c>
      <c r="C2745" t="s">
        <v>25292</v>
      </c>
      <c r="D2745" t="s">
        <v>25293</v>
      </c>
      <c r="E2745" t="s">
        <v>25294</v>
      </c>
      <c r="F2745" t="s">
        <v>25295</v>
      </c>
      <c r="G2745" t="s">
        <v>3989</v>
      </c>
      <c r="H2745">
        <v>57.9527</v>
      </c>
      <c r="I2745">
        <v>44.4</v>
      </c>
      <c r="K2745" t="s">
        <v>25296</v>
      </c>
      <c r="L2745">
        <v>9749</v>
      </c>
      <c r="M2745">
        <v>0</v>
      </c>
      <c r="N2745" t="s">
        <v>25268</v>
      </c>
      <c r="O2745" t="s">
        <v>25297</v>
      </c>
    </row>
    <row r="2746" spans="1:16" x14ac:dyDescent="0.3">
      <c r="A2746" t="s">
        <v>25298</v>
      </c>
      <c r="B2746" t="s">
        <v>3984</v>
      </c>
      <c r="C2746" t="s">
        <v>25299</v>
      </c>
      <c r="D2746" t="s">
        <v>25300</v>
      </c>
      <c r="E2746" t="s">
        <v>25301</v>
      </c>
      <c r="F2746" t="s">
        <v>25302</v>
      </c>
      <c r="G2746" t="s">
        <v>3989</v>
      </c>
      <c r="H2746">
        <v>69.308099999999996</v>
      </c>
      <c r="I2746">
        <v>41.7</v>
      </c>
      <c r="K2746" t="s">
        <v>25303</v>
      </c>
      <c r="L2746">
        <v>529</v>
      </c>
      <c r="M2746">
        <v>0</v>
      </c>
      <c r="N2746" t="s">
        <v>25268</v>
      </c>
      <c r="O2746" t="s">
        <v>25304</v>
      </c>
    </row>
    <row r="2747" spans="1:16" x14ac:dyDescent="0.3">
      <c r="A2747" t="s">
        <v>743</v>
      </c>
      <c r="B2747" t="s">
        <v>3984</v>
      </c>
      <c r="D2747" t="s">
        <v>25305</v>
      </c>
      <c r="E2747" t="s">
        <v>25306</v>
      </c>
      <c r="F2747" t="s">
        <v>25307</v>
      </c>
      <c r="G2747" t="s">
        <v>3917</v>
      </c>
      <c r="H2747">
        <v>63.496600000000001</v>
      </c>
      <c r="I2747">
        <v>40.4</v>
      </c>
      <c r="K2747" t="s">
        <v>25308</v>
      </c>
      <c r="L2747">
        <v>145</v>
      </c>
      <c r="M2747">
        <v>0</v>
      </c>
      <c r="N2747" t="s">
        <v>25309</v>
      </c>
      <c r="O2747" t="s">
        <v>25310</v>
      </c>
    </row>
    <row r="2748" spans="1:16" x14ac:dyDescent="0.3">
      <c r="A2748" t="s">
        <v>25311</v>
      </c>
      <c r="B2748" t="s">
        <v>4347</v>
      </c>
      <c r="C2748" t="s">
        <v>25312</v>
      </c>
      <c r="D2748" t="s">
        <v>25313</v>
      </c>
      <c r="E2748" t="s">
        <v>25314</v>
      </c>
      <c r="F2748" t="s">
        <v>25315</v>
      </c>
      <c r="G2748" t="s">
        <v>3917</v>
      </c>
      <c r="H2748">
        <v>74.920199999999994</v>
      </c>
      <c r="I2748">
        <v>57.9</v>
      </c>
      <c r="K2748" t="s">
        <v>25316</v>
      </c>
      <c r="L2748">
        <v>1531</v>
      </c>
      <c r="M2748">
        <v>23555</v>
      </c>
      <c r="N2748" t="s">
        <v>7894</v>
      </c>
      <c r="O2748" t="s">
        <v>25317</v>
      </c>
      <c r="P2748" t="s">
        <v>25318</v>
      </c>
    </row>
    <row r="2749" spans="1:16" x14ac:dyDescent="0.3">
      <c r="A2749" t="s">
        <v>25319</v>
      </c>
      <c r="B2749" t="s">
        <v>4635</v>
      </c>
      <c r="C2749" t="s">
        <v>25320</v>
      </c>
      <c r="D2749" t="s">
        <v>25321</v>
      </c>
      <c r="E2749" t="s">
        <v>24997</v>
      </c>
      <c r="F2749" t="s">
        <v>25322</v>
      </c>
      <c r="G2749" t="s">
        <v>3906</v>
      </c>
      <c r="H2749">
        <v>1130.3900000000001</v>
      </c>
      <c r="I2749">
        <v>42.222799999999999</v>
      </c>
      <c r="J2749" t="s">
        <v>25323</v>
      </c>
      <c r="K2749" t="s">
        <v>25324</v>
      </c>
      <c r="L2749">
        <v>1498</v>
      </c>
      <c r="M2749">
        <v>0</v>
      </c>
      <c r="N2749" t="s">
        <v>12934</v>
      </c>
      <c r="O2749" t="s">
        <v>25325</v>
      </c>
    </row>
    <row r="2750" spans="1:16" x14ac:dyDescent="0.3">
      <c r="A2750" t="s">
        <v>25326</v>
      </c>
      <c r="B2750" t="s">
        <v>4226</v>
      </c>
      <c r="C2750" t="s">
        <v>25327</v>
      </c>
      <c r="D2750" t="s">
        <v>25328</v>
      </c>
      <c r="E2750" t="s">
        <v>25329</v>
      </c>
      <c r="F2750" t="s">
        <v>25330</v>
      </c>
      <c r="G2750" t="s">
        <v>3906</v>
      </c>
      <c r="H2750">
        <v>273.42399999999998</v>
      </c>
      <c r="I2750">
        <v>44.005600000000001</v>
      </c>
      <c r="J2750" t="s">
        <v>25331</v>
      </c>
      <c r="K2750" t="s">
        <v>25332</v>
      </c>
      <c r="L2750">
        <v>200</v>
      </c>
      <c r="M2750">
        <v>23396</v>
      </c>
      <c r="N2750" t="s">
        <v>6062</v>
      </c>
      <c r="O2750" t="s">
        <v>25333</v>
      </c>
      <c r="P2750" t="s">
        <v>25334</v>
      </c>
    </row>
    <row r="2751" spans="1:16" x14ac:dyDescent="0.3">
      <c r="A2751" t="s">
        <v>25335</v>
      </c>
      <c r="B2751" t="s">
        <v>4226</v>
      </c>
      <c r="D2751" t="s">
        <v>25336</v>
      </c>
      <c r="E2751" t="s">
        <v>13946</v>
      </c>
      <c r="F2751" t="s">
        <v>25337</v>
      </c>
      <c r="G2751" t="s">
        <v>3989</v>
      </c>
      <c r="H2751">
        <v>360.41300000000001</v>
      </c>
      <c r="I2751">
        <v>33.200000000000003</v>
      </c>
      <c r="K2751" t="s">
        <v>25338</v>
      </c>
      <c r="L2751">
        <v>366651</v>
      </c>
      <c r="M2751">
        <v>0</v>
      </c>
      <c r="N2751" t="s">
        <v>13949</v>
      </c>
      <c r="O2751" t="s">
        <v>25339</v>
      </c>
    </row>
    <row r="2752" spans="1:16" x14ac:dyDescent="0.3">
      <c r="A2752" t="s">
        <v>25340</v>
      </c>
      <c r="B2752" t="s">
        <v>4367</v>
      </c>
      <c r="C2752" t="s">
        <v>25341</v>
      </c>
      <c r="D2752" t="s">
        <v>25342</v>
      </c>
      <c r="E2752" t="s">
        <v>25343</v>
      </c>
      <c r="F2752" t="s">
        <v>25344</v>
      </c>
      <c r="G2752" t="s">
        <v>3906</v>
      </c>
      <c r="H2752">
        <v>444.66800000000001</v>
      </c>
      <c r="I2752">
        <v>43.575200000000002</v>
      </c>
      <c r="J2752" t="s">
        <v>25345</v>
      </c>
      <c r="K2752" t="s">
        <v>25346</v>
      </c>
      <c r="L2752">
        <v>167</v>
      </c>
      <c r="M2752">
        <v>0</v>
      </c>
      <c r="N2752" t="s">
        <v>10394</v>
      </c>
      <c r="O2752" t="s">
        <v>25347</v>
      </c>
    </row>
    <row r="2753" spans="1:16" x14ac:dyDescent="0.3">
      <c r="A2753" t="s">
        <v>25348</v>
      </c>
      <c r="B2753" t="s">
        <v>4367</v>
      </c>
      <c r="C2753" t="s">
        <v>25349</v>
      </c>
      <c r="D2753" t="s">
        <v>25350</v>
      </c>
      <c r="E2753" t="s">
        <v>25351</v>
      </c>
      <c r="F2753" t="s">
        <v>25352</v>
      </c>
      <c r="G2753" t="s">
        <v>3906</v>
      </c>
      <c r="H2753">
        <v>865.59299999999996</v>
      </c>
      <c r="I2753">
        <v>39.700000000000003</v>
      </c>
      <c r="J2753" t="s">
        <v>25353</v>
      </c>
      <c r="K2753" t="s">
        <v>25354</v>
      </c>
      <c r="L2753">
        <v>93</v>
      </c>
      <c r="M2753">
        <v>45791</v>
      </c>
      <c r="N2753" t="s">
        <v>12934</v>
      </c>
      <c r="O2753" t="s">
        <v>25355</v>
      </c>
      <c r="P2753" t="s">
        <v>25356</v>
      </c>
    </row>
    <row r="2754" spans="1:16" x14ac:dyDescent="0.3">
      <c r="A2754" t="s">
        <v>25357</v>
      </c>
      <c r="B2754" t="s">
        <v>4635</v>
      </c>
      <c r="D2754" t="s">
        <v>25358</v>
      </c>
      <c r="E2754" t="s">
        <v>25359</v>
      </c>
      <c r="F2754" t="s">
        <v>25360</v>
      </c>
      <c r="G2754" t="s">
        <v>3917</v>
      </c>
      <c r="H2754">
        <v>1188.08</v>
      </c>
      <c r="I2754">
        <v>42.6</v>
      </c>
      <c r="K2754" t="s">
        <v>25361</v>
      </c>
      <c r="L2754">
        <v>56945</v>
      </c>
      <c r="M2754">
        <v>0</v>
      </c>
      <c r="N2754" t="s">
        <v>4528</v>
      </c>
      <c r="O2754" t="s">
        <v>25362</v>
      </c>
    </row>
    <row r="2755" spans="1:16" x14ac:dyDescent="0.3">
      <c r="A2755" t="s">
        <v>25363</v>
      </c>
      <c r="B2755" t="s">
        <v>4367</v>
      </c>
      <c r="D2755" t="s">
        <v>25364</v>
      </c>
      <c r="E2755" t="s">
        <v>25365</v>
      </c>
      <c r="F2755" t="s">
        <v>25366</v>
      </c>
      <c r="G2755" t="s">
        <v>3906</v>
      </c>
      <c r="H2755">
        <v>2068.0700000000002</v>
      </c>
      <c r="I2755">
        <v>43.847499999999997</v>
      </c>
      <c r="J2755" t="s">
        <v>25367</v>
      </c>
      <c r="L2755">
        <v>40</v>
      </c>
      <c r="M2755">
        <v>41785</v>
      </c>
      <c r="N2755" t="s">
        <v>25368</v>
      </c>
      <c r="O2755" t="s">
        <v>25369</v>
      </c>
    </row>
    <row r="2756" spans="1:16" x14ac:dyDescent="0.3">
      <c r="A2756" t="s">
        <v>25370</v>
      </c>
      <c r="B2756" t="s">
        <v>4635</v>
      </c>
      <c r="C2756" t="s">
        <v>25371</v>
      </c>
      <c r="D2756" t="s">
        <v>25372</v>
      </c>
      <c r="E2756" t="s">
        <v>4671</v>
      </c>
      <c r="F2756" t="s">
        <v>25373</v>
      </c>
      <c r="G2756" t="s">
        <v>3917</v>
      </c>
      <c r="H2756">
        <v>972.13800000000003</v>
      </c>
      <c r="I2756">
        <v>43.7</v>
      </c>
      <c r="K2756" t="s">
        <v>25374</v>
      </c>
      <c r="L2756">
        <v>28829</v>
      </c>
      <c r="M2756">
        <v>13744</v>
      </c>
      <c r="N2756" t="s">
        <v>4674</v>
      </c>
      <c r="O2756" t="s">
        <v>25375</v>
      </c>
    </row>
    <row r="2757" spans="1:16" x14ac:dyDescent="0.3">
      <c r="A2757" t="s">
        <v>25376</v>
      </c>
      <c r="B2757" t="s">
        <v>4635</v>
      </c>
      <c r="D2757" t="s">
        <v>25377</v>
      </c>
      <c r="E2757" t="s">
        <v>25378</v>
      </c>
      <c r="F2757" t="s">
        <v>25379</v>
      </c>
      <c r="G2757" t="s">
        <v>3917</v>
      </c>
      <c r="H2757">
        <v>1046.95</v>
      </c>
      <c r="I2757">
        <v>39.9</v>
      </c>
      <c r="K2757" t="s">
        <v>25380</v>
      </c>
      <c r="L2757">
        <v>11042</v>
      </c>
      <c r="M2757">
        <v>18334</v>
      </c>
      <c r="N2757" t="s">
        <v>14186</v>
      </c>
      <c r="O2757" t="s">
        <v>25381</v>
      </c>
    </row>
    <row r="2758" spans="1:16" x14ac:dyDescent="0.3">
      <c r="A2758" t="s">
        <v>25382</v>
      </c>
      <c r="B2758" t="s">
        <v>3984</v>
      </c>
      <c r="C2758" t="s">
        <v>25383</v>
      </c>
      <c r="D2758" t="s">
        <v>25384</v>
      </c>
      <c r="E2758" t="s">
        <v>25385</v>
      </c>
      <c r="F2758" t="s">
        <v>25386</v>
      </c>
      <c r="G2758" t="s">
        <v>3917</v>
      </c>
      <c r="H2758">
        <v>32.335999999999999</v>
      </c>
      <c r="I2758">
        <v>52.6</v>
      </c>
      <c r="K2758" t="s">
        <v>25387</v>
      </c>
      <c r="L2758">
        <v>2724</v>
      </c>
      <c r="M2758">
        <v>0</v>
      </c>
      <c r="N2758" t="s">
        <v>14525</v>
      </c>
      <c r="O2758" t="s">
        <v>25388</v>
      </c>
    </row>
    <row r="2759" spans="1:16" x14ac:dyDescent="0.3">
      <c r="A2759" t="s">
        <v>25389</v>
      </c>
      <c r="B2759" t="s">
        <v>3984</v>
      </c>
      <c r="C2759" t="s">
        <v>25390</v>
      </c>
      <c r="D2759" t="s">
        <v>25391</v>
      </c>
      <c r="E2759" t="s">
        <v>25385</v>
      </c>
      <c r="F2759" t="s">
        <v>25392</v>
      </c>
      <c r="G2759" t="s">
        <v>3917</v>
      </c>
      <c r="H2759">
        <v>30.376000000000001</v>
      </c>
      <c r="I2759">
        <v>48.7</v>
      </c>
      <c r="K2759" t="s">
        <v>25393</v>
      </c>
      <c r="L2759">
        <v>3075</v>
      </c>
      <c r="M2759">
        <v>0</v>
      </c>
      <c r="N2759" t="s">
        <v>14525</v>
      </c>
      <c r="O2759" t="s">
        <v>25394</v>
      </c>
    </row>
    <row r="2760" spans="1:16" x14ac:dyDescent="0.3">
      <c r="A2760" t="s">
        <v>25395</v>
      </c>
      <c r="B2760" t="s">
        <v>3984</v>
      </c>
      <c r="C2760" t="s">
        <v>25396</v>
      </c>
      <c r="D2760" t="s">
        <v>25397</v>
      </c>
      <c r="E2760" t="s">
        <v>25385</v>
      </c>
      <c r="F2760" t="s">
        <v>25398</v>
      </c>
      <c r="G2760" t="s">
        <v>3917</v>
      </c>
      <c r="H2760">
        <v>36.718299999999999</v>
      </c>
      <c r="I2760">
        <v>49.8</v>
      </c>
      <c r="K2760" t="s">
        <v>25399</v>
      </c>
      <c r="L2760">
        <v>3481</v>
      </c>
      <c r="M2760">
        <v>0</v>
      </c>
      <c r="N2760" t="s">
        <v>14525</v>
      </c>
      <c r="O2760" t="s">
        <v>25400</v>
      </c>
    </row>
    <row r="2761" spans="1:16" x14ac:dyDescent="0.3">
      <c r="A2761" t="s">
        <v>25401</v>
      </c>
      <c r="B2761" t="s">
        <v>3984</v>
      </c>
      <c r="C2761" t="s">
        <v>25402</v>
      </c>
      <c r="D2761" t="s">
        <v>25403</v>
      </c>
      <c r="E2761" t="s">
        <v>25385</v>
      </c>
      <c r="F2761" t="s">
        <v>25404</v>
      </c>
      <c r="G2761" t="s">
        <v>3917</v>
      </c>
      <c r="H2761">
        <v>27.454899999999999</v>
      </c>
      <c r="I2761">
        <v>48.7</v>
      </c>
      <c r="K2761" t="s">
        <v>25405</v>
      </c>
      <c r="L2761">
        <v>4851</v>
      </c>
      <c r="M2761">
        <v>0</v>
      </c>
      <c r="N2761" t="s">
        <v>14525</v>
      </c>
      <c r="O2761" t="s">
        <v>25406</v>
      </c>
    </row>
    <row r="2762" spans="1:16" x14ac:dyDescent="0.3">
      <c r="A2762" t="s">
        <v>168</v>
      </c>
      <c r="B2762" t="s">
        <v>3984</v>
      </c>
      <c r="C2762" t="s">
        <v>25407</v>
      </c>
      <c r="D2762" t="s">
        <v>25408</v>
      </c>
      <c r="E2762" t="s">
        <v>25409</v>
      </c>
      <c r="F2762" t="s">
        <v>25410</v>
      </c>
      <c r="G2762" t="s">
        <v>3906</v>
      </c>
      <c r="H2762">
        <v>11.7342</v>
      </c>
      <c r="I2762">
        <v>39.9557</v>
      </c>
      <c r="J2762" t="s">
        <v>25411</v>
      </c>
      <c r="K2762" t="s">
        <v>25412</v>
      </c>
      <c r="L2762">
        <v>24</v>
      </c>
      <c r="M2762">
        <v>5377</v>
      </c>
      <c r="N2762" t="s">
        <v>25413</v>
      </c>
      <c r="O2762" t="s">
        <v>25414</v>
      </c>
      <c r="P2762" t="s">
        <v>25415</v>
      </c>
    </row>
    <row r="2763" spans="1:16" x14ac:dyDescent="0.3">
      <c r="A2763" t="s">
        <v>25416</v>
      </c>
      <c r="B2763" t="s">
        <v>4635</v>
      </c>
      <c r="C2763" t="s">
        <v>25417</v>
      </c>
      <c r="D2763" t="s">
        <v>25418</v>
      </c>
      <c r="E2763" t="s">
        <v>25419</v>
      </c>
      <c r="F2763" t="s">
        <v>25420</v>
      </c>
      <c r="G2763" t="s">
        <v>3917</v>
      </c>
      <c r="H2763">
        <v>1229.0899999999999</v>
      </c>
      <c r="I2763">
        <v>42.7</v>
      </c>
      <c r="K2763" t="s">
        <v>25421</v>
      </c>
      <c r="L2763">
        <v>3753</v>
      </c>
      <c r="M2763">
        <v>30889</v>
      </c>
      <c r="N2763" t="s">
        <v>25422</v>
      </c>
      <c r="O2763" t="s">
        <v>25423</v>
      </c>
      <c r="P2763" t="s">
        <v>25424</v>
      </c>
    </row>
    <row r="2764" spans="1:16" x14ac:dyDescent="0.3">
      <c r="A2764" t="s">
        <v>25425</v>
      </c>
      <c r="B2764" t="s">
        <v>6388</v>
      </c>
      <c r="D2764" t="s">
        <v>25426</v>
      </c>
      <c r="E2764" t="s">
        <v>25427</v>
      </c>
      <c r="F2764" t="s">
        <v>25428</v>
      </c>
      <c r="G2764" t="s">
        <v>3917</v>
      </c>
      <c r="H2764">
        <v>1562.18</v>
      </c>
      <c r="I2764">
        <v>40.700000000000003</v>
      </c>
      <c r="K2764" t="s">
        <v>25429</v>
      </c>
      <c r="L2764">
        <v>4871</v>
      </c>
      <c r="M2764">
        <v>0</v>
      </c>
      <c r="N2764" t="s">
        <v>19269</v>
      </c>
      <c r="O2764" t="s">
        <v>25430</v>
      </c>
    </row>
    <row r="2765" spans="1:16" x14ac:dyDescent="0.3">
      <c r="A2765" t="s">
        <v>25431</v>
      </c>
      <c r="B2765" t="s">
        <v>4443</v>
      </c>
      <c r="C2765" t="s">
        <v>25432</v>
      </c>
      <c r="D2765" t="s">
        <v>25433</v>
      </c>
      <c r="E2765" t="s">
        <v>25434</v>
      </c>
      <c r="F2765" t="s">
        <v>25435</v>
      </c>
      <c r="G2765" t="s">
        <v>3917</v>
      </c>
      <c r="H2765">
        <v>2420.8000000000002</v>
      </c>
      <c r="I2765">
        <v>39.299999999999997</v>
      </c>
      <c r="K2765" t="s">
        <v>25436</v>
      </c>
      <c r="L2765">
        <v>9020</v>
      </c>
      <c r="M2765">
        <v>0</v>
      </c>
      <c r="N2765" t="s">
        <v>7745</v>
      </c>
      <c r="O2765" t="s">
        <v>25437</v>
      </c>
    </row>
    <row r="2766" spans="1:16" x14ac:dyDescent="0.3">
      <c r="A2766" t="s">
        <v>25438</v>
      </c>
      <c r="B2766" t="s">
        <v>4443</v>
      </c>
      <c r="C2766" t="s">
        <v>25439</v>
      </c>
      <c r="D2766" t="s">
        <v>25440</v>
      </c>
      <c r="E2766" t="s">
        <v>25441</v>
      </c>
      <c r="F2766" t="s">
        <v>25442</v>
      </c>
      <c r="G2766" t="s">
        <v>3917</v>
      </c>
      <c r="H2766">
        <v>2445.56</v>
      </c>
      <c r="I2766">
        <v>38.9</v>
      </c>
      <c r="K2766" t="s">
        <v>25443</v>
      </c>
      <c r="L2766">
        <v>10331</v>
      </c>
      <c r="M2766">
        <v>0</v>
      </c>
      <c r="N2766" t="s">
        <v>25444</v>
      </c>
      <c r="O2766" t="s">
        <v>25445</v>
      </c>
    </row>
    <row r="2767" spans="1:16" x14ac:dyDescent="0.3">
      <c r="A2767" t="s">
        <v>25446</v>
      </c>
      <c r="B2767" t="s">
        <v>4443</v>
      </c>
      <c r="C2767" t="s">
        <v>25447</v>
      </c>
      <c r="D2767" t="s">
        <v>25448</v>
      </c>
      <c r="E2767" t="s">
        <v>25449</v>
      </c>
      <c r="F2767" t="s">
        <v>25450</v>
      </c>
      <c r="G2767" t="s">
        <v>3906</v>
      </c>
      <c r="H2767">
        <v>2407.81</v>
      </c>
      <c r="I2767">
        <v>41.696199999999997</v>
      </c>
      <c r="J2767" t="s">
        <v>25451</v>
      </c>
      <c r="K2767" t="s">
        <v>25452</v>
      </c>
      <c r="L2767">
        <v>54</v>
      </c>
      <c r="M2767">
        <v>42066</v>
      </c>
      <c r="N2767" t="s">
        <v>25453</v>
      </c>
      <c r="O2767" t="s">
        <v>25454</v>
      </c>
      <c r="P2767" t="s">
        <v>25455</v>
      </c>
    </row>
    <row r="2768" spans="1:16" x14ac:dyDescent="0.3">
      <c r="A2768" t="s">
        <v>25456</v>
      </c>
      <c r="B2768" t="s">
        <v>4443</v>
      </c>
      <c r="C2768" t="s">
        <v>25457</v>
      </c>
      <c r="D2768" t="s">
        <v>25458</v>
      </c>
      <c r="E2768" t="s">
        <v>25459</v>
      </c>
      <c r="F2768" t="s">
        <v>25460</v>
      </c>
      <c r="G2768" t="s">
        <v>3917</v>
      </c>
      <c r="H2768">
        <v>2428.42</v>
      </c>
      <c r="I2768">
        <v>41.9</v>
      </c>
      <c r="K2768" t="s">
        <v>25461</v>
      </c>
      <c r="L2768">
        <v>590124</v>
      </c>
      <c r="M2768">
        <v>0</v>
      </c>
      <c r="N2768" t="s">
        <v>5712</v>
      </c>
      <c r="O2768" t="s">
        <v>25462</v>
      </c>
    </row>
    <row r="2769" spans="1:17" x14ac:dyDescent="0.3">
      <c r="A2769" t="s">
        <v>25463</v>
      </c>
      <c r="B2769" t="s">
        <v>4443</v>
      </c>
      <c r="C2769" t="s">
        <v>25464</v>
      </c>
      <c r="D2769" t="s">
        <v>25465</v>
      </c>
      <c r="E2769" t="s">
        <v>25466</v>
      </c>
      <c r="F2769" t="s">
        <v>25467</v>
      </c>
      <c r="G2769" t="s">
        <v>3906</v>
      </c>
      <c r="H2769">
        <v>2428.3000000000002</v>
      </c>
      <c r="I2769">
        <v>41.7986</v>
      </c>
      <c r="J2769" t="s">
        <v>25468</v>
      </c>
      <c r="K2769" t="s">
        <v>25469</v>
      </c>
      <c r="L2769">
        <v>53</v>
      </c>
      <c r="M2769">
        <v>0</v>
      </c>
      <c r="N2769" t="s">
        <v>7353</v>
      </c>
      <c r="O2769" t="s">
        <v>25470</v>
      </c>
    </row>
    <row r="2770" spans="1:17" x14ac:dyDescent="0.3">
      <c r="A2770" t="s">
        <v>25471</v>
      </c>
      <c r="B2770" t="s">
        <v>4367</v>
      </c>
      <c r="D2770" t="s">
        <v>25472</v>
      </c>
      <c r="E2770" t="s">
        <v>25473</v>
      </c>
      <c r="F2770" t="s">
        <v>25474</v>
      </c>
      <c r="G2770" t="s">
        <v>3989</v>
      </c>
      <c r="H2770">
        <v>991.50199999999995</v>
      </c>
      <c r="I2770">
        <v>38.299999999999997</v>
      </c>
      <c r="K2770" t="s">
        <v>25475</v>
      </c>
      <c r="L2770">
        <v>1317395</v>
      </c>
      <c r="M2770">
        <v>0</v>
      </c>
      <c r="N2770" t="s">
        <v>14186</v>
      </c>
      <c r="O2770" t="s">
        <v>25476</v>
      </c>
    </row>
    <row r="2771" spans="1:17" x14ac:dyDescent="0.3">
      <c r="A2771" t="s">
        <v>25477</v>
      </c>
      <c r="B2771" t="s">
        <v>4367</v>
      </c>
      <c r="C2771" t="s">
        <v>25478</v>
      </c>
      <c r="D2771" t="s">
        <v>25479</v>
      </c>
      <c r="E2771" t="s">
        <v>25480</v>
      </c>
      <c r="F2771" t="s">
        <v>25481</v>
      </c>
      <c r="G2771" t="s">
        <v>3989</v>
      </c>
      <c r="H2771">
        <v>1086.8800000000001</v>
      </c>
      <c r="I2771">
        <v>39.000100000000003</v>
      </c>
      <c r="J2771" t="s">
        <v>25482</v>
      </c>
      <c r="K2771" t="s">
        <v>25483</v>
      </c>
      <c r="L2771">
        <v>2003</v>
      </c>
      <c r="M2771">
        <v>42363</v>
      </c>
      <c r="N2771" t="s">
        <v>7519</v>
      </c>
      <c r="O2771" t="s">
        <v>25484</v>
      </c>
      <c r="P2771" t="s">
        <v>25485</v>
      </c>
    </row>
    <row r="2772" spans="1:17" x14ac:dyDescent="0.3">
      <c r="A2772" t="s">
        <v>25486</v>
      </c>
      <c r="B2772" t="s">
        <v>4367</v>
      </c>
      <c r="C2772" t="s">
        <v>25487</v>
      </c>
      <c r="D2772" t="s">
        <v>25488</v>
      </c>
      <c r="E2772" t="s">
        <v>25489</v>
      </c>
      <c r="F2772" t="s">
        <v>25490</v>
      </c>
      <c r="G2772" t="s">
        <v>3917</v>
      </c>
      <c r="H2772">
        <v>724.24</v>
      </c>
      <c r="I2772">
        <v>38.5</v>
      </c>
      <c r="K2772" t="s">
        <v>25491</v>
      </c>
      <c r="L2772">
        <v>15101</v>
      </c>
      <c r="M2772">
        <v>0</v>
      </c>
      <c r="N2772" t="s">
        <v>8976</v>
      </c>
      <c r="O2772" t="s">
        <v>25492</v>
      </c>
    </row>
    <row r="2773" spans="1:17" x14ac:dyDescent="0.3">
      <c r="A2773" t="s">
        <v>25493</v>
      </c>
      <c r="B2773" t="s">
        <v>4367</v>
      </c>
      <c r="C2773" t="s">
        <v>25494</v>
      </c>
      <c r="D2773" t="s">
        <v>25495</v>
      </c>
      <c r="E2773" t="s">
        <v>25496</v>
      </c>
      <c r="F2773" t="s">
        <v>25497</v>
      </c>
      <c r="G2773" t="s">
        <v>3989</v>
      </c>
      <c r="H2773">
        <v>782.90800000000002</v>
      </c>
      <c r="I2773">
        <v>40.799999999999997</v>
      </c>
      <c r="K2773" t="s">
        <v>25498</v>
      </c>
      <c r="L2773">
        <v>305863</v>
      </c>
      <c r="M2773">
        <v>0</v>
      </c>
      <c r="N2773" t="s">
        <v>5998</v>
      </c>
      <c r="O2773" t="s">
        <v>25499</v>
      </c>
    </row>
    <row r="2774" spans="1:17" x14ac:dyDescent="0.3">
      <c r="A2774" t="s">
        <v>381</v>
      </c>
      <c r="B2774" t="s">
        <v>3912</v>
      </c>
      <c r="C2774" t="s">
        <v>25500</v>
      </c>
      <c r="D2774" t="s">
        <v>25501</v>
      </c>
      <c r="E2774" t="s">
        <v>25502</v>
      </c>
      <c r="F2774" t="s">
        <v>25503</v>
      </c>
      <c r="G2774" t="s">
        <v>3917</v>
      </c>
      <c r="H2774">
        <v>63.065899999999999</v>
      </c>
      <c r="I2774">
        <v>34.799999999999997</v>
      </c>
      <c r="K2774" t="s">
        <v>25504</v>
      </c>
      <c r="L2774">
        <v>4015</v>
      </c>
      <c r="M2774">
        <v>0</v>
      </c>
      <c r="N2774" t="s">
        <v>20360</v>
      </c>
      <c r="O2774" t="s">
        <v>25505</v>
      </c>
    </row>
    <row r="2775" spans="1:17" x14ac:dyDescent="0.3">
      <c r="A2775" t="s">
        <v>25506</v>
      </c>
      <c r="B2775" t="s">
        <v>4443</v>
      </c>
      <c r="D2775" t="s">
        <v>25507</v>
      </c>
      <c r="E2775" t="s">
        <v>25508</v>
      </c>
      <c r="F2775" t="s">
        <v>25509</v>
      </c>
      <c r="G2775" t="s">
        <v>3917</v>
      </c>
      <c r="H2775">
        <v>2413.21</v>
      </c>
      <c r="I2775">
        <v>40.700000000000003</v>
      </c>
      <c r="K2775" t="s">
        <v>25510</v>
      </c>
      <c r="L2775">
        <v>41700</v>
      </c>
      <c r="M2775">
        <v>31025</v>
      </c>
      <c r="N2775" t="s">
        <v>14267</v>
      </c>
      <c r="O2775" t="s">
        <v>25511</v>
      </c>
    </row>
    <row r="2776" spans="1:17" x14ac:dyDescent="0.3">
      <c r="A2776" t="s">
        <v>25512</v>
      </c>
      <c r="B2776" t="s">
        <v>4443</v>
      </c>
      <c r="D2776" t="s">
        <v>25513</v>
      </c>
      <c r="E2776" t="s">
        <v>25514</v>
      </c>
      <c r="F2776" t="s">
        <v>25515</v>
      </c>
      <c r="G2776" t="s">
        <v>3917</v>
      </c>
      <c r="H2776">
        <v>2473.14</v>
      </c>
      <c r="I2776">
        <v>41.9</v>
      </c>
      <c r="J2776" t="s">
        <v>25516</v>
      </c>
      <c r="K2776" t="s">
        <v>25517</v>
      </c>
      <c r="L2776">
        <v>10948</v>
      </c>
      <c r="M2776">
        <v>55586</v>
      </c>
      <c r="N2776" t="s">
        <v>13088</v>
      </c>
      <c r="O2776" t="s">
        <v>25518</v>
      </c>
      <c r="P2776" t="s">
        <v>25519</v>
      </c>
    </row>
    <row r="2777" spans="1:17" x14ac:dyDescent="0.3">
      <c r="A2777" t="s">
        <v>25520</v>
      </c>
      <c r="B2777" t="s">
        <v>4267</v>
      </c>
      <c r="C2777" t="s">
        <v>25521</v>
      </c>
      <c r="D2777" t="s">
        <v>25522</v>
      </c>
      <c r="E2777" t="s">
        <v>25523</v>
      </c>
      <c r="F2777" t="s">
        <v>25524</v>
      </c>
      <c r="G2777" t="s">
        <v>3917</v>
      </c>
      <c r="H2777">
        <v>2338.19</v>
      </c>
      <c r="I2777">
        <v>37.799999999999997</v>
      </c>
      <c r="K2777" t="s">
        <v>25525</v>
      </c>
      <c r="L2777">
        <v>151674</v>
      </c>
      <c r="M2777">
        <v>23994</v>
      </c>
      <c r="N2777" t="s">
        <v>25526</v>
      </c>
      <c r="O2777" t="s">
        <v>25527</v>
      </c>
      <c r="P2777" t="s">
        <v>25528</v>
      </c>
    </row>
    <row r="2778" spans="1:17" x14ac:dyDescent="0.3">
      <c r="A2778" t="s">
        <v>25529</v>
      </c>
      <c r="B2778" t="s">
        <v>3984</v>
      </c>
      <c r="C2778" t="s">
        <v>25530</v>
      </c>
      <c r="D2778" t="s">
        <v>25531</v>
      </c>
      <c r="E2778" t="s">
        <v>25532</v>
      </c>
      <c r="F2778" t="s">
        <v>25533</v>
      </c>
      <c r="G2778" t="s">
        <v>3917</v>
      </c>
      <c r="H2778">
        <v>19.377199999999998</v>
      </c>
      <c r="I2778">
        <v>30.4</v>
      </c>
      <c r="K2778" t="s">
        <v>25534</v>
      </c>
      <c r="L2778">
        <v>32</v>
      </c>
      <c r="M2778">
        <v>0</v>
      </c>
      <c r="N2778" t="s">
        <v>7677</v>
      </c>
      <c r="O2778" t="s">
        <v>25535</v>
      </c>
      <c r="Q2778">
        <v>25</v>
      </c>
    </row>
    <row r="2779" spans="1:17" x14ac:dyDescent="0.3">
      <c r="A2779" t="s">
        <v>25536</v>
      </c>
      <c r="B2779" t="s">
        <v>4226</v>
      </c>
      <c r="D2779" t="s">
        <v>25537</v>
      </c>
      <c r="E2779" t="s">
        <v>25538</v>
      </c>
      <c r="F2779" t="s">
        <v>25539</v>
      </c>
      <c r="G2779" t="s">
        <v>3917</v>
      </c>
      <c r="H2779">
        <v>428.24599999999998</v>
      </c>
      <c r="I2779">
        <v>35.299999999999997</v>
      </c>
      <c r="K2779" t="s">
        <v>25540</v>
      </c>
      <c r="L2779">
        <v>9526</v>
      </c>
      <c r="M2779">
        <v>0</v>
      </c>
      <c r="N2779" t="s">
        <v>25541</v>
      </c>
      <c r="O2779" t="s">
        <v>25542</v>
      </c>
    </row>
    <row r="2780" spans="1:17" x14ac:dyDescent="0.3">
      <c r="A2780" t="s">
        <v>25543</v>
      </c>
      <c r="B2780" t="s">
        <v>3984</v>
      </c>
      <c r="C2780" t="s">
        <v>25544</v>
      </c>
      <c r="D2780" t="s">
        <v>25545</v>
      </c>
      <c r="E2780" t="s">
        <v>25546</v>
      </c>
      <c r="F2780" t="s">
        <v>25547</v>
      </c>
      <c r="G2780" t="s">
        <v>3917</v>
      </c>
      <c r="H2780">
        <v>44.257800000000003</v>
      </c>
      <c r="I2780">
        <v>50</v>
      </c>
      <c r="K2780" t="s">
        <v>25548</v>
      </c>
      <c r="L2780">
        <v>239</v>
      </c>
      <c r="M2780">
        <v>12444</v>
      </c>
      <c r="N2780" t="s">
        <v>6890</v>
      </c>
      <c r="O2780" t="s">
        <v>25549</v>
      </c>
    </row>
    <row r="2781" spans="1:17" x14ac:dyDescent="0.3">
      <c r="A2781" t="s">
        <v>25550</v>
      </c>
      <c r="B2781" t="s">
        <v>3984</v>
      </c>
      <c r="C2781" t="s">
        <v>25551</v>
      </c>
      <c r="D2781" t="s">
        <v>25552</v>
      </c>
      <c r="E2781" t="s">
        <v>25553</v>
      </c>
      <c r="F2781" t="s">
        <v>25554</v>
      </c>
      <c r="G2781" t="s">
        <v>3917</v>
      </c>
      <c r="H2781">
        <v>30.229299999999999</v>
      </c>
      <c r="I2781">
        <v>49.9</v>
      </c>
      <c r="K2781" t="s">
        <v>25555</v>
      </c>
      <c r="L2781">
        <v>760</v>
      </c>
      <c r="M2781">
        <v>10293</v>
      </c>
      <c r="N2781" t="s">
        <v>25556</v>
      </c>
      <c r="O2781" t="s">
        <v>25557</v>
      </c>
      <c r="P2781" t="s">
        <v>25558</v>
      </c>
      <c r="Q2781">
        <v>25</v>
      </c>
    </row>
    <row r="2782" spans="1:17" x14ac:dyDescent="0.3">
      <c r="A2782" t="s">
        <v>167</v>
      </c>
      <c r="B2782" t="s">
        <v>4347</v>
      </c>
      <c r="C2782" t="s">
        <v>25559</v>
      </c>
      <c r="D2782" t="s">
        <v>25560</v>
      </c>
      <c r="E2782" t="s">
        <v>25561</v>
      </c>
      <c r="F2782" t="s">
        <v>25562</v>
      </c>
      <c r="G2782" t="s">
        <v>3917</v>
      </c>
      <c r="H2782">
        <v>20.697399999999998</v>
      </c>
      <c r="I2782">
        <v>53.8</v>
      </c>
      <c r="K2782" t="s">
        <v>25563</v>
      </c>
      <c r="L2782">
        <v>74</v>
      </c>
      <c r="M2782">
        <v>0</v>
      </c>
      <c r="N2782" t="s">
        <v>7677</v>
      </c>
      <c r="O2782" t="s">
        <v>25564</v>
      </c>
      <c r="Q2782">
        <v>25</v>
      </c>
    </row>
    <row r="2783" spans="1:17" x14ac:dyDescent="0.3">
      <c r="A2783" t="s">
        <v>25565</v>
      </c>
      <c r="B2783" t="s">
        <v>4443</v>
      </c>
      <c r="C2783" t="s">
        <v>25566</v>
      </c>
      <c r="D2783" t="s">
        <v>25567</v>
      </c>
      <c r="E2783" t="s">
        <v>25568</v>
      </c>
      <c r="F2783" t="s">
        <v>25569</v>
      </c>
      <c r="G2783" t="s">
        <v>3917</v>
      </c>
      <c r="H2783">
        <v>2137.6999999999998</v>
      </c>
      <c r="I2783">
        <v>40.299999999999997</v>
      </c>
      <c r="K2783" t="s">
        <v>25570</v>
      </c>
      <c r="L2783">
        <v>1127</v>
      </c>
      <c r="M2783">
        <v>0</v>
      </c>
      <c r="N2783" t="s">
        <v>25571</v>
      </c>
      <c r="O2783" t="s">
        <v>25572</v>
      </c>
    </row>
    <row r="2784" spans="1:17" x14ac:dyDescent="0.3">
      <c r="A2784" t="s">
        <v>25573</v>
      </c>
      <c r="B2784" t="s">
        <v>6388</v>
      </c>
      <c r="D2784" t="s">
        <v>25574</v>
      </c>
      <c r="E2784" t="s">
        <v>25575</v>
      </c>
      <c r="F2784" t="s">
        <v>25576</v>
      </c>
      <c r="G2784" t="s">
        <v>3989</v>
      </c>
      <c r="H2784">
        <v>1418.15</v>
      </c>
      <c r="I2784">
        <v>0</v>
      </c>
      <c r="K2784" t="s">
        <v>25577</v>
      </c>
      <c r="L2784">
        <v>7510</v>
      </c>
      <c r="M2784">
        <v>0</v>
      </c>
      <c r="N2784" t="s">
        <v>13874</v>
      </c>
      <c r="O2784" t="s">
        <v>25578</v>
      </c>
    </row>
    <row r="2785" spans="1:17" x14ac:dyDescent="0.3">
      <c r="A2785" t="s">
        <v>25579</v>
      </c>
      <c r="B2785" t="s">
        <v>3923</v>
      </c>
      <c r="C2785" t="s">
        <v>25580</v>
      </c>
      <c r="D2785" t="s">
        <v>25581</v>
      </c>
      <c r="E2785" t="s">
        <v>25582</v>
      </c>
      <c r="F2785" t="s">
        <v>25583</v>
      </c>
      <c r="G2785" t="s">
        <v>3906</v>
      </c>
      <c r="H2785">
        <v>293.86500000000001</v>
      </c>
      <c r="I2785">
        <v>38.179299999999998</v>
      </c>
      <c r="J2785" t="s">
        <v>25584</v>
      </c>
      <c r="K2785" t="s">
        <v>25585</v>
      </c>
      <c r="L2785">
        <v>809</v>
      </c>
      <c r="M2785">
        <v>0</v>
      </c>
      <c r="N2785" t="s">
        <v>24801</v>
      </c>
      <c r="O2785" t="s">
        <v>25586</v>
      </c>
    </row>
    <row r="2786" spans="1:17" x14ac:dyDescent="0.3">
      <c r="A2786" t="s">
        <v>25587</v>
      </c>
      <c r="B2786" t="s">
        <v>3923</v>
      </c>
      <c r="C2786" t="s">
        <v>25588</v>
      </c>
      <c r="D2786" t="s">
        <v>25589</v>
      </c>
      <c r="E2786" t="s">
        <v>25590</v>
      </c>
      <c r="F2786" t="s">
        <v>25591</v>
      </c>
      <c r="G2786" t="s">
        <v>3906</v>
      </c>
      <c r="H2786">
        <v>1284.29</v>
      </c>
      <c r="I2786">
        <v>35.733499999999999</v>
      </c>
      <c r="J2786" t="s">
        <v>25592</v>
      </c>
      <c r="K2786" t="s">
        <v>25593</v>
      </c>
      <c r="L2786">
        <v>2256</v>
      </c>
      <c r="M2786">
        <v>0</v>
      </c>
      <c r="N2786" t="s">
        <v>8402</v>
      </c>
      <c r="O2786" t="s">
        <v>25594</v>
      </c>
    </row>
    <row r="2787" spans="1:17" x14ac:dyDescent="0.3">
      <c r="A2787" t="s">
        <v>25595</v>
      </c>
      <c r="B2787" t="s">
        <v>3984</v>
      </c>
      <c r="C2787" t="s">
        <v>25596</v>
      </c>
      <c r="D2787" t="s">
        <v>25597</v>
      </c>
      <c r="E2787" t="s">
        <v>25598</v>
      </c>
      <c r="F2787" t="s">
        <v>25599</v>
      </c>
      <c r="G2787" t="s">
        <v>3917</v>
      </c>
      <c r="H2787">
        <v>55.029899999999998</v>
      </c>
      <c r="I2787">
        <v>51.7</v>
      </c>
      <c r="K2787" t="s">
        <v>25600</v>
      </c>
      <c r="L2787">
        <v>1871</v>
      </c>
      <c r="M2787">
        <v>0</v>
      </c>
      <c r="N2787" t="s">
        <v>25601</v>
      </c>
      <c r="O2787" t="s">
        <v>25602</v>
      </c>
    </row>
    <row r="2788" spans="1:17" x14ac:dyDescent="0.3">
      <c r="A2788" t="s">
        <v>25603</v>
      </c>
      <c r="B2788" t="s">
        <v>4635</v>
      </c>
      <c r="C2788">
        <v>715</v>
      </c>
      <c r="D2788" t="s">
        <v>25604</v>
      </c>
      <c r="E2788" t="s">
        <v>25605</v>
      </c>
      <c r="F2788" t="s">
        <v>25606</v>
      </c>
      <c r="G2788" t="s">
        <v>3917</v>
      </c>
      <c r="H2788">
        <v>1036.76</v>
      </c>
      <c r="I2788">
        <v>41.7</v>
      </c>
      <c r="K2788" t="s">
        <v>25607</v>
      </c>
      <c r="L2788">
        <v>2361</v>
      </c>
      <c r="M2788">
        <v>26611</v>
      </c>
      <c r="N2788" t="s">
        <v>25601</v>
      </c>
      <c r="O2788" t="s">
        <v>25608</v>
      </c>
      <c r="P2788" t="s">
        <v>25609</v>
      </c>
    </row>
    <row r="2789" spans="1:17" x14ac:dyDescent="0.3">
      <c r="A2789" t="s">
        <v>25610</v>
      </c>
      <c r="B2789" t="s">
        <v>3984</v>
      </c>
      <c r="C2789" t="s">
        <v>25611</v>
      </c>
      <c r="D2789" t="s">
        <v>25612</v>
      </c>
      <c r="E2789" t="s">
        <v>25613</v>
      </c>
      <c r="F2789" t="s">
        <v>25614</v>
      </c>
      <c r="G2789" t="s">
        <v>3989</v>
      </c>
      <c r="H2789">
        <v>13.9915</v>
      </c>
      <c r="I2789">
        <v>32.9</v>
      </c>
      <c r="K2789" t="s">
        <v>25615</v>
      </c>
      <c r="L2789">
        <v>367</v>
      </c>
      <c r="M2789">
        <v>0</v>
      </c>
      <c r="N2789" t="s">
        <v>22410</v>
      </c>
      <c r="O2789" t="s">
        <v>25616</v>
      </c>
    </row>
    <row r="2790" spans="1:17" x14ac:dyDescent="0.3">
      <c r="A2790" t="s">
        <v>25617</v>
      </c>
      <c r="B2790" t="s">
        <v>4208</v>
      </c>
      <c r="C2790" t="s">
        <v>25618</v>
      </c>
      <c r="D2790" t="s">
        <v>25619</v>
      </c>
      <c r="E2790" t="s">
        <v>12758</v>
      </c>
      <c r="F2790" t="s">
        <v>25620</v>
      </c>
      <c r="G2790" t="s">
        <v>3917</v>
      </c>
      <c r="H2790">
        <v>49.331800000000001</v>
      </c>
      <c r="I2790">
        <v>33.700000000000003</v>
      </c>
      <c r="K2790" t="s">
        <v>25621</v>
      </c>
      <c r="L2790">
        <v>4124</v>
      </c>
      <c r="M2790">
        <v>18455</v>
      </c>
      <c r="N2790" t="s">
        <v>12761</v>
      </c>
      <c r="O2790" t="s">
        <v>25622</v>
      </c>
    </row>
    <row r="2791" spans="1:17" x14ac:dyDescent="0.3">
      <c r="A2791" t="s">
        <v>25623</v>
      </c>
      <c r="B2791" t="s">
        <v>3912</v>
      </c>
      <c r="C2791" t="s">
        <v>25624</v>
      </c>
      <c r="D2791" t="s">
        <v>25625</v>
      </c>
      <c r="E2791" t="s">
        <v>25626</v>
      </c>
      <c r="F2791" t="s">
        <v>25627</v>
      </c>
      <c r="G2791" t="s">
        <v>3917</v>
      </c>
      <c r="H2791">
        <v>55.455399999999997</v>
      </c>
      <c r="I2791">
        <v>18.8</v>
      </c>
      <c r="K2791" t="s">
        <v>25628</v>
      </c>
      <c r="L2791">
        <v>288</v>
      </c>
      <c r="M2791">
        <v>13179</v>
      </c>
      <c r="N2791" t="s">
        <v>12761</v>
      </c>
      <c r="O2791" t="s">
        <v>25629</v>
      </c>
    </row>
    <row r="2792" spans="1:17" x14ac:dyDescent="0.3">
      <c r="A2792" t="s">
        <v>25630</v>
      </c>
      <c r="B2792" t="s">
        <v>4208</v>
      </c>
      <c r="C2792" t="s">
        <v>25631</v>
      </c>
      <c r="D2792" t="s">
        <v>25632</v>
      </c>
      <c r="E2792" t="s">
        <v>12758</v>
      </c>
      <c r="F2792" t="s">
        <v>25633</v>
      </c>
      <c r="G2792" t="s">
        <v>3917</v>
      </c>
      <c r="H2792">
        <v>49.773200000000003</v>
      </c>
      <c r="I2792">
        <v>33.700000000000003</v>
      </c>
      <c r="K2792" t="s">
        <v>25634</v>
      </c>
      <c r="L2792">
        <v>6623</v>
      </c>
      <c r="M2792">
        <v>19538</v>
      </c>
      <c r="N2792" t="s">
        <v>12761</v>
      </c>
      <c r="O2792" t="s">
        <v>25635</v>
      </c>
    </row>
    <row r="2793" spans="1:17" x14ac:dyDescent="0.3">
      <c r="A2793" t="s">
        <v>25636</v>
      </c>
      <c r="B2793" t="s">
        <v>3984</v>
      </c>
      <c r="C2793" t="s">
        <v>25637</v>
      </c>
      <c r="D2793" t="s">
        <v>25638</v>
      </c>
      <c r="E2793" t="s">
        <v>25639</v>
      </c>
      <c r="F2793" t="s">
        <v>25640</v>
      </c>
      <c r="G2793" t="s">
        <v>3989</v>
      </c>
      <c r="H2793">
        <v>11.6973</v>
      </c>
      <c r="I2793">
        <v>35.6</v>
      </c>
      <c r="K2793" t="s">
        <v>25641</v>
      </c>
      <c r="L2793">
        <v>536</v>
      </c>
      <c r="M2793">
        <v>6025</v>
      </c>
      <c r="N2793" t="s">
        <v>25642</v>
      </c>
      <c r="O2793" t="s">
        <v>25643</v>
      </c>
      <c r="P2793" t="s">
        <v>25644</v>
      </c>
      <c r="Q2793">
        <v>25</v>
      </c>
    </row>
    <row r="2794" spans="1:17" x14ac:dyDescent="0.3">
      <c r="A2794" t="s">
        <v>25645</v>
      </c>
      <c r="B2794" t="s">
        <v>3984</v>
      </c>
      <c r="C2794" t="s">
        <v>25646</v>
      </c>
      <c r="D2794" t="s">
        <v>25647</v>
      </c>
      <c r="E2794" t="s">
        <v>25648</v>
      </c>
      <c r="F2794" t="s">
        <v>25649</v>
      </c>
      <c r="G2794" t="s">
        <v>3989</v>
      </c>
      <c r="H2794">
        <v>28.506900000000002</v>
      </c>
      <c r="I2794">
        <v>48.8</v>
      </c>
      <c r="K2794" t="s">
        <v>25650</v>
      </c>
      <c r="L2794">
        <v>6880</v>
      </c>
      <c r="M2794">
        <v>9472</v>
      </c>
      <c r="N2794" t="s">
        <v>8305</v>
      </c>
      <c r="O2794" t="s">
        <v>25651</v>
      </c>
    </row>
    <row r="2795" spans="1:17" x14ac:dyDescent="0.3">
      <c r="A2795" t="s">
        <v>25652</v>
      </c>
      <c r="B2795" t="s">
        <v>3984</v>
      </c>
      <c r="C2795" t="s">
        <v>25653</v>
      </c>
      <c r="D2795" t="s">
        <v>25654</v>
      </c>
      <c r="E2795" t="s">
        <v>25648</v>
      </c>
      <c r="F2795" t="s">
        <v>25655</v>
      </c>
      <c r="G2795" t="s">
        <v>3989</v>
      </c>
      <c r="H2795">
        <v>27.7789</v>
      </c>
      <c r="I2795">
        <v>50.4</v>
      </c>
      <c r="K2795" t="s">
        <v>25656</v>
      </c>
      <c r="L2795">
        <v>3534</v>
      </c>
      <c r="M2795">
        <v>9929</v>
      </c>
      <c r="N2795" t="s">
        <v>8305</v>
      </c>
      <c r="O2795" t="s">
        <v>25657</v>
      </c>
    </row>
    <row r="2796" spans="1:17" x14ac:dyDescent="0.3">
      <c r="A2796" t="s">
        <v>25658</v>
      </c>
      <c r="B2796" t="s">
        <v>3984</v>
      </c>
      <c r="C2796" t="s">
        <v>25659</v>
      </c>
      <c r="D2796" t="s">
        <v>25660</v>
      </c>
      <c r="E2796" t="s">
        <v>25648</v>
      </c>
      <c r="F2796" t="s">
        <v>25661</v>
      </c>
      <c r="G2796" t="s">
        <v>3989</v>
      </c>
      <c r="H2796">
        <v>27.649899999999999</v>
      </c>
      <c r="I2796">
        <v>50.2</v>
      </c>
      <c r="K2796" t="s">
        <v>25662</v>
      </c>
      <c r="L2796">
        <v>3339</v>
      </c>
      <c r="M2796">
        <v>9482</v>
      </c>
      <c r="N2796" t="s">
        <v>8305</v>
      </c>
      <c r="O2796" t="s">
        <v>25663</v>
      </c>
    </row>
    <row r="2797" spans="1:17" x14ac:dyDescent="0.3">
      <c r="A2797" t="s">
        <v>25664</v>
      </c>
      <c r="B2797" t="s">
        <v>3984</v>
      </c>
      <c r="C2797" t="s">
        <v>25665</v>
      </c>
      <c r="D2797" t="s">
        <v>25666</v>
      </c>
      <c r="E2797" t="s">
        <v>25648</v>
      </c>
      <c r="F2797" t="s">
        <v>25667</v>
      </c>
      <c r="G2797" t="s">
        <v>3989</v>
      </c>
      <c r="H2797">
        <v>26.4407</v>
      </c>
      <c r="I2797">
        <v>50.9</v>
      </c>
      <c r="K2797" t="s">
        <v>25668</v>
      </c>
      <c r="L2797">
        <v>3425</v>
      </c>
      <c r="M2797">
        <v>8669</v>
      </c>
      <c r="N2797" t="s">
        <v>8305</v>
      </c>
      <c r="O2797" t="s">
        <v>25669</v>
      </c>
    </row>
    <row r="2798" spans="1:17" x14ac:dyDescent="0.3">
      <c r="A2798" t="s">
        <v>25670</v>
      </c>
      <c r="B2798" t="s">
        <v>3984</v>
      </c>
      <c r="C2798" t="s">
        <v>25671</v>
      </c>
      <c r="D2798" t="s">
        <v>25672</v>
      </c>
      <c r="E2798" t="s">
        <v>25648</v>
      </c>
      <c r="F2798" t="s">
        <v>25673</v>
      </c>
      <c r="G2798" t="s">
        <v>3989</v>
      </c>
      <c r="H2798">
        <v>25.759899999999998</v>
      </c>
      <c r="I2798">
        <v>51</v>
      </c>
      <c r="K2798" t="s">
        <v>25674</v>
      </c>
      <c r="L2798">
        <v>3685</v>
      </c>
      <c r="M2798">
        <v>8540</v>
      </c>
      <c r="N2798" t="s">
        <v>8305</v>
      </c>
      <c r="O2798" t="s">
        <v>25675</v>
      </c>
    </row>
    <row r="2799" spans="1:17" x14ac:dyDescent="0.3">
      <c r="A2799" t="s">
        <v>25676</v>
      </c>
      <c r="B2799" t="s">
        <v>3984</v>
      </c>
      <c r="C2799" t="s">
        <v>25677</v>
      </c>
      <c r="D2799" t="s">
        <v>25678</v>
      </c>
      <c r="E2799" t="s">
        <v>25648</v>
      </c>
      <c r="F2799" t="s">
        <v>25679</v>
      </c>
      <c r="G2799" t="s">
        <v>3989</v>
      </c>
      <c r="H2799">
        <v>26.549600000000002</v>
      </c>
      <c r="I2799">
        <v>50.6</v>
      </c>
      <c r="K2799" t="s">
        <v>25680</v>
      </c>
      <c r="L2799">
        <v>3783</v>
      </c>
      <c r="M2799">
        <v>8728</v>
      </c>
      <c r="N2799" t="s">
        <v>8305</v>
      </c>
      <c r="O2799" t="s">
        <v>25681</v>
      </c>
    </row>
    <row r="2800" spans="1:17" x14ac:dyDescent="0.3">
      <c r="A2800" t="s">
        <v>25682</v>
      </c>
      <c r="B2800" t="s">
        <v>3984</v>
      </c>
      <c r="C2800" t="s">
        <v>25683</v>
      </c>
      <c r="D2800" t="s">
        <v>25684</v>
      </c>
      <c r="E2800" t="s">
        <v>25648</v>
      </c>
      <c r="F2800" t="s">
        <v>25685</v>
      </c>
      <c r="G2800" t="s">
        <v>3989</v>
      </c>
      <c r="H2800">
        <v>27.5992</v>
      </c>
      <c r="I2800">
        <v>50.5</v>
      </c>
      <c r="K2800" t="s">
        <v>25686</v>
      </c>
      <c r="L2800">
        <v>1601</v>
      </c>
      <c r="M2800">
        <v>9363</v>
      </c>
      <c r="N2800" t="s">
        <v>8305</v>
      </c>
      <c r="O2800" t="s">
        <v>25687</v>
      </c>
    </row>
    <row r="2801" spans="1:17" x14ac:dyDescent="0.3">
      <c r="A2801" t="s">
        <v>25688</v>
      </c>
      <c r="B2801" t="s">
        <v>3984</v>
      </c>
      <c r="C2801" t="s">
        <v>25689</v>
      </c>
      <c r="D2801" t="s">
        <v>25690</v>
      </c>
      <c r="E2801" t="s">
        <v>25648</v>
      </c>
      <c r="F2801" t="s">
        <v>25691</v>
      </c>
      <c r="G2801" t="s">
        <v>3989</v>
      </c>
      <c r="H2801">
        <v>32.006900000000002</v>
      </c>
      <c r="I2801">
        <v>50.2</v>
      </c>
      <c r="K2801" t="s">
        <v>25692</v>
      </c>
      <c r="L2801">
        <v>2437</v>
      </c>
      <c r="M2801">
        <v>10676</v>
      </c>
      <c r="N2801" t="s">
        <v>8305</v>
      </c>
      <c r="O2801" t="s">
        <v>25693</v>
      </c>
    </row>
    <row r="2802" spans="1:17" x14ac:dyDescent="0.3">
      <c r="A2802" t="s">
        <v>25694</v>
      </c>
      <c r="B2802" t="s">
        <v>3984</v>
      </c>
      <c r="C2802" t="s">
        <v>25695</v>
      </c>
      <c r="D2802" t="s">
        <v>25696</v>
      </c>
      <c r="E2802" t="s">
        <v>25648</v>
      </c>
      <c r="F2802" t="s">
        <v>25697</v>
      </c>
      <c r="G2802" t="s">
        <v>3989</v>
      </c>
      <c r="H2802">
        <v>32.880400000000002</v>
      </c>
      <c r="I2802">
        <v>50.4</v>
      </c>
      <c r="K2802" t="s">
        <v>25698</v>
      </c>
      <c r="L2802">
        <v>5738</v>
      </c>
      <c r="M2802">
        <v>10744</v>
      </c>
      <c r="N2802" t="s">
        <v>8305</v>
      </c>
      <c r="O2802" t="s">
        <v>25699</v>
      </c>
    </row>
    <row r="2803" spans="1:17" x14ac:dyDescent="0.3">
      <c r="A2803" t="s">
        <v>25700</v>
      </c>
      <c r="B2803" t="s">
        <v>3984</v>
      </c>
      <c r="C2803" t="s">
        <v>25701</v>
      </c>
      <c r="D2803" t="s">
        <v>25702</v>
      </c>
      <c r="E2803" t="s">
        <v>25648</v>
      </c>
      <c r="F2803" t="s">
        <v>25703</v>
      </c>
      <c r="G2803" t="s">
        <v>3989</v>
      </c>
      <c r="H2803">
        <v>27.027000000000001</v>
      </c>
      <c r="I2803">
        <v>50.4</v>
      </c>
      <c r="K2803" t="s">
        <v>25704</v>
      </c>
      <c r="L2803">
        <v>3211</v>
      </c>
      <c r="M2803">
        <v>8865</v>
      </c>
      <c r="N2803" t="s">
        <v>8305</v>
      </c>
      <c r="O2803" t="s">
        <v>25705</v>
      </c>
    </row>
    <row r="2804" spans="1:17" x14ac:dyDescent="0.3">
      <c r="A2804" t="s">
        <v>25706</v>
      </c>
      <c r="B2804" t="s">
        <v>3984</v>
      </c>
      <c r="C2804" t="s">
        <v>25707</v>
      </c>
      <c r="D2804" t="s">
        <v>25708</v>
      </c>
      <c r="E2804" t="s">
        <v>25648</v>
      </c>
      <c r="F2804" t="s">
        <v>25709</v>
      </c>
      <c r="G2804" t="s">
        <v>3989</v>
      </c>
      <c r="H2804">
        <v>30.255800000000001</v>
      </c>
      <c r="I2804">
        <v>50.4</v>
      </c>
      <c r="K2804" t="s">
        <v>25710</v>
      </c>
      <c r="L2804">
        <v>1794</v>
      </c>
      <c r="M2804">
        <v>9802</v>
      </c>
      <c r="N2804" t="s">
        <v>8305</v>
      </c>
      <c r="O2804" t="s">
        <v>25711</v>
      </c>
    </row>
    <row r="2805" spans="1:17" x14ac:dyDescent="0.3">
      <c r="A2805" t="s">
        <v>25712</v>
      </c>
      <c r="B2805" t="s">
        <v>3984</v>
      </c>
      <c r="C2805" t="s">
        <v>25713</v>
      </c>
      <c r="D2805" t="s">
        <v>25714</v>
      </c>
      <c r="E2805" t="s">
        <v>25648</v>
      </c>
      <c r="F2805" t="s">
        <v>25715</v>
      </c>
      <c r="G2805" t="s">
        <v>3989</v>
      </c>
      <c r="H2805">
        <v>34.096400000000003</v>
      </c>
      <c r="I2805">
        <v>50.4</v>
      </c>
      <c r="K2805" t="s">
        <v>25716</v>
      </c>
      <c r="L2805">
        <v>4294</v>
      </c>
      <c r="M2805">
        <v>11551</v>
      </c>
      <c r="N2805" t="s">
        <v>8305</v>
      </c>
      <c r="O2805" t="s">
        <v>25717</v>
      </c>
    </row>
    <row r="2806" spans="1:17" x14ac:dyDescent="0.3">
      <c r="A2806" t="s">
        <v>25718</v>
      </c>
      <c r="B2806" t="s">
        <v>3984</v>
      </c>
      <c r="C2806" t="s">
        <v>25719</v>
      </c>
      <c r="D2806" t="s">
        <v>25720</v>
      </c>
      <c r="E2806" t="s">
        <v>25648</v>
      </c>
      <c r="F2806" t="s">
        <v>25721</v>
      </c>
      <c r="G2806" t="s">
        <v>3989</v>
      </c>
      <c r="H2806">
        <v>32.578200000000002</v>
      </c>
      <c r="I2806">
        <v>50.2</v>
      </c>
      <c r="K2806" t="s">
        <v>25722</v>
      </c>
      <c r="L2806">
        <v>3348</v>
      </c>
      <c r="M2806">
        <v>10630</v>
      </c>
      <c r="N2806" t="s">
        <v>8305</v>
      </c>
      <c r="O2806" t="s">
        <v>25723</v>
      </c>
    </row>
    <row r="2807" spans="1:17" x14ac:dyDescent="0.3">
      <c r="A2807" t="s">
        <v>25724</v>
      </c>
      <c r="B2807" t="s">
        <v>3984</v>
      </c>
      <c r="C2807" t="s">
        <v>25725</v>
      </c>
      <c r="D2807" t="s">
        <v>25726</v>
      </c>
      <c r="E2807" t="s">
        <v>25648</v>
      </c>
      <c r="F2807" t="s">
        <v>25727</v>
      </c>
      <c r="G2807" t="s">
        <v>3989</v>
      </c>
      <c r="H2807">
        <v>35.479399999999998</v>
      </c>
      <c r="I2807">
        <v>50.2</v>
      </c>
      <c r="K2807" t="s">
        <v>25728</v>
      </c>
      <c r="L2807">
        <v>3669</v>
      </c>
      <c r="M2807">
        <v>11619</v>
      </c>
      <c r="N2807" t="s">
        <v>8305</v>
      </c>
      <c r="O2807" t="s">
        <v>25729</v>
      </c>
    </row>
    <row r="2808" spans="1:17" x14ac:dyDescent="0.3">
      <c r="A2808" t="s">
        <v>25730</v>
      </c>
      <c r="B2808" t="s">
        <v>4267</v>
      </c>
      <c r="C2808" t="s">
        <v>25731</v>
      </c>
      <c r="D2808" t="s">
        <v>25732</v>
      </c>
      <c r="E2808" t="s">
        <v>25733</v>
      </c>
      <c r="F2808" t="s">
        <v>25734</v>
      </c>
      <c r="G2808" t="s">
        <v>3917</v>
      </c>
      <c r="H2808">
        <v>173.58500000000001</v>
      </c>
      <c r="I2808">
        <v>28</v>
      </c>
      <c r="K2808" t="s">
        <v>25735</v>
      </c>
      <c r="L2808">
        <v>70914</v>
      </c>
      <c r="M2808">
        <v>0</v>
      </c>
      <c r="N2808" t="s">
        <v>25736</v>
      </c>
      <c r="O2808" t="s">
        <v>25737</v>
      </c>
    </row>
    <row r="2809" spans="1:17" x14ac:dyDescent="0.3">
      <c r="A2809" t="s">
        <v>25738</v>
      </c>
      <c r="B2809" t="s">
        <v>4267</v>
      </c>
      <c r="C2809" t="s">
        <v>25739</v>
      </c>
      <c r="D2809" t="s">
        <v>25740</v>
      </c>
      <c r="E2809" t="s">
        <v>25741</v>
      </c>
      <c r="F2809" t="s">
        <v>25742</v>
      </c>
      <c r="G2809" t="s">
        <v>3917</v>
      </c>
      <c r="H2809">
        <v>68.163499999999999</v>
      </c>
      <c r="I2809">
        <v>48.686</v>
      </c>
      <c r="J2809" t="s">
        <v>25743</v>
      </c>
      <c r="K2809" t="s">
        <v>25744</v>
      </c>
      <c r="L2809">
        <v>69053</v>
      </c>
      <c r="M2809">
        <v>13</v>
      </c>
      <c r="N2809" t="s">
        <v>25736</v>
      </c>
      <c r="O2809" t="s">
        <v>25745</v>
      </c>
    </row>
    <row r="2810" spans="1:17" x14ac:dyDescent="0.3">
      <c r="A2810" t="s">
        <v>25746</v>
      </c>
      <c r="B2810" t="s">
        <v>3984</v>
      </c>
      <c r="C2810" t="s">
        <v>25747</v>
      </c>
      <c r="D2810" t="s">
        <v>25748</v>
      </c>
      <c r="E2810" t="s">
        <v>25749</v>
      </c>
      <c r="F2810" t="s">
        <v>25750</v>
      </c>
      <c r="G2810" t="s">
        <v>3917</v>
      </c>
      <c r="H2810">
        <v>26.537299999999998</v>
      </c>
      <c r="I2810">
        <v>56.9</v>
      </c>
      <c r="K2810" t="s">
        <v>25751</v>
      </c>
      <c r="L2810">
        <v>411</v>
      </c>
      <c r="M2810">
        <v>0</v>
      </c>
      <c r="N2810" t="s">
        <v>25736</v>
      </c>
      <c r="O2810" t="s">
        <v>25752</v>
      </c>
      <c r="Q2810">
        <v>22</v>
      </c>
    </row>
    <row r="2811" spans="1:17" x14ac:dyDescent="0.3">
      <c r="A2811" t="s">
        <v>25753</v>
      </c>
      <c r="B2811" t="s">
        <v>4367</v>
      </c>
      <c r="C2811" t="s">
        <v>25754</v>
      </c>
      <c r="D2811" t="s">
        <v>25755</v>
      </c>
      <c r="E2811" t="s">
        <v>25756</v>
      </c>
      <c r="F2811" t="s">
        <v>25757</v>
      </c>
      <c r="G2811" t="s">
        <v>3917</v>
      </c>
      <c r="H2811">
        <v>563.60900000000004</v>
      </c>
      <c r="I2811">
        <v>36.799999999999997</v>
      </c>
      <c r="K2811" t="s">
        <v>25758</v>
      </c>
      <c r="L2811">
        <v>164693</v>
      </c>
      <c r="M2811">
        <v>0</v>
      </c>
      <c r="N2811" t="s">
        <v>25736</v>
      </c>
      <c r="O2811" t="s">
        <v>25759</v>
      </c>
    </row>
    <row r="2812" spans="1:17" x14ac:dyDescent="0.3">
      <c r="A2812" t="s">
        <v>25760</v>
      </c>
      <c r="B2812" t="s">
        <v>3984</v>
      </c>
      <c r="C2812" t="s">
        <v>25761</v>
      </c>
      <c r="D2812" t="s">
        <v>25762</v>
      </c>
      <c r="E2812" t="s">
        <v>25763</v>
      </c>
      <c r="F2812" t="s">
        <v>25764</v>
      </c>
      <c r="G2812" t="s">
        <v>3917</v>
      </c>
      <c r="H2812">
        <v>34.931100000000001</v>
      </c>
      <c r="I2812">
        <v>57</v>
      </c>
      <c r="K2812" t="s">
        <v>25765</v>
      </c>
      <c r="L2812">
        <v>3772</v>
      </c>
      <c r="M2812">
        <v>0</v>
      </c>
      <c r="N2812" t="s">
        <v>25736</v>
      </c>
      <c r="O2812" t="s">
        <v>25766</v>
      </c>
    </row>
    <row r="2813" spans="1:17" x14ac:dyDescent="0.3">
      <c r="A2813" t="s">
        <v>25767</v>
      </c>
      <c r="B2813" t="s">
        <v>4043</v>
      </c>
      <c r="C2813" t="s">
        <v>25768</v>
      </c>
      <c r="D2813" t="s">
        <v>25769</v>
      </c>
      <c r="E2813" t="s">
        <v>25770</v>
      </c>
      <c r="F2813" t="s">
        <v>25771</v>
      </c>
      <c r="G2813" t="s">
        <v>3917</v>
      </c>
      <c r="H2813">
        <v>26.228000000000002</v>
      </c>
      <c r="I2813">
        <v>45.7</v>
      </c>
      <c r="K2813" t="s">
        <v>25772</v>
      </c>
      <c r="L2813">
        <v>2026</v>
      </c>
      <c r="M2813">
        <v>7668</v>
      </c>
      <c r="N2813" t="s">
        <v>25773</v>
      </c>
      <c r="O2813" t="s">
        <v>25774</v>
      </c>
    </row>
    <row r="2814" spans="1:17" x14ac:dyDescent="0.3">
      <c r="A2814" t="s">
        <v>25775</v>
      </c>
      <c r="B2814" t="s">
        <v>4043</v>
      </c>
      <c r="C2814" t="s">
        <v>25776</v>
      </c>
      <c r="D2814" t="s">
        <v>25777</v>
      </c>
      <c r="E2814" t="s">
        <v>25778</v>
      </c>
      <c r="F2814" t="s">
        <v>25779</v>
      </c>
      <c r="G2814" t="s">
        <v>3917</v>
      </c>
      <c r="H2814">
        <v>39.864400000000003</v>
      </c>
      <c r="I2814">
        <v>51.6</v>
      </c>
      <c r="K2814" t="s">
        <v>25780</v>
      </c>
      <c r="L2814">
        <v>2256</v>
      </c>
      <c r="M2814">
        <v>18190</v>
      </c>
      <c r="N2814" t="s">
        <v>25781</v>
      </c>
      <c r="O2814" t="s">
        <v>25782</v>
      </c>
    </row>
    <row r="2815" spans="1:17" x14ac:dyDescent="0.3">
      <c r="A2815" t="s">
        <v>25783</v>
      </c>
      <c r="B2815" t="s">
        <v>4443</v>
      </c>
      <c r="C2815" t="s">
        <v>25784</v>
      </c>
      <c r="D2815" t="s">
        <v>25785</v>
      </c>
      <c r="E2815" t="s">
        <v>25786</v>
      </c>
      <c r="F2815" t="s">
        <v>25787</v>
      </c>
      <c r="G2815" t="s">
        <v>3917</v>
      </c>
      <c r="H2815">
        <v>1502.48</v>
      </c>
      <c r="I2815">
        <v>42.8</v>
      </c>
      <c r="K2815" t="s">
        <v>25788</v>
      </c>
      <c r="L2815">
        <v>1771805</v>
      </c>
      <c r="M2815">
        <v>0</v>
      </c>
      <c r="N2815" t="s">
        <v>8585</v>
      </c>
      <c r="O2815" t="s">
        <v>25789</v>
      </c>
    </row>
    <row r="2816" spans="1:17" x14ac:dyDescent="0.3">
      <c r="A2816" t="s">
        <v>25790</v>
      </c>
      <c r="B2816" t="s">
        <v>4226</v>
      </c>
      <c r="C2816" t="s">
        <v>25791</v>
      </c>
      <c r="D2816" t="s">
        <v>25792</v>
      </c>
      <c r="E2816" t="s">
        <v>25793</v>
      </c>
      <c r="F2816" t="s">
        <v>25794</v>
      </c>
      <c r="G2816" t="s">
        <v>3917</v>
      </c>
      <c r="H2816">
        <v>401.91500000000002</v>
      </c>
      <c r="I2816">
        <v>33.1995</v>
      </c>
      <c r="J2816" t="s">
        <v>25795</v>
      </c>
      <c r="K2816" t="s">
        <v>25796</v>
      </c>
      <c r="L2816">
        <v>13304</v>
      </c>
      <c r="M2816">
        <v>20166</v>
      </c>
      <c r="N2816" t="s">
        <v>10516</v>
      </c>
      <c r="O2816" t="s">
        <v>25797</v>
      </c>
      <c r="P2816" t="s">
        <v>25798</v>
      </c>
    </row>
    <row r="2817" spans="1:17" x14ac:dyDescent="0.3">
      <c r="A2817" t="s">
        <v>25799</v>
      </c>
      <c r="B2817" t="s">
        <v>4443</v>
      </c>
      <c r="C2817" t="s">
        <v>25800</v>
      </c>
      <c r="D2817" t="s">
        <v>25801</v>
      </c>
      <c r="E2817" t="s">
        <v>25802</v>
      </c>
      <c r="F2817" t="s">
        <v>25803</v>
      </c>
      <c r="G2817" t="s">
        <v>3917</v>
      </c>
      <c r="H2817">
        <v>3547.27</v>
      </c>
      <c r="I2817">
        <v>39.5</v>
      </c>
      <c r="K2817" t="s">
        <v>25804</v>
      </c>
      <c r="L2817">
        <v>1621408</v>
      </c>
      <c r="M2817">
        <v>0</v>
      </c>
      <c r="N2817" t="s">
        <v>8585</v>
      </c>
      <c r="O2817" t="s">
        <v>25805</v>
      </c>
    </row>
    <row r="2818" spans="1:17" x14ac:dyDescent="0.3">
      <c r="A2818" t="s">
        <v>25806</v>
      </c>
      <c r="B2818" t="s">
        <v>4443</v>
      </c>
      <c r="C2818" t="s">
        <v>25807</v>
      </c>
      <c r="D2818" t="s">
        <v>25808</v>
      </c>
      <c r="E2818" t="s">
        <v>25809</v>
      </c>
      <c r="F2818" t="s">
        <v>25810</v>
      </c>
      <c r="G2818" t="s">
        <v>3917</v>
      </c>
      <c r="H2818">
        <v>5335.6</v>
      </c>
      <c r="I2818">
        <v>39.700000000000003</v>
      </c>
      <c r="K2818" t="s">
        <v>25811</v>
      </c>
      <c r="L2818">
        <v>7677333</v>
      </c>
      <c r="M2818">
        <v>0</v>
      </c>
      <c r="N2818" t="s">
        <v>8585</v>
      </c>
      <c r="O2818" t="s">
        <v>25812</v>
      </c>
    </row>
    <row r="2819" spans="1:17" x14ac:dyDescent="0.3">
      <c r="A2819" t="s">
        <v>25813</v>
      </c>
      <c r="B2819" t="s">
        <v>3923</v>
      </c>
      <c r="C2819" t="s">
        <v>25814</v>
      </c>
      <c r="D2819" t="s">
        <v>25815</v>
      </c>
      <c r="E2819" t="s">
        <v>25816</v>
      </c>
      <c r="F2819" t="s">
        <v>25817</v>
      </c>
      <c r="G2819" t="s">
        <v>3906</v>
      </c>
      <c r="H2819">
        <v>1368.17</v>
      </c>
      <c r="I2819">
        <v>35.539099999999998</v>
      </c>
      <c r="J2819" t="s">
        <v>25818</v>
      </c>
      <c r="K2819" t="s">
        <v>25819</v>
      </c>
      <c r="L2819">
        <v>822</v>
      </c>
      <c r="M2819">
        <v>27094</v>
      </c>
      <c r="N2819" t="s">
        <v>7353</v>
      </c>
      <c r="O2819" t="s">
        <v>25820</v>
      </c>
    </row>
    <row r="2820" spans="1:17" x14ac:dyDescent="0.3">
      <c r="A2820" t="s">
        <v>25821</v>
      </c>
      <c r="B2820" t="s">
        <v>4226</v>
      </c>
      <c r="C2820" t="s">
        <v>25822</v>
      </c>
      <c r="D2820" t="s">
        <v>25823</v>
      </c>
      <c r="E2820" t="s">
        <v>25824</v>
      </c>
      <c r="F2820" t="s">
        <v>25825</v>
      </c>
      <c r="G2820" t="s">
        <v>3917</v>
      </c>
      <c r="H2820">
        <v>1072.67</v>
      </c>
      <c r="I2820">
        <v>35</v>
      </c>
      <c r="K2820" t="s">
        <v>25826</v>
      </c>
      <c r="L2820">
        <v>115611</v>
      </c>
      <c r="M2820">
        <v>0</v>
      </c>
      <c r="N2820" t="s">
        <v>20494</v>
      </c>
      <c r="O2820" t="s">
        <v>25827</v>
      </c>
    </row>
    <row r="2821" spans="1:17" x14ac:dyDescent="0.3">
      <c r="A2821" t="s">
        <v>25828</v>
      </c>
      <c r="B2821" t="s">
        <v>4443</v>
      </c>
      <c r="C2821" t="s">
        <v>20043</v>
      </c>
      <c r="D2821" t="s">
        <v>25829</v>
      </c>
      <c r="E2821" t="s">
        <v>25830</v>
      </c>
      <c r="F2821" t="s">
        <v>25831</v>
      </c>
      <c r="G2821" t="s">
        <v>3917</v>
      </c>
      <c r="H2821">
        <v>4115.03</v>
      </c>
      <c r="I2821">
        <v>39.200000000000003</v>
      </c>
      <c r="K2821" t="s">
        <v>25832</v>
      </c>
      <c r="L2821">
        <v>2925507</v>
      </c>
      <c r="M2821">
        <v>0</v>
      </c>
      <c r="N2821" t="s">
        <v>5712</v>
      </c>
      <c r="O2821" t="s">
        <v>25833</v>
      </c>
    </row>
    <row r="2822" spans="1:17" x14ac:dyDescent="0.3">
      <c r="A2822" t="s">
        <v>25834</v>
      </c>
      <c r="B2822" t="s">
        <v>3912</v>
      </c>
      <c r="C2822" t="s">
        <v>25835</v>
      </c>
      <c r="D2822" t="s">
        <v>25836</v>
      </c>
      <c r="E2822" t="s">
        <v>25837</v>
      </c>
      <c r="F2822" t="s">
        <v>25838</v>
      </c>
      <c r="G2822" t="s">
        <v>3917</v>
      </c>
      <c r="H2822">
        <v>43.429400000000001</v>
      </c>
      <c r="I2822">
        <v>61.2</v>
      </c>
      <c r="K2822" t="s">
        <v>25839</v>
      </c>
      <c r="L2822">
        <v>1847</v>
      </c>
      <c r="M2822">
        <v>0</v>
      </c>
      <c r="N2822" t="s">
        <v>25840</v>
      </c>
      <c r="O2822" t="s">
        <v>25841</v>
      </c>
    </row>
    <row r="2823" spans="1:17" x14ac:dyDescent="0.3">
      <c r="A2823" t="s">
        <v>25842</v>
      </c>
      <c r="B2823" t="s">
        <v>4267</v>
      </c>
      <c r="C2823" t="s">
        <v>25843</v>
      </c>
      <c r="D2823" t="s">
        <v>25844</v>
      </c>
      <c r="E2823" t="s">
        <v>25845</v>
      </c>
      <c r="F2823" t="s">
        <v>25846</v>
      </c>
      <c r="G2823" t="s">
        <v>3917</v>
      </c>
      <c r="H2823">
        <v>1228.69</v>
      </c>
      <c r="I2823">
        <v>38.4</v>
      </c>
      <c r="K2823" t="s">
        <v>25847</v>
      </c>
      <c r="L2823">
        <v>218255</v>
      </c>
      <c r="M2823">
        <v>0</v>
      </c>
      <c r="N2823" t="s">
        <v>25601</v>
      </c>
      <c r="O2823" t="s">
        <v>25848</v>
      </c>
    </row>
    <row r="2824" spans="1:17" x14ac:dyDescent="0.3">
      <c r="A2824" t="s">
        <v>25849</v>
      </c>
      <c r="B2824" t="s">
        <v>4226</v>
      </c>
      <c r="C2824" t="s">
        <v>25850</v>
      </c>
      <c r="D2824" t="s">
        <v>25851</v>
      </c>
      <c r="E2824" t="s">
        <v>25852</v>
      </c>
      <c r="F2824" t="s">
        <v>25853</v>
      </c>
      <c r="G2824" t="s">
        <v>3917</v>
      </c>
      <c r="H2824">
        <v>208.02600000000001</v>
      </c>
      <c r="I2824">
        <v>31.5</v>
      </c>
      <c r="K2824" t="s">
        <v>25854</v>
      </c>
      <c r="L2824">
        <v>1483</v>
      </c>
      <c r="M2824">
        <v>20855</v>
      </c>
      <c r="N2824" t="s">
        <v>24275</v>
      </c>
      <c r="O2824" t="s">
        <v>25855</v>
      </c>
      <c r="P2824" t="s">
        <v>25856</v>
      </c>
    </row>
    <row r="2825" spans="1:17" x14ac:dyDescent="0.3">
      <c r="A2825" t="s">
        <v>85</v>
      </c>
      <c r="B2825" t="s">
        <v>3984</v>
      </c>
      <c r="C2825" t="s">
        <v>25857</v>
      </c>
      <c r="D2825" t="s">
        <v>25858</v>
      </c>
      <c r="E2825" t="s">
        <v>25859</v>
      </c>
      <c r="F2825" t="s">
        <v>25860</v>
      </c>
      <c r="G2825" t="s">
        <v>3917</v>
      </c>
      <c r="H2825">
        <v>38.534599999999998</v>
      </c>
      <c r="I2825">
        <v>58.3</v>
      </c>
      <c r="K2825" t="s">
        <v>25861</v>
      </c>
      <c r="L2825">
        <v>163</v>
      </c>
      <c r="M2825">
        <v>11763</v>
      </c>
      <c r="N2825" t="s">
        <v>12488</v>
      </c>
      <c r="O2825" t="s">
        <v>25862</v>
      </c>
      <c r="P2825" t="s">
        <v>25863</v>
      </c>
      <c r="Q2825">
        <v>25</v>
      </c>
    </row>
    <row r="2826" spans="1:17" x14ac:dyDescent="0.3">
      <c r="A2826" t="s">
        <v>25864</v>
      </c>
      <c r="B2826" t="s">
        <v>4267</v>
      </c>
      <c r="D2826" t="s">
        <v>25865</v>
      </c>
      <c r="E2826" t="s">
        <v>25866</v>
      </c>
      <c r="F2826" t="s">
        <v>25867</v>
      </c>
      <c r="G2826" t="s">
        <v>3917</v>
      </c>
      <c r="H2826">
        <v>518.84299999999996</v>
      </c>
      <c r="I2826">
        <v>34.700000000000003</v>
      </c>
      <c r="K2826" t="s">
        <v>25868</v>
      </c>
      <c r="L2826">
        <v>30</v>
      </c>
      <c r="M2826">
        <v>34633</v>
      </c>
      <c r="N2826" t="s">
        <v>10322</v>
      </c>
      <c r="O2826" t="s">
        <v>25869</v>
      </c>
    </row>
    <row r="2827" spans="1:17" x14ac:dyDescent="0.3">
      <c r="A2827" t="s">
        <v>25870</v>
      </c>
      <c r="B2827" t="s">
        <v>4267</v>
      </c>
      <c r="C2827" t="s">
        <v>25871</v>
      </c>
      <c r="D2827" t="s">
        <v>25872</v>
      </c>
      <c r="E2827" t="s">
        <v>25873</v>
      </c>
      <c r="F2827" t="s">
        <v>25874</v>
      </c>
      <c r="G2827" t="s">
        <v>3917</v>
      </c>
      <c r="H2827">
        <v>1673.22</v>
      </c>
      <c r="I2827">
        <v>33.9</v>
      </c>
      <c r="K2827" t="s">
        <v>25875</v>
      </c>
      <c r="L2827">
        <v>20580</v>
      </c>
      <c r="M2827">
        <v>0</v>
      </c>
      <c r="N2827" t="s">
        <v>25876</v>
      </c>
      <c r="O2827" t="s">
        <v>25877</v>
      </c>
    </row>
    <row r="2828" spans="1:17" x14ac:dyDescent="0.3">
      <c r="A2828" t="s">
        <v>25878</v>
      </c>
      <c r="B2828" t="s">
        <v>3923</v>
      </c>
      <c r="D2828" t="s">
        <v>25879</v>
      </c>
      <c r="E2828" t="s">
        <v>25880</v>
      </c>
      <c r="F2828" t="s">
        <v>25881</v>
      </c>
      <c r="G2828" t="s">
        <v>3917</v>
      </c>
      <c r="H2828">
        <v>415.36399999999998</v>
      </c>
      <c r="I2828">
        <v>35.4</v>
      </c>
      <c r="K2828" t="s">
        <v>25882</v>
      </c>
      <c r="L2828">
        <v>78020</v>
      </c>
      <c r="M2828">
        <v>0</v>
      </c>
      <c r="N2828" t="s">
        <v>25883</v>
      </c>
      <c r="O2828" t="s">
        <v>25884</v>
      </c>
    </row>
    <row r="2829" spans="1:17" x14ac:dyDescent="0.3">
      <c r="A2829" t="s">
        <v>25885</v>
      </c>
      <c r="B2829" t="s">
        <v>3923</v>
      </c>
      <c r="D2829" t="s">
        <v>25886</v>
      </c>
      <c r="E2829" t="s">
        <v>25880</v>
      </c>
      <c r="F2829" t="s">
        <v>25887</v>
      </c>
      <c r="G2829" t="s">
        <v>3917</v>
      </c>
      <c r="H2829">
        <v>348.971</v>
      </c>
      <c r="I2829">
        <v>37</v>
      </c>
      <c r="K2829" t="s">
        <v>25888</v>
      </c>
      <c r="L2829">
        <v>57686</v>
      </c>
      <c r="M2829">
        <v>0</v>
      </c>
      <c r="N2829" t="s">
        <v>25883</v>
      </c>
      <c r="O2829" t="s">
        <v>25889</v>
      </c>
    </row>
    <row r="2830" spans="1:17" x14ac:dyDescent="0.3">
      <c r="A2830" t="s">
        <v>25890</v>
      </c>
      <c r="B2830" t="s">
        <v>3902</v>
      </c>
      <c r="C2830" t="s">
        <v>25891</v>
      </c>
      <c r="D2830" t="s">
        <v>25892</v>
      </c>
      <c r="E2830" t="s">
        <v>25893</v>
      </c>
      <c r="F2830" t="s">
        <v>25894</v>
      </c>
      <c r="G2830" t="s">
        <v>3917</v>
      </c>
      <c r="H2830">
        <v>27.229399999999998</v>
      </c>
      <c r="I2830">
        <v>48</v>
      </c>
      <c r="K2830" t="s">
        <v>25895</v>
      </c>
      <c r="L2830">
        <v>992</v>
      </c>
      <c r="M2830">
        <v>0</v>
      </c>
      <c r="N2830" t="s">
        <v>9151</v>
      </c>
      <c r="O2830" t="s">
        <v>25896</v>
      </c>
    </row>
    <row r="2831" spans="1:17" x14ac:dyDescent="0.3">
      <c r="A2831" t="s">
        <v>25897</v>
      </c>
      <c r="B2831" t="s">
        <v>4347</v>
      </c>
      <c r="C2831">
        <v>821</v>
      </c>
      <c r="D2831" t="s">
        <v>25898</v>
      </c>
      <c r="E2831" t="s">
        <v>25899</v>
      </c>
      <c r="F2831" t="s">
        <v>25900</v>
      </c>
      <c r="G2831" t="s">
        <v>3917</v>
      </c>
      <c r="H2831">
        <v>31.641400000000001</v>
      </c>
      <c r="I2831">
        <v>47.6</v>
      </c>
      <c r="K2831" t="s">
        <v>25901</v>
      </c>
      <c r="L2831">
        <v>217</v>
      </c>
      <c r="M2831">
        <v>8455</v>
      </c>
      <c r="N2831" t="s">
        <v>3991</v>
      </c>
      <c r="O2831" t="s">
        <v>25902</v>
      </c>
    </row>
    <row r="2832" spans="1:17" x14ac:dyDescent="0.3">
      <c r="A2832" t="s">
        <v>25903</v>
      </c>
      <c r="B2832" t="s">
        <v>3984</v>
      </c>
      <c r="C2832" t="s">
        <v>25904</v>
      </c>
      <c r="D2832" t="s">
        <v>25905</v>
      </c>
      <c r="E2832" t="s">
        <v>25906</v>
      </c>
      <c r="F2832" t="s">
        <v>25907</v>
      </c>
      <c r="G2832" t="s">
        <v>3917</v>
      </c>
      <c r="H2832">
        <v>37.908299999999997</v>
      </c>
      <c r="I2832">
        <v>48.9</v>
      </c>
      <c r="K2832" t="s">
        <v>25908</v>
      </c>
      <c r="L2832">
        <v>172</v>
      </c>
      <c r="M2832">
        <v>11171</v>
      </c>
      <c r="N2832" t="s">
        <v>25909</v>
      </c>
      <c r="O2832" t="s">
        <v>25910</v>
      </c>
      <c r="P2832" t="s">
        <v>25911</v>
      </c>
    </row>
    <row r="2833" spans="1:17" x14ac:dyDescent="0.3">
      <c r="A2833" t="s">
        <v>25912</v>
      </c>
      <c r="B2833" t="s">
        <v>3984</v>
      </c>
      <c r="C2833" t="s">
        <v>25913</v>
      </c>
      <c r="D2833" t="s">
        <v>25914</v>
      </c>
      <c r="E2833" t="s">
        <v>25915</v>
      </c>
      <c r="F2833" t="s">
        <v>25916</v>
      </c>
      <c r="G2833" t="s">
        <v>3917</v>
      </c>
      <c r="H2833">
        <v>28.542400000000001</v>
      </c>
      <c r="I2833">
        <v>48.2</v>
      </c>
      <c r="K2833" t="s">
        <v>25917</v>
      </c>
      <c r="L2833">
        <v>361</v>
      </c>
      <c r="M2833">
        <v>0</v>
      </c>
      <c r="N2833" t="s">
        <v>25918</v>
      </c>
      <c r="O2833" t="s">
        <v>25919</v>
      </c>
    </row>
    <row r="2834" spans="1:17" x14ac:dyDescent="0.3">
      <c r="A2834" t="s">
        <v>3838</v>
      </c>
      <c r="B2834" t="s">
        <v>3912</v>
      </c>
      <c r="C2834" t="s">
        <v>25920</v>
      </c>
      <c r="D2834" t="s">
        <v>25921</v>
      </c>
      <c r="E2834" t="s">
        <v>25922</v>
      </c>
      <c r="F2834" t="s">
        <v>25923</v>
      </c>
      <c r="G2834" t="s">
        <v>3917</v>
      </c>
      <c r="H2834">
        <v>59.045000000000002</v>
      </c>
      <c r="I2834">
        <v>49.1</v>
      </c>
      <c r="K2834" t="s">
        <v>25924</v>
      </c>
      <c r="L2834">
        <v>2004</v>
      </c>
      <c r="M2834">
        <v>0</v>
      </c>
      <c r="N2834" t="s">
        <v>4404</v>
      </c>
      <c r="O2834" t="s">
        <v>25925</v>
      </c>
      <c r="Q2834">
        <v>26</v>
      </c>
    </row>
    <row r="2835" spans="1:17" x14ac:dyDescent="0.3">
      <c r="A2835" t="s">
        <v>25926</v>
      </c>
      <c r="B2835" t="s">
        <v>3923</v>
      </c>
      <c r="D2835" t="s">
        <v>25927</v>
      </c>
      <c r="E2835" t="s">
        <v>25928</v>
      </c>
      <c r="F2835" t="s">
        <v>25929</v>
      </c>
      <c r="G2835" t="s">
        <v>3989</v>
      </c>
      <c r="H2835">
        <v>199.12</v>
      </c>
      <c r="I2835">
        <v>35.799999999999997</v>
      </c>
      <c r="K2835" t="s">
        <v>25930</v>
      </c>
      <c r="L2835">
        <v>28775</v>
      </c>
      <c r="M2835">
        <v>0</v>
      </c>
      <c r="N2835" t="s">
        <v>25931</v>
      </c>
      <c r="O2835" t="s">
        <v>25932</v>
      </c>
    </row>
    <row r="2836" spans="1:17" x14ac:dyDescent="0.3">
      <c r="A2836" t="s">
        <v>25933</v>
      </c>
      <c r="B2836" t="s">
        <v>3923</v>
      </c>
      <c r="D2836" t="s">
        <v>25934</v>
      </c>
      <c r="E2836" t="s">
        <v>25935</v>
      </c>
      <c r="F2836" t="s">
        <v>25936</v>
      </c>
      <c r="G2836" t="s">
        <v>3917</v>
      </c>
      <c r="H2836">
        <v>342.30700000000002</v>
      </c>
      <c r="I2836">
        <v>35</v>
      </c>
      <c r="K2836" t="s">
        <v>25937</v>
      </c>
      <c r="L2836">
        <v>267228</v>
      </c>
      <c r="M2836">
        <v>0</v>
      </c>
      <c r="N2836" t="s">
        <v>25931</v>
      </c>
      <c r="O2836" t="s">
        <v>25938</v>
      </c>
    </row>
    <row r="2837" spans="1:17" x14ac:dyDescent="0.3">
      <c r="A2837" t="s">
        <v>3752</v>
      </c>
      <c r="B2837" t="s">
        <v>3984</v>
      </c>
      <c r="C2837" t="s">
        <v>25939</v>
      </c>
      <c r="D2837" t="s">
        <v>25940</v>
      </c>
      <c r="E2837" t="s">
        <v>25941</v>
      </c>
      <c r="F2837" t="s">
        <v>25942</v>
      </c>
      <c r="G2837" t="s">
        <v>3989</v>
      </c>
      <c r="H2837">
        <v>56.082999999999998</v>
      </c>
      <c r="I2837">
        <v>52.7</v>
      </c>
      <c r="K2837" t="s">
        <v>25943</v>
      </c>
      <c r="L2837">
        <v>238</v>
      </c>
      <c r="M2837">
        <v>0</v>
      </c>
      <c r="N2837" t="s">
        <v>11340</v>
      </c>
      <c r="O2837" t="s">
        <v>25944</v>
      </c>
    </row>
    <row r="2838" spans="1:17" x14ac:dyDescent="0.3">
      <c r="A2838" t="s">
        <v>25945</v>
      </c>
      <c r="B2838" t="s">
        <v>4226</v>
      </c>
      <c r="D2838" t="s">
        <v>25946</v>
      </c>
      <c r="E2838" t="s">
        <v>11254</v>
      </c>
      <c r="F2838" t="s">
        <v>25947</v>
      </c>
      <c r="G2838" t="s">
        <v>3917</v>
      </c>
      <c r="H2838">
        <v>282.52699999999999</v>
      </c>
      <c r="I2838">
        <v>31.9</v>
      </c>
      <c r="K2838" t="s">
        <v>25948</v>
      </c>
      <c r="L2838">
        <v>164030</v>
      </c>
      <c r="M2838">
        <v>0</v>
      </c>
      <c r="N2838" t="s">
        <v>11257</v>
      </c>
      <c r="O2838" t="s">
        <v>25949</v>
      </c>
    </row>
    <row r="2839" spans="1:17" x14ac:dyDescent="0.3">
      <c r="A2839" t="s">
        <v>25950</v>
      </c>
      <c r="B2839" t="s">
        <v>4226</v>
      </c>
      <c r="D2839" t="s">
        <v>25951</v>
      </c>
      <c r="E2839" t="s">
        <v>11254</v>
      </c>
      <c r="F2839" t="s">
        <v>25952</v>
      </c>
      <c r="G2839" t="s">
        <v>3917</v>
      </c>
      <c r="H2839">
        <v>364.78399999999999</v>
      </c>
      <c r="I2839">
        <v>31.7</v>
      </c>
      <c r="K2839" t="s">
        <v>25953</v>
      </c>
      <c r="L2839">
        <v>302727</v>
      </c>
      <c r="M2839">
        <v>0</v>
      </c>
      <c r="N2839" t="s">
        <v>11257</v>
      </c>
      <c r="O2839" t="s">
        <v>25954</v>
      </c>
    </row>
    <row r="2840" spans="1:17" x14ac:dyDescent="0.3">
      <c r="A2840" t="s">
        <v>25955</v>
      </c>
      <c r="B2840" t="s">
        <v>4226</v>
      </c>
      <c r="D2840" t="s">
        <v>25956</v>
      </c>
      <c r="E2840" t="s">
        <v>11254</v>
      </c>
      <c r="F2840" t="s">
        <v>25957</v>
      </c>
      <c r="G2840" t="s">
        <v>3917</v>
      </c>
      <c r="H2840">
        <v>293.60899999999998</v>
      </c>
      <c r="I2840">
        <v>32</v>
      </c>
      <c r="K2840" t="s">
        <v>25958</v>
      </c>
      <c r="L2840">
        <v>153959</v>
      </c>
      <c r="M2840">
        <v>0</v>
      </c>
      <c r="N2840" t="s">
        <v>11257</v>
      </c>
      <c r="O2840" t="s">
        <v>25959</v>
      </c>
    </row>
    <row r="2841" spans="1:17" x14ac:dyDescent="0.3">
      <c r="A2841" t="s">
        <v>25960</v>
      </c>
      <c r="B2841" t="s">
        <v>4198</v>
      </c>
      <c r="C2841" t="s">
        <v>25961</v>
      </c>
      <c r="D2841" t="s">
        <v>25962</v>
      </c>
      <c r="E2841" t="s">
        <v>25963</v>
      </c>
      <c r="F2841" t="s">
        <v>25964</v>
      </c>
      <c r="G2841" t="s">
        <v>3917</v>
      </c>
      <c r="H2841">
        <v>1228.0899999999999</v>
      </c>
      <c r="I2841">
        <v>37.700000000000003</v>
      </c>
      <c r="K2841" t="s">
        <v>25965</v>
      </c>
      <c r="L2841">
        <v>43009</v>
      </c>
      <c r="M2841">
        <v>21712</v>
      </c>
      <c r="N2841" t="s">
        <v>25966</v>
      </c>
      <c r="O2841" t="s">
        <v>25967</v>
      </c>
    </row>
    <row r="2842" spans="1:17" x14ac:dyDescent="0.3">
      <c r="A2842" t="s">
        <v>25968</v>
      </c>
      <c r="B2842" t="s">
        <v>3984</v>
      </c>
      <c r="C2842" t="s">
        <v>25969</v>
      </c>
      <c r="D2842" t="s">
        <v>25970</v>
      </c>
      <c r="E2842" t="s">
        <v>25971</v>
      </c>
      <c r="F2842" t="s">
        <v>25972</v>
      </c>
      <c r="G2842" t="s">
        <v>3917</v>
      </c>
      <c r="H2842">
        <v>48.876300000000001</v>
      </c>
      <c r="I2842">
        <v>47.6</v>
      </c>
      <c r="K2842" t="s">
        <v>25973</v>
      </c>
      <c r="L2842">
        <v>71</v>
      </c>
      <c r="M2842">
        <v>18567</v>
      </c>
      <c r="N2842" t="s">
        <v>25974</v>
      </c>
      <c r="O2842" t="s">
        <v>25975</v>
      </c>
      <c r="P2842" t="s">
        <v>25976</v>
      </c>
    </row>
    <row r="2843" spans="1:17" x14ac:dyDescent="0.3">
      <c r="A2843" t="s">
        <v>25977</v>
      </c>
      <c r="B2843" t="s">
        <v>3984</v>
      </c>
      <c r="C2843" t="s">
        <v>25978</v>
      </c>
      <c r="D2843" t="s">
        <v>25979</v>
      </c>
      <c r="E2843" t="s">
        <v>25980</v>
      </c>
      <c r="F2843" t="s">
        <v>25981</v>
      </c>
      <c r="G2843" t="s">
        <v>3917</v>
      </c>
      <c r="H2843">
        <v>35.489100000000001</v>
      </c>
      <c r="I2843">
        <v>52.9</v>
      </c>
      <c r="K2843" t="s">
        <v>25982</v>
      </c>
      <c r="L2843">
        <v>133</v>
      </c>
      <c r="M2843">
        <v>0</v>
      </c>
      <c r="N2843" t="s">
        <v>25983</v>
      </c>
      <c r="O2843" t="s">
        <v>25984</v>
      </c>
    </row>
    <row r="2844" spans="1:17" x14ac:dyDescent="0.3">
      <c r="A2844" t="s">
        <v>25985</v>
      </c>
      <c r="B2844" t="s">
        <v>3984</v>
      </c>
      <c r="C2844" t="s">
        <v>25986</v>
      </c>
      <c r="D2844" t="s">
        <v>25987</v>
      </c>
      <c r="E2844" t="s">
        <v>25988</v>
      </c>
      <c r="F2844" t="s">
        <v>25989</v>
      </c>
      <c r="G2844" t="s">
        <v>3917</v>
      </c>
      <c r="H2844">
        <v>35.537799999999997</v>
      </c>
      <c r="I2844">
        <v>52.8</v>
      </c>
      <c r="K2844" t="s">
        <v>25990</v>
      </c>
      <c r="L2844">
        <v>29</v>
      </c>
      <c r="M2844">
        <v>0</v>
      </c>
      <c r="N2844" t="s">
        <v>25983</v>
      </c>
      <c r="O2844" t="s">
        <v>25991</v>
      </c>
    </row>
    <row r="2845" spans="1:17" x14ac:dyDescent="0.3">
      <c r="A2845" t="s">
        <v>25992</v>
      </c>
      <c r="B2845" t="s">
        <v>3984</v>
      </c>
      <c r="C2845" t="s">
        <v>25993</v>
      </c>
      <c r="D2845" t="s">
        <v>25994</v>
      </c>
      <c r="E2845" t="s">
        <v>25995</v>
      </c>
      <c r="F2845" t="s">
        <v>25996</v>
      </c>
      <c r="G2845" t="s">
        <v>3917</v>
      </c>
      <c r="H2845">
        <v>32.254899999999999</v>
      </c>
      <c r="I2845">
        <v>50.9</v>
      </c>
      <c r="K2845" t="s">
        <v>25997</v>
      </c>
      <c r="L2845">
        <v>78</v>
      </c>
      <c r="M2845">
        <v>11612</v>
      </c>
      <c r="N2845" t="s">
        <v>25998</v>
      </c>
      <c r="O2845" t="s">
        <v>25999</v>
      </c>
      <c r="P2845" t="s">
        <v>26000</v>
      </c>
      <c r="Q2845">
        <v>24</v>
      </c>
    </row>
    <row r="2846" spans="1:17" x14ac:dyDescent="0.3">
      <c r="A2846" t="s">
        <v>686</v>
      </c>
      <c r="B2846" t="s">
        <v>3984</v>
      </c>
      <c r="D2846" t="s">
        <v>26001</v>
      </c>
      <c r="E2846" t="s">
        <v>26002</v>
      </c>
      <c r="F2846" t="s">
        <v>26003</v>
      </c>
      <c r="G2846" t="s">
        <v>3917</v>
      </c>
      <c r="H2846">
        <v>41.102699999999999</v>
      </c>
      <c r="I2846">
        <v>51.1</v>
      </c>
      <c r="K2846" t="s">
        <v>26004</v>
      </c>
      <c r="L2846">
        <v>78</v>
      </c>
      <c r="M2846">
        <v>15384</v>
      </c>
      <c r="N2846" t="s">
        <v>25931</v>
      </c>
      <c r="O2846" t="s">
        <v>26005</v>
      </c>
      <c r="Q2846">
        <v>24</v>
      </c>
    </row>
    <row r="2847" spans="1:17" x14ac:dyDescent="0.3">
      <c r="A2847" t="s">
        <v>26006</v>
      </c>
      <c r="B2847" t="s">
        <v>3984</v>
      </c>
      <c r="C2847" t="s">
        <v>26007</v>
      </c>
      <c r="D2847" t="s">
        <v>26008</v>
      </c>
      <c r="E2847" t="s">
        <v>26009</v>
      </c>
      <c r="F2847" t="s">
        <v>26010</v>
      </c>
      <c r="G2847" t="s">
        <v>3917</v>
      </c>
      <c r="H2847">
        <v>33.427999999999997</v>
      </c>
      <c r="I2847">
        <v>44.6</v>
      </c>
      <c r="K2847" t="s">
        <v>26011</v>
      </c>
      <c r="L2847">
        <v>561</v>
      </c>
      <c r="M2847">
        <v>0</v>
      </c>
      <c r="N2847" t="s">
        <v>26012</v>
      </c>
      <c r="O2847" t="s">
        <v>26013</v>
      </c>
    </row>
    <row r="2848" spans="1:17" x14ac:dyDescent="0.3">
      <c r="A2848" t="s">
        <v>26014</v>
      </c>
      <c r="B2848" t="s">
        <v>3984</v>
      </c>
      <c r="C2848" t="s">
        <v>26015</v>
      </c>
      <c r="D2848" t="s">
        <v>26016</v>
      </c>
      <c r="E2848" t="s">
        <v>26017</v>
      </c>
      <c r="F2848" t="s">
        <v>26018</v>
      </c>
      <c r="G2848" t="s">
        <v>3917</v>
      </c>
      <c r="H2848">
        <v>45.458799999999997</v>
      </c>
      <c r="I2848">
        <v>46.9</v>
      </c>
      <c r="K2848" t="s">
        <v>26019</v>
      </c>
      <c r="L2848">
        <v>43</v>
      </c>
      <c r="M2848">
        <v>0</v>
      </c>
      <c r="N2848" t="s">
        <v>26012</v>
      </c>
      <c r="O2848" t="s">
        <v>26020</v>
      </c>
    </row>
    <row r="2849" spans="1:17" x14ac:dyDescent="0.3">
      <c r="A2849" t="s">
        <v>26021</v>
      </c>
      <c r="B2849" t="s">
        <v>3984</v>
      </c>
      <c r="C2849" t="s">
        <v>26022</v>
      </c>
      <c r="D2849" t="s">
        <v>26023</v>
      </c>
      <c r="E2849" t="s">
        <v>26024</v>
      </c>
      <c r="F2849" t="s">
        <v>26025</v>
      </c>
      <c r="G2849" t="s">
        <v>3917</v>
      </c>
      <c r="H2849">
        <v>30.7179</v>
      </c>
      <c r="I2849">
        <v>48.2</v>
      </c>
      <c r="K2849" t="s">
        <v>26026</v>
      </c>
      <c r="L2849">
        <v>959</v>
      </c>
      <c r="M2849">
        <v>0</v>
      </c>
      <c r="N2849" t="s">
        <v>26012</v>
      </c>
      <c r="O2849" t="s">
        <v>26027</v>
      </c>
    </row>
    <row r="2850" spans="1:17" x14ac:dyDescent="0.3">
      <c r="A2850" t="s">
        <v>26028</v>
      </c>
      <c r="B2850" t="s">
        <v>3984</v>
      </c>
      <c r="C2850" t="s">
        <v>26029</v>
      </c>
      <c r="D2850" t="s">
        <v>26030</v>
      </c>
      <c r="E2850" t="s">
        <v>26031</v>
      </c>
      <c r="F2850" t="s">
        <v>26032</v>
      </c>
      <c r="G2850" t="s">
        <v>3989</v>
      </c>
      <c r="H2850">
        <v>47.123600000000003</v>
      </c>
      <c r="I2850">
        <v>54.4</v>
      </c>
      <c r="K2850" t="s">
        <v>26033</v>
      </c>
      <c r="L2850">
        <v>44</v>
      </c>
      <c r="M2850">
        <v>0</v>
      </c>
      <c r="N2850" t="s">
        <v>26012</v>
      </c>
      <c r="O2850" t="s">
        <v>26034</v>
      </c>
    </row>
    <row r="2851" spans="1:17" x14ac:dyDescent="0.3">
      <c r="A2851" t="s">
        <v>26035</v>
      </c>
      <c r="B2851" t="s">
        <v>3984</v>
      </c>
      <c r="C2851" t="s">
        <v>26036</v>
      </c>
      <c r="D2851" t="s">
        <v>26037</v>
      </c>
      <c r="E2851" t="s">
        <v>26038</v>
      </c>
      <c r="F2851" t="s">
        <v>26039</v>
      </c>
      <c r="G2851" t="s">
        <v>3917</v>
      </c>
      <c r="H2851">
        <v>28.4176</v>
      </c>
      <c r="I2851">
        <v>49</v>
      </c>
      <c r="K2851" t="s">
        <v>26040</v>
      </c>
      <c r="L2851">
        <v>541</v>
      </c>
      <c r="M2851">
        <v>0</v>
      </c>
      <c r="N2851" t="s">
        <v>26012</v>
      </c>
      <c r="O2851" t="s">
        <v>26041</v>
      </c>
    </row>
    <row r="2852" spans="1:17" x14ac:dyDescent="0.3">
      <c r="A2852" t="s">
        <v>26042</v>
      </c>
      <c r="B2852" t="s">
        <v>3984</v>
      </c>
      <c r="C2852" t="s">
        <v>26043</v>
      </c>
      <c r="D2852" t="s">
        <v>26044</v>
      </c>
      <c r="E2852" t="s">
        <v>26045</v>
      </c>
      <c r="F2852" t="s">
        <v>26046</v>
      </c>
      <c r="G2852" t="s">
        <v>3917</v>
      </c>
      <c r="H2852">
        <v>34.270899999999997</v>
      </c>
      <c r="I2852">
        <v>55.7</v>
      </c>
      <c r="K2852" t="s">
        <v>26047</v>
      </c>
      <c r="L2852">
        <v>80</v>
      </c>
      <c r="M2852">
        <v>0</v>
      </c>
      <c r="N2852" t="s">
        <v>26012</v>
      </c>
      <c r="O2852" t="s">
        <v>26048</v>
      </c>
    </row>
    <row r="2853" spans="1:17" x14ac:dyDescent="0.3">
      <c r="A2853" t="s">
        <v>26049</v>
      </c>
      <c r="B2853" t="s">
        <v>3984</v>
      </c>
      <c r="C2853" t="s">
        <v>26050</v>
      </c>
      <c r="D2853" t="s">
        <v>26051</v>
      </c>
      <c r="E2853" t="s">
        <v>26052</v>
      </c>
      <c r="F2853" t="s">
        <v>26053</v>
      </c>
      <c r="G2853" t="s">
        <v>3917</v>
      </c>
      <c r="H2853">
        <v>33.546399999999998</v>
      </c>
      <c r="I2853">
        <v>48.1</v>
      </c>
      <c r="K2853" t="s">
        <v>26054</v>
      </c>
      <c r="L2853">
        <v>1923</v>
      </c>
      <c r="M2853">
        <v>11739</v>
      </c>
      <c r="N2853" t="s">
        <v>26012</v>
      </c>
      <c r="O2853" t="s">
        <v>26055</v>
      </c>
    </row>
    <row r="2854" spans="1:17" x14ac:dyDescent="0.3">
      <c r="A2854" t="s">
        <v>26056</v>
      </c>
      <c r="B2854" t="s">
        <v>4347</v>
      </c>
      <c r="C2854" t="s">
        <v>26057</v>
      </c>
      <c r="D2854" t="s">
        <v>26058</v>
      </c>
      <c r="E2854" t="s">
        <v>26059</v>
      </c>
      <c r="F2854" t="s">
        <v>26060</v>
      </c>
      <c r="G2854" t="s">
        <v>3917</v>
      </c>
      <c r="H2854">
        <v>19.3934</v>
      </c>
      <c r="I2854">
        <v>60.6</v>
      </c>
      <c r="K2854" t="s">
        <v>26061</v>
      </c>
      <c r="L2854">
        <v>156</v>
      </c>
      <c r="M2854">
        <v>6681</v>
      </c>
      <c r="N2854" t="s">
        <v>25158</v>
      </c>
      <c r="O2854" t="s">
        <v>26062</v>
      </c>
    </row>
    <row r="2855" spans="1:17" x14ac:dyDescent="0.3">
      <c r="A2855" t="s">
        <v>26063</v>
      </c>
      <c r="B2855" t="s">
        <v>4347</v>
      </c>
      <c r="D2855" t="s">
        <v>26064</v>
      </c>
      <c r="E2855" t="s">
        <v>26065</v>
      </c>
      <c r="F2855" t="s">
        <v>26066</v>
      </c>
      <c r="G2855" t="s">
        <v>3917</v>
      </c>
      <c r="H2855">
        <v>26.0901</v>
      </c>
      <c r="I2855">
        <v>54.9</v>
      </c>
      <c r="K2855" t="s">
        <v>26067</v>
      </c>
      <c r="L2855">
        <v>485</v>
      </c>
      <c r="M2855">
        <v>8022</v>
      </c>
      <c r="N2855" t="s">
        <v>26068</v>
      </c>
      <c r="O2855" t="s">
        <v>26069</v>
      </c>
    </row>
    <row r="2856" spans="1:17" x14ac:dyDescent="0.3">
      <c r="A2856" t="s">
        <v>26070</v>
      </c>
      <c r="B2856" t="s">
        <v>3912</v>
      </c>
      <c r="D2856" t="s">
        <v>26071</v>
      </c>
      <c r="E2856" t="s">
        <v>26072</v>
      </c>
      <c r="F2856" t="s">
        <v>26073</v>
      </c>
      <c r="G2856" t="s">
        <v>3917</v>
      </c>
      <c r="H2856">
        <v>75.321799999999996</v>
      </c>
      <c r="I2856">
        <v>45.8</v>
      </c>
      <c r="K2856" t="s">
        <v>26074</v>
      </c>
      <c r="L2856">
        <v>3162</v>
      </c>
      <c r="M2856">
        <v>15459</v>
      </c>
      <c r="N2856" t="s">
        <v>26068</v>
      </c>
      <c r="O2856" t="s">
        <v>26075</v>
      </c>
      <c r="P2856" t="s">
        <v>26076</v>
      </c>
    </row>
    <row r="2857" spans="1:17" x14ac:dyDescent="0.3">
      <c r="A2857" t="s">
        <v>26077</v>
      </c>
      <c r="B2857" t="s">
        <v>3984</v>
      </c>
      <c r="C2857" t="s">
        <v>26078</v>
      </c>
      <c r="D2857" t="s">
        <v>26079</v>
      </c>
      <c r="E2857" t="s">
        <v>26080</v>
      </c>
      <c r="F2857" t="s">
        <v>26081</v>
      </c>
      <c r="G2857" t="s">
        <v>3989</v>
      </c>
      <c r="H2857">
        <v>31.475100000000001</v>
      </c>
      <c r="I2857">
        <v>52.8</v>
      </c>
      <c r="K2857" t="s">
        <v>26082</v>
      </c>
      <c r="L2857">
        <v>434</v>
      </c>
      <c r="M2857">
        <v>0</v>
      </c>
      <c r="N2857" t="s">
        <v>26083</v>
      </c>
      <c r="O2857" t="s">
        <v>26084</v>
      </c>
    </row>
    <row r="2858" spans="1:17" x14ac:dyDescent="0.3">
      <c r="A2858" t="s">
        <v>26085</v>
      </c>
      <c r="B2858" t="s">
        <v>3984</v>
      </c>
      <c r="C2858" t="s">
        <v>26086</v>
      </c>
      <c r="D2858" t="s">
        <v>26087</v>
      </c>
      <c r="E2858" t="s">
        <v>26088</v>
      </c>
      <c r="F2858" t="s">
        <v>26089</v>
      </c>
      <c r="G2858" t="s">
        <v>3989</v>
      </c>
      <c r="H2858">
        <v>42.868400000000001</v>
      </c>
      <c r="I2858">
        <v>50.8</v>
      </c>
      <c r="K2858" t="s">
        <v>26090</v>
      </c>
      <c r="L2858">
        <v>36</v>
      </c>
      <c r="M2858">
        <v>0</v>
      </c>
      <c r="N2858" t="s">
        <v>26091</v>
      </c>
      <c r="O2858" t="s">
        <v>26092</v>
      </c>
    </row>
    <row r="2859" spans="1:17" x14ac:dyDescent="0.3">
      <c r="A2859" t="s">
        <v>26093</v>
      </c>
      <c r="B2859" t="s">
        <v>3984</v>
      </c>
      <c r="C2859" t="s">
        <v>26094</v>
      </c>
      <c r="D2859" t="s">
        <v>26095</v>
      </c>
      <c r="E2859" t="s">
        <v>26096</v>
      </c>
      <c r="F2859" t="s">
        <v>26097</v>
      </c>
      <c r="G2859" t="s">
        <v>3917</v>
      </c>
      <c r="H2859">
        <v>31.747499999999999</v>
      </c>
      <c r="I2859">
        <v>55.2</v>
      </c>
      <c r="K2859" t="s">
        <v>26098</v>
      </c>
      <c r="L2859">
        <v>628</v>
      </c>
      <c r="M2859">
        <v>9430</v>
      </c>
      <c r="N2859" t="s">
        <v>7333</v>
      </c>
      <c r="O2859" t="s">
        <v>26099</v>
      </c>
      <c r="P2859" t="s">
        <v>26100</v>
      </c>
      <c r="Q2859">
        <v>25</v>
      </c>
    </row>
    <row r="2860" spans="1:17" x14ac:dyDescent="0.3">
      <c r="A2860" t="s">
        <v>26101</v>
      </c>
      <c r="B2860" t="s">
        <v>4635</v>
      </c>
      <c r="C2860" t="s">
        <v>26102</v>
      </c>
      <c r="D2860" t="s">
        <v>26103</v>
      </c>
      <c r="E2860" t="s">
        <v>4671</v>
      </c>
      <c r="F2860" t="s">
        <v>26104</v>
      </c>
      <c r="G2860" t="s">
        <v>3917</v>
      </c>
      <c r="H2860">
        <v>1025.23</v>
      </c>
      <c r="I2860">
        <v>41.7</v>
      </c>
      <c r="K2860" t="s">
        <v>26105</v>
      </c>
      <c r="L2860">
        <v>38987</v>
      </c>
      <c r="M2860">
        <v>13651</v>
      </c>
      <c r="N2860" t="s">
        <v>4674</v>
      </c>
      <c r="O2860" t="s">
        <v>26106</v>
      </c>
    </row>
    <row r="2861" spans="1:17" x14ac:dyDescent="0.3">
      <c r="A2861" t="s">
        <v>26107</v>
      </c>
      <c r="B2861" t="s">
        <v>4226</v>
      </c>
      <c r="D2861" t="s">
        <v>26108</v>
      </c>
      <c r="E2861" t="s">
        <v>13946</v>
      </c>
      <c r="F2861" t="s">
        <v>26109</v>
      </c>
      <c r="G2861" t="s">
        <v>3989</v>
      </c>
      <c r="H2861">
        <v>208.911</v>
      </c>
      <c r="I2861">
        <v>34</v>
      </c>
      <c r="K2861" t="s">
        <v>26110</v>
      </c>
      <c r="L2861">
        <v>434756</v>
      </c>
      <c r="M2861">
        <v>0</v>
      </c>
      <c r="N2861" t="s">
        <v>13949</v>
      </c>
      <c r="O2861" t="s">
        <v>26111</v>
      </c>
    </row>
    <row r="2862" spans="1:17" x14ac:dyDescent="0.3">
      <c r="A2862" t="s">
        <v>26112</v>
      </c>
      <c r="B2862" t="s">
        <v>3923</v>
      </c>
      <c r="C2862" t="s">
        <v>26113</v>
      </c>
      <c r="D2862" t="s">
        <v>26114</v>
      </c>
      <c r="E2862" t="s">
        <v>26115</v>
      </c>
      <c r="F2862" t="s">
        <v>26116</v>
      </c>
      <c r="G2862" t="s">
        <v>3989</v>
      </c>
      <c r="H2862">
        <v>699.79399999999998</v>
      </c>
      <c r="I2862">
        <v>37.799999999999997</v>
      </c>
      <c r="K2862" t="s">
        <v>26117</v>
      </c>
      <c r="L2862">
        <v>3368</v>
      </c>
      <c r="M2862">
        <v>0</v>
      </c>
      <c r="N2862" t="s">
        <v>26118</v>
      </c>
      <c r="O2862" t="s">
        <v>26119</v>
      </c>
    </row>
    <row r="2863" spans="1:17" x14ac:dyDescent="0.3">
      <c r="A2863" t="s">
        <v>26120</v>
      </c>
      <c r="B2863" t="s">
        <v>4635</v>
      </c>
      <c r="C2863" t="s">
        <v>26121</v>
      </c>
      <c r="D2863" t="s">
        <v>26122</v>
      </c>
      <c r="E2863" t="s">
        <v>26123</v>
      </c>
      <c r="F2863" t="s">
        <v>26124</v>
      </c>
      <c r="G2863" t="s">
        <v>3906</v>
      </c>
      <c r="H2863">
        <v>1072.67</v>
      </c>
      <c r="I2863">
        <v>42.7271</v>
      </c>
      <c r="J2863" t="s">
        <v>26125</v>
      </c>
      <c r="K2863" t="s">
        <v>26126</v>
      </c>
      <c r="L2863">
        <v>619</v>
      </c>
      <c r="M2863">
        <v>42246</v>
      </c>
      <c r="N2863" t="s">
        <v>12976</v>
      </c>
      <c r="O2863" t="s">
        <v>26127</v>
      </c>
      <c r="P2863" t="s">
        <v>26128</v>
      </c>
    </row>
    <row r="2864" spans="1:17" x14ac:dyDescent="0.3">
      <c r="A2864" t="s">
        <v>26129</v>
      </c>
      <c r="B2864" t="s">
        <v>3984</v>
      </c>
      <c r="C2864" t="s">
        <v>26130</v>
      </c>
      <c r="D2864" t="s">
        <v>26131</v>
      </c>
      <c r="E2864" t="s">
        <v>26132</v>
      </c>
      <c r="F2864" t="s">
        <v>26133</v>
      </c>
      <c r="G2864" t="s">
        <v>3917</v>
      </c>
      <c r="H2864">
        <v>46.292700000000004</v>
      </c>
      <c r="I2864">
        <v>48.3</v>
      </c>
      <c r="K2864" t="s">
        <v>26134</v>
      </c>
      <c r="L2864">
        <v>254</v>
      </c>
      <c r="M2864">
        <v>15797</v>
      </c>
      <c r="N2864" t="s">
        <v>7096</v>
      </c>
      <c r="O2864" t="s">
        <v>26135</v>
      </c>
      <c r="P2864" t="s">
        <v>26136</v>
      </c>
    </row>
    <row r="2865" spans="1:17" x14ac:dyDescent="0.3">
      <c r="A2865" t="s">
        <v>26137</v>
      </c>
      <c r="B2865" t="s">
        <v>3984</v>
      </c>
      <c r="C2865" t="s">
        <v>26138</v>
      </c>
      <c r="D2865" t="s">
        <v>26139</v>
      </c>
      <c r="E2865" t="s">
        <v>26140</v>
      </c>
      <c r="F2865" t="s">
        <v>26141</v>
      </c>
      <c r="G2865" t="s">
        <v>3989</v>
      </c>
      <c r="H2865">
        <v>29.140899999999998</v>
      </c>
      <c r="I2865">
        <v>47.3</v>
      </c>
      <c r="K2865" t="s">
        <v>26142</v>
      </c>
      <c r="L2865">
        <v>92</v>
      </c>
      <c r="M2865">
        <v>9629</v>
      </c>
      <c r="N2865" t="s">
        <v>26143</v>
      </c>
      <c r="O2865" t="s">
        <v>26144</v>
      </c>
      <c r="P2865" t="s">
        <v>26145</v>
      </c>
      <c r="Q2865">
        <v>24</v>
      </c>
    </row>
    <row r="2866" spans="1:17" x14ac:dyDescent="0.3">
      <c r="A2866" t="s">
        <v>26146</v>
      </c>
      <c r="B2866" t="s">
        <v>3923</v>
      </c>
      <c r="D2866" t="s">
        <v>26147</v>
      </c>
      <c r="E2866" t="s">
        <v>26148</v>
      </c>
      <c r="F2866" t="s">
        <v>26149</v>
      </c>
      <c r="G2866" t="s">
        <v>3989</v>
      </c>
      <c r="H2866">
        <v>432.755</v>
      </c>
      <c r="I2866">
        <v>33.799999999999997</v>
      </c>
      <c r="K2866" t="s">
        <v>26150</v>
      </c>
      <c r="L2866">
        <v>756125</v>
      </c>
      <c r="M2866">
        <v>0</v>
      </c>
      <c r="N2866" t="s">
        <v>26151</v>
      </c>
      <c r="O2866" t="s">
        <v>26152</v>
      </c>
    </row>
    <row r="2867" spans="1:17" x14ac:dyDescent="0.3">
      <c r="A2867" t="s">
        <v>776</v>
      </c>
      <c r="B2867" t="s">
        <v>3984</v>
      </c>
      <c r="C2867" t="s">
        <v>26153</v>
      </c>
      <c r="D2867" t="s">
        <v>26154</v>
      </c>
      <c r="E2867" t="s">
        <v>26155</v>
      </c>
      <c r="F2867" t="s">
        <v>26156</v>
      </c>
      <c r="G2867" t="s">
        <v>3917</v>
      </c>
      <c r="H2867">
        <v>50.578000000000003</v>
      </c>
      <c r="I2867">
        <v>52</v>
      </c>
      <c r="K2867" t="s">
        <v>26157</v>
      </c>
      <c r="L2867">
        <v>860</v>
      </c>
      <c r="M2867">
        <v>0</v>
      </c>
      <c r="N2867" t="s">
        <v>26158</v>
      </c>
      <c r="O2867" t="s">
        <v>26159</v>
      </c>
      <c r="Q2867">
        <v>20</v>
      </c>
    </row>
    <row r="2868" spans="1:17" x14ac:dyDescent="0.3">
      <c r="A2868" t="s">
        <v>26160</v>
      </c>
      <c r="B2868" t="s">
        <v>3984</v>
      </c>
      <c r="C2868" t="s">
        <v>26161</v>
      </c>
      <c r="D2868" t="s">
        <v>26162</v>
      </c>
      <c r="E2868" t="s">
        <v>26163</v>
      </c>
      <c r="F2868" t="s">
        <v>26164</v>
      </c>
      <c r="G2868" t="s">
        <v>3917</v>
      </c>
      <c r="H2868">
        <v>50.474200000000003</v>
      </c>
      <c r="I2868">
        <v>52</v>
      </c>
      <c r="K2868" t="s">
        <v>26165</v>
      </c>
      <c r="L2868">
        <v>929</v>
      </c>
      <c r="M2868">
        <v>13884</v>
      </c>
      <c r="N2868" t="s">
        <v>26151</v>
      </c>
      <c r="O2868" t="s">
        <v>26166</v>
      </c>
    </row>
    <row r="2869" spans="1:17" x14ac:dyDescent="0.3">
      <c r="A2869" t="s">
        <v>26167</v>
      </c>
      <c r="B2869" t="s">
        <v>3984</v>
      </c>
      <c r="C2869" t="s">
        <v>26168</v>
      </c>
      <c r="D2869" t="s">
        <v>26169</v>
      </c>
      <c r="E2869" t="s">
        <v>26170</v>
      </c>
      <c r="F2869" t="s">
        <v>26171</v>
      </c>
      <c r="G2869" t="s">
        <v>3917</v>
      </c>
      <c r="H2869">
        <v>48.373399999999997</v>
      </c>
      <c r="I2869">
        <v>52.8</v>
      </c>
      <c r="K2869" t="s">
        <v>26172</v>
      </c>
      <c r="L2869">
        <v>2776</v>
      </c>
      <c r="M2869">
        <v>13783</v>
      </c>
      <c r="N2869" t="s">
        <v>26151</v>
      </c>
      <c r="O2869" t="s">
        <v>26173</v>
      </c>
    </row>
    <row r="2870" spans="1:17" x14ac:dyDescent="0.3">
      <c r="A2870" t="s">
        <v>26174</v>
      </c>
      <c r="B2870" t="s">
        <v>3984</v>
      </c>
      <c r="C2870" t="s">
        <v>26175</v>
      </c>
      <c r="D2870" t="s">
        <v>26176</v>
      </c>
      <c r="E2870" t="s">
        <v>26177</v>
      </c>
      <c r="F2870" t="s">
        <v>26178</v>
      </c>
      <c r="G2870" t="s">
        <v>3989</v>
      </c>
      <c r="H2870">
        <v>37.784199999999998</v>
      </c>
      <c r="I2870">
        <v>47.8</v>
      </c>
      <c r="K2870" t="s">
        <v>26179</v>
      </c>
      <c r="L2870">
        <v>961</v>
      </c>
      <c r="M2870">
        <v>0</v>
      </c>
      <c r="N2870" t="s">
        <v>4700</v>
      </c>
      <c r="O2870" t="s">
        <v>26180</v>
      </c>
      <c r="Q2870">
        <v>25</v>
      </c>
    </row>
    <row r="2871" spans="1:17" x14ac:dyDescent="0.3">
      <c r="A2871" t="s">
        <v>339</v>
      </c>
      <c r="B2871" t="s">
        <v>3984</v>
      </c>
      <c r="C2871" s="23">
        <v>34700</v>
      </c>
      <c r="D2871" t="s">
        <v>26181</v>
      </c>
      <c r="E2871" t="s">
        <v>26182</v>
      </c>
      <c r="F2871" t="s">
        <v>26183</v>
      </c>
      <c r="G2871" t="s">
        <v>4048</v>
      </c>
      <c r="H2871">
        <v>36.5122</v>
      </c>
      <c r="I2871">
        <v>46.217799999999997</v>
      </c>
      <c r="J2871" t="s">
        <v>26184</v>
      </c>
      <c r="L2871">
        <v>9</v>
      </c>
      <c r="M2871">
        <v>0</v>
      </c>
      <c r="N2871" t="s">
        <v>26185</v>
      </c>
      <c r="O2871" t="s">
        <v>26186</v>
      </c>
      <c r="Q2871">
        <v>25</v>
      </c>
    </row>
    <row r="2872" spans="1:17" x14ac:dyDescent="0.3">
      <c r="A2872" t="s">
        <v>710</v>
      </c>
      <c r="B2872" t="s">
        <v>3984</v>
      </c>
      <c r="C2872" t="s">
        <v>26187</v>
      </c>
      <c r="D2872" t="s">
        <v>26188</v>
      </c>
      <c r="E2872" t="s">
        <v>26189</v>
      </c>
      <c r="F2872" t="s">
        <v>26190</v>
      </c>
      <c r="G2872" t="s">
        <v>3917</v>
      </c>
      <c r="H2872">
        <v>38.835000000000001</v>
      </c>
      <c r="I2872">
        <v>57.1</v>
      </c>
      <c r="K2872" t="s">
        <v>26191</v>
      </c>
      <c r="L2872">
        <v>173</v>
      </c>
      <c r="M2872">
        <v>13165</v>
      </c>
      <c r="N2872" t="s">
        <v>26192</v>
      </c>
      <c r="O2872" t="s">
        <v>26193</v>
      </c>
      <c r="Q2872">
        <v>24</v>
      </c>
    </row>
    <row r="2873" spans="1:17" x14ac:dyDescent="0.3">
      <c r="A2873" t="s">
        <v>26194</v>
      </c>
      <c r="B2873" t="s">
        <v>4347</v>
      </c>
      <c r="C2873" t="s">
        <v>26195</v>
      </c>
      <c r="D2873" t="s">
        <v>26196</v>
      </c>
      <c r="E2873" t="s">
        <v>26197</v>
      </c>
      <c r="F2873" t="s">
        <v>26198</v>
      </c>
      <c r="G2873" t="s">
        <v>3917</v>
      </c>
      <c r="H2873">
        <v>119.02800000000001</v>
      </c>
      <c r="I2873">
        <v>44.7</v>
      </c>
      <c r="K2873" t="s">
        <v>26199</v>
      </c>
      <c r="L2873">
        <v>20457</v>
      </c>
      <c r="M2873">
        <v>12834</v>
      </c>
      <c r="N2873" t="s">
        <v>26200</v>
      </c>
      <c r="O2873" t="s">
        <v>26201</v>
      </c>
    </row>
    <row r="2874" spans="1:17" x14ac:dyDescent="0.3">
      <c r="A2874" t="s">
        <v>26202</v>
      </c>
      <c r="B2874" t="s">
        <v>3912</v>
      </c>
      <c r="C2874" t="s">
        <v>26203</v>
      </c>
      <c r="D2874" t="s">
        <v>26204</v>
      </c>
      <c r="E2874" t="s">
        <v>26205</v>
      </c>
      <c r="F2874" t="s">
        <v>26206</v>
      </c>
      <c r="G2874" t="s">
        <v>3917</v>
      </c>
      <c r="H2874">
        <v>39.101399999999998</v>
      </c>
      <c r="I2874">
        <v>53.3</v>
      </c>
      <c r="K2874" t="s">
        <v>26207</v>
      </c>
      <c r="L2874">
        <v>71</v>
      </c>
      <c r="M2874">
        <v>0</v>
      </c>
      <c r="N2874" t="s">
        <v>19450</v>
      </c>
      <c r="O2874" t="s">
        <v>26208</v>
      </c>
    </row>
    <row r="2875" spans="1:17" x14ac:dyDescent="0.3">
      <c r="A2875" t="s">
        <v>26209</v>
      </c>
      <c r="B2875" t="s">
        <v>3984</v>
      </c>
      <c r="C2875" t="s">
        <v>26210</v>
      </c>
      <c r="D2875" t="s">
        <v>26211</v>
      </c>
      <c r="E2875" t="s">
        <v>26212</v>
      </c>
      <c r="F2875" t="s">
        <v>26213</v>
      </c>
      <c r="G2875" t="s">
        <v>3917</v>
      </c>
      <c r="H2875">
        <v>47.119500000000002</v>
      </c>
      <c r="I2875">
        <v>48.2</v>
      </c>
      <c r="K2875" t="s">
        <v>26214</v>
      </c>
      <c r="L2875">
        <v>2626</v>
      </c>
      <c r="M2875">
        <v>12632</v>
      </c>
      <c r="N2875" t="s">
        <v>7677</v>
      </c>
      <c r="O2875" t="s">
        <v>26215</v>
      </c>
    </row>
    <row r="2876" spans="1:17" x14ac:dyDescent="0.3">
      <c r="A2876" t="s">
        <v>26216</v>
      </c>
      <c r="B2876" t="s">
        <v>3984</v>
      </c>
      <c r="C2876" t="s">
        <v>26217</v>
      </c>
      <c r="D2876" t="s">
        <v>26218</v>
      </c>
      <c r="E2876" t="s">
        <v>26219</v>
      </c>
      <c r="F2876" t="s">
        <v>26220</v>
      </c>
      <c r="G2876" t="s">
        <v>3917</v>
      </c>
      <c r="H2876">
        <v>60.4392</v>
      </c>
      <c r="I2876">
        <v>44</v>
      </c>
      <c r="K2876" t="s">
        <v>26221</v>
      </c>
      <c r="L2876">
        <v>3331</v>
      </c>
      <c r="M2876">
        <v>0</v>
      </c>
      <c r="N2876" t="s">
        <v>7677</v>
      </c>
      <c r="O2876" t="s">
        <v>26222</v>
      </c>
    </row>
    <row r="2877" spans="1:17" x14ac:dyDescent="0.3">
      <c r="A2877" t="s">
        <v>26223</v>
      </c>
      <c r="B2877" t="s">
        <v>4635</v>
      </c>
      <c r="C2877" t="s">
        <v>26224</v>
      </c>
      <c r="D2877" t="s">
        <v>26225</v>
      </c>
      <c r="E2877" t="s">
        <v>26226</v>
      </c>
      <c r="F2877" t="s">
        <v>26227</v>
      </c>
      <c r="G2877" t="s">
        <v>3906</v>
      </c>
      <c r="H2877">
        <v>1060.27</v>
      </c>
      <c r="I2877">
        <v>41.826900000000002</v>
      </c>
      <c r="J2877" t="s">
        <v>26228</v>
      </c>
      <c r="K2877" t="s">
        <v>26229</v>
      </c>
      <c r="L2877">
        <v>2015</v>
      </c>
      <c r="M2877">
        <v>29134</v>
      </c>
      <c r="N2877" t="s">
        <v>15331</v>
      </c>
      <c r="O2877" t="s">
        <v>26230</v>
      </c>
      <c r="P2877" t="s">
        <v>26231</v>
      </c>
    </row>
    <row r="2878" spans="1:17" x14ac:dyDescent="0.3">
      <c r="A2878" t="s">
        <v>26232</v>
      </c>
      <c r="B2878" t="s">
        <v>4635</v>
      </c>
      <c r="C2878" t="s">
        <v>26233</v>
      </c>
      <c r="D2878" t="s">
        <v>26234</v>
      </c>
      <c r="E2878" t="s">
        <v>26235</v>
      </c>
      <c r="F2878" t="s">
        <v>26236</v>
      </c>
      <c r="G2878" t="s">
        <v>3917</v>
      </c>
      <c r="H2878">
        <v>1128.18</v>
      </c>
      <c r="I2878">
        <v>41.9</v>
      </c>
      <c r="K2878" t="s">
        <v>26237</v>
      </c>
      <c r="L2878">
        <v>70001</v>
      </c>
      <c r="M2878">
        <v>0</v>
      </c>
      <c r="N2878" t="s">
        <v>23207</v>
      </c>
      <c r="O2878" t="s">
        <v>26238</v>
      </c>
    </row>
    <row r="2879" spans="1:17" x14ac:dyDescent="0.3">
      <c r="A2879" t="s">
        <v>26239</v>
      </c>
      <c r="B2879" t="s">
        <v>4635</v>
      </c>
      <c r="C2879" t="s">
        <v>26240</v>
      </c>
      <c r="D2879" t="s">
        <v>26241</v>
      </c>
      <c r="E2879" t="s">
        <v>26242</v>
      </c>
      <c r="F2879" t="s">
        <v>26243</v>
      </c>
      <c r="G2879" t="s">
        <v>3917</v>
      </c>
      <c r="H2879">
        <v>1045.28</v>
      </c>
      <c r="I2879">
        <v>40.6</v>
      </c>
      <c r="K2879" t="s">
        <v>26244</v>
      </c>
      <c r="L2879">
        <v>34302</v>
      </c>
      <c r="M2879">
        <v>17131</v>
      </c>
      <c r="N2879" t="s">
        <v>26245</v>
      </c>
      <c r="O2879" t="s">
        <v>26246</v>
      </c>
    </row>
    <row r="2880" spans="1:17" x14ac:dyDescent="0.3">
      <c r="A2880" t="s">
        <v>3770</v>
      </c>
      <c r="B2880" t="s">
        <v>3984</v>
      </c>
      <c r="C2880" t="s">
        <v>26247</v>
      </c>
      <c r="D2880" t="s">
        <v>26248</v>
      </c>
      <c r="E2880" t="s">
        <v>26249</v>
      </c>
      <c r="F2880" t="s">
        <v>26250</v>
      </c>
      <c r="G2880" t="s">
        <v>3989</v>
      </c>
      <c r="H2880">
        <v>33.765700000000002</v>
      </c>
      <c r="I2880">
        <v>52.7</v>
      </c>
      <c r="K2880" t="s">
        <v>26251</v>
      </c>
      <c r="L2880">
        <v>1593</v>
      </c>
      <c r="M2880">
        <v>0</v>
      </c>
      <c r="N2880" t="s">
        <v>26252</v>
      </c>
      <c r="O2880" t="s">
        <v>26253</v>
      </c>
    </row>
    <row r="2881" spans="1:17" x14ac:dyDescent="0.3">
      <c r="A2881" t="s">
        <v>26254</v>
      </c>
      <c r="B2881" t="s">
        <v>4267</v>
      </c>
      <c r="C2881" t="s">
        <v>26255</v>
      </c>
      <c r="D2881" t="s">
        <v>26256</v>
      </c>
      <c r="E2881" t="s">
        <v>26257</v>
      </c>
      <c r="F2881" t="s">
        <v>26258</v>
      </c>
      <c r="G2881" t="s">
        <v>3917</v>
      </c>
      <c r="H2881">
        <v>903.12</v>
      </c>
      <c r="I2881">
        <v>34.200000000000003</v>
      </c>
      <c r="K2881" t="s">
        <v>26259</v>
      </c>
      <c r="L2881">
        <v>187</v>
      </c>
      <c r="M2881">
        <v>0</v>
      </c>
      <c r="N2881" t="s">
        <v>26260</v>
      </c>
      <c r="O2881" t="s">
        <v>26261</v>
      </c>
    </row>
    <row r="2882" spans="1:17" x14ac:dyDescent="0.3">
      <c r="A2882" t="s">
        <v>26262</v>
      </c>
      <c r="B2882" t="s">
        <v>4226</v>
      </c>
      <c r="C2882" t="s">
        <v>26263</v>
      </c>
      <c r="D2882" t="s">
        <v>26264</v>
      </c>
      <c r="E2882" t="s">
        <v>26265</v>
      </c>
      <c r="F2882" t="s">
        <v>26266</v>
      </c>
      <c r="G2882" t="s">
        <v>3917</v>
      </c>
      <c r="H2882">
        <v>462.505</v>
      </c>
      <c r="I2882">
        <v>37.099699999999999</v>
      </c>
      <c r="J2882" t="s">
        <v>26267</v>
      </c>
      <c r="K2882" t="s">
        <v>26268</v>
      </c>
      <c r="L2882">
        <v>3306</v>
      </c>
      <c r="M2882">
        <v>22638</v>
      </c>
      <c r="N2882" t="s">
        <v>20375</v>
      </c>
      <c r="O2882" t="s">
        <v>26269</v>
      </c>
      <c r="P2882" t="s">
        <v>26270</v>
      </c>
    </row>
    <row r="2883" spans="1:17" x14ac:dyDescent="0.3">
      <c r="A2883" t="s">
        <v>26271</v>
      </c>
      <c r="B2883" t="s">
        <v>3923</v>
      </c>
      <c r="C2883" t="s">
        <v>26272</v>
      </c>
      <c r="D2883" t="s">
        <v>26273</v>
      </c>
      <c r="E2883" t="s">
        <v>26274</v>
      </c>
      <c r="F2883" t="s">
        <v>26275</v>
      </c>
      <c r="G2883" t="s">
        <v>3917</v>
      </c>
      <c r="H2883">
        <v>430.959</v>
      </c>
      <c r="I2883">
        <v>31.6</v>
      </c>
      <c r="K2883" t="s">
        <v>26276</v>
      </c>
      <c r="L2883">
        <v>72077</v>
      </c>
      <c r="M2883">
        <v>0</v>
      </c>
      <c r="N2883" t="s">
        <v>14186</v>
      </c>
      <c r="O2883" t="s">
        <v>26277</v>
      </c>
    </row>
    <row r="2884" spans="1:17" x14ac:dyDescent="0.3">
      <c r="A2884" t="s">
        <v>26278</v>
      </c>
      <c r="B2884" t="s">
        <v>3923</v>
      </c>
      <c r="C2884" t="s">
        <v>26279</v>
      </c>
      <c r="D2884" t="s">
        <v>26280</v>
      </c>
      <c r="E2884" t="s">
        <v>26281</v>
      </c>
      <c r="F2884" t="s">
        <v>26282</v>
      </c>
      <c r="G2884" t="s">
        <v>3906</v>
      </c>
      <c r="H2884">
        <v>652.79700000000003</v>
      </c>
      <c r="I2884">
        <v>35.000700000000002</v>
      </c>
      <c r="J2884" t="s">
        <v>26283</v>
      </c>
      <c r="K2884" t="s">
        <v>26284</v>
      </c>
      <c r="L2884">
        <v>913</v>
      </c>
      <c r="M2884">
        <v>0</v>
      </c>
      <c r="N2884" t="s">
        <v>11560</v>
      </c>
      <c r="O2884" t="s">
        <v>26285</v>
      </c>
    </row>
    <row r="2885" spans="1:17" x14ac:dyDescent="0.3">
      <c r="A2885" t="s">
        <v>26286</v>
      </c>
      <c r="B2885" t="s">
        <v>4367</v>
      </c>
      <c r="C2885" t="s">
        <v>26287</v>
      </c>
      <c r="D2885" t="s">
        <v>26288</v>
      </c>
      <c r="E2885" t="s">
        <v>26289</v>
      </c>
      <c r="F2885" t="s">
        <v>26290</v>
      </c>
      <c r="G2885" t="s">
        <v>3917</v>
      </c>
      <c r="H2885">
        <v>395.09199999999998</v>
      </c>
      <c r="I2885">
        <v>45.1</v>
      </c>
      <c r="K2885" t="s">
        <v>26291</v>
      </c>
      <c r="L2885">
        <v>9053</v>
      </c>
      <c r="M2885">
        <v>0</v>
      </c>
      <c r="N2885" t="s">
        <v>17202</v>
      </c>
      <c r="O2885" t="s">
        <v>26292</v>
      </c>
    </row>
    <row r="2886" spans="1:17" x14ac:dyDescent="0.3">
      <c r="A2886" t="s">
        <v>26293</v>
      </c>
      <c r="B2886" t="s">
        <v>4367</v>
      </c>
      <c r="D2886" t="s">
        <v>26294</v>
      </c>
      <c r="E2886" t="s">
        <v>26295</v>
      </c>
      <c r="F2886" t="s">
        <v>26296</v>
      </c>
      <c r="G2886" t="s">
        <v>3906</v>
      </c>
      <c r="H2886">
        <v>519.23900000000003</v>
      </c>
      <c r="I2886">
        <v>41.077199999999998</v>
      </c>
      <c r="J2886" t="s">
        <v>26297</v>
      </c>
      <c r="L2886">
        <v>24</v>
      </c>
      <c r="M2886">
        <v>0</v>
      </c>
      <c r="N2886" t="s">
        <v>5712</v>
      </c>
      <c r="O2886" t="s">
        <v>26298</v>
      </c>
    </row>
    <row r="2887" spans="1:17" x14ac:dyDescent="0.3">
      <c r="A2887" t="s">
        <v>26299</v>
      </c>
      <c r="B2887" t="s">
        <v>4443</v>
      </c>
      <c r="C2887" t="s">
        <v>26300</v>
      </c>
      <c r="D2887" t="s">
        <v>26301</v>
      </c>
      <c r="E2887" t="s">
        <v>26302</v>
      </c>
      <c r="F2887" t="s">
        <v>26303</v>
      </c>
      <c r="G2887" t="s">
        <v>3917</v>
      </c>
      <c r="H2887">
        <v>2002.8</v>
      </c>
      <c r="I2887">
        <v>43.1999</v>
      </c>
      <c r="J2887" t="s">
        <v>26304</v>
      </c>
      <c r="K2887" t="s">
        <v>26305</v>
      </c>
      <c r="L2887">
        <v>93</v>
      </c>
      <c r="M2887">
        <v>61156</v>
      </c>
      <c r="N2887" t="s">
        <v>9172</v>
      </c>
      <c r="O2887" t="s">
        <v>26306</v>
      </c>
      <c r="P2887" t="s">
        <v>26307</v>
      </c>
    </row>
    <row r="2888" spans="1:17" x14ac:dyDescent="0.3">
      <c r="A2888" t="s">
        <v>26308</v>
      </c>
      <c r="B2888" t="s">
        <v>4635</v>
      </c>
      <c r="C2888" t="s">
        <v>26309</v>
      </c>
      <c r="D2888" t="s">
        <v>26310</v>
      </c>
      <c r="E2888" t="s">
        <v>26311</v>
      </c>
      <c r="F2888" t="s">
        <v>26312</v>
      </c>
      <c r="G2888" t="s">
        <v>3906</v>
      </c>
      <c r="H2888">
        <v>1195.8499999999999</v>
      </c>
      <c r="I2888">
        <v>42.234900000000003</v>
      </c>
      <c r="J2888" t="s">
        <v>26313</v>
      </c>
      <c r="K2888" t="s">
        <v>26314</v>
      </c>
      <c r="L2888">
        <v>133</v>
      </c>
      <c r="M2888">
        <v>41389</v>
      </c>
      <c r="N2888" t="s">
        <v>10621</v>
      </c>
      <c r="O2888" t="s">
        <v>26315</v>
      </c>
      <c r="P2888" t="s">
        <v>26316</v>
      </c>
    </row>
    <row r="2889" spans="1:17" x14ac:dyDescent="0.3">
      <c r="A2889" t="s">
        <v>26317</v>
      </c>
      <c r="B2889" t="s">
        <v>4347</v>
      </c>
      <c r="C2889" t="s">
        <v>26318</v>
      </c>
      <c r="D2889" t="s">
        <v>26319</v>
      </c>
      <c r="E2889" t="s">
        <v>26320</v>
      </c>
      <c r="F2889" t="s">
        <v>26321</v>
      </c>
      <c r="G2889" t="s">
        <v>3989</v>
      </c>
      <c r="H2889">
        <v>20.0763</v>
      </c>
      <c r="I2889">
        <v>47.6</v>
      </c>
      <c r="K2889" t="s">
        <v>26322</v>
      </c>
      <c r="L2889">
        <v>22</v>
      </c>
      <c r="M2889">
        <v>0</v>
      </c>
      <c r="N2889" t="s">
        <v>10347</v>
      </c>
      <c r="O2889" t="s">
        <v>26323</v>
      </c>
      <c r="Q2889">
        <v>20</v>
      </c>
    </row>
    <row r="2890" spans="1:17" x14ac:dyDescent="0.3">
      <c r="A2890" t="s">
        <v>26324</v>
      </c>
      <c r="B2890" t="s">
        <v>4208</v>
      </c>
      <c r="C2890" t="s">
        <v>26325</v>
      </c>
      <c r="D2890" t="s">
        <v>26326</v>
      </c>
      <c r="E2890" t="s">
        <v>26327</v>
      </c>
      <c r="F2890" t="s">
        <v>26328</v>
      </c>
      <c r="G2890" t="s">
        <v>3917</v>
      </c>
      <c r="H2890">
        <v>111.13800000000001</v>
      </c>
      <c r="I2890">
        <v>36.1</v>
      </c>
      <c r="K2890" t="s">
        <v>26329</v>
      </c>
      <c r="L2890">
        <v>1761</v>
      </c>
      <c r="M2890">
        <v>0</v>
      </c>
      <c r="N2890" t="s">
        <v>26330</v>
      </c>
      <c r="O2890" t="s">
        <v>26331</v>
      </c>
    </row>
    <row r="2891" spans="1:17" x14ac:dyDescent="0.3">
      <c r="A2891" t="s">
        <v>26332</v>
      </c>
      <c r="B2891" t="s">
        <v>4226</v>
      </c>
      <c r="C2891" t="s">
        <v>26333</v>
      </c>
      <c r="D2891" t="s">
        <v>26334</v>
      </c>
      <c r="E2891" t="s">
        <v>26335</v>
      </c>
      <c r="F2891" t="s">
        <v>26336</v>
      </c>
      <c r="G2891" t="s">
        <v>3917</v>
      </c>
      <c r="H2891">
        <v>287.49</v>
      </c>
      <c r="I2891">
        <v>31.8</v>
      </c>
      <c r="K2891" t="s">
        <v>26337</v>
      </c>
      <c r="L2891">
        <v>3484</v>
      </c>
      <c r="M2891">
        <v>0</v>
      </c>
      <c r="N2891" t="s">
        <v>26338</v>
      </c>
      <c r="O2891" t="s">
        <v>26339</v>
      </c>
    </row>
    <row r="2892" spans="1:17" x14ac:dyDescent="0.3">
      <c r="A2892" t="s">
        <v>26340</v>
      </c>
      <c r="B2892" t="s">
        <v>3912</v>
      </c>
      <c r="C2892" t="s">
        <v>26341</v>
      </c>
      <c r="D2892" t="s">
        <v>26342</v>
      </c>
      <c r="E2892" t="s">
        <v>26343</v>
      </c>
      <c r="F2892" t="s">
        <v>26344</v>
      </c>
      <c r="G2892" t="s">
        <v>3989</v>
      </c>
      <c r="H2892">
        <v>125.63500000000001</v>
      </c>
      <c r="I2892">
        <v>40.203400000000002</v>
      </c>
      <c r="J2892" t="s">
        <v>26345</v>
      </c>
      <c r="K2892" t="s">
        <v>26346</v>
      </c>
      <c r="L2892">
        <v>2688</v>
      </c>
      <c r="M2892">
        <v>0</v>
      </c>
      <c r="N2892" t="s">
        <v>16954</v>
      </c>
      <c r="O2892" t="s">
        <v>26347</v>
      </c>
    </row>
    <row r="2893" spans="1:17" x14ac:dyDescent="0.3">
      <c r="A2893" t="s">
        <v>26348</v>
      </c>
      <c r="B2893" t="s">
        <v>3984</v>
      </c>
      <c r="C2893" t="s">
        <v>26349</v>
      </c>
      <c r="D2893" t="s">
        <v>26350</v>
      </c>
      <c r="E2893" t="s">
        <v>26351</v>
      </c>
      <c r="F2893" t="s">
        <v>26352</v>
      </c>
      <c r="G2893" t="s">
        <v>3917</v>
      </c>
      <c r="H2893">
        <v>22.032800000000002</v>
      </c>
      <c r="I2893">
        <v>49.535899999999998</v>
      </c>
      <c r="J2893" t="s">
        <v>26353</v>
      </c>
      <c r="K2893" t="s">
        <v>26354</v>
      </c>
      <c r="L2893">
        <v>572</v>
      </c>
      <c r="M2893">
        <v>0</v>
      </c>
      <c r="N2893" t="s">
        <v>22921</v>
      </c>
      <c r="O2893" t="s">
        <v>26355</v>
      </c>
    </row>
    <row r="2894" spans="1:17" x14ac:dyDescent="0.3">
      <c r="A2894" t="s">
        <v>26356</v>
      </c>
      <c r="B2894" t="s">
        <v>3984</v>
      </c>
      <c r="C2894" t="s">
        <v>26357</v>
      </c>
      <c r="D2894" t="s">
        <v>26358</v>
      </c>
      <c r="E2894" t="s">
        <v>26359</v>
      </c>
      <c r="F2894" t="s">
        <v>26360</v>
      </c>
      <c r="G2894" t="s">
        <v>4048</v>
      </c>
      <c r="H2894">
        <v>18.987100000000002</v>
      </c>
      <c r="I2894">
        <v>51.944299999999998</v>
      </c>
      <c r="J2894" t="s">
        <v>26361</v>
      </c>
      <c r="L2894">
        <v>5</v>
      </c>
      <c r="M2894">
        <v>8072</v>
      </c>
      <c r="N2894" t="s">
        <v>9660</v>
      </c>
      <c r="O2894" t="s">
        <v>26362</v>
      </c>
    </row>
    <row r="2895" spans="1:17" x14ac:dyDescent="0.3">
      <c r="A2895" t="s">
        <v>26363</v>
      </c>
      <c r="B2895" t="s">
        <v>4091</v>
      </c>
      <c r="C2895" t="s">
        <v>26364</v>
      </c>
      <c r="D2895" t="s">
        <v>26365</v>
      </c>
      <c r="E2895" t="s">
        <v>26366</v>
      </c>
      <c r="F2895" t="s">
        <v>26367</v>
      </c>
      <c r="G2895" t="s">
        <v>3989</v>
      </c>
      <c r="H2895">
        <v>8.4936399999999992</v>
      </c>
      <c r="I2895">
        <v>24.3</v>
      </c>
      <c r="K2895" t="s">
        <v>26368</v>
      </c>
      <c r="L2895">
        <v>145</v>
      </c>
      <c r="M2895">
        <v>0</v>
      </c>
      <c r="N2895" t="s">
        <v>19335</v>
      </c>
      <c r="O2895" t="s">
        <v>26369</v>
      </c>
    </row>
    <row r="2896" spans="1:17" x14ac:dyDescent="0.3">
      <c r="A2896" t="s">
        <v>26370</v>
      </c>
      <c r="B2896" t="s">
        <v>4443</v>
      </c>
      <c r="C2896" t="s">
        <v>26371</v>
      </c>
      <c r="D2896" t="s">
        <v>26372</v>
      </c>
      <c r="E2896" t="s">
        <v>26373</v>
      </c>
      <c r="F2896" t="s">
        <v>26374</v>
      </c>
      <c r="G2896" t="s">
        <v>3917</v>
      </c>
      <c r="H2896">
        <v>1803.1</v>
      </c>
      <c r="I2896">
        <v>42.4</v>
      </c>
      <c r="K2896" t="s">
        <v>26375</v>
      </c>
      <c r="L2896">
        <v>1269</v>
      </c>
      <c r="M2896">
        <v>29787</v>
      </c>
      <c r="N2896" t="s">
        <v>26376</v>
      </c>
      <c r="O2896" t="s">
        <v>26377</v>
      </c>
      <c r="P2896" t="s">
        <v>26378</v>
      </c>
    </row>
    <row r="2897" spans="1:17" x14ac:dyDescent="0.3">
      <c r="A2897" t="s">
        <v>26379</v>
      </c>
      <c r="B2897" t="s">
        <v>3923</v>
      </c>
      <c r="C2897" t="s">
        <v>26380</v>
      </c>
      <c r="D2897" t="s">
        <v>26381</v>
      </c>
      <c r="E2897" t="s">
        <v>26382</v>
      </c>
      <c r="F2897" t="s">
        <v>26383</v>
      </c>
      <c r="G2897" t="s">
        <v>3917</v>
      </c>
      <c r="H2897">
        <v>304.53899999999999</v>
      </c>
      <c r="I2897">
        <v>36</v>
      </c>
      <c r="K2897" t="s">
        <v>26384</v>
      </c>
      <c r="L2897">
        <v>1825</v>
      </c>
      <c r="M2897">
        <v>0</v>
      </c>
      <c r="N2897" t="s">
        <v>13783</v>
      </c>
      <c r="O2897" t="s">
        <v>26385</v>
      </c>
    </row>
    <row r="2898" spans="1:17" x14ac:dyDescent="0.3">
      <c r="A2898" t="s">
        <v>26386</v>
      </c>
      <c r="B2898" t="s">
        <v>4226</v>
      </c>
      <c r="C2898" t="s">
        <v>26387</v>
      </c>
      <c r="D2898" t="s">
        <v>26388</v>
      </c>
      <c r="E2898" t="s">
        <v>26389</v>
      </c>
      <c r="F2898" t="s">
        <v>26390</v>
      </c>
      <c r="G2898" t="s">
        <v>3917</v>
      </c>
      <c r="H2898">
        <v>291.25799999999998</v>
      </c>
      <c r="I2898">
        <v>32.9</v>
      </c>
      <c r="K2898" t="s">
        <v>26391</v>
      </c>
      <c r="L2898">
        <v>1550</v>
      </c>
      <c r="M2898">
        <v>16933</v>
      </c>
      <c r="N2898" t="s">
        <v>19335</v>
      </c>
      <c r="O2898" t="s">
        <v>26392</v>
      </c>
      <c r="P2898" t="s">
        <v>26393</v>
      </c>
    </row>
    <row r="2899" spans="1:17" x14ac:dyDescent="0.3">
      <c r="A2899" t="s">
        <v>26394</v>
      </c>
      <c r="B2899" t="s">
        <v>4226</v>
      </c>
      <c r="C2899" t="s">
        <v>26395</v>
      </c>
      <c r="D2899" t="s">
        <v>26396</v>
      </c>
      <c r="E2899" t="s">
        <v>26397</v>
      </c>
      <c r="F2899" t="s">
        <v>26398</v>
      </c>
      <c r="G2899" t="s">
        <v>3917</v>
      </c>
      <c r="H2899">
        <v>300.31700000000001</v>
      </c>
      <c r="I2899">
        <v>35.299999999999997</v>
      </c>
      <c r="K2899" t="s">
        <v>26399</v>
      </c>
      <c r="L2899">
        <v>15379</v>
      </c>
      <c r="M2899">
        <v>15690</v>
      </c>
      <c r="N2899" t="s">
        <v>19335</v>
      </c>
      <c r="O2899" t="s">
        <v>26400</v>
      </c>
      <c r="P2899" t="s">
        <v>26401</v>
      </c>
    </row>
    <row r="2900" spans="1:17" x14ac:dyDescent="0.3">
      <c r="A2900" t="s">
        <v>26402</v>
      </c>
      <c r="B2900" t="s">
        <v>4226</v>
      </c>
      <c r="C2900" t="s">
        <v>26403</v>
      </c>
      <c r="D2900" t="s">
        <v>26404</v>
      </c>
      <c r="E2900" t="s">
        <v>26405</v>
      </c>
      <c r="F2900" t="s">
        <v>26406</v>
      </c>
      <c r="G2900" t="s">
        <v>3917</v>
      </c>
      <c r="H2900">
        <v>369.43799999999999</v>
      </c>
      <c r="I2900">
        <v>36</v>
      </c>
      <c r="K2900" t="s">
        <v>26407</v>
      </c>
      <c r="L2900">
        <v>19761</v>
      </c>
      <c r="M2900">
        <v>21290</v>
      </c>
      <c r="N2900" t="s">
        <v>19335</v>
      </c>
      <c r="O2900" t="s">
        <v>26408</v>
      </c>
      <c r="P2900" t="s">
        <v>26409</v>
      </c>
    </row>
    <row r="2901" spans="1:17" x14ac:dyDescent="0.3">
      <c r="A2901" t="s">
        <v>26410</v>
      </c>
      <c r="B2901" t="s">
        <v>4226</v>
      </c>
      <c r="C2901" t="s">
        <v>26411</v>
      </c>
      <c r="D2901" t="s">
        <v>26412</v>
      </c>
      <c r="E2901" t="s">
        <v>26413</v>
      </c>
      <c r="F2901" t="s">
        <v>26414</v>
      </c>
      <c r="G2901" t="s">
        <v>3917</v>
      </c>
      <c r="H2901">
        <v>291.74700000000001</v>
      </c>
      <c r="I2901">
        <v>34.700000000000003</v>
      </c>
      <c r="K2901" t="s">
        <v>26415</v>
      </c>
      <c r="L2901">
        <v>5836</v>
      </c>
      <c r="M2901">
        <v>20394</v>
      </c>
      <c r="N2901" t="s">
        <v>19335</v>
      </c>
      <c r="O2901" t="s">
        <v>26416</v>
      </c>
      <c r="P2901" t="s">
        <v>26417</v>
      </c>
    </row>
    <row r="2902" spans="1:17" x14ac:dyDescent="0.3">
      <c r="A2902" t="s">
        <v>26418</v>
      </c>
      <c r="B2902" t="s">
        <v>3923</v>
      </c>
      <c r="C2902" t="s">
        <v>26419</v>
      </c>
      <c r="D2902" t="s">
        <v>26420</v>
      </c>
      <c r="E2902" t="s">
        <v>26421</v>
      </c>
      <c r="F2902" t="s">
        <v>26422</v>
      </c>
      <c r="G2902" t="s">
        <v>3989</v>
      </c>
      <c r="H2902">
        <v>2197.4899999999998</v>
      </c>
      <c r="I2902">
        <v>41.2</v>
      </c>
      <c r="K2902" t="s">
        <v>26423</v>
      </c>
      <c r="L2902">
        <v>1259264</v>
      </c>
      <c r="M2902">
        <v>0</v>
      </c>
      <c r="N2902" t="s">
        <v>6804</v>
      </c>
      <c r="O2902" t="s">
        <v>26424</v>
      </c>
    </row>
    <row r="2903" spans="1:17" x14ac:dyDescent="0.3">
      <c r="A2903" t="s">
        <v>26425</v>
      </c>
      <c r="B2903" t="s">
        <v>4635</v>
      </c>
      <c r="C2903" t="s">
        <v>26426</v>
      </c>
      <c r="D2903" t="s">
        <v>26427</v>
      </c>
      <c r="E2903" t="s">
        <v>4671</v>
      </c>
      <c r="F2903" t="s">
        <v>26428</v>
      </c>
      <c r="G2903" t="s">
        <v>3917</v>
      </c>
      <c r="H2903">
        <v>1065.05</v>
      </c>
      <c r="I2903">
        <v>39.6</v>
      </c>
      <c r="K2903" t="s">
        <v>26429</v>
      </c>
      <c r="L2903">
        <v>15791</v>
      </c>
      <c r="M2903">
        <v>12971</v>
      </c>
      <c r="N2903" t="s">
        <v>4674</v>
      </c>
      <c r="O2903" t="s">
        <v>26430</v>
      </c>
    </row>
    <row r="2904" spans="1:17" x14ac:dyDescent="0.3">
      <c r="A2904" t="s">
        <v>26431</v>
      </c>
      <c r="B2904" t="s">
        <v>3923</v>
      </c>
      <c r="D2904" t="s">
        <v>26432</v>
      </c>
      <c r="E2904" t="s">
        <v>26433</v>
      </c>
      <c r="F2904" t="s">
        <v>26434</v>
      </c>
      <c r="G2904" t="s">
        <v>3906</v>
      </c>
      <c r="H2904">
        <v>848.35199999999998</v>
      </c>
      <c r="I2904">
        <v>46.838200000000001</v>
      </c>
      <c r="J2904" t="s">
        <v>26435</v>
      </c>
      <c r="K2904" t="s">
        <v>26436</v>
      </c>
      <c r="L2904">
        <v>466</v>
      </c>
      <c r="M2904">
        <v>0</v>
      </c>
      <c r="N2904" t="s">
        <v>26437</v>
      </c>
      <c r="O2904" t="s">
        <v>26438</v>
      </c>
    </row>
    <row r="2905" spans="1:17" x14ac:dyDescent="0.3">
      <c r="A2905" t="s">
        <v>26439</v>
      </c>
      <c r="B2905" t="s">
        <v>4635</v>
      </c>
      <c r="C2905" t="s">
        <v>26440</v>
      </c>
      <c r="D2905" t="s">
        <v>26441</v>
      </c>
      <c r="E2905" t="s">
        <v>26442</v>
      </c>
      <c r="F2905" t="s">
        <v>26443</v>
      </c>
      <c r="G2905" t="s">
        <v>3917</v>
      </c>
      <c r="H2905">
        <v>1346.19</v>
      </c>
      <c r="I2905">
        <v>42.2</v>
      </c>
      <c r="K2905" t="s">
        <v>26444</v>
      </c>
      <c r="L2905">
        <v>266364</v>
      </c>
      <c r="M2905">
        <v>0</v>
      </c>
      <c r="N2905" t="s">
        <v>11743</v>
      </c>
      <c r="O2905" t="s">
        <v>26445</v>
      </c>
    </row>
    <row r="2906" spans="1:17" x14ac:dyDescent="0.3">
      <c r="A2906" t="s">
        <v>26446</v>
      </c>
      <c r="B2906" t="s">
        <v>4367</v>
      </c>
      <c r="C2906" t="s">
        <v>26447</v>
      </c>
      <c r="D2906" t="s">
        <v>26448</v>
      </c>
      <c r="E2906" t="s">
        <v>26449</v>
      </c>
      <c r="F2906" t="s">
        <v>26450</v>
      </c>
      <c r="G2906" t="s">
        <v>3917</v>
      </c>
      <c r="H2906">
        <v>829.46600000000001</v>
      </c>
      <c r="I2906">
        <v>25.4</v>
      </c>
      <c r="K2906" t="s">
        <v>26451</v>
      </c>
      <c r="L2906">
        <v>94664</v>
      </c>
      <c r="M2906">
        <v>0</v>
      </c>
      <c r="N2906" t="s">
        <v>9713</v>
      </c>
      <c r="O2906" t="s">
        <v>26452</v>
      </c>
    </row>
    <row r="2907" spans="1:17" x14ac:dyDescent="0.3">
      <c r="A2907" t="s">
        <v>26453</v>
      </c>
      <c r="B2907" t="s">
        <v>4367</v>
      </c>
      <c r="D2907" t="s">
        <v>26454</v>
      </c>
      <c r="E2907" t="s">
        <v>26455</v>
      </c>
      <c r="F2907" t="s">
        <v>26456</v>
      </c>
      <c r="G2907" t="s">
        <v>3917</v>
      </c>
      <c r="H2907">
        <v>1463.02</v>
      </c>
      <c r="I2907">
        <v>31.2</v>
      </c>
      <c r="K2907" t="s">
        <v>26457</v>
      </c>
      <c r="L2907">
        <v>40406</v>
      </c>
      <c r="M2907">
        <v>0</v>
      </c>
      <c r="N2907" t="s">
        <v>15783</v>
      </c>
      <c r="O2907" t="s">
        <v>26458</v>
      </c>
    </row>
    <row r="2908" spans="1:17" x14ac:dyDescent="0.3">
      <c r="A2908" t="s">
        <v>26459</v>
      </c>
      <c r="B2908" t="s">
        <v>3984</v>
      </c>
      <c r="C2908" t="s">
        <v>26460</v>
      </c>
      <c r="D2908" t="s">
        <v>26461</v>
      </c>
      <c r="E2908" t="s">
        <v>26462</v>
      </c>
      <c r="F2908" t="s">
        <v>26463</v>
      </c>
      <c r="G2908" t="s">
        <v>3989</v>
      </c>
      <c r="H2908">
        <v>50.693600000000004</v>
      </c>
      <c r="I2908">
        <v>47.6</v>
      </c>
      <c r="K2908" t="s">
        <v>26464</v>
      </c>
      <c r="L2908">
        <v>3371</v>
      </c>
      <c r="M2908">
        <v>0</v>
      </c>
      <c r="N2908" t="s">
        <v>13206</v>
      </c>
      <c r="O2908" t="s">
        <v>26465</v>
      </c>
    </row>
    <row r="2909" spans="1:17" x14ac:dyDescent="0.3">
      <c r="A2909" t="s">
        <v>26466</v>
      </c>
      <c r="B2909" t="s">
        <v>4347</v>
      </c>
      <c r="C2909" t="s">
        <v>26467</v>
      </c>
      <c r="D2909" t="s">
        <v>26468</v>
      </c>
      <c r="E2909" t="s">
        <v>26469</v>
      </c>
      <c r="F2909" t="s">
        <v>26470</v>
      </c>
      <c r="G2909" t="s">
        <v>3917</v>
      </c>
      <c r="H2909">
        <v>24.872199999999999</v>
      </c>
      <c r="I2909">
        <v>58.2</v>
      </c>
      <c r="K2909" t="s">
        <v>26471</v>
      </c>
      <c r="L2909">
        <v>61</v>
      </c>
      <c r="M2909">
        <v>0</v>
      </c>
      <c r="N2909" t="s">
        <v>7677</v>
      </c>
      <c r="O2909" t="s">
        <v>26472</v>
      </c>
      <c r="Q2909">
        <v>25</v>
      </c>
    </row>
    <row r="2910" spans="1:17" x14ac:dyDescent="0.3">
      <c r="A2910" t="s">
        <v>26473</v>
      </c>
      <c r="B2910" t="s">
        <v>4347</v>
      </c>
      <c r="C2910" t="s">
        <v>26474</v>
      </c>
      <c r="D2910" t="s">
        <v>26475</v>
      </c>
      <c r="E2910" t="s">
        <v>26476</v>
      </c>
      <c r="F2910" t="s">
        <v>26477</v>
      </c>
      <c r="G2910" t="s">
        <v>3917</v>
      </c>
      <c r="H2910">
        <v>24.510899999999999</v>
      </c>
      <c r="I2910">
        <v>58.5</v>
      </c>
      <c r="K2910" t="s">
        <v>26478</v>
      </c>
      <c r="L2910">
        <v>28</v>
      </c>
      <c r="M2910">
        <v>0</v>
      </c>
      <c r="N2910" t="s">
        <v>7677</v>
      </c>
      <c r="O2910" t="s">
        <v>26479</v>
      </c>
      <c r="Q2910">
        <v>25</v>
      </c>
    </row>
    <row r="2911" spans="1:17" x14ac:dyDescent="0.3">
      <c r="A2911" t="s">
        <v>26480</v>
      </c>
      <c r="B2911" t="s">
        <v>3984</v>
      </c>
      <c r="C2911" t="s">
        <v>26481</v>
      </c>
      <c r="D2911" t="s">
        <v>26482</v>
      </c>
      <c r="E2911" t="s">
        <v>26483</v>
      </c>
      <c r="F2911" t="s">
        <v>26484</v>
      </c>
      <c r="G2911" t="s">
        <v>3917</v>
      </c>
      <c r="H2911">
        <v>12.321</v>
      </c>
      <c r="I2911">
        <v>36.1</v>
      </c>
      <c r="K2911" t="s">
        <v>26485</v>
      </c>
      <c r="L2911">
        <v>23</v>
      </c>
      <c r="M2911">
        <v>0</v>
      </c>
      <c r="N2911" t="s">
        <v>7677</v>
      </c>
      <c r="O2911" t="s">
        <v>26486</v>
      </c>
      <c r="Q2911">
        <v>25</v>
      </c>
    </row>
    <row r="2912" spans="1:17" x14ac:dyDescent="0.3">
      <c r="A2912" t="s">
        <v>26487</v>
      </c>
      <c r="B2912" t="s">
        <v>3984</v>
      </c>
      <c r="C2912" t="s">
        <v>26488</v>
      </c>
      <c r="D2912" t="s">
        <v>26489</v>
      </c>
      <c r="E2912" t="s">
        <v>26490</v>
      </c>
      <c r="F2912" t="s">
        <v>26491</v>
      </c>
      <c r="G2912" t="s">
        <v>3917</v>
      </c>
      <c r="H2912">
        <v>12.1768</v>
      </c>
      <c r="I2912">
        <v>49.4</v>
      </c>
      <c r="K2912" t="s">
        <v>26492</v>
      </c>
      <c r="L2912">
        <v>8</v>
      </c>
      <c r="M2912">
        <v>0</v>
      </c>
      <c r="N2912" t="s">
        <v>7677</v>
      </c>
      <c r="O2912" t="s">
        <v>26493</v>
      </c>
      <c r="Q2912">
        <v>25</v>
      </c>
    </row>
    <row r="2913" spans="1:17" x14ac:dyDescent="0.3">
      <c r="A2913" t="s">
        <v>26494</v>
      </c>
      <c r="B2913" t="s">
        <v>3984</v>
      </c>
      <c r="C2913" t="s">
        <v>26495</v>
      </c>
      <c r="D2913" t="s">
        <v>26496</v>
      </c>
      <c r="E2913" t="s">
        <v>26497</v>
      </c>
      <c r="F2913" t="s">
        <v>26498</v>
      </c>
      <c r="G2913" t="s">
        <v>3917</v>
      </c>
      <c r="H2913">
        <v>10.7149</v>
      </c>
      <c r="I2913">
        <v>38.200000000000003</v>
      </c>
      <c r="K2913" t="s">
        <v>26499</v>
      </c>
      <c r="L2913">
        <v>37</v>
      </c>
      <c r="M2913">
        <v>0</v>
      </c>
      <c r="N2913" t="s">
        <v>7677</v>
      </c>
      <c r="O2913" t="s">
        <v>26500</v>
      </c>
      <c r="Q2913">
        <v>25</v>
      </c>
    </row>
    <row r="2914" spans="1:17" x14ac:dyDescent="0.3">
      <c r="A2914" t="s">
        <v>26501</v>
      </c>
      <c r="B2914" t="s">
        <v>3984</v>
      </c>
      <c r="C2914" t="s">
        <v>26502</v>
      </c>
      <c r="D2914" t="s">
        <v>26503</v>
      </c>
      <c r="E2914" t="s">
        <v>26504</v>
      </c>
      <c r="F2914" t="s">
        <v>26505</v>
      </c>
      <c r="G2914" t="s">
        <v>3906</v>
      </c>
      <c r="H2914">
        <v>13.162100000000001</v>
      </c>
      <c r="I2914">
        <v>43.529800000000002</v>
      </c>
      <c r="J2914" t="s">
        <v>26506</v>
      </c>
      <c r="L2914">
        <v>8</v>
      </c>
      <c r="M2914">
        <v>5931</v>
      </c>
      <c r="N2914" t="s">
        <v>26507</v>
      </c>
      <c r="O2914" t="s">
        <v>26508</v>
      </c>
      <c r="Q2914">
        <v>25</v>
      </c>
    </row>
    <row r="2915" spans="1:17" x14ac:dyDescent="0.3">
      <c r="A2915" t="s">
        <v>26509</v>
      </c>
      <c r="B2915" t="s">
        <v>3984</v>
      </c>
      <c r="C2915" t="s">
        <v>26510</v>
      </c>
      <c r="D2915" t="s">
        <v>26511</v>
      </c>
      <c r="E2915" t="s">
        <v>26512</v>
      </c>
      <c r="F2915" t="s">
        <v>26513</v>
      </c>
      <c r="G2915" t="s">
        <v>3917</v>
      </c>
      <c r="H2915">
        <v>13.1785</v>
      </c>
      <c r="I2915">
        <v>37.299999999999997</v>
      </c>
      <c r="K2915" t="s">
        <v>26514</v>
      </c>
      <c r="L2915">
        <v>20</v>
      </c>
      <c r="M2915">
        <v>0</v>
      </c>
      <c r="N2915" t="s">
        <v>7677</v>
      </c>
      <c r="O2915" t="s">
        <v>26515</v>
      </c>
      <c r="Q2915">
        <v>25</v>
      </c>
    </row>
    <row r="2916" spans="1:17" x14ac:dyDescent="0.3">
      <c r="A2916" t="s">
        <v>26516</v>
      </c>
      <c r="B2916" t="s">
        <v>3984</v>
      </c>
      <c r="C2916" t="s">
        <v>26517</v>
      </c>
      <c r="D2916" t="s">
        <v>26518</v>
      </c>
      <c r="E2916" t="s">
        <v>26519</v>
      </c>
      <c r="F2916" t="s">
        <v>26520</v>
      </c>
      <c r="G2916" t="s">
        <v>3917</v>
      </c>
      <c r="H2916">
        <v>48.23</v>
      </c>
      <c r="I2916">
        <v>51.6</v>
      </c>
      <c r="K2916" t="s">
        <v>26521</v>
      </c>
      <c r="L2916">
        <v>13</v>
      </c>
      <c r="M2916">
        <v>0</v>
      </c>
      <c r="N2916" t="s">
        <v>7677</v>
      </c>
      <c r="O2916" t="s">
        <v>26522</v>
      </c>
    </row>
    <row r="2917" spans="1:17" x14ac:dyDescent="0.3">
      <c r="A2917" t="s">
        <v>26523</v>
      </c>
      <c r="B2917" t="s">
        <v>3984</v>
      </c>
      <c r="C2917">
        <v>65</v>
      </c>
      <c r="D2917" t="s">
        <v>26524</v>
      </c>
      <c r="E2917" t="s">
        <v>26525</v>
      </c>
      <c r="F2917" t="s">
        <v>26526</v>
      </c>
      <c r="G2917" t="s">
        <v>3989</v>
      </c>
      <c r="H2917">
        <v>12.1883</v>
      </c>
      <c r="I2917">
        <v>44.4</v>
      </c>
      <c r="K2917" t="s">
        <v>26527</v>
      </c>
      <c r="L2917">
        <v>25</v>
      </c>
      <c r="M2917">
        <v>5509</v>
      </c>
      <c r="N2917" t="s">
        <v>26528</v>
      </c>
      <c r="O2917" t="s">
        <v>26529</v>
      </c>
      <c r="Q2917">
        <v>25</v>
      </c>
    </row>
    <row r="2918" spans="1:17" x14ac:dyDescent="0.3">
      <c r="A2918" t="s">
        <v>26530</v>
      </c>
      <c r="B2918" t="s">
        <v>3984</v>
      </c>
      <c r="C2918" t="s">
        <v>26531</v>
      </c>
      <c r="D2918" t="s">
        <v>26532</v>
      </c>
      <c r="E2918" t="s">
        <v>26533</v>
      </c>
      <c r="F2918" t="s">
        <v>26534</v>
      </c>
      <c r="G2918" t="s">
        <v>4048</v>
      </c>
      <c r="H2918">
        <v>16.952400000000001</v>
      </c>
      <c r="I2918">
        <v>37.931199999999997</v>
      </c>
      <c r="J2918" t="s">
        <v>26535</v>
      </c>
      <c r="L2918">
        <v>7</v>
      </c>
      <c r="M2918">
        <v>0</v>
      </c>
      <c r="N2918" t="s">
        <v>21074</v>
      </c>
      <c r="O2918" t="s">
        <v>26536</v>
      </c>
      <c r="Q2918">
        <v>25</v>
      </c>
    </row>
    <row r="2919" spans="1:17" x14ac:dyDescent="0.3">
      <c r="A2919" t="s">
        <v>26537</v>
      </c>
      <c r="B2919" t="s">
        <v>3984</v>
      </c>
      <c r="C2919" t="s">
        <v>26538</v>
      </c>
      <c r="D2919" t="s">
        <v>26539</v>
      </c>
      <c r="E2919" t="s">
        <v>26540</v>
      </c>
      <c r="F2919" t="s">
        <v>26541</v>
      </c>
      <c r="G2919" t="s">
        <v>3917</v>
      </c>
      <c r="H2919">
        <v>10.242900000000001</v>
      </c>
      <c r="I2919">
        <v>47.4</v>
      </c>
      <c r="K2919" t="s">
        <v>26542</v>
      </c>
      <c r="L2919">
        <v>10</v>
      </c>
      <c r="M2919">
        <v>0</v>
      </c>
      <c r="N2919" t="s">
        <v>7677</v>
      </c>
      <c r="O2919" t="s">
        <v>26543</v>
      </c>
    </row>
    <row r="2920" spans="1:17" x14ac:dyDescent="0.3">
      <c r="A2920" t="s">
        <v>26544</v>
      </c>
      <c r="B2920" t="s">
        <v>3984</v>
      </c>
      <c r="C2920" t="s">
        <v>26545</v>
      </c>
      <c r="D2920" t="s">
        <v>26546</v>
      </c>
      <c r="E2920" t="s">
        <v>26547</v>
      </c>
      <c r="F2920" t="s">
        <v>26548</v>
      </c>
      <c r="G2920" t="s">
        <v>3917</v>
      </c>
      <c r="H2920">
        <v>12.149900000000001</v>
      </c>
      <c r="I2920">
        <v>40.9</v>
      </c>
      <c r="K2920" t="s">
        <v>26549</v>
      </c>
      <c r="L2920">
        <v>22</v>
      </c>
      <c r="M2920">
        <v>0</v>
      </c>
      <c r="N2920" t="s">
        <v>7677</v>
      </c>
      <c r="O2920" t="s">
        <v>26550</v>
      </c>
      <c r="Q2920">
        <v>25</v>
      </c>
    </row>
    <row r="2921" spans="1:17" x14ac:dyDescent="0.3">
      <c r="A2921" t="s">
        <v>26551</v>
      </c>
      <c r="B2921" t="s">
        <v>3984</v>
      </c>
      <c r="C2921" t="s">
        <v>26552</v>
      </c>
      <c r="D2921" t="s">
        <v>26553</v>
      </c>
      <c r="E2921" t="s">
        <v>26554</v>
      </c>
      <c r="F2921" t="s">
        <v>26555</v>
      </c>
      <c r="G2921" t="s">
        <v>3917</v>
      </c>
      <c r="H2921">
        <v>8.4708100000000002</v>
      </c>
      <c r="I2921">
        <v>48.4</v>
      </c>
      <c r="K2921" t="s">
        <v>26556</v>
      </c>
      <c r="L2921">
        <v>4</v>
      </c>
      <c r="M2921">
        <v>0</v>
      </c>
      <c r="N2921" t="s">
        <v>7677</v>
      </c>
      <c r="O2921" t="s">
        <v>26557</v>
      </c>
      <c r="Q2921">
        <v>25</v>
      </c>
    </row>
    <row r="2922" spans="1:17" x14ac:dyDescent="0.3">
      <c r="A2922" t="s">
        <v>26558</v>
      </c>
      <c r="B2922" t="s">
        <v>3984</v>
      </c>
      <c r="C2922" t="s">
        <v>26559</v>
      </c>
      <c r="D2922" t="s">
        <v>26560</v>
      </c>
      <c r="E2922" t="s">
        <v>26561</v>
      </c>
      <c r="F2922" t="s">
        <v>26562</v>
      </c>
      <c r="G2922" t="s">
        <v>3917</v>
      </c>
      <c r="H2922">
        <v>16.4115</v>
      </c>
      <c r="I2922">
        <v>36.200000000000003</v>
      </c>
      <c r="K2922" t="s">
        <v>26563</v>
      </c>
      <c r="L2922">
        <v>15</v>
      </c>
      <c r="M2922">
        <v>0</v>
      </c>
      <c r="N2922" t="s">
        <v>7677</v>
      </c>
      <c r="O2922" t="s">
        <v>26564</v>
      </c>
      <c r="Q2922">
        <v>25</v>
      </c>
    </row>
    <row r="2923" spans="1:17" x14ac:dyDescent="0.3">
      <c r="A2923" t="s">
        <v>26565</v>
      </c>
      <c r="B2923" t="s">
        <v>3984</v>
      </c>
      <c r="C2923" t="s">
        <v>26566</v>
      </c>
      <c r="D2923" t="s">
        <v>26567</v>
      </c>
      <c r="E2923" t="s">
        <v>26568</v>
      </c>
      <c r="F2923" t="s">
        <v>26569</v>
      </c>
      <c r="G2923" t="s">
        <v>3917</v>
      </c>
      <c r="H2923">
        <v>11.6538</v>
      </c>
      <c r="I2923">
        <v>40.5</v>
      </c>
      <c r="K2923" t="s">
        <v>26570</v>
      </c>
      <c r="L2923">
        <v>11</v>
      </c>
      <c r="M2923">
        <v>0</v>
      </c>
      <c r="N2923" t="s">
        <v>7677</v>
      </c>
      <c r="O2923" t="s">
        <v>26571</v>
      </c>
      <c r="Q2923">
        <v>25</v>
      </c>
    </row>
    <row r="2924" spans="1:17" x14ac:dyDescent="0.3">
      <c r="A2924" t="s">
        <v>26572</v>
      </c>
      <c r="B2924" t="s">
        <v>3984</v>
      </c>
      <c r="C2924" t="s">
        <v>26573</v>
      </c>
      <c r="D2924" t="s">
        <v>26574</v>
      </c>
      <c r="E2924" t="s">
        <v>26575</v>
      </c>
      <c r="F2924" t="s">
        <v>26576</v>
      </c>
      <c r="G2924" t="s">
        <v>3917</v>
      </c>
      <c r="H2924">
        <v>39.263599999999997</v>
      </c>
      <c r="I2924">
        <v>51.7</v>
      </c>
      <c r="K2924" t="s">
        <v>26577</v>
      </c>
      <c r="L2924">
        <v>218</v>
      </c>
      <c r="M2924">
        <v>0</v>
      </c>
      <c r="N2924" t="s">
        <v>7677</v>
      </c>
      <c r="O2924" t="s">
        <v>26578</v>
      </c>
      <c r="Q2924">
        <v>20</v>
      </c>
    </row>
    <row r="2925" spans="1:17" x14ac:dyDescent="0.3">
      <c r="A2925" t="s">
        <v>26579</v>
      </c>
      <c r="B2925" t="s">
        <v>3984</v>
      </c>
      <c r="C2925" t="s">
        <v>26580</v>
      </c>
      <c r="D2925" t="s">
        <v>26581</v>
      </c>
      <c r="E2925" t="s">
        <v>26582</v>
      </c>
      <c r="F2925" t="s">
        <v>26583</v>
      </c>
      <c r="G2925" t="s">
        <v>3917</v>
      </c>
      <c r="H2925">
        <v>16.592500000000001</v>
      </c>
      <c r="I2925">
        <v>41.2</v>
      </c>
      <c r="K2925" t="s">
        <v>26584</v>
      </c>
      <c r="L2925">
        <v>19</v>
      </c>
      <c r="M2925">
        <v>0</v>
      </c>
      <c r="N2925" t="s">
        <v>7677</v>
      </c>
      <c r="O2925" t="s">
        <v>26585</v>
      </c>
      <c r="Q2925">
        <v>25</v>
      </c>
    </row>
    <row r="2926" spans="1:17" x14ac:dyDescent="0.3">
      <c r="A2926" t="s">
        <v>407</v>
      </c>
      <c r="B2926" t="s">
        <v>3984</v>
      </c>
      <c r="C2926" t="s">
        <v>26586</v>
      </c>
      <c r="D2926" t="s">
        <v>26587</v>
      </c>
      <c r="E2926" t="s">
        <v>26588</v>
      </c>
      <c r="F2926" t="s">
        <v>26589</v>
      </c>
      <c r="G2926" t="s">
        <v>3989</v>
      </c>
      <c r="H2926">
        <v>38.597799999999999</v>
      </c>
      <c r="I2926">
        <v>49.3</v>
      </c>
      <c r="K2926" t="s">
        <v>26590</v>
      </c>
      <c r="L2926">
        <v>33</v>
      </c>
      <c r="M2926">
        <v>11224</v>
      </c>
      <c r="N2926" t="s">
        <v>26591</v>
      </c>
      <c r="O2926" t="s">
        <v>26592</v>
      </c>
      <c r="Q2926">
        <v>24</v>
      </c>
    </row>
    <row r="2927" spans="1:17" x14ac:dyDescent="0.3">
      <c r="A2927" t="s">
        <v>26593</v>
      </c>
      <c r="B2927" t="s">
        <v>3984</v>
      </c>
      <c r="C2927" t="s">
        <v>26594</v>
      </c>
      <c r="D2927" t="s">
        <v>26595</v>
      </c>
      <c r="E2927" t="s">
        <v>26596</v>
      </c>
      <c r="F2927" t="s">
        <v>26597</v>
      </c>
      <c r="G2927" t="s">
        <v>3917</v>
      </c>
      <c r="H2927">
        <v>23.332999999999998</v>
      </c>
      <c r="I2927">
        <v>52.1</v>
      </c>
      <c r="K2927" t="s">
        <v>26598</v>
      </c>
      <c r="L2927">
        <v>12</v>
      </c>
      <c r="M2927">
        <v>0</v>
      </c>
      <c r="N2927" t="s">
        <v>7677</v>
      </c>
      <c r="O2927" t="s">
        <v>26599</v>
      </c>
    </row>
    <row r="2928" spans="1:17" x14ac:dyDescent="0.3">
      <c r="A2928" t="s">
        <v>26600</v>
      </c>
      <c r="B2928" t="s">
        <v>3984</v>
      </c>
      <c r="C2928" t="s">
        <v>26601</v>
      </c>
      <c r="D2928" t="s">
        <v>26602</v>
      </c>
      <c r="E2928" t="s">
        <v>26603</v>
      </c>
      <c r="F2928" t="s">
        <v>26604</v>
      </c>
      <c r="G2928" t="s">
        <v>3917</v>
      </c>
      <c r="H2928">
        <v>43.682000000000002</v>
      </c>
      <c r="I2928">
        <v>33.200000000000003</v>
      </c>
      <c r="K2928" t="s">
        <v>26605</v>
      </c>
      <c r="L2928">
        <v>106</v>
      </c>
      <c r="M2928">
        <v>0</v>
      </c>
      <c r="N2928" t="s">
        <v>7677</v>
      </c>
      <c r="O2928" t="s">
        <v>26606</v>
      </c>
      <c r="Q2928">
        <v>26</v>
      </c>
    </row>
    <row r="2929" spans="1:17" x14ac:dyDescent="0.3">
      <c r="A2929" t="s">
        <v>26607</v>
      </c>
      <c r="B2929" t="s">
        <v>3984</v>
      </c>
      <c r="C2929" t="s">
        <v>26608</v>
      </c>
      <c r="D2929" t="s">
        <v>26609</v>
      </c>
      <c r="E2929" t="s">
        <v>26610</v>
      </c>
      <c r="F2929" t="s">
        <v>26611</v>
      </c>
      <c r="G2929" t="s">
        <v>3917</v>
      </c>
      <c r="H2929">
        <v>45.966200000000001</v>
      </c>
      <c r="I2929">
        <v>48.2</v>
      </c>
      <c r="K2929" t="s">
        <v>26612</v>
      </c>
      <c r="L2929">
        <v>50</v>
      </c>
      <c r="M2929">
        <v>0</v>
      </c>
      <c r="N2929" t="s">
        <v>7677</v>
      </c>
      <c r="O2929" t="s">
        <v>26613</v>
      </c>
    </row>
    <row r="2930" spans="1:17" x14ac:dyDescent="0.3">
      <c r="A2930" t="s">
        <v>26614</v>
      </c>
      <c r="B2930" t="s">
        <v>4198</v>
      </c>
      <c r="C2930" t="s">
        <v>26615</v>
      </c>
      <c r="D2930" t="s">
        <v>26616</v>
      </c>
      <c r="E2930" t="s">
        <v>26617</v>
      </c>
      <c r="F2930" t="s">
        <v>26618</v>
      </c>
      <c r="G2930" t="s">
        <v>3917</v>
      </c>
      <c r="H2930">
        <v>34.171199999999999</v>
      </c>
      <c r="I2930">
        <v>35.9</v>
      </c>
      <c r="K2930" t="s">
        <v>26619</v>
      </c>
      <c r="L2930">
        <v>192</v>
      </c>
      <c r="M2930">
        <v>0</v>
      </c>
      <c r="N2930" t="s">
        <v>7677</v>
      </c>
      <c r="O2930" t="s">
        <v>26620</v>
      </c>
      <c r="Q2930">
        <v>24</v>
      </c>
    </row>
    <row r="2931" spans="1:17" x14ac:dyDescent="0.3">
      <c r="A2931" t="s">
        <v>26621</v>
      </c>
      <c r="B2931" t="s">
        <v>4347</v>
      </c>
      <c r="C2931" t="s">
        <v>26622</v>
      </c>
      <c r="D2931" t="s">
        <v>26623</v>
      </c>
      <c r="E2931" t="s">
        <v>26624</v>
      </c>
      <c r="F2931" t="s">
        <v>26625</v>
      </c>
      <c r="G2931" t="s">
        <v>3917</v>
      </c>
      <c r="H2931">
        <v>27.7563</v>
      </c>
      <c r="I2931">
        <v>43.2</v>
      </c>
      <c r="K2931" t="s">
        <v>26626</v>
      </c>
      <c r="L2931">
        <v>63</v>
      </c>
      <c r="M2931">
        <v>0</v>
      </c>
      <c r="N2931" t="s">
        <v>7677</v>
      </c>
      <c r="O2931" t="s">
        <v>26627</v>
      </c>
      <c r="Q2931">
        <v>25</v>
      </c>
    </row>
    <row r="2932" spans="1:17" x14ac:dyDescent="0.3">
      <c r="A2932" t="s">
        <v>26628</v>
      </c>
      <c r="B2932" t="s">
        <v>3984</v>
      </c>
      <c r="C2932" t="s">
        <v>26629</v>
      </c>
      <c r="D2932" t="s">
        <v>26630</v>
      </c>
      <c r="E2932" t="s">
        <v>26631</v>
      </c>
      <c r="F2932" t="s">
        <v>26632</v>
      </c>
      <c r="G2932" t="s">
        <v>3917</v>
      </c>
      <c r="H2932">
        <v>33.489899999999999</v>
      </c>
      <c r="I2932">
        <v>55.7</v>
      </c>
      <c r="K2932" t="s">
        <v>26633</v>
      </c>
      <c r="L2932">
        <v>17</v>
      </c>
      <c r="M2932">
        <v>0</v>
      </c>
      <c r="N2932" t="s">
        <v>7677</v>
      </c>
      <c r="O2932" t="s">
        <v>26634</v>
      </c>
    </row>
    <row r="2933" spans="1:17" x14ac:dyDescent="0.3">
      <c r="A2933" t="s">
        <v>26635</v>
      </c>
      <c r="B2933" t="s">
        <v>4347</v>
      </c>
      <c r="C2933" t="s">
        <v>26636</v>
      </c>
      <c r="D2933" t="s">
        <v>26637</v>
      </c>
      <c r="E2933" t="s">
        <v>26638</v>
      </c>
      <c r="F2933" t="s">
        <v>26639</v>
      </c>
      <c r="G2933" t="s">
        <v>3917</v>
      </c>
      <c r="H2933">
        <v>20.7883</v>
      </c>
      <c r="I2933">
        <v>50.1</v>
      </c>
      <c r="K2933" t="s">
        <v>26640</v>
      </c>
      <c r="L2933">
        <v>58</v>
      </c>
      <c r="M2933">
        <v>0</v>
      </c>
      <c r="N2933" t="s">
        <v>7677</v>
      </c>
      <c r="O2933" t="s">
        <v>26641</v>
      </c>
      <c r="Q2933">
        <v>19</v>
      </c>
    </row>
    <row r="2934" spans="1:17" x14ac:dyDescent="0.3">
      <c r="A2934" t="s">
        <v>26642</v>
      </c>
      <c r="B2934" t="s">
        <v>4347</v>
      </c>
      <c r="C2934" t="s">
        <v>26643</v>
      </c>
      <c r="D2934" t="s">
        <v>26644</v>
      </c>
      <c r="E2934" t="s">
        <v>26645</v>
      </c>
      <c r="F2934" t="s">
        <v>26646</v>
      </c>
      <c r="G2934" t="s">
        <v>3917</v>
      </c>
      <c r="H2934">
        <v>22.649899999999999</v>
      </c>
      <c r="I2934">
        <v>42.4</v>
      </c>
      <c r="K2934" t="s">
        <v>26647</v>
      </c>
      <c r="L2934">
        <v>30</v>
      </c>
      <c r="M2934">
        <v>0</v>
      </c>
      <c r="N2934" t="s">
        <v>7677</v>
      </c>
      <c r="O2934" t="s">
        <v>26648</v>
      </c>
      <c r="Q2934">
        <v>25</v>
      </c>
    </row>
    <row r="2935" spans="1:17" x14ac:dyDescent="0.3">
      <c r="A2935" t="s">
        <v>26649</v>
      </c>
      <c r="B2935" t="s">
        <v>3984</v>
      </c>
      <c r="C2935" t="s">
        <v>26650</v>
      </c>
      <c r="D2935" t="s">
        <v>26651</v>
      </c>
      <c r="E2935" t="s">
        <v>26652</v>
      </c>
      <c r="F2935" t="s">
        <v>26653</v>
      </c>
      <c r="G2935" t="s">
        <v>3917</v>
      </c>
      <c r="H2935">
        <v>42.385399999999997</v>
      </c>
      <c r="I2935">
        <v>54.6</v>
      </c>
      <c r="K2935" t="s">
        <v>26654</v>
      </c>
      <c r="L2935">
        <v>72</v>
      </c>
      <c r="M2935">
        <v>0</v>
      </c>
      <c r="N2935" t="s">
        <v>7677</v>
      </c>
      <c r="O2935" t="s">
        <v>26655</v>
      </c>
      <c r="Q2935">
        <v>20</v>
      </c>
    </row>
    <row r="2936" spans="1:17" x14ac:dyDescent="0.3">
      <c r="A2936" t="s">
        <v>550</v>
      </c>
      <c r="B2936" t="s">
        <v>3984</v>
      </c>
      <c r="C2936" t="s">
        <v>26656</v>
      </c>
      <c r="D2936" t="s">
        <v>26657</v>
      </c>
      <c r="E2936" t="s">
        <v>26658</v>
      </c>
      <c r="F2936" t="s">
        <v>26659</v>
      </c>
      <c r="G2936" t="s">
        <v>3917</v>
      </c>
      <c r="H2936">
        <v>29.8536</v>
      </c>
      <c r="I2936">
        <v>54.1</v>
      </c>
      <c r="K2936" t="s">
        <v>26660</v>
      </c>
      <c r="L2936">
        <v>12</v>
      </c>
      <c r="M2936">
        <v>0</v>
      </c>
      <c r="N2936" t="s">
        <v>7677</v>
      </c>
      <c r="O2936" t="s">
        <v>26661</v>
      </c>
      <c r="Q2936">
        <v>25</v>
      </c>
    </row>
    <row r="2937" spans="1:17" x14ac:dyDescent="0.3">
      <c r="A2937" t="s">
        <v>26662</v>
      </c>
      <c r="B2937" t="s">
        <v>3984</v>
      </c>
      <c r="C2937" t="s">
        <v>26663</v>
      </c>
      <c r="D2937" t="s">
        <v>26664</v>
      </c>
      <c r="E2937" t="s">
        <v>26665</v>
      </c>
      <c r="F2937" t="s">
        <v>26666</v>
      </c>
      <c r="G2937" t="s">
        <v>3917</v>
      </c>
      <c r="H2937">
        <v>36.366700000000002</v>
      </c>
      <c r="I2937">
        <v>52.8</v>
      </c>
      <c r="K2937" t="s">
        <v>26667</v>
      </c>
      <c r="L2937">
        <v>37</v>
      </c>
      <c r="M2937">
        <v>0</v>
      </c>
      <c r="N2937" t="s">
        <v>7677</v>
      </c>
      <c r="O2937" t="s">
        <v>26668</v>
      </c>
      <c r="Q2937">
        <v>24</v>
      </c>
    </row>
    <row r="2938" spans="1:17" x14ac:dyDescent="0.3">
      <c r="A2938" t="s">
        <v>186</v>
      </c>
      <c r="B2938" t="s">
        <v>3984</v>
      </c>
      <c r="C2938" t="s">
        <v>26669</v>
      </c>
      <c r="D2938" t="s">
        <v>26670</v>
      </c>
      <c r="E2938" t="s">
        <v>26671</v>
      </c>
      <c r="F2938" t="s">
        <v>26672</v>
      </c>
      <c r="G2938" t="s">
        <v>3917</v>
      </c>
      <c r="H2938">
        <v>31.644300000000001</v>
      </c>
      <c r="I2938">
        <v>48.9</v>
      </c>
      <c r="K2938" t="s">
        <v>26673</v>
      </c>
      <c r="L2938">
        <v>33</v>
      </c>
      <c r="M2938">
        <v>0</v>
      </c>
      <c r="N2938" t="s">
        <v>7677</v>
      </c>
      <c r="O2938" t="s">
        <v>26674</v>
      </c>
      <c r="Q2938">
        <v>37</v>
      </c>
    </row>
    <row r="2939" spans="1:17" x14ac:dyDescent="0.3">
      <c r="A2939" t="s">
        <v>205</v>
      </c>
      <c r="B2939" t="s">
        <v>3984</v>
      </c>
      <c r="C2939" t="s">
        <v>26675</v>
      </c>
      <c r="D2939" t="s">
        <v>26676</v>
      </c>
      <c r="E2939" t="s">
        <v>26677</v>
      </c>
      <c r="F2939" t="s">
        <v>26678</v>
      </c>
      <c r="G2939" t="s">
        <v>4048</v>
      </c>
      <c r="H2939">
        <v>29.697299999999998</v>
      </c>
      <c r="I2939">
        <v>49.229300000000002</v>
      </c>
      <c r="J2939" t="s">
        <v>26679</v>
      </c>
      <c r="L2939">
        <v>8</v>
      </c>
      <c r="M2939">
        <v>10347</v>
      </c>
      <c r="N2939" t="s">
        <v>26680</v>
      </c>
      <c r="O2939" t="s">
        <v>26681</v>
      </c>
      <c r="P2939" t="s">
        <v>26682</v>
      </c>
      <c r="Q2939">
        <v>24</v>
      </c>
    </row>
    <row r="2940" spans="1:17" x14ac:dyDescent="0.3">
      <c r="A2940" t="s">
        <v>26683</v>
      </c>
      <c r="B2940" t="s">
        <v>3984</v>
      </c>
      <c r="C2940" t="s">
        <v>26684</v>
      </c>
      <c r="D2940" t="s">
        <v>26685</v>
      </c>
      <c r="E2940" t="s">
        <v>26686</v>
      </c>
      <c r="F2940" t="s">
        <v>26687</v>
      </c>
      <c r="G2940" t="s">
        <v>3917</v>
      </c>
      <c r="H2940">
        <v>10.517099999999999</v>
      </c>
      <c r="I2940">
        <v>41.1</v>
      </c>
      <c r="K2940" t="s">
        <v>26688</v>
      </c>
      <c r="L2940">
        <v>9</v>
      </c>
      <c r="M2940">
        <v>0</v>
      </c>
      <c r="N2940" t="s">
        <v>7677</v>
      </c>
      <c r="O2940" t="s">
        <v>26689</v>
      </c>
      <c r="Q2940">
        <v>25</v>
      </c>
    </row>
    <row r="2941" spans="1:17" x14ac:dyDescent="0.3">
      <c r="A2941" t="s">
        <v>26690</v>
      </c>
      <c r="B2941" t="s">
        <v>3984</v>
      </c>
      <c r="C2941" t="s">
        <v>26691</v>
      </c>
      <c r="D2941" t="s">
        <v>26692</v>
      </c>
      <c r="E2941" t="s">
        <v>26693</v>
      </c>
      <c r="F2941" t="s">
        <v>26694</v>
      </c>
      <c r="G2941" t="s">
        <v>3917</v>
      </c>
      <c r="H2941">
        <v>23.7121</v>
      </c>
      <c r="I2941">
        <v>51.6</v>
      </c>
      <c r="K2941" t="s">
        <v>26695</v>
      </c>
      <c r="L2941">
        <v>169</v>
      </c>
      <c r="M2941">
        <v>0</v>
      </c>
      <c r="N2941" t="s">
        <v>7677</v>
      </c>
      <c r="O2941" t="s">
        <v>26696</v>
      </c>
      <c r="Q2941">
        <v>22</v>
      </c>
    </row>
    <row r="2942" spans="1:17" x14ac:dyDescent="0.3">
      <c r="A2942" t="s">
        <v>26697</v>
      </c>
      <c r="B2942" t="s">
        <v>4347</v>
      </c>
      <c r="C2942" t="s">
        <v>26698</v>
      </c>
      <c r="D2942" t="s">
        <v>26699</v>
      </c>
      <c r="E2942" t="s">
        <v>26700</v>
      </c>
      <c r="F2942" t="s">
        <v>26701</v>
      </c>
      <c r="G2942" t="s">
        <v>3917</v>
      </c>
      <c r="H2942">
        <v>20.721800000000002</v>
      </c>
      <c r="I2942">
        <v>55.2</v>
      </c>
      <c r="K2942" t="s">
        <v>26702</v>
      </c>
      <c r="L2942">
        <v>129</v>
      </c>
      <c r="M2942">
        <v>0</v>
      </c>
      <c r="N2942" t="s">
        <v>7677</v>
      </c>
      <c r="O2942" t="s">
        <v>26703</v>
      </c>
      <c r="Q2942">
        <v>25</v>
      </c>
    </row>
    <row r="2943" spans="1:17" x14ac:dyDescent="0.3">
      <c r="A2943" t="s">
        <v>26704</v>
      </c>
      <c r="B2943" t="s">
        <v>4347</v>
      </c>
      <c r="C2943" t="s">
        <v>26705</v>
      </c>
      <c r="D2943" t="s">
        <v>26706</v>
      </c>
      <c r="E2943" t="s">
        <v>26707</v>
      </c>
      <c r="F2943" t="s">
        <v>26708</v>
      </c>
      <c r="G2943" t="s">
        <v>3917</v>
      </c>
      <c r="H2943">
        <v>21.721399999999999</v>
      </c>
      <c r="I2943">
        <v>49.7</v>
      </c>
      <c r="K2943" t="s">
        <v>26709</v>
      </c>
      <c r="L2943">
        <v>69</v>
      </c>
      <c r="M2943">
        <v>0</v>
      </c>
      <c r="N2943" t="s">
        <v>7677</v>
      </c>
      <c r="O2943" t="s">
        <v>26710</v>
      </c>
      <c r="Q2943">
        <v>25</v>
      </c>
    </row>
    <row r="2944" spans="1:17" x14ac:dyDescent="0.3">
      <c r="A2944" t="s">
        <v>26711</v>
      </c>
      <c r="B2944" t="s">
        <v>4347</v>
      </c>
      <c r="C2944" t="s">
        <v>26712</v>
      </c>
      <c r="D2944" t="s">
        <v>26713</v>
      </c>
      <c r="E2944" t="s">
        <v>26714</v>
      </c>
      <c r="F2944" t="s">
        <v>26715</v>
      </c>
      <c r="G2944" t="s">
        <v>3917</v>
      </c>
      <c r="H2944">
        <v>22.180599999999998</v>
      </c>
      <c r="I2944">
        <v>56.1</v>
      </c>
      <c r="K2944" t="s">
        <v>26716</v>
      </c>
      <c r="L2944">
        <v>19</v>
      </c>
      <c r="M2944">
        <v>0</v>
      </c>
      <c r="N2944" t="s">
        <v>7677</v>
      </c>
      <c r="O2944" t="s">
        <v>26717</v>
      </c>
      <c r="Q2944">
        <v>17</v>
      </c>
    </row>
    <row r="2945" spans="1:17" x14ac:dyDescent="0.3">
      <c r="A2945" t="s">
        <v>26718</v>
      </c>
      <c r="B2945" t="s">
        <v>3984</v>
      </c>
      <c r="C2945" t="s">
        <v>26719</v>
      </c>
      <c r="D2945" t="s">
        <v>26720</v>
      </c>
      <c r="E2945" t="s">
        <v>26721</v>
      </c>
      <c r="F2945" t="s">
        <v>26722</v>
      </c>
      <c r="G2945" t="s">
        <v>3917</v>
      </c>
      <c r="H2945">
        <v>24.978400000000001</v>
      </c>
      <c r="I2945">
        <v>38.200000000000003</v>
      </c>
      <c r="K2945" t="s">
        <v>26723</v>
      </c>
      <c r="L2945">
        <v>118</v>
      </c>
      <c r="M2945">
        <v>0</v>
      </c>
      <c r="N2945" t="s">
        <v>7677</v>
      </c>
      <c r="O2945" t="s">
        <v>26724</v>
      </c>
      <c r="Q2945">
        <v>25</v>
      </c>
    </row>
    <row r="2946" spans="1:17" x14ac:dyDescent="0.3">
      <c r="A2946" t="s">
        <v>26725</v>
      </c>
      <c r="B2946" t="s">
        <v>4347</v>
      </c>
      <c r="C2946" t="s">
        <v>26726</v>
      </c>
      <c r="D2946" t="s">
        <v>26727</v>
      </c>
      <c r="E2946" t="s">
        <v>26728</v>
      </c>
      <c r="F2946" t="s">
        <v>26729</v>
      </c>
      <c r="G2946" t="s">
        <v>3917</v>
      </c>
      <c r="H2946">
        <v>22.263500000000001</v>
      </c>
      <c r="I2946">
        <v>54.9</v>
      </c>
      <c r="K2946" t="s">
        <v>26730</v>
      </c>
      <c r="L2946">
        <v>71</v>
      </c>
      <c r="M2946">
        <v>0</v>
      </c>
      <c r="N2946" t="s">
        <v>7677</v>
      </c>
      <c r="O2946" t="s">
        <v>26731</v>
      </c>
    </row>
    <row r="2947" spans="1:17" x14ac:dyDescent="0.3">
      <c r="A2947" t="s">
        <v>26732</v>
      </c>
      <c r="B2947" t="s">
        <v>4347</v>
      </c>
      <c r="C2947" t="s">
        <v>26733</v>
      </c>
      <c r="D2947" t="s">
        <v>26734</v>
      </c>
      <c r="E2947" t="s">
        <v>26735</v>
      </c>
      <c r="F2947" t="s">
        <v>26736</v>
      </c>
      <c r="G2947" t="s">
        <v>3917</v>
      </c>
      <c r="H2947">
        <v>17.735399999999998</v>
      </c>
      <c r="I2947">
        <v>52.7</v>
      </c>
      <c r="K2947" t="s">
        <v>26737</v>
      </c>
      <c r="L2947">
        <v>33</v>
      </c>
      <c r="M2947">
        <v>0</v>
      </c>
      <c r="N2947" t="s">
        <v>7677</v>
      </c>
      <c r="O2947" t="s">
        <v>26738</v>
      </c>
      <c r="Q2947">
        <v>17</v>
      </c>
    </row>
    <row r="2948" spans="1:17" x14ac:dyDescent="0.3">
      <c r="A2948" t="s">
        <v>26739</v>
      </c>
      <c r="B2948" t="s">
        <v>4347</v>
      </c>
      <c r="C2948" t="s">
        <v>26740</v>
      </c>
      <c r="D2948" t="s">
        <v>26741</v>
      </c>
      <c r="E2948" t="s">
        <v>26742</v>
      </c>
      <c r="F2948" t="s">
        <v>26743</v>
      </c>
      <c r="G2948" t="s">
        <v>3917</v>
      </c>
      <c r="H2948">
        <v>19.781300000000002</v>
      </c>
      <c r="I2948">
        <v>49.9</v>
      </c>
      <c r="K2948" t="s">
        <v>26744</v>
      </c>
      <c r="L2948">
        <v>36</v>
      </c>
      <c r="M2948">
        <v>0</v>
      </c>
      <c r="N2948" t="s">
        <v>7677</v>
      </c>
      <c r="O2948" t="s">
        <v>26745</v>
      </c>
      <c r="Q2948">
        <v>25</v>
      </c>
    </row>
    <row r="2949" spans="1:17" x14ac:dyDescent="0.3">
      <c r="A2949" t="s">
        <v>26746</v>
      </c>
      <c r="B2949" t="s">
        <v>3984</v>
      </c>
      <c r="C2949" t="s">
        <v>26747</v>
      </c>
      <c r="D2949" t="s">
        <v>26748</v>
      </c>
      <c r="E2949" t="s">
        <v>26749</v>
      </c>
      <c r="F2949" t="s">
        <v>26750</v>
      </c>
      <c r="G2949" t="s">
        <v>3917</v>
      </c>
      <c r="H2949">
        <v>21.1188</v>
      </c>
      <c r="I2949">
        <v>49.5</v>
      </c>
      <c r="K2949" t="s">
        <v>26751</v>
      </c>
      <c r="L2949">
        <v>42</v>
      </c>
      <c r="M2949">
        <v>0</v>
      </c>
      <c r="N2949" t="s">
        <v>12903</v>
      </c>
      <c r="O2949" t="s">
        <v>26752</v>
      </c>
      <c r="Q2949">
        <v>25</v>
      </c>
    </row>
    <row r="2950" spans="1:17" x14ac:dyDescent="0.3">
      <c r="A2950" t="s">
        <v>586</v>
      </c>
      <c r="B2950" t="s">
        <v>4347</v>
      </c>
      <c r="C2950" t="s">
        <v>26753</v>
      </c>
      <c r="D2950" t="s">
        <v>26754</v>
      </c>
      <c r="E2950" t="s">
        <v>26755</v>
      </c>
      <c r="F2950" t="s">
        <v>26756</v>
      </c>
      <c r="G2950" t="s">
        <v>3917</v>
      </c>
      <c r="H2950">
        <v>19.417300000000001</v>
      </c>
      <c r="I2950">
        <v>54.5</v>
      </c>
      <c r="K2950" t="s">
        <v>26757</v>
      </c>
      <c r="L2950">
        <v>8</v>
      </c>
      <c r="M2950">
        <v>0</v>
      </c>
      <c r="N2950" t="s">
        <v>7677</v>
      </c>
      <c r="O2950" t="s">
        <v>26758</v>
      </c>
      <c r="Q2950">
        <v>25</v>
      </c>
    </row>
    <row r="2951" spans="1:17" x14ac:dyDescent="0.3">
      <c r="A2951" t="s">
        <v>26759</v>
      </c>
      <c r="B2951" t="s">
        <v>4347</v>
      </c>
      <c r="C2951" t="s">
        <v>26760</v>
      </c>
      <c r="D2951" t="s">
        <v>26761</v>
      </c>
      <c r="E2951" t="s">
        <v>26762</v>
      </c>
      <c r="F2951" t="s">
        <v>26763</v>
      </c>
      <c r="G2951" t="s">
        <v>3917</v>
      </c>
      <c r="H2951">
        <v>20.930499999999999</v>
      </c>
      <c r="I2951">
        <v>51</v>
      </c>
      <c r="K2951" t="s">
        <v>26764</v>
      </c>
      <c r="L2951">
        <v>11</v>
      </c>
      <c r="M2951">
        <v>0</v>
      </c>
      <c r="N2951" t="s">
        <v>7677</v>
      </c>
      <c r="O2951" t="s">
        <v>26765</v>
      </c>
      <c r="Q2951">
        <v>25</v>
      </c>
    </row>
    <row r="2952" spans="1:17" x14ac:dyDescent="0.3">
      <c r="A2952" t="s">
        <v>26766</v>
      </c>
      <c r="B2952" t="s">
        <v>3984</v>
      </c>
      <c r="C2952" t="s">
        <v>26767</v>
      </c>
      <c r="D2952" t="s">
        <v>26768</v>
      </c>
      <c r="E2952" t="s">
        <v>26769</v>
      </c>
      <c r="F2952" t="s">
        <v>26770</v>
      </c>
      <c r="G2952" t="s">
        <v>3917</v>
      </c>
      <c r="H2952">
        <v>21.824400000000001</v>
      </c>
      <c r="I2952">
        <v>48</v>
      </c>
      <c r="K2952" t="s">
        <v>26771</v>
      </c>
      <c r="L2952">
        <v>41</v>
      </c>
      <c r="M2952">
        <v>0</v>
      </c>
      <c r="N2952" t="s">
        <v>7677</v>
      </c>
      <c r="O2952" t="s">
        <v>26772</v>
      </c>
      <c r="Q2952">
        <v>25</v>
      </c>
    </row>
    <row r="2953" spans="1:17" x14ac:dyDescent="0.3">
      <c r="A2953" t="s">
        <v>26773</v>
      </c>
      <c r="B2953" t="s">
        <v>4347</v>
      </c>
      <c r="C2953" t="s">
        <v>26774</v>
      </c>
      <c r="D2953" t="s">
        <v>26775</v>
      </c>
      <c r="E2953" t="s">
        <v>26776</v>
      </c>
      <c r="F2953" t="s">
        <v>26777</v>
      </c>
      <c r="G2953" t="s">
        <v>3989</v>
      </c>
      <c r="H2953">
        <v>25.479500000000002</v>
      </c>
      <c r="I2953">
        <v>59.2</v>
      </c>
      <c r="K2953" t="s">
        <v>26778</v>
      </c>
      <c r="L2953">
        <v>32</v>
      </c>
      <c r="M2953">
        <v>9153</v>
      </c>
      <c r="N2953" t="s">
        <v>9270</v>
      </c>
      <c r="O2953" t="s">
        <v>26779</v>
      </c>
      <c r="P2953" t="s">
        <v>26780</v>
      </c>
      <c r="Q2953">
        <v>25</v>
      </c>
    </row>
    <row r="2954" spans="1:17" x14ac:dyDescent="0.3">
      <c r="A2954" t="s">
        <v>26781</v>
      </c>
      <c r="B2954" t="s">
        <v>4347</v>
      </c>
      <c r="C2954" t="s">
        <v>26782</v>
      </c>
      <c r="D2954" t="s">
        <v>26783</v>
      </c>
      <c r="E2954" t="s">
        <v>26784</v>
      </c>
      <c r="F2954" t="s">
        <v>26785</v>
      </c>
      <c r="G2954" t="s">
        <v>3917</v>
      </c>
      <c r="H2954">
        <v>23.6477</v>
      </c>
      <c r="I2954">
        <v>56.5</v>
      </c>
      <c r="K2954" t="s">
        <v>26786</v>
      </c>
      <c r="L2954">
        <v>16</v>
      </c>
      <c r="M2954">
        <v>0</v>
      </c>
      <c r="N2954" t="s">
        <v>7677</v>
      </c>
      <c r="O2954" t="s">
        <v>26787</v>
      </c>
      <c r="Q2954">
        <v>25</v>
      </c>
    </row>
    <row r="2955" spans="1:17" x14ac:dyDescent="0.3">
      <c r="A2955" t="s">
        <v>26788</v>
      </c>
      <c r="B2955" t="s">
        <v>4347</v>
      </c>
      <c r="C2955" t="s">
        <v>26789</v>
      </c>
      <c r="D2955" t="s">
        <v>26790</v>
      </c>
      <c r="E2955" t="s">
        <v>26791</v>
      </c>
      <c r="F2955" t="s">
        <v>26792</v>
      </c>
      <c r="G2955" t="s">
        <v>3917</v>
      </c>
      <c r="H2955">
        <v>24.609400000000001</v>
      </c>
      <c r="I2955">
        <v>61.1</v>
      </c>
      <c r="K2955" t="s">
        <v>26793</v>
      </c>
      <c r="L2955">
        <v>29</v>
      </c>
      <c r="M2955">
        <v>0</v>
      </c>
      <c r="N2955" t="s">
        <v>7677</v>
      </c>
      <c r="O2955" t="s">
        <v>26794</v>
      </c>
      <c r="Q2955">
        <v>25</v>
      </c>
    </row>
    <row r="2956" spans="1:17" x14ac:dyDescent="0.3">
      <c r="A2956" t="s">
        <v>26795</v>
      </c>
      <c r="B2956" t="s">
        <v>4347</v>
      </c>
      <c r="C2956" t="s">
        <v>26796</v>
      </c>
      <c r="D2956" t="s">
        <v>26797</v>
      </c>
      <c r="E2956" t="s">
        <v>26798</v>
      </c>
      <c r="F2956" t="s">
        <v>26799</v>
      </c>
      <c r="G2956" t="s">
        <v>3917</v>
      </c>
      <c r="H2956">
        <v>24.114899999999999</v>
      </c>
      <c r="I2956">
        <v>59.2</v>
      </c>
      <c r="K2956" t="s">
        <v>26800</v>
      </c>
      <c r="L2956">
        <v>17</v>
      </c>
      <c r="M2956">
        <v>0</v>
      </c>
      <c r="N2956" t="s">
        <v>7677</v>
      </c>
      <c r="O2956" t="s">
        <v>26801</v>
      </c>
      <c r="Q2956">
        <v>25</v>
      </c>
    </row>
    <row r="2957" spans="1:17" x14ac:dyDescent="0.3">
      <c r="A2957" t="s">
        <v>26802</v>
      </c>
      <c r="B2957" t="s">
        <v>4347</v>
      </c>
      <c r="C2957" t="s">
        <v>26803</v>
      </c>
      <c r="D2957" t="s">
        <v>26804</v>
      </c>
      <c r="E2957" t="s">
        <v>26805</v>
      </c>
      <c r="F2957" t="s">
        <v>26806</v>
      </c>
      <c r="G2957" t="s">
        <v>3917</v>
      </c>
      <c r="H2957">
        <v>18.015699999999999</v>
      </c>
      <c r="I2957">
        <v>40</v>
      </c>
      <c r="K2957" t="s">
        <v>26807</v>
      </c>
      <c r="L2957">
        <v>58</v>
      </c>
      <c r="M2957">
        <v>0</v>
      </c>
      <c r="N2957" t="s">
        <v>7677</v>
      </c>
      <c r="O2957" t="s">
        <v>26808</v>
      </c>
      <c r="Q2957">
        <v>25</v>
      </c>
    </row>
    <row r="2958" spans="1:17" x14ac:dyDescent="0.3">
      <c r="A2958" t="s">
        <v>26809</v>
      </c>
      <c r="B2958" t="s">
        <v>3984</v>
      </c>
      <c r="C2958" t="s">
        <v>26810</v>
      </c>
      <c r="D2958" t="s">
        <v>26811</v>
      </c>
      <c r="E2958" t="s">
        <v>26812</v>
      </c>
      <c r="F2958" t="s">
        <v>26813</v>
      </c>
      <c r="G2958" t="s">
        <v>3917</v>
      </c>
      <c r="H2958">
        <v>9.3130299999999995</v>
      </c>
      <c r="I2958">
        <v>44.9</v>
      </c>
      <c r="K2958" t="s">
        <v>26814</v>
      </c>
      <c r="L2958">
        <v>19</v>
      </c>
      <c r="M2958">
        <v>0</v>
      </c>
      <c r="N2958" t="s">
        <v>7677</v>
      </c>
      <c r="O2958" t="s">
        <v>26815</v>
      </c>
      <c r="Q2958">
        <v>25</v>
      </c>
    </row>
    <row r="2959" spans="1:17" x14ac:dyDescent="0.3">
      <c r="A2959" t="s">
        <v>26816</v>
      </c>
      <c r="B2959" t="s">
        <v>3912</v>
      </c>
      <c r="C2959" t="s">
        <v>26817</v>
      </c>
      <c r="D2959" t="s">
        <v>26818</v>
      </c>
      <c r="E2959" t="s">
        <v>26819</v>
      </c>
      <c r="F2959" t="s">
        <v>26820</v>
      </c>
      <c r="G2959" t="s">
        <v>3917</v>
      </c>
      <c r="H2959">
        <v>37.444699999999997</v>
      </c>
      <c r="I2959">
        <v>43.9</v>
      </c>
      <c r="K2959" t="s">
        <v>26821</v>
      </c>
      <c r="L2959">
        <v>280</v>
      </c>
      <c r="M2959">
        <v>0</v>
      </c>
      <c r="N2959" t="s">
        <v>7677</v>
      </c>
      <c r="O2959" t="s">
        <v>26822</v>
      </c>
    </row>
    <row r="2960" spans="1:17" x14ac:dyDescent="0.3">
      <c r="A2960" t="s">
        <v>26823</v>
      </c>
      <c r="B2960" t="s">
        <v>3984</v>
      </c>
      <c r="C2960" t="s">
        <v>26824</v>
      </c>
      <c r="D2960" t="s">
        <v>26825</v>
      </c>
      <c r="E2960" t="s">
        <v>26826</v>
      </c>
      <c r="F2960" t="s">
        <v>26827</v>
      </c>
      <c r="G2960" t="s">
        <v>3917</v>
      </c>
      <c r="H2960">
        <v>21.758299999999998</v>
      </c>
      <c r="I2960">
        <v>46</v>
      </c>
      <c r="K2960" t="s">
        <v>26828</v>
      </c>
      <c r="L2960">
        <v>19</v>
      </c>
      <c r="M2960">
        <v>0</v>
      </c>
      <c r="N2960" t="s">
        <v>7677</v>
      </c>
      <c r="O2960" t="s">
        <v>26829</v>
      </c>
    </row>
    <row r="2961" spans="1:17" x14ac:dyDescent="0.3">
      <c r="A2961" t="s">
        <v>26830</v>
      </c>
      <c r="B2961" t="s">
        <v>3984</v>
      </c>
      <c r="C2961" t="s">
        <v>26831</v>
      </c>
      <c r="D2961" t="s">
        <v>26832</v>
      </c>
      <c r="E2961" t="s">
        <v>26833</v>
      </c>
      <c r="F2961" t="s">
        <v>26834</v>
      </c>
      <c r="G2961" t="s">
        <v>3917</v>
      </c>
      <c r="H2961">
        <v>21.750499999999999</v>
      </c>
      <c r="I2961">
        <v>47.9</v>
      </c>
      <c r="K2961" t="s">
        <v>26835</v>
      </c>
      <c r="L2961">
        <v>39</v>
      </c>
      <c r="M2961">
        <v>0</v>
      </c>
      <c r="N2961" t="s">
        <v>7677</v>
      </c>
      <c r="O2961" t="s">
        <v>26836</v>
      </c>
    </row>
    <row r="2962" spans="1:17" x14ac:dyDescent="0.3">
      <c r="A2962" t="s">
        <v>26837</v>
      </c>
      <c r="B2962" t="s">
        <v>3984</v>
      </c>
      <c r="C2962" t="s">
        <v>26838</v>
      </c>
      <c r="D2962" t="s">
        <v>26839</v>
      </c>
      <c r="E2962" t="s">
        <v>26840</v>
      </c>
      <c r="F2962" t="s">
        <v>26841</v>
      </c>
      <c r="G2962" t="s">
        <v>3917</v>
      </c>
      <c r="H2962">
        <v>31.390599999999999</v>
      </c>
      <c r="I2962">
        <v>56.4</v>
      </c>
      <c r="K2962" t="s">
        <v>26842</v>
      </c>
      <c r="L2962">
        <v>66</v>
      </c>
      <c r="M2962">
        <v>0</v>
      </c>
      <c r="N2962" t="s">
        <v>7677</v>
      </c>
      <c r="O2962" t="s">
        <v>26843</v>
      </c>
      <c r="Q2962">
        <v>20</v>
      </c>
    </row>
    <row r="2963" spans="1:17" x14ac:dyDescent="0.3">
      <c r="A2963" t="s">
        <v>26844</v>
      </c>
      <c r="B2963" t="s">
        <v>3984</v>
      </c>
      <c r="C2963" t="s">
        <v>26845</v>
      </c>
      <c r="D2963" t="s">
        <v>26846</v>
      </c>
      <c r="E2963" t="s">
        <v>26847</v>
      </c>
      <c r="F2963" t="s">
        <v>26848</v>
      </c>
      <c r="G2963" t="s">
        <v>3917</v>
      </c>
      <c r="H2963">
        <v>41.729700000000001</v>
      </c>
      <c r="I2963">
        <v>54.7</v>
      </c>
      <c r="K2963" t="s">
        <v>26849</v>
      </c>
      <c r="L2963">
        <v>31</v>
      </c>
      <c r="M2963">
        <v>0</v>
      </c>
      <c r="N2963" t="s">
        <v>7677</v>
      </c>
      <c r="O2963" t="s">
        <v>26850</v>
      </c>
    </row>
    <row r="2964" spans="1:17" x14ac:dyDescent="0.3">
      <c r="A2964" t="s">
        <v>26851</v>
      </c>
      <c r="B2964" t="s">
        <v>4347</v>
      </c>
      <c r="C2964" t="s">
        <v>26852</v>
      </c>
      <c r="D2964" t="s">
        <v>26853</v>
      </c>
      <c r="E2964" t="s">
        <v>26854</v>
      </c>
      <c r="F2964" t="s">
        <v>26855</v>
      </c>
      <c r="G2964" t="s">
        <v>3917</v>
      </c>
      <c r="H2964">
        <v>31.617699999999999</v>
      </c>
      <c r="I2964">
        <v>59.5</v>
      </c>
      <c r="K2964" t="s">
        <v>26856</v>
      </c>
      <c r="L2964">
        <v>35</v>
      </c>
      <c r="M2964">
        <v>0</v>
      </c>
      <c r="N2964" t="s">
        <v>7677</v>
      </c>
      <c r="O2964" t="s">
        <v>26857</v>
      </c>
      <c r="Q2964">
        <v>25</v>
      </c>
    </row>
    <row r="2965" spans="1:17" x14ac:dyDescent="0.3">
      <c r="A2965" t="s">
        <v>26858</v>
      </c>
      <c r="B2965" t="s">
        <v>4347</v>
      </c>
      <c r="C2965" t="s">
        <v>26859</v>
      </c>
      <c r="D2965" t="s">
        <v>26860</v>
      </c>
      <c r="E2965" t="s">
        <v>26861</v>
      </c>
      <c r="F2965" t="s">
        <v>26862</v>
      </c>
      <c r="G2965" t="s">
        <v>3917</v>
      </c>
      <c r="H2965">
        <v>20.595300000000002</v>
      </c>
      <c r="I2965">
        <v>53.2</v>
      </c>
      <c r="K2965" t="s">
        <v>26863</v>
      </c>
      <c r="L2965">
        <v>26</v>
      </c>
      <c r="M2965">
        <v>0</v>
      </c>
      <c r="N2965" t="s">
        <v>7677</v>
      </c>
      <c r="O2965" t="s">
        <v>26864</v>
      </c>
      <c r="Q2965">
        <v>22</v>
      </c>
    </row>
    <row r="2966" spans="1:17" x14ac:dyDescent="0.3">
      <c r="A2966" t="s">
        <v>26865</v>
      </c>
      <c r="B2966" t="s">
        <v>4347</v>
      </c>
      <c r="C2966" t="s">
        <v>26866</v>
      </c>
      <c r="D2966" t="s">
        <v>26867</v>
      </c>
      <c r="E2966" t="s">
        <v>26868</v>
      </c>
      <c r="F2966" t="s">
        <v>26869</v>
      </c>
      <c r="G2966" t="s">
        <v>3917</v>
      </c>
      <c r="H2966">
        <v>27.969200000000001</v>
      </c>
      <c r="I2966">
        <v>58.7</v>
      </c>
      <c r="K2966" t="s">
        <v>26870</v>
      </c>
      <c r="L2966">
        <v>122</v>
      </c>
      <c r="M2966">
        <v>0</v>
      </c>
      <c r="N2966" t="s">
        <v>7677</v>
      </c>
      <c r="O2966" t="s">
        <v>26871</v>
      </c>
    </row>
    <row r="2967" spans="1:17" x14ac:dyDescent="0.3">
      <c r="A2967" t="s">
        <v>26872</v>
      </c>
      <c r="B2967" t="s">
        <v>4347</v>
      </c>
      <c r="C2967" t="s">
        <v>26873</v>
      </c>
      <c r="D2967" t="s">
        <v>26874</v>
      </c>
      <c r="E2967" t="s">
        <v>26875</v>
      </c>
      <c r="F2967" t="s">
        <v>26876</v>
      </c>
      <c r="G2967" t="s">
        <v>3917</v>
      </c>
      <c r="H2967">
        <v>22.632899999999999</v>
      </c>
      <c r="I2967">
        <v>62.8</v>
      </c>
      <c r="K2967" t="s">
        <v>26877</v>
      </c>
      <c r="L2967">
        <v>21</v>
      </c>
      <c r="M2967">
        <v>4376</v>
      </c>
      <c r="N2967" t="s">
        <v>26878</v>
      </c>
      <c r="O2967" t="s">
        <v>26879</v>
      </c>
      <c r="Q2967">
        <v>25</v>
      </c>
    </row>
    <row r="2968" spans="1:17" x14ac:dyDescent="0.3">
      <c r="A2968" t="s">
        <v>26880</v>
      </c>
      <c r="B2968" t="s">
        <v>4347</v>
      </c>
      <c r="C2968" t="s">
        <v>26881</v>
      </c>
      <c r="D2968" t="s">
        <v>26882</v>
      </c>
      <c r="E2968" t="s">
        <v>26883</v>
      </c>
      <c r="F2968" t="s">
        <v>26884</v>
      </c>
      <c r="G2968" t="s">
        <v>3917</v>
      </c>
      <c r="H2968">
        <v>33.698900000000002</v>
      </c>
      <c r="I2968">
        <v>59.2</v>
      </c>
      <c r="K2968" t="s">
        <v>26885</v>
      </c>
      <c r="L2968">
        <v>35</v>
      </c>
      <c r="M2968">
        <v>0</v>
      </c>
      <c r="N2968" t="s">
        <v>7677</v>
      </c>
      <c r="O2968" t="s">
        <v>26886</v>
      </c>
    </row>
    <row r="2969" spans="1:17" x14ac:dyDescent="0.3">
      <c r="A2969" t="s">
        <v>26887</v>
      </c>
      <c r="B2969" t="s">
        <v>3984</v>
      </c>
      <c r="C2969" t="s">
        <v>26888</v>
      </c>
      <c r="D2969" t="s">
        <v>26889</v>
      </c>
      <c r="E2969" t="s">
        <v>26890</v>
      </c>
      <c r="F2969" t="s">
        <v>26891</v>
      </c>
      <c r="G2969" t="s">
        <v>3917</v>
      </c>
      <c r="H2969">
        <v>44.773899999999998</v>
      </c>
      <c r="I2969">
        <v>45.4</v>
      </c>
      <c r="K2969" t="s">
        <v>26892</v>
      </c>
      <c r="L2969">
        <v>17</v>
      </c>
      <c r="M2969">
        <v>0</v>
      </c>
      <c r="N2969" t="s">
        <v>7677</v>
      </c>
      <c r="O2969" t="s">
        <v>26893</v>
      </c>
    </row>
    <row r="2970" spans="1:17" x14ac:dyDescent="0.3">
      <c r="A2970" t="s">
        <v>26894</v>
      </c>
      <c r="B2970" t="s">
        <v>4347</v>
      </c>
      <c r="C2970" t="s">
        <v>26895</v>
      </c>
      <c r="D2970" t="s">
        <v>26896</v>
      </c>
      <c r="E2970" t="s">
        <v>26897</v>
      </c>
      <c r="F2970" t="s">
        <v>26898</v>
      </c>
      <c r="G2970" t="s">
        <v>3917</v>
      </c>
      <c r="H2970">
        <v>19.344100000000001</v>
      </c>
      <c r="I2970">
        <v>53.4</v>
      </c>
      <c r="K2970" t="s">
        <v>26899</v>
      </c>
      <c r="L2970">
        <v>52</v>
      </c>
      <c r="M2970">
        <v>0</v>
      </c>
      <c r="N2970" t="s">
        <v>7677</v>
      </c>
      <c r="O2970" t="s">
        <v>26900</v>
      </c>
      <c r="Q2970">
        <v>17</v>
      </c>
    </row>
    <row r="2971" spans="1:17" x14ac:dyDescent="0.3">
      <c r="A2971" t="s">
        <v>26901</v>
      </c>
      <c r="B2971" t="s">
        <v>3984</v>
      </c>
      <c r="C2971" t="s">
        <v>26902</v>
      </c>
      <c r="D2971" t="s">
        <v>26903</v>
      </c>
      <c r="E2971" t="s">
        <v>26904</v>
      </c>
      <c r="F2971" t="s">
        <v>26905</v>
      </c>
      <c r="G2971" t="s">
        <v>3917</v>
      </c>
      <c r="H2971">
        <v>11.065899999999999</v>
      </c>
      <c r="I2971">
        <v>41.4</v>
      </c>
      <c r="K2971" t="s">
        <v>26906</v>
      </c>
      <c r="L2971">
        <v>10</v>
      </c>
      <c r="M2971">
        <v>0</v>
      </c>
      <c r="N2971" t="s">
        <v>7677</v>
      </c>
      <c r="O2971" t="s">
        <v>26907</v>
      </c>
      <c r="Q2971">
        <v>25</v>
      </c>
    </row>
    <row r="2972" spans="1:17" x14ac:dyDescent="0.3">
      <c r="A2972" t="s">
        <v>26908</v>
      </c>
      <c r="B2972" t="s">
        <v>3984</v>
      </c>
      <c r="C2972" t="s">
        <v>26909</v>
      </c>
      <c r="D2972" t="s">
        <v>26910</v>
      </c>
      <c r="E2972" t="s">
        <v>26911</v>
      </c>
      <c r="F2972" t="s">
        <v>26912</v>
      </c>
      <c r="G2972" t="s">
        <v>3917</v>
      </c>
      <c r="H2972">
        <v>20.313700000000001</v>
      </c>
      <c r="I2972">
        <v>24.8</v>
      </c>
      <c r="K2972" t="s">
        <v>26913</v>
      </c>
      <c r="L2972">
        <v>71</v>
      </c>
      <c r="M2972">
        <v>0</v>
      </c>
      <c r="N2972" t="s">
        <v>7677</v>
      </c>
      <c r="O2972" t="s">
        <v>26914</v>
      </c>
      <c r="Q2972">
        <v>25</v>
      </c>
    </row>
    <row r="2973" spans="1:17" x14ac:dyDescent="0.3">
      <c r="A2973" t="s">
        <v>366</v>
      </c>
      <c r="B2973" t="s">
        <v>4347</v>
      </c>
      <c r="C2973" t="s">
        <v>26915</v>
      </c>
      <c r="D2973" t="s">
        <v>26916</v>
      </c>
      <c r="E2973" t="s">
        <v>26917</v>
      </c>
      <c r="F2973" t="s">
        <v>26918</v>
      </c>
      <c r="G2973" t="s">
        <v>3917</v>
      </c>
      <c r="H2973">
        <v>23.1555</v>
      </c>
      <c r="I2973">
        <v>62</v>
      </c>
      <c r="K2973" t="s">
        <v>26919</v>
      </c>
      <c r="L2973">
        <v>98</v>
      </c>
      <c r="M2973">
        <v>0</v>
      </c>
      <c r="N2973" t="s">
        <v>7677</v>
      </c>
      <c r="O2973" t="s">
        <v>26920</v>
      </c>
      <c r="Q2973">
        <v>25</v>
      </c>
    </row>
    <row r="2974" spans="1:17" x14ac:dyDescent="0.3">
      <c r="A2974" t="s">
        <v>26921</v>
      </c>
      <c r="B2974" t="s">
        <v>4226</v>
      </c>
      <c r="C2974" t="s">
        <v>26922</v>
      </c>
      <c r="D2974" t="s">
        <v>26923</v>
      </c>
      <c r="E2974" t="s">
        <v>26924</v>
      </c>
      <c r="F2974" t="s">
        <v>26925</v>
      </c>
      <c r="G2974" t="s">
        <v>3989</v>
      </c>
      <c r="H2974">
        <v>189.239</v>
      </c>
      <c r="I2974">
        <v>35.200000000000003</v>
      </c>
      <c r="K2974" t="s">
        <v>26926</v>
      </c>
      <c r="L2974">
        <v>28882</v>
      </c>
      <c r="M2974">
        <v>0</v>
      </c>
      <c r="N2974" t="s">
        <v>26927</v>
      </c>
      <c r="O2974" t="s">
        <v>26928</v>
      </c>
    </row>
    <row r="2975" spans="1:17" x14ac:dyDescent="0.3">
      <c r="A2975" t="s">
        <v>26929</v>
      </c>
      <c r="B2975" t="s">
        <v>4226</v>
      </c>
      <c r="D2975" t="s">
        <v>26930</v>
      </c>
      <c r="E2975" t="s">
        <v>26931</v>
      </c>
      <c r="F2975" t="s">
        <v>26932</v>
      </c>
      <c r="G2975" t="s">
        <v>3917</v>
      </c>
      <c r="H2975">
        <v>237.583</v>
      </c>
      <c r="I2975">
        <v>31.5</v>
      </c>
      <c r="K2975" t="s">
        <v>26933</v>
      </c>
      <c r="L2975">
        <v>80386</v>
      </c>
      <c r="M2975">
        <v>0</v>
      </c>
      <c r="N2975" t="s">
        <v>26934</v>
      </c>
      <c r="O2975" t="s">
        <v>26935</v>
      </c>
    </row>
    <row r="2976" spans="1:17" x14ac:dyDescent="0.3">
      <c r="A2976" t="s">
        <v>26936</v>
      </c>
      <c r="B2976" t="s">
        <v>3923</v>
      </c>
      <c r="D2976" t="s">
        <v>26937</v>
      </c>
      <c r="E2976" t="s">
        <v>26938</v>
      </c>
      <c r="F2976" t="s">
        <v>26939</v>
      </c>
      <c r="G2976" t="s">
        <v>3917</v>
      </c>
      <c r="H2976">
        <v>334.38400000000001</v>
      </c>
      <c r="I2976">
        <v>42.6</v>
      </c>
      <c r="K2976" t="s">
        <v>26940</v>
      </c>
      <c r="L2976">
        <v>11786</v>
      </c>
      <c r="M2976">
        <v>0</v>
      </c>
      <c r="N2976" t="s">
        <v>26941</v>
      </c>
      <c r="O2976" t="s">
        <v>26942</v>
      </c>
    </row>
    <row r="2977" spans="1:17" x14ac:dyDescent="0.3">
      <c r="A2977" t="s">
        <v>26943</v>
      </c>
      <c r="B2977" t="s">
        <v>3923</v>
      </c>
      <c r="D2977" t="s">
        <v>26944</v>
      </c>
      <c r="E2977" t="s">
        <v>26938</v>
      </c>
      <c r="F2977" t="s">
        <v>26945</v>
      </c>
      <c r="G2977" t="s">
        <v>3917</v>
      </c>
      <c r="H2977">
        <v>563.43899999999996</v>
      </c>
      <c r="I2977">
        <v>43.3</v>
      </c>
      <c r="K2977" t="s">
        <v>26946</v>
      </c>
      <c r="L2977">
        <v>13609</v>
      </c>
      <c r="M2977">
        <v>0</v>
      </c>
      <c r="N2977" t="s">
        <v>26941</v>
      </c>
      <c r="O2977" t="s">
        <v>26947</v>
      </c>
    </row>
    <row r="2978" spans="1:17" x14ac:dyDescent="0.3">
      <c r="A2978" t="s">
        <v>26948</v>
      </c>
      <c r="B2978" t="s">
        <v>3923</v>
      </c>
      <c r="D2978" t="s">
        <v>26949</v>
      </c>
      <c r="E2978" t="s">
        <v>26938</v>
      </c>
      <c r="F2978" t="s">
        <v>26950</v>
      </c>
      <c r="G2978" t="s">
        <v>3917</v>
      </c>
      <c r="H2978">
        <v>397.01</v>
      </c>
      <c r="I2978">
        <v>43.2</v>
      </c>
      <c r="K2978" t="s">
        <v>26951</v>
      </c>
      <c r="L2978">
        <v>11428</v>
      </c>
      <c r="M2978">
        <v>0</v>
      </c>
      <c r="N2978" t="s">
        <v>26941</v>
      </c>
      <c r="O2978" t="s">
        <v>26952</v>
      </c>
    </row>
    <row r="2979" spans="1:17" x14ac:dyDescent="0.3">
      <c r="A2979" t="s">
        <v>26953</v>
      </c>
      <c r="B2979" t="s">
        <v>3984</v>
      </c>
      <c r="C2979" t="s">
        <v>26954</v>
      </c>
      <c r="D2979" t="s">
        <v>26955</v>
      </c>
      <c r="E2979" t="s">
        <v>26956</v>
      </c>
      <c r="F2979" t="s">
        <v>26957</v>
      </c>
      <c r="G2979" t="s">
        <v>3917</v>
      </c>
      <c r="H2979">
        <v>21.900300000000001</v>
      </c>
      <c r="I2979">
        <v>47.8</v>
      </c>
      <c r="K2979" t="s">
        <v>26958</v>
      </c>
      <c r="L2979">
        <v>41</v>
      </c>
      <c r="M2979">
        <v>0</v>
      </c>
      <c r="N2979" t="s">
        <v>7677</v>
      </c>
      <c r="O2979" t="s">
        <v>26959</v>
      </c>
    </row>
    <row r="2980" spans="1:17" x14ac:dyDescent="0.3">
      <c r="A2980" t="s">
        <v>26960</v>
      </c>
      <c r="B2980" t="s">
        <v>4347</v>
      </c>
      <c r="C2980" t="s">
        <v>26961</v>
      </c>
      <c r="D2980" t="s">
        <v>26962</v>
      </c>
      <c r="E2980" t="s">
        <v>26963</v>
      </c>
      <c r="F2980" t="s">
        <v>26964</v>
      </c>
      <c r="G2980" t="s">
        <v>3917</v>
      </c>
      <c r="H2980">
        <v>30.616599999999998</v>
      </c>
      <c r="I2980">
        <v>59.6</v>
      </c>
      <c r="K2980" t="s">
        <v>26965</v>
      </c>
      <c r="L2980">
        <v>26</v>
      </c>
      <c r="M2980">
        <v>0</v>
      </c>
      <c r="N2980" t="s">
        <v>7677</v>
      </c>
      <c r="O2980" t="s">
        <v>26966</v>
      </c>
      <c r="Q2980">
        <v>25</v>
      </c>
    </row>
    <row r="2981" spans="1:17" x14ac:dyDescent="0.3">
      <c r="A2981" t="s">
        <v>26967</v>
      </c>
      <c r="B2981" t="s">
        <v>3984</v>
      </c>
      <c r="C2981" t="s">
        <v>26968</v>
      </c>
      <c r="D2981" t="s">
        <v>26969</v>
      </c>
      <c r="E2981" t="s">
        <v>26970</v>
      </c>
      <c r="F2981" t="s">
        <v>26971</v>
      </c>
      <c r="G2981" t="s">
        <v>3917</v>
      </c>
      <c r="H2981">
        <v>15.086399999999999</v>
      </c>
      <c r="I2981">
        <v>36.1</v>
      </c>
      <c r="K2981" t="s">
        <v>26972</v>
      </c>
      <c r="L2981">
        <v>32</v>
      </c>
      <c r="M2981">
        <v>0</v>
      </c>
      <c r="N2981" t="s">
        <v>7677</v>
      </c>
      <c r="O2981" t="s">
        <v>26973</v>
      </c>
      <c r="Q2981">
        <v>25</v>
      </c>
    </row>
    <row r="2982" spans="1:17" x14ac:dyDescent="0.3">
      <c r="A2982" t="s">
        <v>26974</v>
      </c>
      <c r="B2982" t="s">
        <v>3984</v>
      </c>
      <c r="C2982" t="s">
        <v>26975</v>
      </c>
      <c r="D2982" t="s">
        <v>26976</v>
      </c>
      <c r="E2982" t="s">
        <v>26977</v>
      </c>
      <c r="F2982" t="s">
        <v>26978</v>
      </c>
      <c r="G2982" t="s">
        <v>3917</v>
      </c>
      <c r="H2982">
        <v>24.8157</v>
      </c>
      <c r="I2982">
        <v>31.1</v>
      </c>
      <c r="K2982" t="s">
        <v>26979</v>
      </c>
      <c r="L2982">
        <v>136</v>
      </c>
      <c r="M2982">
        <v>0</v>
      </c>
      <c r="N2982" t="s">
        <v>7677</v>
      </c>
      <c r="O2982" t="s">
        <v>26980</v>
      </c>
      <c r="Q2982">
        <v>25</v>
      </c>
    </row>
    <row r="2983" spans="1:17" x14ac:dyDescent="0.3">
      <c r="A2983" t="s">
        <v>26981</v>
      </c>
      <c r="B2983" t="s">
        <v>4347</v>
      </c>
      <c r="C2983" t="s">
        <v>26982</v>
      </c>
      <c r="D2983" t="s">
        <v>26983</v>
      </c>
      <c r="E2983" t="s">
        <v>26984</v>
      </c>
      <c r="F2983" t="s">
        <v>26985</v>
      </c>
      <c r="G2983" t="s">
        <v>3917</v>
      </c>
      <c r="H2983">
        <v>28.180900000000001</v>
      </c>
      <c r="I2983">
        <v>58.5</v>
      </c>
      <c r="K2983" t="s">
        <v>26986</v>
      </c>
      <c r="L2983">
        <v>55</v>
      </c>
      <c r="M2983">
        <v>10190</v>
      </c>
      <c r="N2983" t="s">
        <v>7677</v>
      </c>
      <c r="O2983" t="s">
        <v>26987</v>
      </c>
    </row>
    <row r="2984" spans="1:17" x14ac:dyDescent="0.3">
      <c r="A2984" t="s">
        <v>26988</v>
      </c>
      <c r="B2984" t="s">
        <v>4347</v>
      </c>
      <c r="C2984" t="s">
        <v>26989</v>
      </c>
      <c r="D2984" t="s">
        <v>26990</v>
      </c>
      <c r="E2984" t="s">
        <v>26991</v>
      </c>
      <c r="F2984" t="s">
        <v>26992</v>
      </c>
      <c r="G2984" t="s">
        <v>3917</v>
      </c>
      <c r="H2984">
        <v>24.117899999999999</v>
      </c>
      <c r="I2984">
        <v>49.4</v>
      </c>
      <c r="K2984" t="s">
        <v>26993</v>
      </c>
      <c r="L2984">
        <v>79</v>
      </c>
      <c r="M2984">
        <v>0</v>
      </c>
      <c r="N2984" t="s">
        <v>7677</v>
      </c>
      <c r="O2984" t="s">
        <v>26994</v>
      </c>
      <c r="Q2984">
        <v>20</v>
      </c>
    </row>
    <row r="2985" spans="1:17" x14ac:dyDescent="0.3">
      <c r="A2985" t="s">
        <v>26995</v>
      </c>
      <c r="B2985" t="s">
        <v>4226</v>
      </c>
      <c r="D2985" t="s">
        <v>26996</v>
      </c>
      <c r="E2985" t="s">
        <v>26997</v>
      </c>
      <c r="F2985" t="s">
        <v>26998</v>
      </c>
      <c r="G2985" t="s">
        <v>3917</v>
      </c>
      <c r="H2985">
        <v>304.57100000000003</v>
      </c>
      <c r="I2985">
        <v>34.200000000000003</v>
      </c>
      <c r="K2985" t="s">
        <v>26999</v>
      </c>
      <c r="L2985">
        <v>32723</v>
      </c>
      <c r="M2985">
        <v>0</v>
      </c>
      <c r="N2985" t="s">
        <v>26934</v>
      </c>
      <c r="O2985" t="s">
        <v>27000</v>
      </c>
    </row>
    <row r="2986" spans="1:17" x14ac:dyDescent="0.3">
      <c r="A2986" t="s">
        <v>27001</v>
      </c>
      <c r="B2986" t="s">
        <v>4226</v>
      </c>
      <c r="D2986" t="s">
        <v>27002</v>
      </c>
      <c r="E2986" t="s">
        <v>27003</v>
      </c>
      <c r="F2986" t="s">
        <v>27004</v>
      </c>
      <c r="G2986" t="s">
        <v>3917</v>
      </c>
      <c r="H2986">
        <v>191.208</v>
      </c>
      <c r="I2986">
        <v>36.1</v>
      </c>
      <c r="K2986" t="s">
        <v>27005</v>
      </c>
      <c r="L2986">
        <v>60102</v>
      </c>
      <c r="M2986">
        <v>0</v>
      </c>
      <c r="N2986" t="s">
        <v>26934</v>
      </c>
      <c r="O2986" t="s">
        <v>27006</v>
      </c>
    </row>
    <row r="2987" spans="1:17" x14ac:dyDescent="0.3">
      <c r="A2987" t="s">
        <v>27007</v>
      </c>
      <c r="B2987" t="s">
        <v>4226</v>
      </c>
      <c r="D2987" t="s">
        <v>27008</v>
      </c>
      <c r="E2987" t="s">
        <v>27009</v>
      </c>
      <c r="F2987" t="s">
        <v>27010</v>
      </c>
      <c r="G2987" t="s">
        <v>3917</v>
      </c>
      <c r="H2987">
        <v>284.99</v>
      </c>
      <c r="I2987">
        <v>33.700000000000003</v>
      </c>
      <c r="K2987" t="s">
        <v>27011</v>
      </c>
      <c r="L2987">
        <v>66857</v>
      </c>
      <c r="M2987">
        <v>0</v>
      </c>
      <c r="N2987" t="s">
        <v>26934</v>
      </c>
      <c r="O2987" t="s">
        <v>27012</v>
      </c>
    </row>
    <row r="2988" spans="1:17" x14ac:dyDescent="0.3">
      <c r="A2988" t="s">
        <v>27013</v>
      </c>
      <c r="B2988" t="s">
        <v>3984</v>
      </c>
      <c r="C2988" t="s">
        <v>27014</v>
      </c>
      <c r="D2988" t="s">
        <v>27015</v>
      </c>
      <c r="E2988" t="s">
        <v>27016</v>
      </c>
      <c r="F2988" t="s">
        <v>27017</v>
      </c>
      <c r="G2988" t="s">
        <v>4048</v>
      </c>
      <c r="H2988">
        <v>37.287700000000001</v>
      </c>
      <c r="I2988">
        <v>48.875999999999998</v>
      </c>
      <c r="J2988" t="s">
        <v>27018</v>
      </c>
      <c r="L2988">
        <v>9</v>
      </c>
      <c r="M2988">
        <v>12662</v>
      </c>
      <c r="N2988" t="s">
        <v>26680</v>
      </c>
      <c r="O2988" t="s">
        <v>27019</v>
      </c>
      <c r="P2988" t="s">
        <v>27020</v>
      </c>
      <c r="Q2988">
        <v>26</v>
      </c>
    </row>
    <row r="2989" spans="1:17" x14ac:dyDescent="0.3">
      <c r="A2989" t="s">
        <v>27021</v>
      </c>
      <c r="B2989" t="s">
        <v>3984</v>
      </c>
      <c r="C2989" t="s">
        <v>27022</v>
      </c>
      <c r="D2989" t="s">
        <v>27023</v>
      </c>
      <c r="E2989" t="s">
        <v>27024</v>
      </c>
      <c r="F2989" t="s">
        <v>27025</v>
      </c>
      <c r="G2989" t="s">
        <v>3989</v>
      </c>
      <c r="H2989">
        <v>32.4544</v>
      </c>
      <c r="I2989">
        <v>54.6</v>
      </c>
      <c r="K2989" t="s">
        <v>27026</v>
      </c>
      <c r="L2989">
        <v>1341</v>
      </c>
      <c r="M2989">
        <v>0</v>
      </c>
      <c r="N2989" t="s">
        <v>27027</v>
      </c>
      <c r="O2989" t="s">
        <v>27028</v>
      </c>
    </row>
    <row r="2990" spans="1:17" x14ac:dyDescent="0.3">
      <c r="A2990" t="s">
        <v>27029</v>
      </c>
      <c r="B2990" t="s">
        <v>4635</v>
      </c>
      <c r="C2990" t="s">
        <v>27030</v>
      </c>
      <c r="D2990" t="s">
        <v>27031</v>
      </c>
      <c r="E2990" t="s">
        <v>27032</v>
      </c>
      <c r="F2990" t="s">
        <v>27033</v>
      </c>
      <c r="G2990" t="s">
        <v>3917</v>
      </c>
      <c r="H2990">
        <v>1079.58</v>
      </c>
      <c r="I2990">
        <v>41.9</v>
      </c>
      <c r="K2990" t="s">
        <v>27034</v>
      </c>
      <c r="L2990">
        <v>4612</v>
      </c>
      <c r="M2990">
        <v>36671</v>
      </c>
      <c r="N2990" t="s">
        <v>27027</v>
      </c>
      <c r="O2990" t="s">
        <v>27035</v>
      </c>
      <c r="P2990" t="s">
        <v>27036</v>
      </c>
    </row>
    <row r="2991" spans="1:17" x14ac:dyDescent="0.3">
      <c r="A2991" t="s">
        <v>27037</v>
      </c>
      <c r="B2991" t="s">
        <v>4226</v>
      </c>
      <c r="C2991" t="s">
        <v>27038</v>
      </c>
      <c r="D2991" t="s">
        <v>27039</v>
      </c>
      <c r="E2991" t="s">
        <v>27040</v>
      </c>
      <c r="F2991" t="s">
        <v>27041</v>
      </c>
      <c r="G2991" t="s">
        <v>3917</v>
      </c>
      <c r="H2991">
        <v>267.97300000000001</v>
      </c>
      <c r="I2991">
        <v>34.9</v>
      </c>
      <c r="K2991" t="s">
        <v>27042</v>
      </c>
      <c r="L2991">
        <v>4623</v>
      </c>
      <c r="M2991">
        <v>18778</v>
      </c>
      <c r="N2991" t="s">
        <v>19335</v>
      </c>
      <c r="O2991" t="s">
        <v>27043</v>
      </c>
      <c r="P2991" t="s">
        <v>27044</v>
      </c>
    </row>
    <row r="2992" spans="1:17" x14ac:dyDescent="0.3">
      <c r="A2992" t="s">
        <v>27045</v>
      </c>
      <c r="B2992" t="s">
        <v>3984</v>
      </c>
      <c r="C2992" t="s">
        <v>27046</v>
      </c>
      <c r="D2992" t="s">
        <v>27047</v>
      </c>
      <c r="E2992" t="s">
        <v>27048</v>
      </c>
      <c r="F2992" t="s">
        <v>27049</v>
      </c>
      <c r="G2992" t="s">
        <v>3917</v>
      </c>
      <c r="H2992">
        <v>32.403399999999998</v>
      </c>
      <c r="I2992">
        <v>53.1</v>
      </c>
      <c r="K2992" t="s">
        <v>27050</v>
      </c>
      <c r="L2992">
        <v>47</v>
      </c>
      <c r="M2992">
        <v>0</v>
      </c>
      <c r="N2992" t="s">
        <v>27051</v>
      </c>
      <c r="O2992" t="s">
        <v>27052</v>
      </c>
      <c r="Q2992">
        <v>20</v>
      </c>
    </row>
    <row r="2993" spans="1:17" x14ac:dyDescent="0.3">
      <c r="A2993" t="s">
        <v>560</v>
      </c>
      <c r="B2993" t="s">
        <v>4347</v>
      </c>
      <c r="C2993" t="s">
        <v>27053</v>
      </c>
      <c r="D2993" t="s">
        <v>27054</v>
      </c>
      <c r="E2993" t="s">
        <v>27055</v>
      </c>
      <c r="F2993" t="s">
        <v>27056</v>
      </c>
      <c r="G2993" t="s">
        <v>3906</v>
      </c>
      <c r="H2993">
        <v>43.685299999999998</v>
      </c>
      <c r="I2993">
        <v>49.577800000000003</v>
      </c>
      <c r="J2993" t="s">
        <v>27057</v>
      </c>
      <c r="K2993" t="s">
        <v>27058</v>
      </c>
      <c r="L2993">
        <v>46</v>
      </c>
      <c r="M2993">
        <v>0</v>
      </c>
      <c r="N2993" t="s">
        <v>5623</v>
      </c>
      <c r="O2993" t="s">
        <v>27059</v>
      </c>
    </row>
    <row r="2994" spans="1:17" x14ac:dyDescent="0.3">
      <c r="A2994" t="s">
        <v>27060</v>
      </c>
      <c r="B2994" t="s">
        <v>3912</v>
      </c>
      <c r="C2994" t="s">
        <v>27061</v>
      </c>
      <c r="D2994" t="s">
        <v>27062</v>
      </c>
      <c r="E2994" t="s">
        <v>27063</v>
      </c>
      <c r="F2994" t="s">
        <v>27064</v>
      </c>
      <c r="G2994" t="s">
        <v>3989</v>
      </c>
      <c r="H2994">
        <v>23.375699999999998</v>
      </c>
      <c r="I2994">
        <v>29.8</v>
      </c>
      <c r="K2994" t="s">
        <v>27065</v>
      </c>
      <c r="L2994">
        <v>54</v>
      </c>
      <c r="M2994">
        <v>10225</v>
      </c>
      <c r="N2994" t="s">
        <v>27066</v>
      </c>
      <c r="O2994" t="s">
        <v>27067</v>
      </c>
    </row>
    <row r="2995" spans="1:17" x14ac:dyDescent="0.3">
      <c r="A2995" t="s">
        <v>27068</v>
      </c>
      <c r="B2995" t="s">
        <v>4772</v>
      </c>
      <c r="C2995" t="s">
        <v>27069</v>
      </c>
      <c r="D2995" t="s">
        <v>27070</v>
      </c>
      <c r="E2995" t="s">
        <v>27071</v>
      </c>
      <c r="F2995" t="s">
        <v>27072</v>
      </c>
      <c r="G2995" t="s">
        <v>4048</v>
      </c>
      <c r="H2995">
        <v>21.109300000000001</v>
      </c>
      <c r="I2995">
        <v>63.822299999999998</v>
      </c>
      <c r="J2995" t="s">
        <v>27073</v>
      </c>
      <c r="L2995">
        <v>19</v>
      </c>
      <c r="M2995">
        <v>10137</v>
      </c>
      <c r="N2995" t="s">
        <v>27074</v>
      </c>
      <c r="O2995" t="s">
        <v>27075</v>
      </c>
      <c r="P2995" t="s">
        <v>27076</v>
      </c>
    </row>
    <row r="2996" spans="1:17" x14ac:dyDescent="0.3">
      <c r="A2996" t="s">
        <v>27077</v>
      </c>
      <c r="B2996" t="s">
        <v>4347</v>
      </c>
      <c r="C2996" t="s">
        <v>27078</v>
      </c>
      <c r="D2996" t="s">
        <v>27079</v>
      </c>
      <c r="E2996" t="s">
        <v>27080</v>
      </c>
      <c r="F2996" t="s">
        <v>27081</v>
      </c>
      <c r="G2996" t="s">
        <v>3989</v>
      </c>
      <c r="H2996">
        <v>50.883699999999997</v>
      </c>
      <c r="I2996">
        <v>55.6</v>
      </c>
      <c r="K2996" t="s">
        <v>27082</v>
      </c>
      <c r="L2996">
        <v>80</v>
      </c>
      <c r="M2996">
        <v>13505</v>
      </c>
      <c r="N2996" t="s">
        <v>6855</v>
      </c>
      <c r="O2996" t="s">
        <v>27083</v>
      </c>
    </row>
    <row r="2997" spans="1:17" x14ac:dyDescent="0.3">
      <c r="A2997" t="s">
        <v>27084</v>
      </c>
      <c r="B2997" t="s">
        <v>4635</v>
      </c>
      <c r="C2997" t="s">
        <v>27085</v>
      </c>
      <c r="D2997" t="s">
        <v>27086</v>
      </c>
      <c r="E2997" t="s">
        <v>27087</v>
      </c>
      <c r="F2997" t="s">
        <v>27088</v>
      </c>
      <c r="G2997" t="s">
        <v>3906</v>
      </c>
      <c r="H2997">
        <v>1215.72</v>
      </c>
      <c r="I2997">
        <v>42.319299999999998</v>
      </c>
      <c r="J2997" t="s">
        <v>27089</v>
      </c>
      <c r="K2997" t="s">
        <v>27090</v>
      </c>
      <c r="L2997">
        <v>291</v>
      </c>
      <c r="M2997">
        <v>41132</v>
      </c>
      <c r="N2997" t="s">
        <v>12934</v>
      </c>
      <c r="O2997" t="s">
        <v>27091</v>
      </c>
      <c r="P2997" t="s">
        <v>27092</v>
      </c>
    </row>
    <row r="2998" spans="1:17" x14ac:dyDescent="0.3">
      <c r="A2998" t="s">
        <v>27093</v>
      </c>
      <c r="B2998" t="s">
        <v>3984</v>
      </c>
      <c r="C2998" t="s">
        <v>27094</v>
      </c>
      <c r="D2998" t="s">
        <v>27095</v>
      </c>
      <c r="E2998" t="s">
        <v>27096</v>
      </c>
      <c r="F2998" t="s">
        <v>27097</v>
      </c>
      <c r="G2998" t="s">
        <v>3917</v>
      </c>
      <c r="H2998">
        <v>52.7196</v>
      </c>
      <c r="I2998">
        <v>0</v>
      </c>
      <c r="K2998" t="s">
        <v>27098</v>
      </c>
      <c r="L2998">
        <v>791</v>
      </c>
      <c r="M2998">
        <v>0</v>
      </c>
      <c r="N2998" t="s">
        <v>27099</v>
      </c>
      <c r="O2998" t="s">
        <v>27100</v>
      </c>
    </row>
    <row r="2999" spans="1:17" x14ac:dyDescent="0.3">
      <c r="A2999" t="s">
        <v>27101</v>
      </c>
      <c r="B2999" t="s">
        <v>3984</v>
      </c>
      <c r="C2999" t="s">
        <v>27102</v>
      </c>
      <c r="D2999" t="s">
        <v>27103</v>
      </c>
      <c r="E2999" t="s">
        <v>27104</v>
      </c>
      <c r="F2999" t="s">
        <v>27105</v>
      </c>
      <c r="G2999" t="s">
        <v>3906</v>
      </c>
      <c r="H2999">
        <v>32.831000000000003</v>
      </c>
      <c r="I2999">
        <v>54.9069</v>
      </c>
      <c r="J2999" t="s">
        <v>27106</v>
      </c>
      <c r="K2999" t="s">
        <v>27107</v>
      </c>
      <c r="L2999">
        <v>28</v>
      </c>
      <c r="M2999">
        <v>8236</v>
      </c>
      <c r="N2999" t="s">
        <v>27108</v>
      </c>
      <c r="O2999" t="s">
        <v>27109</v>
      </c>
      <c r="P2999" t="s">
        <v>27110</v>
      </c>
    </row>
    <row r="3000" spans="1:17" x14ac:dyDescent="0.3">
      <c r="A3000" t="s">
        <v>27111</v>
      </c>
      <c r="B3000" t="s">
        <v>3923</v>
      </c>
      <c r="C3000">
        <v>1</v>
      </c>
      <c r="D3000" t="s">
        <v>27112</v>
      </c>
      <c r="E3000" t="s">
        <v>27113</v>
      </c>
      <c r="F3000" t="s">
        <v>27114</v>
      </c>
      <c r="G3000" t="s">
        <v>3917</v>
      </c>
      <c r="H3000">
        <v>930.50900000000001</v>
      </c>
      <c r="I3000">
        <v>44.6</v>
      </c>
      <c r="K3000" t="s">
        <v>27115</v>
      </c>
      <c r="L3000">
        <v>8344</v>
      </c>
      <c r="M3000">
        <v>0</v>
      </c>
      <c r="N3000" t="s">
        <v>12976</v>
      </c>
      <c r="O3000" t="s">
        <v>27116</v>
      </c>
    </row>
    <row r="3001" spans="1:17" x14ac:dyDescent="0.3">
      <c r="A3001" t="s">
        <v>27117</v>
      </c>
      <c r="B3001" t="s">
        <v>4208</v>
      </c>
      <c r="C3001" t="s">
        <v>27118</v>
      </c>
      <c r="D3001" t="s">
        <v>27119</v>
      </c>
      <c r="E3001" t="s">
        <v>27120</v>
      </c>
      <c r="F3001" t="s">
        <v>27121</v>
      </c>
      <c r="G3001" t="s">
        <v>3989</v>
      </c>
      <c r="H3001">
        <v>99.578599999999994</v>
      </c>
      <c r="I3001">
        <v>27.6</v>
      </c>
      <c r="K3001" t="s">
        <v>27122</v>
      </c>
      <c r="L3001">
        <v>915</v>
      </c>
      <c r="M3001">
        <v>0</v>
      </c>
      <c r="N3001" t="s">
        <v>5809</v>
      </c>
      <c r="O3001" t="s">
        <v>27123</v>
      </c>
    </row>
    <row r="3002" spans="1:17" x14ac:dyDescent="0.3">
      <c r="A3002" t="s">
        <v>27124</v>
      </c>
      <c r="B3002" t="s">
        <v>4347</v>
      </c>
      <c r="C3002" t="s">
        <v>27125</v>
      </c>
      <c r="D3002" t="s">
        <v>27126</v>
      </c>
      <c r="E3002" t="s">
        <v>27127</v>
      </c>
      <c r="F3002" t="s">
        <v>27128</v>
      </c>
      <c r="G3002" t="s">
        <v>3989</v>
      </c>
      <c r="H3002">
        <v>66.403099999999995</v>
      </c>
      <c r="I3002">
        <v>43.2</v>
      </c>
      <c r="K3002" t="s">
        <v>27129</v>
      </c>
      <c r="L3002">
        <v>87</v>
      </c>
      <c r="M3002">
        <v>0</v>
      </c>
      <c r="N3002" t="s">
        <v>6781</v>
      </c>
      <c r="O3002" t="s">
        <v>27130</v>
      </c>
    </row>
    <row r="3003" spans="1:17" x14ac:dyDescent="0.3">
      <c r="A3003" t="s">
        <v>27131</v>
      </c>
      <c r="B3003" t="s">
        <v>4226</v>
      </c>
      <c r="D3003" t="s">
        <v>27132</v>
      </c>
      <c r="E3003" t="s">
        <v>27133</v>
      </c>
      <c r="F3003" t="s">
        <v>27134</v>
      </c>
      <c r="G3003" t="s">
        <v>3917</v>
      </c>
      <c r="H3003">
        <v>728.78899999999999</v>
      </c>
      <c r="I3003">
        <v>35.1</v>
      </c>
      <c r="K3003" t="s">
        <v>27135</v>
      </c>
      <c r="L3003">
        <v>60049</v>
      </c>
      <c r="M3003">
        <v>0</v>
      </c>
      <c r="N3003" t="s">
        <v>13206</v>
      </c>
      <c r="O3003" t="s">
        <v>27136</v>
      </c>
    </row>
    <row r="3004" spans="1:17" x14ac:dyDescent="0.3">
      <c r="A3004" t="s">
        <v>27137</v>
      </c>
      <c r="B3004" t="s">
        <v>3984</v>
      </c>
      <c r="C3004" t="s">
        <v>27138</v>
      </c>
      <c r="D3004" t="s">
        <v>27139</v>
      </c>
      <c r="E3004" t="s">
        <v>27140</v>
      </c>
      <c r="F3004" t="s">
        <v>27141</v>
      </c>
      <c r="G3004" t="s">
        <v>3917</v>
      </c>
      <c r="H3004">
        <v>53.5974</v>
      </c>
      <c r="I3004">
        <v>0</v>
      </c>
      <c r="K3004" t="s">
        <v>27142</v>
      </c>
      <c r="L3004">
        <v>2896</v>
      </c>
      <c r="M3004">
        <v>0</v>
      </c>
      <c r="N3004" t="s">
        <v>27143</v>
      </c>
      <c r="O3004" t="s">
        <v>27144</v>
      </c>
    </row>
    <row r="3005" spans="1:17" x14ac:dyDescent="0.3">
      <c r="A3005" t="s">
        <v>27145</v>
      </c>
      <c r="B3005" t="s">
        <v>3984</v>
      </c>
      <c r="C3005" t="s">
        <v>27146</v>
      </c>
      <c r="D3005" t="s">
        <v>27147</v>
      </c>
      <c r="E3005" t="s">
        <v>27148</v>
      </c>
      <c r="F3005" t="s">
        <v>27149</v>
      </c>
      <c r="G3005" t="s">
        <v>3917</v>
      </c>
      <c r="H3005">
        <v>22.044499999999999</v>
      </c>
      <c r="I3005">
        <v>48.7</v>
      </c>
      <c r="K3005" t="s">
        <v>27150</v>
      </c>
      <c r="L3005">
        <v>815</v>
      </c>
      <c r="M3005">
        <v>7600</v>
      </c>
      <c r="N3005" t="s">
        <v>6097</v>
      </c>
      <c r="O3005" t="s">
        <v>27151</v>
      </c>
      <c r="Q3005">
        <v>30</v>
      </c>
    </row>
    <row r="3006" spans="1:17" x14ac:dyDescent="0.3">
      <c r="A3006" t="s">
        <v>27152</v>
      </c>
      <c r="B3006" t="s">
        <v>4091</v>
      </c>
      <c r="C3006" t="s">
        <v>27153</v>
      </c>
      <c r="D3006" t="s">
        <v>27154</v>
      </c>
      <c r="E3006" t="s">
        <v>27155</v>
      </c>
      <c r="F3006" t="s">
        <v>27156</v>
      </c>
      <c r="G3006" t="s">
        <v>3917</v>
      </c>
      <c r="H3006">
        <v>23.209</v>
      </c>
      <c r="I3006">
        <v>24.901800000000001</v>
      </c>
      <c r="J3006" t="s">
        <v>27157</v>
      </c>
      <c r="K3006" t="s">
        <v>27158</v>
      </c>
      <c r="L3006">
        <v>2983</v>
      </c>
      <c r="M3006">
        <v>0</v>
      </c>
      <c r="N3006" t="s">
        <v>6781</v>
      </c>
      <c r="O3006" t="s">
        <v>27159</v>
      </c>
    </row>
    <row r="3007" spans="1:17" x14ac:dyDescent="0.3">
      <c r="A3007" t="s">
        <v>27160</v>
      </c>
      <c r="B3007" t="s">
        <v>3984</v>
      </c>
      <c r="C3007" t="s">
        <v>27161</v>
      </c>
      <c r="D3007" t="s">
        <v>27162</v>
      </c>
      <c r="E3007" t="s">
        <v>27163</v>
      </c>
      <c r="F3007" t="s">
        <v>27164</v>
      </c>
      <c r="G3007" t="s">
        <v>3917</v>
      </c>
      <c r="H3007">
        <v>33.473599999999998</v>
      </c>
      <c r="I3007">
        <v>54.3</v>
      </c>
      <c r="K3007" t="s">
        <v>27165</v>
      </c>
      <c r="L3007">
        <v>24</v>
      </c>
      <c r="M3007">
        <v>0</v>
      </c>
      <c r="N3007" t="s">
        <v>19114</v>
      </c>
      <c r="O3007" t="s">
        <v>27166</v>
      </c>
    </row>
    <row r="3008" spans="1:17" x14ac:dyDescent="0.3">
      <c r="A3008" t="s">
        <v>27167</v>
      </c>
      <c r="B3008" t="s">
        <v>4772</v>
      </c>
      <c r="C3008" t="s">
        <v>27168</v>
      </c>
      <c r="D3008" t="s">
        <v>27169</v>
      </c>
      <c r="E3008" t="s">
        <v>27170</v>
      </c>
      <c r="F3008" t="s">
        <v>27171</v>
      </c>
      <c r="G3008" t="s">
        <v>3917</v>
      </c>
      <c r="H3008">
        <v>76.0916</v>
      </c>
      <c r="I3008">
        <v>51.141199999999998</v>
      </c>
      <c r="J3008" t="s">
        <v>27172</v>
      </c>
      <c r="K3008" t="s">
        <v>27173</v>
      </c>
      <c r="L3008">
        <v>3743</v>
      </c>
      <c r="M3008">
        <v>0</v>
      </c>
      <c r="N3008" t="s">
        <v>14714</v>
      </c>
      <c r="O3008" t="s">
        <v>27174</v>
      </c>
    </row>
    <row r="3009" spans="1:17" x14ac:dyDescent="0.3">
      <c r="A3009" t="s">
        <v>27175</v>
      </c>
      <c r="B3009" t="s">
        <v>3984</v>
      </c>
      <c r="C3009" t="s">
        <v>27176</v>
      </c>
      <c r="D3009" t="s">
        <v>27177</v>
      </c>
      <c r="E3009" t="s">
        <v>27178</v>
      </c>
      <c r="F3009" t="s">
        <v>27179</v>
      </c>
      <c r="G3009" t="s">
        <v>3989</v>
      </c>
      <c r="H3009">
        <v>9.0128599999999999</v>
      </c>
      <c r="I3009">
        <v>47.6</v>
      </c>
      <c r="K3009" t="s">
        <v>27180</v>
      </c>
      <c r="L3009">
        <v>2114</v>
      </c>
      <c r="M3009">
        <v>0</v>
      </c>
      <c r="N3009" t="s">
        <v>17612</v>
      </c>
      <c r="O3009" t="s">
        <v>27181</v>
      </c>
    </row>
    <row r="3010" spans="1:17" x14ac:dyDescent="0.3">
      <c r="A3010" t="s">
        <v>27182</v>
      </c>
      <c r="B3010" t="s">
        <v>3984</v>
      </c>
      <c r="C3010" t="s">
        <v>27183</v>
      </c>
      <c r="D3010" t="s">
        <v>27184</v>
      </c>
      <c r="E3010" t="s">
        <v>21051</v>
      </c>
      <c r="F3010" t="s">
        <v>27185</v>
      </c>
      <c r="G3010" t="s">
        <v>3917</v>
      </c>
      <c r="H3010">
        <v>25.8642</v>
      </c>
      <c r="I3010">
        <v>51.1</v>
      </c>
      <c r="K3010" t="s">
        <v>27186</v>
      </c>
      <c r="L3010">
        <v>2106</v>
      </c>
      <c r="M3010">
        <v>0</v>
      </c>
      <c r="N3010" t="s">
        <v>19114</v>
      </c>
      <c r="O3010" t="s">
        <v>27187</v>
      </c>
    </row>
    <row r="3011" spans="1:17" x14ac:dyDescent="0.3">
      <c r="A3011" t="s">
        <v>27188</v>
      </c>
      <c r="B3011" t="s">
        <v>3984</v>
      </c>
      <c r="C3011" t="s">
        <v>27189</v>
      </c>
      <c r="D3011" t="s">
        <v>27190</v>
      </c>
      <c r="E3011" t="s">
        <v>27191</v>
      </c>
      <c r="F3011" t="s">
        <v>27192</v>
      </c>
      <c r="G3011" t="s">
        <v>3989</v>
      </c>
      <c r="H3011">
        <v>40.917400000000001</v>
      </c>
      <c r="I3011">
        <v>49.2</v>
      </c>
      <c r="K3011" t="s">
        <v>27193</v>
      </c>
      <c r="L3011">
        <v>34</v>
      </c>
      <c r="M3011">
        <v>11257</v>
      </c>
      <c r="N3011" t="s">
        <v>17279</v>
      </c>
      <c r="O3011" t="s">
        <v>27194</v>
      </c>
      <c r="P3011" t="s">
        <v>27195</v>
      </c>
    </row>
    <row r="3012" spans="1:17" x14ac:dyDescent="0.3">
      <c r="A3012" t="s">
        <v>27196</v>
      </c>
      <c r="B3012" t="s">
        <v>3984</v>
      </c>
      <c r="C3012" t="s">
        <v>27197</v>
      </c>
      <c r="D3012" t="s">
        <v>27198</v>
      </c>
      <c r="E3012" t="s">
        <v>27199</v>
      </c>
      <c r="F3012" t="s">
        <v>27200</v>
      </c>
      <c r="G3012" t="s">
        <v>3917</v>
      </c>
      <c r="H3012">
        <v>43.252800000000001</v>
      </c>
      <c r="I3012">
        <v>43.3</v>
      </c>
      <c r="K3012" t="s">
        <v>27201</v>
      </c>
      <c r="L3012">
        <v>68</v>
      </c>
      <c r="M3012">
        <v>10146</v>
      </c>
      <c r="N3012" t="s">
        <v>13991</v>
      </c>
      <c r="O3012" t="s">
        <v>27202</v>
      </c>
    </row>
    <row r="3013" spans="1:17" x14ac:dyDescent="0.3">
      <c r="A3013" t="s">
        <v>27203</v>
      </c>
      <c r="B3013" t="s">
        <v>4347</v>
      </c>
      <c r="C3013" t="s">
        <v>27204</v>
      </c>
      <c r="D3013" t="s">
        <v>27205</v>
      </c>
      <c r="E3013" t="s">
        <v>27206</v>
      </c>
      <c r="F3013" t="s">
        <v>27207</v>
      </c>
      <c r="G3013" t="s">
        <v>3917</v>
      </c>
      <c r="H3013">
        <v>33.244900000000001</v>
      </c>
      <c r="I3013">
        <v>56.9</v>
      </c>
      <c r="K3013" t="s">
        <v>27208</v>
      </c>
      <c r="L3013">
        <v>545</v>
      </c>
      <c r="M3013">
        <v>13154</v>
      </c>
      <c r="N3013" t="s">
        <v>17149</v>
      </c>
      <c r="O3013" t="s">
        <v>27209</v>
      </c>
    </row>
    <row r="3014" spans="1:17" x14ac:dyDescent="0.3">
      <c r="A3014" t="s">
        <v>27210</v>
      </c>
      <c r="B3014" t="s">
        <v>3923</v>
      </c>
      <c r="C3014" t="s">
        <v>27211</v>
      </c>
      <c r="D3014" t="s">
        <v>27212</v>
      </c>
      <c r="E3014" t="s">
        <v>27213</v>
      </c>
      <c r="F3014" t="s">
        <v>27214</v>
      </c>
      <c r="G3014" t="s">
        <v>3906</v>
      </c>
      <c r="H3014">
        <v>845.947</v>
      </c>
      <c r="I3014">
        <v>35.4131</v>
      </c>
      <c r="J3014" t="s">
        <v>27215</v>
      </c>
      <c r="K3014" t="s">
        <v>27216</v>
      </c>
      <c r="L3014">
        <v>2002</v>
      </c>
      <c r="M3014">
        <v>52291</v>
      </c>
      <c r="N3014" t="s">
        <v>27217</v>
      </c>
      <c r="O3014" t="s">
        <v>27218</v>
      </c>
    </row>
    <row r="3015" spans="1:17" x14ac:dyDescent="0.3">
      <c r="A3015" t="s">
        <v>27219</v>
      </c>
      <c r="B3015" t="s">
        <v>3923</v>
      </c>
      <c r="D3015" t="s">
        <v>27220</v>
      </c>
      <c r="E3015" t="s">
        <v>27221</v>
      </c>
      <c r="F3015" t="s">
        <v>27222</v>
      </c>
      <c r="G3015" t="s">
        <v>3917</v>
      </c>
      <c r="H3015">
        <v>589.16600000000005</v>
      </c>
      <c r="I3015">
        <v>47.5</v>
      </c>
      <c r="K3015" t="s">
        <v>27223</v>
      </c>
      <c r="L3015">
        <v>17436</v>
      </c>
      <c r="M3015">
        <v>26468</v>
      </c>
      <c r="N3015" t="s">
        <v>27217</v>
      </c>
      <c r="O3015" t="s">
        <v>27224</v>
      </c>
    </row>
    <row r="3016" spans="1:17" x14ac:dyDescent="0.3">
      <c r="A3016" t="s">
        <v>27225</v>
      </c>
      <c r="B3016" t="s">
        <v>4347</v>
      </c>
      <c r="C3016" t="s">
        <v>27226</v>
      </c>
      <c r="D3016" t="s">
        <v>27227</v>
      </c>
      <c r="E3016" t="s">
        <v>27228</v>
      </c>
      <c r="F3016" t="s">
        <v>27229</v>
      </c>
      <c r="G3016" t="s">
        <v>3917</v>
      </c>
      <c r="H3016">
        <v>95.118099999999998</v>
      </c>
      <c r="I3016">
        <v>51.5</v>
      </c>
      <c r="K3016" t="s">
        <v>27230</v>
      </c>
      <c r="L3016">
        <v>1914</v>
      </c>
      <c r="M3016">
        <v>32854</v>
      </c>
      <c r="N3016" t="s">
        <v>18934</v>
      </c>
      <c r="O3016" t="s">
        <v>27231</v>
      </c>
    </row>
    <row r="3017" spans="1:17" x14ac:dyDescent="0.3">
      <c r="A3017" t="s">
        <v>27232</v>
      </c>
      <c r="B3017" t="s">
        <v>6388</v>
      </c>
      <c r="C3017" t="s">
        <v>27233</v>
      </c>
      <c r="D3017" t="s">
        <v>27234</v>
      </c>
      <c r="E3017" t="s">
        <v>27235</v>
      </c>
      <c r="F3017" t="s">
        <v>27236</v>
      </c>
      <c r="G3017" t="s">
        <v>3917</v>
      </c>
      <c r="H3017">
        <v>1721.47</v>
      </c>
      <c r="I3017">
        <v>39.200000000000003</v>
      </c>
      <c r="K3017" t="s">
        <v>27237</v>
      </c>
      <c r="L3017">
        <v>21198</v>
      </c>
      <c r="M3017">
        <v>0</v>
      </c>
      <c r="N3017" t="s">
        <v>15349</v>
      </c>
      <c r="O3017" t="s">
        <v>27238</v>
      </c>
    </row>
    <row r="3018" spans="1:17" x14ac:dyDescent="0.3">
      <c r="A3018" t="s">
        <v>27239</v>
      </c>
      <c r="B3018" t="s">
        <v>3923</v>
      </c>
      <c r="C3018" t="s">
        <v>27240</v>
      </c>
      <c r="D3018" t="s">
        <v>27241</v>
      </c>
      <c r="E3018" t="s">
        <v>27242</v>
      </c>
      <c r="F3018" t="s">
        <v>27243</v>
      </c>
      <c r="G3018" t="s">
        <v>3906</v>
      </c>
      <c r="H3018">
        <v>604.56200000000001</v>
      </c>
      <c r="I3018">
        <v>46.5717</v>
      </c>
      <c r="J3018" t="s">
        <v>27244</v>
      </c>
      <c r="K3018" t="s">
        <v>27245</v>
      </c>
      <c r="L3018">
        <v>1146</v>
      </c>
      <c r="M3018">
        <v>0</v>
      </c>
      <c r="N3018" t="s">
        <v>7650</v>
      </c>
      <c r="O3018" t="s">
        <v>27246</v>
      </c>
    </row>
    <row r="3019" spans="1:17" x14ac:dyDescent="0.3">
      <c r="A3019" t="s">
        <v>27247</v>
      </c>
      <c r="B3019" t="s">
        <v>3984</v>
      </c>
      <c r="C3019" t="s">
        <v>27248</v>
      </c>
      <c r="D3019" t="s">
        <v>27249</v>
      </c>
      <c r="E3019" t="s">
        <v>27250</v>
      </c>
      <c r="F3019" t="s">
        <v>27251</v>
      </c>
      <c r="G3019" t="s">
        <v>3917</v>
      </c>
      <c r="H3019">
        <v>32.014000000000003</v>
      </c>
      <c r="I3019">
        <v>49.3</v>
      </c>
      <c r="K3019" t="s">
        <v>27252</v>
      </c>
      <c r="L3019">
        <v>389</v>
      </c>
      <c r="M3019">
        <v>0</v>
      </c>
      <c r="N3019" t="s">
        <v>6873</v>
      </c>
      <c r="O3019" t="s">
        <v>27253</v>
      </c>
    </row>
    <row r="3020" spans="1:17" x14ac:dyDescent="0.3">
      <c r="A3020" t="s">
        <v>27254</v>
      </c>
      <c r="B3020" t="s">
        <v>4208</v>
      </c>
      <c r="C3020" t="s">
        <v>27255</v>
      </c>
      <c r="D3020" t="s">
        <v>27256</v>
      </c>
      <c r="E3020" t="s">
        <v>27257</v>
      </c>
      <c r="F3020" t="s">
        <v>27258</v>
      </c>
      <c r="G3020" t="s">
        <v>3917</v>
      </c>
      <c r="H3020">
        <v>92.6828</v>
      </c>
      <c r="I3020">
        <v>38.9</v>
      </c>
      <c r="K3020" t="s">
        <v>27259</v>
      </c>
      <c r="L3020">
        <v>88</v>
      </c>
      <c r="M3020">
        <v>0</v>
      </c>
      <c r="N3020" t="s">
        <v>11194</v>
      </c>
      <c r="O3020" t="s">
        <v>27260</v>
      </c>
    </row>
    <row r="3021" spans="1:17" x14ac:dyDescent="0.3">
      <c r="A3021" t="s">
        <v>27261</v>
      </c>
      <c r="B3021" t="s">
        <v>4347</v>
      </c>
      <c r="C3021" t="s">
        <v>27262</v>
      </c>
      <c r="D3021" t="s">
        <v>27263</v>
      </c>
      <c r="E3021" t="s">
        <v>27264</v>
      </c>
      <c r="F3021" t="s">
        <v>27265</v>
      </c>
      <c r="G3021" t="s">
        <v>3917</v>
      </c>
      <c r="H3021">
        <v>46.030799999999999</v>
      </c>
      <c r="I3021">
        <v>54.2</v>
      </c>
      <c r="K3021" t="s">
        <v>27266</v>
      </c>
      <c r="L3021">
        <v>1092</v>
      </c>
      <c r="M3021">
        <v>18945</v>
      </c>
      <c r="N3021" t="s">
        <v>17149</v>
      </c>
      <c r="O3021" t="s">
        <v>27267</v>
      </c>
    </row>
    <row r="3022" spans="1:17" x14ac:dyDescent="0.3">
      <c r="A3022" t="s">
        <v>27268</v>
      </c>
      <c r="B3022" t="s">
        <v>3984</v>
      </c>
      <c r="C3022" t="s">
        <v>27269</v>
      </c>
      <c r="D3022" t="s">
        <v>27270</v>
      </c>
      <c r="E3022" t="s">
        <v>27271</v>
      </c>
      <c r="F3022" t="s">
        <v>27272</v>
      </c>
      <c r="G3022" t="s">
        <v>4048</v>
      </c>
      <c r="H3022">
        <v>15.9383</v>
      </c>
      <c r="I3022">
        <v>44.877000000000002</v>
      </c>
      <c r="J3022" t="s">
        <v>27273</v>
      </c>
      <c r="L3022">
        <v>4</v>
      </c>
      <c r="M3022">
        <v>5135</v>
      </c>
      <c r="N3022" t="s">
        <v>6260</v>
      </c>
      <c r="O3022" t="s">
        <v>27274</v>
      </c>
      <c r="P3022" t="s">
        <v>27275</v>
      </c>
      <c r="Q3022">
        <v>25</v>
      </c>
    </row>
    <row r="3023" spans="1:17" x14ac:dyDescent="0.3">
      <c r="A3023" t="s">
        <v>27276</v>
      </c>
      <c r="B3023" t="s">
        <v>3984</v>
      </c>
      <c r="C3023" t="s">
        <v>27277</v>
      </c>
      <c r="D3023" t="s">
        <v>27278</v>
      </c>
      <c r="E3023" t="s">
        <v>27279</v>
      </c>
      <c r="F3023" t="s">
        <v>27280</v>
      </c>
      <c r="G3023" t="s">
        <v>3917</v>
      </c>
      <c r="H3023">
        <v>32.692300000000003</v>
      </c>
      <c r="I3023">
        <v>45.4</v>
      </c>
      <c r="K3023" t="s">
        <v>27281</v>
      </c>
      <c r="L3023">
        <v>879</v>
      </c>
      <c r="M3023">
        <v>0</v>
      </c>
      <c r="N3023" t="s">
        <v>15948</v>
      </c>
      <c r="O3023" t="s">
        <v>27282</v>
      </c>
    </row>
    <row r="3024" spans="1:17" x14ac:dyDescent="0.3">
      <c r="A3024" t="s">
        <v>27283</v>
      </c>
      <c r="B3024" t="s">
        <v>3984</v>
      </c>
      <c r="C3024" t="s">
        <v>27284</v>
      </c>
      <c r="D3024" t="s">
        <v>27285</v>
      </c>
      <c r="E3024" t="s">
        <v>27286</v>
      </c>
      <c r="F3024" t="s">
        <v>27287</v>
      </c>
      <c r="G3024" t="s">
        <v>3917</v>
      </c>
      <c r="H3024">
        <v>28.339200000000002</v>
      </c>
      <c r="I3024">
        <v>47</v>
      </c>
      <c r="K3024" t="s">
        <v>27288</v>
      </c>
      <c r="L3024">
        <v>644</v>
      </c>
      <c r="M3024">
        <v>0</v>
      </c>
      <c r="N3024" t="s">
        <v>15948</v>
      </c>
      <c r="O3024" t="s">
        <v>27289</v>
      </c>
      <c r="Q3024">
        <v>25</v>
      </c>
    </row>
    <row r="3025" spans="1:17" x14ac:dyDescent="0.3">
      <c r="A3025" t="s">
        <v>27290</v>
      </c>
      <c r="B3025" t="s">
        <v>4226</v>
      </c>
      <c r="C3025">
        <v>111107269</v>
      </c>
      <c r="D3025" t="s">
        <v>27291</v>
      </c>
      <c r="E3025" t="s">
        <v>27292</v>
      </c>
      <c r="F3025" t="s">
        <v>27293</v>
      </c>
      <c r="G3025" t="s">
        <v>3917</v>
      </c>
      <c r="H3025">
        <v>596.27800000000002</v>
      </c>
      <c r="I3025">
        <v>41.2</v>
      </c>
      <c r="K3025" t="s">
        <v>27294</v>
      </c>
      <c r="L3025">
        <v>187611</v>
      </c>
      <c r="M3025">
        <v>15659</v>
      </c>
      <c r="N3025" t="s">
        <v>27295</v>
      </c>
      <c r="O3025" t="s">
        <v>27296</v>
      </c>
      <c r="P3025" t="s">
        <v>27297</v>
      </c>
    </row>
    <row r="3026" spans="1:17" x14ac:dyDescent="0.3">
      <c r="A3026" t="s">
        <v>27298</v>
      </c>
      <c r="B3026" t="s">
        <v>4267</v>
      </c>
      <c r="C3026" t="s">
        <v>27299</v>
      </c>
      <c r="D3026" t="s">
        <v>27300</v>
      </c>
      <c r="E3026" t="s">
        <v>27301</v>
      </c>
      <c r="F3026" t="s">
        <v>27302</v>
      </c>
      <c r="G3026" t="s">
        <v>3917</v>
      </c>
      <c r="H3026">
        <v>41.603099999999998</v>
      </c>
      <c r="I3026">
        <v>25.9</v>
      </c>
      <c r="K3026" t="s">
        <v>27303</v>
      </c>
      <c r="L3026">
        <v>3520</v>
      </c>
      <c r="M3026">
        <v>8724</v>
      </c>
      <c r="N3026" t="s">
        <v>7048</v>
      </c>
      <c r="O3026" t="s">
        <v>27304</v>
      </c>
    </row>
    <row r="3027" spans="1:17" x14ac:dyDescent="0.3">
      <c r="A3027" t="s">
        <v>27305</v>
      </c>
      <c r="B3027" t="s">
        <v>3984</v>
      </c>
      <c r="C3027" t="s">
        <v>27306</v>
      </c>
      <c r="D3027" t="s">
        <v>27307</v>
      </c>
      <c r="E3027" t="s">
        <v>27308</v>
      </c>
      <c r="F3027" t="s">
        <v>27309</v>
      </c>
      <c r="G3027" t="s">
        <v>3917</v>
      </c>
      <c r="H3027">
        <v>38.463999999999999</v>
      </c>
      <c r="I3027">
        <v>53.3</v>
      </c>
      <c r="K3027" t="s">
        <v>27310</v>
      </c>
      <c r="L3027">
        <v>61</v>
      </c>
      <c r="M3027">
        <v>14734</v>
      </c>
      <c r="N3027" t="s">
        <v>7048</v>
      </c>
      <c r="O3027" t="s">
        <v>27311</v>
      </c>
      <c r="P3027" t="s">
        <v>27312</v>
      </c>
    </row>
    <row r="3028" spans="1:17" x14ac:dyDescent="0.3">
      <c r="A3028" t="s">
        <v>27313</v>
      </c>
      <c r="B3028" t="s">
        <v>3923</v>
      </c>
      <c r="D3028" t="s">
        <v>27314</v>
      </c>
      <c r="E3028" t="s">
        <v>27315</v>
      </c>
      <c r="F3028" t="s">
        <v>27316</v>
      </c>
      <c r="G3028" t="s">
        <v>3917</v>
      </c>
      <c r="H3028">
        <v>353.28699999999998</v>
      </c>
      <c r="I3028">
        <v>36.700000000000003</v>
      </c>
      <c r="K3028" t="s">
        <v>27317</v>
      </c>
      <c r="L3028">
        <v>190876</v>
      </c>
      <c r="M3028">
        <v>0</v>
      </c>
      <c r="N3028" t="s">
        <v>20684</v>
      </c>
      <c r="O3028" t="s">
        <v>27318</v>
      </c>
    </row>
    <row r="3029" spans="1:17" x14ac:dyDescent="0.3">
      <c r="A3029" t="s">
        <v>27319</v>
      </c>
      <c r="B3029" t="s">
        <v>4198</v>
      </c>
      <c r="C3029" t="s">
        <v>27320</v>
      </c>
      <c r="D3029" t="s">
        <v>27321</v>
      </c>
      <c r="E3029" t="s">
        <v>27322</v>
      </c>
      <c r="F3029" t="s">
        <v>27323</v>
      </c>
      <c r="G3029" t="s">
        <v>3917</v>
      </c>
      <c r="H3029">
        <v>3.0663999999999998</v>
      </c>
      <c r="I3029">
        <v>49.1</v>
      </c>
      <c r="K3029" t="s">
        <v>27324</v>
      </c>
      <c r="L3029">
        <v>42</v>
      </c>
      <c r="M3029">
        <v>2278</v>
      </c>
      <c r="N3029" t="s">
        <v>20684</v>
      </c>
      <c r="O3029" t="s">
        <v>27325</v>
      </c>
    </row>
    <row r="3030" spans="1:17" x14ac:dyDescent="0.3">
      <c r="A3030" t="s">
        <v>27326</v>
      </c>
      <c r="B3030" t="s">
        <v>4198</v>
      </c>
      <c r="C3030" t="s">
        <v>27327</v>
      </c>
      <c r="D3030" t="s">
        <v>27328</v>
      </c>
      <c r="E3030" t="s">
        <v>27329</v>
      </c>
      <c r="F3030" t="s">
        <v>27330</v>
      </c>
      <c r="G3030" t="s">
        <v>3917</v>
      </c>
      <c r="H3030">
        <v>4.3976100000000002</v>
      </c>
      <c r="I3030">
        <v>33.5</v>
      </c>
      <c r="K3030" t="s">
        <v>27331</v>
      </c>
      <c r="L3030">
        <v>186</v>
      </c>
      <c r="M3030">
        <v>0</v>
      </c>
      <c r="N3030" t="s">
        <v>20684</v>
      </c>
      <c r="O3030" t="s">
        <v>27332</v>
      </c>
    </row>
    <row r="3031" spans="1:17" x14ac:dyDescent="0.3">
      <c r="A3031" t="s">
        <v>27333</v>
      </c>
      <c r="B3031" t="s">
        <v>3984</v>
      </c>
      <c r="C3031" t="s">
        <v>27334</v>
      </c>
      <c r="D3031" t="s">
        <v>27335</v>
      </c>
      <c r="E3031" t="s">
        <v>27336</v>
      </c>
      <c r="F3031" t="s">
        <v>27337</v>
      </c>
      <c r="G3031" t="s">
        <v>3989</v>
      </c>
      <c r="H3031">
        <v>35.229799999999997</v>
      </c>
      <c r="I3031">
        <v>52.2</v>
      </c>
      <c r="K3031" t="s">
        <v>27338</v>
      </c>
      <c r="L3031">
        <v>324</v>
      </c>
      <c r="M3031">
        <v>11984</v>
      </c>
      <c r="N3031" t="s">
        <v>20684</v>
      </c>
      <c r="O3031" t="s">
        <v>27339</v>
      </c>
      <c r="P3031" t="s">
        <v>27340</v>
      </c>
    </row>
    <row r="3032" spans="1:17" x14ac:dyDescent="0.3">
      <c r="A3032" t="s">
        <v>27341</v>
      </c>
      <c r="B3032" t="s">
        <v>4208</v>
      </c>
      <c r="C3032" t="s">
        <v>27342</v>
      </c>
      <c r="D3032" t="s">
        <v>27343</v>
      </c>
      <c r="E3032" t="s">
        <v>27344</v>
      </c>
      <c r="F3032" t="s">
        <v>27345</v>
      </c>
      <c r="G3032" t="s">
        <v>3906</v>
      </c>
      <c r="H3032">
        <v>129.489</v>
      </c>
      <c r="I3032">
        <v>37.734499999999997</v>
      </c>
      <c r="J3032" t="s">
        <v>27346</v>
      </c>
      <c r="K3032" t="s">
        <v>27347</v>
      </c>
      <c r="L3032">
        <v>155</v>
      </c>
      <c r="M3032">
        <v>44605</v>
      </c>
      <c r="N3032" t="s">
        <v>27348</v>
      </c>
      <c r="O3032" t="s">
        <v>27349</v>
      </c>
    </row>
    <row r="3033" spans="1:17" x14ac:dyDescent="0.3">
      <c r="A3033" t="s">
        <v>27350</v>
      </c>
      <c r="B3033" t="s">
        <v>4347</v>
      </c>
      <c r="C3033">
        <v>517</v>
      </c>
      <c r="D3033" t="s">
        <v>27351</v>
      </c>
      <c r="E3033" t="s">
        <v>27352</v>
      </c>
      <c r="F3033" t="s">
        <v>27353</v>
      </c>
      <c r="G3033" t="s">
        <v>3989</v>
      </c>
      <c r="H3033">
        <v>35.802300000000002</v>
      </c>
      <c r="I3033">
        <v>56.1</v>
      </c>
      <c r="K3033" t="s">
        <v>27354</v>
      </c>
      <c r="L3033">
        <v>3606</v>
      </c>
      <c r="M3033">
        <v>0</v>
      </c>
      <c r="N3033" t="s">
        <v>12538</v>
      </c>
      <c r="O3033" t="s">
        <v>27355</v>
      </c>
      <c r="Q3033">
        <v>15</v>
      </c>
    </row>
    <row r="3034" spans="1:17" x14ac:dyDescent="0.3">
      <c r="A3034" t="s">
        <v>27356</v>
      </c>
      <c r="B3034" t="s">
        <v>4347</v>
      </c>
      <c r="C3034" t="s">
        <v>27357</v>
      </c>
      <c r="D3034" t="s">
        <v>27358</v>
      </c>
      <c r="E3034" t="s">
        <v>27359</v>
      </c>
      <c r="F3034" t="s">
        <v>27360</v>
      </c>
      <c r="G3034" t="s">
        <v>3917</v>
      </c>
      <c r="H3034">
        <v>29.878799999999998</v>
      </c>
      <c r="I3034">
        <v>56.5</v>
      </c>
      <c r="K3034" t="s">
        <v>27361</v>
      </c>
      <c r="L3034">
        <v>3741</v>
      </c>
      <c r="M3034">
        <v>9887</v>
      </c>
      <c r="N3034" t="s">
        <v>27362</v>
      </c>
      <c r="O3034" t="s">
        <v>27363</v>
      </c>
      <c r="Q3034">
        <v>20</v>
      </c>
    </row>
    <row r="3035" spans="1:17" x14ac:dyDescent="0.3">
      <c r="A3035" t="s">
        <v>27364</v>
      </c>
      <c r="B3035" t="s">
        <v>3984</v>
      </c>
      <c r="C3035" t="s">
        <v>27365</v>
      </c>
      <c r="D3035" t="s">
        <v>27366</v>
      </c>
      <c r="E3035" t="s">
        <v>27367</v>
      </c>
      <c r="F3035" t="s">
        <v>27368</v>
      </c>
      <c r="G3035" t="s">
        <v>3917</v>
      </c>
      <c r="H3035">
        <v>36.082900000000002</v>
      </c>
      <c r="I3035">
        <v>51.8</v>
      </c>
      <c r="K3035" t="s">
        <v>27369</v>
      </c>
      <c r="L3035">
        <v>44</v>
      </c>
      <c r="M3035">
        <v>14425</v>
      </c>
      <c r="N3035" t="s">
        <v>27370</v>
      </c>
      <c r="O3035" t="s">
        <v>27371</v>
      </c>
    </row>
    <row r="3036" spans="1:17" x14ac:dyDescent="0.3">
      <c r="A3036" t="s">
        <v>27372</v>
      </c>
      <c r="B3036" t="s">
        <v>3984</v>
      </c>
      <c r="C3036" t="s">
        <v>27373</v>
      </c>
      <c r="D3036" t="s">
        <v>27374</v>
      </c>
      <c r="E3036" t="s">
        <v>27336</v>
      </c>
      <c r="F3036" t="s">
        <v>27375</v>
      </c>
      <c r="G3036" t="s">
        <v>3917</v>
      </c>
      <c r="H3036">
        <v>33.787399999999998</v>
      </c>
      <c r="I3036">
        <v>52.5</v>
      </c>
      <c r="K3036" t="s">
        <v>27376</v>
      </c>
      <c r="L3036">
        <v>258</v>
      </c>
      <c r="M3036">
        <v>11681</v>
      </c>
      <c r="N3036" t="s">
        <v>27377</v>
      </c>
      <c r="O3036" t="s">
        <v>27378</v>
      </c>
      <c r="P3036" t="s">
        <v>27379</v>
      </c>
    </row>
    <row r="3037" spans="1:17" x14ac:dyDescent="0.3">
      <c r="A3037" t="s">
        <v>198</v>
      </c>
      <c r="B3037" t="s">
        <v>3984</v>
      </c>
      <c r="C3037" t="s">
        <v>27380</v>
      </c>
      <c r="D3037" t="s">
        <v>27381</v>
      </c>
      <c r="E3037" t="s">
        <v>27382</v>
      </c>
      <c r="F3037" t="s">
        <v>27383</v>
      </c>
      <c r="G3037" t="s">
        <v>3906</v>
      </c>
      <c r="H3037">
        <v>32.751100000000001</v>
      </c>
      <c r="I3037">
        <v>47.375799999999998</v>
      </c>
      <c r="J3037" t="s">
        <v>27384</v>
      </c>
      <c r="K3037" t="s">
        <v>27385</v>
      </c>
      <c r="L3037">
        <v>12</v>
      </c>
      <c r="M3037">
        <v>0</v>
      </c>
      <c r="N3037" t="s">
        <v>15544</v>
      </c>
      <c r="O3037" t="s">
        <v>27386</v>
      </c>
    </row>
    <row r="3038" spans="1:17" x14ac:dyDescent="0.3">
      <c r="A3038" t="s">
        <v>27387</v>
      </c>
      <c r="B3038" t="s">
        <v>3984</v>
      </c>
      <c r="C3038" t="s">
        <v>27388</v>
      </c>
      <c r="D3038" t="s">
        <v>27389</v>
      </c>
      <c r="E3038" t="s">
        <v>27390</v>
      </c>
      <c r="F3038" t="s">
        <v>27391</v>
      </c>
      <c r="G3038" t="s">
        <v>3917</v>
      </c>
      <c r="H3038">
        <v>38.500999999999998</v>
      </c>
      <c r="I3038">
        <v>51.1</v>
      </c>
      <c r="K3038" t="s">
        <v>27392</v>
      </c>
      <c r="L3038">
        <v>69</v>
      </c>
      <c r="M3038">
        <v>14990</v>
      </c>
      <c r="N3038" t="s">
        <v>27370</v>
      </c>
      <c r="O3038" t="s">
        <v>27393</v>
      </c>
    </row>
    <row r="3039" spans="1:17" x14ac:dyDescent="0.3">
      <c r="A3039" t="s">
        <v>27394</v>
      </c>
      <c r="B3039" t="s">
        <v>3923</v>
      </c>
      <c r="C3039" t="s">
        <v>27395</v>
      </c>
      <c r="D3039" t="s">
        <v>27396</v>
      </c>
      <c r="E3039" t="s">
        <v>27397</v>
      </c>
      <c r="F3039" t="s">
        <v>27398</v>
      </c>
      <c r="G3039" t="s">
        <v>3917</v>
      </c>
      <c r="H3039">
        <v>571.38800000000003</v>
      </c>
      <c r="I3039">
        <v>33.200000000000003</v>
      </c>
      <c r="K3039" t="s">
        <v>27399</v>
      </c>
      <c r="L3039">
        <v>40286</v>
      </c>
      <c r="M3039">
        <v>0</v>
      </c>
      <c r="N3039" t="s">
        <v>6269</v>
      </c>
      <c r="O3039" t="s">
        <v>27400</v>
      </c>
    </row>
    <row r="3040" spans="1:17" x14ac:dyDescent="0.3">
      <c r="A3040" t="s">
        <v>27401</v>
      </c>
      <c r="B3040" t="s">
        <v>6388</v>
      </c>
      <c r="D3040" t="s">
        <v>27402</v>
      </c>
      <c r="E3040" t="s">
        <v>27403</v>
      </c>
      <c r="F3040" t="s">
        <v>27404</v>
      </c>
      <c r="G3040" t="s">
        <v>3917</v>
      </c>
      <c r="H3040">
        <v>1413.2</v>
      </c>
      <c r="I3040">
        <v>38.200000000000003</v>
      </c>
      <c r="K3040" t="s">
        <v>27405</v>
      </c>
      <c r="L3040">
        <v>84502</v>
      </c>
      <c r="M3040">
        <v>0</v>
      </c>
      <c r="N3040" t="s">
        <v>27406</v>
      </c>
      <c r="O3040" t="s">
        <v>27407</v>
      </c>
    </row>
    <row r="3041" spans="1:17" x14ac:dyDescent="0.3">
      <c r="A3041" t="s">
        <v>27408</v>
      </c>
      <c r="B3041" t="s">
        <v>3923</v>
      </c>
      <c r="D3041" t="s">
        <v>27409</v>
      </c>
      <c r="E3041" t="s">
        <v>27410</v>
      </c>
      <c r="F3041" t="s">
        <v>27411</v>
      </c>
      <c r="G3041" t="s">
        <v>3906</v>
      </c>
      <c r="H3041">
        <v>526.35699999999997</v>
      </c>
      <c r="I3041">
        <v>35.448500000000003</v>
      </c>
      <c r="J3041" t="s">
        <v>27412</v>
      </c>
      <c r="K3041" t="s">
        <v>27413</v>
      </c>
      <c r="L3041">
        <v>444</v>
      </c>
      <c r="M3041">
        <v>45268</v>
      </c>
      <c r="N3041" t="s">
        <v>6286</v>
      </c>
      <c r="O3041" t="s">
        <v>27414</v>
      </c>
    </row>
    <row r="3042" spans="1:17" x14ac:dyDescent="0.3">
      <c r="A3042" t="s">
        <v>27415</v>
      </c>
      <c r="B3042" t="s">
        <v>3923</v>
      </c>
      <c r="C3042" t="s">
        <v>27416</v>
      </c>
      <c r="D3042" t="s">
        <v>27417</v>
      </c>
      <c r="E3042" t="s">
        <v>27418</v>
      </c>
      <c r="F3042" t="s">
        <v>27419</v>
      </c>
      <c r="G3042" t="s">
        <v>3917</v>
      </c>
      <c r="H3042">
        <v>455.34899999999999</v>
      </c>
      <c r="I3042">
        <v>35.4</v>
      </c>
      <c r="K3042" t="s">
        <v>27420</v>
      </c>
      <c r="L3042">
        <v>28415</v>
      </c>
      <c r="M3042">
        <v>0</v>
      </c>
      <c r="N3042" t="s">
        <v>16324</v>
      </c>
      <c r="O3042" t="s">
        <v>27421</v>
      </c>
    </row>
    <row r="3043" spans="1:17" x14ac:dyDescent="0.3">
      <c r="A3043" t="s">
        <v>27422</v>
      </c>
      <c r="B3043" t="s">
        <v>4198</v>
      </c>
      <c r="C3043" t="s">
        <v>27423</v>
      </c>
      <c r="D3043" t="s">
        <v>27424</v>
      </c>
      <c r="E3043" t="s">
        <v>27425</v>
      </c>
      <c r="F3043" t="s">
        <v>27426</v>
      </c>
      <c r="G3043" t="s">
        <v>3917</v>
      </c>
      <c r="H3043">
        <v>34.723500000000001</v>
      </c>
      <c r="I3043">
        <v>48.2</v>
      </c>
      <c r="K3043" t="s">
        <v>27427</v>
      </c>
      <c r="L3043">
        <v>149</v>
      </c>
      <c r="M3043">
        <v>0</v>
      </c>
      <c r="N3043" t="s">
        <v>15475</v>
      </c>
      <c r="O3043" t="s">
        <v>27428</v>
      </c>
    </row>
    <row r="3044" spans="1:17" x14ac:dyDescent="0.3">
      <c r="A3044" t="s">
        <v>3740</v>
      </c>
      <c r="B3044" t="s">
        <v>3984</v>
      </c>
      <c r="C3044" t="s">
        <v>27429</v>
      </c>
      <c r="D3044" t="s">
        <v>27430</v>
      </c>
      <c r="E3044" t="s">
        <v>27431</v>
      </c>
      <c r="F3044" t="s">
        <v>27432</v>
      </c>
      <c r="G3044" t="s">
        <v>3989</v>
      </c>
      <c r="H3044">
        <v>48.945</v>
      </c>
      <c r="I3044">
        <v>48</v>
      </c>
      <c r="K3044" t="s">
        <v>27433</v>
      </c>
      <c r="L3044">
        <v>945</v>
      </c>
      <c r="M3044">
        <v>16400</v>
      </c>
      <c r="N3044" t="s">
        <v>27434</v>
      </c>
      <c r="O3044" t="s">
        <v>27435</v>
      </c>
    </row>
    <row r="3045" spans="1:17" x14ac:dyDescent="0.3">
      <c r="A3045" t="s">
        <v>27436</v>
      </c>
      <c r="B3045" t="s">
        <v>3984</v>
      </c>
      <c r="C3045" t="s">
        <v>27437</v>
      </c>
      <c r="D3045" t="s">
        <v>27438</v>
      </c>
      <c r="E3045" t="s">
        <v>27336</v>
      </c>
      <c r="F3045" t="s">
        <v>27439</v>
      </c>
      <c r="G3045" t="s">
        <v>3917</v>
      </c>
      <c r="H3045">
        <v>34.747999999999998</v>
      </c>
      <c r="I3045">
        <v>53.1</v>
      </c>
      <c r="K3045" t="s">
        <v>27440</v>
      </c>
      <c r="L3045">
        <v>57</v>
      </c>
      <c r="M3045">
        <v>12090</v>
      </c>
      <c r="N3045" t="s">
        <v>27441</v>
      </c>
      <c r="O3045" t="s">
        <v>27442</v>
      </c>
      <c r="P3045" t="s">
        <v>27443</v>
      </c>
    </row>
    <row r="3046" spans="1:17" x14ac:dyDescent="0.3">
      <c r="A3046" t="s">
        <v>27444</v>
      </c>
      <c r="B3046" t="s">
        <v>4226</v>
      </c>
      <c r="C3046" t="s">
        <v>27445</v>
      </c>
      <c r="D3046" t="s">
        <v>27446</v>
      </c>
      <c r="E3046" t="s">
        <v>27447</v>
      </c>
      <c r="F3046" t="s">
        <v>27448</v>
      </c>
      <c r="G3046" t="s">
        <v>3917</v>
      </c>
      <c r="H3046">
        <v>199.93700000000001</v>
      </c>
      <c r="I3046">
        <v>41.8</v>
      </c>
      <c r="K3046" t="s">
        <v>27449</v>
      </c>
      <c r="L3046">
        <v>50568</v>
      </c>
      <c r="M3046">
        <v>23278</v>
      </c>
      <c r="N3046" t="s">
        <v>27441</v>
      </c>
      <c r="O3046" t="s">
        <v>27450</v>
      </c>
      <c r="P3046" t="s">
        <v>27451</v>
      </c>
    </row>
    <row r="3047" spans="1:17" x14ac:dyDescent="0.3">
      <c r="A3047" t="s">
        <v>27452</v>
      </c>
      <c r="B3047" t="s">
        <v>3984</v>
      </c>
      <c r="D3047" t="s">
        <v>27453</v>
      </c>
      <c r="E3047" t="s">
        <v>17412</v>
      </c>
      <c r="F3047" t="s">
        <v>27454</v>
      </c>
      <c r="G3047" t="s">
        <v>3917</v>
      </c>
      <c r="H3047">
        <v>22.195399999999999</v>
      </c>
      <c r="I3047">
        <v>48.3</v>
      </c>
      <c r="K3047" t="s">
        <v>27455</v>
      </c>
      <c r="L3047">
        <v>19</v>
      </c>
      <c r="M3047">
        <v>0</v>
      </c>
      <c r="N3047" t="s">
        <v>10337</v>
      </c>
      <c r="O3047" t="s">
        <v>27456</v>
      </c>
    </row>
    <row r="3048" spans="1:17" x14ac:dyDescent="0.3">
      <c r="A3048" t="s">
        <v>27457</v>
      </c>
      <c r="B3048" t="s">
        <v>3912</v>
      </c>
      <c r="C3048" t="s">
        <v>27458</v>
      </c>
      <c r="D3048" t="s">
        <v>27459</v>
      </c>
      <c r="E3048" t="s">
        <v>27460</v>
      </c>
      <c r="F3048" t="s">
        <v>27461</v>
      </c>
      <c r="G3048" t="s">
        <v>3989</v>
      </c>
      <c r="H3048">
        <v>29.349</v>
      </c>
      <c r="I3048">
        <v>0</v>
      </c>
      <c r="K3048" t="s">
        <v>27462</v>
      </c>
      <c r="L3048">
        <v>16577</v>
      </c>
      <c r="M3048">
        <v>0</v>
      </c>
      <c r="N3048" t="s">
        <v>27463</v>
      </c>
      <c r="O3048" t="s">
        <v>27464</v>
      </c>
    </row>
    <row r="3049" spans="1:17" x14ac:dyDescent="0.3">
      <c r="A3049" t="s">
        <v>27465</v>
      </c>
      <c r="B3049" t="s">
        <v>3984</v>
      </c>
      <c r="C3049" t="s">
        <v>27466</v>
      </c>
      <c r="D3049" t="s">
        <v>27467</v>
      </c>
      <c r="E3049" t="s">
        <v>21051</v>
      </c>
      <c r="F3049" t="s">
        <v>27468</v>
      </c>
      <c r="G3049" t="s">
        <v>3917</v>
      </c>
      <c r="H3049">
        <v>31.314299999999999</v>
      </c>
      <c r="I3049">
        <v>28.7</v>
      </c>
      <c r="J3049" t="s">
        <v>27469</v>
      </c>
      <c r="K3049" t="s">
        <v>27470</v>
      </c>
      <c r="L3049">
        <v>3119</v>
      </c>
      <c r="M3049">
        <v>0</v>
      </c>
      <c r="N3049" t="s">
        <v>19114</v>
      </c>
      <c r="O3049" t="s">
        <v>27471</v>
      </c>
    </row>
    <row r="3050" spans="1:17" x14ac:dyDescent="0.3">
      <c r="A3050" t="s">
        <v>27472</v>
      </c>
      <c r="B3050" t="s">
        <v>3984</v>
      </c>
      <c r="C3050" t="s">
        <v>27473</v>
      </c>
      <c r="D3050" t="s">
        <v>27474</v>
      </c>
      <c r="E3050" t="s">
        <v>21051</v>
      </c>
      <c r="F3050" t="s">
        <v>27475</v>
      </c>
      <c r="G3050" t="s">
        <v>3917</v>
      </c>
      <c r="H3050">
        <v>31.419</v>
      </c>
      <c r="I3050">
        <v>28.6</v>
      </c>
      <c r="J3050" t="s">
        <v>27476</v>
      </c>
      <c r="K3050" t="s">
        <v>27477</v>
      </c>
      <c r="L3050">
        <v>3126</v>
      </c>
      <c r="M3050">
        <v>0</v>
      </c>
      <c r="N3050" t="s">
        <v>19114</v>
      </c>
      <c r="O3050" t="s">
        <v>27478</v>
      </c>
    </row>
    <row r="3051" spans="1:17" x14ac:dyDescent="0.3">
      <c r="A3051" t="s">
        <v>27479</v>
      </c>
      <c r="B3051" t="s">
        <v>3912</v>
      </c>
      <c r="C3051" t="s">
        <v>27480</v>
      </c>
      <c r="D3051" t="s">
        <v>27481</v>
      </c>
      <c r="E3051" t="s">
        <v>27482</v>
      </c>
      <c r="F3051" t="s">
        <v>27483</v>
      </c>
      <c r="G3051" t="s">
        <v>3989</v>
      </c>
      <c r="H3051">
        <v>32.347200000000001</v>
      </c>
      <c r="I3051">
        <v>0</v>
      </c>
      <c r="J3051" t="s">
        <v>27484</v>
      </c>
      <c r="K3051" t="s">
        <v>27485</v>
      </c>
      <c r="L3051">
        <v>42418</v>
      </c>
      <c r="M3051">
        <v>0</v>
      </c>
      <c r="N3051" t="s">
        <v>27486</v>
      </c>
      <c r="O3051" t="s">
        <v>27487</v>
      </c>
    </row>
    <row r="3052" spans="1:17" x14ac:dyDescent="0.3">
      <c r="A3052" t="s">
        <v>27488</v>
      </c>
      <c r="B3052" t="s">
        <v>4367</v>
      </c>
      <c r="C3052" t="s">
        <v>27489</v>
      </c>
      <c r="D3052" t="s">
        <v>27490</v>
      </c>
      <c r="E3052" t="s">
        <v>27491</v>
      </c>
      <c r="F3052" t="s">
        <v>27492</v>
      </c>
      <c r="G3052" t="s">
        <v>3917</v>
      </c>
      <c r="H3052">
        <v>595.03399999999999</v>
      </c>
      <c r="I3052">
        <v>42.6</v>
      </c>
      <c r="K3052" t="s">
        <v>27493</v>
      </c>
      <c r="L3052">
        <v>4439</v>
      </c>
      <c r="M3052">
        <v>0</v>
      </c>
      <c r="N3052" t="s">
        <v>27494</v>
      </c>
      <c r="O3052" t="s">
        <v>27495</v>
      </c>
    </row>
    <row r="3053" spans="1:17" x14ac:dyDescent="0.3">
      <c r="A3053" t="s">
        <v>27496</v>
      </c>
      <c r="B3053" t="s">
        <v>4226</v>
      </c>
      <c r="C3053" t="s">
        <v>27497</v>
      </c>
      <c r="D3053" t="s">
        <v>27498</v>
      </c>
      <c r="E3053" t="s">
        <v>27499</v>
      </c>
      <c r="F3053" t="s">
        <v>27500</v>
      </c>
      <c r="G3053" t="s">
        <v>3917</v>
      </c>
      <c r="H3053">
        <v>141.387</v>
      </c>
      <c r="I3053">
        <v>40.799999999999997</v>
      </c>
      <c r="K3053" t="s">
        <v>27501</v>
      </c>
      <c r="L3053">
        <v>3178</v>
      </c>
      <c r="M3053">
        <v>19500</v>
      </c>
      <c r="N3053" t="s">
        <v>15948</v>
      </c>
      <c r="O3053" t="s">
        <v>27502</v>
      </c>
      <c r="P3053" t="s">
        <v>27503</v>
      </c>
    </row>
    <row r="3054" spans="1:17" x14ac:dyDescent="0.3">
      <c r="A3054" t="s">
        <v>27504</v>
      </c>
      <c r="B3054" t="s">
        <v>4226</v>
      </c>
      <c r="C3054" t="s">
        <v>27505</v>
      </c>
      <c r="D3054" t="s">
        <v>27506</v>
      </c>
      <c r="E3054" t="s">
        <v>27507</v>
      </c>
      <c r="F3054" t="s">
        <v>27508</v>
      </c>
      <c r="G3054" t="s">
        <v>3917</v>
      </c>
      <c r="H3054">
        <v>147.358</v>
      </c>
      <c r="I3054">
        <v>39.9</v>
      </c>
      <c r="K3054" t="s">
        <v>27509</v>
      </c>
      <c r="L3054">
        <v>13813</v>
      </c>
      <c r="M3054">
        <v>20344</v>
      </c>
      <c r="N3054" t="s">
        <v>15948</v>
      </c>
      <c r="O3054" t="s">
        <v>27510</v>
      </c>
      <c r="P3054" t="s">
        <v>27511</v>
      </c>
    </row>
    <row r="3055" spans="1:17" x14ac:dyDescent="0.3">
      <c r="A3055" t="s">
        <v>27512</v>
      </c>
      <c r="B3055" t="s">
        <v>4347</v>
      </c>
      <c r="C3055" t="s">
        <v>27513</v>
      </c>
      <c r="D3055" t="s">
        <v>27514</v>
      </c>
      <c r="E3055" t="s">
        <v>27515</v>
      </c>
      <c r="F3055" t="s">
        <v>27516</v>
      </c>
      <c r="G3055" t="s">
        <v>3989</v>
      </c>
      <c r="H3055">
        <v>39.002899999999997</v>
      </c>
      <c r="I3055">
        <v>53.4</v>
      </c>
      <c r="K3055" t="s">
        <v>27517</v>
      </c>
      <c r="L3055">
        <v>50</v>
      </c>
      <c r="M3055">
        <v>13201</v>
      </c>
      <c r="N3055" t="s">
        <v>17164</v>
      </c>
      <c r="O3055" t="s">
        <v>27518</v>
      </c>
    </row>
    <row r="3056" spans="1:17" x14ac:dyDescent="0.3">
      <c r="A3056" t="s">
        <v>27519</v>
      </c>
      <c r="B3056" t="s">
        <v>3984</v>
      </c>
      <c r="C3056" t="s">
        <v>27520</v>
      </c>
      <c r="D3056" t="s">
        <v>27521</v>
      </c>
      <c r="E3056" t="s">
        <v>27522</v>
      </c>
      <c r="F3056" t="s">
        <v>27523</v>
      </c>
      <c r="G3056" t="s">
        <v>3917</v>
      </c>
      <c r="H3056">
        <v>41.955100000000002</v>
      </c>
      <c r="I3056">
        <v>48.1</v>
      </c>
      <c r="K3056" t="s">
        <v>27524</v>
      </c>
      <c r="L3056">
        <v>1842</v>
      </c>
      <c r="M3056">
        <v>0</v>
      </c>
      <c r="N3056" t="s">
        <v>27525</v>
      </c>
      <c r="O3056" t="s">
        <v>27526</v>
      </c>
      <c r="Q3056">
        <v>25</v>
      </c>
    </row>
    <row r="3057" spans="1:16" x14ac:dyDescent="0.3">
      <c r="A3057" t="s">
        <v>27527</v>
      </c>
      <c r="B3057" t="s">
        <v>4635</v>
      </c>
      <c r="C3057" t="s">
        <v>27528</v>
      </c>
      <c r="D3057" t="s">
        <v>27529</v>
      </c>
      <c r="E3057" t="s">
        <v>27530</v>
      </c>
      <c r="F3057" t="s">
        <v>27531</v>
      </c>
      <c r="G3057" t="s">
        <v>3917</v>
      </c>
      <c r="H3057">
        <v>997.399</v>
      </c>
      <c r="I3057">
        <v>41.5</v>
      </c>
      <c r="K3057" t="s">
        <v>27532</v>
      </c>
      <c r="L3057">
        <v>308480</v>
      </c>
      <c r="M3057">
        <v>0</v>
      </c>
      <c r="N3057" t="s">
        <v>27525</v>
      </c>
      <c r="O3057" t="s">
        <v>27533</v>
      </c>
    </row>
    <row r="3058" spans="1:16" x14ac:dyDescent="0.3">
      <c r="A3058" t="s">
        <v>27534</v>
      </c>
      <c r="B3058" t="s">
        <v>3984</v>
      </c>
      <c r="C3058" t="s">
        <v>27535</v>
      </c>
      <c r="D3058" t="s">
        <v>27536</v>
      </c>
      <c r="E3058" t="s">
        <v>27537</v>
      </c>
      <c r="F3058" t="s">
        <v>27538</v>
      </c>
      <c r="G3058" t="s">
        <v>3917</v>
      </c>
      <c r="H3058">
        <v>14.8894</v>
      </c>
      <c r="I3058">
        <v>35.200000000000003</v>
      </c>
      <c r="K3058" t="s">
        <v>27539</v>
      </c>
      <c r="L3058">
        <v>2530</v>
      </c>
      <c r="M3058">
        <v>0</v>
      </c>
      <c r="N3058" t="s">
        <v>27540</v>
      </c>
      <c r="O3058" t="s">
        <v>27541</v>
      </c>
    </row>
    <row r="3059" spans="1:16" x14ac:dyDescent="0.3">
      <c r="A3059" t="s">
        <v>27542</v>
      </c>
      <c r="B3059" t="s">
        <v>3984</v>
      </c>
      <c r="C3059" t="s">
        <v>27543</v>
      </c>
      <c r="D3059" t="s">
        <v>27544</v>
      </c>
      <c r="E3059" t="s">
        <v>27537</v>
      </c>
      <c r="F3059" t="s">
        <v>27545</v>
      </c>
      <c r="G3059" t="s">
        <v>3917</v>
      </c>
      <c r="H3059">
        <v>16.614100000000001</v>
      </c>
      <c r="I3059">
        <v>35</v>
      </c>
      <c r="K3059" t="s">
        <v>27546</v>
      </c>
      <c r="L3059">
        <v>1873</v>
      </c>
      <c r="M3059">
        <v>0</v>
      </c>
      <c r="N3059" t="s">
        <v>27540</v>
      </c>
      <c r="O3059" t="s">
        <v>27547</v>
      </c>
    </row>
    <row r="3060" spans="1:16" x14ac:dyDescent="0.3">
      <c r="A3060" t="s">
        <v>27548</v>
      </c>
      <c r="B3060" t="s">
        <v>3984</v>
      </c>
      <c r="C3060" t="s">
        <v>27549</v>
      </c>
      <c r="D3060" t="s">
        <v>27550</v>
      </c>
      <c r="E3060" t="s">
        <v>27537</v>
      </c>
      <c r="F3060" t="s">
        <v>27551</v>
      </c>
      <c r="G3060" t="s">
        <v>3917</v>
      </c>
      <c r="H3060">
        <v>14.8095</v>
      </c>
      <c r="I3060">
        <v>35</v>
      </c>
      <c r="K3060" t="s">
        <v>27552</v>
      </c>
      <c r="L3060">
        <v>2380</v>
      </c>
      <c r="M3060">
        <v>0</v>
      </c>
      <c r="N3060" t="s">
        <v>27540</v>
      </c>
      <c r="O3060" t="s">
        <v>27553</v>
      </c>
    </row>
    <row r="3061" spans="1:16" x14ac:dyDescent="0.3">
      <c r="A3061" t="s">
        <v>27554</v>
      </c>
      <c r="B3061" t="s">
        <v>3984</v>
      </c>
      <c r="C3061" s="24">
        <v>46268</v>
      </c>
      <c r="D3061" t="s">
        <v>27555</v>
      </c>
      <c r="E3061" t="s">
        <v>27556</v>
      </c>
      <c r="F3061" t="s">
        <v>27557</v>
      </c>
      <c r="G3061" t="s">
        <v>3917</v>
      </c>
      <c r="H3061">
        <v>26.564299999999999</v>
      </c>
      <c r="I3061">
        <v>49.2</v>
      </c>
      <c r="K3061" t="s">
        <v>27558</v>
      </c>
      <c r="L3061">
        <v>12</v>
      </c>
      <c r="M3061">
        <v>0</v>
      </c>
      <c r="N3061" t="s">
        <v>27540</v>
      </c>
      <c r="O3061" t="s">
        <v>27559</v>
      </c>
    </row>
    <row r="3062" spans="1:16" x14ac:dyDescent="0.3">
      <c r="A3062" t="s">
        <v>27560</v>
      </c>
      <c r="B3062" t="s">
        <v>3912</v>
      </c>
      <c r="C3062" t="s">
        <v>27561</v>
      </c>
      <c r="D3062" t="s">
        <v>27562</v>
      </c>
      <c r="E3062" t="s">
        <v>27563</v>
      </c>
      <c r="F3062" t="s">
        <v>27564</v>
      </c>
      <c r="G3062" t="s">
        <v>3989</v>
      </c>
      <c r="H3062">
        <v>107.91500000000001</v>
      </c>
      <c r="I3062">
        <v>0</v>
      </c>
      <c r="K3062" t="s">
        <v>27565</v>
      </c>
      <c r="L3062">
        <v>39413</v>
      </c>
      <c r="M3062">
        <v>0</v>
      </c>
      <c r="N3062" t="s">
        <v>27525</v>
      </c>
      <c r="O3062" t="s">
        <v>27566</v>
      </c>
    </row>
    <row r="3063" spans="1:16" x14ac:dyDescent="0.3">
      <c r="A3063" t="s">
        <v>27567</v>
      </c>
      <c r="B3063" t="s">
        <v>4635</v>
      </c>
      <c r="C3063" t="s">
        <v>27568</v>
      </c>
      <c r="D3063" t="s">
        <v>27569</v>
      </c>
      <c r="E3063" t="s">
        <v>27570</v>
      </c>
      <c r="F3063" t="s">
        <v>27571</v>
      </c>
      <c r="G3063" t="s">
        <v>3917</v>
      </c>
      <c r="H3063">
        <v>1003.33</v>
      </c>
      <c r="I3063">
        <v>41.4</v>
      </c>
      <c r="K3063" t="s">
        <v>27572</v>
      </c>
      <c r="L3063">
        <v>158605</v>
      </c>
      <c r="M3063">
        <v>0</v>
      </c>
      <c r="N3063" t="s">
        <v>27525</v>
      </c>
      <c r="O3063" t="s">
        <v>27573</v>
      </c>
    </row>
    <row r="3064" spans="1:16" x14ac:dyDescent="0.3">
      <c r="A3064" t="s">
        <v>27574</v>
      </c>
      <c r="B3064" t="s">
        <v>4347</v>
      </c>
      <c r="C3064" t="s">
        <v>27575</v>
      </c>
      <c r="D3064" t="s">
        <v>27576</v>
      </c>
      <c r="E3064" t="s">
        <v>27577</v>
      </c>
      <c r="F3064" t="s">
        <v>27578</v>
      </c>
      <c r="G3064" t="s">
        <v>3989</v>
      </c>
      <c r="H3064">
        <v>17.681899999999999</v>
      </c>
      <c r="I3064">
        <v>47.8</v>
      </c>
      <c r="K3064" t="s">
        <v>27579</v>
      </c>
      <c r="L3064">
        <v>27</v>
      </c>
      <c r="M3064">
        <v>0</v>
      </c>
      <c r="N3064" t="s">
        <v>19269</v>
      </c>
      <c r="O3064" t="s">
        <v>27580</v>
      </c>
    </row>
    <row r="3065" spans="1:16" x14ac:dyDescent="0.3">
      <c r="A3065" t="s">
        <v>27581</v>
      </c>
      <c r="B3065" t="s">
        <v>4347</v>
      </c>
      <c r="C3065" t="s">
        <v>27582</v>
      </c>
      <c r="D3065" t="s">
        <v>27583</v>
      </c>
      <c r="E3065" t="s">
        <v>27584</v>
      </c>
      <c r="F3065" t="s">
        <v>27585</v>
      </c>
      <c r="G3065" t="s">
        <v>3906</v>
      </c>
      <c r="H3065">
        <v>18.3748</v>
      </c>
      <c r="I3065">
        <v>47.8782</v>
      </c>
      <c r="J3065" t="s">
        <v>27586</v>
      </c>
      <c r="L3065">
        <v>14</v>
      </c>
      <c r="M3065">
        <v>6561</v>
      </c>
      <c r="N3065" t="s">
        <v>27587</v>
      </c>
      <c r="O3065" t="s">
        <v>27588</v>
      </c>
      <c r="P3065" t="s">
        <v>27589</v>
      </c>
    </row>
    <row r="3066" spans="1:16" x14ac:dyDescent="0.3">
      <c r="A3066" t="s">
        <v>27590</v>
      </c>
      <c r="B3066" t="s">
        <v>4347</v>
      </c>
      <c r="C3066" t="s">
        <v>27591</v>
      </c>
      <c r="D3066" t="s">
        <v>27592</v>
      </c>
      <c r="E3066" t="s">
        <v>27593</v>
      </c>
      <c r="F3066" t="s">
        <v>27594</v>
      </c>
      <c r="G3066" t="s">
        <v>3917</v>
      </c>
      <c r="H3066">
        <v>17.6494</v>
      </c>
      <c r="I3066">
        <v>48</v>
      </c>
      <c r="K3066" t="s">
        <v>27595</v>
      </c>
      <c r="L3066">
        <v>34</v>
      </c>
      <c r="M3066">
        <v>6696</v>
      </c>
      <c r="N3066" t="s">
        <v>5696</v>
      </c>
      <c r="O3066" t="s">
        <v>27596</v>
      </c>
    </row>
    <row r="3067" spans="1:16" x14ac:dyDescent="0.3">
      <c r="A3067" t="s">
        <v>27597</v>
      </c>
      <c r="B3067" t="s">
        <v>4347</v>
      </c>
      <c r="C3067" t="s">
        <v>27598</v>
      </c>
      <c r="D3067" t="s">
        <v>27599</v>
      </c>
      <c r="E3067" t="s">
        <v>27600</v>
      </c>
      <c r="F3067" t="s">
        <v>27601</v>
      </c>
      <c r="G3067" t="s">
        <v>3917</v>
      </c>
      <c r="H3067">
        <v>29.503499999999999</v>
      </c>
      <c r="I3067">
        <v>52</v>
      </c>
      <c r="K3067" t="s">
        <v>27602</v>
      </c>
      <c r="L3067">
        <v>99</v>
      </c>
      <c r="M3067">
        <v>10237</v>
      </c>
      <c r="N3067" t="s">
        <v>12942</v>
      </c>
      <c r="O3067" t="s">
        <v>27603</v>
      </c>
      <c r="P3067" t="s">
        <v>27604</v>
      </c>
    </row>
    <row r="3068" spans="1:16" x14ac:dyDescent="0.3">
      <c r="A3068" t="s">
        <v>27605</v>
      </c>
      <c r="B3068" t="s">
        <v>3984</v>
      </c>
      <c r="C3068" t="s">
        <v>27606</v>
      </c>
      <c r="D3068" t="s">
        <v>27607</v>
      </c>
      <c r="E3068" t="s">
        <v>27608</v>
      </c>
      <c r="F3068" t="s">
        <v>27609</v>
      </c>
      <c r="G3068" t="s">
        <v>3989</v>
      </c>
      <c r="H3068">
        <v>25.0229</v>
      </c>
      <c r="I3068">
        <v>51.4</v>
      </c>
      <c r="K3068" t="s">
        <v>27610</v>
      </c>
      <c r="L3068">
        <v>511</v>
      </c>
      <c r="M3068">
        <v>0</v>
      </c>
      <c r="N3068" t="s">
        <v>27611</v>
      </c>
      <c r="O3068" t="s">
        <v>27612</v>
      </c>
    </row>
    <row r="3069" spans="1:16" x14ac:dyDescent="0.3">
      <c r="A3069" t="s">
        <v>27613</v>
      </c>
      <c r="B3069" t="s">
        <v>4198</v>
      </c>
      <c r="C3069" t="s">
        <v>27614</v>
      </c>
      <c r="D3069" t="s">
        <v>27615</v>
      </c>
      <c r="E3069" t="s">
        <v>27616</v>
      </c>
      <c r="F3069" t="s">
        <v>27617</v>
      </c>
      <c r="G3069" t="s">
        <v>3917</v>
      </c>
      <c r="H3069">
        <v>24.8459</v>
      </c>
      <c r="I3069">
        <v>37.299999999999997</v>
      </c>
      <c r="K3069" t="s">
        <v>27618</v>
      </c>
      <c r="L3069">
        <v>72</v>
      </c>
      <c r="M3069">
        <v>0</v>
      </c>
      <c r="N3069" t="s">
        <v>7885</v>
      </c>
      <c r="O3069" t="s">
        <v>27619</v>
      </c>
    </row>
    <row r="3070" spans="1:16" x14ac:dyDescent="0.3">
      <c r="A3070" t="s">
        <v>27620</v>
      </c>
      <c r="B3070" t="s">
        <v>3923</v>
      </c>
      <c r="D3070" t="s">
        <v>27621</v>
      </c>
      <c r="E3070" t="s">
        <v>27622</v>
      </c>
      <c r="F3070" t="s">
        <v>27623</v>
      </c>
      <c r="G3070" t="s">
        <v>3917</v>
      </c>
      <c r="H3070">
        <v>283.64999999999998</v>
      </c>
      <c r="I3070">
        <v>38.299999999999997</v>
      </c>
      <c r="K3070" t="s">
        <v>27624</v>
      </c>
      <c r="L3070">
        <v>11</v>
      </c>
      <c r="M3070">
        <v>0</v>
      </c>
      <c r="N3070" t="s">
        <v>27217</v>
      </c>
      <c r="O3070" t="s">
        <v>27625</v>
      </c>
    </row>
    <row r="3071" spans="1:16" x14ac:dyDescent="0.3">
      <c r="A3071" t="s">
        <v>27626</v>
      </c>
      <c r="B3071" t="s">
        <v>4772</v>
      </c>
      <c r="C3071" t="s">
        <v>27627</v>
      </c>
      <c r="D3071" t="s">
        <v>27628</v>
      </c>
      <c r="E3071" t="s">
        <v>27629</v>
      </c>
      <c r="F3071" t="s">
        <v>27630</v>
      </c>
      <c r="G3071" t="s">
        <v>3917</v>
      </c>
      <c r="H3071">
        <v>78.504199999999997</v>
      </c>
      <c r="I3071">
        <v>56.3</v>
      </c>
      <c r="K3071" t="s">
        <v>27631</v>
      </c>
      <c r="L3071">
        <v>2533</v>
      </c>
      <c r="M3071">
        <v>0</v>
      </c>
      <c r="N3071" t="s">
        <v>27632</v>
      </c>
      <c r="O3071" t="s">
        <v>27633</v>
      </c>
    </row>
    <row r="3072" spans="1:16" x14ac:dyDescent="0.3">
      <c r="A3072" t="s">
        <v>27634</v>
      </c>
      <c r="B3072" t="s">
        <v>4772</v>
      </c>
      <c r="C3072" t="s">
        <v>27635</v>
      </c>
      <c r="D3072" t="s">
        <v>27636</v>
      </c>
      <c r="E3072" t="s">
        <v>27629</v>
      </c>
      <c r="F3072" t="s">
        <v>27637</v>
      </c>
      <c r="G3072" t="s">
        <v>3917</v>
      </c>
      <c r="H3072">
        <v>141.916</v>
      </c>
      <c r="I3072">
        <v>55.1</v>
      </c>
      <c r="K3072" t="s">
        <v>27638</v>
      </c>
      <c r="L3072">
        <v>4102</v>
      </c>
      <c r="M3072">
        <v>0</v>
      </c>
      <c r="N3072" t="s">
        <v>27632</v>
      </c>
      <c r="O3072" t="s">
        <v>27639</v>
      </c>
    </row>
    <row r="3073" spans="1:17" x14ac:dyDescent="0.3">
      <c r="A3073" t="s">
        <v>27640</v>
      </c>
      <c r="B3073" t="s">
        <v>3984</v>
      </c>
      <c r="C3073" t="s">
        <v>27641</v>
      </c>
      <c r="D3073" t="s">
        <v>27642</v>
      </c>
      <c r="E3073" t="s">
        <v>27643</v>
      </c>
      <c r="F3073" t="s">
        <v>27644</v>
      </c>
      <c r="G3073" t="s">
        <v>3989</v>
      </c>
      <c r="H3073">
        <v>26.411200000000001</v>
      </c>
      <c r="I3073">
        <v>57</v>
      </c>
      <c r="K3073" t="s">
        <v>27645</v>
      </c>
      <c r="L3073">
        <v>23</v>
      </c>
      <c r="M3073">
        <v>0</v>
      </c>
      <c r="N3073" t="s">
        <v>9419</v>
      </c>
      <c r="O3073" t="s">
        <v>27646</v>
      </c>
      <c r="Q3073">
        <v>20</v>
      </c>
    </row>
    <row r="3074" spans="1:17" x14ac:dyDescent="0.3">
      <c r="A3074" t="s">
        <v>27647</v>
      </c>
      <c r="B3074" t="s">
        <v>3923</v>
      </c>
      <c r="D3074" t="s">
        <v>27648</v>
      </c>
      <c r="E3074" t="s">
        <v>27649</v>
      </c>
      <c r="F3074" t="s">
        <v>27650</v>
      </c>
      <c r="G3074" t="s">
        <v>3917</v>
      </c>
      <c r="H3074">
        <v>711.72</v>
      </c>
      <c r="I3074">
        <v>37.6</v>
      </c>
      <c r="K3074" t="s">
        <v>27651</v>
      </c>
      <c r="L3074">
        <v>307872</v>
      </c>
      <c r="M3074">
        <v>0</v>
      </c>
      <c r="N3074" t="s">
        <v>27652</v>
      </c>
      <c r="O3074" t="s">
        <v>27653</v>
      </c>
    </row>
    <row r="3075" spans="1:17" x14ac:dyDescent="0.3">
      <c r="A3075" t="s">
        <v>27654</v>
      </c>
      <c r="B3075" t="s">
        <v>4772</v>
      </c>
      <c r="C3075" t="s">
        <v>27655</v>
      </c>
      <c r="D3075" t="s">
        <v>27656</v>
      </c>
      <c r="E3075" t="s">
        <v>27657</v>
      </c>
      <c r="F3075" t="s">
        <v>27658</v>
      </c>
      <c r="G3075" t="s">
        <v>3989</v>
      </c>
      <c r="H3075">
        <v>142.143</v>
      </c>
      <c r="I3075">
        <v>67.099999999999994</v>
      </c>
      <c r="K3075" t="s">
        <v>27659</v>
      </c>
      <c r="L3075">
        <v>527</v>
      </c>
      <c r="M3075">
        <v>20450</v>
      </c>
      <c r="N3075" t="s">
        <v>27660</v>
      </c>
      <c r="O3075" t="s">
        <v>27661</v>
      </c>
    </row>
    <row r="3076" spans="1:17" x14ac:dyDescent="0.3">
      <c r="A3076" t="s">
        <v>27662</v>
      </c>
      <c r="B3076" t="s">
        <v>4772</v>
      </c>
      <c r="C3076" t="s">
        <v>27663</v>
      </c>
      <c r="D3076" t="s">
        <v>27664</v>
      </c>
      <c r="E3076" t="s">
        <v>27629</v>
      </c>
      <c r="F3076" t="s">
        <v>27665</v>
      </c>
      <c r="G3076" t="s">
        <v>3917</v>
      </c>
      <c r="H3076">
        <v>122.18899999999999</v>
      </c>
      <c r="I3076">
        <v>65.900000000000006</v>
      </c>
      <c r="K3076" t="s">
        <v>27666</v>
      </c>
      <c r="L3076">
        <v>6890</v>
      </c>
      <c r="M3076">
        <v>0</v>
      </c>
      <c r="N3076" t="s">
        <v>27632</v>
      </c>
      <c r="O3076" t="s">
        <v>27667</v>
      </c>
    </row>
    <row r="3077" spans="1:17" x14ac:dyDescent="0.3">
      <c r="A3077" t="s">
        <v>778</v>
      </c>
      <c r="B3077" t="s">
        <v>3984</v>
      </c>
      <c r="C3077" t="s">
        <v>27668</v>
      </c>
      <c r="D3077" t="s">
        <v>27669</v>
      </c>
      <c r="E3077" t="s">
        <v>27670</v>
      </c>
      <c r="F3077" t="s">
        <v>27671</v>
      </c>
      <c r="G3077" t="s">
        <v>3917</v>
      </c>
      <c r="H3077">
        <v>35.034300000000002</v>
      </c>
      <c r="I3077">
        <v>50.6</v>
      </c>
      <c r="K3077" t="s">
        <v>27672</v>
      </c>
      <c r="L3077">
        <v>1819</v>
      </c>
      <c r="M3077">
        <v>0</v>
      </c>
      <c r="N3077" t="s">
        <v>27673</v>
      </c>
      <c r="O3077" t="s">
        <v>27674</v>
      </c>
    </row>
    <row r="3078" spans="1:17" x14ac:dyDescent="0.3">
      <c r="A3078" t="s">
        <v>27675</v>
      </c>
      <c r="B3078" t="s">
        <v>3984</v>
      </c>
      <c r="C3078" t="s">
        <v>27676</v>
      </c>
      <c r="D3078" t="s">
        <v>27677</v>
      </c>
      <c r="E3078" t="s">
        <v>27678</v>
      </c>
      <c r="F3078" t="s">
        <v>27679</v>
      </c>
      <c r="G3078" t="s">
        <v>3917</v>
      </c>
      <c r="H3078">
        <v>60.403700000000001</v>
      </c>
      <c r="I3078">
        <v>51.8</v>
      </c>
      <c r="K3078" t="s">
        <v>27680</v>
      </c>
      <c r="L3078">
        <v>3253</v>
      </c>
      <c r="M3078">
        <v>0</v>
      </c>
      <c r="N3078" t="s">
        <v>27681</v>
      </c>
      <c r="O3078" t="s">
        <v>27682</v>
      </c>
    </row>
    <row r="3079" spans="1:17" x14ac:dyDescent="0.3">
      <c r="A3079" t="s">
        <v>27683</v>
      </c>
      <c r="B3079" t="s">
        <v>4367</v>
      </c>
      <c r="C3079" t="s">
        <v>27684</v>
      </c>
      <c r="D3079" t="s">
        <v>27685</v>
      </c>
      <c r="E3079" t="s">
        <v>27686</v>
      </c>
      <c r="F3079" t="s">
        <v>27687</v>
      </c>
      <c r="G3079" t="s">
        <v>3906</v>
      </c>
      <c r="H3079">
        <v>448.56599999999997</v>
      </c>
      <c r="I3079">
        <v>37.785400000000003</v>
      </c>
      <c r="J3079" t="s">
        <v>27688</v>
      </c>
      <c r="K3079" t="s">
        <v>27689</v>
      </c>
      <c r="L3079">
        <v>247</v>
      </c>
      <c r="M3079">
        <v>0</v>
      </c>
      <c r="N3079" t="s">
        <v>17494</v>
      </c>
      <c r="O3079" t="s">
        <v>27690</v>
      </c>
    </row>
    <row r="3080" spans="1:17" x14ac:dyDescent="0.3">
      <c r="A3080" t="s">
        <v>27691</v>
      </c>
      <c r="B3080" t="s">
        <v>4091</v>
      </c>
      <c r="D3080" t="s">
        <v>27692</v>
      </c>
      <c r="E3080" t="s">
        <v>27693</v>
      </c>
      <c r="F3080" t="s">
        <v>27694</v>
      </c>
      <c r="G3080" t="s">
        <v>3917</v>
      </c>
      <c r="H3080">
        <v>35.654800000000002</v>
      </c>
      <c r="I3080">
        <v>28.9</v>
      </c>
      <c r="K3080" t="s">
        <v>27695</v>
      </c>
      <c r="L3080">
        <v>1914</v>
      </c>
      <c r="M3080">
        <v>8421</v>
      </c>
      <c r="N3080" t="s">
        <v>18795</v>
      </c>
      <c r="O3080" t="s">
        <v>27696</v>
      </c>
    </row>
    <row r="3081" spans="1:17" x14ac:dyDescent="0.3">
      <c r="A3081" t="s">
        <v>681</v>
      </c>
      <c r="B3081" t="s">
        <v>4198</v>
      </c>
      <c r="C3081" t="s">
        <v>27697</v>
      </c>
      <c r="D3081" t="s">
        <v>27698</v>
      </c>
      <c r="E3081" t="s">
        <v>27699</v>
      </c>
      <c r="F3081" t="s">
        <v>27700</v>
      </c>
      <c r="G3081" t="s">
        <v>3917</v>
      </c>
      <c r="H3081">
        <v>48.746400000000001</v>
      </c>
      <c r="I3081">
        <v>44.5</v>
      </c>
      <c r="K3081" t="s">
        <v>27701</v>
      </c>
      <c r="L3081">
        <v>5338</v>
      </c>
      <c r="M3081">
        <v>14891</v>
      </c>
      <c r="N3081" t="s">
        <v>27702</v>
      </c>
      <c r="O3081" t="s">
        <v>27703</v>
      </c>
      <c r="Q3081">
        <v>24</v>
      </c>
    </row>
    <row r="3082" spans="1:17" x14ac:dyDescent="0.3">
      <c r="A3082" t="s">
        <v>27704</v>
      </c>
      <c r="B3082" t="s">
        <v>4091</v>
      </c>
      <c r="D3082" t="s">
        <v>27705</v>
      </c>
      <c r="E3082" t="s">
        <v>27706</v>
      </c>
      <c r="F3082" t="s">
        <v>27707</v>
      </c>
      <c r="G3082" t="s">
        <v>3906</v>
      </c>
      <c r="H3082">
        <v>33.618000000000002</v>
      </c>
      <c r="I3082">
        <v>24.383800000000001</v>
      </c>
      <c r="J3082" t="s">
        <v>27708</v>
      </c>
      <c r="K3082" t="s">
        <v>27709</v>
      </c>
      <c r="L3082">
        <v>62</v>
      </c>
      <c r="M3082">
        <v>5960</v>
      </c>
      <c r="N3082" t="s">
        <v>27710</v>
      </c>
      <c r="O3082" t="s">
        <v>27711</v>
      </c>
      <c r="P3082" t="s">
        <v>27712</v>
      </c>
    </row>
    <row r="3083" spans="1:17" x14ac:dyDescent="0.3">
      <c r="A3083" t="s">
        <v>553</v>
      </c>
      <c r="B3083" t="s">
        <v>3984</v>
      </c>
      <c r="C3083" t="s">
        <v>27713</v>
      </c>
      <c r="D3083" t="s">
        <v>27714</v>
      </c>
      <c r="E3083" t="s">
        <v>27715</v>
      </c>
      <c r="F3083" t="s">
        <v>27716</v>
      </c>
      <c r="G3083" t="s">
        <v>3906</v>
      </c>
      <c r="H3083">
        <v>44.000500000000002</v>
      </c>
      <c r="I3083">
        <v>46.595500000000001</v>
      </c>
      <c r="J3083" t="s">
        <v>27717</v>
      </c>
      <c r="K3083" t="s">
        <v>27718</v>
      </c>
      <c r="L3083">
        <v>13</v>
      </c>
      <c r="M3083">
        <v>13857</v>
      </c>
      <c r="N3083" t="s">
        <v>9653</v>
      </c>
      <c r="O3083" t="s">
        <v>27719</v>
      </c>
      <c r="Q3083">
        <v>25</v>
      </c>
    </row>
    <row r="3084" spans="1:17" x14ac:dyDescent="0.3">
      <c r="A3084" t="s">
        <v>27720</v>
      </c>
      <c r="B3084" t="s">
        <v>3984</v>
      </c>
      <c r="C3084" t="s">
        <v>27721</v>
      </c>
      <c r="D3084" t="s">
        <v>27722</v>
      </c>
      <c r="E3084" t="s">
        <v>7045</v>
      </c>
      <c r="F3084" t="s">
        <v>27723</v>
      </c>
      <c r="G3084" t="s">
        <v>3917</v>
      </c>
      <c r="H3084">
        <v>35.517099999999999</v>
      </c>
      <c r="I3084">
        <v>48.9</v>
      </c>
      <c r="K3084" t="s">
        <v>27724</v>
      </c>
      <c r="L3084">
        <v>409</v>
      </c>
      <c r="M3084">
        <v>11033</v>
      </c>
      <c r="N3084" t="s">
        <v>27725</v>
      </c>
      <c r="O3084" t="s">
        <v>27726</v>
      </c>
    </row>
    <row r="3085" spans="1:17" x14ac:dyDescent="0.3">
      <c r="A3085" t="s">
        <v>27727</v>
      </c>
      <c r="B3085" t="s">
        <v>3984</v>
      </c>
      <c r="C3085" t="s">
        <v>27728</v>
      </c>
      <c r="D3085" t="s">
        <v>27729</v>
      </c>
      <c r="E3085" t="s">
        <v>7045</v>
      </c>
      <c r="F3085" t="s">
        <v>27730</v>
      </c>
      <c r="G3085" t="s">
        <v>3917</v>
      </c>
      <c r="H3085">
        <v>30.179500000000001</v>
      </c>
      <c r="I3085">
        <v>50.3</v>
      </c>
      <c r="K3085" t="s">
        <v>27731</v>
      </c>
      <c r="L3085">
        <v>2827</v>
      </c>
      <c r="M3085">
        <v>10269</v>
      </c>
      <c r="N3085" t="s">
        <v>27725</v>
      </c>
      <c r="O3085" t="s">
        <v>27732</v>
      </c>
    </row>
    <row r="3086" spans="1:17" x14ac:dyDescent="0.3">
      <c r="A3086" t="s">
        <v>27733</v>
      </c>
      <c r="B3086" t="s">
        <v>3984</v>
      </c>
      <c r="C3086" t="s">
        <v>27734</v>
      </c>
      <c r="D3086" t="s">
        <v>27735</v>
      </c>
      <c r="E3086" t="s">
        <v>7045</v>
      </c>
      <c r="F3086" t="s">
        <v>27736</v>
      </c>
      <c r="G3086" t="s">
        <v>3917</v>
      </c>
      <c r="H3086">
        <v>32.900300000000001</v>
      </c>
      <c r="I3086">
        <v>50</v>
      </c>
      <c r="K3086" t="s">
        <v>27737</v>
      </c>
      <c r="L3086">
        <v>978</v>
      </c>
      <c r="M3086">
        <v>10762</v>
      </c>
      <c r="N3086" t="s">
        <v>27725</v>
      </c>
      <c r="O3086" t="s">
        <v>27738</v>
      </c>
    </row>
    <row r="3087" spans="1:17" x14ac:dyDescent="0.3">
      <c r="A3087" t="s">
        <v>27739</v>
      </c>
      <c r="B3087" t="s">
        <v>3984</v>
      </c>
      <c r="C3087" t="s">
        <v>27740</v>
      </c>
      <c r="D3087" t="s">
        <v>27741</v>
      </c>
      <c r="E3087" t="s">
        <v>7045</v>
      </c>
      <c r="F3087" t="s">
        <v>27742</v>
      </c>
      <c r="G3087" t="s">
        <v>3917</v>
      </c>
      <c r="H3087">
        <v>32.206299999999999</v>
      </c>
      <c r="I3087">
        <v>49.8</v>
      </c>
      <c r="K3087" t="s">
        <v>27743</v>
      </c>
      <c r="L3087">
        <v>571</v>
      </c>
      <c r="M3087">
        <v>10514</v>
      </c>
      <c r="N3087" t="s">
        <v>27725</v>
      </c>
      <c r="O3087" t="s">
        <v>27744</v>
      </c>
    </row>
    <row r="3088" spans="1:17" x14ac:dyDescent="0.3">
      <c r="A3088" t="s">
        <v>27745</v>
      </c>
      <c r="B3088" t="s">
        <v>3984</v>
      </c>
      <c r="C3088" t="s">
        <v>27746</v>
      </c>
      <c r="D3088" t="s">
        <v>27747</v>
      </c>
      <c r="E3088" t="s">
        <v>7045</v>
      </c>
      <c r="F3088" t="s">
        <v>27748</v>
      </c>
      <c r="G3088" t="s">
        <v>3917</v>
      </c>
      <c r="H3088">
        <v>33.2926</v>
      </c>
      <c r="I3088">
        <v>49.2</v>
      </c>
      <c r="K3088" t="s">
        <v>27749</v>
      </c>
      <c r="L3088">
        <v>856</v>
      </c>
      <c r="M3088">
        <v>10252</v>
      </c>
      <c r="N3088" t="s">
        <v>27725</v>
      </c>
      <c r="O3088" t="s">
        <v>27750</v>
      </c>
    </row>
    <row r="3089" spans="1:17" x14ac:dyDescent="0.3">
      <c r="A3089" t="s">
        <v>27751</v>
      </c>
      <c r="B3089" t="s">
        <v>3984</v>
      </c>
      <c r="C3089" t="s">
        <v>27752</v>
      </c>
      <c r="D3089" t="s">
        <v>27753</v>
      </c>
      <c r="E3089" t="s">
        <v>7045</v>
      </c>
      <c r="F3089" t="s">
        <v>27754</v>
      </c>
      <c r="G3089" t="s">
        <v>3917</v>
      </c>
      <c r="H3089">
        <v>30.174900000000001</v>
      </c>
      <c r="I3089">
        <v>50.4</v>
      </c>
      <c r="K3089" t="s">
        <v>27755</v>
      </c>
      <c r="L3089">
        <v>151</v>
      </c>
      <c r="M3089">
        <v>10573</v>
      </c>
      <c r="N3089" t="s">
        <v>27725</v>
      </c>
      <c r="O3089" t="s">
        <v>27756</v>
      </c>
      <c r="P3089" t="s">
        <v>27757</v>
      </c>
    </row>
    <row r="3090" spans="1:17" x14ac:dyDescent="0.3">
      <c r="A3090" t="s">
        <v>27758</v>
      </c>
      <c r="B3090" t="s">
        <v>4226</v>
      </c>
      <c r="C3090" t="s">
        <v>27759</v>
      </c>
      <c r="D3090" t="s">
        <v>27760</v>
      </c>
      <c r="E3090" t="s">
        <v>27761</v>
      </c>
      <c r="F3090" t="s">
        <v>27762</v>
      </c>
      <c r="G3090" t="s">
        <v>3989</v>
      </c>
      <c r="H3090">
        <v>271.92500000000001</v>
      </c>
      <c r="I3090">
        <v>41.8</v>
      </c>
      <c r="K3090" t="s">
        <v>27763</v>
      </c>
      <c r="L3090">
        <v>432491</v>
      </c>
      <c r="M3090">
        <v>0</v>
      </c>
      <c r="N3090" t="s">
        <v>27764</v>
      </c>
      <c r="O3090" t="s">
        <v>27765</v>
      </c>
    </row>
    <row r="3091" spans="1:17" x14ac:dyDescent="0.3">
      <c r="A3091" t="s">
        <v>27766</v>
      </c>
      <c r="B3091" t="s">
        <v>4226</v>
      </c>
      <c r="C3091" t="s">
        <v>27767</v>
      </c>
      <c r="D3091" t="s">
        <v>27768</v>
      </c>
      <c r="E3091" t="s">
        <v>27761</v>
      </c>
      <c r="F3091" t="s">
        <v>27769</v>
      </c>
      <c r="G3091" t="s">
        <v>3989</v>
      </c>
      <c r="H3091">
        <v>174.11699999999999</v>
      </c>
      <c r="I3091">
        <v>40.200000000000003</v>
      </c>
      <c r="K3091" t="s">
        <v>27770</v>
      </c>
      <c r="L3091">
        <v>381865</v>
      </c>
      <c r="M3091">
        <v>0</v>
      </c>
      <c r="N3091" t="s">
        <v>27764</v>
      </c>
      <c r="O3091" t="s">
        <v>27771</v>
      </c>
    </row>
    <row r="3092" spans="1:17" x14ac:dyDescent="0.3">
      <c r="A3092" t="s">
        <v>27772</v>
      </c>
      <c r="B3092" t="s">
        <v>4226</v>
      </c>
      <c r="C3092" t="s">
        <v>27773</v>
      </c>
      <c r="D3092" t="s">
        <v>27774</v>
      </c>
      <c r="E3092" t="s">
        <v>27761</v>
      </c>
      <c r="F3092" t="s">
        <v>27775</v>
      </c>
      <c r="G3092" t="s">
        <v>3989</v>
      </c>
      <c r="H3092">
        <v>509.52300000000002</v>
      </c>
      <c r="I3092">
        <v>40.1</v>
      </c>
      <c r="K3092" t="s">
        <v>27776</v>
      </c>
      <c r="L3092">
        <v>1218273</v>
      </c>
      <c r="M3092">
        <v>0</v>
      </c>
      <c r="N3092" t="s">
        <v>27764</v>
      </c>
      <c r="O3092" t="s">
        <v>27777</v>
      </c>
    </row>
    <row r="3093" spans="1:17" x14ac:dyDescent="0.3">
      <c r="A3093" t="s">
        <v>27778</v>
      </c>
      <c r="B3093" t="s">
        <v>4347</v>
      </c>
      <c r="C3093" t="s">
        <v>27779</v>
      </c>
      <c r="D3093" t="s">
        <v>27780</v>
      </c>
      <c r="E3093" t="s">
        <v>27781</v>
      </c>
      <c r="F3093" t="s">
        <v>27782</v>
      </c>
      <c r="G3093" t="s">
        <v>3989</v>
      </c>
      <c r="H3093">
        <v>22.572299999999998</v>
      </c>
      <c r="I3093">
        <v>52.4</v>
      </c>
      <c r="K3093" t="s">
        <v>27783</v>
      </c>
      <c r="L3093">
        <v>9247</v>
      </c>
      <c r="M3093">
        <v>0</v>
      </c>
      <c r="N3093" t="s">
        <v>27784</v>
      </c>
      <c r="O3093" t="s">
        <v>27785</v>
      </c>
      <c r="Q3093">
        <v>22</v>
      </c>
    </row>
    <row r="3094" spans="1:17" x14ac:dyDescent="0.3">
      <c r="A3094" t="s">
        <v>27786</v>
      </c>
      <c r="B3094" t="s">
        <v>3984</v>
      </c>
      <c r="C3094" t="s">
        <v>27787</v>
      </c>
      <c r="D3094" t="s">
        <v>27788</v>
      </c>
      <c r="E3094" t="s">
        <v>27789</v>
      </c>
      <c r="F3094" t="s">
        <v>27790</v>
      </c>
      <c r="G3094" t="s">
        <v>3917</v>
      </c>
      <c r="H3094">
        <v>21.299299999999999</v>
      </c>
      <c r="I3094">
        <v>61.7</v>
      </c>
      <c r="K3094" t="s">
        <v>27791</v>
      </c>
      <c r="L3094">
        <v>904</v>
      </c>
      <c r="M3094">
        <v>0</v>
      </c>
      <c r="N3094" t="s">
        <v>16804</v>
      </c>
      <c r="O3094" t="s">
        <v>27792</v>
      </c>
      <c r="Q3094">
        <v>20</v>
      </c>
    </row>
    <row r="3095" spans="1:17" x14ac:dyDescent="0.3">
      <c r="A3095" t="s">
        <v>27793</v>
      </c>
      <c r="B3095" t="s">
        <v>4367</v>
      </c>
      <c r="C3095" t="s">
        <v>27794</v>
      </c>
      <c r="D3095" t="s">
        <v>27795</v>
      </c>
      <c r="E3095" t="s">
        <v>27796</v>
      </c>
      <c r="F3095" t="s">
        <v>27797</v>
      </c>
      <c r="G3095" t="s">
        <v>3906</v>
      </c>
      <c r="H3095">
        <v>730.81799999999998</v>
      </c>
      <c r="I3095">
        <v>38.2502</v>
      </c>
      <c r="J3095" t="s">
        <v>27798</v>
      </c>
      <c r="K3095" t="s">
        <v>27799</v>
      </c>
      <c r="L3095">
        <v>1122</v>
      </c>
      <c r="M3095">
        <v>48681</v>
      </c>
      <c r="N3095" t="s">
        <v>11900</v>
      </c>
      <c r="O3095" t="s">
        <v>27800</v>
      </c>
      <c r="P3095" t="s">
        <v>27801</v>
      </c>
    </row>
    <row r="3096" spans="1:17" x14ac:dyDescent="0.3">
      <c r="A3096" t="s">
        <v>27802</v>
      </c>
      <c r="B3096" t="s">
        <v>4367</v>
      </c>
      <c r="C3096" t="s">
        <v>27803</v>
      </c>
      <c r="D3096" t="s">
        <v>27804</v>
      </c>
      <c r="E3096" t="s">
        <v>27805</v>
      </c>
      <c r="F3096" t="s">
        <v>27806</v>
      </c>
      <c r="G3096" t="s">
        <v>3917</v>
      </c>
      <c r="H3096">
        <v>749.21500000000003</v>
      </c>
      <c r="I3096">
        <v>44.3</v>
      </c>
      <c r="K3096" t="s">
        <v>27807</v>
      </c>
      <c r="L3096">
        <v>64445</v>
      </c>
      <c r="M3096">
        <v>0</v>
      </c>
      <c r="N3096" t="s">
        <v>27808</v>
      </c>
      <c r="O3096" t="s">
        <v>27809</v>
      </c>
    </row>
    <row r="3097" spans="1:17" x14ac:dyDescent="0.3">
      <c r="A3097" t="s">
        <v>27810</v>
      </c>
      <c r="B3097" t="s">
        <v>4367</v>
      </c>
      <c r="C3097" t="s">
        <v>27811</v>
      </c>
      <c r="D3097" t="s">
        <v>27812</v>
      </c>
      <c r="E3097" t="s">
        <v>27813</v>
      </c>
      <c r="F3097" t="s">
        <v>27814</v>
      </c>
      <c r="G3097" t="s">
        <v>3906</v>
      </c>
      <c r="H3097">
        <v>356.04199999999997</v>
      </c>
      <c r="I3097">
        <v>44.435099999999998</v>
      </c>
      <c r="J3097" t="s">
        <v>27815</v>
      </c>
      <c r="K3097" t="s">
        <v>27816</v>
      </c>
      <c r="L3097">
        <v>5053</v>
      </c>
      <c r="M3097">
        <v>0</v>
      </c>
      <c r="N3097" t="s">
        <v>14856</v>
      </c>
      <c r="O3097" t="s">
        <v>27817</v>
      </c>
    </row>
    <row r="3098" spans="1:17" x14ac:dyDescent="0.3">
      <c r="A3098" t="s">
        <v>27818</v>
      </c>
      <c r="B3098" t="s">
        <v>3902</v>
      </c>
      <c r="C3098" t="s">
        <v>27819</v>
      </c>
      <c r="D3098" t="s">
        <v>27820</v>
      </c>
      <c r="E3098" t="s">
        <v>27821</v>
      </c>
      <c r="F3098" t="s">
        <v>27822</v>
      </c>
      <c r="G3098" t="s">
        <v>3989</v>
      </c>
      <c r="H3098">
        <v>92.18</v>
      </c>
      <c r="I3098">
        <v>49.3</v>
      </c>
      <c r="K3098" t="s">
        <v>27823</v>
      </c>
      <c r="L3098">
        <v>1211</v>
      </c>
      <c r="M3098">
        <v>10806</v>
      </c>
      <c r="N3098" t="s">
        <v>27824</v>
      </c>
      <c r="O3098" t="s">
        <v>27825</v>
      </c>
    </row>
    <row r="3099" spans="1:17" x14ac:dyDescent="0.3">
      <c r="A3099" t="s">
        <v>27826</v>
      </c>
      <c r="B3099" t="s">
        <v>4443</v>
      </c>
      <c r="C3099" t="s">
        <v>27827</v>
      </c>
      <c r="D3099" t="s">
        <v>27828</v>
      </c>
      <c r="E3099" t="s">
        <v>27829</v>
      </c>
      <c r="F3099" t="s">
        <v>27830</v>
      </c>
      <c r="G3099" t="s">
        <v>3917</v>
      </c>
      <c r="H3099">
        <v>3453.86</v>
      </c>
      <c r="I3099">
        <v>41</v>
      </c>
      <c r="J3099" t="s">
        <v>27831</v>
      </c>
      <c r="K3099" t="s">
        <v>27832</v>
      </c>
      <c r="L3099">
        <v>337189</v>
      </c>
      <c r="M3099">
        <v>33081</v>
      </c>
      <c r="N3099" t="s">
        <v>27833</v>
      </c>
      <c r="O3099" t="s">
        <v>27834</v>
      </c>
      <c r="P3099" t="s">
        <v>27835</v>
      </c>
    </row>
    <row r="3100" spans="1:17" x14ac:dyDescent="0.3">
      <c r="A3100" t="s">
        <v>27836</v>
      </c>
      <c r="B3100" t="s">
        <v>4347</v>
      </c>
      <c r="C3100" t="s">
        <v>27837</v>
      </c>
      <c r="D3100" t="s">
        <v>27838</v>
      </c>
      <c r="E3100" t="s">
        <v>27839</v>
      </c>
      <c r="F3100" t="s">
        <v>27840</v>
      </c>
      <c r="G3100" t="s">
        <v>3917</v>
      </c>
      <c r="H3100">
        <v>52.984299999999998</v>
      </c>
      <c r="I3100">
        <v>0</v>
      </c>
      <c r="K3100" t="s">
        <v>27841</v>
      </c>
      <c r="L3100">
        <v>24403</v>
      </c>
      <c r="M3100">
        <v>0</v>
      </c>
      <c r="N3100" t="s">
        <v>27842</v>
      </c>
      <c r="O3100" t="s">
        <v>27843</v>
      </c>
    </row>
    <row r="3101" spans="1:17" x14ac:dyDescent="0.3">
      <c r="A3101" t="s">
        <v>27844</v>
      </c>
      <c r="B3101" t="s">
        <v>3984</v>
      </c>
      <c r="C3101" t="s">
        <v>27845</v>
      </c>
      <c r="D3101" t="s">
        <v>27846</v>
      </c>
      <c r="E3101" t="s">
        <v>27847</v>
      </c>
      <c r="F3101" t="s">
        <v>27848</v>
      </c>
      <c r="G3101" t="s">
        <v>3989</v>
      </c>
      <c r="H3101">
        <v>49.007800000000003</v>
      </c>
      <c r="I3101">
        <v>0</v>
      </c>
      <c r="K3101" t="s">
        <v>27849</v>
      </c>
      <c r="L3101">
        <v>18692</v>
      </c>
      <c r="M3101">
        <v>0</v>
      </c>
      <c r="N3101" t="s">
        <v>21902</v>
      </c>
      <c r="O3101" t="s">
        <v>27850</v>
      </c>
    </row>
    <row r="3102" spans="1:17" x14ac:dyDescent="0.3">
      <c r="A3102" t="s">
        <v>27851</v>
      </c>
      <c r="B3102" t="s">
        <v>3984</v>
      </c>
      <c r="C3102" t="s">
        <v>27852</v>
      </c>
      <c r="D3102" t="s">
        <v>27853</v>
      </c>
      <c r="E3102" t="s">
        <v>27854</v>
      </c>
      <c r="F3102" t="s">
        <v>27855</v>
      </c>
      <c r="G3102" t="s">
        <v>3917</v>
      </c>
      <c r="H3102">
        <v>46.088799999999999</v>
      </c>
      <c r="I3102">
        <v>51.8</v>
      </c>
      <c r="K3102" t="s">
        <v>27856</v>
      </c>
      <c r="L3102">
        <v>1483</v>
      </c>
      <c r="M3102">
        <v>0</v>
      </c>
      <c r="N3102" t="s">
        <v>19313</v>
      </c>
      <c r="O3102" t="s">
        <v>27857</v>
      </c>
    </row>
    <row r="3103" spans="1:17" x14ac:dyDescent="0.3">
      <c r="A3103" t="s">
        <v>27858</v>
      </c>
      <c r="B3103" t="s">
        <v>3984</v>
      </c>
      <c r="C3103" t="s">
        <v>27859</v>
      </c>
      <c r="D3103" t="s">
        <v>27860</v>
      </c>
      <c r="E3103" t="s">
        <v>27847</v>
      </c>
      <c r="F3103" t="s">
        <v>27861</v>
      </c>
      <c r="G3103" t="s">
        <v>3989</v>
      </c>
      <c r="H3103">
        <v>48.383600000000001</v>
      </c>
      <c r="I3103">
        <v>0</v>
      </c>
      <c r="K3103" t="s">
        <v>27862</v>
      </c>
      <c r="L3103">
        <v>15093</v>
      </c>
      <c r="M3103">
        <v>0</v>
      </c>
      <c r="N3103" t="s">
        <v>21902</v>
      </c>
      <c r="O3103" t="s">
        <v>27863</v>
      </c>
    </row>
    <row r="3104" spans="1:17" x14ac:dyDescent="0.3">
      <c r="A3104" t="s">
        <v>27864</v>
      </c>
      <c r="B3104" t="s">
        <v>3984</v>
      </c>
      <c r="C3104" t="s">
        <v>27865</v>
      </c>
      <c r="D3104" t="s">
        <v>27866</v>
      </c>
      <c r="E3104" t="s">
        <v>27847</v>
      </c>
      <c r="F3104" t="s">
        <v>27867</v>
      </c>
      <c r="G3104" t="s">
        <v>3989</v>
      </c>
      <c r="H3104">
        <v>51.308</v>
      </c>
      <c r="I3104">
        <v>50.4</v>
      </c>
      <c r="K3104" t="s">
        <v>27868</v>
      </c>
      <c r="L3104">
        <v>32428</v>
      </c>
      <c r="M3104">
        <v>0</v>
      </c>
      <c r="N3104" t="s">
        <v>21902</v>
      </c>
      <c r="O3104" t="s">
        <v>27869</v>
      </c>
      <c r="Q3104">
        <v>25</v>
      </c>
    </row>
    <row r="3105" spans="1:17" x14ac:dyDescent="0.3">
      <c r="A3105" t="s">
        <v>27870</v>
      </c>
      <c r="B3105" t="s">
        <v>3984</v>
      </c>
      <c r="C3105" t="s">
        <v>27871</v>
      </c>
      <c r="D3105" t="s">
        <v>27872</v>
      </c>
      <c r="E3105" t="s">
        <v>27847</v>
      </c>
      <c r="F3105" t="s">
        <v>27873</v>
      </c>
      <c r="G3105" t="s">
        <v>3989</v>
      </c>
      <c r="H3105">
        <v>49.382800000000003</v>
      </c>
      <c r="I3105">
        <v>50.1</v>
      </c>
      <c r="K3105" t="s">
        <v>27874</v>
      </c>
      <c r="L3105">
        <v>22229</v>
      </c>
      <c r="M3105">
        <v>0</v>
      </c>
      <c r="N3105" t="s">
        <v>21902</v>
      </c>
      <c r="O3105" t="s">
        <v>27875</v>
      </c>
      <c r="Q3105">
        <v>25</v>
      </c>
    </row>
    <row r="3106" spans="1:17" x14ac:dyDescent="0.3">
      <c r="A3106" t="s">
        <v>286</v>
      </c>
      <c r="B3106" t="s">
        <v>4347</v>
      </c>
      <c r="C3106" t="s">
        <v>27876</v>
      </c>
      <c r="D3106" t="s">
        <v>27877</v>
      </c>
      <c r="E3106" t="s">
        <v>27878</v>
      </c>
      <c r="F3106" t="s">
        <v>27879</v>
      </c>
      <c r="G3106" t="s">
        <v>3989</v>
      </c>
      <c r="H3106">
        <v>39.289299999999997</v>
      </c>
      <c r="I3106">
        <v>50</v>
      </c>
      <c r="K3106" t="s">
        <v>27880</v>
      </c>
      <c r="L3106">
        <v>127</v>
      </c>
      <c r="M3106">
        <v>15039</v>
      </c>
      <c r="N3106" t="s">
        <v>27881</v>
      </c>
      <c r="O3106" t="s">
        <v>27882</v>
      </c>
      <c r="Q3106">
        <v>25</v>
      </c>
    </row>
    <row r="3107" spans="1:17" x14ac:dyDescent="0.3">
      <c r="A3107" t="s">
        <v>3745</v>
      </c>
      <c r="B3107" t="s">
        <v>4198</v>
      </c>
      <c r="C3107" t="s">
        <v>27883</v>
      </c>
      <c r="D3107" t="s">
        <v>27884</v>
      </c>
      <c r="E3107" t="s">
        <v>27885</v>
      </c>
      <c r="F3107" t="s">
        <v>27886</v>
      </c>
      <c r="G3107" t="s">
        <v>3917</v>
      </c>
      <c r="H3107">
        <v>29.096900000000002</v>
      </c>
      <c r="I3107">
        <v>37.4</v>
      </c>
      <c r="K3107" t="s">
        <v>27887</v>
      </c>
      <c r="L3107">
        <v>2814</v>
      </c>
      <c r="M3107">
        <v>11977</v>
      </c>
      <c r="N3107" t="s">
        <v>27881</v>
      </c>
      <c r="O3107" t="s">
        <v>27888</v>
      </c>
    </row>
    <row r="3108" spans="1:17" x14ac:dyDescent="0.3">
      <c r="A3108" t="s">
        <v>27889</v>
      </c>
      <c r="B3108" t="s">
        <v>4367</v>
      </c>
      <c r="C3108" t="s">
        <v>27890</v>
      </c>
      <c r="D3108" t="s">
        <v>27891</v>
      </c>
      <c r="E3108" t="s">
        <v>27892</v>
      </c>
      <c r="F3108" t="s">
        <v>27893</v>
      </c>
      <c r="G3108" t="s">
        <v>3906</v>
      </c>
      <c r="H3108">
        <v>652.92999999999995</v>
      </c>
      <c r="I3108">
        <v>38.841099999999997</v>
      </c>
      <c r="J3108" t="s">
        <v>27894</v>
      </c>
      <c r="K3108" t="s">
        <v>27895</v>
      </c>
      <c r="L3108">
        <v>292</v>
      </c>
      <c r="M3108">
        <v>24310</v>
      </c>
      <c r="N3108" t="s">
        <v>11536</v>
      </c>
      <c r="O3108" t="s">
        <v>27896</v>
      </c>
    </row>
    <row r="3109" spans="1:17" x14ac:dyDescent="0.3">
      <c r="A3109" t="s">
        <v>27897</v>
      </c>
      <c r="B3109" t="s">
        <v>3923</v>
      </c>
      <c r="C3109" t="s">
        <v>27898</v>
      </c>
      <c r="D3109" t="s">
        <v>27899</v>
      </c>
      <c r="E3109" t="s">
        <v>27900</v>
      </c>
      <c r="F3109" t="s">
        <v>27901</v>
      </c>
      <c r="G3109" t="s">
        <v>3906</v>
      </c>
      <c r="H3109">
        <v>550.39</v>
      </c>
      <c r="I3109">
        <v>36.063699999999997</v>
      </c>
      <c r="J3109" t="s">
        <v>27902</v>
      </c>
      <c r="K3109" t="s">
        <v>27903</v>
      </c>
      <c r="L3109">
        <v>1919</v>
      </c>
      <c r="M3109">
        <v>0</v>
      </c>
      <c r="N3109" t="s">
        <v>10808</v>
      </c>
      <c r="O3109" t="s">
        <v>27904</v>
      </c>
    </row>
    <row r="3110" spans="1:17" x14ac:dyDescent="0.3">
      <c r="A3110" t="s">
        <v>27905</v>
      </c>
      <c r="B3110" t="s">
        <v>3923</v>
      </c>
      <c r="C3110" t="s">
        <v>27906</v>
      </c>
      <c r="D3110" t="s">
        <v>27907</v>
      </c>
      <c r="E3110" t="s">
        <v>27900</v>
      </c>
      <c r="F3110" t="s">
        <v>27908</v>
      </c>
      <c r="G3110" t="s">
        <v>3917</v>
      </c>
      <c r="H3110">
        <v>439.654</v>
      </c>
      <c r="I3110">
        <v>34</v>
      </c>
      <c r="K3110" t="s">
        <v>27909</v>
      </c>
      <c r="L3110">
        <v>3258</v>
      </c>
      <c r="M3110">
        <v>0</v>
      </c>
      <c r="N3110" t="s">
        <v>10808</v>
      </c>
      <c r="O3110" t="s">
        <v>27910</v>
      </c>
    </row>
    <row r="3111" spans="1:17" x14ac:dyDescent="0.3">
      <c r="A3111" t="s">
        <v>27911</v>
      </c>
      <c r="B3111" t="s">
        <v>3923</v>
      </c>
      <c r="C3111" t="s">
        <v>27912</v>
      </c>
      <c r="D3111" t="s">
        <v>27913</v>
      </c>
      <c r="E3111" t="s">
        <v>27914</v>
      </c>
      <c r="F3111" t="s">
        <v>27915</v>
      </c>
      <c r="G3111" t="s">
        <v>3917</v>
      </c>
      <c r="H3111">
        <v>1742.42</v>
      </c>
      <c r="I3111">
        <v>41.5</v>
      </c>
      <c r="K3111" t="s">
        <v>27916</v>
      </c>
      <c r="L3111">
        <v>3710</v>
      </c>
      <c r="M3111">
        <v>0</v>
      </c>
      <c r="N3111" t="s">
        <v>7943</v>
      </c>
      <c r="O3111" t="s">
        <v>27917</v>
      </c>
    </row>
    <row r="3112" spans="1:17" x14ac:dyDescent="0.3">
      <c r="A3112" t="s">
        <v>27918</v>
      </c>
      <c r="B3112" t="s">
        <v>3923</v>
      </c>
      <c r="C3112" t="s">
        <v>27919</v>
      </c>
      <c r="D3112" t="s">
        <v>27920</v>
      </c>
      <c r="E3112" t="s">
        <v>27921</v>
      </c>
      <c r="F3112" t="s">
        <v>27922</v>
      </c>
      <c r="G3112" t="s">
        <v>3917</v>
      </c>
      <c r="H3112">
        <v>492.27</v>
      </c>
      <c r="I3112">
        <v>40.799999999999997</v>
      </c>
      <c r="K3112" t="s">
        <v>27923</v>
      </c>
      <c r="L3112">
        <v>24072</v>
      </c>
      <c r="M3112">
        <v>0</v>
      </c>
      <c r="N3112" t="s">
        <v>11451</v>
      </c>
      <c r="O3112" t="s">
        <v>27924</v>
      </c>
    </row>
    <row r="3113" spans="1:17" x14ac:dyDescent="0.3">
      <c r="A3113" t="s">
        <v>27925</v>
      </c>
      <c r="B3113" t="s">
        <v>3923</v>
      </c>
      <c r="C3113" t="s">
        <v>27926</v>
      </c>
      <c r="D3113" t="s">
        <v>27927</v>
      </c>
      <c r="E3113" t="s">
        <v>27928</v>
      </c>
      <c r="F3113" t="s">
        <v>27929</v>
      </c>
      <c r="G3113" t="s">
        <v>3906</v>
      </c>
      <c r="H3113">
        <v>3070.91</v>
      </c>
      <c r="I3113">
        <v>34.865400000000001</v>
      </c>
      <c r="J3113" t="s">
        <v>27930</v>
      </c>
      <c r="K3113" t="s">
        <v>27931</v>
      </c>
      <c r="L3113">
        <v>87978</v>
      </c>
      <c r="M3113">
        <v>34974</v>
      </c>
      <c r="N3113" t="s">
        <v>27932</v>
      </c>
      <c r="O3113" t="s">
        <v>27933</v>
      </c>
    </row>
    <row r="3114" spans="1:17" x14ac:dyDescent="0.3">
      <c r="A3114" t="s">
        <v>27934</v>
      </c>
      <c r="B3114" t="s">
        <v>3984</v>
      </c>
      <c r="C3114" t="s">
        <v>27935</v>
      </c>
      <c r="D3114" t="s">
        <v>27936</v>
      </c>
      <c r="E3114" t="s">
        <v>27937</v>
      </c>
      <c r="F3114" t="s">
        <v>27938</v>
      </c>
      <c r="G3114" t="s">
        <v>3917</v>
      </c>
      <c r="H3114">
        <v>74.141199999999998</v>
      </c>
      <c r="I3114">
        <v>45.2</v>
      </c>
      <c r="K3114" t="s">
        <v>27939</v>
      </c>
      <c r="L3114">
        <v>56</v>
      </c>
      <c r="M3114">
        <v>13060</v>
      </c>
      <c r="N3114" t="s">
        <v>27940</v>
      </c>
      <c r="O3114" t="s">
        <v>27941</v>
      </c>
      <c r="P3114" t="s">
        <v>27942</v>
      </c>
    </row>
    <row r="3115" spans="1:17" x14ac:dyDescent="0.3">
      <c r="A3115" t="s">
        <v>27943</v>
      </c>
      <c r="B3115" t="s">
        <v>4443</v>
      </c>
      <c r="C3115" t="s">
        <v>27944</v>
      </c>
      <c r="D3115" t="s">
        <v>27945</v>
      </c>
      <c r="E3115" t="s">
        <v>27946</v>
      </c>
      <c r="F3115" t="s">
        <v>27947</v>
      </c>
      <c r="G3115" t="s">
        <v>3917</v>
      </c>
      <c r="H3115">
        <v>2353.19</v>
      </c>
      <c r="I3115">
        <v>39.9</v>
      </c>
      <c r="K3115" t="s">
        <v>27948</v>
      </c>
      <c r="L3115">
        <v>58423</v>
      </c>
      <c r="M3115">
        <v>0</v>
      </c>
      <c r="N3115" t="s">
        <v>27949</v>
      </c>
      <c r="O3115" t="s">
        <v>27950</v>
      </c>
    </row>
    <row r="3116" spans="1:17" x14ac:dyDescent="0.3">
      <c r="A3116" t="s">
        <v>27951</v>
      </c>
      <c r="B3116" t="s">
        <v>4443</v>
      </c>
      <c r="C3116" t="s">
        <v>27952</v>
      </c>
      <c r="D3116" t="s">
        <v>27953</v>
      </c>
      <c r="E3116" t="s">
        <v>27946</v>
      </c>
      <c r="F3116" t="s">
        <v>27954</v>
      </c>
      <c r="G3116" t="s">
        <v>3917</v>
      </c>
      <c r="H3116">
        <v>2265.9699999999998</v>
      </c>
      <c r="I3116">
        <v>41.3</v>
      </c>
      <c r="K3116" t="s">
        <v>27955</v>
      </c>
      <c r="L3116">
        <v>350460</v>
      </c>
      <c r="M3116">
        <v>0</v>
      </c>
      <c r="N3116" t="s">
        <v>27949</v>
      </c>
      <c r="O3116" t="s">
        <v>27956</v>
      </c>
    </row>
    <row r="3117" spans="1:17" x14ac:dyDescent="0.3">
      <c r="A3117" t="s">
        <v>27957</v>
      </c>
      <c r="B3117" t="s">
        <v>3923</v>
      </c>
      <c r="C3117" t="s">
        <v>27958</v>
      </c>
      <c r="D3117" t="s">
        <v>27959</v>
      </c>
      <c r="E3117" t="s">
        <v>27960</v>
      </c>
      <c r="F3117" t="s">
        <v>27961</v>
      </c>
      <c r="G3117" t="s">
        <v>3917</v>
      </c>
      <c r="H3117">
        <v>536.94899999999996</v>
      </c>
      <c r="I3117">
        <v>33.299999999999997</v>
      </c>
      <c r="K3117" t="s">
        <v>27962</v>
      </c>
      <c r="L3117">
        <v>11198</v>
      </c>
      <c r="M3117">
        <v>0</v>
      </c>
      <c r="N3117" t="s">
        <v>27963</v>
      </c>
      <c r="O3117" t="s">
        <v>27964</v>
      </c>
    </row>
    <row r="3118" spans="1:17" x14ac:dyDescent="0.3">
      <c r="A3118" t="s">
        <v>27965</v>
      </c>
      <c r="B3118" t="s">
        <v>3923</v>
      </c>
      <c r="C3118" t="s">
        <v>27966</v>
      </c>
      <c r="D3118" t="s">
        <v>27967</v>
      </c>
      <c r="E3118" t="s">
        <v>27968</v>
      </c>
      <c r="F3118" t="s">
        <v>27969</v>
      </c>
      <c r="G3118" t="s">
        <v>3917</v>
      </c>
      <c r="H3118">
        <v>337.01100000000002</v>
      </c>
      <c r="I3118">
        <v>35.700000000000003</v>
      </c>
      <c r="K3118" t="s">
        <v>27970</v>
      </c>
      <c r="L3118">
        <v>3013</v>
      </c>
      <c r="M3118">
        <v>0</v>
      </c>
      <c r="N3118" t="s">
        <v>27963</v>
      </c>
      <c r="O3118" t="s">
        <v>27971</v>
      </c>
    </row>
    <row r="3119" spans="1:17" x14ac:dyDescent="0.3">
      <c r="A3119" t="s">
        <v>27972</v>
      </c>
      <c r="B3119" t="s">
        <v>4226</v>
      </c>
      <c r="C3119" t="s">
        <v>27973</v>
      </c>
      <c r="D3119" t="s">
        <v>27974</v>
      </c>
      <c r="E3119" t="s">
        <v>27975</v>
      </c>
      <c r="F3119" t="s">
        <v>27976</v>
      </c>
      <c r="G3119" t="s">
        <v>3917</v>
      </c>
      <c r="H3119">
        <v>1113.96</v>
      </c>
      <c r="I3119">
        <v>37.299999999999997</v>
      </c>
      <c r="K3119" t="s">
        <v>27977</v>
      </c>
      <c r="L3119">
        <v>86670</v>
      </c>
      <c r="M3119">
        <v>34587</v>
      </c>
      <c r="N3119" t="s">
        <v>27963</v>
      </c>
      <c r="O3119" t="s">
        <v>27978</v>
      </c>
      <c r="P3119" t="s">
        <v>27979</v>
      </c>
    </row>
    <row r="3120" spans="1:17" x14ac:dyDescent="0.3">
      <c r="A3120" t="s">
        <v>27980</v>
      </c>
      <c r="B3120" t="s">
        <v>3912</v>
      </c>
      <c r="C3120" t="s">
        <v>27981</v>
      </c>
      <c r="D3120" t="s">
        <v>27982</v>
      </c>
      <c r="E3120" t="s">
        <v>27983</v>
      </c>
      <c r="F3120" t="s">
        <v>27984</v>
      </c>
      <c r="G3120" t="s">
        <v>3989</v>
      </c>
      <c r="H3120">
        <v>44.620800000000003</v>
      </c>
      <c r="I3120">
        <v>0</v>
      </c>
      <c r="K3120" t="s">
        <v>27985</v>
      </c>
      <c r="L3120">
        <v>8058</v>
      </c>
      <c r="M3120">
        <v>0</v>
      </c>
      <c r="N3120" t="s">
        <v>27986</v>
      </c>
      <c r="O3120" t="s">
        <v>27987</v>
      </c>
    </row>
    <row r="3121" spans="1:17" x14ac:dyDescent="0.3">
      <c r="A3121" t="s">
        <v>555</v>
      </c>
      <c r="B3121" t="s">
        <v>4347</v>
      </c>
      <c r="C3121" t="s">
        <v>27988</v>
      </c>
      <c r="D3121" t="s">
        <v>27989</v>
      </c>
      <c r="E3121" t="s">
        <v>27990</v>
      </c>
      <c r="F3121" t="s">
        <v>27991</v>
      </c>
      <c r="G3121" t="s">
        <v>3917</v>
      </c>
      <c r="H3121">
        <v>34.037599999999998</v>
      </c>
      <c r="I3121">
        <v>53.6</v>
      </c>
      <c r="K3121" t="s">
        <v>27992</v>
      </c>
      <c r="L3121">
        <v>712</v>
      </c>
      <c r="M3121">
        <v>13198</v>
      </c>
      <c r="N3121" t="s">
        <v>27986</v>
      </c>
      <c r="O3121" t="s">
        <v>27993</v>
      </c>
    </row>
    <row r="3122" spans="1:17" x14ac:dyDescent="0.3">
      <c r="A3122" t="s">
        <v>27994</v>
      </c>
      <c r="B3122" t="s">
        <v>4347</v>
      </c>
      <c r="C3122" t="s">
        <v>27995</v>
      </c>
      <c r="D3122" t="s">
        <v>27996</v>
      </c>
      <c r="E3122" t="s">
        <v>27997</v>
      </c>
      <c r="F3122" t="s">
        <v>27998</v>
      </c>
      <c r="G3122" t="s">
        <v>3917</v>
      </c>
      <c r="H3122">
        <v>20.082699999999999</v>
      </c>
      <c r="I3122">
        <v>48.1</v>
      </c>
      <c r="K3122" t="s">
        <v>27999</v>
      </c>
      <c r="L3122">
        <v>881</v>
      </c>
      <c r="M3122">
        <v>7873</v>
      </c>
      <c r="N3122" t="s">
        <v>18479</v>
      </c>
      <c r="O3122" t="s">
        <v>28000</v>
      </c>
    </row>
    <row r="3123" spans="1:17" x14ac:dyDescent="0.3">
      <c r="A3123" t="s">
        <v>28001</v>
      </c>
      <c r="B3123" t="s">
        <v>4347</v>
      </c>
      <c r="C3123" t="s">
        <v>28002</v>
      </c>
      <c r="D3123" t="s">
        <v>28003</v>
      </c>
      <c r="E3123" t="s">
        <v>28004</v>
      </c>
      <c r="F3123" t="s">
        <v>28005</v>
      </c>
      <c r="G3123" t="s">
        <v>3917</v>
      </c>
      <c r="H3123">
        <v>19.6707</v>
      </c>
      <c r="I3123">
        <v>47.7</v>
      </c>
      <c r="K3123" t="s">
        <v>28006</v>
      </c>
      <c r="L3123">
        <v>999</v>
      </c>
      <c r="M3123">
        <v>10357</v>
      </c>
      <c r="N3123" t="s">
        <v>18479</v>
      </c>
      <c r="O3123" t="s">
        <v>28007</v>
      </c>
    </row>
    <row r="3124" spans="1:17" x14ac:dyDescent="0.3">
      <c r="A3124" t="s">
        <v>28008</v>
      </c>
      <c r="B3124" t="s">
        <v>4347</v>
      </c>
      <c r="C3124" t="s">
        <v>28009</v>
      </c>
      <c r="D3124" t="s">
        <v>28010</v>
      </c>
      <c r="E3124" t="s">
        <v>28011</v>
      </c>
      <c r="F3124" t="s">
        <v>28012</v>
      </c>
      <c r="G3124" t="s">
        <v>3917</v>
      </c>
      <c r="H3124">
        <v>36.025599999999997</v>
      </c>
      <c r="I3124">
        <v>48.9</v>
      </c>
      <c r="K3124" t="s">
        <v>28013</v>
      </c>
      <c r="L3124">
        <v>5977</v>
      </c>
      <c r="M3124">
        <v>16916</v>
      </c>
      <c r="N3124" t="s">
        <v>18479</v>
      </c>
      <c r="O3124" t="s">
        <v>28014</v>
      </c>
    </row>
    <row r="3125" spans="1:17" x14ac:dyDescent="0.3">
      <c r="A3125" t="s">
        <v>28015</v>
      </c>
      <c r="B3125" t="s">
        <v>3984</v>
      </c>
      <c r="C3125" t="s">
        <v>28016</v>
      </c>
      <c r="D3125" t="s">
        <v>28017</v>
      </c>
      <c r="E3125" t="s">
        <v>28018</v>
      </c>
      <c r="F3125" t="s">
        <v>28019</v>
      </c>
      <c r="G3125" t="s">
        <v>3917</v>
      </c>
      <c r="H3125">
        <v>40.521599999999999</v>
      </c>
      <c r="I3125">
        <v>48.2</v>
      </c>
      <c r="K3125" t="s">
        <v>28020</v>
      </c>
      <c r="L3125">
        <v>2730</v>
      </c>
      <c r="M3125">
        <v>14277</v>
      </c>
      <c r="N3125" t="s">
        <v>18479</v>
      </c>
      <c r="O3125" t="s">
        <v>28021</v>
      </c>
    </row>
    <row r="3126" spans="1:17" x14ac:dyDescent="0.3">
      <c r="A3126" t="s">
        <v>28022</v>
      </c>
      <c r="B3126" t="s">
        <v>3984</v>
      </c>
      <c r="C3126" t="s">
        <v>28023</v>
      </c>
      <c r="D3126" t="s">
        <v>28024</v>
      </c>
      <c r="E3126" t="s">
        <v>28025</v>
      </c>
      <c r="F3126" t="s">
        <v>28026</v>
      </c>
      <c r="G3126" t="s">
        <v>3917</v>
      </c>
      <c r="H3126">
        <v>54.975200000000001</v>
      </c>
      <c r="I3126">
        <v>45.4</v>
      </c>
      <c r="K3126" t="s">
        <v>28027</v>
      </c>
      <c r="L3126">
        <v>27</v>
      </c>
      <c r="M3126">
        <v>0</v>
      </c>
      <c r="N3126" t="s">
        <v>4870</v>
      </c>
      <c r="O3126" t="s">
        <v>28028</v>
      </c>
    </row>
    <row r="3127" spans="1:17" x14ac:dyDescent="0.3">
      <c r="A3127" t="s">
        <v>28029</v>
      </c>
      <c r="B3127" t="s">
        <v>3984</v>
      </c>
      <c r="C3127" t="s">
        <v>28030</v>
      </c>
      <c r="D3127" t="s">
        <v>28031</v>
      </c>
      <c r="E3127" t="s">
        <v>28032</v>
      </c>
      <c r="F3127" t="s">
        <v>28033</v>
      </c>
      <c r="G3127" t="s">
        <v>3917</v>
      </c>
      <c r="H3127">
        <v>39.691299999999998</v>
      </c>
      <c r="I3127">
        <v>47.7</v>
      </c>
      <c r="K3127" t="s">
        <v>28034</v>
      </c>
      <c r="L3127">
        <v>1226</v>
      </c>
      <c r="M3127">
        <v>12583</v>
      </c>
      <c r="N3127" t="s">
        <v>28035</v>
      </c>
      <c r="O3127" t="s">
        <v>28036</v>
      </c>
    </row>
    <row r="3128" spans="1:17" x14ac:dyDescent="0.3">
      <c r="A3128" t="s">
        <v>28037</v>
      </c>
      <c r="B3128" t="s">
        <v>3984</v>
      </c>
      <c r="C3128" s="23">
        <v>35247</v>
      </c>
      <c r="D3128" t="s">
        <v>28038</v>
      </c>
      <c r="E3128" t="s">
        <v>28039</v>
      </c>
      <c r="F3128" t="s">
        <v>28040</v>
      </c>
      <c r="G3128" t="s">
        <v>3917</v>
      </c>
      <c r="H3128">
        <v>63.671999999999997</v>
      </c>
      <c r="I3128">
        <v>44.1</v>
      </c>
      <c r="K3128" t="s">
        <v>28041</v>
      </c>
      <c r="L3128">
        <v>7376</v>
      </c>
      <c r="M3128">
        <v>13139</v>
      </c>
      <c r="N3128" t="s">
        <v>5558</v>
      </c>
      <c r="O3128" t="s">
        <v>28042</v>
      </c>
    </row>
    <row r="3129" spans="1:17" x14ac:dyDescent="0.3">
      <c r="A3129" t="s">
        <v>28043</v>
      </c>
      <c r="B3129" t="s">
        <v>4267</v>
      </c>
      <c r="C3129" t="s">
        <v>28044</v>
      </c>
      <c r="D3129" t="s">
        <v>28045</v>
      </c>
      <c r="E3129" t="s">
        <v>28046</v>
      </c>
      <c r="F3129" t="s">
        <v>28047</v>
      </c>
      <c r="G3129" t="s">
        <v>3917</v>
      </c>
      <c r="H3129">
        <v>1026.05</v>
      </c>
      <c r="I3129">
        <v>34.6</v>
      </c>
      <c r="K3129" t="s">
        <v>28048</v>
      </c>
      <c r="L3129">
        <v>188407</v>
      </c>
      <c r="M3129">
        <v>0</v>
      </c>
      <c r="N3129" t="s">
        <v>28049</v>
      </c>
      <c r="O3129" t="s">
        <v>28050</v>
      </c>
    </row>
    <row r="3130" spans="1:17" x14ac:dyDescent="0.3">
      <c r="A3130" t="s">
        <v>28051</v>
      </c>
      <c r="B3130" t="s">
        <v>3912</v>
      </c>
      <c r="C3130" t="s">
        <v>28052</v>
      </c>
      <c r="D3130" t="s">
        <v>28053</v>
      </c>
      <c r="E3130" t="s">
        <v>28054</v>
      </c>
      <c r="F3130" t="s">
        <v>28055</v>
      </c>
      <c r="G3130" t="s">
        <v>3989</v>
      </c>
      <c r="H3130">
        <v>75.825999999999993</v>
      </c>
      <c r="I3130">
        <v>51.1</v>
      </c>
      <c r="K3130" t="s">
        <v>28056</v>
      </c>
      <c r="L3130">
        <v>278</v>
      </c>
      <c r="M3130">
        <v>0</v>
      </c>
      <c r="N3130" t="s">
        <v>10347</v>
      </c>
      <c r="O3130" t="s">
        <v>28057</v>
      </c>
    </row>
    <row r="3131" spans="1:17" x14ac:dyDescent="0.3">
      <c r="A3131" t="s">
        <v>324</v>
      </c>
      <c r="B3131" t="s">
        <v>4347</v>
      </c>
      <c r="C3131" t="s">
        <v>28058</v>
      </c>
      <c r="D3131" t="s">
        <v>28059</v>
      </c>
      <c r="E3131" t="s">
        <v>28060</v>
      </c>
      <c r="F3131" t="s">
        <v>28061</v>
      </c>
      <c r="G3131" t="s">
        <v>3989</v>
      </c>
      <c r="H3131">
        <v>49.9178</v>
      </c>
      <c r="I3131">
        <v>49.4</v>
      </c>
      <c r="K3131" t="s">
        <v>28062</v>
      </c>
      <c r="L3131">
        <v>153</v>
      </c>
      <c r="M3131">
        <v>0</v>
      </c>
      <c r="N3131" t="s">
        <v>11132</v>
      </c>
      <c r="O3131" t="s">
        <v>28063</v>
      </c>
      <c r="Q3131">
        <v>25</v>
      </c>
    </row>
    <row r="3132" spans="1:17" x14ac:dyDescent="0.3">
      <c r="A3132" t="s">
        <v>28064</v>
      </c>
      <c r="B3132" t="s">
        <v>3984</v>
      </c>
      <c r="C3132" t="s">
        <v>28065</v>
      </c>
      <c r="D3132" t="s">
        <v>28066</v>
      </c>
      <c r="E3132" t="s">
        <v>28067</v>
      </c>
      <c r="F3132" t="s">
        <v>28068</v>
      </c>
      <c r="G3132" t="s">
        <v>3989</v>
      </c>
      <c r="H3132">
        <v>27.779</v>
      </c>
      <c r="I3132">
        <v>49.839300000000001</v>
      </c>
      <c r="J3132" t="s">
        <v>28069</v>
      </c>
      <c r="K3132" t="s">
        <v>28070</v>
      </c>
      <c r="L3132">
        <v>12</v>
      </c>
      <c r="M3132">
        <v>0</v>
      </c>
      <c r="N3132" t="s">
        <v>28071</v>
      </c>
      <c r="O3132" t="s">
        <v>28072</v>
      </c>
      <c r="Q3132">
        <v>26</v>
      </c>
    </row>
    <row r="3133" spans="1:17" x14ac:dyDescent="0.3">
      <c r="A3133" t="s">
        <v>28073</v>
      </c>
      <c r="B3133" t="s">
        <v>3984</v>
      </c>
      <c r="C3133" t="s">
        <v>28074</v>
      </c>
      <c r="D3133" t="s">
        <v>28075</v>
      </c>
      <c r="E3133" t="s">
        <v>22859</v>
      </c>
      <c r="F3133" t="s">
        <v>28076</v>
      </c>
      <c r="G3133" t="s">
        <v>3917</v>
      </c>
      <c r="H3133">
        <v>36.895400000000002</v>
      </c>
      <c r="I3133">
        <v>47.9</v>
      </c>
      <c r="K3133" t="s">
        <v>28077</v>
      </c>
      <c r="L3133">
        <v>30</v>
      </c>
      <c r="M3133">
        <v>0</v>
      </c>
      <c r="N3133" t="s">
        <v>22862</v>
      </c>
      <c r="O3133" t="s">
        <v>28078</v>
      </c>
    </row>
    <row r="3134" spans="1:17" x14ac:dyDescent="0.3">
      <c r="A3134" t="s">
        <v>28079</v>
      </c>
      <c r="B3134" t="s">
        <v>3984</v>
      </c>
      <c r="C3134" t="s">
        <v>28080</v>
      </c>
      <c r="D3134" t="s">
        <v>28081</v>
      </c>
      <c r="E3134" t="s">
        <v>28082</v>
      </c>
      <c r="F3134" t="s">
        <v>28083</v>
      </c>
      <c r="G3134" t="s">
        <v>3989</v>
      </c>
      <c r="H3134">
        <v>38.137700000000002</v>
      </c>
      <c r="I3134">
        <v>49.6</v>
      </c>
      <c r="K3134" t="s">
        <v>28084</v>
      </c>
      <c r="L3134">
        <v>2355</v>
      </c>
      <c r="M3134">
        <v>0</v>
      </c>
      <c r="N3134" t="s">
        <v>28085</v>
      </c>
      <c r="O3134" t="s">
        <v>28086</v>
      </c>
    </row>
    <row r="3135" spans="1:17" x14ac:dyDescent="0.3">
      <c r="A3135" t="s">
        <v>28087</v>
      </c>
      <c r="B3135" t="s">
        <v>4208</v>
      </c>
      <c r="C3135" t="s">
        <v>28088</v>
      </c>
      <c r="D3135" t="s">
        <v>28089</v>
      </c>
      <c r="E3135" t="s">
        <v>28090</v>
      </c>
      <c r="F3135" t="s">
        <v>28091</v>
      </c>
      <c r="G3135" t="s">
        <v>3917</v>
      </c>
      <c r="H3135">
        <v>105.965</v>
      </c>
      <c r="I3135">
        <v>36.4</v>
      </c>
      <c r="K3135" t="s">
        <v>28092</v>
      </c>
      <c r="L3135">
        <v>2246</v>
      </c>
      <c r="M3135">
        <v>0</v>
      </c>
      <c r="N3135" t="s">
        <v>28093</v>
      </c>
      <c r="O3135" t="s">
        <v>28094</v>
      </c>
    </row>
    <row r="3136" spans="1:17" x14ac:dyDescent="0.3">
      <c r="A3136" t="s">
        <v>28095</v>
      </c>
      <c r="B3136" t="s">
        <v>3912</v>
      </c>
      <c r="D3136" t="s">
        <v>28096</v>
      </c>
      <c r="E3136" t="s">
        <v>28097</v>
      </c>
      <c r="F3136" t="s">
        <v>28098</v>
      </c>
      <c r="G3136" t="s">
        <v>3917</v>
      </c>
      <c r="H3136">
        <v>34.916499999999999</v>
      </c>
      <c r="I3136">
        <v>61.9</v>
      </c>
      <c r="K3136" t="s">
        <v>28099</v>
      </c>
      <c r="L3136">
        <v>714</v>
      </c>
      <c r="M3136">
        <v>0</v>
      </c>
      <c r="N3136" t="s">
        <v>15458</v>
      </c>
      <c r="O3136" t="s">
        <v>28100</v>
      </c>
    </row>
    <row r="3137" spans="1:17" x14ac:dyDescent="0.3">
      <c r="A3137" t="s">
        <v>28101</v>
      </c>
      <c r="B3137" t="s">
        <v>6388</v>
      </c>
      <c r="D3137" t="s">
        <v>28102</v>
      </c>
      <c r="E3137" t="s">
        <v>28103</v>
      </c>
      <c r="F3137" t="s">
        <v>28104</v>
      </c>
      <c r="G3137" t="s">
        <v>3989</v>
      </c>
      <c r="H3137">
        <v>2439.75</v>
      </c>
      <c r="I3137">
        <v>44.5</v>
      </c>
      <c r="J3137" t="s">
        <v>28105</v>
      </c>
      <c r="K3137" t="s">
        <v>28106</v>
      </c>
      <c r="L3137">
        <v>21684</v>
      </c>
      <c r="M3137">
        <v>13</v>
      </c>
      <c r="N3137" t="s">
        <v>28107</v>
      </c>
      <c r="O3137" t="s">
        <v>28108</v>
      </c>
    </row>
    <row r="3138" spans="1:17" x14ac:dyDescent="0.3">
      <c r="A3138" t="s">
        <v>28109</v>
      </c>
      <c r="B3138" t="s">
        <v>3923</v>
      </c>
      <c r="C3138" t="s">
        <v>28110</v>
      </c>
      <c r="D3138" t="s">
        <v>28111</v>
      </c>
      <c r="E3138" t="s">
        <v>28112</v>
      </c>
      <c r="F3138" t="s">
        <v>28113</v>
      </c>
      <c r="G3138" t="s">
        <v>3906</v>
      </c>
      <c r="H3138">
        <v>676.94</v>
      </c>
      <c r="I3138">
        <v>35.381900000000002</v>
      </c>
      <c r="J3138" t="s">
        <v>28114</v>
      </c>
      <c r="K3138" t="s">
        <v>28115</v>
      </c>
      <c r="L3138">
        <v>1789</v>
      </c>
      <c r="M3138">
        <v>0</v>
      </c>
      <c r="N3138" t="s">
        <v>21393</v>
      </c>
      <c r="O3138" t="s">
        <v>28116</v>
      </c>
    </row>
    <row r="3139" spans="1:17" x14ac:dyDescent="0.3">
      <c r="A3139" t="s">
        <v>28117</v>
      </c>
      <c r="B3139" t="s">
        <v>6388</v>
      </c>
      <c r="C3139" t="s">
        <v>28118</v>
      </c>
      <c r="D3139" t="s">
        <v>28119</v>
      </c>
      <c r="E3139" t="s">
        <v>28120</v>
      </c>
      <c r="F3139" t="s">
        <v>28121</v>
      </c>
      <c r="G3139" t="s">
        <v>3917</v>
      </c>
      <c r="H3139">
        <v>1672.32</v>
      </c>
      <c r="I3139">
        <v>40.299999999999997</v>
      </c>
      <c r="K3139" t="s">
        <v>28122</v>
      </c>
      <c r="L3139">
        <v>27698</v>
      </c>
      <c r="M3139">
        <v>86</v>
      </c>
      <c r="N3139" t="s">
        <v>9799</v>
      </c>
      <c r="O3139" t="s">
        <v>28123</v>
      </c>
    </row>
    <row r="3140" spans="1:17" x14ac:dyDescent="0.3">
      <c r="A3140" t="s">
        <v>28124</v>
      </c>
      <c r="B3140" t="s">
        <v>3923</v>
      </c>
      <c r="C3140" t="s">
        <v>28125</v>
      </c>
      <c r="D3140" t="s">
        <v>28126</v>
      </c>
      <c r="E3140" t="s">
        <v>28127</v>
      </c>
      <c r="F3140" t="s">
        <v>28128</v>
      </c>
      <c r="G3140" t="s">
        <v>3906</v>
      </c>
      <c r="H3140">
        <v>1234.3699999999999</v>
      </c>
      <c r="I3140">
        <v>35.131399999999999</v>
      </c>
      <c r="J3140" t="s">
        <v>28129</v>
      </c>
      <c r="K3140" t="s">
        <v>28130</v>
      </c>
      <c r="L3140">
        <v>1465</v>
      </c>
      <c r="M3140">
        <v>0</v>
      </c>
      <c r="N3140" t="s">
        <v>21393</v>
      </c>
      <c r="O3140" t="s">
        <v>28131</v>
      </c>
    </row>
    <row r="3141" spans="1:17" x14ac:dyDescent="0.3">
      <c r="A3141" t="s">
        <v>28132</v>
      </c>
      <c r="B3141" t="s">
        <v>4635</v>
      </c>
      <c r="C3141" t="s">
        <v>28133</v>
      </c>
      <c r="D3141" t="s">
        <v>28134</v>
      </c>
      <c r="E3141" t="s">
        <v>28135</v>
      </c>
      <c r="F3141" t="s">
        <v>28136</v>
      </c>
      <c r="G3141" t="s">
        <v>3917</v>
      </c>
      <c r="H3141">
        <v>1041.45</v>
      </c>
      <c r="I3141">
        <v>41.8</v>
      </c>
      <c r="K3141" t="s">
        <v>28137</v>
      </c>
      <c r="L3141">
        <v>7756</v>
      </c>
      <c r="M3141">
        <v>0</v>
      </c>
      <c r="N3141" t="s">
        <v>28138</v>
      </c>
      <c r="O3141" t="s">
        <v>28139</v>
      </c>
    </row>
    <row r="3142" spans="1:17" x14ac:dyDescent="0.3">
      <c r="A3142" t="s">
        <v>28140</v>
      </c>
      <c r="B3142" t="s">
        <v>3923</v>
      </c>
      <c r="D3142" t="s">
        <v>28141</v>
      </c>
      <c r="E3142" t="s">
        <v>28142</v>
      </c>
      <c r="F3142" t="s">
        <v>28143</v>
      </c>
      <c r="G3142" t="s">
        <v>3917</v>
      </c>
      <c r="H3142">
        <v>1421.15</v>
      </c>
      <c r="I3142">
        <v>31.1</v>
      </c>
      <c r="K3142" t="s">
        <v>28144</v>
      </c>
      <c r="L3142">
        <v>32521</v>
      </c>
      <c r="M3142">
        <v>0</v>
      </c>
      <c r="N3142" t="s">
        <v>4789</v>
      </c>
      <c r="O3142" t="s">
        <v>28145</v>
      </c>
    </row>
    <row r="3143" spans="1:17" x14ac:dyDescent="0.3">
      <c r="A3143" t="s">
        <v>28146</v>
      </c>
      <c r="B3143" t="s">
        <v>4347</v>
      </c>
      <c r="C3143" t="s">
        <v>28147</v>
      </c>
      <c r="D3143" t="s">
        <v>28148</v>
      </c>
      <c r="E3143" t="s">
        <v>28149</v>
      </c>
      <c r="F3143" t="s">
        <v>28150</v>
      </c>
      <c r="G3143" t="s">
        <v>3989</v>
      </c>
      <c r="H3143">
        <v>19.6065</v>
      </c>
      <c r="I3143">
        <v>0</v>
      </c>
      <c r="K3143" t="s">
        <v>28151</v>
      </c>
      <c r="L3143">
        <v>5932</v>
      </c>
      <c r="M3143">
        <v>0</v>
      </c>
      <c r="N3143" t="s">
        <v>27784</v>
      </c>
      <c r="O3143" t="s">
        <v>28152</v>
      </c>
    </row>
    <row r="3144" spans="1:17" x14ac:dyDescent="0.3">
      <c r="A3144" t="s">
        <v>28153</v>
      </c>
      <c r="B3144" t="s">
        <v>4347</v>
      </c>
      <c r="C3144" t="s">
        <v>28154</v>
      </c>
      <c r="D3144" t="s">
        <v>28155</v>
      </c>
      <c r="E3144" t="s">
        <v>28156</v>
      </c>
      <c r="F3144" t="s">
        <v>28157</v>
      </c>
      <c r="G3144" t="s">
        <v>3989</v>
      </c>
      <c r="H3144">
        <v>24.230699999999999</v>
      </c>
      <c r="I3144">
        <v>0</v>
      </c>
      <c r="K3144" t="s">
        <v>28158</v>
      </c>
      <c r="L3144">
        <v>13661</v>
      </c>
      <c r="M3144">
        <v>0</v>
      </c>
      <c r="N3144" t="s">
        <v>27784</v>
      </c>
      <c r="O3144" t="s">
        <v>28159</v>
      </c>
    </row>
    <row r="3145" spans="1:17" x14ac:dyDescent="0.3">
      <c r="A3145" t="s">
        <v>28160</v>
      </c>
      <c r="B3145" t="s">
        <v>4347</v>
      </c>
      <c r="C3145" t="s">
        <v>28161</v>
      </c>
      <c r="D3145" t="s">
        <v>28162</v>
      </c>
      <c r="E3145" t="s">
        <v>28163</v>
      </c>
      <c r="F3145" t="s">
        <v>28164</v>
      </c>
      <c r="G3145" t="s">
        <v>3989</v>
      </c>
      <c r="H3145">
        <v>23.7697</v>
      </c>
      <c r="I3145">
        <v>0</v>
      </c>
      <c r="K3145" t="s">
        <v>28165</v>
      </c>
      <c r="L3145">
        <v>12840</v>
      </c>
      <c r="M3145">
        <v>0</v>
      </c>
      <c r="N3145" t="s">
        <v>27784</v>
      </c>
      <c r="O3145" t="s">
        <v>28166</v>
      </c>
      <c r="Q3145">
        <v>25</v>
      </c>
    </row>
    <row r="3146" spans="1:17" x14ac:dyDescent="0.3">
      <c r="A3146" t="s">
        <v>28167</v>
      </c>
      <c r="B3146" t="s">
        <v>4347</v>
      </c>
      <c r="C3146" t="s">
        <v>28168</v>
      </c>
      <c r="D3146" t="s">
        <v>28169</v>
      </c>
      <c r="E3146" t="s">
        <v>28170</v>
      </c>
      <c r="F3146" t="s">
        <v>28171</v>
      </c>
      <c r="G3146" t="s">
        <v>3917</v>
      </c>
      <c r="H3146">
        <v>39.193199999999997</v>
      </c>
      <c r="I3146">
        <v>50</v>
      </c>
      <c r="K3146" t="s">
        <v>28172</v>
      </c>
      <c r="L3146">
        <v>1372</v>
      </c>
      <c r="M3146">
        <v>0</v>
      </c>
      <c r="N3146" t="s">
        <v>16529</v>
      </c>
      <c r="O3146" t="s">
        <v>28173</v>
      </c>
      <c r="Q3146">
        <v>25</v>
      </c>
    </row>
    <row r="3147" spans="1:17" x14ac:dyDescent="0.3">
      <c r="A3147" t="s">
        <v>28174</v>
      </c>
      <c r="B3147" t="s">
        <v>3902</v>
      </c>
      <c r="C3147" t="s">
        <v>11035</v>
      </c>
      <c r="D3147" t="s">
        <v>28175</v>
      </c>
      <c r="E3147" t="s">
        <v>28176</v>
      </c>
      <c r="F3147" t="s">
        <v>28177</v>
      </c>
      <c r="G3147" t="s">
        <v>3917</v>
      </c>
      <c r="H3147">
        <v>169.73099999999999</v>
      </c>
      <c r="I3147">
        <v>54.4</v>
      </c>
      <c r="K3147" t="s">
        <v>28178</v>
      </c>
      <c r="L3147">
        <v>732</v>
      </c>
      <c r="M3147">
        <v>0</v>
      </c>
      <c r="N3147" t="s">
        <v>28179</v>
      </c>
      <c r="O3147" t="s">
        <v>28180</v>
      </c>
    </row>
    <row r="3148" spans="1:17" x14ac:dyDescent="0.3">
      <c r="A3148" t="s">
        <v>28181</v>
      </c>
      <c r="B3148" t="s">
        <v>4347</v>
      </c>
      <c r="C3148" t="s">
        <v>28182</v>
      </c>
      <c r="D3148" t="s">
        <v>28183</v>
      </c>
      <c r="E3148" t="s">
        <v>28184</v>
      </c>
      <c r="F3148" t="s">
        <v>28185</v>
      </c>
      <c r="G3148" t="s">
        <v>3989</v>
      </c>
      <c r="H3148">
        <v>23.207100000000001</v>
      </c>
      <c r="I3148">
        <v>0</v>
      </c>
      <c r="K3148" t="s">
        <v>28186</v>
      </c>
      <c r="L3148">
        <v>15412</v>
      </c>
      <c r="M3148">
        <v>0</v>
      </c>
      <c r="N3148" t="s">
        <v>28187</v>
      </c>
      <c r="O3148" t="s">
        <v>28188</v>
      </c>
    </row>
    <row r="3149" spans="1:17" x14ac:dyDescent="0.3">
      <c r="A3149" t="s">
        <v>28189</v>
      </c>
      <c r="B3149" t="s">
        <v>3984</v>
      </c>
      <c r="C3149" t="s">
        <v>28190</v>
      </c>
      <c r="D3149" t="s">
        <v>28191</v>
      </c>
      <c r="E3149" t="s">
        <v>28192</v>
      </c>
      <c r="F3149" t="s">
        <v>28193</v>
      </c>
      <c r="G3149" t="s">
        <v>3989</v>
      </c>
      <c r="H3149">
        <v>37.474600000000002</v>
      </c>
      <c r="I3149">
        <v>48.8</v>
      </c>
      <c r="K3149" t="s">
        <v>28194</v>
      </c>
      <c r="L3149">
        <v>450</v>
      </c>
      <c r="M3149">
        <v>12263</v>
      </c>
      <c r="N3149" t="s">
        <v>28195</v>
      </c>
      <c r="O3149" t="s">
        <v>28196</v>
      </c>
      <c r="P3149" t="s">
        <v>28197</v>
      </c>
      <c r="Q3149">
        <v>25</v>
      </c>
    </row>
    <row r="3150" spans="1:17" x14ac:dyDescent="0.3">
      <c r="A3150" t="s">
        <v>28198</v>
      </c>
      <c r="B3150" t="s">
        <v>4347</v>
      </c>
      <c r="C3150" t="s">
        <v>28199</v>
      </c>
      <c r="D3150" t="s">
        <v>28200</v>
      </c>
      <c r="E3150" t="s">
        <v>28201</v>
      </c>
      <c r="F3150" t="s">
        <v>28202</v>
      </c>
      <c r="G3150" t="s">
        <v>3989</v>
      </c>
      <c r="H3150">
        <v>53.434600000000003</v>
      </c>
      <c r="I3150">
        <v>57</v>
      </c>
      <c r="K3150" t="s">
        <v>28203</v>
      </c>
      <c r="L3150">
        <v>138</v>
      </c>
      <c r="M3150">
        <v>0</v>
      </c>
      <c r="N3150" t="s">
        <v>28204</v>
      </c>
      <c r="O3150" t="s">
        <v>28205</v>
      </c>
      <c r="Q3150">
        <v>20</v>
      </c>
    </row>
    <row r="3151" spans="1:17" x14ac:dyDescent="0.3">
      <c r="A3151" t="s">
        <v>28206</v>
      </c>
      <c r="B3151" t="s">
        <v>4635</v>
      </c>
      <c r="C3151" t="s">
        <v>28207</v>
      </c>
      <c r="D3151" t="s">
        <v>28208</v>
      </c>
      <c r="E3151" t="s">
        <v>28209</v>
      </c>
      <c r="F3151" t="s">
        <v>28210</v>
      </c>
      <c r="G3151" t="s">
        <v>3906</v>
      </c>
      <c r="H3151">
        <v>1022.65</v>
      </c>
      <c r="I3151">
        <v>41.503399999999999</v>
      </c>
      <c r="J3151" t="s">
        <v>28211</v>
      </c>
      <c r="K3151" t="s">
        <v>28212</v>
      </c>
      <c r="L3151">
        <v>2109</v>
      </c>
      <c r="M3151">
        <v>0</v>
      </c>
      <c r="N3151" t="s">
        <v>28213</v>
      </c>
      <c r="O3151" t="s">
        <v>28214</v>
      </c>
    </row>
    <row r="3152" spans="1:17" x14ac:dyDescent="0.3">
      <c r="A3152" t="s">
        <v>28215</v>
      </c>
      <c r="B3152" t="s">
        <v>3984</v>
      </c>
      <c r="C3152" t="s">
        <v>28216</v>
      </c>
      <c r="D3152" t="s">
        <v>28217</v>
      </c>
      <c r="E3152" t="s">
        <v>28218</v>
      </c>
      <c r="F3152" t="s">
        <v>28219</v>
      </c>
      <c r="G3152" t="s">
        <v>3917</v>
      </c>
      <c r="H3152">
        <v>11.458399999999999</v>
      </c>
      <c r="I3152">
        <v>36.700000000000003</v>
      </c>
      <c r="K3152" t="s">
        <v>28220</v>
      </c>
      <c r="L3152">
        <v>17</v>
      </c>
      <c r="M3152">
        <v>4657</v>
      </c>
      <c r="N3152" t="s">
        <v>28213</v>
      </c>
      <c r="O3152" t="s">
        <v>28221</v>
      </c>
      <c r="Q3152">
        <v>25</v>
      </c>
    </row>
    <row r="3153" spans="1:17" x14ac:dyDescent="0.3">
      <c r="A3153" t="s">
        <v>28222</v>
      </c>
      <c r="B3153" t="s">
        <v>3984</v>
      </c>
      <c r="C3153" t="s">
        <v>28223</v>
      </c>
      <c r="D3153" t="s">
        <v>28224</v>
      </c>
      <c r="E3153" t="s">
        <v>28225</v>
      </c>
      <c r="F3153" t="s">
        <v>28226</v>
      </c>
      <c r="G3153" t="s">
        <v>3989</v>
      </c>
      <c r="H3153">
        <v>38.548400000000001</v>
      </c>
      <c r="I3153">
        <v>52.4</v>
      </c>
      <c r="K3153" t="s">
        <v>28227</v>
      </c>
      <c r="L3153">
        <v>576</v>
      </c>
      <c r="M3153">
        <v>0</v>
      </c>
      <c r="N3153" t="s">
        <v>28228</v>
      </c>
      <c r="O3153" t="s">
        <v>28229</v>
      </c>
    </row>
    <row r="3154" spans="1:17" x14ac:dyDescent="0.3">
      <c r="A3154" t="s">
        <v>28230</v>
      </c>
      <c r="B3154" t="s">
        <v>3984</v>
      </c>
      <c r="D3154" t="s">
        <v>28231</v>
      </c>
      <c r="E3154" t="s">
        <v>28232</v>
      </c>
      <c r="F3154" t="s">
        <v>28233</v>
      </c>
      <c r="G3154" t="s">
        <v>3989</v>
      </c>
      <c r="H3154">
        <v>34.772199999999998</v>
      </c>
      <c r="I3154">
        <v>48.3</v>
      </c>
      <c r="K3154" t="s">
        <v>28234</v>
      </c>
      <c r="L3154">
        <v>10</v>
      </c>
      <c r="M3154">
        <v>0</v>
      </c>
      <c r="N3154" t="s">
        <v>10322</v>
      </c>
      <c r="O3154" t="s">
        <v>28235</v>
      </c>
      <c r="Q3154">
        <v>24</v>
      </c>
    </row>
    <row r="3155" spans="1:17" x14ac:dyDescent="0.3">
      <c r="A3155" t="s">
        <v>28236</v>
      </c>
      <c r="B3155" t="s">
        <v>3984</v>
      </c>
      <c r="C3155" t="s">
        <v>28237</v>
      </c>
      <c r="D3155" t="s">
        <v>28238</v>
      </c>
      <c r="E3155" t="s">
        <v>28218</v>
      </c>
      <c r="F3155" t="s">
        <v>28239</v>
      </c>
      <c r="G3155" t="s">
        <v>3917</v>
      </c>
      <c r="H3155">
        <v>8.8319600000000005</v>
      </c>
      <c r="I3155">
        <v>34.700000000000003</v>
      </c>
      <c r="K3155" t="s">
        <v>28240</v>
      </c>
      <c r="L3155">
        <v>17</v>
      </c>
      <c r="M3155">
        <v>4167</v>
      </c>
      <c r="N3155" t="s">
        <v>28213</v>
      </c>
      <c r="O3155" t="s">
        <v>28241</v>
      </c>
      <c r="Q3155">
        <v>25</v>
      </c>
    </row>
    <row r="3156" spans="1:17" x14ac:dyDescent="0.3">
      <c r="A3156" t="s">
        <v>28242</v>
      </c>
      <c r="B3156" t="s">
        <v>4267</v>
      </c>
      <c r="D3156" t="s">
        <v>28243</v>
      </c>
      <c r="E3156" t="s">
        <v>28244</v>
      </c>
      <c r="F3156" t="s">
        <v>28245</v>
      </c>
      <c r="G3156" t="s">
        <v>3917</v>
      </c>
      <c r="H3156">
        <v>318.74799999999999</v>
      </c>
      <c r="I3156">
        <v>34.200000000000003</v>
      </c>
      <c r="K3156" t="s">
        <v>28246</v>
      </c>
      <c r="L3156">
        <v>478281</v>
      </c>
      <c r="M3156">
        <v>0</v>
      </c>
      <c r="N3156" t="s">
        <v>14783</v>
      </c>
      <c r="O3156" t="s">
        <v>28247</v>
      </c>
    </row>
    <row r="3157" spans="1:17" x14ac:dyDescent="0.3">
      <c r="A3157" t="s">
        <v>28248</v>
      </c>
      <c r="B3157" t="s">
        <v>4226</v>
      </c>
      <c r="C3157" t="s">
        <v>28249</v>
      </c>
      <c r="D3157" t="s">
        <v>28250</v>
      </c>
      <c r="E3157" t="s">
        <v>10805</v>
      </c>
      <c r="F3157" t="s">
        <v>28251</v>
      </c>
      <c r="G3157" t="s">
        <v>3917</v>
      </c>
      <c r="H3157">
        <v>197.261</v>
      </c>
      <c r="I3157">
        <v>43.6</v>
      </c>
      <c r="K3157" t="s">
        <v>28252</v>
      </c>
      <c r="L3157">
        <v>1078</v>
      </c>
      <c r="M3157">
        <v>0</v>
      </c>
      <c r="N3157" t="s">
        <v>10808</v>
      </c>
      <c r="O3157" t="s">
        <v>28253</v>
      </c>
    </row>
    <row r="3158" spans="1:17" x14ac:dyDescent="0.3">
      <c r="A3158" t="s">
        <v>28254</v>
      </c>
      <c r="B3158" t="s">
        <v>3984</v>
      </c>
      <c r="C3158" t="s">
        <v>28255</v>
      </c>
      <c r="D3158" t="s">
        <v>28256</v>
      </c>
      <c r="E3158" t="s">
        <v>28257</v>
      </c>
      <c r="F3158" t="s">
        <v>28258</v>
      </c>
      <c r="G3158" t="s">
        <v>3917</v>
      </c>
      <c r="H3158">
        <v>34.745800000000003</v>
      </c>
      <c r="I3158">
        <v>56</v>
      </c>
      <c r="K3158" t="s">
        <v>28259</v>
      </c>
      <c r="L3158">
        <v>6036</v>
      </c>
      <c r="M3158">
        <v>0</v>
      </c>
      <c r="N3158" t="s">
        <v>28260</v>
      </c>
      <c r="O3158" t="s">
        <v>28261</v>
      </c>
      <c r="Q3158">
        <v>24</v>
      </c>
    </row>
    <row r="3159" spans="1:17" x14ac:dyDescent="0.3">
      <c r="A3159" t="s">
        <v>28262</v>
      </c>
      <c r="B3159" t="s">
        <v>4347</v>
      </c>
      <c r="C3159" t="s">
        <v>28263</v>
      </c>
      <c r="D3159" t="s">
        <v>28264</v>
      </c>
      <c r="E3159" t="s">
        <v>28265</v>
      </c>
      <c r="F3159" t="s">
        <v>28266</v>
      </c>
      <c r="G3159" t="s">
        <v>3917</v>
      </c>
      <c r="H3159">
        <v>24.6539</v>
      </c>
      <c r="I3159">
        <v>60.2</v>
      </c>
      <c r="K3159" t="s">
        <v>28267</v>
      </c>
      <c r="L3159">
        <v>32</v>
      </c>
      <c r="M3159">
        <v>0</v>
      </c>
      <c r="N3159" t="s">
        <v>27764</v>
      </c>
      <c r="O3159" t="s">
        <v>28268</v>
      </c>
      <c r="Q3159">
        <v>25</v>
      </c>
    </row>
    <row r="3160" spans="1:17" x14ac:dyDescent="0.3">
      <c r="A3160" t="s">
        <v>28269</v>
      </c>
      <c r="B3160" t="s">
        <v>4347</v>
      </c>
      <c r="C3160" t="s">
        <v>28270</v>
      </c>
      <c r="D3160" t="s">
        <v>28271</v>
      </c>
      <c r="E3160" t="s">
        <v>28272</v>
      </c>
      <c r="F3160" t="s">
        <v>28273</v>
      </c>
      <c r="G3160" t="s">
        <v>3917</v>
      </c>
      <c r="H3160">
        <v>42.353299999999997</v>
      </c>
      <c r="I3160">
        <v>59.6</v>
      </c>
      <c r="K3160" t="s">
        <v>28274</v>
      </c>
      <c r="L3160">
        <v>190</v>
      </c>
      <c r="M3160">
        <v>0</v>
      </c>
      <c r="N3160" t="s">
        <v>27764</v>
      </c>
      <c r="O3160" t="s">
        <v>28275</v>
      </c>
      <c r="Q3160">
        <v>25</v>
      </c>
    </row>
    <row r="3161" spans="1:17" x14ac:dyDescent="0.3">
      <c r="A3161" t="s">
        <v>28276</v>
      </c>
      <c r="B3161" t="s">
        <v>4347</v>
      </c>
      <c r="C3161" t="s">
        <v>28277</v>
      </c>
      <c r="D3161" t="s">
        <v>28278</v>
      </c>
      <c r="E3161" t="s">
        <v>28279</v>
      </c>
      <c r="F3161" t="s">
        <v>28280</v>
      </c>
      <c r="G3161" t="s">
        <v>3917</v>
      </c>
      <c r="H3161">
        <v>20.339500000000001</v>
      </c>
      <c r="I3161">
        <v>62.7</v>
      </c>
      <c r="K3161" t="s">
        <v>28281</v>
      </c>
      <c r="L3161">
        <v>18</v>
      </c>
      <c r="M3161">
        <v>0</v>
      </c>
      <c r="N3161" t="s">
        <v>27764</v>
      </c>
      <c r="O3161" t="s">
        <v>28282</v>
      </c>
      <c r="Q3161">
        <v>25</v>
      </c>
    </row>
    <row r="3162" spans="1:17" x14ac:dyDescent="0.3">
      <c r="A3162" t="s">
        <v>28283</v>
      </c>
      <c r="B3162" t="s">
        <v>4347</v>
      </c>
      <c r="C3162" t="s">
        <v>28284</v>
      </c>
      <c r="D3162" t="s">
        <v>28285</v>
      </c>
      <c r="E3162" t="s">
        <v>28286</v>
      </c>
      <c r="F3162" t="s">
        <v>28287</v>
      </c>
      <c r="G3162" t="s">
        <v>3917</v>
      </c>
      <c r="H3162">
        <v>40.322899999999997</v>
      </c>
      <c r="I3162">
        <v>60.2</v>
      </c>
      <c r="K3162" t="s">
        <v>28288</v>
      </c>
      <c r="L3162">
        <v>116</v>
      </c>
      <c r="M3162">
        <v>0</v>
      </c>
      <c r="N3162" t="s">
        <v>27764</v>
      </c>
      <c r="O3162" t="s">
        <v>28289</v>
      </c>
      <c r="Q3162">
        <v>25</v>
      </c>
    </row>
    <row r="3163" spans="1:17" x14ac:dyDescent="0.3">
      <c r="A3163" t="s">
        <v>28290</v>
      </c>
      <c r="B3163" t="s">
        <v>3984</v>
      </c>
      <c r="C3163" t="s">
        <v>28291</v>
      </c>
      <c r="D3163" t="s">
        <v>28292</v>
      </c>
      <c r="E3163" t="s">
        <v>12272</v>
      </c>
      <c r="F3163" t="s">
        <v>28293</v>
      </c>
      <c r="G3163" t="s">
        <v>3917</v>
      </c>
      <c r="H3163">
        <v>33.729100000000003</v>
      </c>
      <c r="I3163">
        <v>49.1</v>
      </c>
      <c r="K3163" t="s">
        <v>28294</v>
      </c>
      <c r="L3163">
        <v>396</v>
      </c>
      <c r="M3163">
        <v>12200</v>
      </c>
      <c r="N3163" t="s">
        <v>28295</v>
      </c>
      <c r="O3163" t="s">
        <v>28296</v>
      </c>
      <c r="P3163" t="s">
        <v>28297</v>
      </c>
    </row>
    <row r="3164" spans="1:17" x14ac:dyDescent="0.3">
      <c r="A3164" t="s">
        <v>28298</v>
      </c>
      <c r="B3164" t="s">
        <v>3923</v>
      </c>
      <c r="C3164" t="s">
        <v>28299</v>
      </c>
      <c r="D3164" t="s">
        <v>28300</v>
      </c>
      <c r="E3164" t="s">
        <v>28301</v>
      </c>
      <c r="F3164" t="s">
        <v>28302</v>
      </c>
      <c r="G3164" t="s">
        <v>3917</v>
      </c>
      <c r="H3164">
        <v>660.51</v>
      </c>
      <c r="I3164">
        <v>33.4</v>
      </c>
      <c r="K3164" t="s">
        <v>28303</v>
      </c>
      <c r="L3164">
        <v>107000</v>
      </c>
      <c r="M3164">
        <v>0</v>
      </c>
      <c r="N3164" t="s">
        <v>28304</v>
      </c>
      <c r="O3164" t="s">
        <v>28305</v>
      </c>
    </row>
    <row r="3165" spans="1:17" x14ac:dyDescent="0.3">
      <c r="A3165" t="s">
        <v>28306</v>
      </c>
      <c r="B3165" t="s">
        <v>3923</v>
      </c>
      <c r="D3165" t="s">
        <v>28307</v>
      </c>
      <c r="E3165" t="s">
        <v>28308</v>
      </c>
      <c r="F3165" t="s">
        <v>28309</v>
      </c>
      <c r="G3165" t="s">
        <v>3917</v>
      </c>
      <c r="H3165">
        <v>735.23099999999999</v>
      </c>
      <c r="I3165">
        <v>37.602400000000003</v>
      </c>
      <c r="J3165" t="s">
        <v>28310</v>
      </c>
      <c r="K3165" t="s">
        <v>28311</v>
      </c>
      <c r="L3165">
        <v>3418</v>
      </c>
      <c r="M3165">
        <v>51054</v>
      </c>
      <c r="N3165" t="s">
        <v>28312</v>
      </c>
      <c r="O3165" t="s">
        <v>28313</v>
      </c>
      <c r="P3165" t="s">
        <v>28314</v>
      </c>
    </row>
    <row r="3166" spans="1:17" x14ac:dyDescent="0.3">
      <c r="A3166" t="s">
        <v>28315</v>
      </c>
      <c r="B3166" t="s">
        <v>3923</v>
      </c>
      <c r="D3166" t="s">
        <v>28316</v>
      </c>
      <c r="E3166" t="s">
        <v>28317</v>
      </c>
      <c r="F3166" t="s">
        <v>28318</v>
      </c>
      <c r="G3166" t="s">
        <v>3917</v>
      </c>
      <c r="H3166">
        <v>359.65199999999999</v>
      </c>
      <c r="I3166">
        <v>31.3</v>
      </c>
      <c r="K3166" t="s">
        <v>28319</v>
      </c>
      <c r="L3166">
        <v>20876</v>
      </c>
      <c r="M3166">
        <v>37970</v>
      </c>
      <c r="N3166" t="s">
        <v>25309</v>
      </c>
      <c r="O3166" t="s">
        <v>28320</v>
      </c>
    </row>
    <row r="3167" spans="1:17" x14ac:dyDescent="0.3">
      <c r="A3167" t="s">
        <v>28321</v>
      </c>
      <c r="B3167" t="s">
        <v>3984</v>
      </c>
      <c r="C3167" t="s">
        <v>28322</v>
      </c>
      <c r="D3167" t="s">
        <v>28323</v>
      </c>
      <c r="E3167" t="s">
        <v>10139</v>
      </c>
      <c r="F3167" t="s">
        <v>28324</v>
      </c>
      <c r="G3167" t="s">
        <v>3917</v>
      </c>
      <c r="H3167">
        <v>11.2232</v>
      </c>
      <c r="I3167">
        <v>44.2</v>
      </c>
      <c r="K3167" t="s">
        <v>28325</v>
      </c>
      <c r="L3167">
        <v>7</v>
      </c>
      <c r="M3167">
        <v>0</v>
      </c>
      <c r="N3167" t="s">
        <v>10142</v>
      </c>
      <c r="O3167" t="s">
        <v>28326</v>
      </c>
      <c r="Q3167">
        <v>25</v>
      </c>
    </row>
    <row r="3168" spans="1:17" x14ac:dyDescent="0.3">
      <c r="A3168" t="s">
        <v>28327</v>
      </c>
      <c r="B3168" t="s">
        <v>4267</v>
      </c>
      <c r="C3168" t="s">
        <v>28328</v>
      </c>
      <c r="D3168" t="s">
        <v>28329</v>
      </c>
      <c r="E3168" t="s">
        <v>28330</v>
      </c>
      <c r="F3168" t="s">
        <v>28331</v>
      </c>
      <c r="G3168" t="s">
        <v>3917</v>
      </c>
      <c r="H3168">
        <v>55.842799999999997</v>
      </c>
      <c r="I3168">
        <v>47.1952</v>
      </c>
      <c r="J3168" t="s">
        <v>28332</v>
      </c>
      <c r="K3168" t="s">
        <v>28333</v>
      </c>
      <c r="L3168">
        <v>200</v>
      </c>
      <c r="M3168">
        <v>23007</v>
      </c>
      <c r="N3168" t="s">
        <v>28204</v>
      </c>
      <c r="O3168" t="s">
        <v>28334</v>
      </c>
    </row>
    <row r="3169" spans="1:17" x14ac:dyDescent="0.3">
      <c r="A3169" t="s">
        <v>28335</v>
      </c>
      <c r="B3169" t="s">
        <v>3923</v>
      </c>
      <c r="C3169" t="s">
        <v>28336</v>
      </c>
      <c r="D3169" t="s">
        <v>28337</v>
      </c>
      <c r="E3169" t="s">
        <v>28338</v>
      </c>
      <c r="F3169" t="s">
        <v>28339</v>
      </c>
      <c r="G3169" t="s">
        <v>3917</v>
      </c>
      <c r="H3169">
        <v>648.11699999999996</v>
      </c>
      <c r="I3169">
        <v>34.5</v>
      </c>
      <c r="K3169" t="s">
        <v>28340</v>
      </c>
      <c r="L3169">
        <v>134300</v>
      </c>
      <c r="M3169">
        <v>0</v>
      </c>
      <c r="N3169" t="s">
        <v>6829</v>
      </c>
      <c r="O3169" t="s">
        <v>28341</v>
      </c>
    </row>
    <row r="3170" spans="1:17" x14ac:dyDescent="0.3">
      <c r="A3170" t="s">
        <v>28342</v>
      </c>
      <c r="B3170" t="s">
        <v>3923</v>
      </c>
      <c r="D3170" t="s">
        <v>28343</v>
      </c>
      <c r="E3170" t="s">
        <v>28344</v>
      </c>
      <c r="F3170" t="s">
        <v>28345</v>
      </c>
      <c r="G3170" t="s">
        <v>3917</v>
      </c>
      <c r="H3170">
        <v>317.178</v>
      </c>
      <c r="I3170">
        <v>35.200000000000003</v>
      </c>
      <c r="K3170" t="s">
        <v>28346</v>
      </c>
      <c r="L3170">
        <v>16522</v>
      </c>
      <c r="M3170">
        <v>29356</v>
      </c>
      <c r="N3170" t="s">
        <v>28347</v>
      </c>
      <c r="O3170" t="s">
        <v>28348</v>
      </c>
    </row>
    <row r="3171" spans="1:17" x14ac:dyDescent="0.3">
      <c r="A3171" t="s">
        <v>28349</v>
      </c>
      <c r="B3171" t="s">
        <v>3923</v>
      </c>
      <c r="C3171" t="s">
        <v>28350</v>
      </c>
      <c r="D3171" t="s">
        <v>28351</v>
      </c>
      <c r="E3171" t="s">
        <v>28352</v>
      </c>
      <c r="F3171" t="s">
        <v>28353</v>
      </c>
      <c r="G3171" t="s">
        <v>3917</v>
      </c>
      <c r="H3171">
        <v>399.01600000000002</v>
      </c>
      <c r="I3171">
        <v>31.4</v>
      </c>
      <c r="K3171" t="s">
        <v>28354</v>
      </c>
      <c r="L3171">
        <v>15270</v>
      </c>
      <c r="M3171">
        <v>0</v>
      </c>
      <c r="N3171" t="s">
        <v>7735</v>
      </c>
      <c r="O3171" t="s">
        <v>28355</v>
      </c>
    </row>
    <row r="3172" spans="1:17" x14ac:dyDescent="0.3">
      <c r="A3172" t="s">
        <v>28356</v>
      </c>
      <c r="B3172" t="s">
        <v>4511</v>
      </c>
      <c r="C3172" t="s">
        <v>28357</v>
      </c>
      <c r="D3172" t="s">
        <v>28358</v>
      </c>
      <c r="E3172" t="s">
        <v>28359</v>
      </c>
      <c r="F3172" t="s">
        <v>28360</v>
      </c>
      <c r="G3172" t="s">
        <v>3906</v>
      </c>
      <c r="H3172">
        <v>3549.06</v>
      </c>
      <c r="I3172">
        <v>43.753</v>
      </c>
      <c r="J3172" t="s">
        <v>28361</v>
      </c>
      <c r="K3172" t="s">
        <v>28362</v>
      </c>
      <c r="L3172">
        <v>5302</v>
      </c>
      <c r="M3172">
        <v>0</v>
      </c>
      <c r="N3172" t="s">
        <v>12719</v>
      </c>
      <c r="O3172" t="s">
        <v>28363</v>
      </c>
    </row>
    <row r="3173" spans="1:17" x14ac:dyDescent="0.3">
      <c r="A3173" t="s">
        <v>28364</v>
      </c>
      <c r="B3173" t="s">
        <v>3923</v>
      </c>
      <c r="D3173" t="s">
        <v>28365</v>
      </c>
      <c r="E3173" t="s">
        <v>28366</v>
      </c>
      <c r="F3173" t="s">
        <v>28367</v>
      </c>
      <c r="G3173" t="s">
        <v>3917</v>
      </c>
      <c r="H3173">
        <v>3979.5</v>
      </c>
      <c r="I3173">
        <v>36.799999999999997</v>
      </c>
      <c r="K3173" t="s">
        <v>28368</v>
      </c>
      <c r="L3173">
        <v>55307</v>
      </c>
      <c r="M3173">
        <v>0</v>
      </c>
      <c r="N3173" t="s">
        <v>9323</v>
      </c>
      <c r="O3173" t="s">
        <v>28369</v>
      </c>
    </row>
    <row r="3174" spans="1:17" x14ac:dyDescent="0.3">
      <c r="A3174" t="s">
        <v>28370</v>
      </c>
      <c r="B3174" t="s">
        <v>4267</v>
      </c>
      <c r="C3174" t="s">
        <v>28371</v>
      </c>
      <c r="D3174" t="s">
        <v>28372</v>
      </c>
      <c r="E3174" t="s">
        <v>28373</v>
      </c>
      <c r="F3174" t="s">
        <v>28374</v>
      </c>
      <c r="G3174" t="s">
        <v>3917</v>
      </c>
      <c r="H3174">
        <v>1935.64</v>
      </c>
      <c r="I3174">
        <v>32</v>
      </c>
      <c r="K3174" t="s">
        <v>28375</v>
      </c>
      <c r="L3174">
        <v>11168</v>
      </c>
      <c r="M3174">
        <v>0</v>
      </c>
      <c r="N3174" t="s">
        <v>6323</v>
      </c>
      <c r="O3174" t="s">
        <v>28376</v>
      </c>
    </row>
    <row r="3175" spans="1:17" x14ac:dyDescent="0.3">
      <c r="A3175" t="s">
        <v>28377</v>
      </c>
      <c r="B3175" t="s">
        <v>3923</v>
      </c>
      <c r="D3175" t="s">
        <v>28378</v>
      </c>
      <c r="E3175" t="s">
        <v>28379</v>
      </c>
      <c r="F3175" t="s">
        <v>28380</v>
      </c>
      <c r="G3175" t="s">
        <v>3989</v>
      </c>
      <c r="H3175">
        <v>334.91199999999998</v>
      </c>
      <c r="I3175">
        <v>35.5</v>
      </c>
      <c r="K3175" t="s">
        <v>28381</v>
      </c>
      <c r="L3175">
        <v>24918</v>
      </c>
      <c r="M3175">
        <v>35704</v>
      </c>
      <c r="N3175" t="s">
        <v>28347</v>
      </c>
      <c r="O3175" t="s">
        <v>28382</v>
      </c>
    </row>
    <row r="3176" spans="1:17" x14ac:dyDescent="0.3">
      <c r="A3176" t="s">
        <v>28383</v>
      </c>
      <c r="B3176" t="s">
        <v>3912</v>
      </c>
      <c r="C3176" t="s">
        <v>24668</v>
      </c>
      <c r="D3176" t="s">
        <v>28384</v>
      </c>
      <c r="E3176" t="s">
        <v>24670</v>
      </c>
      <c r="F3176" t="s">
        <v>28385</v>
      </c>
      <c r="G3176" t="s">
        <v>3917</v>
      </c>
      <c r="H3176">
        <v>34.387</v>
      </c>
      <c r="I3176">
        <v>0</v>
      </c>
      <c r="K3176" t="s">
        <v>28386</v>
      </c>
      <c r="L3176">
        <v>9329</v>
      </c>
      <c r="M3176">
        <v>0</v>
      </c>
      <c r="N3176" t="s">
        <v>14081</v>
      </c>
      <c r="O3176" t="s">
        <v>28387</v>
      </c>
    </row>
    <row r="3177" spans="1:17" x14ac:dyDescent="0.3">
      <c r="A3177" t="s">
        <v>28388</v>
      </c>
      <c r="B3177" t="s">
        <v>4043</v>
      </c>
      <c r="C3177" t="s">
        <v>28389</v>
      </c>
      <c r="D3177" t="s">
        <v>28390</v>
      </c>
      <c r="E3177" t="s">
        <v>28391</v>
      </c>
      <c r="F3177" t="s">
        <v>28392</v>
      </c>
      <c r="G3177" t="s">
        <v>3917</v>
      </c>
      <c r="H3177">
        <v>17.722000000000001</v>
      </c>
      <c r="I3177">
        <v>47.7</v>
      </c>
      <c r="K3177" t="s">
        <v>28393</v>
      </c>
      <c r="L3177">
        <v>96</v>
      </c>
      <c r="M3177">
        <v>0</v>
      </c>
      <c r="N3177" t="s">
        <v>28394</v>
      </c>
      <c r="O3177" t="s">
        <v>28395</v>
      </c>
    </row>
    <row r="3178" spans="1:17" x14ac:dyDescent="0.3">
      <c r="A3178" t="s">
        <v>28396</v>
      </c>
      <c r="B3178" t="s">
        <v>3984</v>
      </c>
      <c r="C3178" t="s">
        <v>28397</v>
      </c>
      <c r="D3178" t="s">
        <v>28398</v>
      </c>
      <c r="E3178" t="s">
        <v>28399</v>
      </c>
      <c r="F3178" t="s">
        <v>28400</v>
      </c>
      <c r="G3178" t="s">
        <v>3917</v>
      </c>
      <c r="H3178">
        <v>48.5565</v>
      </c>
      <c r="I3178">
        <v>51.1</v>
      </c>
      <c r="K3178" t="s">
        <v>28401</v>
      </c>
      <c r="L3178">
        <v>321</v>
      </c>
      <c r="M3178">
        <v>14453</v>
      </c>
      <c r="N3178" t="s">
        <v>28402</v>
      </c>
      <c r="O3178" t="s">
        <v>28403</v>
      </c>
      <c r="P3178" t="s">
        <v>28404</v>
      </c>
    </row>
    <row r="3179" spans="1:17" x14ac:dyDescent="0.3">
      <c r="A3179" t="s">
        <v>28405</v>
      </c>
      <c r="B3179" t="s">
        <v>4091</v>
      </c>
      <c r="C3179">
        <v>39726</v>
      </c>
      <c r="D3179" t="s">
        <v>28406</v>
      </c>
      <c r="E3179" t="s">
        <v>28407</v>
      </c>
      <c r="F3179" t="s">
        <v>28408</v>
      </c>
      <c r="G3179" t="s">
        <v>3917</v>
      </c>
      <c r="H3179">
        <v>8.9702099999999998</v>
      </c>
      <c r="I3179">
        <v>30.8</v>
      </c>
      <c r="K3179" t="s">
        <v>28409</v>
      </c>
      <c r="L3179">
        <v>39</v>
      </c>
      <c r="M3179">
        <v>3766</v>
      </c>
      <c r="N3179" t="s">
        <v>28410</v>
      </c>
      <c r="O3179" t="s">
        <v>28411</v>
      </c>
      <c r="P3179" t="s">
        <v>28412</v>
      </c>
    </row>
    <row r="3180" spans="1:17" x14ac:dyDescent="0.3">
      <c r="A3180" t="s">
        <v>28413</v>
      </c>
      <c r="B3180" t="s">
        <v>4091</v>
      </c>
      <c r="C3180">
        <v>30847</v>
      </c>
      <c r="D3180" t="s">
        <v>28414</v>
      </c>
      <c r="E3180" t="s">
        <v>28415</v>
      </c>
      <c r="F3180" t="s">
        <v>28416</v>
      </c>
      <c r="G3180" t="s">
        <v>3917</v>
      </c>
      <c r="H3180">
        <v>9.0885599999999993</v>
      </c>
      <c r="I3180">
        <v>28.5</v>
      </c>
      <c r="K3180" t="s">
        <v>28417</v>
      </c>
      <c r="L3180">
        <v>135</v>
      </c>
      <c r="M3180">
        <v>3876</v>
      </c>
      <c r="N3180" t="s">
        <v>28410</v>
      </c>
      <c r="O3180" t="s">
        <v>28418</v>
      </c>
    </row>
    <row r="3181" spans="1:17" x14ac:dyDescent="0.3">
      <c r="A3181" t="s">
        <v>28419</v>
      </c>
      <c r="B3181" t="s">
        <v>3912</v>
      </c>
      <c r="D3181" t="s">
        <v>28420</v>
      </c>
      <c r="E3181" t="s">
        <v>28421</v>
      </c>
      <c r="F3181" t="s">
        <v>28422</v>
      </c>
      <c r="G3181" t="s">
        <v>3917</v>
      </c>
      <c r="H3181">
        <v>236</v>
      </c>
      <c r="I3181">
        <v>51.3</v>
      </c>
      <c r="K3181" t="s">
        <v>28423</v>
      </c>
      <c r="L3181">
        <v>118474</v>
      </c>
      <c r="M3181">
        <v>0</v>
      </c>
      <c r="N3181" t="s">
        <v>18787</v>
      </c>
      <c r="O3181" t="s">
        <v>28424</v>
      </c>
    </row>
    <row r="3182" spans="1:17" x14ac:dyDescent="0.3">
      <c r="A3182" t="s">
        <v>28425</v>
      </c>
      <c r="B3182" t="s">
        <v>3912</v>
      </c>
      <c r="C3182" t="s">
        <v>28426</v>
      </c>
      <c r="D3182" t="s">
        <v>28427</v>
      </c>
      <c r="E3182" t="s">
        <v>28428</v>
      </c>
      <c r="F3182" t="s">
        <v>28429</v>
      </c>
      <c r="G3182" t="s">
        <v>3917</v>
      </c>
      <c r="H3182">
        <v>67.585700000000003</v>
      </c>
      <c r="I3182">
        <v>30.1</v>
      </c>
      <c r="K3182" t="s">
        <v>28430</v>
      </c>
      <c r="L3182">
        <v>1480</v>
      </c>
      <c r="M3182">
        <v>25030</v>
      </c>
      <c r="N3182" t="s">
        <v>20375</v>
      </c>
      <c r="O3182" t="s">
        <v>28431</v>
      </c>
    </row>
    <row r="3183" spans="1:17" x14ac:dyDescent="0.3">
      <c r="A3183" t="s">
        <v>28432</v>
      </c>
      <c r="B3183" t="s">
        <v>3984</v>
      </c>
      <c r="C3183" t="s">
        <v>28433</v>
      </c>
      <c r="D3183" t="s">
        <v>28434</v>
      </c>
      <c r="E3183" t="s">
        <v>28435</v>
      </c>
      <c r="F3183" t="s">
        <v>28436</v>
      </c>
      <c r="G3183" t="s">
        <v>3917</v>
      </c>
      <c r="H3183">
        <v>32.456200000000003</v>
      </c>
      <c r="I3183">
        <v>45.4</v>
      </c>
      <c r="K3183" t="s">
        <v>28437</v>
      </c>
      <c r="L3183">
        <v>913</v>
      </c>
      <c r="M3183">
        <v>0</v>
      </c>
      <c r="N3183" t="s">
        <v>10672</v>
      </c>
      <c r="O3183" t="s">
        <v>28438</v>
      </c>
    </row>
    <row r="3184" spans="1:17" x14ac:dyDescent="0.3">
      <c r="A3184" t="s">
        <v>270</v>
      </c>
      <c r="B3184" t="s">
        <v>3984</v>
      </c>
      <c r="C3184" t="s">
        <v>28439</v>
      </c>
      <c r="D3184" t="s">
        <v>28440</v>
      </c>
      <c r="E3184" t="s">
        <v>28441</v>
      </c>
      <c r="F3184" t="s">
        <v>28442</v>
      </c>
      <c r="G3184" t="s">
        <v>3989</v>
      </c>
      <c r="H3184">
        <v>72.791600000000003</v>
      </c>
      <c r="I3184">
        <v>43.1</v>
      </c>
      <c r="K3184" t="s">
        <v>28443</v>
      </c>
      <c r="L3184">
        <v>66</v>
      </c>
      <c r="M3184">
        <v>0</v>
      </c>
      <c r="N3184" t="s">
        <v>28444</v>
      </c>
      <c r="O3184" t="s">
        <v>28445</v>
      </c>
      <c r="Q3184">
        <v>24</v>
      </c>
    </row>
    <row r="3185" spans="1:17" x14ac:dyDescent="0.3">
      <c r="A3185" t="s">
        <v>28446</v>
      </c>
      <c r="B3185" t="s">
        <v>4198</v>
      </c>
      <c r="C3185" t="s">
        <v>28447</v>
      </c>
      <c r="D3185" t="s">
        <v>28448</v>
      </c>
      <c r="E3185" t="s">
        <v>28449</v>
      </c>
      <c r="F3185" t="s">
        <v>28450</v>
      </c>
      <c r="G3185" t="s">
        <v>3989</v>
      </c>
      <c r="H3185">
        <v>44.053800000000003</v>
      </c>
      <c r="I3185">
        <v>39.700000000000003</v>
      </c>
      <c r="K3185" t="s">
        <v>28451</v>
      </c>
      <c r="L3185">
        <v>35600</v>
      </c>
      <c r="M3185">
        <v>0</v>
      </c>
      <c r="N3185" t="s">
        <v>5471</v>
      </c>
      <c r="O3185" t="s">
        <v>28452</v>
      </c>
      <c r="Q3185">
        <v>24</v>
      </c>
    </row>
    <row r="3186" spans="1:17" x14ac:dyDescent="0.3">
      <c r="A3186" t="s">
        <v>28453</v>
      </c>
      <c r="B3186" t="s">
        <v>4347</v>
      </c>
      <c r="C3186" t="s">
        <v>28454</v>
      </c>
      <c r="D3186" t="s">
        <v>28455</v>
      </c>
      <c r="E3186" t="s">
        <v>28456</v>
      </c>
      <c r="F3186" t="s">
        <v>28457</v>
      </c>
      <c r="G3186" t="s">
        <v>4048</v>
      </c>
      <c r="H3186">
        <v>20.625</v>
      </c>
      <c r="I3186">
        <v>52.267499999999998</v>
      </c>
      <c r="J3186" t="s">
        <v>28458</v>
      </c>
      <c r="L3186">
        <v>24</v>
      </c>
      <c r="M3186">
        <v>7227</v>
      </c>
      <c r="N3186" t="s">
        <v>28410</v>
      </c>
      <c r="O3186" t="s">
        <v>28459</v>
      </c>
    </row>
    <row r="3187" spans="1:17" x14ac:dyDescent="0.3">
      <c r="A3187" t="s">
        <v>28460</v>
      </c>
      <c r="B3187" t="s">
        <v>4635</v>
      </c>
      <c r="C3187" t="s">
        <v>28461</v>
      </c>
      <c r="D3187" t="s">
        <v>28462</v>
      </c>
      <c r="E3187" t="s">
        <v>28463</v>
      </c>
      <c r="F3187" t="s">
        <v>28464</v>
      </c>
      <c r="G3187" t="s">
        <v>3917</v>
      </c>
      <c r="H3187">
        <v>983.77700000000004</v>
      </c>
      <c r="I3187">
        <v>0</v>
      </c>
      <c r="K3187" t="s">
        <v>28465</v>
      </c>
      <c r="L3187">
        <v>12186</v>
      </c>
      <c r="M3187">
        <v>0</v>
      </c>
      <c r="N3187" t="s">
        <v>6304</v>
      </c>
      <c r="O3187" t="s">
        <v>28466</v>
      </c>
    </row>
    <row r="3188" spans="1:17" x14ac:dyDescent="0.3">
      <c r="A3188" t="s">
        <v>28467</v>
      </c>
      <c r="B3188" t="s">
        <v>4198</v>
      </c>
      <c r="C3188" t="s">
        <v>28468</v>
      </c>
      <c r="D3188" t="s">
        <v>28469</v>
      </c>
      <c r="E3188" t="s">
        <v>28470</v>
      </c>
      <c r="F3188" t="s">
        <v>28471</v>
      </c>
      <c r="G3188" t="s">
        <v>3917</v>
      </c>
      <c r="H3188">
        <v>5.6201499999999998</v>
      </c>
      <c r="I3188">
        <v>50.2</v>
      </c>
      <c r="K3188" t="s">
        <v>28472</v>
      </c>
      <c r="L3188">
        <v>1727</v>
      </c>
      <c r="M3188">
        <v>3642</v>
      </c>
      <c r="N3188" t="s">
        <v>28473</v>
      </c>
      <c r="O3188" t="s">
        <v>28474</v>
      </c>
    </row>
    <row r="3189" spans="1:17" x14ac:dyDescent="0.3">
      <c r="A3189" t="s">
        <v>28475</v>
      </c>
      <c r="B3189" t="s">
        <v>4635</v>
      </c>
      <c r="C3189" t="s">
        <v>28476</v>
      </c>
      <c r="D3189" t="s">
        <v>28477</v>
      </c>
      <c r="E3189" t="s">
        <v>4671</v>
      </c>
      <c r="F3189" t="s">
        <v>28478</v>
      </c>
      <c r="G3189" t="s">
        <v>3917</v>
      </c>
      <c r="H3189">
        <v>1025.55</v>
      </c>
      <c r="I3189">
        <v>41.6</v>
      </c>
      <c r="K3189" t="s">
        <v>28479</v>
      </c>
      <c r="L3189">
        <v>3685</v>
      </c>
      <c r="M3189">
        <v>14071</v>
      </c>
      <c r="N3189" t="s">
        <v>4674</v>
      </c>
      <c r="O3189" t="s">
        <v>28480</v>
      </c>
    </row>
    <row r="3190" spans="1:17" x14ac:dyDescent="0.3">
      <c r="A3190" t="s">
        <v>28481</v>
      </c>
      <c r="B3190" t="s">
        <v>3902</v>
      </c>
      <c r="D3190" t="s">
        <v>28482</v>
      </c>
      <c r="E3190" t="s">
        <v>28483</v>
      </c>
      <c r="F3190" t="s">
        <v>28484</v>
      </c>
      <c r="G3190" t="s">
        <v>3989</v>
      </c>
      <c r="H3190">
        <v>336.05200000000002</v>
      </c>
      <c r="I3190">
        <v>45.2</v>
      </c>
      <c r="K3190" t="s">
        <v>28485</v>
      </c>
      <c r="L3190">
        <v>888</v>
      </c>
      <c r="M3190">
        <v>0</v>
      </c>
      <c r="N3190" t="s">
        <v>28486</v>
      </c>
      <c r="O3190" t="s">
        <v>28487</v>
      </c>
    </row>
    <row r="3191" spans="1:17" x14ac:dyDescent="0.3">
      <c r="A3191" t="s">
        <v>28488</v>
      </c>
      <c r="B3191" t="s">
        <v>3984</v>
      </c>
      <c r="C3191" t="s">
        <v>28489</v>
      </c>
      <c r="D3191" t="s">
        <v>28490</v>
      </c>
      <c r="E3191" t="s">
        <v>28491</v>
      </c>
      <c r="F3191" t="s">
        <v>28492</v>
      </c>
      <c r="G3191" t="s">
        <v>3917</v>
      </c>
      <c r="H3191">
        <v>42.382800000000003</v>
      </c>
      <c r="I3191">
        <v>51.7</v>
      </c>
      <c r="K3191" t="s">
        <v>28493</v>
      </c>
      <c r="L3191">
        <v>135</v>
      </c>
      <c r="M3191">
        <v>13658</v>
      </c>
      <c r="N3191" t="s">
        <v>18762</v>
      </c>
      <c r="O3191" t="s">
        <v>28494</v>
      </c>
    </row>
    <row r="3192" spans="1:17" x14ac:dyDescent="0.3">
      <c r="A3192" t="s">
        <v>28495</v>
      </c>
      <c r="B3192" t="s">
        <v>3984</v>
      </c>
      <c r="C3192" t="s">
        <v>28496</v>
      </c>
      <c r="D3192" t="s">
        <v>28497</v>
      </c>
      <c r="E3192" t="s">
        <v>28498</v>
      </c>
      <c r="F3192" t="s">
        <v>28499</v>
      </c>
      <c r="G3192" t="s">
        <v>3917</v>
      </c>
      <c r="H3192">
        <v>63.692500000000003</v>
      </c>
      <c r="I3192">
        <v>48.3</v>
      </c>
      <c r="K3192" t="s">
        <v>28500</v>
      </c>
      <c r="L3192">
        <v>494</v>
      </c>
      <c r="M3192">
        <v>0</v>
      </c>
      <c r="N3192" t="s">
        <v>10799</v>
      </c>
      <c r="O3192" t="s">
        <v>28501</v>
      </c>
    </row>
    <row r="3193" spans="1:17" x14ac:dyDescent="0.3">
      <c r="A3193" t="s">
        <v>3779</v>
      </c>
      <c r="B3193" t="s">
        <v>3984</v>
      </c>
      <c r="C3193" t="s">
        <v>28502</v>
      </c>
      <c r="D3193" t="s">
        <v>28503</v>
      </c>
      <c r="E3193" t="s">
        <v>28504</v>
      </c>
      <c r="F3193" t="s">
        <v>28505</v>
      </c>
      <c r="G3193" t="s">
        <v>3989</v>
      </c>
      <c r="H3193">
        <v>33.420200000000001</v>
      </c>
      <c r="I3193">
        <v>52.1</v>
      </c>
      <c r="K3193" t="s">
        <v>28506</v>
      </c>
      <c r="L3193">
        <v>391</v>
      </c>
      <c r="M3193">
        <v>0</v>
      </c>
      <c r="N3193" t="s">
        <v>28507</v>
      </c>
      <c r="O3193" t="s">
        <v>28508</v>
      </c>
    </row>
    <row r="3194" spans="1:17" x14ac:dyDescent="0.3">
      <c r="A3194" t="s">
        <v>28509</v>
      </c>
      <c r="B3194" t="s">
        <v>3912</v>
      </c>
      <c r="C3194" t="s">
        <v>28510</v>
      </c>
      <c r="D3194" t="s">
        <v>28511</v>
      </c>
      <c r="E3194" t="s">
        <v>28512</v>
      </c>
      <c r="F3194" t="s">
        <v>28513</v>
      </c>
      <c r="G3194" t="s">
        <v>3989</v>
      </c>
      <c r="H3194">
        <v>58.566600000000001</v>
      </c>
      <c r="I3194">
        <v>36.9</v>
      </c>
      <c r="K3194" t="s">
        <v>28514</v>
      </c>
      <c r="L3194">
        <v>56587</v>
      </c>
      <c r="M3194">
        <v>0</v>
      </c>
      <c r="N3194" t="s">
        <v>28507</v>
      </c>
      <c r="O3194" t="s">
        <v>28515</v>
      </c>
    </row>
    <row r="3195" spans="1:17" x14ac:dyDescent="0.3">
      <c r="A3195" t="s">
        <v>28516</v>
      </c>
      <c r="B3195" t="s">
        <v>3912</v>
      </c>
      <c r="C3195" t="s">
        <v>28517</v>
      </c>
      <c r="D3195" t="s">
        <v>28518</v>
      </c>
      <c r="E3195" t="s">
        <v>28519</v>
      </c>
      <c r="F3195" t="s">
        <v>28520</v>
      </c>
      <c r="G3195" t="s">
        <v>3917</v>
      </c>
      <c r="H3195">
        <v>49.274900000000002</v>
      </c>
      <c r="I3195">
        <v>31.7</v>
      </c>
      <c r="K3195" t="s">
        <v>28521</v>
      </c>
      <c r="L3195">
        <v>31114</v>
      </c>
      <c r="M3195">
        <v>0</v>
      </c>
      <c r="N3195" t="s">
        <v>28507</v>
      </c>
      <c r="O3195" t="s">
        <v>28522</v>
      </c>
    </row>
    <row r="3196" spans="1:17" x14ac:dyDescent="0.3">
      <c r="A3196" t="s">
        <v>28523</v>
      </c>
      <c r="B3196" t="s">
        <v>4347</v>
      </c>
      <c r="C3196" t="s">
        <v>28524</v>
      </c>
      <c r="D3196" t="s">
        <v>28525</v>
      </c>
      <c r="E3196" t="s">
        <v>28526</v>
      </c>
      <c r="F3196" t="s">
        <v>28527</v>
      </c>
      <c r="G3196" t="s">
        <v>3917</v>
      </c>
      <c r="H3196">
        <v>43.780900000000003</v>
      </c>
      <c r="I3196">
        <v>46.3</v>
      </c>
      <c r="K3196" t="s">
        <v>28528</v>
      </c>
      <c r="L3196">
        <v>6643</v>
      </c>
      <c r="M3196">
        <v>14197</v>
      </c>
      <c r="N3196" t="s">
        <v>28529</v>
      </c>
      <c r="O3196" t="s">
        <v>28530</v>
      </c>
    </row>
    <row r="3197" spans="1:17" x14ac:dyDescent="0.3">
      <c r="A3197" t="s">
        <v>376</v>
      </c>
      <c r="B3197" t="s">
        <v>3984</v>
      </c>
      <c r="C3197" t="s">
        <v>28531</v>
      </c>
      <c r="D3197" t="s">
        <v>28532</v>
      </c>
      <c r="E3197" t="s">
        <v>28533</v>
      </c>
      <c r="F3197" t="s">
        <v>28534</v>
      </c>
      <c r="G3197" t="s">
        <v>3917</v>
      </c>
      <c r="H3197">
        <v>32.691099999999999</v>
      </c>
      <c r="I3197">
        <v>47.3</v>
      </c>
      <c r="K3197" t="s">
        <v>28535</v>
      </c>
      <c r="L3197">
        <v>4782</v>
      </c>
      <c r="M3197">
        <v>0</v>
      </c>
      <c r="N3197" t="s">
        <v>14714</v>
      </c>
      <c r="O3197" t="s">
        <v>28536</v>
      </c>
    </row>
    <row r="3198" spans="1:17" x14ac:dyDescent="0.3">
      <c r="A3198" t="s">
        <v>28537</v>
      </c>
      <c r="B3198" t="s">
        <v>3984</v>
      </c>
      <c r="C3198" t="s">
        <v>28538</v>
      </c>
      <c r="D3198" t="s">
        <v>28539</v>
      </c>
      <c r="E3198" t="s">
        <v>28540</v>
      </c>
      <c r="F3198" t="s">
        <v>28541</v>
      </c>
      <c r="G3198" t="s">
        <v>3917</v>
      </c>
      <c r="H3198">
        <v>34.9861</v>
      </c>
      <c r="I3198">
        <v>57.1</v>
      </c>
      <c r="K3198" t="s">
        <v>28542</v>
      </c>
      <c r="L3198">
        <v>181</v>
      </c>
      <c r="M3198">
        <v>10839</v>
      </c>
      <c r="N3198" t="s">
        <v>28529</v>
      </c>
      <c r="O3198" t="s">
        <v>28543</v>
      </c>
      <c r="P3198" t="s">
        <v>28544</v>
      </c>
    </row>
    <row r="3199" spans="1:17" x14ac:dyDescent="0.3">
      <c r="A3199" t="s">
        <v>28545</v>
      </c>
      <c r="B3199" t="s">
        <v>4091</v>
      </c>
      <c r="C3199" t="s">
        <v>28546</v>
      </c>
      <c r="D3199" t="s">
        <v>28547</v>
      </c>
      <c r="E3199" t="s">
        <v>28548</v>
      </c>
      <c r="F3199" t="s">
        <v>28549</v>
      </c>
      <c r="G3199" t="s">
        <v>3917</v>
      </c>
      <c r="H3199">
        <v>30.0899</v>
      </c>
      <c r="I3199">
        <v>24.889299999999999</v>
      </c>
      <c r="J3199" t="s">
        <v>28550</v>
      </c>
      <c r="K3199" t="s">
        <v>28551</v>
      </c>
      <c r="L3199">
        <v>953</v>
      </c>
      <c r="M3199">
        <v>0</v>
      </c>
      <c r="N3199" t="s">
        <v>28552</v>
      </c>
      <c r="O3199" t="s">
        <v>28553</v>
      </c>
    </row>
    <row r="3200" spans="1:17" x14ac:dyDescent="0.3">
      <c r="A3200" t="s">
        <v>28554</v>
      </c>
      <c r="B3200" t="s">
        <v>4267</v>
      </c>
      <c r="C3200" t="s">
        <v>28555</v>
      </c>
      <c r="D3200" t="s">
        <v>28556</v>
      </c>
      <c r="E3200" t="s">
        <v>28557</v>
      </c>
      <c r="F3200" t="s">
        <v>28558</v>
      </c>
      <c r="G3200" t="s">
        <v>3917</v>
      </c>
      <c r="H3200">
        <v>1725.11</v>
      </c>
      <c r="I3200">
        <v>28</v>
      </c>
      <c r="K3200" t="s">
        <v>28559</v>
      </c>
      <c r="L3200">
        <v>43541</v>
      </c>
      <c r="M3200">
        <v>19051</v>
      </c>
      <c r="N3200" t="s">
        <v>28560</v>
      </c>
      <c r="O3200" t="s">
        <v>28561</v>
      </c>
    </row>
    <row r="3201" spans="1:17" x14ac:dyDescent="0.3">
      <c r="A3201" t="s">
        <v>3858</v>
      </c>
      <c r="B3201" t="s">
        <v>3912</v>
      </c>
      <c r="C3201" t="s">
        <v>28562</v>
      </c>
      <c r="D3201" t="s">
        <v>28563</v>
      </c>
      <c r="E3201" t="s">
        <v>28564</v>
      </c>
      <c r="F3201" t="s">
        <v>28565</v>
      </c>
      <c r="G3201" t="s">
        <v>3917</v>
      </c>
      <c r="H3201">
        <v>299.90100000000001</v>
      </c>
      <c r="I3201">
        <v>47.2</v>
      </c>
      <c r="K3201" t="s">
        <v>28566</v>
      </c>
      <c r="L3201">
        <v>26786</v>
      </c>
      <c r="M3201">
        <v>0</v>
      </c>
      <c r="N3201" t="s">
        <v>12668</v>
      </c>
      <c r="O3201" t="s">
        <v>28567</v>
      </c>
    </row>
    <row r="3202" spans="1:17" x14ac:dyDescent="0.3">
      <c r="A3202" t="s">
        <v>28568</v>
      </c>
      <c r="B3202" t="s">
        <v>4226</v>
      </c>
      <c r="D3202" t="s">
        <v>28569</v>
      </c>
      <c r="E3202" t="s">
        <v>28570</v>
      </c>
      <c r="F3202" t="s">
        <v>28571</v>
      </c>
      <c r="G3202" t="s">
        <v>3917</v>
      </c>
      <c r="H3202">
        <v>85.491399999999999</v>
      </c>
      <c r="I3202">
        <v>31.4</v>
      </c>
      <c r="K3202" t="s">
        <v>28572</v>
      </c>
      <c r="L3202">
        <v>23763</v>
      </c>
      <c r="M3202">
        <v>22620</v>
      </c>
      <c r="N3202" t="s">
        <v>28573</v>
      </c>
      <c r="O3202" t="s">
        <v>28574</v>
      </c>
    </row>
    <row r="3203" spans="1:17" x14ac:dyDescent="0.3">
      <c r="A3203" t="s">
        <v>28575</v>
      </c>
      <c r="B3203" t="s">
        <v>3912</v>
      </c>
      <c r="D3203" t="s">
        <v>28576</v>
      </c>
      <c r="E3203" t="s">
        <v>28577</v>
      </c>
      <c r="F3203" t="s">
        <v>28578</v>
      </c>
      <c r="G3203" t="s">
        <v>3917</v>
      </c>
      <c r="H3203">
        <v>32.837200000000003</v>
      </c>
      <c r="I3203">
        <v>32.5</v>
      </c>
      <c r="K3203" t="s">
        <v>28579</v>
      </c>
      <c r="L3203">
        <v>9146</v>
      </c>
      <c r="M3203">
        <v>0</v>
      </c>
      <c r="N3203" t="s">
        <v>26507</v>
      </c>
      <c r="O3203" t="s">
        <v>28580</v>
      </c>
    </row>
    <row r="3204" spans="1:17" x14ac:dyDescent="0.3">
      <c r="A3204" t="s">
        <v>28581</v>
      </c>
      <c r="B3204" t="s">
        <v>3984</v>
      </c>
      <c r="C3204" t="s">
        <v>28582</v>
      </c>
      <c r="D3204" t="s">
        <v>28583</v>
      </c>
      <c r="E3204" t="s">
        <v>28584</v>
      </c>
      <c r="F3204" t="s">
        <v>28585</v>
      </c>
      <c r="G3204" t="s">
        <v>3917</v>
      </c>
      <c r="H3204">
        <v>9.1356400000000004</v>
      </c>
      <c r="I3204">
        <v>31</v>
      </c>
      <c r="K3204" t="s">
        <v>28586</v>
      </c>
      <c r="L3204">
        <v>395</v>
      </c>
      <c r="M3204">
        <v>0</v>
      </c>
      <c r="N3204" t="s">
        <v>28587</v>
      </c>
      <c r="O3204" t="s">
        <v>28588</v>
      </c>
      <c r="Q3204">
        <v>25</v>
      </c>
    </row>
    <row r="3205" spans="1:17" x14ac:dyDescent="0.3">
      <c r="A3205" t="s">
        <v>28589</v>
      </c>
      <c r="B3205" t="s">
        <v>3912</v>
      </c>
      <c r="D3205" t="s">
        <v>28590</v>
      </c>
      <c r="E3205" t="s">
        <v>28577</v>
      </c>
      <c r="F3205" t="s">
        <v>28591</v>
      </c>
      <c r="G3205" t="s">
        <v>3917</v>
      </c>
      <c r="H3205">
        <v>21.121400000000001</v>
      </c>
      <c r="I3205">
        <v>34</v>
      </c>
      <c r="K3205" t="s">
        <v>28592</v>
      </c>
      <c r="L3205">
        <v>6236</v>
      </c>
      <c r="M3205">
        <v>0</v>
      </c>
      <c r="N3205" t="s">
        <v>26507</v>
      </c>
      <c r="O3205" t="s">
        <v>28593</v>
      </c>
    </row>
    <row r="3206" spans="1:17" x14ac:dyDescent="0.3">
      <c r="A3206" t="s">
        <v>28594</v>
      </c>
      <c r="B3206" t="s">
        <v>4772</v>
      </c>
      <c r="C3206" t="s">
        <v>28595</v>
      </c>
      <c r="D3206" t="s">
        <v>28596</v>
      </c>
      <c r="E3206" t="s">
        <v>15488</v>
      </c>
      <c r="F3206" t="s">
        <v>28597</v>
      </c>
      <c r="G3206" t="s">
        <v>3989</v>
      </c>
      <c r="H3206">
        <v>3.8081900000000002</v>
      </c>
      <c r="I3206">
        <v>46.4</v>
      </c>
      <c r="K3206" t="s">
        <v>28598</v>
      </c>
      <c r="L3206">
        <v>990</v>
      </c>
      <c r="M3206">
        <v>0</v>
      </c>
      <c r="N3206" t="s">
        <v>5945</v>
      </c>
      <c r="O3206" t="s">
        <v>28599</v>
      </c>
    </row>
    <row r="3207" spans="1:17" x14ac:dyDescent="0.3">
      <c r="A3207" t="s">
        <v>279</v>
      </c>
      <c r="B3207" t="s">
        <v>4347</v>
      </c>
      <c r="C3207" t="s">
        <v>28600</v>
      </c>
      <c r="D3207" t="s">
        <v>28601</v>
      </c>
      <c r="E3207" t="s">
        <v>28602</v>
      </c>
      <c r="F3207" t="s">
        <v>28603</v>
      </c>
      <c r="G3207" t="s">
        <v>3989</v>
      </c>
      <c r="H3207">
        <v>27.770099999999999</v>
      </c>
      <c r="I3207">
        <v>53.8</v>
      </c>
      <c r="K3207" t="s">
        <v>28604</v>
      </c>
      <c r="L3207">
        <v>1975</v>
      </c>
      <c r="M3207">
        <v>0</v>
      </c>
      <c r="N3207" t="s">
        <v>28605</v>
      </c>
      <c r="O3207" t="s">
        <v>28606</v>
      </c>
    </row>
    <row r="3208" spans="1:17" x14ac:dyDescent="0.3">
      <c r="A3208" t="s">
        <v>28607</v>
      </c>
      <c r="B3208" t="s">
        <v>4347</v>
      </c>
      <c r="C3208" t="s">
        <v>28608</v>
      </c>
      <c r="D3208" t="s">
        <v>28609</v>
      </c>
      <c r="E3208" t="s">
        <v>28610</v>
      </c>
      <c r="F3208" t="s">
        <v>28611</v>
      </c>
      <c r="G3208" t="s">
        <v>3917</v>
      </c>
      <c r="H3208">
        <v>39.739800000000002</v>
      </c>
      <c r="I3208">
        <v>57.5</v>
      </c>
      <c r="K3208" t="s">
        <v>28612</v>
      </c>
      <c r="L3208">
        <v>1731</v>
      </c>
      <c r="M3208">
        <v>14438</v>
      </c>
      <c r="N3208" t="s">
        <v>28613</v>
      </c>
      <c r="O3208" t="s">
        <v>28614</v>
      </c>
      <c r="Q3208">
        <v>25</v>
      </c>
    </row>
    <row r="3209" spans="1:17" x14ac:dyDescent="0.3">
      <c r="A3209" t="s">
        <v>730</v>
      </c>
      <c r="B3209" t="s">
        <v>3984</v>
      </c>
      <c r="C3209" t="s">
        <v>28615</v>
      </c>
      <c r="D3209" t="s">
        <v>28616</v>
      </c>
      <c r="E3209" t="s">
        <v>28617</v>
      </c>
      <c r="F3209" t="s">
        <v>28618</v>
      </c>
      <c r="G3209" t="s">
        <v>3917</v>
      </c>
      <c r="H3209">
        <v>33.721899999999998</v>
      </c>
      <c r="I3209">
        <v>46.5</v>
      </c>
      <c r="K3209" t="s">
        <v>28619</v>
      </c>
      <c r="L3209">
        <v>212</v>
      </c>
      <c r="M3209">
        <v>10403</v>
      </c>
      <c r="N3209" t="s">
        <v>28613</v>
      </c>
      <c r="O3209" t="s">
        <v>28620</v>
      </c>
      <c r="P3209" t="s">
        <v>28621</v>
      </c>
    </row>
    <row r="3210" spans="1:17" x14ac:dyDescent="0.3">
      <c r="A3210" t="s">
        <v>3878</v>
      </c>
      <c r="B3210" t="s">
        <v>3984</v>
      </c>
      <c r="C3210" t="s">
        <v>28622</v>
      </c>
      <c r="D3210" t="s">
        <v>28623</v>
      </c>
      <c r="E3210" t="s">
        <v>28624</v>
      </c>
      <c r="F3210" t="s">
        <v>28625</v>
      </c>
      <c r="G3210" t="s">
        <v>4048</v>
      </c>
      <c r="H3210">
        <v>45.351300000000002</v>
      </c>
      <c r="I3210">
        <v>45.972999999999999</v>
      </c>
      <c r="J3210" t="s">
        <v>28626</v>
      </c>
      <c r="L3210">
        <v>21</v>
      </c>
      <c r="M3210">
        <v>10820</v>
      </c>
      <c r="N3210" t="s">
        <v>10031</v>
      </c>
      <c r="O3210" t="s">
        <v>28627</v>
      </c>
    </row>
    <row r="3211" spans="1:17" x14ac:dyDescent="0.3">
      <c r="A3211" t="s">
        <v>28628</v>
      </c>
      <c r="B3211" t="s">
        <v>3984</v>
      </c>
      <c r="C3211" t="s">
        <v>28629</v>
      </c>
      <c r="D3211" t="s">
        <v>28630</v>
      </c>
      <c r="E3211" t="s">
        <v>28631</v>
      </c>
      <c r="F3211" t="s">
        <v>28632</v>
      </c>
      <c r="G3211" t="s">
        <v>3917</v>
      </c>
      <c r="H3211">
        <v>30.858599999999999</v>
      </c>
      <c r="I3211">
        <v>44.3</v>
      </c>
      <c r="K3211" t="s">
        <v>28633</v>
      </c>
      <c r="L3211">
        <v>48</v>
      </c>
      <c r="M3211">
        <v>9523</v>
      </c>
      <c r="N3211" t="s">
        <v>28634</v>
      </c>
      <c r="O3211" t="s">
        <v>28635</v>
      </c>
      <c r="P3211" t="s">
        <v>28636</v>
      </c>
      <c r="Q3211">
        <v>26</v>
      </c>
    </row>
    <row r="3212" spans="1:17" x14ac:dyDescent="0.3">
      <c r="A3212" t="s">
        <v>28637</v>
      </c>
      <c r="B3212" t="s">
        <v>3984</v>
      </c>
      <c r="C3212" t="s">
        <v>28638</v>
      </c>
      <c r="D3212" t="s">
        <v>28639</v>
      </c>
      <c r="E3212" t="s">
        <v>28640</v>
      </c>
      <c r="F3212" t="s">
        <v>28641</v>
      </c>
      <c r="G3212" t="s">
        <v>3917</v>
      </c>
      <c r="H3212">
        <v>39.803199999999997</v>
      </c>
      <c r="I3212">
        <v>49.2</v>
      </c>
      <c r="K3212" t="s">
        <v>28642</v>
      </c>
      <c r="L3212">
        <v>776</v>
      </c>
      <c r="M3212">
        <v>14177</v>
      </c>
      <c r="N3212" t="s">
        <v>28643</v>
      </c>
      <c r="O3212" t="s">
        <v>28644</v>
      </c>
      <c r="Q3212">
        <v>25</v>
      </c>
    </row>
    <row r="3213" spans="1:17" x14ac:dyDescent="0.3">
      <c r="A3213" t="s">
        <v>28645</v>
      </c>
      <c r="B3213" t="s">
        <v>3923</v>
      </c>
      <c r="C3213" t="s">
        <v>28646</v>
      </c>
      <c r="D3213" t="s">
        <v>28647</v>
      </c>
      <c r="E3213" t="s">
        <v>28648</v>
      </c>
      <c r="F3213" t="s">
        <v>28649</v>
      </c>
      <c r="G3213" t="s">
        <v>3989</v>
      </c>
      <c r="H3213">
        <v>740.03599999999994</v>
      </c>
      <c r="I3213">
        <v>39.1</v>
      </c>
      <c r="K3213" t="s">
        <v>28650</v>
      </c>
      <c r="L3213">
        <v>794288</v>
      </c>
      <c r="M3213">
        <v>0</v>
      </c>
      <c r="N3213" t="s">
        <v>24554</v>
      </c>
      <c r="O3213" t="s">
        <v>28651</v>
      </c>
    </row>
    <row r="3214" spans="1:17" x14ac:dyDescent="0.3">
      <c r="A3214" t="s">
        <v>28652</v>
      </c>
      <c r="B3214" t="s">
        <v>4367</v>
      </c>
      <c r="C3214" t="s">
        <v>28653</v>
      </c>
      <c r="D3214" t="s">
        <v>28654</v>
      </c>
      <c r="E3214" t="s">
        <v>28655</v>
      </c>
      <c r="F3214" t="s">
        <v>28656</v>
      </c>
      <c r="G3214" t="s">
        <v>3989</v>
      </c>
      <c r="H3214">
        <v>899.65</v>
      </c>
      <c r="I3214">
        <v>40.9</v>
      </c>
      <c r="K3214" t="s">
        <v>28657</v>
      </c>
      <c r="L3214">
        <v>10489</v>
      </c>
      <c r="M3214">
        <v>0</v>
      </c>
      <c r="N3214" t="s">
        <v>24554</v>
      </c>
      <c r="O3214" t="s">
        <v>28658</v>
      </c>
    </row>
    <row r="3215" spans="1:17" x14ac:dyDescent="0.3">
      <c r="A3215" t="s">
        <v>28659</v>
      </c>
      <c r="B3215" t="s">
        <v>4347</v>
      </c>
      <c r="C3215" t="s">
        <v>28660</v>
      </c>
      <c r="D3215" t="s">
        <v>28661</v>
      </c>
      <c r="E3215" t="s">
        <v>28662</v>
      </c>
      <c r="F3215" t="s">
        <v>28663</v>
      </c>
      <c r="G3215" t="s">
        <v>3989</v>
      </c>
      <c r="H3215">
        <v>34.612299999999998</v>
      </c>
      <c r="I3215">
        <v>48.8</v>
      </c>
      <c r="K3215" t="s">
        <v>28664</v>
      </c>
      <c r="L3215">
        <v>1355</v>
      </c>
      <c r="M3215">
        <v>13684</v>
      </c>
      <c r="N3215" t="s">
        <v>28665</v>
      </c>
      <c r="O3215" t="s">
        <v>28666</v>
      </c>
    </row>
    <row r="3216" spans="1:17" x14ac:dyDescent="0.3">
      <c r="A3216" t="s">
        <v>28667</v>
      </c>
      <c r="B3216" t="s">
        <v>3984</v>
      </c>
      <c r="C3216" t="s">
        <v>28668</v>
      </c>
      <c r="D3216" t="s">
        <v>28669</v>
      </c>
      <c r="E3216" t="s">
        <v>28670</v>
      </c>
      <c r="F3216" t="s">
        <v>28671</v>
      </c>
      <c r="G3216" t="s">
        <v>3917</v>
      </c>
      <c r="H3216">
        <v>28.1737</v>
      </c>
      <c r="I3216">
        <v>50.4</v>
      </c>
      <c r="K3216" t="s">
        <v>28672</v>
      </c>
      <c r="L3216">
        <v>167</v>
      </c>
      <c r="M3216">
        <v>0</v>
      </c>
      <c r="N3216" t="s">
        <v>7161</v>
      </c>
      <c r="O3216" t="s">
        <v>28673</v>
      </c>
    </row>
    <row r="3217" spans="1:17" x14ac:dyDescent="0.3">
      <c r="A3217" t="s">
        <v>28674</v>
      </c>
      <c r="B3217" t="s">
        <v>4347</v>
      </c>
      <c r="C3217" t="s">
        <v>28675</v>
      </c>
      <c r="D3217" t="s">
        <v>28676</v>
      </c>
      <c r="E3217" t="s">
        <v>28670</v>
      </c>
      <c r="F3217" t="s">
        <v>28677</v>
      </c>
      <c r="G3217" t="s">
        <v>3917</v>
      </c>
      <c r="H3217">
        <v>16.34</v>
      </c>
      <c r="I3217">
        <v>49.4</v>
      </c>
      <c r="K3217" t="s">
        <v>28678</v>
      </c>
      <c r="L3217">
        <v>2892</v>
      </c>
      <c r="M3217">
        <v>0</v>
      </c>
      <c r="N3217" t="s">
        <v>7161</v>
      </c>
      <c r="O3217" t="s">
        <v>28679</v>
      </c>
    </row>
    <row r="3218" spans="1:17" x14ac:dyDescent="0.3">
      <c r="A3218" t="s">
        <v>28680</v>
      </c>
      <c r="B3218" t="s">
        <v>3912</v>
      </c>
      <c r="C3218" t="s">
        <v>28681</v>
      </c>
      <c r="D3218" t="s">
        <v>28682</v>
      </c>
      <c r="E3218" t="s">
        <v>28683</v>
      </c>
      <c r="F3218" t="s">
        <v>28684</v>
      </c>
      <c r="G3218" t="s">
        <v>3917</v>
      </c>
      <c r="H3218">
        <v>35.886499999999998</v>
      </c>
      <c r="I3218">
        <v>53.7</v>
      </c>
      <c r="K3218" t="s">
        <v>28685</v>
      </c>
      <c r="L3218">
        <v>1043</v>
      </c>
      <c r="M3218">
        <v>0</v>
      </c>
      <c r="N3218" t="s">
        <v>13470</v>
      </c>
      <c r="O3218" t="s">
        <v>28686</v>
      </c>
    </row>
    <row r="3219" spans="1:17" x14ac:dyDescent="0.3">
      <c r="A3219" t="s">
        <v>28687</v>
      </c>
      <c r="B3219" t="s">
        <v>4367</v>
      </c>
      <c r="C3219" t="s">
        <v>28688</v>
      </c>
      <c r="D3219" t="s">
        <v>28689</v>
      </c>
      <c r="E3219" t="s">
        <v>28690</v>
      </c>
      <c r="F3219" t="s">
        <v>28691</v>
      </c>
      <c r="G3219" t="s">
        <v>3906</v>
      </c>
      <c r="H3219">
        <v>683.98699999999997</v>
      </c>
      <c r="I3219">
        <v>40.383499999999998</v>
      </c>
      <c r="J3219" t="s">
        <v>28692</v>
      </c>
      <c r="K3219" t="s">
        <v>28693</v>
      </c>
      <c r="L3219">
        <v>5211</v>
      </c>
      <c r="M3219">
        <v>0</v>
      </c>
      <c r="N3219" t="s">
        <v>7296</v>
      </c>
      <c r="O3219" t="s">
        <v>28694</v>
      </c>
    </row>
    <row r="3220" spans="1:17" x14ac:dyDescent="0.3">
      <c r="A3220" t="s">
        <v>28695</v>
      </c>
      <c r="B3220" t="s">
        <v>4511</v>
      </c>
      <c r="C3220" t="s">
        <v>28696</v>
      </c>
      <c r="D3220" t="s">
        <v>28697</v>
      </c>
      <c r="E3220" t="s">
        <v>28698</v>
      </c>
      <c r="F3220" t="s">
        <v>28699</v>
      </c>
      <c r="G3220" t="s">
        <v>3906</v>
      </c>
      <c r="H3220">
        <v>3535.8</v>
      </c>
      <c r="I3220">
        <v>43.6691</v>
      </c>
      <c r="J3220" t="s">
        <v>28700</v>
      </c>
      <c r="K3220" t="s">
        <v>28701</v>
      </c>
      <c r="L3220">
        <v>5370</v>
      </c>
      <c r="M3220">
        <v>0</v>
      </c>
      <c r="N3220" t="s">
        <v>10467</v>
      </c>
      <c r="O3220" t="s">
        <v>28702</v>
      </c>
    </row>
    <row r="3221" spans="1:17" x14ac:dyDescent="0.3">
      <c r="A3221" t="s">
        <v>28703</v>
      </c>
      <c r="B3221" t="s">
        <v>4226</v>
      </c>
      <c r="C3221" t="s">
        <v>28704</v>
      </c>
      <c r="D3221" t="s">
        <v>28705</v>
      </c>
      <c r="E3221" t="s">
        <v>28706</v>
      </c>
      <c r="F3221" t="s">
        <v>28707</v>
      </c>
      <c r="G3221" t="s">
        <v>3906</v>
      </c>
      <c r="H3221">
        <v>280.428</v>
      </c>
      <c r="I3221">
        <v>33.895400000000002</v>
      </c>
      <c r="J3221" t="s">
        <v>28708</v>
      </c>
      <c r="K3221" t="s">
        <v>28709</v>
      </c>
      <c r="L3221">
        <v>208</v>
      </c>
      <c r="M3221">
        <v>0</v>
      </c>
      <c r="N3221" t="s">
        <v>8557</v>
      </c>
      <c r="O3221" t="s">
        <v>28710</v>
      </c>
    </row>
    <row r="3222" spans="1:17" x14ac:dyDescent="0.3">
      <c r="A3222" t="s">
        <v>28711</v>
      </c>
      <c r="B3222" t="s">
        <v>3923</v>
      </c>
      <c r="D3222" t="s">
        <v>28712</v>
      </c>
      <c r="E3222" t="s">
        <v>28713</v>
      </c>
      <c r="F3222" t="s">
        <v>28714</v>
      </c>
      <c r="G3222" t="s">
        <v>3917</v>
      </c>
      <c r="H3222">
        <v>263.78800000000001</v>
      </c>
      <c r="I3222">
        <v>0</v>
      </c>
      <c r="K3222" t="s">
        <v>28715</v>
      </c>
      <c r="L3222">
        <v>12713</v>
      </c>
      <c r="M3222">
        <v>0</v>
      </c>
      <c r="N3222" t="s">
        <v>28716</v>
      </c>
      <c r="O3222" t="s">
        <v>28717</v>
      </c>
    </row>
    <row r="3223" spans="1:17" x14ac:dyDescent="0.3">
      <c r="A3223" t="s">
        <v>28718</v>
      </c>
      <c r="B3223" t="s">
        <v>4347</v>
      </c>
      <c r="D3223" t="s">
        <v>28719</v>
      </c>
      <c r="E3223" t="s">
        <v>28720</v>
      </c>
      <c r="F3223" t="s">
        <v>28721</v>
      </c>
      <c r="G3223" t="s">
        <v>3989</v>
      </c>
      <c r="H3223">
        <v>28.653600000000001</v>
      </c>
      <c r="I3223">
        <v>56.5</v>
      </c>
      <c r="K3223" t="s">
        <v>28722</v>
      </c>
      <c r="L3223">
        <v>72</v>
      </c>
      <c r="M3223">
        <v>10587</v>
      </c>
      <c r="N3223" t="s">
        <v>11132</v>
      </c>
      <c r="O3223" t="s">
        <v>28723</v>
      </c>
      <c r="Q3223">
        <v>22</v>
      </c>
    </row>
    <row r="3224" spans="1:17" x14ac:dyDescent="0.3">
      <c r="A3224" t="s">
        <v>28724</v>
      </c>
      <c r="B3224" t="s">
        <v>3923</v>
      </c>
      <c r="D3224" t="s">
        <v>28725</v>
      </c>
      <c r="E3224" t="s">
        <v>19282</v>
      </c>
      <c r="F3224" t="s">
        <v>28726</v>
      </c>
      <c r="G3224" t="s">
        <v>3917</v>
      </c>
      <c r="H3224">
        <v>229.21100000000001</v>
      </c>
      <c r="I3224">
        <v>35.4</v>
      </c>
      <c r="K3224" t="s">
        <v>28727</v>
      </c>
      <c r="L3224">
        <v>160</v>
      </c>
      <c r="M3224">
        <v>0</v>
      </c>
      <c r="N3224" t="s">
        <v>19285</v>
      </c>
      <c r="O3224" t="s">
        <v>28728</v>
      </c>
    </row>
    <row r="3225" spans="1:17" x14ac:dyDescent="0.3">
      <c r="A3225" t="s">
        <v>28729</v>
      </c>
      <c r="B3225" t="s">
        <v>3923</v>
      </c>
      <c r="D3225" t="s">
        <v>28730</v>
      </c>
      <c r="E3225" t="s">
        <v>19282</v>
      </c>
      <c r="F3225" t="s">
        <v>28731</v>
      </c>
      <c r="G3225" t="s">
        <v>3917</v>
      </c>
      <c r="H3225">
        <v>184.15600000000001</v>
      </c>
      <c r="I3225">
        <v>35.4</v>
      </c>
      <c r="K3225" t="s">
        <v>28732</v>
      </c>
      <c r="L3225">
        <v>705</v>
      </c>
      <c r="M3225">
        <v>0</v>
      </c>
      <c r="N3225" t="s">
        <v>19285</v>
      </c>
      <c r="O3225" t="s">
        <v>28733</v>
      </c>
    </row>
    <row r="3226" spans="1:17" x14ac:dyDescent="0.3">
      <c r="A3226" t="s">
        <v>28734</v>
      </c>
      <c r="B3226" t="s">
        <v>3984</v>
      </c>
      <c r="C3226" t="s">
        <v>28735</v>
      </c>
      <c r="D3226" t="s">
        <v>28736</v>
      </c>
      <c r="E3226" t="s">
        <v>28737</v>
      </c>
      <c r="F3226" t="s">
        <v>28738</v>
      </c>
      <c r="G3226" t="s">
        <v>3989</v>
      </c>
      <c r="H3226">
        <v>41.129199999999997</v>
      </c>
      <c r="I3226">
        <v>0</v>
      </c>
      <c r="K3226" t="s">
        <v>28739</v>
      </c>
      <c r="L3226">
        <v>10291</v>
      </c>
      <c r="M3226">
        <v>0</v>
      </c>
      <c r="N3226" t="s">
        <v>28740</v>
      </c>
      <c r="O3226" t="s">
        <v>28741</v>
      </c>
    </row>
    <row r="3227" spans="1:17" x14ac:dyDescent="0.3">
      <c r="A3227" t="s">
        <v>28742</v>
      </c>
      <c r="B3227" t="s">
        <v>3984</v>
      </c>
      <c r="C3227" t="s">
        <v>28743</v>
      </c>
      <c r="D3227" t="s">
        <v>28744</v>
      </c>
      <c r="E3227" t="s">
        <v>28745</v>
      </c>
      <c r="F3227" t="s">
        <v>28746</v>
      </c>
      <c r="G3227" t="s">
        <v>3989</v>
      </c>
      <c r="H3227">
        <v>38.623899999999999</v>
      </c>
      <c r="I3227">
        <v>0</v>
      </c>
      <c r="K3227" t="s">
        <v>28747</v>
      </c>
      <c r="L3227">
        <v>8530</v>
      </c>
      <c r="M3227">
        <v>0</v>
      </c>
      <c r="N3227" t="s">
        <v>28740</v>
      </c>
      <c r="O3227" t="s">
        <v>28748</v>
      </c>
    </row>
    <row r="3228" spans="1:17" x14ac:dyDescent="0.3">
      <c r="A3228" t="s">
        <v>28749</v>
      </c>
      <c r="B3228" t="s">
        <v>3984</v>
      </c>
      <c r="C3228" t="s">
        <v>28750</v>
      </c>
      <c r="D3228" t="s">
        <v>28751</v>
      </c>
      <c r="E3228" t="s">
        <v>28752</v>
      </c>
      <c r="F3228" t="s">
        <v>28753</v>
      </c>
      <c r="G3228" t="s">
        <v>3906</v>
      </c>
      <c r="H3228">
        <v>38.516500000000001</v>
      </c>
      <c r="I3228">
        <v>38.536299999999997</v>
      </c>
      <c r="J3228" t="s">
        <v>28754</v>
      </c>
      <c r="L3228">
        <v>14</v>
      </c>
      <c r="M3228">
        <v>0</v>
      </c>
      <c r="N3228" t="s">
        <v>28740</v>
      </c>
      <c r="O3228" t="s">
        <v>28755</v>
      </c>
      <c r="Q3228">
        <v>25</v>
      </c>
    </row>
    <row r="3229" spans="1:17" x14ac:dyDescent="0.3">
      <c r="A3229" t="s">
        <v>166</v>
      </c>
      <c r="B3229" t="s">
        <v>3984</v>
      </c>
      <c r="C3229" t="s">
        <v>28756</v>
      </c>
      <c r="D3229" t="s">
        <v>28757</v>
      </c>
      <c r="E3229" t="s">
        <v>28758</v>
      </c>
      <c r="F3229" t="s">
        <v>28759</v>
      </c>
      <c r="G3229" t="s">
        <v>4048</v>
      </c>
      <c r="H3229">
        <v>19.5672</v>
      </c>
      <c r="I3229">
        <v>38.2376</v>
      </c>
      <c r="J3229" t="s">
        <v>28760</v>
      </c>
      <c r="L3229">
        <v>7</v>
      </c>
      <c r="M3229">
        <v>0</v>
      </c>
      <c r="N3229" t="s">
        <v>28740</v>
      </c>
      <c r="O3229" t="s">
        <v>28761</v>
      </c>
      <c r="Q3229">
        <v>25</v>
      </c>
    </row>
    <row r="3230" spans="1:17" x14ac:dyDescent="0.3">
      <c r="A3230" t="s">
        <v>28762</v>
      </c>
      <c r="B3230" t="s">
        <v>4226</v>
      </c>
      <c r="C3230" t="s">
        <v>28763</v>
      </c>
      <c r="D3230" t="s">
        <v>28764</v>
      </c>
      <c r="E3230" t="s">
        <v>28765</v>
      </c>
      <c r="F3230" t="s">
        <v>28766</v>
      </c>
      <c r="G3230" t="s">
        <v>3989</v>
      </c>
      <c r="H3230">
        <v>234.34399999999999</v>
      </c>
      <c r="I3230">
        <v>30</v>
      </c>
      <c r="K3230" t="s">
        <v>28767</v>
      </c>
      <c r="L3230">
        <v>3063</v>
      </c>
      <c r="M3230">
        <v>17463</v>
      </c>
      <c r="N3230" t="s">
        <v>28740</v>
      </c>
      <c r="O3230" t="s">
        <v>28768</v>
      </c>
      <c r="P3230" t="s">
        <v>28769</v>
      </c>
    </row>
    <row r="3231" spans="1:17" x14ac:dyDescent="0.3">
      <c r="A3231" t="s">
        <v>28770</v>
      </c>
      <c r="B3231" t="s">
        <v>3923</v>
      </c>
      <c r="C3231" t="s">
        <v>28771</v>
      </c>
      <c r="D3231" t="s">
        <v>28772</v>
      </c>
      <c r="E3231" t="s">
        <v>28773</v>
      </c>
      <c r="F3231" t="s">
        <v>28774</v>
      </c>
      <c r="G3231" t="s">
        <v>3917</v>
      </c>
      <c r="H3231">
        <v>417.66</v>
      </c>
      <c r="I3231">
        <v>33.6</v>
      </c>
      <c r="K3231" t="s">
        <v>28775</v>
      </c>
      <c r="L3231">
        <v>1565</v>
      </c>
      <c r="M3231">
        <v>0</v>
      </c>
      <c r="N3231" t="s">
        <v>19934</v>
      </c>
      <c r="O3231" t="s">
        <v>28776</v>
      </c>
    </row>
    <row r="3232" spans="1:17" x14ac:dyDescent="0.3">
      <c r="A3232" t="s">
        <v>28777</v>
      </c>
      <c r="B3232" t="s">
        <v>3923</v>
      </c>
      <c r="D3232" t="s">
        <v>28778</v>
      </c>
      <c r="E3232" t="s">
        <v>28779</v>
      </c>
      <c r="F3232" t="s">
        <v>28780</v>
      </c>
      <c r="G3232" t="s">
        <v>3989</v>
      </c>
      <c r="H3232">
        <v>265.53399999999999</v>
      </c>
      <c r="I3232">
        <v>34.4</v>
      </c>
      <c r="K3232" t="s">
        <v>28781</v>
      </c>
      <c r="L3232">
        <v>238488</v>
      </c>
      <c r="M3232">
        <v>0</v>
      </c>
      <c r="N3232" t="s">
        <v>28782</v>
      </c>
      <c r="O3232" t="s">
        <v>28783</v>
      </c>
    </row>
    <row r="3233" spans="1:17" x14ac:dyDescent="0.3">
      <c r="A3233" t="s">
        <v>3747</v>
      </c>
      <c r="B3233" t="s">
        <v>3984</v>
      </c>
      <c r="C3233" t="s">
        <v>28784</v>
      </c>
      <c r="D3233" t="s">
        <v>28785</v>
      </c>
      <c r="E3233" t="s">
        <v>28786</v>
      </c>
      <c r="F3233" t="s">
        <v>28787</v>
      </c>
      <c r="G3233" t="s">
        <v>3989</v>
      </c>
      <c r="H3233">
        <v>33.225700000000003</v>
      </c>
      <c r="I3233">
        <v>52.3</v>
      </c>
      <c r="K3233" t="s">
        <v>28788</v>
      </c>
      <c r="L3233">
        <v>67</v>
      </c>
      <c r="M3233">
        <v>0</v>
      </c>
      <c r="N3233" t="s">
        <v>17064</v>
      </c>
      <c r="O3233" t="s">
        <v>28789</v>
      </c>
      <c r="Q3233">
        <v>24</v>
      </c>
    </row>
    <row r="3234" spans="1:17" x14ac:dyDescent="0.3">
      <c r="A3234" t="s">
        <v>28790</v>
      </c>
      <c r="B3234" t="s">
        <v>4226</v>
      </c>
      <c r="D3234" t="s">
        <v>28791</v>
      </c>
      <c r="E3234" t="s">
        <v>28792</v>
      </c>
      <c r="F3234" t="s">
        <v>28793</v>
      </c>
      <c r="G3234" t="s">
        <v>3917</v>
      </c>
      <c r="H3234">
        <v>208.90799999999999</v>
      </c>
      <c r="I3234">
        <v>0</v>
      </c>
      <c r="K3234" t="s">
        <v>28794</v>
      </c>
      <c r="L3234">
        <v>14695</v>
      </c>
      <c r="M3234">
        <v>0</v>
      </c>
      <c r="N3234" t="s">
        <v>15923</v>
      </c>
      <c r="O3234" t="s">
        <v>28795</v>
      </c>
    </row>
    <row r="3235" spans="1:17" x14ac:dyDescent="0.3">
      <c r="A3235" t="s">
        <v>28796</v>
      </c>
      <c r="B3235" t="s">
        <v>3984</v>
      </c>
      <c r="C3235" t="s">
        <v>28797</v>
      </c>
      <c r="D3235" t="s">
        <v>28798</v>
      </c>
      <c r="E3235" t="s">
        <v>28799</v>
      </c>
      <c r="F3235" t="s">
        <v>28800</v>
      </c>
      <c r="G3235" t="s">
        <v>3989</v>
      </c>
      <c r="H3235">
        <v>43.170999999999999</v>
      </c>
      <c r="I3235">
        <v>0</v>
      </c>
      <c r="K3235" t="s">
        <v>28801</v>
      </c>
      <c r="L3235">
        <v>14029</v>
      </c>
      <c r="M3235">
        <v>0</v>
      </c>
      <c r="N3235" t="s">
        <v>28740</v>
      </c>
      <c r="O3235" t="s">
        <v>28802</v>
      </c>
    </row>
    <row r="3236" spans="1:17" x14ac:dyDescent="0.3">
      <c r="A3236" t="s">
        <v>28803</v>
      </c>
      <c r="B3236" t="s">
        <v>3984</v>
      </c>
      <c r="C3236" t="s">
        <v>28804</v>
      </c>
      <c r="D3236" t="s">
        <v>28805</v>
      </c>
      <c r="E3236" t="s">
        <v>28806</v>
      </c>
      <c r="F3236" t="s">
        <v>28807</v>
      </c>
      <c r="G3236" t="s">
        <v>3989</v>
      </c>
      <c r="H3236">
        <v>39.560699999999997</v>
      </c>
      <c r="I3236">
        <v>50.8</v>
      </c>
      <c r="K3236" t="s">
        <v>28808</v>
      </c>
      <c r="L3236">
        <v>9609</v>
      </c>
      <c r="M3236">
        <v>0</v>
      </c>
      <c r="N3236" t="s">
        <v>28740</v>
      </c>
      <c r="O3236" t="s">
        <v>28809</v>
      </c>
    </row>
    <row r="3237" spans="1:17" x14ac:dyDescent="0.3">
      <c r="A3237" t="s">
        <v>28810</v>
      </c>
      <c r="B3237" t="s">
        <v>3984</v>
      </c>
      <c r="C3237" t="s">
        <v>28811</v>
      </c>
      <c r="D3237" t="s">
        <v>28812</v>
      </c>
      <c r="E3237" t="s">
        <v>28813</v>
      </c>
      <c r="F3237" t="s">
        <v>28814</v>
      </c>
      <c r="G3237" t="s">
        <v>3989</v>
      </c>
      <c r="H3237">
        <v>41.157200000000003</v>
      </c>
      <c r="I3237">
        <v>0</v>
      </c>
      <c r="K3237" t="s">
        <v>28815</v>
      </c>
      <c r="L3237">
        <v>8972</v>
      </c>
      <c r="M3237">
        <v>0</v>
      </c>
      <c r="N3237" t="s">
        <v>28740</v>
      </c>
      <c r="O3237" t="s">
        <v>28816</v>
      </c>
    </row>
    <row r="3238" spans="1:17" x14ac:dyDescent="0.3">
      <c r="A3238" t="s">
        <v>28817</v>
      </c>
      <c r="B3238" t="s">
        <v>3984</v>
      </c>
      <c r="C3238" t="s">
        <v>28818</v>
      </c>
      <c r="D3238" t="s">
        <v>28819</v>
      </c>
      <c r="E3238" t="s">
        <v>28820</v>
      </c>
      <c r="F3238" t="s">
        <v>28821</v>
      </c>
      <c r="G3238" t="s">
        <v>3917</v>
      </c>
      <c r="H3238">
        <v>52.387</v>
      </c>
      <c r="I3238">
        <v>49.8</v>
      </c>
      <c r="K3238" t="s">
        <v>28822</v>
      </c>
      <c r="L3238">
        <v>558</v>
      </c>
      <c r="M3238">
        <v>10310</v>
      </c>
      <c r="N3238" t="s">
        <v>28740</v>
      </c>
      <c r="O3238" t="s">
        <v>28823</v>
      </c>
    </row>
    <row r="3239" spans="1:17" x14ac:dyDescent="0.3">
      <c r="A3239" t="s">
        <v>28824</v>
      </c>
      <c r="B3239" t="s">
        <v>3984</v>
      </c>
      <c r="C3239" t="s">
        <v>28825</v>
      </c>
      <c r="D3239" t="s">
        <v>28826</v>
      </c>
      <c r="E3239" t="s">
        <v>27643</v>
      </c>
      <c r="F3239" t="s">
        <v>28827</v>
      </c>
      <c r="G3239" t="s">
        <v>3989</v>
      </c>
      <c r="H3239">
        <v>27.6799</v>
      </c>
      <c r="I3239">
        <v>58.1</v>
      </c>
      <c r="K3239" t="s">
        <v>28828</v>
      </c>
      <c r="L3239">
        <v>43</v>
      </c>
      <c r="M3239">
        <v>0</v>
      </c>
      <c r="N3239" t="s">
        <v>9419</v>
      </c>
      <c r="O3239" t="s">
        <v>28829</v>
      </c>
      <c r="Q3239">
        <v>20</v>
      </c>
    </row>
    <row r="3240" spans="1:17" x14ac:dyDescent="0.3">
      <c r="A3240" t="s">
        <v>28830</v>
      </c>
      <c r="B3240" t="s">
        <v>5082</v>
      </c>
      <c r="C3240" t="s">
        <v>28831</v>
      </c>
      <c r="D3240" t="s">
        <v>28832</v>
      </c>
      <c r="E3240" t="s">
        <v>13166</v>
      </c>
      <c r="F3240" t="s">
        <v>28833</v>
      </c>
      <c r="G3240" t="s">
        <v>3917</v>
      </c>
      <c r="H3240">
        <v>1428.15</v>
      </c>
      <c r="I3240">
        <v>27.3</v>
      </c>
      <c r="K3240" t="s">
        <v>28834</v>
      </c>
      <c r="L3240">
        <v>255254</v>
      </c>
      <c r="M3240">
        <v>0</v>
      </c>
      <c r="N3240" t="s">
        <v>6933</v>
      </c>
      <c r="O3240" t="s">
        <v>28835</v>
      </c>
    </row>
    <row r="3241" spans="1:17" x14ac:dyDescent="0.3">
      <c r="A3241" t="s">
        <v>28836</v>
      </c>
      <c r="B3241" t="s">
        <v>3984</v>
      </c>
      <c r="C3241" t="s">
        <v>28837</v>
      </c>
      <c r="D3241" t="s">
        <v>28838</v>
      </c>
      <c r="E3241" t="s">
        <v>28839</v>
      </c>
      <c r="F3241" t="s">
        <v>28840</v>
      </c>
      <c r="G3241" t="s">
        <v>3989</v>
      </c>
      <c r="H3241">
        <v>16.642600000000002</v>
      </c>
      <c r="I3241">
        <v>46</v>
      </c>
      <c r="K3241" t="s">
        <v>28841</v>
      </c>
      <c r="L3241">
        <v>166</v>
      </c>
      <c r="M3241">
        <v>0</v>
      </c>
      <c r="N3241" t="s">
        <v>6933</v>
      </c>
      <c r="O3241" t="s">
        <v>28842</v>
      </c>
    </row>
    <row r="3242" spans="1:17" x14ac:dyDescent="0.3">
      <c r="A3242" t="s">
        <v>28843</v>
      </c>
      <c r="B3242" t="s">
        <v>3912</v>
      </c>
      <c r="C3242" t="s">
        <v>28844</v>
      </c>
      <c r="D3242" t="s">
        <v>28845</v>
      </c>
      <c r="E3242" t="s">
        <v>28846</v>
      </c>
      <c r="F3242" t="s">
        <v>28847</v>
      </c>
      <c r="G3242" t="s">
        <v>3917</v>
      </c>
      <c r="H3242">
        <v>808.22699999999998</v>
      </c>
      <c r="I3242">
        <v>46.6</v>
      </c>
      <c r="K3242" t="s">
        <v>28848</v>
      </c>
      <c r="L3242">
        <v>9688</v>
      </c>
      <c r="M3242">
        <v>43403</v>
      </c>
      <c r="N3242" t="s">
        <v>6933</v>
      </c>
      <c r="O3242" t="s">
        <v>28849</v>
      </c>
    </row>
    <row r="3243" spans="1:17" x14ac:dyDescent="0.3">
      <c r="A3243" t="s">
        <v>28850</v>
      </c>
      <c r="B3243" t="s">
        <v>3984</v>
      </c>
      <c r="C3243" t="s">
        <v>28851</v>
      </c>
      <c r="D3243" t="s">
        <v>28852</v>
      </c>
      <c r="E3243" t="s">
        <v>28853</v>
      </c>
      <c r="F3243" t="s">
        <v>28854</v>
      </c>
      <c r="G3243" t="s">
        <v>3917</v>
      </c>
      <c r="H3243">
        <v>38.588700000000003</v>
      </c>
      <c r="I3243">
        <v>44.6</v>
      </c>
      <c r="K3243" t="s">
        <v>28855</v>
      </c>
      <c r="L3243">
        <v>1191</v>
      </c>
      <c r="M3243">
        <v>0</v>
      </c>
      <c r="N3243" t="s">
        <v>28856</v>
      </c>
      <c r="O3243" t="s">
        <v>28857</v>
      </c>
      <c r="Q3243">
        <v>25</v>
      </c>
    </row>
    <row r="3244" spans="1:17" x14ac:dyDescent="0.3">
      <c r="A3244" t="s">
        <v>28858</v>
      </c>
      <c r="B3244" t="s">
        <v>4347</v>
      </c>
      <c r="C3244" t="s">
        <v>28859</v>
      </c>
      <c r="D3244" t="s">
        <v>28860</v>
      </c>
      <c r="E3244" t="s">
        <v>28861</v>
      </c>
      <c r="F3244" t="s">
        <v>28862</v>
      </c>
      <c r="G3244" t="s">
        <v>3917</v>
      </c>
      <c r="H3244">
        <v>36.6297</v>
      </c>
      <c r="I3244">
        <v>57.4</v>
      </c>
      <c r="K3244" t="s">
        <v>28863</v>
      </c>
      <c r="L3244">
        <v>5321</v>
      </c>
      <c r="M3244">
        <v>0</v>
      </c>
      <c r="N3244" t="s">
        <v>28856</v>
      </c>
      <c r="O3244" t="s">
        <v>28864</v>
      </c>
    </row>
    <row r="3245" spans="1:17" x14ac:dyDescent="0.3">
      <c r="A3245" t="s">
        <v>28865</v>
      </c>
      <c r="B3245" t="s">
        <v>3984</v>
      </c>
      <c r="C3245" t="s">
        <v>28866</v>
      </c>
      <c r="D3245" t="s">
        <v>28867</v>
      </c>
      <c r="E3245" t="s">
        <v>28868</v>
      </c>
      <c r="F3245" t="s">
        <v>28869</v>
      </c>
      <c r="G3245" t="s">
        <v>3917</v>
      </c>
      <c r="H3245">
        <v>34.240900000000003</v>
      </c>
      <c r="I3245">
        <v>50.5</v>
      </c>
      <c r="K3245" t="s">
        <v>28870</v>
      </c>
      <c r="L3245">
        <v>23</v>
      </c>
      <c r="M3245">
        <v>0</v>
      </c>
      <c r="N3245" t="s">
        <v>28871</v>
      </c>
      <c r="O3245" t="s">
        <v>28872</v>
      </c>
    </row>
    <row r="3246" spans="1:17" x14ac:dyDescent="0.3">
      <c r="A3246" t="s">
        <v>28873</v>
      </c>
      <c r="B3246" t="s">
        <v>3984</v>
      </c>
      <c r="C3246" t="s">
        <v>28874</v>
      </c>
      <c r="D3246" t="s">
        <v>28875</v>
      </c>
      <c r="E3246" t="s">
        <v>28876</v>
      </c>
      <c r="F3246" t="s">
        <v>28877</v>
      </c>
      <c r="G3246" t="s">
        <v>3917</v>
      </c>
      <c r="H3246">
        <v>32.322699999999998</v>
      </c>
      <c r="I3246">
        <v>53.1</v>
      </c>
      <c r="K3246" t="s">
        <v>28878</v>
      </c>
      <c r="L3246">
        <v>13</v>
      </c>
      <c r="M3246">
        <v>0</v>
      </c>
      <c r="N3246" t="s">
        <v>28879</v>
      </c>
      <c r="O3246" t="s">
        <v>28880</v>
      </c>
      <c r="Q3246">
        <v>25</v>
      </c>
    </row>
    <row r="3247" spans="1:17" x14ac:dyDescent="0.3">
      <c r="A3247" t="s">
        <v>28881</v>
      </c>
      <c r="B3247" t="s">
        <v>4347</v>
      </c>
      <c r="C3247" t="s">
        <v>28882</v>
      </c>
      <c r="D3247" t="s">
        <v>28883</v>
      </c>
      <c r="E3247" t="s">
        <v>28884</v>
      </c>
      <c r="F3247" t="s">
        <v>28885</v>
      </c>
      <c r="G3247" t="s">
        <v>3917</v>
      </c>
      <c r="H3247">
        <v>43.035400000000003</v>
      </c>
      <c r="I3247">
        <v>45.8</v>
      </c>
      <c r="K3247" t="s">
        <v>28886</v>
      </c>
      <c r="L3247">
        <v>491</v>
      </c>
      <c r="M3247">
        <v>0</v>
      </c>
      <c r="N3247" t="s">
        <v>28887</v>
      </c>
      <c r="O3247" t="s">
        <v>28888</v>
      </c>
    </row>
    <row r="3248" spans="1:17" x14ac:dyDescent="0.3">
      <c r="A3248" t="s">
        <v>28889</v>
      </c>
      <c r="B3248" t="s">
        <v>4347</v>
      </c>
      <c r="C3248" t="s">
        <v>28890</v>
      </c>
      <c r="D3248" t="s">
        <v>28891</v>
      </c>
      <c r="E3248" t="s">
        <v>28892</v>
      </c>
      <c r="F3248" t="s">
        <v>28893</v>
      </c>
      <c r="G3248" t="s">
        <v>3917</v>
      </c>
      <c r="H3248">
        <v>52.434800000000003</v>
      </c>
      <c r="I3248">
        <v>47.2</v>
      </c>
      <c r="K3248" t="s">
        <v>28894</v>
      </c>
      <c r="L3248">
        <v>306</v>
      </c>
      <c r="M3248">
        <v>0</v>
      </c>
      <c r="N3248" t="s">
        <v>28895</v>
      </c>
      <c r="O3248" t="s">
        <v>28896</v>
      </c>
    </row>
    <row r="3249" spans="1:17" x14ac:dyDescent="0.3">
      <c r="A3249" t="s">
        <v>28897</v>
      </c>
      <c r="B3249" t="s">
        <v>3984</v>
      </c>
      <c r="C3249" t="s">
        <v>28898</v>
      </c>
      <c r="D3249" t="s">
        <v>28899</v>
      </c>
      <c r="E3249" t="s">
        <v>28900</v>
      </c>
      <c r="F3249" t="s">
        <v>28901</v>
      </c>
      <c r="G3249" t="s">
        <v>3917</v>
      </c>
      <c r="H3249">
        <v>9.2138799999999996</v>
      </c>
      <c r="I3249">
        <v>49</v>
      </c>
      <c r="K3249" t="s">
        <v>28902</v>
      </c>
      <c r="L3249">
        <v>15</v>
      </c>
      <c r="M3249">
        <v>0</v>
      </c>
      <c r="N3249" t="s">
        <v>28903</v>
      </c>
      <c r="O3249" t="s">
        <v>28904</v>
      </c>
    </row>
    <row r="3250" spans="1:17" x14ac:dyDescent="0.3">
      <c r="A3250" t="s">
        <v>28905</v>
      </c>
      <c r="B3250" t="s">
        <v>4198</v>
      </c>
      <c r="C3250" t="s">
        <v>28906</v>
      </c>
      <c r="D3250" t="s">
        <v>28907</v>
      </c>
      <c r="E3250" t="s">
        <v>9061</v>
      </c>
      <c r="F3250" t="s">
        <v>28908</v>
      </c>
      <c r="G3250" t="s">
        <v>3917</v>
      </c>
      <c r="H3250">
        <v>102.351</v>
      </c>
      <c r="I3250">
        <v>25.8</v>
      </c>
      <c r="K3250" t="s">
        <v>28909</v>
      </c>
      <c r="L3250">
        <v>7797</v>
      </c>
      <c r="M3250">
        <v>8247</v>
      </c>
      <c r="N3250" t="s">
        <v>28910</v>
      </c>
      <c r="O3250" t="s">
        <v>28911</v>
      </c>
    </row>
    <row r="3251" spans="1:17" x14ac:dyDescent="0.3">
      <c r="A3251" t="s">
        <v>28912</v>
      </c>
      <c r="B3251" t="s">
        <v>3984</v>
      </c>
      <c r="C3251" t="s">
        <v>28913</v>
      </c>
      <c r="D3251" t="s">
        <v>28914</v>
      </c>
      <c r="E3251" t="s">
        <v>28915</v>
      </c>
      <c r="F3251" t="s">
        <v>28916</v>
      </c>
      <c r="G3251" t="s">
        <v>3917</v>
      </c>
      <c r="H3251">
        <v>26.990400000000001</v>
      </c>
      <c r="I3251">
        <v>50.6</v>
      </c>
      <c r="K3251" t="s">
        <v>28917</v>
      </c>
      <c r="L3251">
        <v>1657</v>
      </c>
      <c r="M3251">
        <v>0</v>
      </c>
      <c r="N3251" t="s">
        <v>20236</v>
      </c>
      <c r="O3251" t="s">
        <v>28918</v>
      </c>
    </row>
    <row r="3252" spans="1:17" x14ac:dyDescent="0.3">
      <c r="A3252" t="s">
        <v>28919</v>
      </c>
      <c r="B3252" t="s">
        <v>3923</v>
      </c>
      <c r="C3252" t="s">
        <v>28920</v>
      </c>
      <c r="D3252" t="s">
        <v>28921</v>
      </c>
      <c r="E3252" t="s">
        <v>28922</v>
      </c>
      <c r="F3252" t="s">
        <v>28923</v>
      </c>
      <c r="G3252" t="s">
        <v>3906</v>
      </c>
      <c r="H3252">
        <v>443.75599999999997</v>
      </c>
      <c r="I3252">
        <v>39.455399999999997</v>
      </c>
      <c r="J3252" t="s">
        <v>28924</v>
      </c>
      <c r="K3252" t="s">
        <v>28925</v>
      </c>
      <c r="L3252">
        <v>44</v>
      </c>
      <c r="M3252">
        <v>0</v>
      </c>
      <c r="N3252" t="s">
        <v>11706</v>
      </c>
      <c r="O3252" t="s">
        <v>28926</v>
      </c>
    </row>
    <row r="3253" spans="1:17" x14ac:dyDescent="0.3">
      <c r="A3253" t="s">
        <v>28927</v>
      </c>
      <c r="B3253" t="s">
        <v>3923</v>
      </c>
      <c r="C3253">
        <v>6</v>
      </c>
      <c r="D3253" t="s">
        <v>28928</v>
      </c>
      <c r="E3253" t="s">
        <v>15540</v>
      </c>
      <c r="F3253" t="s">
        <v>28929</v>
      </c>
      <c r="G3253" t="s">
        <v>3906</v>
      </c>
      <c r="H3253">
        <v>780.95100000000002</v>
      </c>
      <c r="I3253">
        <v>36.6997</v>
      </c>
      <c r="J3253" t="s">
        <v>28930</v>
      </c>
      <c r="K3253" t="s">
        <v>28931</v>
      </c>
      <c r="L3253">
        <v>446787</v>
      </c>
      <c r="M3253">
        <v>23673</v>
      </c>
      <c r="N3253" t="s">
        <v>15544</v>
      </c>
      <c r="O3253" t="s">
        <v>28932</v>
      </c>
    </row>
    <row r="3254" spans="1:17" x14ac:dyDescent="0.3">
      <c r="A3254" t="s">
        <v>28933</v>
      </c>
      <c r="B3254" t="s">
        <v>3923</v>
      </c>
      <c r="C3254">
        <v>8</v>
      </c>
      <c r="D3254" t="s">
        <v>28934</v>
      </c>
      <c r="E3254" t="s">
        <v>15540</v>
      </c>
      <c r="F3254" t="s">
        <v>28935</v>
      </c>
      <c r="G3254" t="s">
        <v>3906</v>
      </c>
      <c r="H3254">
        <v>655.37699999999995</v>
      </c>
      <c r="I3254">
        <v>34.530099999999997</v>
      </c>
      <c r="J3254" t="s">
        <v>28936</v>
      </c>
      <c r="K3254" t="s">
        <v>28937</v>
      </c>
      <c r="L3254">
        <v>290398</v>
      </c>
      <c r="M3254">
        <v>27591</v>
      </c>
      <c r="N3254" t="s">
        <v>15544</v>
      </c>
      <c r="O3254" t="s">
        <v>28938</v>
      </c>
    </row>
    <row r="3255" spans="1:17" x14ac:dyDescent="0.3">
      <c r="A3255" t="s">
        <v>28939</v>
      </c>
      <c r="B3255" t="s">
        <v>4226</v>
      </c>
      <c r="C3255" t="s">
        <v>28940</v>
      </c>
      <c r="D3255" t="s">
        <v>28941</v>
      </c>
      <c r="E3255" t="s">
        <v>28942</v>
      </c>
      <c r="F3255" t="s">
        <v>28943</v>
      </c>
      <c r="G3255" t="s">
        <v>3906</v>
      </c>
      <c r="H3255">
        <v>334.86799999999999</v>
      </c>
      <c r="I3255">
        <v>26.374400000000001</v>
      </c>
      <c r="J3255" t="s">
        <v>28944</v>
      </c>
      <c r="K3255" t="s">
        <v>28945</v>
      </c>
      <c r="L3255">
        <v>7146</v>
      </c>
      <c r="M3255">
        <v>0</v>
      </c>
      <c r="N3255" t="s">
        <v>28946</v>
      </c>
      <c r="O3255" t="s">
        <v>28947</v>
      </c>
    </row>
    <row r="3256" spans="1:17" x14ac:dyDescent="0.3">
      <c r="A3256" t="s">
        <v>28948</v>
      </c>
      <c r="B3256" t="s">
        <v>4367</v>
      </c>
      <c r="C3256" t="s">
        <v>28949</v>
      </c>
      <c r="D3256" t="s">
        <v>28950</v>
      </c>
      <c r="E3256" t="s">
        <v>28951</v>
      </c>
      <c r="F3256" t="s">
        <v>28952</v>
      </c>
      <c r="G3256" t="s">
        <v>3917</v>
      </c>
      <c r="H3256">
        <v>577.76700000000005</v>
      </c>
      <c r="I3256">
        <v>43.7</v>
      </c>
      <c r="K3256" t="s">
        <v>28953</v>
      </c>
      <c r="L3256">
        <v>115364</v>
      </c>
      <c r="M3256">
        <v>0</v>
      </c>
      <c r="N3256" t="s">
        <v>17202</v>
      </c>
      <c r="O3256" t="s">
        <v>28954</v>
      </c>
    </row>
    <row r="3257" spans="1:17" x14ac:dyDescent="0.3">
      <c r="A3257" t="s">
        <v>28955</v>
      </c>
      <c r="B3257" t="s">
        <v>4635</v>
      </c>
      <c r="C3257" t="s">
        <v>28956</v>
      </c>
      <c r="D3257" t="s">
        <v>28957</v>
      </c>
      <c r="E3257" t="s">
        <v>4671</v>
      </c>
      <c r="F3257" t="s">
        <v>28958</v>
      </c>
      <c r="G3257" t="s">
        <v>3917</v>
      </c>
      <c r="H3257">
        <v>1032.58</v>
      </c>
      <c r="I3257">
        <v>40.299999999999997</v>
      </c>
      <c r="K3257" t="s">
        <v>28959</v>
      </c>
      <c r="L3257">
        <v>11220</v>
      </c>
      <c r="M3257">
        <v>13208</v>
      </c>
      <c r="N3257" t="s">
        <v>4674</v>
      </c>
      <c r="O3257" t="s">
        <v>28960</v>
      </c>
    </row>
    <row r="3258" spans="1:17" x14ac:dyDescent="0.3">
      <c r="A3258" t="s">
        <v>28961</v>
      </c>
      <c r="B3258" t="s">
        <v>3923</v>
      </c>
      <c r="C3258" t="s">
        <v>28962</v>
      </c>
      <c r="D3258" t="s">
        <v>28963</v>
      </c>
      <c r="E3258" t="s">
        <v>28964</v>
      </c>
      <c r="F3258" t="s">
        <v>28965</v>
      </c>
      <c r="G3258" t="s">
        <v>3906</v>
      </c>
      <c r="H3258">
        <v>1743.39</v>
      </c>
      <c r="I3258">
        <v>36.475999999999999</v>
      </c>
      <c r="J3258" t="s">
        <v>28966</v>
      </c>
      <c r="K3258" t="s">
        <v>28967</v>
      </c>
      <c r="L3258">
        <v>564</v>
      </c>
      <c r="M3258">
        <v>38281</v>
      </c>
      <c r="N3258" t="s">
        <v>26118</v>
      </c>
      <c r="O3258" t="s">
        <v>28968</v>
      </c>
    </row>
    <row r="3259" spans="1:17" x14ac:dyDescent="0.3">
      <c r="A3259" t="s">
        <v>28969</v>
      </c>
      <c r="B3259" t="s">
        <v>3923</v>
      </c>
      <c r="C3259">
        <v>185</v>
      </c>
      <c r="D3259" t="s">
        <v>28970</v>
      </c>
      <c r="E3259" t="s">
        <v>15540</v>
      </c>
      <c r="F3259" t="s">
        <v>28971</v>
      </c>
      <c r="G3259" t="s">
        <v>3906</v>
      </c>
      <c r="H3259">
        <v>739.11900000000003</v>
      </c>
      <c r="I3259">
        <v>34.256900000000002</v>
      </c>
      <c r="J3259" t="s">
        <v>28972</v>
      </c>
      <c r="K3259" t="s">
        <v>28973</v>
      </c>
      <c r="L3259">
        <v>382310</v>
      </c>
      <c r="M3259">
        <v>26546</v>
      </c>
      <c r="N3259" t="s">
        <v>15544</v>
      </c>
      <c r="O3259" t="s">
        <v>28974</v>
      </c>
    </row>
    <row r="3260" spans="1:17" x14ac:dyDescent="0.3">
      <c r="A3260" t="s">
        <v>28975</v>
      </c>
      <c r="B3260" t="s">
        <v>3923</v>
      </c>
      <c r="C3260">
        <v>27</v>
      </c>
      <c r="D3260" t="s">
        <v>28976</v>
      </c>
      <c r="E3260" t="s">
        <v>15540</v>
      </c>
      <c r="F3260" t="s">
        <v>28977</v>
      </c>
      <c r="G3260" t="s">
        <v>3906</v>
      </c>
      <c r="H3260">
        <v>704.22400000000005</v>
      </c>
      <c r="I3260">
        <v>33.7498</v>
      </c>
      <c r="J3260" t="s">
        <v>28978</v>
      </c>
      <c r="K3260" t="s">
        <v>28979</v>
      </c>
      <c r="L3260">
        <v>314795</v>
      </c>
      <c r="M3260">
        <v>29468</v>
      </c>
      <c r="N3260" t="s">
        <v>15544</v>
      </c>
      <c r="O3260" t="s">
        <v>28980</v>
      </c>
    </row>
    <row r="3261" spans="1:17" x14ac:dyDescent="0.3">
      <c r="A3261" t="s">
        <v>28981</v>
      </c>
      <c r="B3261" t="s">
        <v>3923</v>
      </c>
      <c r="C3261">
        <v>57</v>
      </c>
      <c r="D3261" t="s">
        <v>28982</v>
      </c>
      <c r="E3261" t="s">
        <v>15540</v>
      </c>
      <c r="F3261" t="s">
        <v>28983</v>
      </c>
      <c r="G3261" t="s">
        <v>3906</v>
      </c>
      <c r="H3261">
        <v>670.95799999999997</v>
      </c>
      <c r="I3261">
        <v>34.566400000000002</v>
      </c>
      <c r="J3261" t="s">
        <v>28984</v>
      </c>
      <c r="K3261" t="s">
        <v>28985</v>
      </c>
      <c r="L3261">
        <v>316819</v>
      </c>
      <c r="M3261">
        <v>30394</v>
      </c>
      <c r="N3261" t="s">
        <v>15544</v>
      </c>
      <c r="O3261" t="s">
        <v>28986</v>
      </c>
    </row>
    <row r="3262" spans="1:17" x14ac:dyDescent="0.3">
      <c r="A3262" t="s">
        <v>28987</v>
      </c>
      <c r="B3262" t="s">
        <v>4198</v>
      </c>
      <c r="C3262" t="s">
        <v>28988</v>
      </c>
      <c r="D3262" t="s">
        <v>28989</v>
      </c>
      <c r="E3262" t="s">
        <v>9061</v>
      </c>
      <c r="F3262" t="s">
        <v>28990</v>
      </c>
      <c r="G3262" t="s">
        <v>3917</v>
      </c>
      <c r="H3262">
        <v>77.124799999999993</v>
      </c>
      <c r="I3262">
        <v>28.4</v>
      </c>
      <c r="K3262" t="s">
        <v>28991</v>
      </c>
      <c r="L3262">
        <v>6137</v>
      </c>
      <c r="M3262">
        <v>12166</v>
      </c>
      <c r="N3262" t="s">
        <v>28992</v>
      </c>
      <c r="O3262" t="s">
        <v>28993</v>
      </c>
    </row>
    <row r="3263" spans="1:17" x14ac:dyDescent="0.3">
      <c r="A3263" t="s">
        <v>28994</v>
      </c>
      <c r="B3263" t="s">
        <v>3912</v>
      </c>
      <c r="C3263" t="s">
        <v>28995</v>
      </c>
      <c r="D3263" t="s">
        <v>28996</v>
      </c>
      <c r="E3263" t="s">
        <v>28997</v>
      </c>
      <c r="F3263" t="s">
        <v>28998</v>
      </c>
      <c r="G3263" t="s">
        <v>3989</v>
      </c>
      <c r="H3263">
        <v>77.831199999999995</v>
      </c>
      <c r="I3263">
        <v>29.6</v>
      </c>
      <c r="K3263" t="s">
        <v>28999</v>
      </c>
      <c r="L3263">
        <v>2628</v>
      </c>
      <c r="M3263">
        <v>31426</v>
      </c>
      <c r="N3263" t="s">
        <v>28992</v>
      </c>
      <c r="O3263" t="s">
        <v>29000</v>
      </c>
    </row>
    <row r="3264" spans="1:17" x14ac:dyDescent="0.3">
      <c r="A3264" t="s">
        <v>29001</v>
      </c>
      <c r="B3264" t="s">
        <v>4347</v>
      </c>
      <c r="C3264" t="s">
        <v>29002</v>
      </c>
      <c r="D3264" t="s">
        <v>29003</v>
      </c>
      <c r="E3264" t="s">
        <v>29004</v>
      </c>
      <c r="F3264" t="s">
        <v>29005</v>
      </c>
      <c r="G3264" t="s">
        <v>3917</v>
      </c>
      <c r="H3264">
        <v>39.152099999999997</v>
      </c>
      <c r="I3264">
        <v>49.9</v>
      </c>
      <c r="K3264" t="s">
        <v>29006</v>
      </c>
      <c r="L3264">
        <v>154</v>
      </c>
      <c r="M3264">
        <v>0</v>
      </c>
      <c r="N3264" t="s">
        <v>28871</v>
      </c>
      <c r="O3264" t="s">
        <v>29007</v>
      </c>
      <c r="Q3264">
        <v>25</v>
      </c>
    </row>
    <row r="3265" spans="1:17" x14ac:dyDescent="0.3">
      <c r="A3265" t="s">
        <v>29008</v>
      </c>
      <c r="B3265" t="s">
        <v>4347</v>
      </c>
      <c r="C3265" t="s">
        <v>29009</v>
      </c>
      <c r="D3265" t="s">
        <v>29010</v>
      </c>
      <c r="E3265" t="s">
        <v>29011</v>
      </c>
      <c r="F3265" t="s">
        <v>29012</v>
      </c>
      <c r="G3265" t="s">
        <v>3917</v>
      </c>
      <c r="H3265">
        <v>91.816100000000006</v>
      </c>
      <c r="I3265">
        <v>29.3</v>
      </c>
      <c r="K3265" t="s">
        <v>29013</v>
      </c>
      <c r="L3265">
        <v>1752</v>
      </c>
      <c r="M3265">
        <v>0</v>
      </c>
      <c r="N3265" t="s">
        <v>29014</v>
      </c>
      <c r="O3265" t="s">
        <v>29015</v>
      </c>
    </row>
    <row r="3266" spans="1:17" x14ac:dyDescent="0.3">
      <c r="A3266" t="s">
        <v>29016</v>
      </c>
      <c r="B3266" t="s">
        <v>3923</v>
      </c>
      <c r="C3266" t="s">
        <v>29017</v>
      </c>
      <c r="D3266" t="s">
        <v>29018</v>
      </c>
      <c r="E3266" t="s">
        <v>29019</v>
      </c>
      <c r="F3266" t="s">
        <v>29020</v>
      </c>
      <c r="G3266" t="s">
        <v>3917</v>
      </c>
      <c r="H3266">
        <v>1614.52</v>
      </c>
      <c r="I3266">
        <v>38.9</v>
      </c>
      <c r="K3266" t="s">
        <v>29021</v>
      </c>
      <c r="L3266">
        <v>16307</v>
      </c>
      <c r="M3266">
        <v>36667</v>
      </c>
      <c r="N3266" t="s">
        <v>29022</v>
      </c>
      <c r="O3266" t="s">
        <v>29023</v>
      </c>
    </row>
    <row r="3267" spans="1:17" x14ac:dyDescent="0.3">
      <c r="A3267" t="s">
        <v>29024</v>
      </c>
      <c r="B3267" t="s">
        <v>3984</v>
      </c>
      <c r="C3267" t="s">
        <v>29025</v>
      </c>
      <c r="D3267" t="s">
        <v>29026</v>
      </c>
      <c r="E3267" t="s">
        <v>29027</v>
      </c>
      <c r="F3267" t="s">
        <v>29028</v>
      </c>
      <c r="G3267" t="s">
        <v>3917</v>
      </c>
      <c r="H3267">
        <v>43.768700000000003</v>
      </c>
      <c r="I3267">
        <v>56.3</v>
      </c>
      <c r="K3267" t="s">
        <v>29029</v>
      </c>
      <c r="L3267">
        <v>517</v>
      </c>
      <c r="M3267">
        <v>14650</v>
      </c>
      <c r="N3267" t="s">
        <v>7818</v>
      </c>
      <c r="O3267" t="s">
        <v>29030</v>
      </c>
      <c r="P3267" t="s">
        <v>29031</v>
      </c>
    </row>
    <row r="3268" spans="1:17" x14ac:dyDescent="0.3">
      <c r="A3268" t="s">
        <v>29032</v>
      </c>
      <c r="B3268" t="s">
        <v>4347</v>
      </c>
      <c r="C3268" t="s">
        <v>29033</v>
      </c>
      <c r="D3268" t="s">
        <v>29034</v>
      </c>
      <c r="E3268" t="s">
        <v>29035</v>
      </c>
      <c r="F3268" t="s">
        <v>29036</v>
      </c>
      <c r="G3268" t="s">
        <v>3917</v>
      </c>
      <c r="H3268">
        <v>40.385199999999998</v>
      </c>
      <c r="I3268">
        <v>42.2</v>
      </c>
      <c r="K3268" t="s">
        <v>29037</v>
      </c>
      <c r="L3268">
        <v>1465</v>
      </c>
      <c r="M3268">
        <v>0</v>
      </c>
      <c r="N3268" t="s">
        <v>26528</v>
      </c>
      <c r="O3268" t="s">
        <v>29038</v>
      </c>
    </row>
    <row r="3269" spans="1:17" x14ac:dyDescent="0.3">
      <c r="A3269" t="s">
        <v>29039</v>
      </c>
      <c r="B3269" t="s">
        <v>4347</v>
      </c>
      <c r="C3269" t="s">
        <v>29040</v>
      </c>
      <c r="D3269" t="s">
        <v>29041</v>
      </c>
      <c r="E3269" t="s">
        <v>29042</v>
      </c>
      <c r="F3269" t="s">
        <v>29043</v>
      </c>
      <c r="G3269" t="s">
        <v>3917</v>
      </c>
      <c r="H3269">
        <v>75.346299999999999</v>
      </c>
      <c r="I3269">
        <v>43.2</v>
      </c>
      <c r="K3269" t="s">
        <v>29044</v>
      </c>
      <c r="L3269">
        <v>10390</v>
      </c>
      <c r="M3269">
        <v>0</v>
      </c>
      <c r="N3269" t="s">
        <v>26528</v>
      </c>
      <c r="O3269" t="s">
        <v>29045</v>
      </c>
    </row>
    <row r="3270" spans="1:17" x14ac:dyDescent="0.3">
      <c r="A3270" t="s">
        <v>29046</v>
      </c>
      <c r="B3270" t="s">
        <v>3984</v>
      </c>
      <c r="C3270" t="s">
        <v>29047</v>
      </c>
      <c r="D3270" t="s">
        <v>29048</v>
      </c>
      <c r="E3270" t="s">
        <v>29049</v>
      </c>
      <c r="F3270" t="s">
        <v>29050</v>
      </c>
      <c r="G3270" t="s">
        <v>4048</v>
      </c>
      <c r="H3270">
        <v>20.8644</v>
      </c>
      <c r="I3270">
        <v>42.470100000000002</v>
      </c>
      <c r="J3270" t="s">
        <v>29051</v>
      </c>
      <c r="L3270">
        <v>18</v>
      </c>
      <c r="M3270">
        <v>10086</v>
      </c>
      <c r="N3270" t="s">
        <v>25060</v>
      </c>
      <c r="O3270" t="s">
        <v>29052</v>
      </c>
      <c r="Q3270">
        <v>25</v>
      </c>
    </row>
    <row r="3271" spans="1:17" x14ac:dyDescent="0.3">
      <c r="A3271" t="s">
        <v>29053</v>
      </c>
      <c r="B3271" t="s">
        <v>4347</v>
      </c>
      <c r="C3271" t="s">
        <v>29054</v>
      </c>
      <c r="D3271" t="s">
        <v>29055</v>
      </c>
      <c r="E3271" t="s">
        <v>29056</v>
      </c>
      <c r="F3271" t="s">
        <v>29057</v>
      </c>
      <c r="G3271" t="s">
        <v>3989</v>
      </c>
      <c r="H3271">
        <v>44.362699999999997</v>
      </c>
      <c r="I3271">
        <v>49.5</v>
      </c>
      <c r="K3271" t="s">
        <v>29058</v>
      </c>
      <c r="L3271">
        <v>317</v>
      </c>
      <c r="M3271">
        <v>0</v>
      </c>
      <c r="N3271" t="s">
        <v>29059</v>
      </c>
      <c r="O3271" t="s">
        <v>29060</v>
      </c>
      <c r="Q3271">
        <v>23</v>
      </c>
    </row>
    <row r="3272" spans="1:17" x14ac:dyDescent="0.3">
      <c r="A3272" t="s">
        <v>29061</v>
      </c>
      <c r="B3272" t="s">
        <v>4347</v>
      </c>
      <c r="C3272" t="s">
        <v>29062</v>
      </c>
      <c r="D3272" t="s">
        <v>29063</v>
      </c>
      <c r="E3272" t="s">
        <v>29064</v>
      </c>
      <c r="F3272" t="s">
        <v>29065</v>
      </c>
      <c r="G3272" t="s">
        <v>3989</v>
      </c>
      <c r="H3272">
        <v>18.422499999999999</v>
      </c>
      <c r="I3272">
        <v>62.3</v>
      </c>
      <c r="K3272" t="s">
        <v>29066</v>
      </c>
      <c r="L3272">
        <v>331</v>
      </c>
      <c r="M3272">
        <v>0</v>
      </c>
      <c r="N3272" t="s">
        <v>29067</v>
      </c>
      <c r="O3272" t="s">
        <v>29068</v>
      </c>
    </row>
    <row r="3273" spans="1:17" x14ac:dyDescent="0.3">
      <c r="A3273" t="s">
        <v>29069</v>
      </c>
      <c r="B3273" t="s">
        <v>3984</v>
      </c>
      <c r="C3273" t="s">
        <v>29070</v>
      </c>
      <c r="D3273" t="s">
        <v>29071</v>
      </c>
      <c r="E3273" t="s">
        <v>29072</v>
      </c>
      <c r="F3273" t="s">
        <v>29073</v>
      </c>
      <c r="G3273" t="s">
        <v>3917</v>
      </c>
      <c r="H3273">
        <v>32.411000000000001</v>
      </c>
      <c r="I3273">
        <v>44.4</v>
      </c>
      <c r="K3273" t="s">
        <v>29074</v>
      </c>
      <c r="L3273">
        <v>1643</v>
      </c>
      <c r="M3273">
        <v>8950</v>
      </c>
      <c r="N3273" t="s">
        <v>28529</v>
      </c>
      <c r="O3273" t="s">
        <v>29075</v>
      </c>
    </row>
    <row r="3274" spans="1:17" x14ac:dyDescent="0.3">
      <c r="A3274" t="s">
        <v>3877</v>
      </c>
      <c r="B3274" t="s">
        <v>3984</v>
      </c>
      <c r="C3274" t="s">
        <v>29076</v>
      </c>
      <c r="D3274" t="s">
        <v>29077</v>
      </c>
      <c r="E3274" t="s">
        <v>29078</v>
      </c>
      <c r="F3274" t="s">
        <v>29079</v>
      </c>
      <c r="G3274" t="s">
        <v>3989</v>
      </c>
      <c r="H3274">
        <v>35.867400000000004</v>
      </c>
      <c r="I3274">
        <v>47.8</v>
      </c>
      <c r="K3274" t="s">
        <v>29080</v>
      </c>
      <c r="L3274">
        <v>33</v>
      </c>
      <c r="M3274">
        <v>0</v>
      </c>
      <c r="N3274" t="s">
        <v>9392</v>
      </c>
      <c r="O3274" t="s">
        <v>29081</v>
      </c>
    </row>
    <row r="3275" spans="1:17" x14ac:dyDescent="0.3">
      <c r="A3275" t="s">
        <v>29082</v>
      </c>
      <c r="B3275" t="s">
        <v>3984</v>
      </c>
      <c r="C3275" t="s">
        <v>29083</v>
      </c>
      <c r="D3275" t="s">
        <v>29084</v>
      </c>
      <c r="E3275" t="s">
        <v>29085</v>
      </c>
      <c r="F3275" t="s">
        <v>29086</v>
      </c>
      <c r="G3275" t="s">
        <v>3917</v>
      </c>
      <c r="H3275">
        <v>31.4848</v>
      </c>
      <c r="I3275">
        <v>48.1</v>
      </c>
      <c r="K3275" t="s">
        <v>29087</v>
      </c>
      <c r="L3275">
        <v>94</v>
      </c>
      <c r="M3275">
        <v>0</v>
      </c>
      <c r="N3275" t="s">
        <v>29088</v>
      </c>
      <c r="O3275" t="s">
        <v>29089</v>
      </c>
    </row>
    <row r="3276" spans="1:17" x14ac:dyDescent="0.3">
      <c r="A3276" t="s">
        <v>29090</v>
      </c>
      <c r="B3276" t="s">
        <v>3923</v>
      </c>
      <c r="C3276" t="s">
        <v>29091</v>
      </c>
      <c r="D3276" t="s">
        <v>29092</v>
      </c>
      <c r="E3276" t="s">
        <v>29093</v>
      </c>
      <c r="F3276" t="s">
        <v>29094</v>
      </c>
      <c r="G3276" t="s">
        <v>3906</v>
      </c>
      <c r="H3276">
        <v>333.44</v>
      </c>
      <c r="I3276">
        <v>34.409599999999998</v>
      </c>
      <c r="J3276" t="s">
        <v>29095</v>
      </c>
      <c r="K3276" t="s">
        <v>29096</v>
      </c>
      <c r="L3276">
        <v>511</v>
      </c>
      <c r="M3276">
        <v>0</v>
      </c>
      <c r="N3276" t="s">
        <v>10239</v>
      </c>
      <c r="O3276" t="s">
        <v>29097</v>
      </c>
    </row>
    <row r="3277" spans="1:17" x14ac:dyDescent="0.3">
      <c r="A3277" t="s">
        <v>29098</v>
      </c>
      <c r="B3277" t="s">
        <v>4198</v>
      </c>
      <c r="C3277" t="s">
        <v>29099</v>
      </c>
      <c r="D3277" t="s">
        <v>29100</v>
      </c>
      <c r="E3277" t="s">
        <v>29101</v>
      </c>
      <c r="F3277" t="s">
        <v>29102</v>
      </c>
      <c r="G3277" t="s">
        <v>3917</v>
      </c>
      <c r="H3277">
        <v>48.734900000000003</v>
      </c>
      <c r="I3277">
        <v>46.9</v>
      </c>
      <c r="K3277" t="s">
        <v>29103</v>
      </c>
      <c r="L3277">
        <v>104</v>
      </c>
      <c r="M3277">
        <v>14342</v>
      </c>
      <c r="N3277" t="s">
        <v>10458</v>
      </c>
      <c r="O3277" t="s">
        <v>29104</v>
      </c>
    </row>
    <row r="3278" spans="1:17" x14ac:dyDescent="0.3">
      <c r="A3278" t="s">
        <v>29105</v>
      </c>
      <c r="B3278" t="s">
        <v>4267</v>
      </c>
      <c r="D3278" t="s">
        <v>29106</v>
      </c>
      <c r="E3278" t="s">
        <v>29107</v>
      </c>
      <c r="F3278" t="s">
        <v>29108</v>
      </c>
      <c r="G3278" t="s">
        <v>3917</v>
      </c>
      <c r="H3278">
        <v>85.010099999999994</v>
      </c>
      <c r="I3278">
        <v>38.9</v>
      </c>
      <c r="K3278" t="s">
        <v>29109</v>
      </c>
      <c r="L3278">
        <v>4626</v>
      </c>
      <c r="M3278">
        <v>0</v>
      </c>
      <c r="N3278" t="s">
        <v>29110</v>
      </c>
      <c r="O3278" t="s">
        <v>29111</v>
      </c>
    </row>
    <row r="3279" spans="1:17" x14ac:dyDescent="0.3">
      <c r="A3279" t="s">
        <v>29112</v>
      </c>
      <c r="B3279" t="s">
        <v>4226</v>
      </c>
      <c r="C3279" t="s">
        <v>29113</v>
      </c>
      <c r="D3279" t="s">
        <v>29114</v>
      </c>
      <c r="E3279" t="s">
        <v>29115</v>
      </c>
      <c r="F3279" t="s">
        <v>29116</v>
      </c>
      <c r="G3279" t="s">
        <v>3917</v>
      </c>
      <c r="H3279">
        <v>282.77600000000001</v>
      </c>
      <c r="I3279">
        <v>39.9</v>
      </c>
      <c r="K3279" t="s">
        <v>29117</v>
      </c>
      <c r="L3279">
        <v>6556</v>
      </c>
      <c r="M3279">
        <v>23473</v>
      </c>
      <c r="N3279" t="s">
        <v>29118</v>
      </c>
      <c r="O3279" t="s">
        <v>29119</v>
      </c>
      <c r="P3279" t="s">
        <v>29120</v>
      </c>
    </row>
    <row r="3280" spans="1:17" x14ac:dyDescent="0.3">
      <c r="A3280" t="s">
        <v>29121</v>
      </c>
      <c r="B3280" t="s">
        <v>4198</v>
      </c>
      <c r="C3280" t="s">
        <v>29122</v>
      </c>
      <c r="D3280" t="s">
        <v>29123</v>
      </c>
      <c r="E3280" t="s">
        <v>29124</v>
      </c>
      <c r="F3280" t="s">
        <v>29125</v>
      </c>
      <c r="G3280" t="s">
        <v>3917</v>
      </c>
      <c r="H3280">
        <v>32.636400000000002</v>
      </c>
      <c r="I3280">
        <v>41.7</v>
      </c>
      <c r="K3280" t="s">
        <v>29126</v>
      </c>
      <c r="L3280">
        <v>5358</v>
      </c>
      <c r="M3280">
        <v>12471</v>
      </c>
      <c r="N3280" t="s">
        <v>11766</v>
      </c>
      <c r="O3280" t="s">
        <v>29127</v>
      </c>
    </row>
    <row r="3281" spans="1:15" x14ac:dyDescent="0.3">
      <c r="A3281" t="s">
        <v>29128</v>
      </c>
      <c r="B3281" t="s">
        <v>3923</v>
      </c>
      <c r="C3281" t="s">
        <v>18444</v>
      </c>
      <c r="D3281" t="s">
        <v>29129</v>
      </c>
      <c r="E3281" t="s">
        <v>29130</v>
      </c>
      <c r="F3281" t="s">
        <v>29131</v>
      </c>
      <c r="G3281" t="s">
        <v>3917</v>
      </c>
      <c r="H3281">
        <v>558.07100000000003</v>
      </c>
      <c r="I3281">
        <v>0</v>
      </c>
      <c r="K3281" t="s">
        <v>29132</v>
      </c>
      <c r="L3281">
        <v>13809</v>
      </c>
      <c r="M3281">
        <v>0</v>
      </c>
      <c r="N3281" t="s">
        <v>5783</v>
      </c>
      <c r="O3281" t="s">
        <v>29133</v>
      </c>
    </row>
    <row r="3282" spans="1:15" x14ac:dyDescent="0.3">
      <c r="A3282" t="s">
        <v>791</v>
      </c>
      <c r="B3282" t="s">
        <v>4347</v>
      </c>
      <c r="C3282" t="s">
        <v>29134</v>
      </c>
      <c r="D3282" t="s">
        <v>29135</v>
      </c>
      <c r="E3282" t="s">
        <v>29136</v>
      </c>
      <c r="F3282" t="s">
        <v>29137</v>
      </c>
      <c r="G3282" t="s">
        <v>3989</v>
      </c>
      <c r="H3282">
        <v>55.905700000000003</v>
      </c>
      <c r="I3282">
        <v>53.8</v>
      </c>
      <c r="K3282" t="s">
        <v>29138</v>
      </c>
      <c r="L3282">
        <v>307</v>
      </c>
      <c r="M3282">
        <v>0</v>
      </c>
      <c r="N3282" t="s">
        <v>6940</v>
      </c>
      <c r="O3282" t="s">
        <v>29139</v>
      </c>
    </row>
    <row r="3283" spans="1:15" x14ac:dyDescent="0.3">
      <c r="A3283" t="s">
        <v>29140</v>
      </c>
      <c r="B3283" t="s">
        <v>4772</v>
      </c>
      <c r="C3283" t="s">
        <v>29141</v>
      </c>
      <c r="D3283" t="s">
        <v>29142</v>
      </c>
      <c r="E3283" t="s">
        <v>29143</v>
      </c>
      <c r="F3283" t="s">
        <v>29144</v>
      </c>
      <c r="G3283" t="s">
        <v>3989</v>
      </c>
      <c r="H3283">
        <v>134.23500000000001</v>
      </c>
      <c r="I3283">
        <v>61</v>
      </c>
      <c r="K3283" t="s">
        <v>29145</v>
      </c>
      <c r="L3283">
        <v>1461</v>
      </c>
      <c r="M3283">
        <v>0</v>
      </c>
      <c r="N3283" t="s">
        <v>29146</v>
      </c>
      <c r="O3283" t="s">
        <v>29147</v>
      </c>
    </row>
    <row r="3284" spans="1:15" x14ac:dyDescent="0.3">
      <c r="A3284" t="s">
        <v>29148</v>
      </c>
      <c r="B3284" t="s">
        <v>4367</v>
      </c>
      <c r="C3284" t="s">
        <v>29149</v>
      </c>
      <c r="D3284" t="s">
        <v>29150</v>
      </c>
      <c r="E3284" t="s">
        <v>29151</v>
      </c>
      <c r="F3284" t="s">
        <v>29152</v>
      </c>
      <c r="G3284" t="s">
        <v>3989</v>
      </c>
      <c r="H3284">
        <v>1152.8</v>
      </c>
      <c r="I3284">
        <v>36.4</v>
      </c>
      <c r="K3284" t="s">
        <v>29153</v>
      </c>
      <c r="L3284">
        <v>787988</v>
      </c>
      <c r="M3284">
        <v>0</v>
      </c>
      <c r="N3284" t="s">
        <v>4922</v>
      </c>
      <c r="O3284" t="s">
        <v>29154</v>
      </c>
    </row>
    <row r="3285" spans="1:15" x14ac:dyDescent="0.3">
      <c r="A3285" t="s">
        <v>29155</v>
      </c>
      <c r="B3285" t="s">
        <v>3923</v>
      </c>
      <c r="C3285" t="s">
        <v>29156</v>
      </c>
      <c r="D3285" t="s">
        <v>29157</v>
      </c>
      <c r="E3285" t="s">
        <v>28338</v>
      </c>
      <c r="F3285" t="s">
        <v>29158</v>
      </c>
      <c r="G3285" t="s">
        <v>3917</v>
      </c>
      <c r="H3285">
        <v>600.15099999999995</v>
      </c>
      <c r="I3285">
        <v>0</v>
      </c>
      <c r="K3285" t="s">
        <v>29159</v>
      </c>
      <c r="L3285">
        <v>19972</v>
      </c>
      <c r="M3285">
        <v>0</v>
      </c>
      <c r="N3285" t="s">
        <v>6829</v>
      </c>
      <c r="O3285" t="s">
        <v>29160</v>
      </c>
    </row>
    <row r="3286" spans="1:15" x14ac:dyDescent="0.3">
      <c r="A3286" t="s">
        <v>29161</v>
      </c>
      <c r="B3286" t="s">
        <v>3912</v>
      </c>
      <c r="D3286" t="s">
        <v>29162</v>
      </c>
      <c r="E3286" t="s">
        <v>29163</v>
      </c>
      <c r="F3286" t="s">
        <v>29164</v>
      </c>
      <c r="G3286" t="s">
        <v>3917</v>
      </c>
      <c r="H3286">
        <v>28.084900000000001</v>
      </c>
      <c r="I3286">
        <v>45.4</v>
      </c>
      <c r="K3286" t="s">
        <v>29165</v>
      </c>
      <c r="L3286">
        <v>2340</v>
      </c>
      <c r="M3286">
        <v>0</v>
      </c>
      <c r="N3286" t="s">
        <v>29166</v>
      </c>
      <c r="O3286" t="s">
        <v>29167</v>
      </c>
    </row>
    <row r="3287" spans="1:15" x14ac:dyDescent="0.3">
      <c r="A3287" t="s">
        <v>29168</v>
      </c>
      <c r="B3287" t="s">
        <v>4635</v>
      </c>
      <c r="D3287" t="s">
        <v>29169</v>
      </c>
      <c r="E3287" t="s">
        <v>29170</v>
      </c>
      <c r="F3287" t="s">
        <v>29171</v>
      </c>
      <c r="G3287" t="s">
        <v>3917</v>
      </c>
      <c r="H3287">
        <v>1002.56</v>
      </c>
      <c r="I3287">
        <v>41.4</v>
      </c>
      <c r="K3287" t="s">
        <v>29172</v>
      </c>
      <c r="L3287">
        <v>62806</v>
      </c>
      <c r="M3287">
        <v>0</v>
      </c>
      <c r="N3287" t="s">
        <v>17118</v>
      </c>
      <c r="O3287" t="s">
        <v>29173</v>
      </c>
    </row>
    <row r="3288" spans="1:15" x14ac:dyDescent="0.3">
      <c r="A3288" t="s">
        <v>29174</v>
      </c>
      <c r="B3288" t="s">
        <v>4226</v>
      </c>
      <c r="C3288" t="s">
        <v>29175</v>
      </c>
      <c r="D3288" t="s">
        <v>29176</v>
      </c>
      <c r="E3288" t="s">
        <v>29177</v>
      </c>
      <c r="F3288" t="s">
        <v>29178</v>
      </c>
      <c r="G3288" t="s">
        <v>3917</v>
      </c>
      <c r="H3288">
        <v>931.40099999999995</v>
      </c>
      <c r="I3288">
        <v>0</v>
      </c>
      <c r="K3288" t="s">
        <v>29179</v>
      </c>
      <c r="L3288">
        <v>5459</v>
      </c>
      <c r="M3288">
        <v>0</v>
      </c>
      <c r="N3288" t="s">
        <v>29180</v>
      </c>
      <c r="O3288" t="s">
        <v>29181</v>
      </c>
    </row>
    <row r="3289" spans="1:15" x14ac:dyDescent="0.3">
      <c r="A3289" t="s">
        <v>29182</v>
      </c>
      <c r="B3289" t="s">
        <v>3923</v>
      </c>
      <c r="D3289" t="s">
        <v>29183</v>
      </c>
      <c r="E3289" t="s">
        <v>29184</v>
      </c>
      <c r="F3289" t="s">
        <v>29185</v>
      </c>
      <c r="G3289" t="s">
        <v>3917</v>
      </c>
      <c r="H3289">
        <v>357.62099999999998</v>
      </c>
      <c r="I3289">
        <v>32.1</v>
      </c>
      <c r="K3289" t="s">
        <v>29186</v>
      </c>
      <c r="L3289">
        <v>14916</v>
      </c>
      <c r="M3289">
        <v>0</v>
      </c>
      <c r="N3289" t="s">
        <v>12159</v>
      </c>
      <c r="O3289" t="s">
        <v>29187</v>
      </c>
    </row>
    <row r="3290" spans="1:15" x14ac:dyDescent="0.3">
      <c r="A3290" t="s">
        <v>29188</v>
      </c>
      <c r="B3290" t="s">
        <v>3923</v>
      </c>
      <c r="D3290" t="s">
        <v>29189</v>
      </c>
      <c r="E3290" t="s">
        <v>29190</v>
      </c>
      <c r="F3290" t="s">
        <v>29191</v>
      </c>
      <c r="G3290" t="s">
        <v>3917</v>
      </c>
      <c r="H3290">
        <v>315.80599999999998</v>
      </c>
      <c r="I3290">
        <v>30.7</v>
      </c>
      <c r="K3290" t="s">
        <v>29192</v>
      </c>
      <c r="L3290">
        <v>25600</v>
      </c>
      <c r="M3290">
        <v>0</v>
      </c>
      <c r="N3290" t="s">
        <v>12159</v>
      </c>
      <c r="O3290" t="s">
        <v>29193</v>
      </c>
    </row>
    <row r="3291" spans="1:15" x14ac:dyDescent="0.3">
      <c r="A3291" t="s">
        <v>29194</v>
      </c>
      <c r="B3291" t="s">
        <v>3984</v>
      </c>
      <c r="C3291" t="s">
        <v>29195</v>
      </c>
      <c r="D3291" t="s">
        <v>29196</v>
      </c>
      <c r="E3291" t="s">
        <v>29197</v>
      </c>
      <c r="F3291" t="s">
        <v>29198</v>
      </c>
      <c r="G3291" t="s">
        <v>3917</v>
      </c>
      <c r="H3291">
        <v>26.0624</v>
      </c>
      <c r="I3291">
        <v>49</v>
      </c>
      <c r="K3291" t="s">
        <v>29199</v>
      </c>
      <c r="L3291">
        <v>813</v>
      </c>
      <c r="M3291">
        <v>0</v>
      </c>
      <c r="N3291" t="s">
        <v>12159</v>
      </c>
      <c r="O3291" t="s">
        <v>29200</v>
      </c>
    </row>
    <row r="3292" spans="1:15" x14ac:dyDescent="0.3">
      <c r="A3292" t="s">
        <v>29201</v>
      </c>
      <c r="B3292" t="s">
        <v>3984</v>
      </c>
      <c r="C3292" t="s">
        <v>29202</v>
      </c>
      <c r="D3292" t="s">
        <v>29203</v>
      </c>
      <c r="E3292" t="s">
        <v>29204</v>
      </c>
      <c r="F3292" t="s">
        <v>29205</v>
      </c>
      <c r="G3292" t="s">
        <v>3917</v>
      </c>
      <c r="H3292">
        <v>26.695699999999999</v>
      </c>
      <c r="I3292">
        <v>48</v>
      </c>
      <c r="K3292" t="s">
        <v>29206</v>
      </c>
      <c r="L3292">
        <v>448</v>
      </c>
      <c r="M3292">
        <v>0</v>
      </c>
      <c r="N3292" t="s">
        <v>12159</v>
      </c>
      <c r="O3292" t="s">
        <v>29207</v>
      </c>
    </row>
    <row r="3293" spans="1:15" x14ac:dyDescent="0.3">
      <c r="A3293" t="s">
        <v>29208</v>
      </c>
      <c r="B3293" t="s">
        <v>3923</v>
      </c>
      <c r="D3293" t="s">
        <v>29209</v>
      </c>
      <c r="E3293" t="s">
        <v>29210</v>
      </c>
      <c r="F3293" t="s">
        <v>29211</v>
      </c>
      <c r="G3293" t="s">
        <v>3917</v>
      </c>
      <c r="H3293">
        <v>1222.77</v>
      </c>
      <c r="I3293">
        <v>38.4</v>
      </c>
      <c r="K3293" t="s">
        <v>29212</v>
      </c>
      <c r="L3293">
        <v>53128</v>
      </c>
      <c r="M3293">
        <v>0</v>
      </c>
      <c r="N3293" t="s">
        <v>14678</v>
      </c>
      <c r="O3293" t="s">
        <v>29213</v>
      </c>
    </row>
    <row r="3294" spans="1:15" x14ac:dyDescent="0.3">
      <c r="A3294" t="s">
        <v>29214</v>
      </c>
      <c r="B3294" t="s">
        <v>3984</v>
      </c>
      <c r="C3294" t="s">
        <v>29215</v>
      </c>
      <c r="D3294" t="s">
        <v>29216</v>
      </c>
      <c r="E3294" t="s">
        <v>29217</v>
      </c>
      <c r="F3294" t="s">
        <v>29218</v>
      </c>
      <c r="G3294" t="s">
        <v>3917</v>
      </c>
      <c r="H3294">
        <v>38.329500000000003</v>
      </c>
      <c r="I3294">
        <v>49.6</v>
      </c>
      <c r="K3294" t="s">
        <v>29219</v>
      </c>
      <c r="L3294">
        <v>63</v>
      </c>
      <c r="M3294">
        <v>11255</v>
      </c>
      <c r="N3294" t="s">
        <v>5819</v>
      </c>
      <c r="O3294" t="s">
        <v>29220</v>
      </c>
    </row>
    <row r="3295" spans="1:15" x14ac:dyDescent="0.3">
      <c r="A3295" t="s">
        <v>29221</v>
      </c>
      <c r="B3295" t="s">
        <v>3912</v>
      </c>
      <c r="C3295" t="s">
        <v>29222</v>
      </c>
      <c r="D3295" t="s">
        <v>29223</v>
      </c>
      <c r="E3295" t="s">
        <v>29224</v>
      </c>
      <c r="F3295" t="s">
        <v>29225</v>
      </c>
      <c r="G3295" t="s">
        <v>3917</v>
      </c>
      <c r="H3295">
        <v>44.808</v>
      </c>
      <c r="I3295">
        <v>40.299999999999997</v>
      </c>
      <c r="K3295" t="s">
        <v>29226</v>
      </c>
      <c r="L3295">
        <v>80</v>
      </c>
      <c r="M3295">
        <v>0</v>
      </c>
      <c r="N3295" t="s">
        <v>29227</v>
      </c>
      <c r="O3295" t="s">
        <v>29228</v>
      </c>
    </row>
    <row r="3296" spans="1:15" x14ac:dyDescent="0.3">
      <c r="A3296" t="s">
        <v>29229</v>
      </c>
      <c r="B3296" t="s">
        <v>3923</v>
      </c>
      <c r="C3296" t="s">
        <v>29230</v>
      </c>
      <c r="D3296" t="s">
        <v>29231</v>
      </c>
      <c r="E3296" t="s">
        <v>29232</v>
      </c>
      <c r="F3296" t="s">
        <v>29233</v>
      </c>
      <c r="G3296" t="s">
        <v>3917</v>
      </c>
      <c r="H3296">
        <v>631.30799999999999</v>
      </c>
      <c r="I3296">
        <v>33.200000000000003</v>
      </c>
      <c r="K3296" t="s">
        <v>29234</v>
      </c>
      <c r="L3296">
        <v>396025</v>
      </c>
      <c r="M3296">
        <v>0</v>
      </c>
      <c r="N3296" t="s">
        <v>29227</v>
      </c>
      <c r="O3296" t="s">
        <v>29235</v>
      </c>
    </row>
    <row r="3297" spans="1:17" x14ac:dyDescent="0.3">
      <c r="A3297" t="s">
        <v>29236</v>
      </c>
      <c r="B3297" t="s">
        <v>3912</v>
      </c>
      <c r="C3297" t="s">
        <v>29237</v>
      </c>
      <c r="D3297" t="s">
        <v>29238</v>
      </c>
      <c r="E3297" t="s">
        <v>29239</v>
      </c>
      <c r="F3297" t="s">
        <v>29240</v>
      </c>
      <c r="G3297" t="s">
        <v>3989</v>
      </c>
      <c r="H3297">
        <v>86.214699999999993</v>
      </c>
      <c r="I3297">
        <v>43.7</v>
      </c>
      <c r="K3297" t="s">
        <v>29241</v>
      </c>
      <c r="L3297">
        <v>57594</v>
      </c>
      <c r="M3297">
        <v>0</v>
      </c>
      <c r="N3297" t="s">
        <v>29242</v>
      </c>
      <c r="O3297" t="s">
        <v>29243</v>
      </c>
    </row>
    <row r="3298" spans="1:17" x14ac:dyDescent="0.3">
      <c r="A3298" t="s">
        <v>29244</v>
      </c>
      <c r="B3298" t="s">
        <v>4635</v>
      </c>
      <c r="C3298" t="s">
        <v>29245</v>
      </c>
      <c r="D3298" t="s">
        <v>29246</v>
      </c>
      <c r="E3298" t="s">
        <v>29247</v>
      </c>
      <c r="F3298" t="s">
        <v>29248</v>
      </c>
      <c r="G3298" t="s">
        <v>3917</v>
      </c>
      <c r="H3298">
        <v>1089.1500000000001</v>
      </c>
      <c r="I3298">
        <v>40.9</v>
      </c>
      <c r="K3298" t="s">
        <v>29249</v>
      </c>
      <c r="L3298">
        <v>9784</v>
      </c>
      <c r="M3298">
        <v>24805</v>
      </c>
      <c r="N3298" t="s">
        <v>29250</v>
      </c>
      <c r="O3298" t="s">
        <v>29251</v>
      </c>
    </row>
    <row r="3299" spans="1:17" x14ac:dyDescent="0.3">
      <c r="A3299" t="s">
        <v>29252</v>
      </c>
      <c r="B3299" t="s">
        <v>4443</v>
      </c>
      <c r="D3299" t="s">
        <v>29253</v>
      </c>
      <c r="E3299" t="s">
        <v>29254</v>
      </c>
      <c r="F3299" t="s">
        <v>29255</v>
      </c>
      <c r="G3299" t="s">
        <v>3906</v>
      </c>
      <c r="H3299">
        <v>2475.0100000000002</v>
      </c>
      <c r="I3299">
        <v>42.669400000000003</v>
      </c>
      <c r="J3299" t="s">
        <v>29256</v>
      </c>
      <c r="K3299" t="s">
        <v>29257</v>
      </c>
      <c r="L3299">
        <v>2581</v>
      </c>
      <c r="M3299">
        <v>42226</v>
      </c>
      <c r="N3299" t="s">
        <v>22463</v>
      </c>
      <c r="O3299" t="s">
        <v>29258</v>
      </c>
      <c r="P3299" t="s">
        <v>29259</v>
      </c>
    </row>
    <row r="3300" spans="1:17" x14ac:dyDescent="0.3">
      <c r="A3300" t="s">
        <v>29260</v>
      </c>
      <c r="B3300" t="s">
        <v>3984</v>
      </c>
      <c r="C3300" t="s">
        <v>29261</v>
      </c>
      <c r="D3300" t="s">
        <v>29262</v>
      </c>
      <c r="E3300" t="s">
        <v>29263</v>
      </c>
      <c r="F3300" t="s">
        <v>29264</v>
      </c>
      <c r="G3300" t="s">
        <v>3906</v>
      </c>
      <c r="H3300">
        <v>11.3367</v>
      </c>
      <c r="I3300">
        <v>44.500399999999999</v>
      </c>
      <c r="J3300" t="s">
        <v>29265</v>
      </c>
      <c r="K3300" t="s">
        <v>29266</v>
      </c>
      <c r="L3300">
        <v>7</v>
      </c>
      <c r="M3300">
        <v>5059</v>
      </c>
      <c r="N3300" t="s">
        <v>7139</v>
      </c>
      <c r="O3300" t="s">
        <v>29267</v>
      </c>
    </row>
    <row r="3301" spans="1:17" x14ac:dyDescent="0.3">
      <c r="A3301" t="s">
        <v>29268</v>
      </c>
      <c r="B3301" t="s">
        <v>3984</v>
      </c>
      <c r="D3301" t="s">
        <v>29269</v>
      </c>
      <c r="E3301" t="s">
        <v>29270</v>
      </c>
      <c r="F3301" t="s">
        <v>29271</v>
      </c>
      <c r="G3301" t="s">
        <v>3906</v>
      </c>
      <c r="H3301">
        <v>10.1173</v>
      </c>
      <c r="I3301">
        <v>45.111199999999997</v>
      </c>
      <c r="J3301" t="s">
        <v>29272</v>
      </c>
      <c r="K3301" t="s">
        <v>29273</v>
      </c>
      <c r="L3301">
        <v>8</v>
      </c>
      <c r="M3301">
        <v>5056</v>
      </c>
      <c r="N3301" t="s">
        <v>7139</v>
      </c>
      <c r="O3301" t="s">
        <v>29274</v>
      </c>
    </row>
    <row r="3302" spans="1:17" x14ac:dyDescent="0.3">
      <c r="A3302" t="s">
        <v>29275</v>
      </c>
      <c r="B3302" t="s">
        <v>3984</v>
      </c>
      <c r="C3302" t="s">
        <v>29276</v>
      </c>
      <c r="D3302" t="s">
        <v>29277</v>
      </c>
      <c r="E3302" t="s">
        <v>29278</v>
      </c>
      <c r="F3302" t="s">
        <v>29279</v>
      </c>
      <c r="G3302" t="s">
        <v>3917</v>
      </c>
      <c r="H3302">
        <v>10.491199999999999</v>
      </c>
      <c r="I3302">
        <v>34.200000000000003</v>
      </c>
      <c r="K3302" t="s">
        <v>29280</v>
      </c>
      <c r="L3302">
        <v>62</v>
      </c>
      <c r="M3302">
        <v>0</v>
      </c>
      <c r="N3302" t="s">
        <v>29281</v>
      </c>
      <c r="O3302" t="s">
        <v>29282</v>
      </c>
      <c r="Q3302">
        <v>25</v>
      </c>
    </row>
    <row r="3303" spans="1:17" x14ac:dyDescent="0.3">
      <c r="A3303" t="s">
        <v>29283</v>
      </c>
      <c r="B3303" t="s">
        <v>4226</v>
      </c>
      <c r="D3303" t="s">
        <v>29284</v>
      </c>
      <c r="E3303" t="s">
        <v>13946</v>
      </c>
      <c r="F3303" t="s">
        <v>29285</v>
      </c>
      <c r="G3303" t="s">
        <v>3989</v>
      </c>
      <c r="H3303">
        <v>28.987100000000002</v>
      </c>
      <c r="I3303">
        <v>36.700000000000003</v>
      </c>
      <c r="K3303" t="s">
        <v>29286</v>
      </c>
      <c r="L3303">
        <v>99241</v>
      </c>
      <c r="M3303">
        <v>0</v>
      </c>
      <c r="N3303" t="s">
        <v>13949</v>
      </c>
      <c r="O3303" t="s">
        <v>29287</v>
      </c>
    </row>
    <row r="3304" spans="1:17" x14ac:dyDescent="0.3">
      <c r="A3304" t="s">
        <v>29288</v>
      </c>
      <c r="B3304" t="s">
        <v>3984</v>
      </c>
      <c r="C3304" t="s">
        <v>29289</v>
      </c>
      <c r="D3304" t="s">
        <v>29290</v>
      </c>
      <c r="E3304" t="s">
        <v>12272</v>
      </c>
      <c r="F3304" t="s">
        <v>29291</v>
      </c>
      <c r="G3304" t="s">
        <v>3917</v>
      </c>
      <c r="H3304">
        <v>31.0611</v>
      </c>
      <c r="I3304">
        <v>47.4</v>
      </c>
      <c r="K3304" t="s">
        <v>29292</v>
      </c>
      <c r="L3304">
        <v>660</v>
      </c>
      <c r="M3304">
        <v>10278</v>
      </c>
      <c r="N3304" t="s">
        <v>12275</v>
      </c>
      <c r="O3304" t="s">
        <v>29293</v>
      </c>
      <c r="Q3304">
        <v>25</v>
      </c>
    </row>
    <row r="3305" spans="1:17" x14ac:dyDescent="0.3">
      <c r="A3305" t="s">
        <v>29294</v>
      </c>
      <c r="B3305" t="s">
        <v>3984</v>
      </c>
      <c r="C3305" t="s">
        <v>29295</v>
      </c>
      <c r="D3305" t="s">
        <v>29296</v>
      </c>
      <c r="E3305" t="s">
        <v>12272</v>
      </c>
      <c r="F3305" t="s">
        <v>29297</v>
      </c>
      <c r="G3305" t="s">
        <v>3917</v>
      </c>
      <c r="H3305">
        <v>32.903300000000002</v>
      </c>
      <c r="I3305">
        <v>48.5</v>
      </c>
      <c r="K3305" t="s">
        <v>29298</v>
      </c>
      <c r="L3305">
        <v>260</v>
      </c>
      <c r="M3305">
        <v>10994</v>
      </c>
      <c r="N3305" t="s">
        <v>12275</v>
      </c>
      <c r="O3305" t="s">
        <v>29299</v>
      </c>
    </row>
    <row r="3306" spans="1:17" x14ac:dyDescent="0.3">
      <c r="A3306" t="s">
        <v>197</v>
      </c>
      <c r="B3306" t="s">
        <v>3984</v>
      </c>
      <c r="C3306" t="s">
        <v>29300</v>
      </c>
      <c r="D3306" t="s">
        <v>29301</v>
      </c>
      <c r="E3306" t="s">
        <v>12272</v>
      </c>
      <c r="F3306" t="s">
        <v>29302</v>
      </c>
      <c r="G3306" t="s">
        <v>3917</v>
      </c>
      <c r="H3306">
        <v>31.454999999999998</v>
      </c>
      <c r="I3306">
        <v>48.8</v>
      </c>
      <c r="K3306" t="s">
        <v>29303</v>
      </c>
      <c r="L3306">
        <v>700</v>
      </c>
      <c r="M3306">
        <v>11514</v>
      </c>
      <c r="N3306" t="s">
        <v>12275</v>
      </c>
      <c r="O3306" t="s">
        <v>29304</v>
      </c>
    </row>
    <row r="3307" spans="1:17" x14ac:dyDescent="0.3">
      <c r="A3307" t="s">
        <v>29305</v>
      </c>
      <c r="B3307" t="s">
        <v>3984</v>
      </c>
      <c r="C3307" t="s">
        <v>29306</v>
      </c>
      <c r="D3307" t="s">
        <v>29307</v>
      </c>
      <c r="E3307" t="s">
        <v>29308</v>
      </c>
      <c r="F3307" t="s">
        <v>29309</v>
      </c>
      <c r="G3307" t="s">
        <v>3917</v>
      </c>
      <c r="H3307">
        <v>33.404600000000002</v>
      </c>
      <c r="I3307">
        <v>46.4</v>
      </c>
      <c r="K3307" t="s">
        <v>29310</v>
      </c>
      <c r="L3307">
        <v>952</v>
      </c>
      <c r="M3307">
        <v>0</v>
      </c>
      <c r="N3307" t="s">
        <v>9799</v>
      </c>
      <c r="O3307" t="s">
        <v>29311</v>
      </c>
      <c r="Q3307">
        <v>24</v>
      </c>
    </row>
    <row r="3308" spans="1:17" x14ac:dyDescent="0.3">
      <c r="A3308" t="s">
        <v>29312</v>
      </c>
      <c r="B3308" t="s">
        <v>3984</v>
      </c>
      <c r="C3308" t="s">
        <v>29313</v>
      </c>
      <c r="D3308" t="s">
        <v>29314</v>
      </c>
      <c r="E3308" t="s">
        <v>12272</v>
      </c>
      <c r="F3308" t="s">
        <v>29315</v>
      </c>
      <c r="G3308" t="s">
        <v>3917</v>
      </c>
      <c r="H3308">
        <v>28.360399999999998</v>
      </c>
      <c r="I3308">
        <v>48.3</v>
      </c>
      <c r="K3308" t="s">
        <v>29316</v>
      </c>
      <c r="L3308">
        <v>91</v>
      </c>
      <c r="M3308">
        <v>8999</v>
      </c>
      <c r="N3308" t="s">
        <v>12275</v>
      </c>
      <c r="O3308" t="s">
        <v>29317</v>
      </c>
    </row>
    <row r="3309" spans="1:17" x14ac:dyDescent="0.3">
      <c r="A3309" t="s">
        <v>29318</v>
      </c>
      <c r="B3309" t="s">
        <v>3984</v>
      </c>
      <c r="C3309" t="s">
        <v>29319</v>
      </c>
      <c r="D3309" t="s">
        <v>29320</v>
      </c>
      <c r="E3309" t="s">
        <v>29321</v>
      </c>
      <c r="F3309" t="s">
        <v>29322</v>
      </c>
      <c r="G3309" t="s">
        <v>3917</v>
      </c>
      <c r="H3309">
        <v>14.4573</v>
      </c>
      <c r="I3309">
        <v>47.2</v>
      </c>
      <c r="K3309" t="s">
        <v>29323</v>
      </c>
      <c r="L3309">
        <v>318</v>
      </c>
      <c r="M3309">
        <v>0</v>
      </c>
      <c r="N3309" t="s">
        <v>12967</v>
      </c>
      <c r="O3309" t="s">
        <v>29324</v>
      </c>
      <c r="Q3309">
        <v>25</v>
      </c>
    </row>
    <row r="3310" spans="1:17" x14ac:dyDescent="0.3">
      <c r="A3310" t="s">
        <v>29325</v>
      </c>
      <c r="B3310" t="s">
        <v>3923</v>
      </c>
      <c r="C3310" t="s">
        <v>29326</v>
      </c>
      <c r="D3310" t="s">
        <v>29327</v>
      </c>
      <c r="E3310" t="s">
        <v>29328</v>
      </c>
      <c r="F3310" t="s">
        <v>29329</v>
      </c>
      <c r="G3310" t="s">
        <v>3917</v>
      </c>
      <c r="H3310">
        <v>295.46199999999999</v>
      </c>
      <c r="I3310">
        <v>36.299999999999997</v>
      </c>
      <c r="K3310" t="s">
        <v>29330</v>
      </c>
      <c r="L3310">
        <v>896</v>
      </c>
      <c r="M3310">
        <v>0</v>
      </c>
      <c r="N3310" t="s">
        <v>29331</v>
      </c>
      <c r="O3310" t="s">
        <v>29332</v>
      </c>
    </row>
    <row r="3311" spans="1:17" x14ac:dyDescent="0.3">
      <c r="A3311" t="s">
        <v>29333</v>
      </c>
      <c r="B3311" t="s">
        <v>3984</v>
      </c>
      <c r="C3311" t="s">
        <v>29334</v>
      </c>
      <c r="D3311" t="s">
        <v>29335</v>
      </c>
      <c r="E3311" t="s">
        <v>29336</v>
      </c>
      <c r="F3311" t="s">
        <v>29337</v>
      </c>
      <c r="G3311" t="s">
        <v>3917</v>
      </c>
      <c r="H3311">
        <v>44.765300000000003</v>
      </c>
      <c r="I3311">
        <v>54.9</v>
      </c>
      <c r="K3311" t="s">
        <v>29338</v>
      </c>
      <c r="L3311">
        <v>232</v>
      </c>
      <c r="M3311">
        <v>237</v>
      </c>
      <c r="N3311" t="s">
        <v>29339</v>
      </c>
      <c r="O3311" t="s">
        <v>29340</v>
      </c>
    </row>
    <row r="3312" spans="1:17" x14ac:dyDescent="0.3">
      <c r="A3312" t="s">
        <v>29341</v>
      </c>
      <c r="B3312" t="s">
        <v>3984</v>
      </c>
      <c r="C3312" t="s">
        <v>29342</v>
      </c>
      <c r="D3312" t="s">
        <v>29343</v>
      </c>
      <c r="E3312" t="s">
        <v>29336</v>
      </c>
      <c r="F3312" t="s">
        <v>29344</v>
      </c>
      <c r="G3312" t="s">
        <v>3917</v>
      </c>
      <c r="H3312">
        <v>47.410600000000002</v>
      </c>
      <c r="I3312">
        <v>54.9</v>
      </c>
      <c r="K3312" t="s">
        <v>29345</v>
      </c>
      <c r="L3312">
        <v>267</v>
      </c>
      <c r="M3312">
        <v>18781</v>
      </c>
      <c r="N3312" t="s">
        <v>29339</v>
      </c>
      <c r="O3312" t="s">
        <v>29346</v>
      </c>
    </row>
    <row r="3313" spans="1:17" x14ac:dyDescent="0.3">
      <c r="A3313" t="s">
        <v>29347</v>
      </c>
      <c r="B3313" t="s">
        <v>4267</v>
      </c>
      <c r="C3313" t="s">
        <v>29348</v>
      </c>
      <c r="D3313" t="s">
        <v>29349</v>
      </c>
      <c r="E3313" t="s">
        <v>29350</v>
      </c>
      <c r="F3313" t="s">
        <v>29351</v>
      </c>
      <c r="G3313" t="s">
        <v>3917</v>
      </c>
      <c r="H3313">
        <v>873.08799999999997</v>
      </c>
      <c r="I3313">
        <v>38.5</v>
      </c>
      <c r="K3313" t="s">
        <v>29352</v>
      </c>
      <c r="L3313">
        <v>21559</v>
      </c>
      <c r="M3313">
        <v>0</v>
      </c>
      <c r="N3313" t="s">
        <v>18494</v>
      </c>
      <c r="O3313" t="s">
        <v>29353</v>
      </c>
    </row>
    <row r="3314" spans="1:17" x14ac:dyDescent="0.3">
      <c r="A3314" t="s">
        <v>29354</v>
      </c>
      <c r="B3314" t="s">
        <v>4267</v>
      </c>
      <c r="C3314" t="s">
        <v>29355</v>
      </c>
      <c r="D3314" t="s">
        <v>29356</v>
      </c>
      <c r="E3314" t="s">
        <v>29357</v>
      </c>
      <c r="F3314" t="s">
        <v>29358</v>
      </c>
      <c r="G3314" t="s">
        <v>3917</v>
      </c>
      <c r="H3314">
        <v>2629.56</v>
      </c>
      <c r="I3314">
        <v>32.299999999999997</v>
      </c>
      <c r="K3314" t="s">
        <v>29359</v>
      </c>
      <c r="L3314">
        <v>74573</v>
      </c>
      <c r="M3314">
        <v>0</v>
      </c>
      <c r="N3314" t="s">
        <v>29360</v>
      </c>
      <c r="O3314" t="s">
        <v>29361</v>
      </c>
    </row>
    <row r="3315" spans="1:17" x14ac:dyDescent="0.3">
      <c r="A3315" t="s">
        <v>29362</v>
      </c>
      <c r="B3315" t="s">
        <v>3912</v>
      </c>
      <c r="C3315" t="s">
        <v>29363</v>
      </c>
      <c r="D3315" t="s">
        <v>29364</v>
      </c>
      <c r="E3315" t="s">
        <v>29365</v>
      </c>
      <c r="F3315" t="s">
        <v>29366</v>
      </c>
      <c r="G3315" t="s">
        <v>3917</v>
      </c>
      <c r="H3315">
        <v>39.718000000000004</v>
      </c>
      <c r="I3315">
        <v>42.2</v>
      </c>
      <c r="K3315" t="s">
        <v>29367</v>
      </c>
      <c r="L3315">
        <v>2577</v>
      </c>
      <c r="M3315">
        <v>0</v>
      </c>
      <c r="N3315" t="s">
        <v>16040</v>
      </c>
      <c r="O3315" t="s">
        <v>29368</v>
      </c>
    </row>
    <row r="3316" spans="1:17" x14ac:dyDescent="0.3">
      <c r="A3316" t="s">
        <v>29369</v>
      </c>
      <c r="B3316" t="s">
        <v>4267</v>
      </c>
      <c r="C3316" t="s">
        <v>29370</v>
      </c>
      <c r="D3316" t="s">
        <v>29371</v>
      </c>
      <c r="E3316" t="s">
        <v>29372</v>
      </c>
      <c r="F3316" t="s">
        <v>29373</v>
      </c>
      <c r="G3316" t="s">
        <v>3917</v>
      </c>
      <c r="H3316">
        <v>352.53500000000003</v>
      </c>
      <c r="I3316">
        <v>40.9</v>
      </c>
      <c r="K3316" t="s">
        <v>29374</v>
      </c>
      <c r="L3316">
        <v>33764</v>
      </c>
      <c r="M3316">
        <v>14342</v>
      </c>
      <c r="N3316" t="s">
        <v>16040</v>
      </c>
      <c r="O3316" t="s">
        <v>29375</v>
      </c>
    </row>
    <row r="3317" spans="1:17" x14ac:dyDescent="0.3">
      <c r="A3317" t="s">
        <v>29376</v>
      </c>
      <c r="B3317" t="s">
        <v>4198</v>
      </c>
      <c r="C3317" t="s">
        <v>29377</v>
      </c>
      <c r="D3317" t="s">
        <v>29378</v>
      </c>
      <c r="E3317" t="s">
        <v>29379</v>
      </c>
      <c r="F3317" t="s">
        <v>29380</v>
      </c>
      <c r="G3317" t="s">
        <v>3917</v>
      </c>
      <c r="H3317">
        <v>3.25352</v>
      </c>
      <c r="I3317">
        <v>25.5</v>
      </c>
      <c r="K3317" t="s">
        <v>29381</v>
      </c>
      <c r="L3317">
        <v>62</v>
      </c>
      <c r="M3317">
        <v>2536</v>
      </c>
      <c r="N3317" t="s">
        <v>16040</v>
      </c>
      <c r="O3317" t="s">
        <v>29382</v>
      </c>
    </row>
    <row r="3318" spans="1:17" x14ac:dyDescent="0.3">
      <c r="A3318" t="s">
        <v>29383</v>
      </c>
      <c r="B3318" t="s">
        <v>3984</v>
      </c>
      <c r="C3318" t="s">
        <v>29384</v>
      </c>
      <c r="D3318" t="s">
        <v>29385</v>
      </c>
      <c r="E3318" t="s">
        <v>29386</v>
      </c>
      <c r="F3318" t="s">
        <v>29387</v>
      </c>
      <c r="G3318" t="s">
        <v>3917</v>
      </c>
      <c r="H3318">
        <v>46.527000000000001</v>
      </c>
      <c r="I3318">
        <v>47.1</v>
      </c>
      <c r="K3318" t="s">
        <v>29388</v>
      </c>
      <c r="L3318">
        <v>885</v>
      </c>
      <c r="M3318">
        <v>0</v>
      </c>
      <c r="N3318" t="s">
        <v>6532</v>
      </c>
      <c r="O3318" t="s">
        <v>29389</v>
      </c>
    </row>
    <row r="3319" spans="1:17" x14ac:dyDescent="0.3">
      <c r="A3319" t="s">
        <v>3828</v>
      </c>
      <c r="B3319" t="s">
        <v>3912</v>
      </c>
      <c r="C3319" t="s">
        <v>29390</v>
      </c>
      <c r="D3319" t="s">
        <v>29391</v>
      </c>
      <c r="E3319" t="s">
        <v>29392</v>
      </c>
      <c r="F3319" t="s">
        <v>29393</v>
      </c>
      <c r="G3319" t="s">
        <v>3989</v>
      </c>
      <c r="H3319">
        <v>65.959699999999998</v>
      </c>
      <c r="I3319">
        <v>51</v>
      </c>
      <c r="K3319" t="s">
        <v>29394</v>
      </c>
      <c r="L3319">
        <v>194</v>
      </c>
      <c r="M3319">
        <v>29905</v>
      </c>
      <c r="N3319" t="s">
        <v>29395</v>
      </c>
      <c r="O3319" t="s">
        <v>29396</v>
      </c>
      <c r="Q3319">
        <v>24</v>
      </c>
    </row>
    <row r="3320" spans="1:17" x14ac:dyDescent="0.3">
      <c r="A3320" t="s">
        <v>29397</v>
      </c>
      <c r="B3320" t="s">
        <v>4043</v>
      </c>
      <c r="C3320" t="s">
        <v>21307</v>
      </c>
      <c r="D3320" t="s">
        <v>29398</v>
      </c>
      <c r="E3320" t="s">
        <v>29399</v>
      </c>
      <c r="F3320" t="s">
        <v>29400</v>
      </c>
      <c r="G3320" t="s">
        <v>3917</v>
      </c>
      <c r="H3320">
        <v>29.822199999999999</v>
      </c>
      <c r="I3320">
        <v>41.4</v>
      </c>
      <c r="K3320" t="s">
        <v>29401</v>
      </c>
      <c r="L3320">
        <v>319</v>
      </c>
      <c r="M3320">
        <v>11312</v>
      </c>
      <c r="N3320" t="s">
        <v>19712</v>
      </c>
      <c r="O3320" t="s">
        <v>29402</v>
      </c>
      <c r="P3320" t="s">
        <v>29403</v>
      </c>
    </row>
    <row r="3321" spans="1:17" x14ac:dyDescent="0.3">
      <c r="A3321" t="s">
        <v>29404</v>
      </c>
      <c r="B3321" t="s">
        <v>3912</v>
      </c>
      <c r="C3321" t="s">
        <v>29405</v>
      </c>
      <c r="D3321" t="s">
        <v>29406</v>
      </c>
      <c r="E3321" t="s">
        <v>29407</v>
      </c>
      <c r="F3321" t="s">
        <v>29408</v>
      </c>
      <c r="G3321" t="s">
        <v>3917</v>
      </c>
      <c r="H3321">
        <v>117.069</v>
      </c>
      <c r="I3321">
        <v>20.9</v>
      </c>
      <c r="K3321" t="s">
        <v>29409</v>
      </c>
      <c r="L3321">
        <v>12348</v>
      </c>
      <c r="M3321">
        <v>0</v>
      </c>
      <c r="N3321" t="s">
        <v>19712</v>
      </c>
      <c r="O3321" t="s">
        <v>29410</v>
      </c>
    </row>
    <row r="3322" spans="1:17" x14ac:dyDescent="0.3">
      <c r="A3322" t="s">
        <v>29411</v>
      </c>
      <c r="B3322" t="s">
        <v>4198</v>
      </c>
      <c r="C3322" t="s">
        <v>19707</v>
      </c>
      <c r="D3322" t="s">
        <v>29412</v>
      </c>
      <c r="E3322" t="s">
        <v>29413</v>
      </c>
      <c r="F3322" t="s">
        <v>29414</v>
      </c>
      <c r="G3322" t="s">
        <v>3989</v>
      </c>
      <c r="H3322">
        <v>3.09538</v>
      </c>
      <c r="I3322">
        <v>40.200000000000003</v>
      </c>
      <c r="K3322" t="s">
        <v>29415</v>
      </c>
      <c r="L3322">
        <v>537</v>
      </c>
      <c r="M3322">
        <v>2169</v>
      </c>
      <c r="N3322" t="s">
        <v>19712</v>
      </c>
      <c r="O3322" t="s">
        <v>29416</v>
      </c>
    </row>
    <row r="3323" spans="1:17" x14ac:dyDescent="0.3">
      <c r="A3323" t="s">
        <v>29417</v>
      </c>
      <c r="B3323" t="s">
        <v>3923</v>
      </c>
      <c r="D3323" t="s">
        <v>29418</v>
      </c>
      <c r="E3323" t="s">
        <v>29419</v>
      </c>
      <c r="F3323" t="s">
        <v>29420</v>
      </c>
      <c r="G3323" t="s">
        <v>3989</v>
      </c>
      <c r="H3323">
        <v>1.36527</v>
      </c>
      <c r="I3323">
        <v>33.799999999999997</v>
      </c>
      <c r="K3323" t="s">
        <v>29421</v>
      </c>
      <c r="L3323">
        <v>2301</v>
      </c>
      <c r="M3323">
        <v>0</v>
      </c>
      <c r="N3323" t="s">
        <v>29422</v>
      </c>
      <c r="O3323" t="s">
        <v>29423</v>
      </c>
    </row>
    <row r="3324" spans="1:17" x14ac:dyDescent="0.3">
      <c r="A3324" t="s">
        <v>29424</v>
      </c>
      <c r="B3324" t="s">
        <v>4267</v>
      </c>
      <c r="C3324" t="s">
        <v>20482</v>
      </c>
      <c r="D3324" t="s">
        <v>29425</v>
      </c>
      <c r="E3324" t="s">
        <v>29426</v>
      </c>
      <c r="F3324" t="s">
        <v>29427</v>
      </c>
      <c r="G3324" t="s">
        <v>3917</v>
      </c>
      <c r="H3324">
        <v>953.55499999999995</v>
      </c>
      <c r="I3324">
        <v>36</v>
      </c>
      <c r="K3324" t="s">
        <v>29428</v>
      </c>
      <c r="L3324">
        <v>1663556</v>
      </c>
      <c r="M3324">
        <v>0</v>
      </c>
      <c r="N3324" t="s">
        <v>29429</v>
      </c>
      <c r="O3324" t="s">
        <v>29430</v>
      </c>
    </row>
    <row r="3325" spans="1:17" x14ac:dyDescent="0.3">
      <c r="A3325" t="s">
        <v>29431</v>
      </c>
      <c r="B3325" t="s">
        <v>4267</v>
      </c>
      <c r="D3325" t="s">
        <v>29432</v>
      </c>
      <c r="E3325" t="s">
        <v>29433</v>
      </c>
      <c r="F3325" t="s">
        <v>29434</v>
      </c>
      <c r="G3325" t="s">
        <v>3917</v>
      </c>
      <c r="H3325">
        <v>1948.95</v>
      </c>
      <c r="I3325">
        <v>33.299999999999997</v>
      </c>
      <c r="K3325" t="s">
        <v>29435</v>
      </c>
      <c r="L3325">
        <v>2750712</v>
      </c>
      <c r="M3325">
        <v>0</v>
      </c>
      <c r="N3325" t="s">
        <v>29429</v>
      </c>
      <c r="O3325" t="s">
        <v>29436</v>
      </c>
    </row>
    <row r="3326" spans="1:17" x14ac:dyDescent="0.3">
      <c r="A3326" t="s">
        <v>825</v>
      </c>
      <c r="B3326" t="s">
        <v>4347</v>
      </c>
      <c r="C3326" t="s">
        <v>29437</v>
      </c>
      <c r="D3326" t="s">
        <v>29438</v>
      </c>
      <c r="E3326" t="s">
        <v>29439</v>
      </c>
      <c r="F3326" t="s">
        <v>29440</v>
      </c>
      <c r="G3326" t="s">
        <v>3917</v>
      </c>
      <c r="H3326">
        <v>43.569000000000003</v>
      </c>
      <c r="I3326">
        <v>56.6</v>
      </c>
      <c r="K3326" t="s">
        <v>29441</v>
      </c>
      <c r="L3326">
        <v>534</v>
      </c>
      <c r="M3326">
        <v>0</v>
      </c>
      <c r="N3326" t="s">
        <v>29442</v>
      </c>
      <c r="O3326" t="s">
        <v>29443</v>
      </c>
    </row>
    <row r="3327" spans="1:17" x14ac:dyDescent="0.3">
      <c r="A3327" t="s">
        <v>29444</v>
      </c>
      <c r="B3327" t="s">
        <v>3984</v>
      </c>
      <c r="C3327" t="s">
        <v>29445</v>
      </c>
      <c r="D3327" t="s">
        <v>29446</v>
      </c>
      <c r="E3327" t="s">
        <v>29447</v>
      </c>
      <c r="F3327" t="s">
        <v>29448</v>
      </c>
      <c r="G3327" t="s">
        <v>3917</v>
      </c>
      <c r="H3327">
        <v>35.314799999999998</v>
      </c>
      <c r="I3327">
        <v>48.5</v>
      </c>
      <c r="K3327" t="s">
        <v>29449</v>
      </c>
      <c r="L3327">
        <v>481</v>
      </c>
      <c r="M3327">
        <v>0</v>
      </c>
      <c r="N3327" t="s">
        <v>18073</v>
      </c>
      <c r="O3327" t="s">
        <v>29450</v>
      </c>
    </row>
    <row r="3328" spans="1:17" x14ac:dyDescent="0.3">
      <c r="A3328" t="s">
        <v>29451</v>
      </c>
      <c r="B3328" t="s">
        <v>4226</v>
      </c>
      <c r="C3328" t="s">
        <v>29452</v>
      </c>
      <c r="D3328" t="s">
        <v>29453</v>
      </c>
      <c r="E3328" t="s">
        <v>29454</v>
      </c>
      <c r="F3328" t="s">
        <v>29455</v>
      </c>
      <c r="G3328" t="s">
        <v>3917</v>
      </c>
      <c r="H3328">
        <v>1628.35</v>
      </c>
      <c r="I3328">
        <v>31.8</v>
      </c>
      <c r="K3328" t="s">
        <v>29456</v>
      </c>
      <c r="L3328">
        <v>8896</v>
      </c>
      <c r="M3328">
        <v>0</v>
      </c>
      <c r="N3328" t="s">
        <v>18073</v>
      </c>
      <c r="O3328" t="s">
        <v>29457</v>
      </c>
    </row>
    <row r="3329" spans="1:17" x14ac:dyDescent="0.3">
      <c r="A3329" t="s">
        <v>29458</v>
      </c>
      <c r="B3329" t="s">
        <v>3984</v>
      </c>
      <c r="C3329" t="s">
        <v>29459</v>
      </c>
      <c r="D3329" t="s">
        <v>29460</v>
      </c>
      <c r="E3329" t="s">
        <v>29461</v>
      </c>
      <c r="F3329" t="s">
        <v>29462</v>
      </c>
      <c r="G3329" t="s">
        <v>3989</v>
      </c>
      <c r="H3329">
        <v>12.2995</v>
      </c>
      <c r="I3329">
        <v>53.9</v>
      </c>
      <c r="K3329" t="s">
        <v>29463</v>
      </c>
      <c r="L3329">
        <v>384</v>
      </c>
      <c r="M3329">
        <v>0</v>
      </c>
      <c r="N3329" t="s">
        <v>29442</v>
      </c>
      <c r="O3329" t="s">
        <v>29464</v>
      </c>
    </row>
    <row r="3330" spans="1:17" x14ac:dyDescent="0.3">
      <c r="A3330" t="s">
        <v>29465</v>
      </c>
      <c r="B3330" t="s">
        <v>4226</v>
      </c>
      <c r="D3330" t="s">
        <v>29466</v>
      </c>
      <c r="E3330" t="s">
        <v>13946</v>
      </c>
      <c r="F3330" t="s">
        <v>29467</v>
      </c>
      <c r="G3330" t="s">
        <v>3989</v>
      </c>
      <c r="H3330">
        <v>260.28800000000001</v>
      </c>
      <c r="I3330">
        <v>34.5</v>
      </c>
      <c r="K3330" t="s">
        <v>29468</v>
      </c>
      <c r="L3330">
        <v>333167</v>
      </c>
      <c r="M3330">
        <v>0</v>
      </c>
      <c r="N3330" t="s">
        <v>13949</v>
      </c>
      <c r="O3330" t="s">
        <v>29469</v>
      </c>
    </row>
    <row r="3331" spans="1:17" x14ac:dyDescent="0.3">
      <c r="A3331" t="s">
        <v>29470</v>
      </c>
      <c r="B3331" t="s">
        <v>4091</v>
      </c>
      <c r="C3331" t="s">
        <v>29471</v>
      </c>
      <c r="D3331" t="s">
        <v>29472</v>
      </c>
      <c r="E3331" t="s">
        <v>29473</v>
      </c>
      <c r="F3331" t="s">
        <v>29474</v>
      </c>
      <c r="G3331" t="s">
        <v>3917</v>
      </c>
      <c r="H3331">
        <v>8.44754</v>
      </c>
      <c r="I3331">
        <v>43.9</v>
      </c>
      <c r="K3331" t="s">
        <v>29475</v>
      </c>
      <c r="L3331">
        <v>215</v>
      </c>
      <c r="M3331">
        <v>3066</v>
      </c>
      <c r="N3331" t="s">
        <v>20360</v>
      </c>
      <c r="O3331" t="s">
        <v>29476</v>
      </c>
      <c r="P3331" t="s">
        <v>29477</v>
      </c>
    </row>
    <row r="3332" spans="1:17" x14ac:dyDescent="0.3">
      <c r="A3332" t="s">
        <v>29478</v>
      </c>
      <c r="B3332" t="s">
        <v>3984</v>
      </c>
      <c r="C3332" t="s">
        <v>29479</v>
      </c>
      <c r="D3332" t="s">
        <v>29480</v>
      </c>
      <c r="E3332" t="s">
        <v>29481</v>
      </c>
      <c r="F3332" t="s">
        <v>29482</v>
      </c>
      <c r="G3332" t="s">
        <v>3989</v>
      </c>
      <c r="H3332">
        <v>35.456000000000003</v>
      </c>
      <c r="I3332">
        <v>52.9</v>
      </c>
      <c r="K3332" t="s">
        <v>29483</v>
      </c>
      <c r="L3332">
        <v>15</v>
      </c>
      <c r="M3332">
        <v>0</v>
      </c>
      <c r="N3332" t="s">
        <v>20360</v>
      </c>
      <c r="O3332" t="s">
        <v>29484</v>
      </c>
      <c r="Q3332">
        <v>20</v>
      </c>
    </row>
    <row r="3333" spans="1:17" x14ac:dyDescent="0.3">
      <c r="A3333" t="s">
        <v>29485</v>
      </c>
      <c r="B3333" t="s">
        <v>4347</v>
      </c>
      <c r="C3333" t="s">
        <v>29486</v>
      </c>
      <c r="D3333" t="s">
        <v>29487</v>
      </c>
      <c r="E3333" t="s">
        <v>29488</v>
      </c>
      <c r="F3333" t="s">
        <v>29489</v>
      </c>
      <c r="G3333" t="s">
        <v>3989</v>
      </c>
      <c r="H3333">
        <v>17.465699999999998</v>
      </c>
      <c r="I3333">
        <v>52.2</v>
      </c>
      <c r="K3333" t="s">
        <v>29490</v>
      </c>
      <c r="L3333">
        <v>38</v>
      </c>
      <c r="M3333">
        <v>7392</v>
      </c>
      <c r="N3333" t="s">
        <v>8279</v>
      </c>
      <c r="O3333" t="s">
        <v>29491</v>
      </c>
      <c r="P3333" t="s">
        <v>29492</v>
      </c>
      <c r="Q3333">
        <v>25</v>
      </c>
    </row>
    <row r="3334" spans="1:17" x14ac:dyDescent="0.3">
      <c r="A3334" t="s">
        <v>29493</v>
      </c>
      <c r="B3334" t="s">
        <v>4198</v>
      </c>
      <c r="C3334" t="s">
        <v>29494</v>
      </c>
      <c r="D3334" t="s">
        <v>29495</v>
      </c>
      <c r="E3334" t="s">
        <v>29496</v>
      </c>
      <c r="F3334" t="s">
        <v>29497</v>
      </c>
      <c r="G3334" t="s">
        <v>3989</v>
      </c>
      <c r="H3334">
        <v>71.685000000000002</v>
      </c>
      <c r="I3334">
        <v>16.3</v>
      </c>
      <c r="K3334" t="s">
        <v>29498</v>
      </c>
      <c r="L3334">
        <v>1035</v>
      </c>
      <c r="M3334">
        <v>12833</v>
      </c>
      <c r="N3334" t="s">
        <v>8279</v>
      </c>
      <c r="O3334" t="s">
        <v>29499</v>
      </c>
    </row>
    <row r="3335" spans="1:17" x14ac:dyDescent="0.3">
      <c r="A3335" t="s">
        <v>29500</v>
      </c>
      <c r="B3335" t="s">
        <v>4198</v>
      </c>
      <c r="C3335" t="s">
        <v>29501</v>
      </c>
      <c r="D3335" t="s">
        <v>29502</v>
      </c>
      <c r="E3335" t="s">
        <v>29503</v>
      </c>
      <c r="F3335" t="s">
        <v>29504</v>
      </c>
      <c r="G3335" t="s">
        <v>3989</v>
      </c>
      <c r="H3335">
        <v>27.216200000000001</v>
      </c>
      <c r="I3335">
        <v>46.3</v>
      </c>
      <c r="K3335" t="s">
        <v>29505</v>
      </c>
      <c r="L3335">
        <v>114</v>
      </c>
      <c r="M3335">
        <v>11139</v>
      </c>
      <c r="N3335" t="s">
        <v>8279</v>
      </c>
      <c r="O3335" t="s">
        <v>29506</v>
      </c>
      <c r="Q3335">
        <v>24</v>
      </c>
    </row>
    <row r="3336" spans="1:17" x14ac:dyDescent="0.3">
      <c r="A3336" t="s">
        <v>29507</v>
      </c>
      <c r="B3336" t="s">
        <v>4198</v>
      </c>
      <c r="C3336" t="s">
        <v>29508</v>
      </c>
      <c r="D3336" t="s">
        <v>29509</v>
      </c>
      <c r="E3336" t="s">
        <v>29510</v>
      </c>
      <c r="F3336" t="s">
        <v>29511</v>
      </c>
      <c r="G3336" t="s">
        <v>3989</v>
      </c>
      <c r="H3336">
        <v>56.455800000000004</v>
      </c>
      <c r="I3336">
        <v>21.2</v>
      </c>
      <c r="K3336" t="s">
        <v>29512</v>
      </c>
      <c r="L3336">
        <v>232</v>
      </c>
      <c r="M3336">
        <v>10978</v>
      </c>
      <c r="N3336" t="s">
        <v>8279</v>
      </c>
      <c r="O3336" t="s">
        <v>29513</v>
      </c>
    </row>
    <row r="3337" spans="1:17" x14ac:dyDescent="0.3">
      <c r="A3337" t="s">
        <v>29514</v>
      </c>
      <c r="B3337" t="s">
        <v>4198</v>
      </c>
      <c r="C3337" t="s">
        <v>29515</v>
      </c>
      <c r="D3337" t="s">
        <v>29516</v>
      </c>
      <c r="E3337" t="s">
        <v>29517</v>
      </c>
      <c r="F3337" t="s">
        <v>29518</v>
      </c>
      <c r="G3337" t="s">
        <v>3989</v>
      </c>
      <c r="H3337">
        <v>57.0184</v>
      </c>
      <c r="I3337">
        <v>44.9</v>
      </c>
      <c r="K3337" t="s">
        <v>29519</v>
      </c>
      <c r="L3337">
        <v>437</v>
      </c>
      <c r="M3337">
        <v>16987</v>
      </c>
      <c r="N3337" t="s">
        <v>8279</v>
      </c>
      <c r="O3337" t="s">
        <v>29520</v>
      </c>
    </row>
    <row r="3338" spans="1:17" x14ac:dyDescent="0.3">
      <c r="A3338" t="s">
        <v>29521</v>
      </c>
      <c r="B3338" t="s">
        <v>4198</v>
      </c>
      <c r="C3338" t="s">
        <v>29522</v>
      </c>
      <c r="D3338" t="s">
        <v>29523</v>
      </c>
      <c r="E3338" t="s">
        <v>29524</v>
      </c>
      <c r="F3338" t="s">
        <v>29525</v>
      </c>
      <c r="G3338" t="s">
        <v>3989</v>
      </c>
      <c r="H3338">
        <v>26.202500000000001</v>
      </c>
      <c r="I3338">
        <v>54.1</v>
      </c>
      <c r="K3338" t="s">
        <v>29526</v>
      </c>
      <c r="L3338">
        <v>227</v>
      </c>
      <c r="M3338">
        <v>9350</v>
      </c>
      <c r="N3338" t="s">
        <v>8279</v>
      </c>
      <c r="O3338" t="s">
        <v>29527</v>
      </c>
      <c r="P3338" t="s">
        <v>29528</v>
      </c>
      <c r="Q3338">
        <v>24</v>
      </c>
    </row>
    <row r="3339" spans="1:17" x14ac:dyDescent="0.3">
      <c r="A3339" t="s">
        <v>29529</v>
      </c>
      <c r="B3339" t="s">
        <v>4198</v>
      </c>
      <c r="C3339" t="s">
        <v>29530</v>
      </c>
      <c r="D3339" t="s">
        <v>29531</v>
      </c>
      <c r="E3339" t="s">
        <v>29532</v>
      </c>
      <c r="F3339" t="s">
        <v>29533</v>
      </c>
      <c r="G3339" t="s">
        <v>3989</v>
      </c>
      <c r="H3339">
        <v>193.03200000000001</v>
      </c>
      <c r="I3339">
        <v>18.2</v>
      </c>
      <c r="K3339" t="s">
        <v>29534</v>
      </c>
      <c r="L3339">
        <v>1819</v>
      </c>
      <c r="M3339">
        <v>20214</v>
      </c>
      <c r="N3339" t="s">
        <v>8279</v>
      </c>
      <c r="O3339" t="s">
        <v>29535</v>
      </c>
    </row>
    <row r="3340" spans="1:17" x14ac:dyDescent="0.3">
      <c r="A3340" t="s">
        <v>29536</v>
      </c>
      <c r="B3340" t="s">
        <v>3984</v>
      </c>
      <c r="C3340" t="s">
        <v>29537</v>
      </c>
      <c r="D3340" t="s">
        <v>29538</v>
      </c>
      <c r="E3340" t="s">
        <v>29539</v>
      </c>
      <c r="F3340" t="s">
        <v>29540</v>
      </c>
      <c r="G3340" t="s">
        <v>3989</v>
      </c>
      <c r="H3340">
        <v>49.677700000000002</v>
      </c>
      <c r="I3340">
        <v>49.6</v>
      </c>
      <c r="K3340" t="s">
        <v>29541</v>
      </c>
      <c r="L3340">
        <v>761</v>
      </c>
      <c r="M3340">
        <v>15811</v>
      </c>
      <c r="N3340" t="s">
        <v>8279</v>
      </c>
      <c r="O3340" t="s">
        <v>29542</v>
      </c>
    </row>
    <row r="3341" spans="1:17" x14ac:dyDescent="0.3">
      <c r="A3341" t="s">
        <v>29543</v>
      </c>
      <c r="B3341" t="s">
        <v>4347</v>
      </c>
      <c r="C3341" t="s">
        <v>29544</v>
      </c>
      <c r="D3341" t="s">
        <v>29545</v>
      </c>
      <c r="E3341" t="s">
        <v>29546</v>
      </c>
      <c r="F3341" t="s">
        <v>29547</v>
      </c>
      <c r="G3341" t="s">
        <v>3989</v>
      </c>
      <c r="H3341">
        <v>19.786300000000001</v>
      </c>
      <c r="I3341">
        <v>49.3</v>
      </c>
      <c r="K3341" t="s">
        <v>29548</v>
      </c>
      <c r="L3341">
        <v>151</v>
      </c>
      <c r="M3341">
        <v>7964</v>
      </c>
      <c r="N3341" t="s">
        <v>8279</v>
      </c>
      <c r="O3341" t="s">
        <v>29549</v>
      </c>
      <c r="Q3341">
        <v>25</v>
      </c>
    </row>
    <row r="3342" spans="1:17" x14ac:dyDescent="0.3">
      <c r="A3342" t="s">
        <v>29550</v>
      </c>
      <c r="B3342" t="s">
        <v>3984</v>
      </c>
      <c r="C3342" t="s">
        <v>29551</v>
      </c>
      <c r="D3342" t="s">
        <v>29552</v>
      </c>
      <c r="E3342" t="s">
        <v>29553</v>
      </c>
      <c r="F3342" t="s">
        <v>29554</v>
      </c>
      <c r="G3342" t="s">
        <v>3989</v>
      </c>
      <c r="H3342">
        <v>44.711500000000001</v>
      </c>
      <c r="I3342">
        <v>50.6</v>
      </c>
      <c r="K3342" t="s">
        <v>29555</v>
      </c>
      <c r="L3342">
        <v>37</v>
      </c>
      <c r="M3342">
        <v>12564</v>
      </c>
      <c r="N3342" t="s">
        <v>8279</v>
      </c>
      <c r="O3342" t="s">
        <v>29556</v>
      </c>
      <c r="P3342" t="s">
        <v>29557</v>
      </c>
    </row>
    <row r="3343" spans="1:17" x14ac:dyDescent="0.3">
      <c r="A3343" t="s">
        <v>29558</v>
      </c>
      <c r="B3343" t="s">
        <v>4198</v>
      </c>
      <c r="C3343" t="s">
        <v>29559</v>
      </c>
      <c r="D3343" t="s">
        <v>29560</v>
      </c>
      <c r="E3343" t="s">
        <v>29561</v>
      </c>
      <c r="F3343" t="s">
        <v>29562</v>
      </c>
      <c r="G3343" t="s">
        <v>3989</v>
      </c>
      <c r="H3343">
        <v>42.768900000000002</v>
      </c>
      <c r="I3343">
        <v>41.6</v>
      </c>
      <c r="K3343" t="s">
        <v>29563</v>
      </c>
      <c r="L3343">
        <v>138</v>
      </c>
      <c r="M3343">
        <v>11822</v>
      </c>
      <c r="N3343" t="s">
        <v>8279</v>
      </c>
      <c r="O3343" t="s">
        <v>29564</v>
      </c>
      <c r="P3343" t="s">
        <v>29565</v>
      </c>
      <c r="Q3343">
        <v>24</v>
      </c>
    </row>
    <row r="3344" spans="1:17" x14ac:dyDescent="0.3">
      <c r="A3344" t="s">
        <v>29566</v>
      </c>
      <c r="B3344" t="s">
        <v>4198</v>
      </c>
      <c r="C3344" t="s">
        <v>29567</v>
      </c>
      <c r="D3344" t="s">
        <v>29568</v>
      </c>
      <c r="E3344" t="s">
        <v>29569</v>
      </c>
      <c r="F3344" t="s">
        <v>29570</v>
      </c>
      <c r="G3344" t="s">
        <v>3989</v>
      </c>
      <c r="H3344">
        <v>47.422899999999998</v>
      </c>
      <c r="I3344">
        <v>38.200000000000003</v>
      </c>
      <c r="K3344" t="s">
        <v>29571</v>
      </c>
      <c r="L3344">
        <v>94</v>
      </c>
      <c r="M3344">
        <v>14915</v>
      </c>
      <c r="N3344" t="s">
        <v>8279</v>
      </c>
      <c r="O3344" t="s">
        <v>29572</v>
      </c>
      <c r="Q3344">
        <v>24</v>
      </c>
    </row>
    <row r="3345" spans="1:16" x14ac:dyDescent="0.3">
      <c r="A3345" t="s">
        <v>29573</v>
      </c>
      <c r="B3345" t="s">
        <v>3984</v>
      </c>
      <c r="C3345" t="s">
        <v>29574</v>
      </c>
      <c r="D3345" t="s">
        <v>29575</v>
      </c>
      <c r="E3345" t="s">
        <v>29576</v>
      </c>
      <c r="F3345" t="s">
        <v>29577</v>
      </c>
      <c r="G3345" t="s">
        <v>3917</v>
      </c>
      <c r="H3345">
        <v>15.0983</v>
      </c>
      <c r="I3345">
        <v>35.299999999999997</v>
      </c>
      <c r="K3345" t="s">
        <v>29578</v>
      </c>
      <c r="L3345">
        <v>296</v>
      </c>
      <c r="M3345">
        <v>0</v>
      </c>
      <c r="N3345" t="s">
        <v>29579</v>
      </c>
      <c r="O3345" t="s">
        <v>29580</v>
      </c>
    </row>
    <row r="3346" spans="1:16" x14ac:dyDescent="0.3">
      <c r="A3346" t="s">
        <v>29581</v>
      </c>
      <c r="B3346" t="s">
        <v>4347</v>
      </c>
      <c r="C3346" t="s">
        <v>29582</v>
      </c>
      <c r="D3346" t="s">
        <v>29583</v>
      </c>
      <c r="E3346" t="s">
        <v>29584</v>
      </c>
      <c r="F3346" t="s">
        <v>29585</v>
      </c>
      <c r="G3346" t="s">
        <v>3917</v>
      </c>
      <c r="H3346">
        <v>32.757899999999999</v>
      </c>
      <c r="I3346">
        <v>56.5</v>
      </c>
      <c r="K3346" t="s">
        <v>29586</v>
      </c>
      <c r="L3346">
        <v>222</v>
      </c>
      <c r="M3346">
        <v>12693</v>
      </c>
      <c r="N3346" t="s">
        <v>18073</v>
      </c>
      <c r="O3346" t="s">
        <v>29587</v>
      </c>
    </row>
    <row r="3347" spans="1:16" x14ac:dyDescent="0.3">
      <c r="A3347" t="s">
        <v>273</v>
      </c>
      <c r="B3347" t="s">
        <v>3984</v>
      </c>
      <c r="C3347" t="s">
        <v>29588</v>
      </c>
      <c r="D3347" t="s">
        <v>29589</v>
      </c>
      <c r="E3347" t="s">
        <v>29590</v>
      </c>
      <c r="F3347" t="s">
        <v>29591</v>
      </c>
      <c r="G3347" t="s">
        <v>3917</v>
      </c>
      <c r="H3347">
        <v>10.912100000000001</v>
      </c>
      <c r="I3347">
        <v>42.2</v>
      </c>
      <c r="K3347" t="s">
        <v>29592</v>
      </c>
      <c r="L3347">
        <v>191</v>
      </c>
      <c r="M3347">
        <v>0</v>
      </c>
      <c r="N3347" t="s">
        <v>29593</v>
      </c>
      <c r="O3347" t="s">
        <v>29594</v>
      </c>
    </row>
    <row r="3348" spans="1:16" x14ac:dyDescent="0.3">
      <c r="A3348" t="s">
        <v>29595</v>
      </c>
      <c r="B3348" t="s">
        <v>4367</v>
      </c>
      <c r="D3348" t="s">
        <v>29596</v>
      </c>
      <c r="E3348" t="s">
        <v>29597</v>
      </c>
      <c r="F3348" t="s">
        <v>29598</v>
      </c>
      <c r="G3348" t="s">
        <v>3917</v>
      </c>
      <c r="H3348">
        <v>991.58500000000004</v>
      </c>
      <c r="I3348">
        <v>41.5</v>
      </c>
      <c r="K3348" t="s">
        <v>29599</v>
      </c>
      <c r="L3348">
        <v>30414</v>
      </c>
      <c r="M3348">
        <v>36596</v>
      </c>
      <c r="N3348" t="s">
        <v>29593</v>
      </c>
      <c r="O3348" t="s">
        <v>29600</v>
      </c>
      <c r="P3348" t="s">
        <v>29601</v>
      </c>
    </row>
    <row r="3349" spans="1:16" x14ac:dyDescent="0.3">
      <c r="A3349" t="s">
        <v>3777</v>
      </c>
      <c r="B3349" t="s">
        <v>3984</v>
      </c>
      <c r="C3349" t="s">
        <v>29602</v>
      </c>
      <c r="D3349" t="s">
        <v>29603</v>
      </c>
      <c r="E3349" t="s">
        <v>29604</v>
      </c>
      <c r="F3349" t="s">
        <v>29605</v>
      </c>
      <c r="G3349" t="s">
        <v>3989</v>
      </c>
      <c r="H3349">
        <v>35.4985</v>
      </c>
      <c r="I3349">
        <v>45.6</v>
      </c>
      <c r="K3349" t="s">
        <v>29606</v>
      </c>
      <c r="L3349">
        <v>108</v>
      </c>
      <c r="M3349">
        <v>0</v>
      </c>
      <c r="N3349" t="s">
        <v>29593</v>
      </c>
      <c r="O3349" t="s">
        <v>29607</v>
      </c>
    </row>
    <row r="3350" spans="1:16" x14ac:dyDescent="0.3">
      <c r="A3350" t="s">
        <v>29608</v>
      </c>
      <c r="B3350" t="s">
        <v>4226</v>
      </c>
      <c r="D3350" t="s">
        <v>29609</v>
      </c>
      <c r="E3350" t="s">
        <v>11254</v>
      </c>
      <c r="F3350" t="s">
        <v>29610</v>
      </c>
      <c r="G3350" t="s">
        <v>3917</v>
      </c>
      <c r="H3350">
        <v>309.41899999999998</v>
      </c>
      <c r="I3350">
        <v>31.7</v>
      </c>
      <c r="K3350" t="s">
        <v>29611</v>
      </c>
      <c r="L3350">
        <v>237614</v>
      </c>
      <c r="M3350">
        <v>0</v>
      </c>
      <c r="N3350" t="s">
        <v>11257</v>
      </c>
      <c r="O3350" t="s">
        <v>29612</v>
      </c>
    </row>
    <row r="3351" spans="1:16" x14ac:dyDescent="0.3">
      <c r="A3351" t="s">
        <v>29613</v>
      </c>
      <c r="B3351" t="s">
        <v>4226</v>
      </c>
      <c r="C3351">
        <v>6897</v>
      </c>
      <c r="D3351" t="s">
        <v>29614</v>
      </c>
      <c r="E3351" t="s">
        <v>13946</v>
      </c>
      <c r="F3351" t="s">
        <v>29615</v>
      </c>
      <c r="G3351" t="s">
        <v>3989</v>
      </c>
      <c r="H3351">
        <v>464.77800000000002</v>
      </c>
      <c r="I3351">
        <v>34.4</v>
      </c>
      <c r="K3351" t="s">
        <v>29616</v>
      </c>
      <c r="L3351">
        <v>314149</v>
      </c>
      <c r="M3351">
        <v>0</v>
      </c>
      <c r="N3351" t="s">
        <v>13949</v>
      </c>
      <c r="O3351" t="s">
        <v>29617</v>
      </c>
    </row>
    <row r="3352" spans="1:16" x14ac:dyDescent="0.3">
      <c r="A3352" t="s">
        <v>29618</v>
      </c>
      <c r="B3352" t="s">
        <v>4226</v>
      </c>
      <c r="D3352" t="s">
        <v>29619</v>
      </c>
      <c r="E3352" t="s">
        <v>11254</v>
      </c>
      <c r="F3352" t="s">
        <v>29620</v>
      </c>
      <c r="G3352" t="s">
        <v>3917</v>
      </c>
      <c r="H3352">
        <v>337.37</v>
      </c>
      <c r="I3352">
        <v>32</v>
      </c>
      <c r="K3352" t="s">
        <v>29621</v>
      </c>
      <c r="L3352">
        <v>355741</v>
      </c>
      <c r="M3352">
        <v>0</v>
      </c>
      <c r="N3352" t="s">
        <v>11257</v>
      </c>
      <c r="O3352" t="s">
        <v>29622</v>
      </c>
    </row>
    <row r="3353" spans="1:16" x14ac:dyDescent="0.3">
      <c r="A3353" t="s">
        <v>29623</v>
      </c>
      <c r="B3353" t="s">
        <v>4226</v>
      </c>
      <c r="D3353" t="s">
        <v>29624</v>
      </c>
      <c r="E3353" t="s">
        <v>11254</v>
      </c>
      <c r="F3353" t="s">
        <v>29625</v>
      </c>
      <c r="G3353" t="s">
        <v>3917</v>
      </c>
      <c r="H3353">
        <v>212.767</v>
      </c>
      <c r="I3353">
        <v>33.9</v>
      </c>
      <c r="K3353" t="s">
        <v>29626</v>
      </c>
      <c r="L3353">
        <v>312523</v>
      </c>
      <c r="M3353">
        <v>0</v>
      </c>
      <c r="N3353" t="s">
        <v>11257</v>
      </c>
      <c r="O3353" t="s">
        <v>29627</v>
      </c>
    </row>
    <row r="3354" spans="1:16" x14ac:dyDescent="0.3">
      <c r="A3354" t="s">
        <v>29628</v>
      </c>
      <c r="B3354" t="s">
        <v>4226</v>
      </c>
      <c r="D3354" t="s">
        <v>29629</v>
      </c>
      <c r="E3354" t="s">
        <v>11254</v>
      </c>
      <c r="F3354" t="s">
        <v>29630</v>
      </c>
      <c r="G3354" t="s">
        <v>3917</v>
      </c>
      <c r="H3354">
        <v>210.86799999999999</v>
      </c>
      <c r="I3354">
        <v>33.700000000000003</v>
      </c>
      <c r="K3354" t="s">
        <v>29631</v>
      </c>
      <c r="L3354">
        <v>322774</v>
      </c>
      <c r="M3354">
        <v>0</v>
      </c>
      <c r="N3354" t="s">
        <v>11257</v>
      </c>
      <c r="O3354" t="s">
        <v>29632</v>
      </c>
    </row>
    <row r="3355" spans="1:16" x14ac:dyDescent="0.3">
      <c r="A3355" t="s">
        <v>745</v>
      </c>
      <c r="B3355" t="s">
        <v>3984</v>
      </c>
      <c r="C3355" t="s">
        <v>29633</v>
      </c>
      <c r="D3355" t="s">
        <v>29634</v>
      </c>
      <c r="E3355" t="s">
        <v>29635</v>
      </c>
      <c r="F3355" t="s">
        <v>29636</v>
      </c>
      <c r="G3355" t="s">
        <v>3989</v>
      </c>
      <c r="H3355">
        <v>43.694600000000001</v>
      </c>
      <c r="I3355">
        <v>54.7</v>
      </c>
      <c r="K3355" t="s">
        <v>29637</v>
      </c>
      <c r="L3355">
        <v>296</v>
      </c>
      <c r="M3355">
        <v>13054</v>
      </c>
      <c r="N3355" t="s">
        <v>29638</v>
      </c>
      <c r="O3355" t="s">
        <v>29639</v>
      </c>
      <c r="P3355" t="s">
        <v>29640</v>
      </c>
    </row>
    <row r="3356" spans="1:16" x14ac:dyDescent="0.3">
      <c r="A3356" t="s">
        <v>29641</v>
      </c>
      <c r="B3356" t="s">
        <v>3984</v>
      </c>
      <c r="C3356" t="s">
        <v>29642</v>
      </c>
      <c r="D3356" t="s">
        <v>29643</v>
      </c>
      <c r="E3356" t="s">
        <v>29644</v>
      </c>
      <c r="F3356" t="s">
        <v>29645</v>
      </c>
      <c r="G3356" t="s">
        <v>3917</v>
      </c>
      <c r="H3356">
        <v>29.9846</v>
      </c>
      <c r="I3356">
        <v>53.2</v>
      </c>
      <c r="K3356" t="s">
        <v>29646</v>
      </c>
      <c r="L3356">
        <v>642</v>
      </c>
      <c r="M3356">
        <v>0</v>
      </c>
      <c r="N3356" t="s">
        <v>5669</v>
      </c>
      <c r="O3356" t="s">
        <v>29647</v>
      </c>
    </row>
    <row r="3357" spans="1:16" x14ac:dyDescent="0.3">
      <c r="A3357" t="s">
        <v>29648</v>
      </c>
      <c r="B3357" t="s">
        <v>3984</v>
      </c>
      <c r="C3357" t="s">
        <v>29649</v>
      </c>
      <c r="D3357" t="s">
        <v>29650</v>
      </c>
      <c r="E3357" t="s">
        <v>29651</v>
      </c>
      <c r="F3357" t="s">
        <v>29652</v>
      </c>
      <c r="G3357" t="s">
        <v>3917</v>
      </c>
      <c r="H3357">
        <v>27.277999999999999</v>
      </c>
      <c r="I3357">
        <v>51.4</v>
      </c>
      <c r="K3357" t="s">
        <v>29653</v>
      </c>
      <c r="L3357">
        <v>1525</v>
      </c>
      <c r="M3357">
        <v>0</v>
      </c>
      <c r="N3357" t="s">
        <v>5669</v>
      </c>
      <c r="O3357" t="s">
        <v>29654</v>
      </c>
    </row>
    <row r="3358" spans="1:16" x14ac:dyDescent="0.3">
      <c r="A3358" t="s">
        <v>29655</v>
      </c>
      <c r="B3358" t="s">
        <v>3984</v>
      </c>
      <c r="C3358" t="s">
        <v>29656</v>
      </c>
      <c r="D3358" t="s">
        <v>29657</v>
      </c>
      <c r="E3358" t="s">
        <v>29658</v>
      </c>
      <c r="F3358" t="s">
        <v>29659</v>
      </c>
      <c r="G3358" t="s">
        <v>3917</v>
      </c>
      <c r="H3358">
        <v>41.329099999999997</v>
      </c>
      <c r="I3358">
        <v>49.1</v>
      </c>
      <c r="K3358" t="s">
        <v>29660</v>
      </c>
      <c r="L3358">
        <v>3592</v>
      </c>
      <c r="M3358">
        <v>0</v>
      </c>
      <c r="N3358" t="s">
        <v>5669</v>
      </c>
      <c r="O3358" t="s">
        <v>29661</v>
      </c>
    </row>
    <row r="3359" spans="1:16" x14ac:dyDescent="0.3">
      <c r="A3359" t="s">
        <v>29662</v>
      </c>
      <c r="B3359" t="s">
        <v>4226</v>
      </c>
      <c r="D3359" t="s">
        <v>29663</v>
      </c>
      <c r="E3359" t="s">
        <v>11254</v>
      </c>
      <c r="F3359" t="s">
        <v>29664</v>
      </c>
      <c r="G3359" t="s">
        <v>3917</v>
      </c>
      <c r="H3359">
        <v>365.01</v>
      </c>
      <c r="I3359">
        <v>32.6</v>
      </c>
      <c r="K3359" t="s">
        <v>29665</v>
      </c>
      <c r="L3359">
        <v>632176</v>
      </c>
      <c r="M3359">
        <v>0</v>
      </c>
      <c r="N3359" t="s">
        <v>11257</v>
      </c>
      <c r="O3359" t="s">
        <v>29666</v>
      </c>
    </row>
    <row r="3360" spans="1:16" x14ac:dyDescent="0.3">
      <c r="A3360" t="s">
        <v>29667</v>
      </c>
      <c r="B3360" t="s">
        <v>4226</v>
      </c>
      <c r="D3360" t="s">
        <v>29668</v>
      </c>
      <c r="E3360" t="s">
        <v>11254</v>
      </c>
      <c r="F3360" t="s">
        <v>29669</v>
      </c>
      <c r="G3360" t="s">
        <v>3917</v>
      </c>
      <c r="H3360">
        <v>198.61199999999999</v>
      </c>
      <c r="I3360">
        <v>33.799999999999997</v>
      </c>
      <c r="K3360" t="s">
        <v>29670</v>
      </c>
      <c r="L3360">
        <v>256347</v>
      </c>
      <c r="M3360">
        <v>0</v>
      </c>
      <c r="N3360" t="s">
        <v>11257</v>
      </c>
      <c r="O3360" t="s">
        <v>29671</v>
      </c>
    </row>
    <row r="3361" spans="1:15" x14ac:dyDescent="0.3">
      <c r="A3361" t="s">
        <v>29672</v>
      </c>
      <c r="B3361" t="s">
        <v>4772</v>
      </c>
      <c r="C3361" t="s">
        <v>29673</v>
      </c>
      <c r="D3361" t="s">
        <v>29674</v>
      </c>
      <c r="E3361" t="s">
        <v>29675</v>
      </c>
      <c r="F3361" t="s">
        <v>29676</v>
      </c>
      <c r="G3361" t="s">
        <v>3917</v>
      </c>
      <c r="H3361">
        <v>69.346500000000006</v>
      </c>
      <c r="I3361">
        <v>49.7</v>
      </c>
      <c r="K3361" t="s">
        <v>29677</v>
      </c>
      <c r="L3361">
        <v>677</v>
      </c>
      <c r="M3361">
        <v>0</v>
      </c>
      <c r="N3361" t="s">
        <v>29678</v>
      </c>
      <c r="O3361" t="s">
        <v>29679</v>
      </c>
    </row>
    <row r="3362" spans="1:15" x14ac:dyDescent="0.3">
      <c r="A3362" t="s">
        <v>29680</v>
      </c>
      <c r="B3362" t="s">
        <v>3984</v>
      </c>
      <c r="C3362" t="s">
        <v>29681</v>
      </c>
      <c r="D3362" t="s">
        <v>29682</v>
      </c>
      <c r="E3362" t="s">
        <v>29683</v>
      </c>
      <c r="F3362" t="s">
        <v>29684</v>
      </c>
      <c r="G3362" t="s">
        <v>3917</v>
      </c>
      <c r="H3362">
        <v>47.717799999999997</v>
      </c>
      <c r="I3362">
        <v>39.9</v>
      </c>
      <c r="K3362" t="s">
        <v>29685</v>
      </c>
      <c r="L3362">
        <v>288</v>
      </c>
      <c r="M3362">
        <v>12531</v>
      </c>
      <c r="N3362" t="s">
        <v>5631</v>
      </c>
      <c r="O3362" t="s">
        <v>29686</v>
      </c>
    </row>
    <row r="3363" spans="1:15" x14ac:dyDescent="0.3">
      <c r="A3363" t="s">
        <v>29687</v>
      </c>
      <c r="B3363" t="s">
        <v>3984</v>
      </c>
      <c r="C3363" t="s">
        <v>29688</v>
      </c>
      <c r="D3363" t="s">
        <v>29689</v>
      </c>
      <c r="E3363" t="s">
        <v>29690</v>
      </c>
      <c r="F3363" t="s">
        <v>29691</v>
      </c>
      <c r="G3363" t="s">
        <v>3917</v>
      </c>
      <c r="H3363">
        <v>37.704099999999997</v>
      </c>
      <c r="I3363">
        <v>45.8</v>
      </c>
      <c r="K3363" t="s">
        <v>29692</v>
      </c>
      <c r="L3363">
        <v>899</v>
      </c>
      <c r="M3363">
        <v>11701</v>
      </c>
      <c r="N3363" t="s">
        <v>5631</v>
      </c>
      <c r="O3363" t="s">
        <v>29693</v>
      </c>
    </row>
    <row r="3364" spans="1:15" x14ac:dyDescent="0.3">
      <c r="A3364" t="s">
        <v>29694</v>
      </c>
      <c r="B3364" t="s">
        <v>3984</v>
      </c>
      <c r="C3364" t="s">
        <v>29695</v>
      </c>
      <c r="D3364" t="s">
        <v>29696</v>
      </c>
      <c r="E3364" t="s">
        <v>29697</v>
      </c>
      <c r="F3364" t="s">
        <v>29698</v>
      </c>
      <c r="G3364" t="s">
        <v>3917</v>
      </c>
      <c r="H3364">
        <v>37.551000000000002</v>
      </c>
      <c r="I3364">
        <v>45</v>
      </c>
      <c r="K3364" t="s">
        <v>29699</v>
      </c>
      <c r="L3364">
        <v>398</v>
      </c>
      <c r="M3364">
        <v>11161</v>
      </c>
      <c r="N3364" t="s">
        <v>5631</v>
      </c>
      <c r="O3364" t="s">
        <v>29700</v>
      </c>
    </row>
    <row r="3365" spans="1:15" x14ac:dyDescent="0.3">
      <c r="A3365" t="s">
        <v>29701</v>
      </c>
      <c r="B3365" t="s">
        <v>3984</v>
      </c>
      <c r="C3365" t="s">
        <v>29702</v>
      </c>
      <c r="D3365" t="s">
        <v>29703</v>
      </c>
      <c r="E3365" t="s">
        <v>29704</v>
      </c>
      <c r="F3365" t="s">
        <v>29705</v>
      </c>
      <c r="G3365" t="s">
        <v>3917</v>
      </c>
      <c r="H3365">
        <v>46.585700000000003</v>
      </c>
      <c r="I3365">
        <v>40.5</v>
      </c>
      <c r="K3365" t="s">
        <v>29706</v>
      </c>
      <c r="L3365">
        <v>505</v>
      </c>
      <c r="M3365">
        <v>12245</v>
      </c>
      <c r="N3365" t="s">
        <v>5631</v>
      </c>
      <c r="O3365" t="s">
        <v>29707</v>
      </c>
    </row>
    <row r="3366" spans="1:15" x14ac:dyDescent="0.3">
      <c r="A3366" t="s">
        <v>29708</v>
      </c>
      <c r="B3366" t="s">
        <v>4267</v>
      </c>
      <c r="C3366" t="s">
        <v>29709</v>
      </c>
      <c r="D3366" t="s">
        <v>29710</v>
      </c>
      <c r="E3366" t="s">
        <v>29711</v>
      </c>
      <c r="F3366" t="s">
        <v>29712</v>
      </c>
      <c r="G3366" t="s">
        <v>3917</v>
      </c>
      <c r="H3366">
        <v>43.437800000000003</v>
      </c>
      <c r="I3366">
        <v>26.2</v>
      </c>
      <c r="K3366" t="s">
        <v>29713</v>
      </c>
      <c r="L3366">
        <v>72749</v>
      </c>
      <c r="M3366">
        <v>0</v>
      </c>
      <c r="N3366" t="s">
        <v>29714</v>
      </c>
      <c r="O3366" t="s">
        <v>29715</v>
      </c>
    </row>
    <row r="3367" spans="1:15" x14ac:dyDescent="0.3">
      <c r="A3367" t="s">
        <v>29716</v>
      </c>
      <c r="B3367" t="s">
        <v>4347</v>
      </c>
      <c r="C3367" t="s">
        <v>29717</v>
      </c>
      <c r="D3367" t="s">
        <v>29718</v>
      </c>
      <c r="E3367" t="s">
        <v>29719</v>
      </c>
      <c r="F3367" t="s">
        <v>29720</v>
      </c>
      <c r="G3367" t="s">
        <v>3917</v>
      </c>
      <c r="H3367">
        <v>42.321300000000001</v>
      </c>
      <c r="I3367">
        <v>56.7</v>
      </c>
      <c r="K3367" t="s">
        <v>29721</v>
      </c>
      <c r="L3367">
        <v>403</v>
      </c>
      <c r="M3367">
        <v>0</v>
      </c>
      <c r="N3367" t="s">
        <v>14081</v>
      </c>
      <c r="O3367" t="s">
        <v>29722</v>
      </c>
    </row>
    <row r="3368" spans="1:15" x14ac:dyDescent="0.3">
      <c r="A3368" t="s">
        <v>29723</v>
      </c>
      <c r="B3368" t="s">
        <v>3984</v>
      </c>
      <c r="C3368" t="s">
        <v>29724</v>
      </c>
      <c r="D3368" t="s">
        <v>29725</v>
      </c>
      <c r="E3368" t="s">
        <v>29726</v>
      </c>
      <c r="F3368" t="s">
        <v>29727</v>
      </c>
      <c r="G3368" t="s">
        <v>3917</v>
      </c>
      <c r="H3368">
        <v>30.0139</v>
      </c>
      <c r="I3368">
        <v>48.4</v>
      </c>
      <c r="K3368" t="s">
        <v>29728</v>
      </c>
      <c r="L3368">
        <v>1106</v>
      </c>
      <c r="M3368">
        <v>0</v>
      </c>
      <c r="N3368" t="s">
        <v>14081</v>
      </c>
      <c r="O3368" t="s">
        <v>29729</v>
      </c>
    </row>
    <row r="3369" spans="1:15" x14ac:dyDescent="0.3">
      <c r="A3369" t="s">
        <v>29730</v>
      </c>
      <c r="B3369" t="s">
        <v>3912</v>
      </c>
      <c r="C3369" t="s">
        <v>29731</v>
      </c>
      <c r="D3369" t="s">
        <v>29732</v>
      </c>
      <c r="E3369" t="s">
        <v>29733</v>
      </c>
      <c r="F3369" t="s">
        <v>29734</v>
      </c>
      <c r="G3369" t="s">
        <v>3917</v>
      </c>
      <c r="H3369">
        <v>39.2684</v>
      </c>
      <c r="I3369">
        <v>66.3</v>
      </c>
      <c r="K3369" t="s">
        <v>29735</v>
      </c>
      <c r="L3369">
        <v>2074</v>
      </c>
      <c r="M3369">
        <v>0</v>
      </c>
      <c r="N3369" t="s">
        <v>6998</v>
      </c>
      <c r="O3369" t="s">
        <v>29736</v>
      </c>
    </row>
    <row r="3370" spans="1:15" x14ac:dyDescent="0.3">
      <c r="A3370" t="s">
        <v>29737</v>
      </c>
      <c r="B3370" t="s">
        <v>4226</v>
      </c>
      <c r="C3370" t="s">
        <v>29738</v>
      </c>
      <c r="D3370" t="s">
        <v>29739</v>
      </c>
      <c r="E3370" t="s">
        <v>29740</v>
      </c>
      <c r="F3370" t="s">
        <v>29741</v>
      </c>
      <c r="G3370" t="s">
        <v>3989</v>
      </c>
      <c r="H3370">
        <v>127.916</v>
      </c>
      <c r="I3370">
        <v>35.6</v>
      </c>
      <c r="K3370" t="s">
        <v>29742</v>
      </c>
      <c r="L3370">
        <v>12056</v>
      </c>
      <c r="M3370">
        <v>0</v>
      </c>
      <c r="N3370" t="s">
        <v>15181</v>
      </c>
      <c r="O3370" t="s">
        <v>29743</v>
      </c>
    </row>
    <row r="3371" spans="1:15" x14ac:dyDescent="0.3">
      <c r="A3371" t="s">
        <v>29744</v>
      </c>
      <c r="B3371" t="s">
        <v>4226</v>
      </c>
      <c r="D3371" t="s">
        <v>29745</v>
      </c>
      <c r="E3371" t="s">
        <v>13946</v>
      </c>
      <c r="F3371" t="s">
        <v>29746</v>
      </c>
      <c r="G3371" t="s">
        <v>3989</v>
      </c>
      <c r="H3371">
        <v>279.54399999999998</v>
      </c>
      <c r="I3371">
        <v>33.5</v>
      </c>
      <c r="K3371" t="s">
        <v>29747</v>
      </c>
      <c r="L3371">
        <v>286160</v>
      </c>
      <c r="M3371">
        <v>0</v>
      </c>
      <c r="N3371" t="s">
        <v>13949</v>
      </c>
      <c r="O3371" t="s">
        <v>29748</v>
      </c>
    </row>
    <row r="3372" spans="1:15" x14ac:dyDescent="0.3">
      <c r="A3372" t="s">
        <v>29749</v>
      </c>
      <c r="B3372" t="s">
        <v>3984</v>
      </c>
      <c r="D3372" t="s">
        <v>29750</v>
      </c>
      <c r="E3372" t="s">
        <v>29751</v>
      </c>
      <c r="F3372" t="s">
        <v>29752</v>
      </c>
      <c r="G3372" t="s">
        <v>3917</v>
      </c>
      <c r="H3372">
        <v>23.861799999999999</v>
      </c>
      <c r="I3372">
        <v>46</v>
      </c>
      <c r="K3372" t="s">
        <v>29753</v>
      </c>
      <c r="L3372">
        <v>54</v>
      </c>
      <c r="M3372">
        <v>8300</v>
      </c>
      <c r="N3372" t="s">
        <v>16536</v>
      </c>
      <c r="O3372" t="s">
        <v>29754</v>
      </c>
    </row>
    <row r="3373" spans="1:15" x14ac:dyDescent="0.3">
      <c r="A3373" t="s">
        <v>29755</v>
      </c>
      <c r="B3373" t="s">
        <v>4226</v>
      </c>
      <c r="D3373" t="s">
        <v>29756</v>
      </c>
      <c r="E3373" t="s">
        <v>13946</v>
      </c>
      <c r="F3373" t="s">
        <v>29757</v>
      </c>
      <c r="G3373" t="s">
        <v>3989</v>
      </c>
      <c r="H3373">
        <v>346.41699999999997</v>
      </c>
      <c r="I3373">
        <v>32.9</v>
      </c>
      <c r="K3373" t="s">
        <v>29758</v>
      </c>
      <c r="L3373">
        <v>400546</v>
      </c>
      <c r="M3373">
        <v>0</v>
      </c>
      <c r="N3373" t="s">
        <v>13949</v>
      </c>
      <c r="O3373" t="s">
        <v>29759</v>
      </c>
    </row>
    <row r="3374" spans="1:15" x14ac:dyDescent="0.3">
      <c r="A3374" t="s">
        <v>29760</v>
      </c>
      <c r="B3374" t="s">
        <v>3923</v>
      </c>
      <c r="D3374" t="s">
        <v>29761</v>
      </c>
      <c r="E3374" t="s">
        <v>29762</v>
      </c>
      <c r="F3374" t="s">
        <v>29763</v>
      </c>
      <c r="G3374" t="s">
        <v>3906</v>
      </c>
      <c r="H3374">
        <v>3133.29</v>
      </c>
      <c r="I3374">
        <v>44.936999999999998</v>
      </c>
      <c r="J3374" t="s">
        <v>29764</v>
      </c>
      <c r="K3374" t="s">
        <v>29765</v>
      </c>
      <c r="L3374">
        <v>15303</v>
      </c>
      <c r="M3374">
        <v>0</v>
      </c>
      <c r="N3374" t="s">
        <v>14160</v>
      </c>
      <c r="O3374" t="s">
        <v>29766</v>
      </c>
    </row>
    <row r="3375" spans="1:15" x14ac:dyDescent="0.3">
      <c r="A3375" t="s">
        <v>29767</v>
      </c>
      <c r="B3375" t="s">
        <v>4198</v>
      </c>
      <c r="C3375" t="s">
        <v>29768</v>
      </c>
      <c r="D3375" t="s">
        <v>29769</v>
      </c>
      <c r="E3375" t="s">
        <v>29770</v>
      </c>
      <c r="F3375" t="s">
        <v>29771</v>
      </c>
      <c r="G3375" t="s">
        <v>3989</v>
      </c>
      <c r="H3375">
        <v>100.95399999999999</v>
      </c>
      <c r="I3375">
        <v>17</v>
      </c>
      <c r="K3375" t="s">
        <v>29772</v>
      </c>
      <c r="L3375">
        <v>32574</v>
      </c>
      <c r="M3375">
        <v>0</v>
      </c>
      <c r="N3375" t="s">
        <v>19719</v>
      </c>
      <c r="O3375" t="s">
        <v>29773</v>
      </c>
    </row>
    <row r="3376" spans="1:15" x14ac:dyDescent="0.3">
      <c r="A3376" t="s">
        <v>29774</v>
      </c>
      <c r="B3376" t="s">
        <v>4347</v>
      </c>
      <c r="C3376" t="s">
        <v>29775</v>
      </c>
      <c r="D3376" t="s">
        <v>29776</v>
      </c>
      <c r="E3376" t="s">
        <v>29777</v>
      </c>
      <c r="F3376" t="s">
        <v>29778</v>
      </c>
      <c r="G3376" t="s">
        <v>3917</v>
      </c>
      <c r="H3376">
        <v>44.530299999999997</v>
      </c>
      <c r="I3376">
        <v>40.299999999999997</v>
      </c>
      <c r="K3376" t="s">
        <v>29779</v>
      </c>
      <c r="L3376">
        <v>24475</v>
      </c>
      <c r="M3376">
        <v>0</v>
      </c>
      <c r="N3376" t="s">
        <v>15181</v>
      </c>
      <c r="O3376" t="s">
        <v>29780</v>
      </c>
    </row>
    <row r="3377" spans="1:16" x14ac:dyDescent="0.3">
      <c r="A3377" t="s">
        <v>29781</v>
      </c>
      <c r="B3377" t="s">
        <v>4347</v>
      </c>
      <c r="C3377" t="s">
        <v>29782</v>
      </c>
      <c r="D3377" t="s">
        <v>29783</v>
      </c>
      <c r="E3377" t="s">
        <v>29784</v>
      </c>
      <c r="F3377" t="s">
        <v>29785</v>
      </c>
      <c r="G3377" t="s">
        <v>3917</v>
      </c>
      <c r="H3377">
        <v>74.050399999999996</v>
      </c>
      <c r="I3377">
        <v>41.2</v>
      </c>
      <c r="K3377" t="s">
        <v>29786</v>
      </c>
      <c r="L3377">
        <v>14223</v>
      </c>
      <c r="M3377">
        <v>0</v>
      </c>
      <c r="N3377" t="s">
        <v>15181</v>
      </c>
      <c r="O3377" t="s">
        <v>29787</v>
      </c>
    </row>
    <row r="3378" spans="1:16" x14ac:dyDescent="0.3">
      <c r="A3378" t="s">
        <v>29788</v>
      </c>
      <c r="B3378" t="s">
        <v>4347</v>
      </c>
      <c r="C3378" t="s">
        <v>29789</v>
      </c>
      <c r="D3378" t="s">
        <v>29790</v>
      </c>
      <c r="E3378" t="s">
        <v>29791</v>
      </c>
      <c r="F3378" t="s">
        <v>29792</v>
      </c>
      <c r="G3378" t="s">
        <v>3917</v>
      </c>
      <c r="H3378">
        <v>82.241399999999999</v>
      </c>
      <c r="I3378">
        <v>42</v>
      </c>
      <c r="K3378" t="s">
        <v>29793</v>
      </c>
      <c r="L3378">
        <v>21382</v>
      </c>
      <c r="M3378">
        <v>0</v>
      </c>
      <c r="N3378" t="s">
        <v>15181</v>
      </c>
      <c r="O3378" t="s">
        <v>29794</v>
      </c>
    </row>
    <row r="3379" spans="1:16" x14ac:dyDescent="0.3">
      <c r="A3379" t="s">
        <v>29795</v>
      </c>
      <c r="B3379" t="s">
        <v>4347</v>
      </c>
      <c r="C3379" t="s">
        <v>29796</v>
      </c>
      <c r="D3379" t="s">
        <v>29797</v>
      </c>
      <c r="E3379" t="s">
        <v>29798</v>
      </c>
      <c r="F3379" t="s">
        <v>29799</v>
      </c>
      <c r="G3379" t="s">
        <v>3917</v>
      </c>
      <c r="H3379">
        <v>62.2224</v>
      </c>
      <c r="I3379">
        <v>40.6</v>
      </c>
      <c r="K3379" t="s">
        <v>29800</v>
      </c>
      <c r="L3379">
        <v>29225</v>
      </c>
      <c r="M3379">
        <v>0</v>
      </c>
      <c r="N3379" t="s">
        <v>15181</v>
      </c>
      <c r="O3379" t="s">
        <v>29801</v>
      </c>
    </row>
    <row r="3380" spans="1:16" x14ac:dyDescent="0.3">
      <c r="A3380" t="s">
        <v>29802</v>
      </c>
      <c r="B3380" t="s">
        <v>4347</v>
      </c>
      <c r="C3380" t="s">
        <v>29803</v>
      </c>
      <c r="D3380" t="s">
        <v>29804</v>
      </c>
      <c r="E3380" t="s">
        <v>29805</v>
      </c>
      <c r="F3380" t="s">
        <v>29806</v>
      </c>
      <c r="G3380" t="s">
        <v>3917</v>
      </c>
      <c r="H3380">
        <v>97.688999999999993</v>
      </c>
      <c r="I3380">
        <v>42.4</v>
      </c>
      <c r="K3380" t="s">
        <v>29807</v>
      </c>
      <c r="L3380">
        <v>21759</v>
      </c>
      <c r="M3380">
        <v>0</v>
      </c>
      <c r="N3380" t="s">
        <v>15181</v>
      </c>
      <c r="O3380" t="s">
        <v>29808</v>
      </c>
    </row>
    <row r="3381" spans="1:16" x14ac:dyDescent="0.3">
      <c r="A3381" t="s">
        <v>29809</v>
      </c>
      <c r="B3381" t="s">
        <v>4091</v>
      </c>
      <c r="C3381" t="s">
        <v>29810</v>
      </c>
      <c r="D3381" t="s">
        <v>29811</v>
      </c>
      <c r="E3381" t="s">
        <v>29812</v>
      </c>
      <c r="F3381" t="s">
        <v>29813</v>
      </c>
      <c r="G3381" t="s">
        <v>3917</v>
      </c>
      <c r="H3381">
        <v>33.006300000000003</v>
      </c>
      <c r="I3381">
        <v>27.1</v>
      </c>
      <c r="K3381" t="s">
        <v>29814</v>
      </c>
      <c r="L3381">
        <v>743</v>
      </c>
      <c r="M3381">
        <v>5916</v>
      </c>
      <c r="N3381" t="s">
        <v>29815</v>
      </c>
      <c r="O3381" t="s">
        <v>29816</v>
      </c>
      <c r="P3381" t="s">
        <v>29817</v>
      </c>
    </row>
    <row r="3382" spans="1:16" x14ac:dyDescent="0.3">
      <c r="A3382" t="s">
        <v>29818</v>
      </c>
      <c r="B3382" t="s">
        <v>4198</v>
      </c>
      <c r="C3382" t="s">
        <v>29819</v>
      </c>
      <c r="D3382" t="s">
        <v>29820</v>
      </c>
      <c r="E3382" t="s">
        <v>29821</v>
      </c>
      <c r="F3382" t="s">
        <v>29822</v>
      </c>
      <c r="G3382" t="s">
        <v>3917</v>
      </c>
      <c r="H3382">
        <v>71.019099999999995</v>
      </c>
      <c r="I3382">
        <v>32.5</v>
      </c>
      <c r="K3382" t="s">
        <v>29823</v>
      </c>
      <c r="L3382">
        <v>1656</v>
      </c>
      <c r="M3382">
        <v>14612</v>
      </c>
      <c r="N3382" t="s">
        <v>29824</v>
      </c>
      <c r="O3382" t="s">
        <v>29825</v>
      </c>
    </row>
    <row r="3383" spans="1:16" x14ac:dyDescent="0.3">
      <c r="A3383" t="s">
        <v>29826</v>
      </c>
      <c r="B3383" t="s">
        <v>3984</v>
      </c>
      <c r="C3383">
        <v>1262</v>
      </c>
      <c r="D3383" t="s">
        <v>29827</v>
      </c>
      <c r="E3383" t="s">
        <v>29828</v>
      </c>
      <c r="F3383" t="s">
        <v>29829</v>
      </c>
      <c r="G3383" t="s">
        <v>3917</v>
      </c>
      <c r="H3383">
        <v>26.543700000000001</v>
      </c>
      <c r="I3383">
        <v>54.2</v>
      </c>
      <c r="K3383" t="s">
        <v>29830</v>
      </c>
      <c r="L3383">
        <v>72</v>
      </c>
      <c r="M3383">
        <v>7812</v>
      </c>
      <c r="N3383" t="s">
        <v>9846</v>
      </c>
      <c r="O3383" t="s">
        <v>29831</v>
      </c>
      <c r="P3383" t="s">
        <v>29832</v>
      </c>
    </row>
    <row r="3384" spans="1:16" x14ac:dyDescent="0.3">
      <c r="A3384" t="s">
        <v>29833</v>
      </c>
      <c r="B3384" t="s">
        <v>3912</v>
      </c>
      <c r="D3384" t="s">
        <v>29834</v>
      </c>
      <c r="E3384" t="s">
        <v>29835</v>
      </c>
      <c r="F3384" t="s">
        <v>29836</v>
      </c>
      <c r="G3384" t="s">
        <v>3917</v>
      </c>
      <c r="H3384">
        <v>62.160200000000003</v>
      </c>
      <c r="I3384">
        <v>54.6</v>
      </c>
      <c r="K3384" t="s">
        <v>29837</v>
      </c>
      <c r="L3384">
        <v>10327</v>
      </c>
      <c r="M3384">
        <v>0</v>
      </c>
      <c r="N3384" t="s">
        <v>29838</v>
      </c>
      <c r="O3384" t="s">
        <v>29839</v>
      </c>
    </row>
    <row r="3385" spans="1:16" x14ac:dyDescent="0.3">
      <c r="A3385" t="s">
        <v>29840</v>
      </c>
      <c r="B3385" t="s">
        <v>3912</v>
      </c>
      <c r="D3385" t="s">
        <v>29841</v>
      </c>
      <c r="E3385" t="s">
        <v>29835</v>
      </c>
      <c r="F3385" t="s">
        <v>29842</v>
      </c>
      <c r="G3385" t="s">
        <v>3917</v>
      </c>
      <c r="H3385">
        <v>62.220100000000002</v>
      </c>
      <c r="I3385">
        <v>48.1</v>
      </c>
      <c r="K3385" t="s">
        <v>29843</v>
      </c>
      <c r="L3385">
        <v>14005</v>
      </c>
      <c r="M3385">
        <v>0</v>
      </c>
      <c r="N3385" t="s">
        <v>29838</v>
      </c>
      <c r="O3385" t="s">
        <v>29844</v>
      </c>
    </row>
    <row r="3386" spans="1:16" x14ac:dyDescent="0.3">
      <c r="A3386" t="s">
        <v>29845</v>
      </c>
      <c r="B3386" t="s">
        <v>3912</v>
      </c>
      <c r="D3386" t="s">
        <v>29846</v>
      </c>
      <c r="E3386" t="s">
        <v>29835</v>
      </c>
      <c r="F3386" t="s">
        <v>29847</v>
      </c>
      <c r="G3386" t="s">
        <v>3917</v>
      </c>
      <c r="H3386">
        <v>48.621000000000002</v>
      </c>
      <c r="I3386">
        <v>38</v>
      </c>
      <c r="K3386" t="s">
        <v>29848</v>
      </c>
      <c r="L3386">
        <v>7774</v>
      </c>
      <c r="M3386">
        <v>0</v>
      </c>
      <c r="N3386" t="s">
        <v>29838</v>
      </c>
      <c r="O3386" t="s">
        <v>29849</v>
      </c>
    </row>
    <row r="3387" spans="1:16" x14ac:dyDescent="0.3">
      <c r="A3387" t="s">
        <v>29850</v>
      </c>
      <c r="B3387" t="s">
        <v>3912</v>
      </c>
      <c r="D3387" t="s">
        <v>29851</v>
      </c>
      <c r="E3387" t="s">
        <v>29835</v>
      </c>
      <c r="F3387" t="s">
        <v>29852</v>
      </c>
      <c r="G3387" t="s">
        <v>3917</v>
      </c>
      <c r="H3387">
        <v>45.801499999999997</v>
      </c>
      <c r="I3387">
        <v>43.2</v>
      </c>
      <c r="K3387" t="s">
        <v>29853</v>
      </c>
      <c r="L3387">
        <v>13382</v>
      </c>
      <c r="M3387">
        <v>0</v>
      </c>
      <c r="N3387" t="s">
        <v>29838</v>
      </c>
      <c r="O3387" t="s">
        <v>29854</v>
      </c>
    </row>
    <row r="3388" spans="1:16" x14ac:dyDescent="0.3">
      <c r="A3388" t="s">
        <v>29855</v>
      </c>
      <c r="B3388" t="s">
        <v>3912</v>
      </c>
      <c r="D3388" t="s">
        <v>29856</v>
      </c>
      <c r="E3388" t="s">
        <v>29835</v>
      </c>
      <c r="F3388" t="s">
        <v>29857</v>
      </c>
      <c r="G3388" t="s">
        <v>3917</v>
      </c>
      <c r="H3388">
        <v>57.256799999999998</v>
      </c>
      <c r="I3388">
        <v>0</v>
      </c>
      <c r="K3388" t="s">
        <v>29858</v>
      </c>
      <c r="L3388">
        <v>28227</v>
      </c>
      <c r="M3388">
        <v>0</v>
      </c>
      <c r="N3388" t="s">
        <v>29838</v>
      </c>
      <c r="O3388" t="s">
        <v>29859</v>
      </c>
    </row>
    <row r="3389" spans="1:16" x14ac:dyDescent="0.3">
      <c r="A3389" t="s">
        <v>29860</v>
      </c>
      <c r="B3389" t="s">
        <v>4347</v>
      </c>
      <c r="D3389" t="s">
        <v>29861</v>
      </c>
      <c r="E3389" t="s">
        <v>29862</v>
      </c>
      <c r="F3389" t="s">
        <v>29863</v>
      </c>
      <c r="G3389" t="s">
        <v>3917</v>
      </c>
      <c r="H3389">
        <v>33.316499999999998</v>
      </c>
      <c r="I3389">
        <v>49</v>
      </c>
      <c r="K3389" t="s">
        <v>29864</v>
      </c>
      <c r="L3389">
        <v>622</v>
      </c>
      <c r="M3389">
        <v>0</v>
      </c>
      <c r="N3389" t="s">
        <v>29865</v>
      </c>
      <c r="O3389" t="s">
        <v>29866</v>
      </c>
    </row>
    <row r="3390" spans="1:16" x14ac:dyDescent="0.3">
      <c r="A3390" t="s">
        <v>29867</v>
      </c>
      <c r="B3390" t="s">
        <v>3984</v>
      </c>
      <c r="D3390" t="s">
        <v>29868</v>
      </c>
      <c r="E3390" t="s">
        <v>29869</v>
      </c>
      <c r="F3390" t="s">
        <v>29870</v>
      </c>
      <c r="G3390" t="s">
        <v>3917</v>
      </c>
      <c r="H3390">
        <v>12.9358</v>
      </c>
      <c r="I3390">
        <v>32.200000000000003</v>
      </c>
      <c r="K3390" t="s">
        <v>29871</v>
      </c>
      <c r="L3390">
        <v>17</v>
      </c>
      <c r="M3390">
        <v>5329</v>
      </c>
      <c r="N3390" t="s">
        <v>5669</v>
      </c>
      <c r="O3390" t="s">
        <v>29872</v>
      </c>
    </row>
    <row r="3391" spans="1:16" x14ac:dyDescent="0.3">
      <c r="A3391" t="s">
        <v>29873</v>
      </c>
      <c r="B3391" t="s">
        <v>7765</v>
      </c>
      <c r="C3391" t="s">
        <v>29874</v>
      </c>
      <c r="D3391" t="s">
        <v>29875</v>
      </c>
      <c r="E3391" t="s">
        <v>29876</v>
      </c>
      <c r="F3391" t="s">
        <v>29877</v>
      </c>
      <c r="G3391" t="s">
        <v>3917</v>
      </c>
      <c r="H3391">
        <v>104.21</v>
      </c>
      <c r="I3391">
        <v>52.3703</v>
      </c>
      <c r="J3391" t="s">
        <v>29878</v>
      </c>
      <c r="K3391" t="s">
        <v>29879</v>
      </c>
      <c r="L3391">
        <v>1814</v>
      </c>
      <c r="M3391">
        <v>16283</v>
      </c>
      <c r="N3391" t="s">
        <v>5918</v>
      </c>
      <c r="O3391" t="s">
        <v>29880</v>
      </c>
    </row>
    <row r="3392" spans="1:16" x14ac:dyDescent="0.3">
      <c r="A3392" t="s">
        <v>29881</v>
      </c>
      <c r="B3392" t="s">
        <v>3923</v>
      </c>
      <c r="D3392" t="s">
        <v>29882</v>
      </c>
      <c r="E3392" t="s">
        <v>29883</v>
      </c>
      <c r="F3392" t="s">
        <v>29884</v>
      </c>
      <c r="G3392" t="s">
        <v>3917</v>
      </c>
      <c r="H3392">
        <v>234.03899999999999</v>
      </c>
      <c r="I3392">
        <v>33.9</v>
      </c>
      <c r="K3392" t="s">
        <v>29885</v>
      </c>
      <c r="L3392">
        <v>6074</v>
      </c>
      <c r="M3392">
        <v>27748</v>
      </c>
      <c r="N3392" t="s">
        <v>29886</v>
      </c>
      <c r="O3392" t="s">
        <v>29887</v>
      </c>
      <c r="P3392" t="s">
        <v>29888</v>
      </c>
    </row>
    <row r="3393" spans="1:17" x14ac:dyDescent="0.3">
      <c r="A3393" t="s">
        <v>29889</v>
      </c>
      <c r="B3393" t="s">
        <v>4635</v>
      </c>
      <c r="C3393" t="s">
        <v>29890</v>
      </c>
      <c r="D3393" t="s">
        <v>29891</v>
      </c>
      <c r="E3393" t="s">
        <v>26442</v>
      </c>
      <c r="F3393" t="s">
        <v>29892</v>
      </c>
      <c r="G3393" t="s">
        <v>3917</v>
      </c>
      <c r="H3393">
        <v>1202.99</v>
      </c>
      <c r="I3393">
        <v>42.1</v>
      </c>
      <c r="K3393" t="s">
        <v>29893</v>
      </c>
      <c r="L3393">
        <v>2651</v>
      </c>
      <c r="M3393">
        <v>0</v>
      </c>
      <c r="N3393" t="s">
        <v>11743</v>
      </c>
      <c r="O3393" t="s">
        <v>29894</v>
      </c>
    </row>
    <row r="3394" spans="1:17" x14ac:dyDescent="0.3">
      <c r="A3394" t="s">
        <v>29895</v>
      </c>
      <c r="B3394" t="s">
        <v>4635</v>
      </c>
      <c r="C3394" t="s">
        <v>29896</v>
      </c>
      <c r="D3394" t="s">
        <v>29897</v>
      </c>
      <c r="E3394" t="s">
        <v>26442</v>
      </c>
      <c r="F3394" t="s">
        <v>29898</v>
      </c>
      <c r="G3394" t="s">
        <v>3917</v>
      </c>
      <c r="H3394">
        <v>1246.05</v>
      </c>
      <c r="I3394">
        <v>42.1</v>
      </c>
      <c r="K3394" t="s">
        <v>29899</v>
      </c>
      <c r="L3394">
        <v>27523</v>
      </c>
      <c r="M3394">
        <v>0</v>
      </c>
      <c r="N3394" t="s">
        <v>11743</v>
      </c>
      <c r="O3394" t="s">
        <v>29900</v>
      </c>
    </row>
    <row r="3395" spans="1:17" x14ac:dyDescent="0.3">
      <c r="A3395" t="s">
        <v>29901</v>
      </c>
      <c r="B3395" t="s">
        <v>3984</v>
      </c>
      <c r="C3395" t="s">
        <v>29902</v>
      </c>
      <c r="D3395" t="s">
        <v>29903</v>
      </c>
      <c r="E3395" t="s">
        <v>29904</v>
      </c>
      <c r="F3395" t="s">
        <v>29905</v>
      </c>
      <c r="G3395" t="s">
        <v>3917</v>
      </c>
      <c r="H3395">
        <v>33.010199999999998</v>
      </c>
      <c r="I3395">
        <v>50.4</v>
      </c>
      <c r="K3395" t="s">
        <v>29906</v>
      </c>
      <c r="L3395">
        <v>136</v>
      </c>
      <c r="M3395">
        <v>0</v>
      </c>
      <c r="N3395" t="s">
        <v>29907</v>
      </c>
      <c r="O3395" t="s">
        <v>29908</v>
      </c>
    </row>
    <row r="3396" spans="1:17" x14ac:dyDescent="0.3">
      <c r="A3396" t="s">
        <v>29909</v>
      </c>
      <c r="B3396" t="s">
        <v>3984</v>
      </c>
      <c r="C3396" t="s">
        <v>29910</v>
      </c>
      <c r="D3396" t="s">
        <v>29911</v>
      </c>
      <c r="E3396" t="s">
        <v>29912</v>
      </c>
      <c r="F3396" t="s">
        <v>29913</v>
      </c>
      <c r="G3396" t="s">
        <v>3917</v>
      </c>
      <c r="H3396">
        <v>41.098500000000001</v>
      </c>
      <c r="I3396">
        <v>39.200000000000003</v>
      </c>
      <c r="K3396" t="s">
        <v>29914</v>
      </c>
      <c r="L3396">
        <v>623</v>
      </c>
      <c r="M3396">
        <v>0</v>
      </c>
      <c r="N3396" t="s">
        <v>17701</v>
      </c>
      <c r="O3396" t="s">
        <v>29915</v>
      </c>
    </row>
    <row r="3397" spans="1:17" x14ac:dyDescent="0.3">
      <c r="A3397" t="s">
        <v>29916</v>
      </c>
      <c r="B3397" t="s">
        <v>3984</v>
      </c>
      <c r="C3397" t="s">
        <v>29917</v>
      </c>
      <c r="D3397" t="s">
        <v>29918</v>
      </c>
      <c r="E3397" t="s">
        <v>29912</v>
      </c>
      <c r="F3397" t="s">
        <v>29919</v>
      </c>
      <c r="G3397" t="s">
        <v>3917</v>
      </c>
      <c r="H3397">
        <v>44.096400000000003</v>
      </c>
      <c r="I3397">
        <v>39.4</v>
      </c>
      <c r="K3397" t="s">
        <v>29920</v>
      </c>
      <c r="L3397">
        <v>370</v>
      </c>
      <c r="M3397">
        <v>0</v>
      </c>
      <c r="N3397" t="s">
        <v>17701</v>
      </c>
      <c r="O3397" t="s">
        <v>29921</v>
      </c>
    </row>
    <row r="3398" spans="1:17" x14ac:dyDescent="0.3">
      <c r="A3398" t="s">
        <v>29922</v>
      </c>
      <c r="B3398" t="s">
        <v>3984</v>
      </c>
      <c r="C3398" t="s">
        <v>29923</v>
      </c>
      <c r="D3398" t="s">
        <v>29924</v>
      </c>
      <c r="E3398" t="s">
        <v>29925</v>
      </c>
      <c r="F3398" t="s">
        <v>29926</v>
      </c>
      <c r="G3398" t="s">
        <v>3989</v>
      </c>
      <c r="H3398">
        <v>55.666800000000002</v>
      </c>
      <c r="I3398">
        <v>36</v>
      </c>
      <c r="K3398" t="s">
        <v>29927</v>
      </c>
      <c r="L3398">
        <v>48</v>
      </c>
      <c r="M3398">
        <v>11107</v>
      </c>
      <c r="N3398" t="s">
        <v>13088</v>
      </c>
      <c r="O3398" t="s">
        <v>29928</v>
      </c>
      <c r="Q3398">
        <v>22</v>
      </c>
    </row>
    <row r="3399" spans="1:17" x14ac:dyDescent="0.3">
      <c r="A3399" t="s">
        <v>29929</v>
      </c>
      <c r="B3399" t="s">
        <v>3984</v>
      </c>
      <c r="C3399" t="s">
        <v>29930</v>
      </c>
      <c r="D3399" t="s">
        <v>29931</v>
      </c>
      <c r="E3399" t="s">
        <v>29912</v>
      </c>
      <c r="F3399" t="s">
        <v>29932</v>
      </c>
      <c r="G3399" t="s">
        <v>3917</v>
      </c>
      <c r="H3399">
        <v>43.975000000000001</v>
      </c>
      <c r="I3399">
        <v>39.4</v>
      </c>
      <c r="K3399" t="s">
        <v>29933</v>
      </c>
      <c r="L3399">
        <v>426</v>
      </c>
      <c r="M3399">
        <v>0</v>
      </c>
      <c r="N3399" t="s">
        <v>17701</v>
      </c>
      <c r="O3399" t="s">
        <v>29934</v>
      </c>
    </row>
    <row r="3400" spans="1:17" x14ac:dyDescent="0.3">
      <c r="A3400" t="s">
        <v>29935</v>
      </c>
      <c r="B3400" t="s">
        <v>3984</v>
      </c>
      <c r="C3400" t="s">
        <v>29936</v>
      </c>
      <c r="D3400" t="s">
        <v>29937</v>
      </c>
      <c r="E3400" t="s">
        <v>29912</v>
      </c>
      <c r="F3400" t="s">
        <v>29938</v>
      </c>
      <c r="G3400" t="s">
        <v>3917</v>
      </c>
      <c r="H3400">
        <v>40.749099999999999</v>
      </c>
      <c r="I3400">
        <v>38.799999999999997</v>
      </c>
      <c r="K3400" t="s">
        <v>29939</v>
      </c>
      <c r="L3400">
        <v>1623</v>
      </c>
      <c r="M3400">
        <v>0</v>
      </c>
      <c r="N3400" t="s">
        <v>17701</v>
      </c>
      <c r="O3400" t="s">
        <v>29940</v>
      </c>
    </row>
    <row r="3401" spans="1:17" x14ac:dyDescent="0.3">
      <c r="A3401" t="s">
        <v>29941</v>
      </c>
      <c r="B3401" t="s">
        <v>3984</v>
      </c>
      <c r="C3401" t="s">
        <v>29942</v>
      </c>
      <c r="D3401" t="s">
        <v>29943</v>
      </c>
      <c r="E3401" t="s">
        <v>29912</v>
      </c>
      <c r="F3401" t="s">
        <v>29944</v>
      </c>
      <c r="G3401" t="s">
        <v>3917</v>
      </c>
      <c r="H3401">
        <v>54.9482</v>
      </c>
      <c r="I3401">
        <v>36.4</v>
      </c>
      <c r="K3401" t="s">
        <v>29945</v>
      </c>
      <c r="L3401">
        <v>505</v>
      </c>
      <c r="M3401">
        <v>0</v>
      </c>
      <c r="N3401" t="s">
        <v>17701</v>
      </c>
      <c r="O3401" t="s">
        <v>29946</v>
      </c>
    </row>
    <row r="3402" spans="1:17" x14ac:dyDescent="0.3">
      <c r="A3402" t="s">
        <v>713</v>
      </c>
      <c r="B3402" t="s">
        <v>3984</v>
      </c>
      <c r="C3402" t="s">
        <v>29947</v>
      </c>
      <c r="D3402" t="s">
        <v>29948</v>
      </c>
      <c r="E3402" t="s">
        <v>29949</v>
      </c>
      <c r="F3402" t="s">
        <v>29950</v>
      </c>
      <c r="G3402" t="s">
        <v>3989</v>
      </c>
      <c r="H3402">
        <v>44.047899999999998</v>
      </c>
      <c r="I3402">
        <v>40.799999999999997</v>
      </c>
      <c r="K3402" t="s">
        <v>29951</v>
      </c>
      <c r="L3402">
        <v>20</v>
      </c>
      <c r="M3402">
        <v>13749</v>
      </c>
      <c r="N3402" t="s">
        <v>14143</v>
      </c>
      <c r="O3402" t="s">
        <v>29952</v>
      </c>
      <c r="Q3402">
        <v>25</v>
      </c>
    </row>
    <row r="3403" spans="1:17" x14ac:dyDescent="0.3">
      <c r="A3403" t="s">
        <v>29953</v>
      </c>
      <c r="B3403" t="s">
        <v>3923</v>
      </c>
      <c r="C3403" t="s">
        <v>29954</v>
      </c>
      <c r="D3403" t="s">
        <v>29955</v>
      </c>
      <c r="E3403" t="s">
        <v>29956</v>
      </c>
      <c r="F3403" t="s">
        <v>29957</v>
      </c>
      <c r="G3403" t="s">
        <v>3906</v>
      </c>
      <c r="H3403">
        <v>657.09699999999998</v>
      </c>
      <c r="I3403">
        <v>35.699800000000003</v>
      </c>
      <c r="J3403" t="s">
        <v>29958</v>
      </c>
      <c r="K3403" t="s">
        <v>29959</v>
      </c>
      <c r="L3403">
        <v>87</v>
      </c>
      <c r="M3403">
        <v>0</v>
      </c>
      <c r="N3403" t="s">
        <v>4922</v>
      </c>
      <c r="O3403" t="s">
        <v>29960</v>
      </c>
    </row>
    <row r="3404" spans="1:17" x14ac:dyDescent="0.3">
      <c r="A3404" t="s">
        <v>29961</v>
      </c>
      <c r="B3404" t="s">
        <v>3984</v>
      </c>
      <c r="C3404" t="s">
        <v>29962</v>
      </c>
      <c r="D3404" t="s">
        <v>29963</v>
      </c>
      <c r="E3404" t="s">
        <v>29964</v>
      </c>
      <c r="F3404" t="s">
        <v>29965</v>
      </c>
      <c r="G3404" t="s">
        <v>3917</v>
      </c>
      <c r="H3404">
        <v>47.778500000000001</v>
      </c>
      <c r="I3404">
        <v>46</v>
      </c>
      <c r="K3404" t="s">
        <v>29966</v>
      </c>
      <c r="L3404">
        <v>153</v>
      </c>
      <c r="M3404">
        <v>0</v>
      </c>
      <c r="N3404" t="s">
        <v>29967</v>
      </c>
      <c r="O3404" t="s">
        <v>29968</v>
      </c>
    </row>
    <row r="3405" spans="1:17" x14ac:dyDescent="0.3">
      <c r="A3405" t="s">
        <v>29969</v>
      </c>
      <c r="B3405" t="s">
        <v>3984</v>
      </c>
      <c r="C3405" t="s">
        <v>29970</v>
      </c>
      <c r="D3405" t="s">
        <v>29971</v>
      </c>
      <c r="E3405" t="s">
        <v>29972</v>
      </c>
      <c r="F3405" t="s">
        <v>29973</v>
      </c>
      <c r="G3405" t="s">
        <v>3917</v>
      </c>
      <c r="H3405">
        <v>21.864999999999998</v>
      </c>
      <c r="I3405">
        <v>47</v>
      </c>
      <c r="K3405" t="s">
        <v>29974</v>
      </c>
      <c r="L3405">
        <v>39</v>
      </c>
      <c r="M3405">
        <v>0</v>
      </c>
      <c r="N3405" t="s">
        <v>29886</v>
      </c>
      <c r="O3405" t="s">
        <v>29975</v>
      </c>
    </row>
    <row r="3406" spans="1:17" x14ac:dyDescent="0.3">
      <c r="A3406" t="s">
        <v>29976</v>
      </c>
      <c r="B3406" t="s">
        <v>4635</v>
      </c>
      <c r="C3406" t="s">
        <v>29977</v>
      </c>
      <c r="D3406" t="s">
        <v>29978</v>
      </c>
      <c r="E3406" t="s">
        <v>29979</v>
      </c>
      <c r="F3406" t="s">
        <v>29980</v>
      </c>
      <c r="G3406" t="s">
        <v>3917</v>
      </c>
      <c r="H3406">
        <v>1067.76</v>
      </c>
      <c r="I3406">
        <v>40.6</v>
      </c>
      <c r="K3406" t="s">
        <v>29981</v>
      </c>
      <c r="L3406">
        <v>5095</v>
      </c>
      <c r="M3406">
        <v>0</v>
      </c>
      <c r="N3406" t="s">
        <v>29886</v>
      </c>
      <c r="O3406" t="s">
        <v>29982</v>
      </c>
    </row>
    <row r="3407" spans="1:17" x14ac:dyDescent="0.3">
      <c r="A3407" t="s">
        <v>29983</v>
      </c>
      <c r="B3407" t="s">
        <v>3984</v>
      </c>
      <c r="C3407" t="s">
        <v>29984</v>
      </c>
      <c r="D3407" t="s">
        <v>29985</v>
      </c>
      <c r="E3407" t="s">
        <v>29986</v>
      </c>
      <c r="F3407" t="s">
        <v>29987</v>
      </c>
      <c r="G3407" t="s">
        <v>3917</v>
      </c>
      <c r="H3407">
        <v>48.274099999999997</v>
      </c>
      <c r="I3407">
        <v>51.3</v>
      </c>
      <c r="K3407" t="s">
        <v>29988</v>
      </c>
      <c r="L3407">
        <v>287</v>
      </c>
      <c r="M3407">
        <v>0</v>
      </c>
      <c r="N3407" t="s">
        <v>29886</v>
      </c>
      <c r="O3407" t="s">
        <v>29989</v>
      </c>
    </row>
    <row r="3408" spans="1:17" x14ac:dyDescent="0.3">
      <c r="A3408" t="s">
        <v>29990</v>
      </c>
      <c r="B3408" t="s">
        <v>4267</v>
      </c>
      <c r="D3408" t="s">
        <v>29991</v>
      </c>
      <c r="E3408" t="s">
        <v>29992</v>
      </c>
      <c r="F3408" t="s">
        <v>29993</v>
      </c>
      <c r="G3408" t="s">
        <v>3917</v>
      </c>
      <c r="H3408">
        <v>131.55500000000001</v>
      </c>
      <c r="I3408">
        <v>36.6</v>
      </c>
      <c r="K3408" t="s">
        <v>29994</v>
      </c>
      <c r="L3408">
        <v>171053</v>
      </c>
      <c r="M3408">
        <v>0</v>
      </c>
      <c r="N3408" t="s">
        <v>29995</v>
      </c>
      <c r="O3408" t="s">
        <v>29996</v>
      </c>
    </row>
    <row r="3409" spans="1:17" x14ac:dyDescent="0.3">
      <c r="A3409" t="s">
        <v>29997</v>
      </c>
      <c r="B3409" t="s">
        <v>4267</v>
      </c>
      <c r="D3409" t="s">
        <v>29998</v>
      </c>
      <c r="E3409" t="s">
        <v>29999</v>
      </c>
      <c r="F3409" t="s">
        <v>30000</v>
      </c>
      <c r="G3409" t="s">
        <v>3917</v>
      </c>
      <c r="H3409">
        <v>949.33299999999997</v>
      </c>
      <c r="I3409">
        <v>37</v>
      </c>
      <c r="K3409" t="s">
        <v>30001</v>
      </c>
      <c r="L3409">
        <v>3006458</v>
      </c>
      <c r="M3409">
        <v>0</v>
      </c>
      <c r="N3409" t="s">
        <v>25046</v>
      </c>
      <c r="O3409" t="s">
        <v>30002</v>
      </c>
    </row>
    <row r="3410" spans="1:17" x14ac:dyDescent="0.3">
      <c r="A3410" t="s">
        <v>30003</v>
      </c>
      <c r="B3410" t="s">
        <v>4267</v>
      </c>
      <c r="D3410" t="s">
        <v>30004</v>
      </c>
      <c r="E3410" t="s">
        <v>30005</v>
      </c>
      <c r="F3410" t="s">
        <v>30006</v>
      </c>
      <c r="G3410" t="s">
        <v>3917</v>
      </c>
      <c r="H3410">
        <v>1184.53</v>
      </c>
      <c r="I3410">
        <v>32.6</v>
      </c>
      <c r="K3410" t="s">
        <v>30007</v>
      </c>
      <c r="L3410">
        <v>3968282</v>
      </c>
      <c r="M3410">
        <v>0</v>
      </c>
      <c r="N3410" t="s">
        <v>17818</v>
      </c>
      <c r="O3410" t="s">
        <v>30008</v>
      </c>
    </row>
    <row r="3411" spans="1:17" x14ac:dyDescent="0.3">
      <c r="A3411" t="s">
        <v>30009</v>
      </c>
      <c r="B3411" t="s">
        <v>4267</v>
      </c>
      <c r="C3411" t="s">
        <v>30010</v>
      </c>
      <c r="D3411" t="s">
        <v>30011</v>
      </c>
      <c r="E3411" t="s">
        <v>30012</v>
      </c>
      <c r="F3411" t="s">
        <v>30013</v>
      </c>
      <c r="G3411" t="s">
        <v>3917</v>
      </c>
      <c r="H3411">
        <v>909.76400000000001</v>
      </c>
      <c r="I3411">
        <v>33.6999</v>
      </c>
      <c r="J3411" t="s">
        <v>30014</v>
      </c>
      <c r="K3411" t="s">
        <v>30015</v>
      </c>
      <c r="L3411">
        <v>4823</v>
      </c>
      <c r="M3411">
        <v>0</v>
      </c>
      <c r="N3411" t="s">
        <v>30016</v>
      </c>
      <c r="O3411" t="s">
        <v>30017</v>
      </c>
    </row>
    <row r="3412" spans="1:17" x14ac:dyDescent="0.3">
      <c r="A3412" t="s">
        <v>30018</v>
      </c>
      <c r="B3412" t="s">
        <v>3984</v>
      </c>
      <c r="C3412" t="s">
        <v>30019</v>
      </c>
      <c r="D3412" t="s">
        <v>30020</v>
      </c>
      <c r="E3412" t="s">
        <v>30021</v>
      </c>
      <c r="F3412" t="s">
        <v>30022</v>
      </c>
      <c r="G3412" t="s">
        <v>3917</v>
      </c>
      <c r="H3412">
        <v>40.556899999999999</v>
      </c>
      <c r="I3412">
        <v>53.3</v>
      </c>
      <c r="K3412" t="s">
        <v>30023</v>
      </c>
      <c r="L3412">
        <v>308</v>
      </c>
      <c r="M3412">
        <v>0</v>
      </c>
      <c r="N3412" t="s">
        <v>6286</v>
      </c>
      <c r="O3412" t="s">
        <v>30024</v>
      </c>
    </row>
    <row r="3413" spans="1:17" x14ac:dyDescent="0.3">
      <c r="A3413" t="s">
        <v>30025</v>
      </c>
      <c r="B3413" t="s">
        <v>3984</v>
      </c>
      <c r="C3413" t="s">
        <v>30026</v>
      </c>
      <c r="D3413" t="s">
        <v>30027</v>
      </c>
      <c r="E3413" t="s">
        <v>30028</v>
      </c>
      <c r="F3413" t="s">
        <v>30029</v>
      </c>
      <c r="G3413" t="s">
        <v>3917</v>
      </c>
      <c r="H3413">
        <v>63.064399999999999</v>
      </c>
      <c r="I3413">
        <v>49.5</v>
      </c>
      <c r="K3413" t="s">
        <v>30030</v>
      </c>
      <c r="L3413">
        <v>3373</v>
      </c>
      <c r="M3413">
        <v>0</v>
      </c>
      <c r="N3413" t="s">
        <v>11814</v>
      </c>
      <c r="O3413" t="s">
        <v>30031</v>
      </c>
    </row>
    <row r="3414" spans="1:17" x14ac:dyDescent="0.3">
      <c r="A3414" t="s">
        <v>30032</v>
      </c>
      <c r="B3414" t="s">
        <v>4208</v>
      </c>
      <c r="C3414" t="s">
        <v>30033</v>
      </c>
      <c r="D3414" t="s">
        <v>30034</v>
      </c>
      <c r="E3414" t="s">
        <v>30035</v>
      </c>
      <c r="F3414" t="s">
        <v>30036</v>
      </c>
      <c r="G3414" t="s">
        <v>3906</v>
      </c>
      <c r="H3414">
        <v>60.923200000000001</v>
      </c>
      <c r="I3414">
        <v>44.638500000000001</v>
      </c>
      <c r="J3414" t="s">
        <v>30037</v>
      </c>
      <c r="L3414">
        <v>7</v>
      </c>
      <c r="M3414">
        <v>0</v>
      </c>
      <c r="N3414" t="s">
        <v>30038</v>
      </c>
      <c r="O3414" t="s">
        <v>30039</v>
      </c>
    </row>
    <row r="3415" spans="1:17" x14ac:dyDescent="0.3">
      <c r="A3415" t="s">
        <v>30040</v>
      </c>
      <c r="B3415" t="s">
        <v>3923</v>
      </c>
      <c r="C3415" t="s">
        <v>30041</v>
      </c>
      <c r="D3415" t="s">
        <v>30042</v>
      </c>
      <c r="E3415" t="s">
        <v>4944</v>
      </c>
      <c r="F3415" t="s">
        <v>30043</v>
      </c>
      <c r="G3415" t="s">
        <v>3989</v>
      </c>
      <c r="H3415">
        <v>889.202</v>
      </c>
      <c r="I3415">
        <v>46.198799999999999</v>
      </c>
      <c r="J3415" t="s">
        <v>30044</v>
      </c>
      <c r="K3415" t="s">
        <v>30045</v>
      </c>
      <c r="L3415">
        <v>3179</v>
      </c>
      <c r="M3415">
        <v>0</v>
      </c>
      <c r="N3415" t="s">
        <v>7360</v>
      </c>
      <c r="O3415" t="s">
        <v>30046</v>
      </c>
    </row>
    <row r="3416" spans="1:17" x14ac:dyDescent="0.3">
      <c r="A3416" t="s">
        <v>30047</v>
      </c>
      <c r="B3416" t="s">
        <v>3923</v>
      </c>
      <c r="D3416" t="s">
        <v>30048</v>
      </c>
      <c r="E3416" t="s">
        <v>30049</v>
      </c>
      <c r="F3416" t="s">
        <v>30050</v>
      </c>
      <c r="G3416" t="s">
        <v>3917</v>
      </c>
      <c r="H3416">
        <v>671.28</v>
      </c>
      <c r="I3416">
        <v>36.000500000000002</v>
      </c>
      <c r="J3416" t="s">
        <v>30051</v>
      </c>
      <c r="K3416" t="s">
        <v>30052</v>
      </c>
      <c r="L3416">
        <v>1865</v>
      </c>
      <c r="M3416">
        <v>41299</v>
      </c>
      <c r="N3416" t="s">
        <v>8526</v>
      </c>
      <c r="O3416" t="s">
        <v>30053</v>
      </c>
      <c r="P3416" t="s">
        <v>30054</v>
      </c>
    </row>
    <row r="3417" spans="1:17" x14ac:dyDescent="0.3">
      <c r="A3417" t="s">
        <v>30055</v>
      </c>
      <c r="B3417" t="s">
        <v>3923</v>
      </c>
      <c r="C3417">
        <v>1</v>
      </c>
      <c r="D3417" t="s">
        <v>30056</v>
      </c>
      <c r="E3417" t="s">
        <v>27113</v>
      </c>
      <c r="F3417" t="s">
        <v>30057</v>
      </c>
      <c r="G3417" t="s">
        <v>3917</v>
      </c>
      <c r="H3417">
        <v>2072.02</v>
      </c>
      <c r="I3417">
        <v>45</v>
      </c>
      <c r="K3417" t="s">
        <v>30058</v>
      </c>
      <c r="L3417">
        <v>13357</v>
      </c>
      <c r="M3417">
        <v>0</v>
      </c>
      <c r="N3417" t="s">
        <v>12976</v>
      </c>
      <c r="O3417" t="s">
        <v>30059</v>
      </c>
    </row>
    <row r="3418" spans="1:17" x14ac:dyDescent="0.3">
      <c r="A3418" t="s">
        <v>30060</v>
      </c>
      <c r="B3418" t="s">
        <v>3984</v>
      </c>
      <c r="C3418" t="s">
        <v>30061</v>
      </c>
      <c r="D3418" t="s">
        <v>30062</v>
      </c>
      <c r="E3418" t="s">
        <v>30063</v>
      </c>
      <c r="F3418" t="s">
        <v>30064</v>
      </c>
      <c r="G3418" t="s">
        <v>3917</v>
      </c>
      <c r="H3418">
        <v>44.618299999999998</v>
      </c>
      <c r="I3418">
        <v>48.3</v>
      </c>
      <c r="K3418" t="s">
        <v>30065</v>
      </c>
      <c r="L3418">
        <v>2353</v>
      </c>
      <c r="M3418">
        <v>0</v>
      </c>
      <c r="N3418" t="s">
        <v>30066</v>
      </c>
      <c r="O3418" t="s">
        <v>30067</v>
      </c>
      <c r="Q3418">
        <v>25</v>
      </c>
    </row>
    <row r="3419" spans="1:17" x14ac:dyDescent="0.3">
      <c r="A3419" t="s">
        <v>30068</v>
      </c>
      <c r="B3419" t="s">
        <v>4226</v>
      </c>
      <c r="C3419" t="s">
        <v>30069</v>
      </c>
      <c r="D3419" t="s">
        <v>30070</v>
      </c>
      <c r="E3419" t="s">
        <v>30071</v>
      </c>
      <c r="F3419" t="s">
        <v>30072</v>
      </c>
      <c r="G3419" t="s">
        <v>3917</v>
      </c>
      <c r="H3419">
        <v>571.32299999999998</v>
      </c>
      <c r="I3419">
        <v>36.999499999999998</v>
      </c>
      <c r="J3419" t="s">
        <v>30073</v>
      </c>
      <c r="K3419" t="s">
        <v>30074</v>
      </c>
      <c r="L3419">
        <v>86780</v>
      </c>
      <c r="M3419">
        <v>26</v>
      </c>
      <c r="N3419" t="s">
        <v>30075</v>
      </c>
      <c r="O3419" t="s">
        <v>30076</v>
      </c>
    </row>
    <row r="3420" spans="1:17" x14ac:dyDescent="0.3">
      <c r="A3420" t="s">
        <v>30077</v>
      </c>
      <c r="B3420" t="s">
        <v>3984</v>
      </c>
      <c r="D3420" t="s">
        <v>30078</v>
      </c>
      <c r="E3420" t="s">
        <v>30079</v>
      </c>
      <c r="F3420" t="s">
        <v>30080</v>
      </c>
      <c r="G3420" t="s">
        <v>3917</v>
      </c>
      <c r="H3420">
        <v>10.4148</v>
      </c>
      <c r="I3420">
        <v>38.700000000000003</v>
      </c>
      <c r="K3420" t="s">
        <v>30081</v>
      </c>
      <c r="L3420">
        <v>46</v>
      </c>
      <c r="M3420">
        <v>0</v>
      </c>
      <c r="N3420" t="s">
        <v>7123</v>
      </c>
      <c r="O3420" t="s">
        <v>30082</v>
      </c>
      <c r="Q3420">
        <v>25</v>
      </c>
    </row>
    <row r="3421" spans="1:17" x14ac:dyDescent="0.3">
      <c r="A3421" t="s">
        <v>30083</v>
      </c>
      <c r="B3421" t="s">
        <v>4347</v>
      </c>
      <c r="C3421" t="s">
        <v>30084</v>
      </c>
      <c r="D3421" t="s">
        <v>30085</v>
      </c>
      <c r="E3421" t="s">
        <v>30086</v>
      </c>
      <c r="F3421" t="s">
        <v>30087</v>
      </c>
      <c r="G3421" t="s">
        <v>3917</v>
      </c>
      <c r="H3421">
        <v>39.026499999999999</v>
      </c>
      <c r="I3421">
        <v>44.9</v>
      </c>
      <c r="K3421" t="s">
        <v>30088</v>
      </c>
      <c r="L3421">
        <v>703</v>
      </c>
      <c r="M3421">
        <v>9</v>
      </c>
      <c r="N3421" t="s">
        <v>30089</v>
      </c>
      <c r="O3421" t="s">
        <v>30090</v>
      </c>
    </row>
    <row r="3422" spans="1:17" x14ac:dyDescent="0.3">
      <c r="A3422" t="s">
        <v>30091</v>
      </c>
      <c r="B3422" t="s">
        <v>3984</v>
      </c>
      <c r="C3422" t="s">
        <v>30092</v>
      </c>
      <c r="D3422" t="s">
        <v>30093</v>
      </c>
      <c r="E3422" t="s">
        <v>30094</v>
      </c>
      <c r="F3422" t="s">
        <v>30095</v>
      </c>
      <c r="G3422" t="s">
        <v>3917</v>
      </c>
      <c r="H3422">
        <v>53.151299999999999</v>
      </c>
      <c r="I3422">
        <v>53.1</v>
      </c>
      <c r="K3422" t="s">
        <v>30096</v>
      </c>
      <c r="L3422">
        <v>80</v>
      </c>
      <c r="M3422">
        <v>0</v>
      </c>
      <c r="N3422" t="s">
        <v>14033</v>
      </c>
      <c r="O3422" t="s">
        <v>30097</v>
      </c>
    </row>
    <row r="3423" spans="1:17" x14ac:dyDescent="0.3">
      <c r="A3423" t="s">
        <v>30098</v>
      </c>
      <c r="B3423" t="s">
        <v>4226</v>
      </c>
      <c r="C3423">
        <v>1</v>
      </c>
      <c r="D3423" t="s">
        <v>30099</v>
      </c>
      <c r="E3423" t="s">
        <v>30100</v>
      </c>
      <c r="F3423" t="s">
        <v>30101</v>
      </c>
      <c r="G3423" t="s">
        <v>3917</v>
      </c>
      <c r="H3423">
        <v>588.20000000000005</v>
      </c>
      <c r="I3423">
        <v>28.8</v>
      </c>
      <c r="K3423" t="s">
        <v>30102</v>
      </c>
      <c r="L3423">
        <v>22698</v>
      </c>
      <c r="M3423">
        <v>0</v>
      </c>
      <c r="N3423" t="s">
        <v>9382</v>
      </c>
      <c r="O3423" t="s">
        <v>30103</v>
      </c>
    </row>
    <row r="3424" spans="1:17" x14ac:dyDescent="0.3">
      <c r="A3424" t="s">
        <v>30104</v>
      </c>
      <c r="B3424" t="s">
        <v>3984</v>
      </c>
      <c r="C3424" t="s">
        <v>30105</v>
      </c>
      <c r="D3424" t="s">
        <v>30106</v>
      </c>
      <c r="E3424" t="s">
        <v>30107</v>
      </c>
      <c r="F3424" t="s">
        <v>30108</v>
      </c>
      <c r="G3424" t="s">
        <v>3917</v>
      </c>
      <c r="H3424">
        <v>50.267099999999999</v>
      </c>
      <c r="I3424">
        <v>44</v>
      </c>
      <c r="K3424" t="s">
        <v>30109</v>
      </c>
      <c r="L3424">
        <v>589</v>
      </c>
      <c r="M3424">
        <v>9355</v>
      </c>
      <c r="N3424" t="s">
        <v>20502</v>
      </c>
      <c r="O3424" t="s">
        <v>30110</v>
      </c>
    </row>
    <row r="3425" spans="1:17" x14ac:dyDescent="0.3">
      <c r="A3425" t="s">
        <v>30111</v>
      </c>
      <c r="B3425" t="s">
        <v>4208</v>
      </c>
      <c r="C3425" t="s">
        <v>30112</v>
      </c>
      <c r="D3425" t="s">
        <v>30113</v>
      </c>
      <c r="E3425" t="s">
        <v>30114</v>
      </c>
      <c r="F3425" t="s">
        <v>30115</v>
      </c>
      <c r="G3425" t="s">
        <v>3917</v>
      </c>
      <c r="H3425">
        <v>170.49199999999999</v>
      </c>
      <c r="I3425">
        <v>37.4</v>
      </c>
      <c r="K3425" t="s">
        <v>30116</v>
      </c>
      <c r="L3425">
        <v>520</v>
      </c>
      <c r="M3425">
        <v>0</v>
      </c>
      <c r="N3425" t="s">
        <v>14419</v>
      </c>
      <c r="O3425" t="s">
        <v>30117</v>
      </c>
    </row>
    <row r="3426" spans="1:17" x14ac:dyDescent="0.3">
      <c r="A3426" t="s">
        <v>30118</v>
      </c>
      <c r="B3426" t="s">
        <v>4226</v>
      </c>
      <c r="C3426" t="s">
        <v>30119</v>
      </c>
      <c r="D3426" t="s">
        <v>30120</v>
      </c>
      <c r="E3426" t="s">
        <v>30121</v>
      </c>
      <c r="F3426" t="s">
        <v>30122</v>
      </c>
      <c r="G3426" t="s">
        <v>3906</v>
      </c>
      <c r="H3426">
        <v>223.876</v>
      </c>
      <c r="I3426">
        <v>41.308300000000003</v>
      </c>
      <c r="J3426" t="s">
        <v>30123</v>
      </c>
      <c r="K3426" t="s">
        <v>30124</v>
      </c>
      <c r="L3426">
        <v>139</v>
      </c>
      <c r="M3426">
        <v>24228</v>
      </c>
      <c r="N3426" t="s">
        <v>7910</v>
      </c>
      <c r="O3426" t="s">
        <v>30125</v>
      </c>
      <c r="P3426" t="s">
        <v>30126</v>
      </c>
    </row>
    <row r="3427" spans="1:17" x14ac:dyDescent="0.3">
      <c r="A3427" t="s">
        <v>30127</v>
      </c>
      <c r="B3427" t="s">
        <v>4226</v>
      </c>
      <c r="D3427" t="s">
        <v>30128</v>
      </c>
      <c r="E3427" t="s">
        <v>30129</v>
      </c>
      <c r="F3427" t="s">
        <v>30130</v>
      </c>
      <c r="G3427" t="s">
        <v>3906</v>
      </c>
      <c r="H3427">
        <v>193.995</v>
      </c>
      <c r="I3427">
        <v>32.861899999999999</v>
      </c>
      <c r="J3427" t="s">
        <v>30131</v>
      </c>
      <c r="K3427" t="s">
        <v>30132</v>
      </c>
      <c r="L3427">
        <v>43</v>
      </c>
      <c r="M3427">
        <v>0</v>
      </c>
      <c r="N3427" t="s">
        <v>30133</v>
      </c>
      <c r="O3427" t="s">
        <v>30134</v>
      </c>
    </row>
    <row r="3428" spans="1:17" x14ac:dyDescent="0.3">
      <c r="A3428" t="s">
        <v>30135</v>
      </c>
      <c r="B3428" t="s">
        <v>3984</v>
      </c>
      <c r="D3428" t="s">
        <v>30136</v>
      </c>
      <c r="E3428" t="s">
        <v>30137</v>
      </c>
      <c r="F3428" t="s">
        <v>30138</v>
      </c>
      <c r="G3428" t="s">
        <v>3989</v>
      </c>
      <c r="H3428">
        <v>11.2417</v>
      </c>
      <c r="I3428">
        <v>36.700000000000003</v>
      </c>
      <c r="K3428" t="s">
        <v>30139</v>
      </c>
      <c r="L3428">
        <v>193</v>
      </c>
      <c r="M3428">
        <v>0</v>
      </c>
      <c r="N3428" t="s">
        <v>9382</v>
      </c>
      <c r="O3428" t="s">
        <v>30140</v>
      </c>
      <c r="Q3428">
        <v>15</v>
      </c>
    </row>
    <row r="3429" spans="1:17" x14ac:dyDescent="0.3">
      <c r="A3429" t="s">
        <v>30141</v>
      </c>
      <c r="B3429" t="s">
        <v>3984</v>
      </c>
      <c r="D3429" t="s">
        <v>30142</v>
      </c>
      <c r="E3429" t="s">
        <v>30143</v>
      </c>
      <c r="F3429" t="s">
        <v>30144</v>
      </c>
      <c r="G3429" t="s">
        <v>3917</v>
      </c>
      <c r="H3429">
        <v>30.069400000000002</v>
      </c>
      <c r="I3429">
        <v>55.4</v>
      </c>
      <c r="K3429" t="s">
        <v>30145</v>
      </c>
      <c r="L3429">
        <v>320</v>
      </c>
      <c r="M3429">
        <v>0</v>
      </c>
      <c r="N3429" t="s">
        <v>28486</v>
      </c>
      <c r="O3429" t="s">
        <v>30146</v>
      </c>
      <c r="Q3429">
        <v>24</v>
      </c>
    </row>
    <row r="3430" spans="1:17" x14ac:dyDescent="0.3">
      <c r="A3430" t="s">
        <v>30147</v>
      </c>
      <c r="B3430" t="s">
        <v>3984</v>
      </c>
      <c r="D3430" t="s">
        <v>30148</v>
      </c>
      <c r="E3430" t="s">
        <v>30143</v>
      </c>
      <c r="F3430" t="s">
        <v>30149</v>
      </c>
      <c r="G3430" t="s">
        <v>3917</v>
      </c>
      <c r="H3430">
        <v>29.8233</v>
      </c>
      <c r="I3430">
        <v>51.7</v>
      </c>
      <c r="K3430" t="s">
        <v>30150</v>
      </c>
      <c r="L3430">
        <v>1819</v>
      </c>
      <c r="M3430">
        <v>0</v>
      </c>
      <c r="N3430" t="s">
        <v>28486</v>
      </c>
      <c r="O3430" t="s">
        <v>30151</v>
      </c>
    </row>
    <row r="3431" spans="1:17" x14ac:dyDescent="0.3">
      <c r="A3431" t="s">
        <v>398</v>
      </c>
      <c r="B3431" t="s">
        <v>4198</v>
      </c>
      <c r="C3431" t="s">
        <v>30152</v>
      </c>
      <c r="D3431" t="s">
        <v>30153</v>
      </c>
      <c r="E3431" t="s">
        <v>30154</v>
      </c>
      <c r="F3431" t="s">
        <v>30155</v>
      </c>
      <c r="G3431" t="s">
        <v>3917</v>
      </c>
      <c r="H3431">
        <v>46.846699999999998</v>
      </c>
      <c r="I3431">
        <v>48.8</v>
      </c>
      <c r="K3431" t="s">
        <v>30156</v>
      </c>
      <c r="L3431">
        <v>1914</v>
      </c>
      <c r="M3431">
        <v>0</v>
      </c>
      <c r="N3431" t="s">
        <v>4889</v>
      </c>
      <c r="O3431" t="s">
        <v>30157</v>
      </c>
    </row>
    <row r="3432" spans="1:17" x14ac:dyDescent="0.3">
      <c r="A3432" t="s">
        <v>30158</v>
      </c>
      <c r="B3432" t="s">
        <v>3912</v>
      </c>
      <c r="C3432" t="s">
        <v>30159</v>
      </c>
      <c r="D3432" t="s">
        <v>30160</v>
      </c>
      <c r="E3432" t="s">
        <v>30161</v>
      </c>
      <c r="F3432" t="s">
        <v>30162</v>
      </c>
      <c r="G3432" t="s">
        <v>3917</v>
      </c>
      <c r="H3432">
        <v>101.505</v>
      </c>
      <c r="I3432">
        <v>48.7</v>
      </c>
      <c r="K3432" t="s">
        <v>30163</v>
      </c>
      <c r="L3432">
        <v>24039</v>
      </c>
      <c r="M3432">
        <v>34804</v>
      </c>
      <c r="N3432" t="s">
        <v>30164</v>
      </c>
      <c r="O3432" t="s">
        <v>30165</v>
      </c>
    </row>
    <row r="3433" spans="1:17" x14ac:dyDescent="0.3">
      <c r="A3433" t="s">
        <v>30166</v>
      </c>
      <c r="B3433" t="s">
        <v>3902</v>
      </c>
      <c r="C3433" t="s">
        <v>30167</v>
      </c>
      <c r="D3433" t="s">
        <v>30168</v>
      </c>
      <c r="E3433" t="s">
        <v>30169</v>
      </c>
      <c r="F3433" t="s">
        <v>30170</v>
      </c>
      <c r="G3433" t="s">
        <v>3989</v>
      </c>
      <c r="H3433">
        <v>299.32100000000003</v>
      </c>
      <c r="I3433">
        <v>43.3</v>
      </c>
      <c r="K3433" t="s">
        <v>30171</v>
      </c>
      <c r="L3433">
        <v>8254</v>
      </c>
      <c r="M3433">
        <v>0</v>
      </c>
      <c r="N3433" t="s">
        <v>30172</v>
      </c>
      <c r="O3433" t="s">
        <v>30173</v>
      </c>
    </row>
    <row r="3434" spans="1:17" x14ac:dyDescent="0.3">
      <c r="A3434" t="s">
        <v>30174</v>
      </c>
      <c r="B3434" t="s">
        <v>4443</v>
      </c>
      <c r="C3434" t="s">
        <v>30175</v>
      </c>
      <c r="D3434" t="s">
        <v>30176</v>
      </c>
      <c r="E3434" t="s">
        <v>30177</v>
      </c>
      <c r="F3434" t="s">
        <v>30178</v>
      </c>
      <c r="G3434" t="s">
        <v>3917</v>
      </c>
      <c r="H3434">
        <v>2334.4699999999998</v>
      </c>
      <c r="I3434">
        <v>41.3</v>
      </c>
      <c r="J3434" t="s">
        <v>30179</v>
      </c>
      <c r="K3434" t="s">
        <v>30180</v>
      </c>
      <c r="L3434">
        <v>5422</v>
      </c>
      <c r="M3434">
        <v>54600</v>
      </c>
      <c r="N3434" t="s">
        <v>6940</v>
      </c>
      <c r="O3434" t="s">
        <v>30181</v>
      </c>
      <c r="P3434" t="s">
        <v>30182</v>
      </c>
    </row>
    <row r="3435" spans="1:17" x14ac:dyDescent="0.3">
      <c r="A3435" t="s">
        <v>30183</v>
      </c>
      <c r="B3435" t="s">
        <v>3984</v>
      </c>
      <c r="C3435" t="s">
        <v>30184</v>
      </c>
      <c r="D3435" t="s">
        <v>30185</v>
      </c>
      <c r="E3435" t="s">
        <v>27643</v>
      </c>
      <c r="F3435" t="s">
        <v>30186</v>
      </c>
      <c r="G3435" t="s">
        <v>3989</v>
      </c>
      <c r="H3435">
        <v>33.968899999999998</v>
      </c>
      <c r="I3435">
        <v>49.5</v>
      </c>
      <c r="K3435" t="s">
        <v>30187</v>
      </c>
      <c r="L3435">
        <v>29</v>
      </c>
      <c r="M3435">
        <v>0</v>
      </c>
      <c r="N3435" t="s">
        <v>9419</v>
      </c>
      <c r="O3435" t="s">
        <v>30188</v>
      </c>
    </row>
    <row r="3436" spans="1:17" x14ac:dyDescent="0.3">
      <c r="A3436" t="s">
        <v>30189</v>
      </c>
      <c r="B3436" t="s">
        <v>4635</v>
      </c>
      <c r="C3436" t="s">
        <v>30190</v>
      </c>
      <c r="D3436" t="s">
        <v>30191</v>
      </c>
      <c r="E3436" t="s">
        <v>30192</v>
      </c>
      <c r="F3436" t="s">
        <v>30193</v>
      </c>
      <c r="G3436" t="s">
        <v>3917</v>
      </c>
      <c r="H3436">
        <v>1116.81</v>
      </c>
      <c r="I3436">
        <v>41.6</v>
      </c>
      <c r="K3436" t="s">
        <v>30194</v>
      </c>
      <c r="L3436">
        <v>1442</v>
      </c>
      <c r="M3436">
        <v>0</v>
      </c>
      <c r="N3436" t="s">
        <v>14109</v>
      </c>
      <c r="O3436" t="s">
        <v>30195</v>
      </c>
    </row>
    <row r="3437" spans="1:17" x14ac:dyDescent="0.3">
      <c r="A3437" t="s">
        <v>30196</v>
      </c>
      <c r="B3437" t="s">
        <v>3984</v>
      </c>
      <c r="C3437" t="s">
        <v>30197</v>
      </c>
      <c r="D3437" t="s">
        <v>30198</v>
      </c>
      <c r="E3437" t="s">
        <v>30199</v>
      </c>
      <c r="F3437" t="s">
        <v>30200</v>
      </c>
      <c r="G3437" t="s">
        <v>3917</v>
      </c>
      <c r="H3437">
        <v>38.414400000000001</v>
      </c>
      <c r="I3437">
        <v>48.3</v>
      </c>
      <c r="K3437" t="s">
        <v>30201</v>
      </c>
      <c r="L3437">
        <v>12</v>
      </c>
      <c r="M3437">
        <v>0</v>
      </c>
      <c r="N3437" t="s">
        <v>13499</v>
      </c>
      <c r="O3437" t="s">
        <v>30202</v>
      </c>
      <c r="Q3437">
        <v>25</v>
      </c>
    </row>
    <row r="3438" spans="1:17" x14ac:dyDescent="0.3">
      <c r="A3438" t="s">
        <v>30203</v>
      </c>
      <c r="B3438" t="s">
        <v>3984</v>
      </c>
      <c r="C3438" t="s">
        <v>30204</v>
      </c>
      <c r="D3438" t="s">
        <v>30205</v>
      </c>
      <c r="E3438" t="s">
        <v>30206</v>
      </c>
      <c r="F3438" t="s">
        <v>30207</v>
      </c>
      <c r="G3438" t="s">
        <v>3917</v>
      </c>
      <c r="H3438">
        <v>27.006</v>
      </c>
      <c r="I3438">
        <v>54.2</v>
      </c>
      <c r="K3438" t="s">
        <v>30208</v>
      </c>
      <c r="L3438">
        <v>43</v>
      </c>
      <c r="M3438">
        <v>0</v>
      </c>
      <c r="N3438" t="s">
        <v>13499</v>
      </c>
      <c r="O3438" t="s">
        <v>30209</v>
      </c>
    </row>
    <row r="3439" spans="1:17" x14ac:dyDescent="0.3">
      <c r="A3439" t="s">
        <v>30210</v>
      </c>
      <c r="B3439" t="s">
        <v>4443</v>
      </c>
      <c r="D3439" t="s">
        <v>30211</v>
      </c>
      <c r="E3439" t="s">
        <v>30212</v>
      </c>
      <c r="F3439" t="s">
        <v>30213</v>
      </c>
      <c r="G3439" t="s">
        <v>3917</v>
      </c>
      <c r="H3439">
        <v>2364.98</v>
      </c>
      <c r="I3439">
        <v>41.6</v>
      </c>
      <c r="K3439" t="s">
        <v>30214</v>
      </c>
      <c r="L3439">
        <v>11459</v>
      </c>
      <c r="M3439">
        <v>0</v>
      </c>
      <c r="N3439" t="s">
        <v>30215</v>
      </c>
      <c r="O3439" t="s">
        <v>30216</v>
      </c>
    </row>
    <row r="3440" spans="1:17" x14ac:dyDescent="0.3">
      <c r="A3440" t="s">
        <v>30217</v>
      </c>
      <c r="B3440" t="s">
        <v>4043</v>
      </c>
      <c r="D3440" t="s">
        <v>30218</v>
      </c>
      <c r="E3440" t="s">
        <v>30219</v>
      </c>
      <c r="F3440" t="s">
        <v>30220</v>
      </c>
      <c r="G3440" t="s">
        <v>3917</v>
      </c>
      <c r="H3440">
        <v>32.038400000000003</v>
      </c>
      <c r="I3440">
        <v>55.2</v>
      </c>
      <c r="K3440" t="s">
        <v>30221</v>
      </c>
      <c r="L3440">
        <v>206</v>
      </c>
      <c r="M3440">
        <v>0</v>
      </c>
      <c r="N3440" t="s">
        <v>25883</v>
      </c>
      <c r="O3440" t="s">
        <v>30222</v>
      </c>
    </row>
    <row r="3441" spans="1:17" x14ac:dyDescent="0.3">
      <c r="A3441" t="s">
        <v>30223</v>
      </c>
      <c r="B3441" t="s">
        <v>3984</v>
      </c>
      <c r="C3441" t="s">
        <v>30224</v>
      </c>
      <c r="D3441" t="s">
        <v>30225</v>
      </c>
      <c r="E3441" t="s">
        <v>30226</v>
      </c>
      <c r="F3441" t="s">
        <v>30227</v>
      </c>
      <c r="G3441" t="s">
        <v>3917</v>
      </c>
      <c r="H3441">
        <v>33.7209</v>
      </c>
      <c r="I3441">
        <v>53</v>
      </c>
      <c r="K3441" t="s">
        <v>30228</v>
      </c>
      <c r="L3441">
        <v>335</v>
      </c>
      <c r="M3441">
        <v>0</v>
      </c>
      <c r="N3441" t="s">
        <v>12226</v>
      </c>
      <c r="O3441" t="s">
        <v>30229</v>
      </c>
    </row>
    <row r="3442" spans="1:17" x14ac:dyDescent="0.3">
      <c r="A3442" t="s">
        <v>30230</v>
      </c>
      <c r="B3442" t="s">
        <v>4226</v>
      </c>
      <c r="C3442" t="s">
        <v>30231</v>
      </c>
      <c r="D3442" t="s">
        <v>30232</v>
      </c>
      <c r="E3442" t="s">
        <v>5249</v>
      </c>
      <c r="F3442" t="s">
        <v>30233</v>
      </c>
      <c r="G3442" t="s">
        <v>3989</v>
      </c>
      <c r="H3442">
        <v>179.834</v>
      </c>
      <c r="I3442">
        <v>44.1</v>
      </c>
      <c r="K3442" t="s">
        <v>30234</v>
      </c>
      <c r="L3442">
        <v>215</v>
      </c>
      <c r="M3442">
        <v>23284</v>
      </c>
      <c r="N3442" t="s">
        <v>5252</v>
      </c>
      <c r="O3442" t="s">
        <v>30235</v>
      </c>
      <c r="P3442" t="s">
        <v>30236</v>
      </c>
    </row>
    <row r="3443" spans="1:17" x14ac:dyDescent="0.3">
      <c r="A3443" t="s">
        <v>30237</v>
      </c>
      <c r="B3443" t="s">
        <v>4347</v>
      </c>
      <c r="D3443" t="s">
        <v>30238</v>
      </c>
      <c r="E3443" t="s">
        <v>30239</v>
      </c>
      <c r="F3443" t="s">
        <v>30240</v>
      </c>
      <c r="G3443" t="s">
        <v>3989</v>
      </c>
      <c r="H3443">
        <v>23.460999999999999</v>
      </c>
      <c r="I3443">
        <v>55.7</v>
      </c>
      <c r="K3443" t="s">
        <v>30241</v>
      </c>
      <c r="L3443">
        <v>24</v>
      </c>
      <c r="M3443">
        <v>8142</v>
      </c>
      <c r="N3443" t="s">
        <v>26245</v>
      </c>
      <c r="O3443" t="s">
        <v>30242</v>
      </c>
    </row>
    <row r="3444" spans="1:17" x14ac:dyDescent="0.3">
      <c r="A3444" t="s">
        <v>30243</v>
      </c>
      <c r="B3444" t="s">
        <v>3984</v>
      </c>
      <c r="C3444" t="s">
        <v>30244</v>
      </c>
      <c r="D3444" t="s">
        <v>30245</v>
      </c>
      <c r="E3444" t="s">
        <v>30246</v>
      </c>
      <c r="F3444" t="s">
        <v>30247</v>
      </c>
      <c r="G3444" t="s">
        <v>3989</v>
      </c>
      <c r="H3444">
        <v>43.302</v>
      </c>
      <c r="I3444">
        <v>50.7</v>
      </c>
      <c r="K3444" t="s">
        <v>30248</v>
      </c>
      <c r="L3444">
        <v>587</v>
      </c>
      <c r="M3444">
        <v>0</v>
      </c>
      <c r="N3444" t="s">
        <v>22764</v>
      </c>
      <c r="O3444" t="s">
        <v>30249</v>
      </c>
    </row>
    <row r="3445" spans="1:17" x14ac:dyDescent="0.3">
      <c r="A3445" t="s">
        <v>30250</v>
      </c>
      <c r="B3445" t="s">
        <v>4226</v>
      </c>
      <c r="C3445" t="s">
        <v>30251</v>
      </c>
      <c r="D3445" t="s">
        <v>30252</v>
      </c>
      <c r="E3445" t="s">
        <v>30253</v>
      </c>
      <c r="F3445" t="s">
        <v>30254</v>
      </c>
      <c r="G3445" t="s">
        <v>3989</v>
      </c>
      <c r="H3445">
        <v>173.15799999999999</v>
      </c>
      <c r="I3445">
        <v>38.1</v>
      </c>
      <c r="K3445" t="s">
        <v>30255</v>
      </c>
      <c r="L3445">
        <v>604</v>
      </c>
      <c r="M3445">
        <v>0</v>
      </c>
      <c r="N3445" t="s">
        <v>6097</v>
      </c>
      <c r="O3445" t="s">
        <v>30256</v>
      </c>
    </row>
    <row r="3446" spans="1:17" x14ac:dyDescent="0.3">
      <c r="A3446" t="s">
        <v>30257</v>
      </c>
      <c r="B3446" t="s">
        <v>4198</v>
      </c>
      <c r="C3446" t="s">
        <v>30258</v>
      </c>
      <c r="D3446" t="s">
        <v>30259</v>
      </c>
      <c r="E3446" t="s">
        <v>30260</v>
      </c>
      <c r="F3446" t="s">
        <v>30261</v>
      </c>
      <c r="G3446" t="s">
        <v>3917</v>
      </c>
      <c r="H3446">
        <v>46.394199999999998</v>
      </c>
      <c r="I3446">
        <v>43.9</v>
      </c>
      <c r="K3446" t="s">
        <v>30262</v>
      </c>
      <c r="L3446">
        <v>412</v>
      </c>
      <c r="M3446">
        <v>0</v>
      </c>
      <c r="N3446" t="s">
        <v>30263</v>
      </c>
      <c r="O3446" t="s">
        <v>30264</v>
      </c>
    </row>
    <row r="3447" spans="1:17" x14ac:dyDescent="0.3">
      <c r="A3447" t="s">
        <v>30265</v>
      </c>
      <c r="B3447" t="s">
        <v>3984</v>
      </c>
      <c r="C3447" t="s">
        <v>30266</v>
      </c>
      <c r="D3447" t="s">
        <v>30267</v>
      </c>
      <c r="E3447" t="s">
        <v>30268</v>
      </c>
      <c r="F3447" t="s">
        <v>30269</v>
      </c>
      <c r="G3447" t="s">
        <v>3989</v>
      </c>
      <c r="H3447">
        <v>27.7592</v>
      </c>
      <c r="I3447">
        <v>51.7</v>
      </c>
      <c r="K3447" t="s">
        <v>30270</v>
      </c>
      <c r="L3447">
        <v>388</v>
      </c>
      <c r="M3447">
        <v>0</v>
      </c>
      <c r="N3447" t="s">
        <v>11040</v>
      </c>
      <c r="O3447" t="s">
        <v>30271</v>
      </c>
    </row>
    <row r="3448" spans="1:17" x14ac:dyDescent="0.3">
      <c r="A3448" t="s">
        <v>30272</v>
      </c>
      <c r="B3448" t="s">
        <v>3984</v>
      </c>
      <c r="C3448" t="s">
        <v>30273</v>
      </c>
      <c r="D3448" t="s">
        <v>30274</v>
      </c>
      <c r="E3448" t="s">
        <v>30275</v>
      </c>
      <c r="F3448" t="s">
        <v>30276</v>
      </c>
      <c r="G3448" t="s">
        <v>3917</v>
      </c>
      <c r="H3448">
        <v>31.278300000000002</v>
      </c>
      <c r="I3448">
        <v>58</v>
      </c>
      <c r="K3448" t="s">
        <v>30277</v>
      </c>
      <c r="L3448">
        <v>3822</v>
      </c>
      <c r="M3448">
        <v>0</v>
      </c>
      <c r="N3448" t="s">
        <v>30278</v>
      </c>
      <c r="O3448" t="s">
        <v>30279</v>
      </c>
      <c r="Q3448">
        <v>25</v>
      </c>
    </row>
    <row r="3449" spans="1:17" x14ac:dyDescent="0.3">
      <c r="A3449" t="s">
        <v>30280</v>
      </c>
      <c r="B3449" t="s">
        <v>4347</v>
      </c>
      <c r="C3449" t="s">
        <v>30281</v>
      </c>
      <c r="D3449" t="s">
        <v>30282</v>
      </c>
      <c r="E3449" t="s">
        <v>30283</v>
      </c>
      <c r="F3449" t="s">
        <v>30284</v>
      </c>
      <c r="G3449" t="s">
        <v>3917</v>
      </c>
      <c r="H3449">
        <v>36.136099999999999</v>
      </c>
      <c r="I3449">
        <v>0</v>
      </c>
      <c r="K3449" t="s">
        <v>30285</v>
      </c>
      <c r="L3449">
        <v>8889</v>
      </c>
      <c r="M3449">
        <v>0</v>
      </c>
      <c r="N3449" t="s">
        <v>30278</v>
      </c>
      <c r="O3449" t="s">
        <v>30286</v>
      </c>
    </row>
    <row r="3450" spans="1:17" x14ac:dyDescent="0.3">
      <c r="A3450" t="s">
        <v>30287</v>
      </c>
      <c r="B3450" t="s">
        <v>3984</v>
      </c>
      <c r="C3450" t="s">
        <v>30288</v>
      </c>
      <c r="D3450" t="s">
        <v>30289</v>
      </c>
      <c r="E3450" t="s">
        <v>30290</v>
      </c>
      <c r="F3450" t="s">
        <v>30291</v>
      </c>
      <c r="G3450" t="s">
        <v>3917</v>
      </c>
      <c r="H3450">
        <v>46.623199999999997</v>
      </c>
      <c r="I3450">
        <v>47.4</v>
      </c>
      <c r="K3450" t="s">
        <v>30292</v>
      </c>
      <c r="L3450">
        <v>971</v>
      </c>
      <c r="M3450">
        <v>0</v>
      </c>
      <c r="N3450" t="s">
        <v>30293</v>
      </c>
      <c r="O3450" t="s">
        <v>30294</v>
      </c>
    </row>
    <row r="3451" spans="1:17" x14ac:dyDescent="0.3">
      <c r="A3451" t="s">
        <v>30295</v>
      </c>
      <c r="B3451" t="s">
        <v>4635</v>
      </c>
      <c r="D3451" t="s">
        <v>30296</v>
      </c>
      <c r="E3451" t="s">
        <v>30297</v>
      </c>
      <c r="F3451" t="s">
        <v>30298</v>
      </c>
      <c r="G3451" t="s">
        <v>3917</v>
      </c>
      <c r="H3451">
        <v>1310.8</v>
      </c>
      <c r="I3451">
        <v>37.700000000000003</v>
      </c>
      <c r="K3451" t="s">
        <v>30299</v>
      </c>
      <c r="L3451">
        <v>20089</v>
      </c>
      <c r="M3451">
        <v>0</v>
      </c>
      <c r="N3451" t="s">
        <v>30278</v>
      </c>
      <c r="O3451" t="s">
        <v>30300</v>
      </c>
    </row>
    <row r="3452" spans="1:17" x14ac:dyDescent="0.3">
      <c r="A3452" t="s">
        <v>30301</v>
      </c>
      <c r="B3452" t="s">
        <v>3984</v>
      </c>
      <c r="C3452" t="s">
        <v>30302</v>
      </c>
      <c r="D3452" t="s">
        <v>30303</v>
      </c>
      <c r="E3452" t="s">
        <v>30290</v>
      </c>
      <c r="F3452" t="s">
        <v>30304</v>
      </c>
      <c r="G3452" t="s">
        <v>3917</v>
      </c>
      <c r="H3452">
        <v>54.582000000000001</v>
      </c>
      <c r="I3452">
        <v>45.7</v>
      </c>
      <c r="K3452" t="s">
        <v>30305</v>
      </c>
      <c r="L3452">
        <v>3686</v>
      </c>
      <c r="M3452">
        <v>0</v>
      </c>
      <c r="N3452" t="s">
        <v>30293</v>
      </c>
      <c r="O3452" t="s">
        <v>30306</v>
      </c>
    </row>
    <row r="3453" spans="1:17" x14ac:dyDescent="0.3">
      <c r="A3453" t="s">
        <v>30307</v>
      </c>
      <c r="B3453" t="s">
        <v>3984</v>
      </c>
      <c r="C3453" t="s">
        <v>30308</v>
      </c>
      <c r="D3453" t="s">
        <v>30309</v>
      </c>
      <c r="E3453" t="s">
        <v>30310</v>
      </c>
      <c r="F3453" t="s">
        <v>30311</v>
      </c>
      <c r="G3453" t="s">
        <v>3989</v>
      </c>
      <c r="H3453">
        <v>32.352699999999999</v>
      </c>
      <c r="I3453">
        <v>47.6</v>
      </c>
      <c r="K3453" t="s">
        <v>30312</v>
      </c>
      <c r="L3453">
        <v>939</v>
      </c>
      <c r="M3453">
        <v>9223</v>
      </c>
      <c r="N3453" t="s">
        <v>12799</v>
      </c>
      <c r="O3453" t="s">
        <v>30313</v>
      </c>
    </row>
    <row r="3454" spans="1:17" x14ac:dyDescent="0.3">
      <c r="A3454" t="s">
        <v>30314</v>
      </c>
      <c r="B3454" t="s">
        <v>3923</v>
      </c>
      <c r="D3454" t="s">
        <v>30315</v>
      </c>
      <c r="E3454" t="s">
        <v>30316</v>
      </c>
      <c r="F3454" t="s">
        <v>30317</v>
      </c>
      <c r="G3454" t="s">
        <v>3989</v>
      </c>
      <c r="H3454">
        <v>9.0136900000000004</v>
      </c>
      <c r="I3454">
        <v>36.200000000000003</v>
      </c>
      <c r="K3454" t="s">
        <v>30318</v>
      </c>
      <c r="L3454">
        <v>837</v>
      </c>
      <c r="M3454">
        <v>0</v>
      </c>
      <c r="N3454" t="s">
        <v>30319</v>
      </c>
      <c r="O3454" t="s">
        <v>30320</v>
      </c>
    </row>
    <row r="3455" spans="1:17" x14ac:dyDescent="0.3">
      <c r="A3455" t="s">
        <v>30321</v>
      </c>
      <c r="B3455" t="s">
        <v>4226</v>
      </c>
      <c r="C3455" t="s">
        <v>30322</v>
      </c>
      <c r="D3455" t="s">
        <v>30323</v>
      </c>
      <c r="E3455" t="s">
        <v>30324</v>
      </c>
      <c r="F3455" t="s">
        <v>30325</v>
      </c>
      <c r="G3455" t="s">
        <v>3989</v>
      </c>
      <c r="H3455">
        <v>3416.45</v>
      </c>
      <c r="I3455">
        <v>38.6</v>
      </c>
      <c r="K3455" t="s">
        <v>30326</v>
      </c>
      <c r="L3455">
        <v>357088</v>
      </c>
      <c r="M3455">
        <v>0</v>
      </c>
      <c r="N3455" t="s">
        <v>12799</v>
      </c>
      <c r="O3455" t="s">
        <v>30327</v>
      </c>
    </row>
    <row r="3456" spans="1:17" x14ac:dyDescent="0.3">
      <c r="A3456" t="s">
        <v>30328</v>
      </c>
      <c r="B3456" t="s">
        <v>3984</v>
      </c>
      <c r="C3456" t="s">
        <v>30329</v>
      </c>
      <c r="D3456" t="s">
        <v>30330</v>
      </c>
      <c r="E3456" t="s">
        <v>30331</v>
      </c>
      <c r="F3456" t="s">
        <v>30332</v>
      </c>
      <c r="G3456" t="s">
        <v>3989</v>
      </c>
      <c r="H3456">
        <v>30.946000000000002</v>
      </c>
      <c r="I3456">
        <v>50.1</v>
      </c>
      <c r="K3456" t="s">
        <v>30333</v>
      </c>
      <c r="L3456">
        <v>647</v>
      </c>
      <c r="M3456">
        <v>9702</v>
      </c>
      <c r="N3456" t="s">
        <v>30334</v>
      </c>
      <c r="O3456" t="s">
        <v>30335</v>
      </c>
      <c r="P3456" t="s">
        <v>30336</v>
      </c>
      <c r="Q3456">
        <v>25</v>
      </c>
    </row>
    <row r="3457" spans="1:17" x14ac:dyDescent="0.3">
      <c r="A3457" t="s">
        <v>30337</v>
      </c>
      <c r="B3457" t="s">
        <v>6388</v>
      </c>
      <c r="D3457" t="s">
        <v>30338</v>
      </c>
      <c r="E3457" t="s">
        <v>30339</v>
      </c>
      <c r="F3457" t="s">
        <v>30340</v>
      </c>
      <c r="G3457" t="s">
        <v>3917</v>
      </c>
      <c r="H3457">
        <v>1126.79</v>
      </c>
      <c r="I3457">
        <v>38.5</v>
      </c>
      <c r="K3457" t="s">
        <v>30341</v>
      </c>
      <c r="L3457">
        <v>473380</v>
      </c>
      <c r="M3457">
        <v>0</v>
      </c>
      <c r="N3457" t="s">
        <v>30342</v>
      </c>
      <c r="O3457" t="s">
        <v>30343</v>
      </c>
    </row>
    <row r="3458" spans="1:17" x14ac:dyDescent="0.3">
      <c r="A3458" t="s">
        <v>30344</v>
      </c>
      <c r="B3458" t="s">
        <v>3984</v>
      </c>
      <c r="C3458" t="s">
        <v>30345</v>
      </c>
      <c r="D3458" t="s">
        <v>30346</v>
      </c>
      <c r="E3458" t="s">
        <v>30347</v>
      </c>
      <c r="F3458" t="s">
        <v>30348</v>
      </c>
      <c r="G3458" t="s">
        <v>3917</v>
      </c>
      <c r="H3458">
        <v>54.153599999999997</v>
      </c>
      <c r="I3458">
        <v>45.6</v>
      </c>
      <c r="K3458" t="s">
        <v>30349</v>
      </c>
      <c r="L3458">
        <v>8670</v>
      </c>
      <c r="M3458">
        <v>7178</v>
      </c>
      <c r="N3458" t="s">
        <v>30350</v>
      </c>
      <c r="O3458" t="s">
        <v>30351</v>
      </c>
    </row>
    <row r="3459" spans="1:17" x14ac:dyDescent="0.3">
      <c r="A3459" t="s">
        <v>30352</v>
      </c>
      <c r="B3459" t="s">
        <v>3984</v>
      </c>
      <c r="C3459" t="s">
        <v>30353</v>
      </c>
      <c r="D3459" t="s">
        <v>30354</v>
      </c>
      <c r="E3459" t="s">
        <v>30355</v>
      </c>
      <c r="F3459" t="s">
        <v>30356</v>
      </c>
      <c r="G3459" t="s">
        <v>3917</v>
      </c>
      <c r="H3459">
        <v>31.408000000000001</v>
      </c>
      <c r="I3459">
        <v>50</v>
      </c>
      <c r="K3459" t="s">
        <v>30357</v>
      </c>
      <c r="L3459">
        <v>794</v>
      </c>
      <c r="M3459">
        <v>0</v>
      </c>
      <c r="N3459" t="s">
        <v>16293</v>
      </c>
      <c r="O3459" t="s">
        <v>30358</v>
      </c>
    </row>
    <row r="3460" spans="1:17" x14ac:dyDescent="0.3">
      <c r="A3460" t="s">
        <v>30359</v>
      </c>
      <c r="B3460" t="s">
        <v>3984</v>
      </c>
      <c r="C3460" t="s">
        <v>30360</v>
      </c>
      <c r="D3460" t="s">
        <v>30361</v>
      </c>
      <c r="E3460" t="s">
        <v>30362</v>
      </c>
      <c r="F3460" t="s">
        <v>30363</v>
      </c>
      <c r="G3460" t="s">
        <v>3989</v>
      </c>
      <c r="H3460">
        <v>13.241199999999999</v>
      </c>
      <c r="I3460">
        <v>44.7</v>
      </c>
      <c r="K3460" t="s">
        <v>30364</v>
      </c>
      <c r="L3460">
        <v>286</v>
      </c>
      <c r="M3460">
        <v>0</v>
      </c>
      <c r="N3460" t="s">
        <v>10985</v>
      </c>
      <c r="O3460" t="s">
        <v>30365</v>
      </c>
    </row>
    <row r="3461" spans="1:17" x14ac:dyDescent="0.3">
      <c r="A3461" t="s">
        <v>30366</v>
      </c>
      <c r="B3461" t="s">
        <v>4226</v>
      </c>
      <c r="D3461" t="s">
        <v>30367</v>
      </c>
      <c r="E3461" t="s">
        <v>30368</v>
      </c>
      <c r="F3461" t="s">
        <v>30369</v>
      </c>
      <c r="G3461" t="s">
        <v>3917</v>
      </c>
      <c r="H3461">
        <v>808.52499999999998</v>
      </c>
      <c r="I3461">
        <v>0</v>
      </c>
      <c r="K3461" t="s">
        <v>30370</v>
      </c>
      <c r="L3461">
        <v>40359</v>
      </c>
      <c r="M3461">
        <v>0</v>
      </c>
      <c r="N3461" t="s">
        <v>30371</v>
      </c>
      <c r="O3461" t="s">
        <v>30372</v>
      </c>
    </row>
    <row r="3462" spans="1:17" x14ac:dyDescent="0.3">
      <c r="A3462" t="s">
        <v>30373</v>
      </c>
      <c r="B3462" t="s">
        <v>4226</v>
      </c>
      <c r="D3462" t="s">
        <v>30374</v>
      </c>
      <c r="E3462" t="s">
        <v>30368</v>
      </c>
      <c r="F3462" t="s">
        <v>30375</v>
      </c>
      <c r="G3462" t="s">
        <v>3917</v>
      </c>
      <c r="H3462">
        <v>855.08199999999999</v>
      </c>
      <c r="I3462">
        <v>0</v>
      </c>
      <c r="K3462" t="s">
        <v>30376</v>
      </c>
      <c r="L3462">
        <v>67159</v>
      </c>
      <c r="M3462">
        <v>0</v>
      </c>
      <c r="N3462" t="s">
        <v>30371</v>
      </c>
      <c r="O3462" t="s">
        <v>30377</v>
      </c>
    </row>
    <row r="3463" spans="1:17" x14ac:dyDescent="0.3">
      <c r="A3463" t="s">
        <v>30378</v>
      </c>
      <c r="B3463" t="s">
        <v>4772</v>
      </c>
      <c r="C3463" t="s">
        <v>30379</v>
      </c>
      <c r="D3463" t="s">
        <v>30380</v>
      </c>
      <c r="E3463" t="s">
        <v>30381</v>
      </c>
      <c r="F3463" t="s">
        <v>30382</v>
      </c>
      <c r="G3463" t="s">
        <v>3989</v>
      </c>
      <c r="H3463">
        <v>61.018900000000002</v>
      </c>
      <c r="I3463">
        <v>67.161500000000004</v>
      </c>
      <c r="J3463" t="s">
        <v>30383</v>
      </c>
      <c r="K3463" t="s">
        <v>30384</v>
      </c>
      <c r="L3463">
        <v>300</v>
      </c>
      <c r="M3463">
        <v>10070</v>
      </c>
      <c r="N3463" t="s">
        <v>30371</v>
      </c>
      <c r="O3463" t="s">
        <v>30385</v>
      </c>
    </row>
    <row r="3464" spans="1:17" x14ac:dyDescent="0.3">
      <c r="A3464" t="s">
        <v>30386</v>
      </c>
      <c r="B3464" t="s">
        <v>3984</v>
      </c>
      <c r="C3464" t="s">
        <v>30387</v>
      </c>
      <c r="D3464" t="s">
        <v>30388</v>
      </c>
      <c r="E3464" t="s">
        <v>30389</v>
      </c>
      <c r="F3464" t="s">
        <v>30390</v>
      </c>
      <c r="G3464" t="s">
        <v>3917</v>
      </c>
      <c r="H3464">
        <v>36.580800000000004</v>
      </c>
      <c r="I3464">
        <v>48.8</v>
      </c>
      <c r="K3464" t="s">
        <v>30391</v>
      </c>
      <c r="L3464">
        <v>147</v>
      </c>
      <c r="M3464">
        <v>0</v>
      </c>
      <c r="N3464" t="s">
        <v>30392</v>
      </c>
      <c r="O3464" t="s">
        <v>30393</v>
      </c>
    </row>
    <row r="3465" spans="1:17" x14ac:dyDescent="0.3">
      <c r="A3465" t="s">
        <v>30394</v>
      </c>
      <c r="B3465" t="s">
        <v>3912</v>
      </c>
      <c r="C3465" t="s">
        <v>30395</v>
      </c>
      <c r="D3465" t="s">
        <v>30396</v>
      </c>
      <c r="E3465" t="s">
        <v>30397</v>
      </c>
      <c r="F3465" t="s">
        <v>30398</v>
      </c>
      <c r="G3465" t="s">
        <v>3917</v>
      </c>
      <c r="H3465">
        <v>40.441200000000002</v>
      </c>
      <c r="I3465">
        <v>51.7</v>
      </c>
      <c r="K3465" t="s">
        <v>30399</v>
      </c>
      <c r="L3465">
        <v>1897</v>
      </c>
      <c r="M3465">
        <v>0</v>
      </c>
      <c r="N3465" t="s">
        <v>30392</v>
      </c>
      <c r="O3465" t="s">
        <v>30400</v>
      </c>
    </row>
    <row r="3466" spans="1:17" x14ac:dyDescent="0.3">
      <c r="A3466" t="s">
        <v>3750</v>
      </c>
      <c r="B3466" t="s">
        <v>3984</v>
      </c>
      <c r="C3466" t="s">
        <v>30401</v>
      </c>
      <c r="D3466" t="s">
        <v>30402</v>
      </c>
      <c r="E3466" t="s">
        <v>30403</v>
      </c>
      <c r="F3466" t="s">
        <v>30404</v>
      </c>
      <c r="G3466" t="s">
        <v>3917</v>
      </c>
      <c r="H3466">
        <v>50.122</v>
      </c>
      <c r="I3466">
        <v>53.8</v>
      </c>
      <c r="K3466" t="s">
        <v>30405</v>
      </c>
      <c r="L3466">
        <v>669</v>
      </c>
      <c r="M3466">
        <v>0</v>
      </c>
      <c r="N3466" t="s">
        <v>30392</v>
      </c>
      <c r="O3466" t="s">
        <v>30406</v>
      </c>
      <c r="Q3466">
        <v>24</v>
      </c>
    </row>
    <row r="3467" spans="1:17" x14ac:dyDescent="0.3">
      <c r="A3467" t="s">
        <v>30407</v>
      </c>
      <c r="B3467" t="s">
        <v>4226</v>
      </c>
      <c r="C3467" t="s">
        <v>30408</v>
      </c>
      <c r="D3467" t="s">
        <v>30409</v>
      </c>
      <c r="E3467" t="s">
        <v>30410</v>
      </c>
      <c r="F3467" t="s">
        <v>30411</v>
      </c>
      <c r="G3467" t="s">
        <v>3917</v>
      </c>
      <c r="H3467">
        <v>236.48400000000001</v>
      </c>
      <c r="I3467">
        <v>24.2</v>
      </c>
      <c r="K3467" t="s">
        <v>30412</v>
      </c>
      <c r="L3467">
        <v>40891</v>
      </c>
      <c r="M3467">
        <v>3</v>
      </c>
      <c r="N3467" t="s">
        <v>30413</v>
      </c>
      <c r="O3467" t="s">
        <v>30414</v>
      </c>
    </row>
    <row r="3468" spans="1:17" x14ac:dyDescent="0.3">
      <c r="A3468" t="s">
        <v>30415</v>
      </c>
      <c r="B3468" t="s">
        <v>3912</v>
      </c>
      <c r="C3468" t="s">
        <v>30416</v>
      </c>
      <c r="D3468" t="s">
        <v>30417</v>
      </c>
      <c r="E3468" t="s">
        <v>30418</v>
      </c>
      <c r="F3468" t="s">
        <v>30419</v>
      </c>
      <c r="G3468" t="s">
        <v>3917</v>
      </c>
      <c r="H3468">
        <v>32.1629</v>
      </c>
      <c r="I3468">
        <v>47.4</v>
      </c>
      <c r="K3468" t="s">
        <v>30420</v>
      </c>
      <c r="L3468">
        <v>784</v>
      </c>
      <c r="M3468">
        <v>8603</v>
      </c>
      <c r="N3468" t="s">
        <v>30421</v>
      </c>
      <c r="O3468" t="s">
        <v>30422</v>
      </c>
    </row>
    <row r="3469" spans="1:17" x14ac:dyDescent="0.3">
      <c r="A3469" t="s">
        <v>30423</v>
      </c>
      <c r="B3469" t="s">
        <v>3984</v>
      </c>
      <c r="C3469" t="s">
        <v>30424</v>
      </c>
      <c r="D3469" t="s">
        <v>30425</v>
      </c>
      <c r="E3469" t="s">
        <v>30426</v>
      </c>
      <c r="F3469" t="s">
        <v>30427</v>
      </c>
      <c r="G3469" t="s">
        <v>3989</v>
      </c>
      <c r="H3469">
        <v>8.1527399999999997</v>
      </c>
      <c r="I3469">
        <v>48.3</v>
      </c>
      <c r="K3469" t="s">
        <v>30428</v>
      </c>
      <c r="L3469">
        <v>22</v>
      </c>
      <c r="M3469">
        <v>4740</v>
      </c>
      <c r="N3469" t="s">
        <v>30429</v>
      </c>
      <c r="O3469" t="s">
        <v>30430</v>
      </c>
      <c r="P3469" t="s">
        <v>30431</v>
      </c>
      <c r="Q3469">
        <v>25</v>
      </c>
    </row>
    <row r="3470" spans="1:17" x14ac:dyDescent="0.3">
      <c r="A3470" t="s">
        <v>30432</v>
      </c>
      <c r="B3470" t="s">
        <v>4208</v>
      </c>
      <c r="C3470" t="s">
        <v>30433</v>
      </c>
      <c r="D3470" t="s">
        <v>30434</v>
      </c>
      <c r="E3470" t="s">
        <v>30435</v>
      </c>
      <c r="F3470" t="s">
        <v>30436</v>
      </c>
      <c r="G3470" t="s">
        <v>3917</v>
      </c>
      <c r="H3470">
        <v>120.367</v>
      </c>
      <c r="I3470">
        <v>38.5</v>
      </c>
      <c r="K3470" t="s">
        <v>30437</v>
      </c>
      <c r="L3470">
        <v>97</v>
      </c>
      <c r="M3470">
        <v>0</v>
      </c>
      <c r="N3470" t="s">
        <v>22370</v>
      </c>
      <c r="O3470" t="s">
        <v>30438</v>
      </c>
    </row>
    <row r="3471" spans="1:17" x14ac:dyDescent="0.3">
      <c r="A3471" t="s">
        <v>30439</v>
      </c>
      <c r="B3471" t="s">
        <v>4198</v>
      </c>
      <c r="C3471" t="s">
        <v>30440</v>
      </c>
      <c r="D3471" t="s">
        <v>30441</v>
      </c>
      <c r="E3471" t="s">
        <v>30442</v>
      </c>
      <c r="F3471" t="s">
        <v>30443</v>
      </c>
      <c r="G3471" t="s">
        <v>3917</v>
      </c>
      <c r="H3471">
        <v>19.478899999999999</v>
      </c>
      <c r="I3471">
        <v>47.7</v>
      </c>
      <c r="K3471" t="s">
        <v>30444</v>
      </c>
      <c r="L3471">
        <v>563</v>
      </c>
      <c r="M3471">
        <v>5719</v>
      </c>
      <c r="N3471" t="s">
        <v>4538</v>
      </c>
      <c r="O3471" t="s">
        <v>30445</v>
      </c>
      <c r="Q3471">
        <v>25</v>
      </c>
    </row>
    <row r="3472" spans="1:17" x14ac:dyDescent="0.3">
      <c r="A3472" t="s">
        <v>30446</v>
      </c>
      <c r="B3472" t="s">
        <v>4443</v>
      </c>
      <c r="C3472" t="s">
        <v>30447</v>
      </c>
      <c r="D3472" t="s">
        <v>30448</v>
      </c>
      <c r="E3472" t="s">
        <v>30449</v>
      </c>
      <c r="F3472" t="s">
        <v>30450</v>
      </c>
      <c r="G3472" t="s">
        <v>3917</v>
      </c>
      <c r="H3472">
        <v>2416.21</v>
      </c>
      <c r="I3472">
        <v>41</v>
      </c>
      <c r="K3472" t="s">
        <v>30451</v>
      </c>
      <c r="L3472">
        <v>334018</v>
      </c>
      <c r="M3472">
        <v>0</v>
      </c>
      <c r="N3472" t="s">
        <v>5809</v>
      </c>
      <c r="O3472" t="s">
        <v>30452</v>
      </c>
    </row>
    <row r="3473" spans="1:15" x14ac:dyDescent="0.3">
      <c r="A3473" t="s">
        <v>30453</v>
      </c>
      <c r="B3473" t="s">
        <v>4443</v>
      </c>
      <c r="C3473" t="s">
        <v>30454</v>
      </c>
      <c r="D3473" t="s">
        <v>30455</v>
      </c>
      <c r="E3473" t="s">
        <v>30449</v>
      </c>
      <c r="F3473" t="s">
        <v>30456</v>
      </c>
      <c r="G3473" t="s">
        <v>3917</v>
      </c>
      <c r="H3473">
        <v>2359.34</v>
      </c>
      <c r="I3473">
        <v>40.9</v>
      </c>
      <c r="K3473" t="s">
        <v>30457</v>
      </c>
      <c r="L3473">
        <v>141930</v>
      </c>
      <c r="M3473">
        <v>0</v>
      </c>
      <c r="N3473" t="s">
        <v>5809</v>
      </c>
      <c r="O3473" t="s">
        <v>30458</v>
      </c>
    </row>
    <row r="3474" spans="1:15" x14ac:dyDescent="0.3">
      <c r="A3474" t="s">
        <v>30459</v>
      </c>
      <c r="B3474" t="s">
        <v>4226</v>
      </c>
      <c r="C3474" t="s">
        <v>30460</v>
      </c>
      <c r="D3474" t="s">
        <v>30461</v>
      </c>
      <c r="E3474" t="s">
        <v>30462</v>
      </c>
      <c r="F3474" t="s">
        <v>30463</v>
      </c>
      <c r="G3474" t="s">
        <v>3917</v>
      </c>
      <c r="H3474">
        <v>949.48599999999999</v>
      </c>
      <c r="I3474">
        <v>33.9</v>
      </c>
      <c r="K3474" t="s">
        <v>30464</v>
      </c>
      <c r="L3474">
        <v>14951</v>
      </c>
      <c r="M3474">
        <v>0</v>
      </c>
      <c r="N3474" t="s">
        <v>10596</v>
      </c>
      <c r="O3474" t="s">
        <v>30465</v>
      </c>
    </row>
    <row r="3475" spans="1:15" x14ac:dyDescent="0.3">
      <c r="A3475" t="s">
        <v>30466</v>
      </c>
      <c r="B3475" t="s">
        <v>4443</v>
      </c>
      <c r="D3475" t="s">
        <v>30467</v>
      </c>
      <c r="E3475" t="s">
        <v>30468</v>
      </c>
      <c r="F3475" t="s">
        <v>30469</v>
      </c>
      <c r="G3475" t="s">
        <v>3917</v>
      </c>
      <c r="H3475">
        <v>2403.71</v>
      </c>
      <c r="I3475">
        <v>41.8</v>
      </c>
      <c r="K3475" t="s">
        <v>30470</v>
      </c>
      <c r="L3475">
        <v>178386</v>
      </c>
      <c r="M3475">
        <v>0</v>
      </c>
      <c r="N3475" t="s">
        <v>9923</v>
      </c>
      <c r="O3475" t="s">
        <v>30471</v>
      </c>
    </row>
    <row r="3476" spans="1:15" x14ac:dyDescent="0.3">
      <c r="A3476" t="s">
        <v>30472</v>
      </c>
      <c r="B3476" t="s">
        <v>4443</v>
      </c>
      <c r="C3476" t="s">
        <v>30473</v>
      </c>
      <c r="D3476" t="s">
        <v>30474</v>
      </c>
      <c r="E3476" t="s">
        <v>30449</v>
      </c>
      <c r="F3476" t="s">
        <v>30475</v>
      </c>
      <c r="G3476" t="s">
        <v>3917</v>
      </c>
      <c r="H3476">
        <v>3012.91</v>
      </c>
      <c r="I3476">
        <v>41.4</v>
      </c>
      <c r="K3476" t="s">
        <v>30476</v>
      </c>
      <c r="L3476">
        <v>519779</v>
      </c>
      <c r="M3476">
        <v>0</v>
      </c>
      <c r="N3476" t="s">
        <v>5809</v>
      </c>
      <c r="O3476" t="s">
        <v>30477</v>
      </c>
    </row>
    <row r="3477" spans="1:15" x14ac:dyDescent="0.3">
      <c r="A3477" t="s">
        <v>30478</v>
      </c>
      <c r="B3477" t="s">
        <v>4443</v>
      </c>
      <c r="D3477" t="s">
        <v>30479</v>
      </c>
      <c r="E3477" t="s">
        <v>30468</v>
      </c>
      <c r="F3477" t="s">
        <v>30480</v>
      </c>
      <c r="G3477" t="s">
        <v>3917</v>
      </c>
      <c r="H3477">
        <v>2488.4</v>
      </c>
      <c r="I3477">
        <v>41.9</v>
      </c>
      <c r="K3477" t="s">
        <v>30481</v>
      </c>
      <c r="L3477">
        <v>202228</v>
      </c>
      <c r="M3477">
        <v>0</v>
      </c>
      <c r="N3477" t="s">
        <v>9923</v>
      </c>
      <c r="O3477" t="s">
        <v>30482</v>
      </c>
    </row>
    <row r="3478" spans="1:15" x14ac:dyDescent="0.3">
      <c r="A3478" t="s">
        <v>30483</v>
      </c>
      <c r="B3478" t="s">
        <v>4443</v>
      </c>
      <c r="C3478" t="s">
        <v>30484</v>
      </c>
      <c r="D3478" t="s">
        <v>30485</v>
      </c>
      <c r="E3478" t="s">
        <v>30486</v>
      </c>
      <c r="F3478" t="s">
        <v>30487</v>
      </c>
      <c r="G3478" t="s">
        <v>3917</v>
      </c>
      <c r="H3478">
        <v>2730.6</v>
      </c>
      <c r="I3478">
        <v>39.799999999999997</v>
      </c>
      <c r="K3478" t="s">
        <v>30488</v>
      </c>
      <c r="L3478">
        <v>883546</v>
      </c>
      <c r="M3478">
        <v>0</v>
      </c>
      <c r="N3478" t="s">
        <v>5712</v>
      </c>
      <c r="O3478" t="s">
        <v>30489</v>
      </c>
    </row>
    <row r="3479" spans="1:15" x14ac:dyDescent="0.3">
      <c r="A3479" t="s">
        <v>30490</v>
      </c>
      <c r="B3479" t="s">
        <v>4443</v>
      </c>
      <c r="D3479" t="s">
        <v>30491</v>
      </c>
      <c r="E3479" t="s">
        <v>30468</v>
      </c>
      <c r="F3479" t="s">
        <v>30492</v>
      </c>
      <c r="G3479" t="s">
        <v>3917</v>
      </c>
      <c r="H3479">
        <v>2494.79</v>
      </c>
      <c r="I3479">
        <v>41.9</v>
      </c>
      <c r="K3479" t="s">
        <v>30493</v>
      </c>
      <c r="L3479">
        <v>171913</v>
      </c>
      <c r="M3479">
        <v>0</v>
      </c>
      <c r="N3479" t="s">
        <v>9923</v>
      </c>
      <c r="O3479" t="s">
        <v>30494</v>
      </c>
    </row>
    <row r="3480" spans="1:15" x14ac:dyDescent="0.3">
      <c r="A3480" t="s">
        <v>30495</v>
      </c>
      <c r="B3480" t="s">
        <v>3984</v>
      </c>
      <c r="D3480" t="s">
        <v>30496</v>
      </c>
      <c r="E3480" t="s">
        <v>29751</v>
      </c>
      <c r="F3480" t="s">
        <v>30497</v>
      </c>
      <c r="G3480" t="s">
        <v>3917</v>
      </c>
      <c r="H3480">
        <v>35.914099999999998</v>
      </c>
      <c r="I3480">
        <v>47.3</v>
      </c>
      <c r="K3480" t="s">
        <v>30498</v>
      </c>
      <c r="L3480">
        <v>504</v>
      </c>
      <c r="M3480">
        <v>11113</v>
      </c>
      <c r="N3480" t="s">
        <v>16536</v>
      </c>
      <c r="O3480" t="s">
        <v>30499</v>
      </c>
    </row>
    <row r="3481" spans="1:15" x14ac:dyDescent="0.3">
      <c r="A3481" t="s">
        <v>30500</v>
      </c>
      <c r="B3481" t="s">
        <v>4443</v>
      </c>
      <c r="C3481" t="s">
        <v>30501</v>
      </c>
      <c r="D3481" t="s">
        <v>30502</v>
      </c>
      <c r="E3481" t="s">
        <v>30449</v>
      </c>
      <c r="F3481" t="s">
        <v>30503</v>
      </c>
      <c r="G3481" t="s">
        <v>3917</v>
      </c>
      <c r="H3481">
        <v>2838.33</v>
      </c>
      <c r="I3481">
        <v>41.3</v>
      </c>
      <c r="K3481" t="s">
        <v>30504</v>
      </c>
      <c r="L3481">
        <v>479880</v>
      </c>
      <c r="M3481">
        <v>0</v>
      </c>
      <c r="N3481" t="s">
        <v>5809</v>
      </c>
      <c r="O3481" t="s">
        <v>30505</v>
      </c>
    </row>
    <row r="3482" spans="1:15" x14ac:dyDescent="0.3">
      <c r="A3482" t="s">
        <v>30506</v>
      </c>
      <c r="B3482" t="s">
        <v>4443</v>
      </c>
      <c r="C3482" t="s">
        <v>30507</v>
      </c>
      <c r="D3482" t="s">
        <v>30508</v>
      </c>
      <c r="E3482" t="s">
        <v>30449</v>
      </c>
      <c r="F3482" t="s">
        <v>30509</v>
      </c>
      <c r="G3482" t="s">
        <v>3917</v>
      </c>
      <c r="H3482">
        <v>2583.9699999999998</v>
      </c>
      <c r="I3482">
        <v>41.2</v>
      </c>
      <c r="K3482" t="s">
        <v>30510</v>
      </c>
      <c r="L3482">
        <v>346080</v>
      </c>
      <c r="M3482">
        <v>0</v>
      </c>
      <c r="N3482" t="s">
        <v>5809</v>
      </c>
      <c r="O3482" t="s">
        <v>30511</v>
      </c>
    </row>
    <row r="3483" spans="1:15" x14ac:dyDescent="0.3">
      <c r="A3483" t="s">
        <v>30512</v>
      </c>
      <c r="B3483" t="s">
        <v>3923</v>
      </c>
      <c r="C3483">
        <v>209935</v>
      </c>
      <c r="D3483" t="s">
        <v>30513</v>
      </c>
      <c r="E3483" t="s">
        <v>30514</v>
      </c>
      <c r="F3483" t="s">
        <v>30515</v>
      </c>
      <c r="G3483" t="s">
        <v>3906</v>
      </c>
      <c r="H3483">
        <v>574.70600000000002</v>
      </c>
      <c r="I3483">
        <v>36.836100000000002</v>
      </c>
      <c r="J3483" t="s">
        <v>30516</v>
      </c>
      <c r="K3483" t="s">
        <v>30517</v>
      </c>
      <c r="L3483">
        <v>429</v>
      </c>
      <c r="M3483">
        <v>0</v>
      </c>
      <c r="N3483" t="s">
        <v>4642</v>
      </c>
      <c r="O3483" t="s">
        <v>30518</v>
      </c>
    </row>
    <row r="3484" spans="1:15" x14ac:dyDescent="0.3">
      <c r="A3484" t="s">
        <v>30519</v>
      </c>
      <c r="B3484" t="s">
        <v>3984</v>
      </c>
      <c r="C3484" t="s">
        <v>30520</v>
      </c>
      <c r="D3484" t="s">
        <v>30521</v>
      </c>
      <c r="E3484" t="s">
        <v>30522</v>
      </c>
      <c r="F3484" t="s">
        <v>30523</v>
      </c>
      <c r="G3484" t="s">
        <v>3917</v>
      </c>
      <c r="H3484">
        <v>33.0565</v>
      </c>
      <c r="I3484">
        <v>43.1</v>
      </c>
      <c r="K3484" t="s">
        <v>30524</v>
      </c>
      <c r="L3484">
        <v>588</v>
      </c>
      <c r="M3484">
        <v>8648</v>
      </c>
      <c r="N3484" t="s">
        <v>30525</v>
      </c>
      <c r="O3484" t="s">
        <v>30526</v>
      </c>
    </row>
    <row r="3485" spans="1:15" x14ac:dyDescent="0.3">
      <c r="A3485" t="s">
        <v>30527</v>
      </c>
      <c r="B3485" t="s">
        <v>3923</v>
      </c>
      <c r="C3485" t="s">
        <v>30528</v>
      </c>
      <c r="D3485" t="s">
        <v>30529</v>
      </c>
      <c r="E3485" t="s">
        <v>30530</v>
      </c>
      <c r="F3485" t="s">
        <v>30531</v>
      </c>
      <c r="G3485" t="s">
        <v>3906</v>
      </c>
      <c r="H3485">
        <v>3215.61</v>
      </c>
      <c r="I3485">
        <v>35.4251</v>
      </c>
      <c r="J3485" t="s">
        <v>30532</v>
      </c>
      <c r="K3485" t="s">
        <v>30533</v>
      </c>
      <c r="L3485">
        <v>23260</v>
      </c>
      <c r="M3485">
        <v>35853</v>
      </c>
      <c r="N3485" t="s">
        <v>22114</v>
      </c>
      <c r="O3485" t="s">
        <v>30534</v>
      </c>
    </row>
    <row r="3486" spans="1:15" x14ac:dyDescent="0.3">
      <c r="A3486" t="s">
        <v>30535</v>
      </c>
      <c r="B3486" t="s">
        <v>3923</v>
      </c>
      <c r="D3486" t="s">
        <v>30536</v>
      </c>
      <c r="E3486" t="s">
        <v>30537</v>
      </c>
      <c r="F3486" t="s">
        <v>30538</v>
      </c>
      <c r="G3486" t="s">
        <v>3906</v>
      </c>
      <c r="H3486">
        <v>2684.45</v>
      </c>
      <c r="I3486">
        <v>45.286900000000003</v>
      </c>
      <c r="J3486" t="s">
        <v>30539</v>
      </c>
      <c r="K3486" t="s">
        <v>30540</v>
      </c>
      <c r="L3486">
        <v>2419</v>
      </c>
      <c r="M3486">
        <v>0</v>
      </c>
      <c r="N3486" t="s">
        <v>22686</v>
      </c>
      <c r="O3486" t="s">
        <v>30541</v>
      </c>
    </row>
    <row r="3487" spans="1:15" x14ac:dyDescent="0.3">
      <c r="A3487" t="s">
        <v>30542</v>
      </c>
      <c r="B3487" t="s">
        <v>4635</v>
      </c>
      <c r="C3487" t="s">
        <v>30543</v>
      </c>
      <c r="D3487" t="s">
        <v>30544</v>
      </c>
      <c r="E3487" t="s">
        <v>4671</v>
      </c>
      <c r="F3487" t="s">
        <v>30545</v>
      </c>
      <c r="G3487" t="s">
        <v>3917</v>
      </c>
      <c r="H3487">
        <v>1044.26</v>
      </c>
      <c r="I3487">
        <v>39.799999999999997</v>
      </c>
      <c r="K3487" t="s">
        <v>30546</v>
      </c>
      <c r="L3487">
        <v>75221</v>
      </c>
      <c r="M3487">
        <v>13371</v>
      </c>
      <c r="N3487" t="s">
        <v>4674</v>
      </c>
      <c r="O3487" t="s">
        <v>30547</v>
      </c>
    </row>
    <row r="3488" spans="1:15" x14ac:dyDescent="0.3">
      <c r="A3488" t="s">
        <v>30548</v>
      </c>
      <c r="B3488" t="s">
        <v>6388</v>
      </c>
      <c r="C3488" s="24">
        <v>46035</v>
      </c>
      <c r="D3488" t="s">
        <v>30549</v>
      </c>
      <c r="E3488" t="s">
        <v>30550</v>
      </c>
      <c r="F3488" t="s">
        <v>30551</v>
      </c>
      <c r="G3488" t="s">
        <v>3917</v>
      </c>
      <c r="H3488">
        <v>1747.68</v>
      </c>
      <c r="I3488">
        <v>0</v>
      </c>
      <c r="K3488" t="s">
        <v>30552</v>
      </c>
      <c r="L3488">
        <v>20729</v>
      </c>
      <c r="M3488">
        <v>0</v>
      </c>
      <c r="N3488" t="s">
        <v>18001</v>
      </c>
      <c r="O3488" t="s">
        <v>30553</v>
      </c>
    </row>
    <row r="3489" spans="1:15" x14ac:dyDescent="0.3">
      <c r="A3489" t="s">
        <v>30554</v>
      </c>
      <c r="B3489" t="s">
        <v>4267</v>
      </c>
      <c r="C3489" t="s">
        <v>30555</v>
      </c>
      <c r="D3489" t="s">
        <v>30556</v>
      </c>
      <c r="E3489" t="s">
        <v>30557</v>
      </c>
      <c r="F3489" t="s">
        <v>30558</v>
      </c>
      <c r="G3489" t="s">
        <v>3917</v>
      </c>
      <c r="H3489">
        <v>256.69</v>
      </c>
      <c r="I3489">
        <v>36.299999999999997</v>
      </c>
      <c r="K3489" t="s">
        <v>30559</v>
      </c>
      <c r="L3489">
        <v>1681</v>
      </c>
      <c r="M3489">
        <v>0</v>
      </c>
      <c r="N3489" t="s">
        <v>30560</v>
      </c>
      <c r="O3489" t="s">
        <v>30561</v>
      </c>
    </row>
    <row r="3490" spans="1:15" x14ac:dyDescent="0.3">
      <c r="A3490" t="s">
        <v>30562</v>
      </c>
      <c r="B3490" t="s">
        <v>4267</v>
      </c>
      <c r="C3490" t="s">
        <v>30563</v>
      </c>
      <c r="D3490" t="s">
        <v>30564</v>
      </c>
      <c r="E3490" t="s">
        <v>30565</v>
      </c>
      <c r="F3490" t="s">
        <v>30566</v>
      </c>
      <c r="G3490" t="s">
        <v>3989</v>
      </c>
      <c r="H3490">
        <v>729.01900000000001</v>
      </c>
      <c r="I3490">
        <v>36.6</v>
      </c>
      <c r="K3490" t="s">
        <v>30567</v>
      </c>
      <c r="L3490">
        <v>2743</v>
      </c>
      <c r="M3490">
        <v>0</v>
      </c>
      <c r="N3490" t="s">
        <v>30568</v>
      </c>
      <c r="O3490" t="s">
        <v>30569</v>
      </c>
    </row>
    <row r="3491" spans="1:15" x14ac:dyDescent="0.3">
      <c r="A3491" t="s">
        <v>30570</v>
      </c>
      <c r="B3491" t="s">
        <v>4267</v>
      </c>
      <c r="C3491" t="s">
        <v>30571</v>
      </c>
      <c r="D3491" t="s">
        <v>30572</v>
      </c>
      <c r="E3491" t="s">
        <v>30573</v>
      </c>
      <c r="F3491" t="s">
        <v>30574</v>
      </c>
      <c r="G3491" t="s">
        <v>3917</v>
      </c>
      <c r="H3491">
        <v>213.62100000000001</v>
      </c>
      <c r="I3491">
        <v>38.4</v>
      </c>
      <c r="K3491" t="s">
        <v>30575</v>
      </c>
      <c r="L3491">
        <v>251</v>
      </c>
      <c r="M3491">
        <v>0</v>
      </c>
      <c r="N3491" t="s">
        <v>30576</v>
      </c>
      <c r="O3491" t="s">
        <v>30577</v>
      </c>
    </row>
    <row r="3492" spans="1:15" x14ac:dyDescent="0.3">
      <c r="A3492" t="s">
        <v>30578</v>
      </c>
      <c r="B3492" t="s">
        <v>4347</v>
      </c>
      <c r="C3492" t="s">
        <v>30579</v>
      </c>
      <c r="D3492" t="s">
        <v>30580</v>
      </c>
      <c r="E3492" t="s">
        <v>30581</v>
      </c>
      <c r="F3492" t="s">
        <v>30582</v>
      </c>
      <c r="G3492" t="s">
        <v>3917</v>
      </c>
      <c r="H3492">
        <v>36.706800000000001</v>
      </c>
      <c r="I3492">
        <v>53.7</v>
      </c>
      <c r="K3492" t="s">
        <v>30583</v>
      </c>
      <c r="L3492">
        <v>425</v>
      </c>
      <c r="M3492">
        <v>14316</v>
      </c>
      <c r="N3492" t="s">
        <v>11332</v>
      </c>
      <c r="O3492" t="s">
        <v>30584</v>
      </c>
    </row>
    <row r="3493" spans="1:15" x14ac:dyDescent="0.3">
      <c r="A3493" t="s">
        <v>30585</v>
      </c>
      <c r="B3493" t="s">
        <v>3984</v>
      </c>
      <c r="C3493" t="s">
        <v>30586</v>
      </c>
      <c r="D3493" t="s">
        <v>30587</v>
      </c>
      <c r="E3493" t="s">
        <v>30588</v>
      </c>
      <c r="F3493" t="s">
        <v>30589</v>
      </c>
      <c r="G3493" t="s">
        <v>3917</v>
      </c>
      <c r="H3493">
        <v>36.169199999999996</v>
      </c>
      <c r="I3493">
        <v>49.7</v>
      </c>
      <c r="K3493" t="s">
        <v>30590</v>
      </c>
      <c r="L3493">
        <v>320</v>
      </c>
      <c r="M3493">
        <v>0</v>
      </c>
      <c r="N3493" t="s">
        <v>11332</v>
      </c>
      <c r="O3493" t="s">
        <v>30591</v>
      </c>
    </row>
    <row r="3494" spans="1:15" x14ac:dyDescent="0.3">
      <c r="A3494" t="s">
        <v>30592</v>
      </c>
      <c r="B3494" t="s">
        <v>3912</v>
      </c>
      <c r="C3494" t="s">
        <v>30593</v>
      </c>
      <c r="D3494" t="s">
        <v>30594</v>
      </c>
      <c r="E3494" t="s">
        <v>30595</v>
      </c>
      <c r="F3494" t="s">
        <v>30596</v>
      </c>
      <c r="G3494" t="s">
        <v>3917</v>
      </c>
      <c r="H3494">
        <v>126.261</v>
      </c>
      <c r="I3494">
        <v>39.1</v>
      </c>
      <c r="K3494" t="s">
        <v>30597</v>
      </c>
      <c r="L3494">
        <v>2779</v>
      </c>
      <c r="M3494">
        <v>0</v>
      </c>
      <c r="N3494" t="s">
        <v>11332</v>
      </c>
      <c r="O3494" t="s">
        <v>30598</v>
      </c>
    </row>
    <row r="3495" spans="1:15" x14ac:dyDescent="0.3">
      <c r="A3495" t="s">
        <v>30599</v>
      </c>
      <c r="B3495" t="s">
        <v>4347</v>
      </c>
      <c r="C3495" t="s">
        <v>30600</v>
      </c>
      <c r="D3495" t="s">
        <v>30601</v>
      </c>
      <c r="E3495" t="s">
        <v>30602</v>
      </c>
      <c r="F3495" t="s">
        <v>30603</v>
      </c>
      <c r="G3495" t="s">
        <v>3917</v>
      </c>
      <c r="H3495">
        <v>49.761800000000001</v>
      </c>
      <c r="I3495">
        <v>56.9</v>
      </c>
      <c r="K3495" t="s">
        <v>30604</v>
      </c>
      <c r="L3495">
        <v>103</v>
      </c>
      <c r="M3495">
        <v>0</v>
      </c>
      <c r="N3495" t="s">
        <v>11332</v>
      </c>
      <c r="O3495" t="s">
        <v>30605</v>
      </c>
    </row>
    <row r="3496" spans="1:15" x14ac:dyDescent="0.3">
      <c r="A3496" t="s">
        <v>30606</v>
      </c>
      <c r="B3496" t="s">
        <v>4208</v>
      </c>
      <c r="C3496" t="s">
        <v>30607</v>
      </c>
      <c r="D3496" t="s">
        <v>30608</v>
      </c>
      <c r="E3496" t="s">
        <v>30609</v>
      </c>
      <c r="F3496" t="s">
        <v>30610</v>
      </c>
      <c r="G3496" t="s">
        <v>3917</v>
      </c>
      <c r="H3496">
        <v>157.72</v>
      </c>
      <c r="I3496">
        <v>37.9</v>
      </c>
      <c r="K3496" t="s">
        <v>30611</v>
      </c>
      <c r="L3496">
        <v>10775</v>
      </c>
      <c r="M3496">
        <v>38423</v>
      </c>
      <c r="N3496" t="s">
        <v>30612</v>
      </c>
      <c r="O3496" t="s">
        <v>30613</v>
      </c>
    </row>
    <row r="3497" spans="1:15" x14ac:dyDescent="0.3">
      <c r="A3497" t="s">
        <v>3834</v>
      </c>
      <c r="B3497" t="s">
        <v>3912</v>
      </c>
      <c r="C3497" t="s">
        <v>30614</v>
      </c>
      <c r="D3497" t="s">
        <v>30615</v>
      </c>
      <c r="E3497" t="s">
        <v>30616</v>
      </c>
      <c r="F3497" t="s">
        <v>30617</v>
      </c>
      <c r="G3497" t="s">
        <v>3989</v>
      </c>
      <c r="H3497">
        <v>92.514200000000002</v>
      </c>
      <c r="I3497">
        <v>51.1</v>
      </c>
      <c r="K3497" t="s">
        <v>30618</v>
      </c>
      <c r="L3497">
        <v>105</v>
      </c>
      <c r="M3497">
        <v>0</v>
      </c>
      <c r="N3497" t="s">
        <v>10696</v>
      </c>
      <c r="O3497" t="s">
        <v>30619</v>
      </c>
    </row>
    <row r="3498" spans="1:15" x14ac:dyDescent="0.3">
      <c r="A3498" t="s">
        <v>30620</v>
      </c>
      <c r="B3498" t="s">
        <v>4635</v>
      </c>
      <c r="D3498" t="s">
        <v>30621</v>
      </c>
      <c r="E3498" t="s">
        <v>30622</v>
      </c>
      <c r="F3498" t="s">
        <v>30623</v>
      </c>
      <c r="G3498" t="s">
        <v>3917</v>
      </c>
      <c r="H3498">
        <v>1179.3599999999999</v>
      </c>
      <c r="I3498">
        <v>41.5</v>
      </c>
      <c r="K3498" t="s">
        <v>30624</v>
      </c>
      <c r="L3498">
        <v>9327</v>
      </c>
      <c r="M3498">
        <v>0</v>
      </c>
      <c r="N3498" t="s">
        <v>9524</v>
      </c>
      <c r="O3498" t="s">
        <v>30625</v>
      </c>
    </row>
    <row r="3499" spans="1:15" x14ac:dyDescent="0.3">
      <c r="A3499" t="s">
        <v>30626</v>
      </c>
      <c r="B3499" t="s">
        <v>3984</v>
      </c>
      <c r="C3499" t="s">
        <v>30627</v>
      </c>
      <c r="D3499" t="s">
        <v>30628</v>
      </c>
      <c r="E3499" t="s">
        <v>30629</v>
      </c>
      <c r="F3499" t="s">
        <v>30630</v>
      </c>
      <c r="G3499" t="s">
        <v>3917</v>
      </c>
      <c r="H3499">
        <v>56.8262</v>
      </c>
      <c r="I3499">
        <v>0</v>
      </c>
      <c r="K3499" t="s">
        <v>30631</v>
      </c>
      <c r="L3499">
        <v>5995</v>
      </c>
      <c r="M3499">
        <v>0</v>
      </c>
      <c r="N3499" t="s">
        <v>9524</v>
      </c>
      <c r="O3499" t="s">
        <v>30632</v>
      </c>
    </row>
    <row r="3500" spans="1:15" x14ac:dyDescent="0.3">
      <c r="A3500" t="s">
        <v>30633</v>
      </c>
      <c r="B3500" t="s">
        <v>3923</v>
      </c>
      <c r="C3500" t="s">
        <v>30634</v>
      </c>
      <c r="D3500" t="s">
        <v>30635</v>
      </c>
      <c r="E3500" t="s">
        <v>30636</v>
      </c>
      <c r="F3500" t="s">
        <v>30637</v>
      </c>
      <c r="G3500" t="s">
        <v>3989</v>
      </c>
      <c r="H3500">
        <v>1004.56</v>
      </c>
      <c r="I3500">
        <v>38</v>
      </c>
      <c r="K3500" t="s">
        <v>30638</v>
      </c>
      <c r="L3500">
        <v>2901</v>
      </c>
      <c r="M3500">
        <v>43300</v>
      </c>
      <c r="N3500" t="s">
        <v>24119</v>
      </c>
      <c r="O3500" t="s">
        <v>30639</v>
      </c>
    </row>
    <row r="3501" spans="1:15" x14ac:dyDescent="0.3">
      <c r="A3501" t="s">
        <v>30640</v>
      </c>
      <c r="B3501" t="s">
        <v>3923</v>
      </c>
      <c r="D3501" t="s">
        <v>30641</v>
      </c>
      <c r="E3501" t="s">
        <v>30642</v>
      </c>
      <c r="F3501" t="s">
        <v>30643</v>
      </c>
      <c r="G3501" t="s">
        <v>3917</v>
      </c>
      <c r="H3501">
        <v>730.41600000000005</v>
      </c>
      <c r="I3501">
        <v>38.200000000000003</v>
      </c>
      <c r="K3501" t="s">
        <v>30644</v>
      </c>
      <c r="L3501">
        <v>2150</v>
      </c>
      <c r="M3501">
        <v>26531</v>
      </c>
      <c r="N3501" t="s">
        <v>19574</v>
      </c>
      <c r="O3501" t="s">
        <v>30645</v>
      </c>
    </row>
    <row r="3502" spans="1:15" x14ac:dyDescent="0.3">
      <c r="A3502" t="s">
        <v>30646</v>
      </c>
      <c r="B3502" t="s">
        <v>4443</v>
      </c>
      <c r="C3502" t="s">
        <v>30647</v>
      </c>
      <c r="D3502" t="s">
        <v>30648</v>
      </c>
      <c r="E3502" t="s">
        <v>30649</v>
      </c>
      <c r="F3502" t="s">
        <v>30650</v>
      </c>
      <c r="G3502" t="s">
        <v>3917</v>
      </c>
      <c r="H3502">
        <v>2903.18</v>
      </c>
      <c r="I3502">
        <v>41.7</v>
      </c>
      <c r="K3502" t="s">
        <v>30651</v>
      </c>
      <c r="L3502">
        <v>1669667</v>
      </c>
      <c r="M3502">
        <v>0</v>
      </c>
      <c r="N3502" t="s">
        <v>8585</v>
      </c>
      <c r="O3502" t="s">
        <v>30652</v>
      </c>
    </row>
    <row r="3503" spans="1:15" x14ac:dyDescent="0.3">
      <c r="A3503" t="s">
        <v>30653</v>
      </c>
      <c r="B3503" t="s">
        <v>4226</v>
      </c>
      <c r="D3503" t="s">
        <v>30654</v>
      </c>
      <c r="E3503" t="s">
        <v>30655</v>
      </c>
      <c r="F3503" t="s">
        <v>30656</v>
      </c>
      <c r="G3503" t="s">
        <v>3906</v>
      </c>
      <c r="H3503">
        <v>507.649</v>
      </c>
      <c r="I3503">
        <v>36.563000000000002</v>
      </c>
      <c r="J3503" t="s">
        <v>30657</v>
      </c>
      <c r="K3503" t="s">
        <v>30658</v>
      </c>
      <c r="L3503">
        <v>30</v>
      </c>
      <c r="M3503">
        <v>0</v>
      </c>
      <c r="N3503" t="s">
        <v>4789</v>
      </c>
      <c r="O3503" t="s">
        <v>30659</v>
      </c>
    </row>
    <row r="3504" spans="1:15" x14ac:dyDescent="0.3">
      <c r="A3504" t="s">
        <v>30660</v>
      </c>
      <c r="B3504" t="s">
        <v>3984</v>
      </c>
      <c r="C3504" t="s">
        <v>30661</v>
      </c>
      <c r="D3504" t="s">
        <v>30662</v>
      </c>
      <c r="E3504" t="s">
        <v>30663</v>
      </c>
      <c r="F3504" t="s">
        <v>30664</v>
      </c>
      <c r="G3504" t="s">
        <v>3989</v>
      </c>
      <c r="H3504">
        <v>37.627099999999999</v>
      </c>
      <c r="I3504">
        <v>51.484299999999998</v>
      </c>
      <c r="J3504" t="s">
        <v>30665</v>
      </c>
      <c r="K3504" t="s">
        <v>30666</v>
      </c>
      <c r="L3504">
        <v>1625</v>
      </c>
      <c r="M3504">
        <v>8560</v>
      </c>
      <c r="N3504" t="s">
        <v>9014</v>
      </c>
      <c r="O3504" t="s">
        <v>30667</v>
      </c>
    </row>
    <row r="3505" spans="1:17" x14ac:dyDescent="0.3">
      <c r="A3505" t="s">
        <v>30668</v>
      </c>
      <c r="B3505" t="s">
        <v>3923</v>
      </c>
      <c r="C3505" t="s">
        <v>30669</v>
      </c>
      <c r="D3505" t="s">
        <v>30670</v>
      </c>
      <c r="E3505" t="s">
        <v>30671</v>
      </c>
      <c r="F3505" t="s">
        <v>30672</v>
      </c>
      <c r="G3505" t="s">
        <v>3917</v>
      </c>
      <c r="H3505">
        <v>715.23</v>
      </c>
      <c r="I3505">
        <v>32.700000000000003</v>
      </c>
      <c r="K3505" t="s">
        <v>30673</v>
      </c>
      <c r="L3505">
        <v>677</v>
      </c>
      <c r="M3505">
        <v>63007</v>
      </c>
      <c r="N3505" t="s">
        <v>30674</v>
      </c>
      <c r="O3505" t="s">
        <v>30675</v>
      </c>
      <c r="P3505" t="s">
        <v>30676</v>
      </c>
    </row>
    <row r="3506" spans="1:17" x14ac:dyDescent="0.3">
      <c r="A3506" t="s">
        <v>30677</v>
      </c>
      <c r="B3506" t="s">
        <v>4091</v>
      </c>
      <c r="C3506" t="s">
        <v>30678</v>
      </c>
      <c r="D3506" t="s">
        <v>30679</v>
      </c>
      <c r="E3506" t="s">
        <v>30680</v>
      </c>
      <c r="F3506" t="s">
        <v>30681</v>
      </c>
      <c r="G3506" t="s">
        <v>3917</v>
      </c>
      <c r="H3506">
        <v>43.671300000000002</v>
      </c>
      <c r="I3506">
        <v>47.582700000000003</v>
      </c>
      <c r="J3506" t="s">
        <v>30682</v>
      </c>
      <c r="K3506" t="s">
        <v>30683</v>
      </c>
      <c r="L3506">
        <v>753</v>
      </c>
      <c r="M3506">
        <v>0</v>
      </c>
      <c r="N3506" t="s">
        <v>27932</v>
      </c>
      <c r="O3506" t="s">
        <v>30684</v>
      </c>
    </row>
    <row r="3507" spans="1:17" x14ac:dyDescent="0.3">
      <c r="A3507" t="s">
        <v>30685</v>
      </c>
      <c r="B3507" t="s">
        <v>4347</v>
      </c>
      <c r="C3507" t="s">
        <v>30686</v>
      </c>
      <c r="D3507" t="s">
        <v>30687</v>
      </c>
      <c r="E3507" t="s">
        <v>30688</v>
      </c>
      <c r="F3507" t="s">
        <v>30689</v>
      </c>
      <c r="G3507" t="s">
        <v>3989</v>
      </c>
      <c r="H3507">
        <v>87.305400000000006</v>
      </c>
      <c r="I3507">
        <v>47.4</v>
      </c>
      <c r="K3507" t="s">
        <v>30690</v>
      </c>
      <c r="L3507">
        <v>63</v>
      </c>
      <c r="M3507">
        <v>0</v>
      </c>
      <c r="N3507" t="s">
        <v>15024</v>
      </c>
      <c r="O3507" t="s">
        <v>30691</v>
      </c>
      <c r="Q3507">
        <v>25</v>
      </c>
    </row>
    <row r="3508" spans="1:17" x14ac:dyDescent="0.3">
      <c r="A3508" t="s">
        <v>30692</v>
      </c>
      <c r="B3508" t="s">
        <v>4347</v>
      </c>
      <c r="C3508" t="s">
        <v>30693</v>
      </c>
      <c r="D3508" t="s">
        <v>30694</v>
      </c>
      <c r="E3508" t="s">
        <v>30695</v>
      </c>
      <c r="F3508" t="s">
        <v>30696</v>
      </c>
      <c r="G3508" t="s">
        <v>3917</v>
      </c>
      <c r="H3508">
        <v>58.009500000000003</v>
      </c>
      <c r="I3508">
        <v>48.4</v>
      </c>
      <c r="K3508" t="s">
        <v>30697</v>
      </c>
      <c r="L3508">
        <v>229</v>
      </c>
      <c r="M3508">
        <v>20808</v>
      </c>
      <c r="N3508" t="s">
        <v>30698</v>
      </c>
      <c r="O3508" t="s">
        <v>30699</v>
      </c>
    </row>
    <row r="3509" spans="1:17" x14ac:dyDescent="0.3">
      <c r="A3509" t="s">
        <v>30700</v>
      </c>
      <c r="B3509" t="s">
        <v>4226</v>
      </c>
      <c r="C3509" t="s">
        <v>30701</v>
      </c>
      <c r="D3509" t="s">
        <v>30702</v>
      </c>
      <c r="E3509" t="s">
        <v>30703</v>
      </c>
      <c r="F3509" t="s">
        <v>30704</v>
      </c>
      <c r="G3509" t="s">
        <v>3917</v>
      </c>
      <c r="H3509">
        <v>1595.21</v>
      </c>
      <c r="I3509">
        <v>34.9</v>
      </c>
      <c r="K3509" t="s">
        <v>30705</v>
      </c>
      <c r="L3509">
        <v>148784</v>
      </c>
      <c r="M3509">
        <v>0</v>
      </c>
      <c r="N3509" t="s">
        <v>18809</v>
      </c>
      <c r="O3509" t="s">
        <v>30706</v>
      </c>
    </row>
    <row r="3510" spans="1:17" x14ac:dyDescent="0.3">
      <c r="A3510" t="s">
        <v>30707</v>
      </c>
      <c r="B3510" t="s">
        <v>4772</v>
      </c>
      <c r="C3510" t="s">
        <v>30708</v>
      </c>
      <c r="D3510" t="s">
        <v>30709</v>
      </c>
      <c r="E3510" t="s">
        <v>30710</v>
      </c>
      <c r="F3510" t="s">
        <v>30711</v>
      </c>
      <c r="G3510" t="s">
        <v>3989</v>
      </c>
      <c r="H3510">
        <v>65.353899999999996</v>
      </c>
      <c r="I3510">
        <v>63.2</v>
      </c>
      <c r="K3510" t="s">
        <v>30712</v>
      </c>
      <c r="L3510">
        <v>13425</v>
      </c>
      <c r="M3510">
        <v>0</v>
      </c>
      <c r="N3510" t="s">
        <v>11040</v>
      </c>
      <c r="O3510" t="s">
        <v>30713</v>
      </c>
    </row>
    <row r="3511" spans="1:17" x14ac:dyDescent="0.3">
      <c r="A3511" t="s">
        <v>30714</v>
      </c>
      <c r="B3511" t="s">
        <v>3923</v>
      </c>
      <c r="D3511" t="s">
        <v>30715</v>
      </c>
      <c r="E3511" t="s">
        <v>30716</v>
      </c>
      <c r="F3511" t="s">
        <v>30717</v>
      </c>
      <c r="G3511" t="s">
        <v>3917</v>
      </c>
      <c r="H3511">
        <v>256.351</v>
      </c>
      <c r="I3511">
        <v>34.5</v>
      </c>
      <c r="K3511" t="s">
        <v>30718</v>
      </c>
      <c r="L3511">
        <v>1324</v>
      </c>
      <c r="M3511">
        <v>0</v>
      </c>
      <c r="N3511" t="s">
        <v>18809</v>
      </c>
      <c r="O3511" t="s">
        <v>30719</v>
      </c>
    </row>
    <row r="3512" spans="1:17" x14ac:dyDescent="0.3">
      <c r="A3512" t="s">
        <v>30720</v>
      </c>
      <c r="B3512" t="s">
        <v>3984</v>
      </c>
      <c r="C3512" t="s">
        <v>30721</v>
      </c>
      <c r="D3512" t="s">
        <v>30722</v>
      </c>
      <c r="E3512" t="s">
        <v>30723</v>
      </c>
      <c r="F3512" t="s">
        <v>30724</v>
      </c>
      <c r="G3512" t="s">
        <v>3989</v>
      </c>
      <c r="H3512">
        <v>58.056399999999996</v>
      </c>
      <c r="I3512">
        <v>53.2</v>
      </c>
      <c r="K3512" t="s">
        <v>30725</v>
      </c>
      <c r="L3512">
        <v>447</v>
      </c>
      <c r="M3512">
        <v>18397</v>
      </c>
      <c r="N3512" t="s">
        <v>21342</v>
      </c>
      <c r="O3512" t="s">
        <v>30726</v>
      </c>
      <c r="P3512" t="s">
        <v>30727</v>
      </c>
    </row>
    <row r="3513" spans="1:17" x14ac:dyDescent="0.3">
      <c r="A3513" t="s">
        <v>30728</v>
      </c>
      <c r="B3513" t="s">
        <v>3984</v>
      </c>
      <c r="C3513" t="s">
        <v>30729</v>
      </c>
      <c r="D3513" t="s">
        <v>30730</v>
      </c>
      <c r="E3513" t="s">
        <v>30731</v>
      </c>
      <c r="F3513" t="s">
        <v>30732</v>
      </c>
      <c r="G3513" t="s">
        <v>3917</v>
      </c>
      <c r="H3513">
        <v>31.058499999999999</v>
      </c>
      <c r="I3513">
        <v>50</v>
      </c>
      <c r="K3513" t="s">
        <v>30733</v>
      </c>
      <c r="L3513">
        <v>1545</v>
      </c>
      <c r="M3513">
        <v>0</v>
      </c>
      <c r="N3513" t="s">
        <v>16341</v>
      </c>
      <c r="O3513" t="s">
        <v>30734</v>
      </c>
    </row>
    <row r="3514" spans="1:17" x14ac:dyDescent="0.3">
      <c r="A3514" t="s">
        <v>30735</v>
      </c>
      <c r="B3514" t="s">
        <v>3984</v>
      </c>
      <c r="D3514" t="s">
        <v>30736</v>
      </c>
      <c r="E3514" t="s">
        <v>30737</v>
      </c>
      <c r="F3514" t="s">
        <v>30738</v>
      </c>
      <c r="G3514" t="s">
        <v>3917</v>
      </c>
      <c r="H3514">
        <v>42.6877</v>
      </c>
      <c r="I3514">
        <v>54.3</v>
      </c>
      <c r="K3514" t="s">
        <v>30739</v>
      </c>
      <c r="L3514">
        <v>110</v>
      </c>
      <c r="M3514">
        <v>0</v>
      </c>
      <c r="N3514" t="s">
        <v>30740</v>
      </c>
      <c r="O3514" t="s">
        <v>30741</v>
      </c>
    </row>
    <row r="3515" spans="1:17" x14ac:dyDescent="0.3">
      <c r="A3515" t="s">
        <v>30742</v>
      </c>
      <c r="B3515" t="s">
        <v>4347</v>
      </c>
      <c r="C3515" t="s">
        <v>30743</v>
      </c>
      <c r="D3515" t="s">
        <v>30744</v>
      </c>
      <c r="E3515" t="s">
        <v>30745</v>
      </c>
      <c r="F3515" t="s">
        <v>30746</v>
      </c>
      <c r="G3515" t="s">
        <v>3917</v>
      </c>
      <c r="H3515">
        <v>19.894500000000001</v>
      </c>
      <c r="I3515">
        <v>60.6</v>
      </c>
      <c r="K3515" t="s">
        <v>30747</v>
      </c>
      <c r="L3515">
        <v>28</v>
      </c>
      <c r="M3515">
        <v>0</v>
      </c>
      <c r="N3515" t="s">
        <v>30748</v>
      </c>
      <c r="O3515" t="s">
        <v>30749</v>
      </c>
    </row>
    <row r="3516" spans="1:17" x14ac:dyDescent="0.3">
      <c r="A3516" t="s">
        <v>30750</v>
      </c>
      <c r="B3516" t="s">
        <v>4347</v>
      </c>
      <c r="C3516" t="s">
        <v>30751</v>
      </c>
      <c r="D3516" t="s">
        <v>30752</v>
      </c>
      <c r="E3516" t="s">
        <v>30753</v>
      </c>
      <c r="F3516" t="s">
        <v>30754</v>
      </c>
      <c r="G3516" t="s">
        <v>3917</v>
      </c>
      <c r="H3516">
        <v>17.2258</v>
      </c>
      <c r="I3516">
        <v>61</v>
      </c>
      <c r="K3516" t="s">
        <v>30755</v>
      </c>
      <c r="L3516">
        <v>12</v>
      </c>
      <c r="M3516">
        <v>0</v>
      </c>
      <c r="N3516" t="s">
        <v>30748</v>
      </c>
      <c r="O3516" t="s">
        <v>30756</v>
      </c>
      <c r="Q3516">
        <v>25</v>
      </c>
    </row>
    <row r="3517" spans="1:17" x14ac:dyDescent="0.3">
      <c r="A3517" t="s">
        <v>30757</v>
      </c>
      <c r="B3517" t="s">
        <v>4347</v>
      </c>
      <c r="C3517" t="s">
        <v>30758</v>
      </c>
      <c r="D3517" t="s">
        <v>30759</v>
      </c>
      <c r="E3517" t="s">
        <v>30760</v>
      </c>
      <c r="F3517" t="s">
        <v>30761</v>
      </c>
      <c r="G3517" t="s">
        <v>3917</v>
      </c>
      <c r="H3517">
        <v>20.2637</v>
      </c>
      <c r="I3517">
        <v>58.2</v>
      </c>
      <c r="K3517" t="s">
        <v>30762</v>
      </c>
      <c r="L3517">
        <v>21</v>
      </c>
      <c r="M3517">
        <v>0</v>
      </c>
      <c r="N3517" t="s">
        <v>30763</v>
      </c>
      <c r="O3517" t="s">
        <v>30764</v>
      </c>
    </row>
    <row r="3518" spans="1:17" x14ac:dyDescent="0.3">
      <c r="A3518" t="s">
        <v>30765</v>
      </c>
      <c r="B3518" t="s">
        <v>4347</v>
      </c>
      <c r="C3518" t="s">
        <v>30766</v>
      </c>
      <c r="D3518" t="s">
        <v>30767</v>
      </c>
      <c r="E3518" t="s">
        <v>30768</v>
      </c>
      <c r="F3518" t="s">
        <v>30769</v>
      </c>
      <c r="G3518" t="s">
        <v>3917</v>
      </c>
      <c r="H3518">
        <v>19.941800000000001</v>
      </c>
      <c r="I3518">
        <v>58</v>
      </c>
      <c r="K3518" t="s">
        <v>30770</v>
      </c>
      <c r="L3518">
        <v>90</v>
      </c>
      <c r="M3518">
        <v>0</v>
      </c>
      <c r="N3518" t="s">
        <v>30763</v>
      </c>
      <c r="O3518" t="s">
        <v>30771</v>
      </c>
      <c r="Q3518">
        <v>25</v>
      </c>
    </row>
    <row r="3519" spans="1:17" x14ac:dyDescent="0.3">
      <c r="A3519" t="s">
        <v>30772</v>
      </c>
      <c r="B3519" t="s">
        <v>4772</v>
      </c>
      <c r="C3519" t="s">
        <v>30773</v>
      </c>
      <c r="D3519" t="s">
        <v>30774</v>
      </c>
      <c r="E3519" t="s">
        <v>30775</v>
      </c>
      <c r="F3519" t="s">
        <v>30776</v>
      </c>
      <c r="G3519" t="s">
        <v>3917</v>
      </c>
      <c r="H3519">
        <v>66.629499999999993</v>
      </c>
      <c r="I3519">
        <v>43.7</v>
      </c>
      <c r="K3519" t="s">
        <v>30777</v>
      </c>
      <c r="L3519">
        <v>520</v>
      </c>
      <c r="M3519">
        <v>14161</v>
      </c>
      <c r="N3519" t="s">
        <v>30778</v>
      </c>
      <c r="O3519" t="s">
        <v>30779</v>
      </c>
    </row>
    <row r="3520" spans="1:17" x14ac:dyDescent="0.3">
      <c r="A3520" t="s">
        <v>30780</v>
      </c>
      <c r="B3520" t="s">
        <v>4443</v>
      </c>
      <c r="C3520" t="s">
        <v>30781</v>
      </c>
      <c r="D3520" t="s">
        <v>30782</v>
      </c>
      <c r="E3520" t="s">
        <v>30783</v>
      </c>
      <c r="F3520" t="s">
        <v>30784</v>
      </c>
      <c r="G3520" t="s">
        <v>3917</v>
      </c>
      <c r="H3520">
        <v>3494.29</v>
      </c>
      <c r="I3520">
        <v>24.2</v>
      </c>
      <c r="K3520" t="s">
        <v>30785</v>
      </c>
      <c r="L3520">
        <v>336124</v>
      </c>
      <c r="M3520">
        <v>0</v>
      </c>
      <c r="N3520" t="s">
        <v>30786</v>
      </c>
      <c r="O3520" t="s">
        <v>30787</v>
      </c>
    </row>
    <row r="3521" spans="1:17" x14ac:dyDescent="0.3">
      <c r="A3521" t="s">
        <v>30788</v>
      </c>
      <c r="B3521" t="s">
        <v>3984</v>
      </c>
      <c r="C3521" t="s">
        <v>30789</v>
      </c>
      <c r="D3521" t="s">
        <v>30790</v>
      </c>
      <c r="E3521" t="s">
        <v>30791</v>
      </c>
      <c r="F3521" t="s">
        <v>30792</v>
      </c>
      <c r="G3521" t="s">
        <v>3917</v>
      </c>
      <c r="H3521">
        <v>11.2502</v>
      </c>
      <c r="I3521">
        <v>45.1</v>
      </c>
      <c r="K3521" t="s">
        <v>30793</v>
      </c>
      <c r="L3521">
        <v>154</v>
      </c>
      <c r="M3521">
        <v>0</v>
      </c>
      <c r="N3521" t="s">
        <v>30794</v>
      </c>
      <c r="O3521" t="s">
        <v>30795</v>
      </c>
    </row>
    <row r="3522" spans="1:17" x14ac:dyDescent="0.3">
      <c r="A3522" t="s">
        <v>30796</v>
      </c>
      <c r="B3522" t="s">
        <v>3984</v>
      </c>
      <c r="C3522" t="s">
        <v>30797</v>
      </c>
      <c r="D3522" t="s">
        <v>30798</v>
      </c>
      <c r="E3522" t="s">
        <v>30799</v>
      </c>
      <c r="F3522" t="s">
        <v>30800</v>
      </c>
      <c r="G3522" t="s">
        <v>3989</v>
      </c>
      <c r="H3522">
        <v>37.601199999999999</v>
      </c>
      <c r="I3522">
        <v>50.7</v>
      </c>
      <c r="K3522" t="s">
        <v>30801</v>
      </c>
      <c r="L3522">
        <v>1773</v>
      </c>
      <c r="M3522">
        <v>0</v>
      </c>
      <c r="N3522" t="s">
        <v>30794</v>
      </c>
      <c r="O3522" t="s">
        <v>30802</v>
      </c>
      <c r="Q3522">
        <v>24</v>
      </c>
    </row>
    <row r="3523" spans="1:17" x14ac:dyDescent="0.3">
      <c r="A3523" t="s">
        <v>30803</v>
      </c>
      <c r="B3523" t="s">
        <v>3984</v>
      </c>
      <c r="C3523" t="s">
        <v>30804</v>
      </c>
      <c r="D3523" t="s">
        <v>30805</v>
      </c>
      <c r="E3523" t="s">
        <v>30791</v>
      </c>
      <c r="F3523" t="s">
        <v>30806</v>
      </c>
      <c r="G3523" t="s">
        <v>3917</v>
      </c>
      <c r="H3523">
        <v>19.0379</v>
      </c>
      <c r="I3523">
        <v>43.5</v>
      </c>
      <c r="K3523" t="s">
        <v>30807</v>
      </c>
      <c r="L3523">
        <v>792</v>
      </c>
      <c r="M3523">
        <v>0</v>
      </c>
      <c r="N3523" t="s">
        <v>30794</v>
      </c>
      <c r="O3523" t="s">
        <v>30808</v>
      </c>
    </row>
    <row r="3524" spans="1:17" x14ac:dyDescent="0.3">
      <c r="A3524" t="s">
        <v>30809</v>
      </c>
      <c r="B3524" t="s">
        <v>3984</v>
      </c>
      <c r="C3524" t="s">
        <v>30810</v>
      </c>
      <c r="D3524" t="s">
        <v>30811</v>
      </c>
      <c r="E3524" t="s">
        <v>30812</v>
      </c>
      <c r="F3524" t="s">
        <v>30813</v>
      </c>
      <c r="G3524" t="s">
        <v>3917</v>
      </c>
      <c r="H3524">
        <v>28.140599999999999</v>
      </c>
      <c r="I3524">
        <v>54.7</v>
      </c>
      <c r="K3524" t="s">
        <v>30814</v>
      </c>
      <c r="L3524">
        <v>150</v>
      </c>
      <c r="M3524">
        <v>0</v>
      </c>
      <c r="N3524" t="s">
        <v>30794</v>
      </c>
      <c r="O3524" t="s">
        <v>30815</v>
      </c>
    </row>
    <row r="3525" spans="1:17" x14ac:dyDescent="0.3">
      <c r="A3525" t="s">
        <v>30816</v>
      </c>
      <c r="B3525" t="s">
        <v>3984</v>
      </c>
      <c r="C3525" t="s">
        <v>30817</v>
      </c>
      <c r="D3525" t="s">
        <v>30818</v>
      </c>
      <c r="E3525" t="s">
        <v>30791</v>
      </c>
      <c r="F3525" t="s">
        <v>30819</v>
      </c>
      <c r="G3525" t="s">
        <v>3917</v>
      </c>
      <c r="H3525">
        <v>15.121</v>
      </c>
      <c r="I3525">
        <v>47</v>
      </c>
      <c r="K3525" t="s">
        <v>30820</v>
      </c>
      <c r="L3525">
        <v>1193</v>
      </c>
      <c r="M3525">
        <v>0</v>
      </c>
      <c r="N3525" t="s">
        <v>30794</v>
      </c>
      <c r="O3525" t="s">
        <v>30821</v>
      </c>
    </row>
    <row r="3526" spans="1:17" x14ac:dyDescent="0.3">
      <c r="A3526" t="s">
        <v>30822</v>
      </c>
      <c r="B3526" t="s">
        <v>3984</v>
      </c>
      <c r="C3526" t="s">
        <v>30823</v>
      </c>
      <c r="D3526" t="s">
        <v>30824</v>
      </c>
      <c r="E3526" t="s">
        <v>30791</v>
      </c>
      <c r="F3526" t="s">
        <v>30825</v>
      </c>
      <c r="G3526" t="s">
        <v>3917</v>
      </c>
      <c r="H3526">
        <v>16.107600000000001</v>
      </c>
      <c r="I3526">
        <v>44.1</v>
      </c>
      <c r="K3526" t="s">
        <v>30826</v>
      </c>
      <c r="L3526">
        <v>956</v>
      </c>
      <c r="M3526">
        <v>0</v>
      </c>
      <c r="N3526" t="s">
        <v>30794</v>
      </c>
      <c r="O3526" t="s">
        <v>30827</v>
      </c>
    </row>
    <row r="3527" spans="1:17" x14ac:dyDescent="0.3">
      <c r="A3527" t="s">
        <v>30828</v>
      </c>
      <c r="B3527" t="s">
        <v>3984</v>
      </c>
      <c r="C3527" t="s">
        <v>30829</v>
      </c>
      <c r="D3527" t="s">
        <v>30830</v>
      </c>
      <c r="E3527" t="s">
        <v>30791</v>
      </c>
      <c r="F3527" t="s">
        <v>30831</v>
      </c>
      <c r="G3527" t="s">
        <v>3917</v>
      </c>
      <c r="H3527">
        <v>20.898199999999999</v>
      </c>
      <c r="I3527">
        <v>43.5</v>
      </c>
      <c r="K3527" t="s">
        <v>30832</v>
      </c>
      <c r="L3527">
        <v>2049</v>
      </c>
      <c r="M3527">
        <v>0</v>
      </c>
      <c r="N3527" t="s">
        <v>30794</v>
      </c>
      <c r="O3527" t="s">
        <v>30833</v>
      </c>
    </row>
    <row r="3528" spans="1:17" x14ac:dyDescent="0.3">
      <c r="A3528" t="s">
        <v>30834</v>
      </c>
      <c r="B3528" t="s">
        <v>3984</v>
      </c>
      <c r="C3528" t="s">
        <v>30835</v>
      </c>
      <c r="D3528" t="s">
        <v>30836</v>
      </c>
      <c r="E3528" t="s">
        <v>30791</v>
      </c>
      <c r="F3528" t="s">
        <v>30837</v>
      </c>
      <c r="G3528" t="s">
        <v>3917</v>
      </c>
      <c r="H3528">
        <v>10.8208</v>
      </c>
      <c r="I3528">
        <v>49.8</v>
      </c>
      <c r="K3528" t="s">
        <v>30838</v>
      </c>
      <c r="L3528">
        <v>359</v>
      </c>
      <c r="M3528">
        <v>0</v>
      </c>
      <c r="N3528" t="s">
        <v>30794</v>
      </c>
      <c r="O3528" t="s">
        <v>30839</v>
      </c>
    </row>
    <row r="3529" spans="1:17" x14ac:dyDescent="0.3">
      <c r="A3529" t="s">
        <v>30840</v>
      </c>
      <c r="B3529" t="s">
        <v>3984</v>
      </c>
      <c r="C3529" t="s">
        <v>30841</v>
      </c>
      <c r="D3529" t="s">
        <v>30842</v>
      </c>
      <c r="E3529" t="s">
        <v>30791</v>
      </c>
      <c r="F3529" t="s">
        <v>30843</v>
      </c>
      <c r="G3529" t="s">
        <v>3917</v>
      </c>
      <c r="H3529">
        <v>20.972899999999999</v>
      </c>
      <c r="I3529">
        <v>43.2</v>
      </c>
      <c r="K3529" t="s">
        <v>30844</v>
      </c>
      <c r="L3529">
        <v>2055</v>
      </c>
      <c r="M3529">
        <v>0</v>
      </c>
      <c r="N3529" t="s">
        <v>30794</v>
      </c>
      <c r="O3529" t="s">
        <v>30845</v>
      </c>
    </row>
    <row r="3530" spans="1:17" x14ac:dyDescent="0.3">
      <c r="A3530" t="s">
        <v>30846</v>
      </c>
      <c r="B3530" t="s">
        <v>3984</v>
      </c>
      <c r="C3530" t="s">
        <v>30847</v>
      </c>
      <c r="D3530" t="s">
        <v>30848</v>
      </c>
      <c r="E3530" t="s">
        <v>30791</v>
      </c>
      <c r="F3530" t="s">
        <v>30849</v>
      </c>
      <c r="G3530" t="s">
        <v>3917</v>
      </c>
      <c r="H3530">
        <v>17.561399999999999</v>
      </c>
      <c r="I3530">
        <v>48.5</v>
      </c>
      <c r="K3530" t="s">
        <v>30850</v>
      </c>
      <c r="L3530">
        <v>2150</v>
      </c>
      <c r="M3530">
        <v>0</v>
      </c>
      <c r="N3530" t="s">
        <v>30794</v>
      </c>
      <c r="O3530" t="s">
        <v>30851</v>
      </c>
      <c r="Q3530">
        <v>25</v>
      </c>
    </row>
    <row r="3531" spans="1:17" x14ac:dyDescent="0.3">
      <c r="A3531" t="s">
        <v>30852</v>
      </c>
      <c r="B3531" t="s">
        <v>3984</v>
      </c>
      <c r="C3531" t="s">
        <v>30853</v>
      </c>
      <c r="D3531" t="s">
        <v>30854</v>
      </c>
      <c r="E3531" t="s">
        <v>30791</v>
      </c>
      <c r="F3531" t="s">
        <v>30855</v>
      </c>
      <c r="G3531" t="s">
        <v>3917</v>
      </c>
      <c r="H3531">
        <v>15.8849</v>
      </c>
      <c r="I3531">
        <v>44.8</v>
      </c>
      <c r="K3531" t="s">
        <v>30856</v>
      </c>
      <c r="L3531">
        <v>867</v>
      </c>
      <c r="M3531">
        <v>0</v>
      </c>
      <c r="N3531" t="s">
        <v>30794</v>
      </c>
      <c r="O3531" t="s">
        <v>30857</v>
      </c>
      <c r="Q3531">
        <v>18</v>
      </c>
    </row>
    <row r="3532" spans="1:17" x14ac:dyDescent="0.3">
      <c r="A3532" t="s">
        <v>30858</v>
      </c>
      <c r="B3532" t="s">
        <v>3984</v>
      </c>
      <c r="C3532" t="s">
        <v>30859</v>
      </c>
      <c r="D3532" t="s">
        <v>30860</v>
      </c>
      <c r="E3532" t="s">
        <v>30791</v>
      </c>
      <c r="F3532" t="s">
        <v>30861</v>
      </c>
      <c r="G3532" t="s">
        <v>3917</v>
      </c>
      <c r="H3532">
        <v>18.609400000000001</v>
      </c>
      <c r="I3532">
        <v>44.4</v>
      </c>
      <c r="K3532" t="s">
        <v>30862</v>
      </c>
      <c r="L3532">
        <v>1700</v>
      </c>
      <c r="M3532">
        <v>0</v>
      </c>
      <c r="N3532" t="s">
        <v>30794</v>
      </c>
      <c r="O3532" t="s">
        <v>30863</v>
      </c>
      <c r="Q3532">
        <v>25</v>
      </c>
    </row>
    <row r="3533" spans="1:17" x14ac:dyDescent="0.3">
      <c r="A3533" t="s">
        <v>30864</v>
      </c>
      <c r="B3533" t="s">
        <v>3984</v>
      </c>
      <c r="C3533" t="s">
        <v>30865</v>
      </c>
      <c r="D3533" t="s">
        <v>30866</v>
      </c>
      <c r="E3533" t="s">
        <v>30791</v>
      </c>
      <c r="F3533" t="s">
        <v>30867</v>
      </c>
      <c r="G3533" t="s">
        <v>3917</v>
      </c>
      <c r="H3533">
        <v>11.4916</v>
      </c>
      <c r="I3533">
        <v>42.1</v>
      </c>
      <c r="K3533" t="s">
        <v>30868</v>
      </c>
      <c r="L3533">
        <v>528</v>
      </c>
      <c r="M3533">
        <v>0</v>
      </c>
      <c r="N3533" t="s">
        <v>30794</v>
      </c>
      <c r="O3533" t="s">
        <v>30869</v>
      </c>
      <c r="Q3533">
        <v>25</v>
      </c>
    </row>
    <row r="3534" spans="1:17" x14ac:dyDescent="0.3">
      <c r="A3534" t="s">
        <v>30870</v>
      </c>
      <c r="B3534" t="s">
        <v>3984</v>
      </c>
      <c r="C3534" t="s">
        <v>30871</v>
      </c>
      <c r="D3534" t="s">
        <v>30872</v>
      </c>
      <c r="E3534" t="s">
        <v>30791</v>
      </c>
      <c r="F3534" t="s">
        <v>30873</v>
      </c>
      <c r="G3534" t="s">
        <v>3917</v>
      </c>
      <c r="H3534">
        <v>11.9625</v>
      </c>
      <c r="I3534">
        <v>48.2</v>
      </c>
      <c r="K3534" t="s">
        <v>30874</v>
      </c>
      <c r="L3534">
        <v>559</v>
      </c>
      <c r="M3534">
        <v>0</v>
      </c>
      <c r="N3534" t="s">
        <v>30794</v>
      </c>
      <c r="O3534" t="s">
        <v>30875</v>
      </c>
      <c r="Q3534">
        <v>25</v>
      </c>
    </row>
    <row r="3535" spans="1:17" x14ac:dyDescent="0.3">
      <c r="A3535" t="s">
        <v>30876</v>
      </c>
      <c r="B3535" t="s">
        <v>3984</v>
      </c>
      <c r="C3535" t="s">
        <v>30877</v>
      </c>
      <c r="D3535" t="s">
        <v>30878</v>
      </c>
      <c r="E3535" t="s">
        <v>30791</v>
      </c>
      <c r="F3535" t="s">
        <v>30879</v>
      </c>
      <c r="G3535" t="s">
        <v>3917</v>
      </c>
      <c r="H3535">
        <v>12.5198</v>
      </c>
      <c r="I3535">
        <v>48.5</v>
      </c>
      <c r="K3535" t="s">
        <v>30880</v>
      </c>
      <c r="L3535">
        <v>729</v>
      </c>
      <c r="M3535">
        <v>0</v>
      </c>
      <c r="N3535" t="s">
        <v>30794</v>
      </c>
      <c r="O3535" t="s">
        <v>30881</v>
      </c>
      <c r="Q3535">
        <v>25</v>
      </c>
    </row>
    <row r="3536" spans="1:17" x14ac:dyDescent="0.3">
      <c r="A3536" t="s">
        <v>30882</v>
      </c>
      <c r="B3536" t="s">
        <v>3984</v>
      </c>
      <c r="C3536" t="s">
        <v>30883</v>
      </c>
      <c r="D3536" t="s">
        <v>30884</v>
      </c>
      <c r="E3536" t="s">
        <v>30791</v>
      </c>
      <c r="F3536" t="s">
        <v>30885</v>
      </c>
      <c r="G3536" t="s">
        <v>3917</v>
      </c>
      <c r="H3536">
        <v>11.550599999999999</v>
      </c>
      <c r="I3536">
        <v>47.9</v>
      </c>
      <c r="K3536" t="s">
        <v>30886</v>
      </c>
      <c r="L3536">
        <v>195</v>
      </c>
      <c r="M3536">
        <v>0</v>
      </c>
      <c r="N3536" t="s">
        <v>30794</v>
      </c>
      <c r="O3536" t="s">
        <v>30887</v>
      </c>
    </row>
    <row r="3537" spans="1:17" x14ac:dyDescent="0.3">
      <c r="A3537" t="s">
        <v>30888</v>
      </c>
      <c r="B3537" t="s">
        <v>3984</v>
      </c>
      <c r="C3537" t="s">
        <v>30889</v>
      </c>
      <c r="D3537" t="s">
        <v>30890</v>
      </c>
      <c r="E3537" t="s">
        <v>30791</v>
      </c>
      <c r="F3537" t="s">
        <v>30891</v>
      </c>
      <c r="G3537" t="s">
        <v>3917</v>
      </c>
      <c r="H3537">
        <v>10.6813</v>
      </c>
      <c r="I3537">
        <v>48.5</v>
      </c>
      <c r="K3537" t="s">
        <v>30892</v>
      </c>
      <c r="L3537">
        <v>189</v>
      </c>
      <c r="M3537">
        <v>0</v>
      </c>
      <c r="N3537" t="s">
        <v>30794</v>
      </c>
      <c r="O3537" t="s">
        <v>30893</v>
      </c>
    </row>
    <row r="3538" spans="1:17" x14ac:dyDescent="0.3">
      <c r="A3538" t="s">
        <v>30894</v>
      </c>
      <c r="B3538" t="s">
        <v>3984</v>
      </c>
      <c r="C3538" t="s">
        <v>30895</v>
      </c>
      <c r="D3538" t="s">
        <v>30896</v>
      </c>
      <c r="E3538" t="s">
        <v>30791</v>
      </c>
      <c r="F3538" t="s">
        <v>30897</v>
      </c>
      <c r="G3538" t="s">
        <v>3917</v>
      </c>
      <c r="H3538">
        <v>21.022600000000001</v>
      </c>
      <c r="I3538">
        <v>42.8</v>
      </c>
      <c r="K3538" t="s">
        <v>30898</v>
      </c>
      <c r="L3538">
        <v>2240</v>
      </c>
      <c r="M3538">
        <v>0</v>
      </c>
      <c r="N3538" t="s">
        <v>30794</v>
      </c>
      <c r="O3538" t="s">
        <v>30899</v>
      </c>
    </row>
    <row r="3539" spans="1:17" x14ac:dyDescent="0.3">
      <c r="A3539" t="s">
        <v>30900</v>
      </c>
      <c r="B3539" t="s">
        <v>3984</v>
      </c>
      <c r="C3539" t="s">
        <v>30901</v>
      </c>
      <c r="D3539" t="s">
        <v>30902</v>
      </c>
      <c r="E3539" t="s">
        <v>30791</v>
      </c>
      <c r="F3539" t="s">
        <v>30903</v>
      </c>
      <c r="G3539" t="s">
        <v>3917</v>
      </c>
      <c r="H3539">
        <v>21.049499999999998</v>
      </c>
      <c r="I3539">
        <v>42.7</v>
      </c>
      <c r="K3539" t="s">
        <v>30904</v>
      </c>
      <c r="L3539">
        <v>2513</v>
      </c>
      <c r="M3539">
        <v>0</v>
      </c>
      <c r="N3539" t="s">
        <v>30794</v>
      </c>
      <c r="O3539" t="s">
        <v>30905</v>
      </c>
    </row>
    <row r="3540" spans="1:17" x14ac:dyDescent="0.3">
      <c r="A3540" t="s">
        <v>30906</v>
      </c>
      <c r="B3540" t="s">
        <v>3984</v>
      </c>
      <c r="C3540" t="s">
        <v>30907</v>
      </c>
      <c r="D3540" t="s">
        <v>30908</v>
      </c>
      <c r="E3540" t="s">
        <v>30791</v>
      </c>
      <c r="F3540" t="s">
        <v>30909</v>
      </c>
      <c r="G3540" t="s">
        <v>3917</v>
      </c>
      <c r="H3540">
        <v>21.569299999999998</v>
      </c>
      <c r="I3540">
        <v>41.2</v>
      </c>
      <c r="K3540" t="s">
        <v>30910</v>
      </c>
      <c r="L3540">
        <v>2358</v>
      </c>
      <c r="M3540">
        <v>0</v>
      </c>
      <c r="N3540" t="s">
        <v>30794</v>
      </c>
      <c r="O3540" t="s">
        <v>30911</v>
      </c>
      <c r="Q3540">
        <v>25</v>
      </c>
    </row>
    <row r="3541" spans="1:17" x14ac:dyDescent="0.3">
      <c r="A3541" t="s">
        <v>30912</v>
      </c>
      <c r="B3541" t="s">
        <v>3984</v>
      </c>
      <c r="C3541" t="s">
        <v>30913</v>
      </c>
      <c r="D3541" t="s">
        <v>30914</v>
      </c>
      <c r="E3541" t="s">
        <v>30791</v>
      </c>
      <c r="F3541" t="s">
        <v>30915</v>
      </c>
      <c r="G3541" t="s">
        <v>3917</v>
      </c>
      <c r="H3541">
        <v>20.8537</v>
      </c>
      <c r="I3541">
        <v>43.3</v>
      </c>
      <c r="K3541" t="s">
        <v>30916</v>
      </c>
      <c r="L3541">
        <v>2039</v>
      </c>
      <c r="M3541">
        <v>0</v>
      </c>
      <c r="N3541" t="s">
        <v>30794</v>
      </c>
      <c r="O3541" t="s">
        <v>30917</v>
      </c>
      <c r="Q3541">
        <v>25</v>
      </c>
    </row>
    <row r="3542" spans="1:17" x14ac:dyDescent="0.3">
      <c r="A3542" t="s">
        <v>502</v>
      </c>
      <c r="B3542" t="s">
        <v>3984</v>
      </c>
      <c r="C3542" t="s">
        <v>30918</v>
      </c>
      <c r="D3542" t="s">
        <v>30919</v>
      </c>
      <c r="E3542" t="s">
        <v>30791</v>
      </c>
      <c r="F3542" t="s">
        <v>30920</v>
      </c>
      <c r="G3542" t="s">
        <v>3917</v>
      </c>
      <c r="H3542">
        <v>16.375299999999999</v>
      </c>
      <c r="I3542">
        <v>48.6</v>
      </c>
      <c r="K3542" t="s">
        <v>30921</v>
      </c>
      <c r="L3542">
        <v>613</v>
      </c>
      <c r="M3542">
        <v>0</v>
      </c>
      <c r="N3542" t="s">
        <v>9713</v>
      </c>
      <c r="O3542" t="s">
        <v>30922</v>
      </c>
      <c r="Q3542">
        <v>25</v>
      </c>
    </row>
    <row r="3543" spans="1:17" x14ac:dyDescent="0.3">
      <c r="A3543" t="s">
        <v>30923</v>
      </c>
      <c r="B3543" t="s">
        <v>3984</v>
      </c>
      <c r="C3543" t="s">
        <v>30924</v>
      </c>
      <c r="D3543" t="s">
        <v>30925</v>
      </c>
      <c r="E3543" t="s">
        <v>30791</v>
      </c>
      <c r="F3543" t="s">
        <v>30926</v>
      </c>
      <c r="G3543" t="s">
        <v>3917</v>
      </c>
      <c r="H3543">
        <v>17.492699999999999</v>
      </c>
      <c r="I3543">
        <v>43.8</v>
      </c>
      <c r="K3543" t="s">
        <v>30927</v>
      </c>
      <c r="L3543">
        <v>893</v>
      </c>
      <c r="M3543">
        <v>0</v>
      </c>
      <c r="N3543" t="s">
        <v>30794</v>
      </c>
      <c r="O3543" t="s">
        <v>30928</v>
      </c>
      <c r="Q3543">
        <v>18</v>
      </c>
    </row>
    <row r="3544" spans="1:17" x14ac:dyDescent="0.3">
      <c r="A3544" t="s">
        <v>506</v>
      </c>
      <c r="B3544" t="s">
        <v>3984</v>
      </c>
      <c r="C3544" t="s">
        <v>30929</v>
      </c>
      <c r="D3544" t="s">
        <v>30930</v>
      </c>
      <c r="E3544" t="s">
        <v>30791</v>
      </c>
      <c r="F3544" t="s">
        <v>30931</v>
      </c>
      <c r="G3544" t="s">
        <v>3917</v>
      </c>
      <c r="H3544">
        <v>17.467300000000002</v>
      </c>
      <c r="I3544">
        <v>48.7</v>
      </c>
      <c r="K3544" t="s">
        <v>30932</v>
      </c>
      <c r="L3544">
        <v>1428</v>
      </c>
      <c r="M3544">
        <v>0</v>
      </c>
      <c r="N3544" t="s">
        <v>30794</v>
      </c>
      <c r="O3544" t="s">
        <v>30933</v>
      </c>
    </row>
    <row r="3545" spans="1:17" x14ac:dyDescent="0.3">
      <c r="A3545" t="s">
        <v>30934</v>
      </c>
      <c r="B3545" t="s">
        <v>3984</v>
      </c>
      <c r="C3545" t="s">
        <v>30935</v>
      </c>
      <c r="D3545" t="s">
        <v>30936</v>
      </c>
      <c r="E3545" t="s">
        <v>30791</v>
      </c>
      <c r="F3545" t="s">
        <v>30937</v>
      </c>
      <c r="G3545" t="s">
        <v>3917</v>
      </c>
      <c r="H3545">
        <v>15.024800000000001</v>
      </c>
      <c r="I3545">
        <v>48.9</v>
      </c>
      <c r="K3545" t="s">
        <v>30938</v>
      </c>
      <c r="L3545">
        <v>1624</v>
      </c>
      <c r="M3545">
        <v>0</v>
      </c>
      <c r="N3545" t="s">
        <v>30794</v>
      </c>
      <c r="O3545" t="s">
        <v>30939</v>
      </c>
    </row>
    <row r="3546" spans="1:17" x14ac:dyDescent="0.3">
      <c r="A3546" t="s">
        <v>30940</v>
      </c>
      <c r="B3546" t="s">
        <v>3984</v>
      </c>
      <c r="C3546" t="s">
        <v>30941</v>
      </c>
      <c r="D3546" t="s">
        <v>30942</v>
      </c>
      <c r="E3546" t="s">
        <v>30791</v>
      </c>
      <c r="F3546" t="s">
        <v>30943</v>
      </c>
      <c r="G3546" t="s">
        <v>3917</v>
      </c>
      <c r="H3546">
        <v>19.043399999999998</v>
      </c>
      <c r="I3546">
        <v>43.8</v>
      </c>
      <c r="K3546" t="s">
        <v>30944</v>
      </c>
      <c r="L3546">
        <v>2081</v>
      </c>
      <c r="M3546">
        <v>0</v>
      </c>
      <c r="N3546" t="s">
        <v>30794</v>
      </c>
      <c r="O3546" t="s">
        <v>30945</v>
      </c>
      <c r="Q3546">
        <v>18</v>
      </c>
    </row>
    <row r="3547" spans="1:17" x14ac:dyDescent="0.3">
      <c r="A3547" t="s">
        <v>30946</v>
      </c>
      <c r="B3547" t="s">
        <v>3984</v>
      </c>
      <c r="C3547" t="s">
        <v>30947</v>
      </c>
      <c r="D3547" t="s">
        <v>30948</v>
      </c>
      <c r="E3547" t="s">
        <v>30791</v>
      </c>
      <c r="F3547" t="s">
        <v>30949</v>
      </c>
      <c r="G3547" t="s">
        <v>3917</v>
      </c>
      <c r="H3547">
        <v>16.309200000000001</v>
      </c>
      <c r="I3547">
        <v>41.6</v>
      </c>
      <c r="K3547" t="s">
        <v>30950</v>
      </c>
      <c r="L3547">
        <v>1006</v>
      </c>
      <c r="M3547">
        <v>0</v>
      </c>
      <c r="N3547" t="s">
        <v>30794</v>
      </c>
      <c r="O3547" t="s">
        <v>30951</v>
      </c>
      <c r="Q3547">
        <v>25</v>
      </c>
    </row>
    <row r="3548" spans="1:17" x14ac:dyDescent="0.3">
      <c r="A3548" t="s">
        <v>30952</v>
      </c>
      <c r="B3548" t="s">
        <v>3984</v>
      </c>
      <c r="C3548" t="s">
        <v>30953</v>
      </c>
      <c r="D3548" t="s">
        <v>30954</v>
      </c>
      <c r="E3548" t="s">
        <v>30791</v>
      </c>
      <c r="F3548" t="s">
        <v>30955</v>
      </c>
      <c r="G3548" t="s">
        <v>3917</v>
      </c>
      <c r="H3548">
        <v>22.4512</v>
      </c>
      <c r="I3548">
        <v>42.3</v>
      </c>
      <c r="K3548" t="s">
        <v>30956</v>
      </c>
      <c r="L3548">
        <v>2408</v>
      </c>
      <c r="M3548">
        <v>0</v>
      </c>
      <c r="N3548" t="s">
        <v>30794</v>
      </c>
      <c r="O3548" t="s">
        <v>30957</v>
      </c>
    </row>
    <row r="3549" spans="1:17" x14ac:dyDescent="0.3">
      <c r="A3549" t="s">
        <v>30958</v>
      </c>
      <c r="B3549" t="s">
        <v>3984</v>
      </c>
      <c r="C3549" t="s">
        <v>30959</v>
      </c>
      <c r="D3549" t="s">
        <v>30960</v>
      </c>
      <c r="E3549" t="s">
        <v>30791</v>
      </c>
      <c r="F3549" t="s">
        <v>30961</v>
      </c>
      <c r="G3549" t="s">
        <v>3917</v>
      </c>
      <c r="H3549">
        <v>20.997199999999999</v>
      </c>
      <c r="I3549">
        <v>43</v>
      </c>
      <c r="K3549" t="s">
        <v>30962</v>
      </c>
      <c r="L3549">
        <v>2683</v>
      </c>
      <c r="M3549">
        <v>0</v>
      </c>
      <c r="N3549" t="s">
        <v>30794</v>
      </c>
      <c r="O3549" t="s">
        <v>30963</v>
      </c>
    </row>
    <row r="3550" spans="1:17" x14ac:dyDescent="0.3">
      <c r="A3550" t="s">
        <v>30964</v>
      </c>
      <c r="B3550" t="s">
        <v>3984</v>
      </c>
      <c r="C3550" t="s">
        <v>30965</v>
      </c>
      <c r="D3550" t="s">
        <v>30966</v>
      </c>
      <c r="E3550" t="s">
        <v>30791</v>
      </c>
      <c r="F3550" t="s">
        <v>30967</v>
      </c>
      <c r="G3550" t="s">
        <v>3917</v>
      </c>
      <c r="H3550">
        <v>20.0854</v>
      </c>
      <c r="I3550">
        <v>42.1</v>
      </c>
      <c r="K3550" t="s">
        <v>30968</v>
      </c>
      <c r="L3550">
        <v>2122</v>
      </c>
      <c r="M3550">
        <v>0</v>
      </c>
      <c r="N3550" t="s">
        <v>30794</v>
      </c>
      <c r="O3550" t="s">
        <v>30969</v>
      </c>
    </row>
    <row r="3551" spans="1:17" x14ac:dyDescent="0.3">
      <c r="A3551" t="s">
        <v>30970</v>
      </c>
      <c r="B3551" t="s">
        <v>3984</v>
      </c>
      <c r="C3551" t="s">
        <v>30971</v>
      </c>
      <c r="D3551" t="s">
        <v>30972</v>
      </c>
      <c r="E3551" t="s">
        <v>30973</v>
      </c>
      <c r="F3551" t="s">
        <v>30974</v>
      </c>
      <c r="G3551" t="s">
        <v>3917</v>
      </c>
      <c r="H3551">
        <v>22.7667</v>
      </c>
      <c r="I3551">
        <v>39</v>
      </c>
      <c r="K3551" t="s">
        <v>30975</v>
      </c>
      <c r="L3551">
        <v>131</v>
      </c>
      <c r="M3551">
        <v>0</v>
      </c>
      <c r="N3551" t="s">
        <v>6924</v>
      </c>
      <c r="O3551" t="s">
        <v>30976</v>
      </c>
    </row>
    <row r="3552" spans="1:17" x14ac:dyDescent="0.3">
      <c r="A3552" t="s">
        <v>30977</v>
      </c>
      <c r="B3552" t="s">
        <v>4635</v>
      </c>
      <c r="C3552" t="s">
        <v>30978</v>
      </c>
      <c r="D3552" t="s">
        <v>30979</v>
      </c>
      <c r="E3552" t="s">
        <v>30980</v>
      </c>
      <c r="F3552" t="s">
        <v>30981</v>
      </c>
      <c r="G3552" t="s">
        <v>3917</v>
      </c>
      <c r="H3552">
        <v>1254.47</v>
      </c>
      <c r="I3552">
        <v>44.4</v>
      </c>
      <c r="J3552" t="s">
        <v>30982</v>
      </c>
      <c r="K3552" t="s">
        <v>30983</v>
      </c>
      <c r="L3552">
        <v>11572</v>
      </c>
      <c r="M3552">
        <v>0</v>
      </c>
      <c r="N3552" t="s">
        <v>30794</v>
      </c>
      <c r="O3552" t="s">
        <v>30984</v>
      </c>
    </row>
    <row r="3553" spans="1:17" x14ac:dyDescent="0.3">
      <c r="A3553" t="s">
        <v>30985</v>
      </c>
      <c r="B3553" t="s">
        <v>3984</v>
      </c>
      <c r="C3553" t="s">
        <v>30986</v>
      </c>
      <c r="D3553" t="s">
        <v>30987</v>
      </c>
      <c r="E3553" t="s">
        <v>30791</v>
      </c>
      <c r="F3553" t="s">
        <v>30988</v>
      </c>
      <c r="G3553" t="s">
        <v>3917</v>
      </c>
      <c r="H3553">
        <v>18.2166</v>
      </c>
      <c r="I3553">
        <v>42.1</v>
      </c>
      <c r="K3553" t="s">
        <v>30989</v>
      </c>
      <c r="L3553">
        <v>2198</v>
      </c>
      <c r="M3553">
        <v>0</v>
      </c>
      <c r="N3553" t="s">
        <v>30794</v>
      </c>
      <c r="O3553" t="s">
        <v>30990</v>
      </c>
    </row>
    <row r="3554" spans="1:17" x14ac:dyDescent="0.3">
      <c r="A3554" t="s">
        <v>30991</v>
      </c>
      <c r="B3554" t="s">
        <v>3984</v>
      </c>
      <c r="C3554" t="s">
        <v>30992</v>
      </c>
      <c r="D3554" t="s">
        <v>30993</v>
      </c>
      <c r="E3554" t="s">
        <v>30791</v>
      </c>
      <c r="F3554" t="s">
        <v>30994</v>
      </c>
      <c r="G3554" t="s">
        <v>3917</v>
      </c>
      <c r="H3554">
        <v>20.8552</v>
      </c>
      <c r="I3554">
        <v>43</v>
      </c>
      <c r="K3554" t="s">
        <v>30995</v>
      </c>
      <c r="L3554">
        <v>2140</v>
      </c>
      <c r="M3554">
        <v>0</v>
      </c>
      <c r="N3554" t="s">
        <v>30794</v>
      </c>
      <c r="O3554" t="s">
        <v>30996</v>
      </c>
    </row>
    <row r="3555" spans="1:17" x14ac:dyDescent="0.3">
      <c r="A3555" t="s">
        <v>30997</v>
      </c>
      <c r="B3555" t="s">
        <v>3984</v>
      </c>
      <c r="C3555" t="s">
        <v>30998</v>
      </c>
      <c r="D3555" t="s">
        <v>30999</v>
      </c>
      <c r="E3555" t="s">
        <v>31000</v>
      </c>
      <c r="F3555" t="s">
        <v>31001</v>
      </c>
      <c r="G3555" t="s">
        <v>3989</v>
      </c>
      <c r="H3555">
        <v>36.2515</v>
      </c>
      <c r="I3555">
        <v>46.9</v>
      </c>
      <c r="K3555" t="s">
        <v>31002</v>
      </c>
      <c r="L3555">
        <v>1591</v>
      </c>
      <c r="M3555">
        <v>11231</v>
      </c>
      <c r="N3555" t="s">
        <v>6924</v>
      </c>
      <c r="O3555" t="s">
        <v>31003</v>
      </c>
    </row>
    <row r="3556" spans="1:17" x14ac:dyDescent="0.3">
      <c r="A3556" t="s">
        <v>31004</v>
      </c>
      <c r="B3556" t="s">
        <v>4347</v>
      </c>
      <c r="C3556" t="s">
        <v>26341</v>
      </c>
      <c r="D3556" t="s">
        <v>31005</v>
      </c>
      <c r="E3556" t="s">
        <v>18806</v>
      </c>
      <c r="F3556" t="s">
        <v>31006</v>
      </c>
      <c r="G3556" t="s">
        <v>3989</v>
      </c>
      <c r="H3556">
        <v>75.519599999999997</v>
      </c>
      <c r="I3556">
        <v>47.6</v>
      </c>
      <c r="K3556" t="s">
        <v>31007</v>
      </c>
      <c r="L3556">
        <v>182</v>
      </c>
      <c r="M3556">
        <v>0</v>
      </c>
      <c r="N3556" t="s">
        <v>18809</v>
      </c>
      <c r="O3556" t="s">
        <v>31008</v>
      </c>
    </row>
    <row r="3557" spans="1:17" x14ac:dyDescent="0.3">
      <c r="A3557" t="s">
        <v>31009</v>
      </c>
      <c r="B3557" t="s">
        <v>3923</v>
      </c>
      <c r="D3557" t="s">
        <v>31010</v>
      </c>
      <c r="E3557" t="s">
        <v>31011</v>
      </c>
      <c r="F3557" t="s">
        <v>31012</v>
      </c>
      <c r="G3557" t="s">
        <v>3917</v>
      </c>
      <c r="H3557">
        <v>232.05500000000001</v>
      </c>
      <c r="I3557">
        <v>35</v>
      </c>
      <c r="K3557" t="s">
        <v>31013</v>
      </c>
      <c r="L3557">
        <v>142</v>
      </c>
      <c r="M3557">
        <v>0</v>
      </c>
      <c r="N3557" t="s">
        <v>18809</v>
      </c>
      <c r="O3557" t="s">
        <v>31014</v>
      </c>
    </row>
    <row r="3558" spans="1:17" x14ac:dyDescent="0.3">
      <c r="A3558" t="s">
        <v>31015</v>
      </c>
      <c r="B3558" t="s">
        <v>3923</v>
      </c>
      <c r="C3558" t="s">
        <v>31016</v>
      </c>
      <c r="D3558" t="s">
        <v>31017</v>
      </c>
      <c r="E3558" t="s">
        <v>28338</v>
      </c>
      <c r="F3558" t="s">
        <v>31018</v>
      </c>
      <c r="G3558" t="s">
        <v>3917</v>
      </c>
      <c r="H3558">
        <v>611.10900000000004</v>
      </c>
      <c r="I3558">
        <v>34.4</v>
      </c>
      <c r="K3558" t="s">
        <v>31019</v>
      </c>
      <c r="L3558">
        <v>73433</v>
      </c>
      <c r="M3558">
        <v>0</v>
      </c>
      <c r="N3558" t="s">
        <v>6829</v>
      </c>
      <c r="O3558" t="s">
        <v>31020</v>
      </c>
    </row>
    <row r="3559" spans="1:17" x14ac:dyDescent="0.3">
      <c r="A3559" t="s">
        <v>31021</v>
      </c>
      <c r="B3559" t="s">
        <v>4635</v>
      </c>
      <c r="D3559" t="s">
        <v>31022</v>
      </c>
      <c r="E3559" t="s">
        <v>31023</v>
      </c>
      <c r="F3559" t="s">
        <v>31024</v>
      </c>
      <c r="G3559" t="s">
        <v>3917</v>
      </c>
      <c r="H3559">
        <v>1020.37</v>
      </c>
      <c r="I3559">
        <v>39.6</v>
      </c>
      <c r="K3559" t="s">
        <v>31025</v>
      </c>
      <c r="L3559">
        <v>2819</v>
      </c>
      <c r="M3559">
        <v>0</v>
      </c>
      <c r="N3559" t="s">
        <v>31026</v>
      </c>
      <c r="O3559" t="s">
        <v>31027</v>
      </c>
    </row>
    <row r="3560" spans="1:17" x14ac:dyDescent="0.3">
      <c r="A3560" t="s">
        <v>31028</v>
      </c>
      <c r="B3560" t="s">
        <v>3923</v>
      </c>
      <c r="D3560" t="s">
        <v>31029</v>
      </c>
      <c r="E3560" t="s">
        <v>28338</v>
      </c>
      <c r="F3560" t="s">
        <v>31030</v>
      </c>
      <c r="G3560" t="s">
        <v>3917</v>
      </c>
      <c r="H3560">
        <v>620.76700000000005</v>
      </c>
      <c r="I3560">
        <v>34.799999999999997</v>
      </c>
      <c r="K3560" t="s">
        <v>31031</v>
      </c>
      <c r="L3560">
        <v>90472</v>
      </c>
      <c r="M3560">
        <v>0</v>
      </c>
      <c r="N3560" t="s">
        <v>6829</v>
      </c>
      <c r="O3560" t="s">
        <v>31032</v>
      </c>
    </row>
    <row r="3561" spans="1:17" x14ac:dyDescent="0.3">
      <c r="A3561" t="s">
        <v>31033</v>
      </c>
      <c r="B3561" t="s">
        <v>4443</v>
      </c>
      <c r="C3561" t="s">
        <v>31034</v>
      </c>
      <c r="D3561" t="s">
        <v>31035</v>
      </c>
      <c r="E3561" t="s">
        <v>31036</v>
      </c>
      <c r="F3561" t="s">
        <v>31037</v>
      </c>
      <c r="G3561" t="s">
        <v>3906</v>
      </c>
      <c r="H3561">
        <v>2507.1799999999998</v>
      </c>
      <c r="I3561">
        <v>42.073099999999997</v>
      </c>
      <c r="J3561" t="s">
        <v>31038</v>
      </c>
      <c r="K3561" t="s">
        <v>31039</v>
      </c>
      <c r="L3561">
        <v>28</v>
      </c>
      <c r="M3561">
        <v>54407</v>
      </c>
      <c r="N3561" t="s">
        <v>8526</v>
      </c>
      <c r="O3561" t="s">
        <v>31040</v>
      </c>
      <c r="P3561" t="s">
        <v>31041</v>
      </c>
    </row>
    <row r="3562" spans="1:17" x14ac:dyDescent="0.3">
      <c r="A3562" t="s">
        <v>31042</v>
      </c>
      <c r="B3562" t="s">
        <v>4443</v>
      </c>
      <c r="D3562" t="s">
        <v>31043</v>
      </c>
      <c r="E3562" t="s">
        <v>31044</v>
      </c>
      <c r="F3562" t="s">
        <v>31045</v>
      </c>
      <c r="G3562" t="s">
        <v>3917</v>
      </c>
      <c r="H3562">
        <v>3002.45</v>
      </c>
      <c r="I3562">
        <v>40.200000000000003</v>
      </c>
      <c r="K3562" t="s">
        <v>31046</v>
      </c>
      <c r="L3562">
        <v>5015</v>
      </c>
      <c r="M3562">
        <v>0</v>
      </c>
      <c r="N3562" t="s">
        <v>10299</v>
      </c>
      <c r="O3562" t="s">
        <v>31047</v>
      </c>
    </row>
    <row r="3563" spans="1:17" x14ac:dyDescent="0.3">
      <c r="A3563" t="s">
        <v>31048</v>
      </c>
      <c r="B3563" t="s">
        <v>4267</v>
      </c>
      <c r="C3563" t="s">
        <v>31049</v>
      </c>
      <c r="D3563" t="s">
        <v>31050</v>
      </c>
      <c r="E3563" t="s">
        <v>31051</v>
      </c>
      <c r="F3563" t="s">
        <v>31052</v>
      </c>
      <c r="G3563" t="s">
        <v>3917</v>
      </c>
      <c r="H3563">
        <v>365.58600000000001</v>
      </c>
      <c r="I3563">
        <v>40.9</v>
      </c>
      <c r="K3563" t="s">
        <v>31053</v>
      </c>
      <c r="L3563">
        <v>4881</v>
      </c>
      <c r="M3563">
        <v>26214</v>
      </c>
      <c r="N3563" t="s">
        <v>31054</v>
      </c>
      <c r="O3563" t="s">
        <v>31055</v>
      </c>
      <c r="P3563" t="s">
        <v>31056</v>
      </c>
    </row>
    <row r="3564" spans="1:17" x14ac:dyDescent="0.3">
      <c r="A3564" t="s">
        <v>31057</v>
      </c>
      <c r="B3564" t="s">
        <v>3984</v>
      </c>
      <c r="C3564" t="s">
        <v>31058</v>
      </c>
      <c r="D3564" t="s">
        <v>31059</v>
      </c>
      <c r="E3564" t="s">
        <v>31060</v>
      </c>
      <c r="F3564" t="s">
        <v>31061</v>
      </c>
      <c r="G3564" t="s">
        <v>3989</v>
      </c>
      <c r="H3564">
        <v>85.086500000000001</v>
      </c>
      <c r="I3564">
        <v>39.200000000000003</v>
      </c>
      <c r="K3564" t="s">
        <v>31062</v>
      </c>
      <c r="L3564">
        <v>39</v>
      </c>
      <c r="M3564">
        <v>0</v>
      </c>
      <c r="N3564" t="s">
        <v>31063</v>
      </c>
      <c r="O3564" t="s">
        <v>31064</v>
      </c>
    </row>
    <row r="3565" spans="1:17" x14ac:dyDescent="0.3">
      <c r="A3565" t="s">
        <v>272</v>
      </c>
      <c r="B3565" t="s">
        <v>4198</v>
      </c>
      <c r="D3565" t="s">
        <v>31065</v>
      </c>
      <c r="E3565" t="s">
        <v>31066</v>
      </c>
      <c r="F3565" t="s">
        <v>31067</v>
      </c>
      <c r="G3565" t="s">
        <v>3917</v>
      </c>
      <c r="H3565">
        <v>25.6355</v>
      </c>
      <c r="I3565">
        <v>45</v>
      </c>
      <c r="K3565" t="s">
        <v>31068</v>
      </c>
      <c r="L3565">
        <v>705</v>
      </c>
      <c r="M3565">
        <v>0</v>
      </c>
      <c r="N3565" t="s">
        <v>4233</v>
      </c>
      <c r="O3565" t="s">
        <v>31069</v>
      </c>
      <c r="Q3565">
        <v>35</v>
      </c>
    </row>
    <row r="3566" spans="1:17" x14ac:dyDescent="0.3">
      <c r="A3566" t="s">
        <v>31070</v>
      </c>
      <c r="B3566" t="s">
        <v>4226</v>
      </c>
      <c r="D3566" t="s">
        <v>31071</v>
      </c>
      <c r="E3566" t="s">
        <v>31072</v>
      </c>
      <c r="F3566" t="s">
        <v>31073</v>
      </c>
      <c r="G3566" t="s">
        <v>3906</v>
      </c>
      <c r="H3566">
        <v>685.59900000000005</v>
      </c>
      <c r="I3566">
        <v>35.730899999999998</v>
      </c>
      <c r="J3566" t="s">
        <v>31074</v>
      </c>
      <c r="K3566" t="s">
        <v>31075</v>
      </c>
      <c r="L3566">
        <v>50</v>
      </c>
      <c r="M3566">
        <v>0</v>
      </c>
      <c r="N3566" t="s">
        <v>4528</v>
      </c>
      <c r="O3566" t="s">
        <v>31076</v>
      </c>
    </row>
    <row r="3567" spans="1:17" x14ac:dyDescent="0.3">
      <c r="A3567" t="s">
        <v>31077</v>
      </c>
      <c r="B3567" t="s">
        <v>3984</v>
      </c>
      <c r="C3567" t="s">
        <v>31078</v>
      </c>
      <c r="D3567" t="s">
        <v>31079</v>
      </c>
      <c r="E3567" t="s">
        <v>31080</v>
      </c>
      <c r="F3567" t="s">
        <v>31081</v>
      </c>
      <c r="G3567" t="s">
        <v>3917</v>
      </c>
      <c r="H3567">
        <v>14.461399999999999</v>
      </c>
      <c r="I3567">
        <v>34.200000000000003</v>
      </c>
      <c r="K3567" t="s">
        <v>31082</v>
      </c>
      <c r="L3567">
        <v>33</v>
      </c>
      <c r="M3567">
        <v>0</v>
      </c>
      <c r="N3567" t="s">
        <v>11625</v>
      </c>
      <c r="O3567" t="s">
        <v>31083</v>
      </c>
      <c r="Q3567">
        <v>26</v>
      </c>
    </row>
    <row r="3568" spans="1:17" x14ac:dyDescent="0.3">
      <c r="A3568" t="s">
        <v>31084</v>
      </c>
      <c r="B3568" t="s">
        <v>3984</v>
      </c>
      <c r="C3568" t="s">
        <v>31085</v>
      </c>
      <c r="D3568" t="s">
        <v>31086</v>
      </c>
      <c r="E3568" t="s">
        <v>31080</v>
      </c>
      <c r="F3568" t="s">
        <v>31087</v>
      </c>
      <c r="G3568" t="s">
        <v>3917</v>
      </c>
      <c r="H3568">
        <v>14.9482</v>
      </c>
      <c r="I3568">
        <v>51.1</v>
      </c>
      <c r="K3568" t="s">
        <v>31088</v>
      </c>
      <c r="L3568">
        <v>22</v>
      </c>
      <c r="M3568">
        <v>0</v>
      </c>
      <c r="N3568" t="s">
        <v>11625</v>
      </c>
      <c r="O3568" t="s">
        <v>31089</v>
      </c>
      <c r="Q3568">
        <v>25</v>
      </c>
    </row>
    <row r="3569" spans="1:17" x14ac:dyDescent="0.3">
      <c r="A3569" t="s">
        <v>31090</v>
      </c>
      <c r="B3569" t="s">
        <v>4443</v>
      </c>
      <c r="C3569" t="s">
        <v>31091</v>
      </c>
      <c r="D3569" t="s">
        <v>31092</v>
      </c>
      <c r="E3569" t="s">
        <v>18119</v>
      </c>
      <c r="F3569" t="s">
        <v>31093</v>
      </c>
      <c r="G3569" t="s">
        <v>3917</v>
      </c>
      <c r="H3569">
        <v>2591.29</v>
      </c>
      <c r="I3569">
        <v>41.2</v>
      </c>
      <c r="K3569" t="s">
        <v>31094</v>
      </c>
      <c r="L3569">
        <v>1257804</v>
      </c>
      <c r="M3569">
        <v>0</v>
      </c>
      <c r="N3569" t="s">
        <v>11625</v>
      </c>
      <c r="O3569" t="s">
        <v>31095</v>
      </c>
    </row>
    <row r="3570" spans="1:17" x14ac:dyDescent="0.3">
      <c r="A3570" t="s">
        <v>31096</v>
      </c>
      <c r="B3570" t="s">
        <v>3984</v>
      </c>
      <c r="C3570" t="s">
        <v>31097</v>
      </c>
      <c r="D3570" t="s">
        <v>31098</v>
      </c>
      <c r="E3570" t="s">
        <v>31099</v>
      </c>
      <c r="F3570" t="s">
        <v>31100</v>
      </c>
      <c r="G3570" t="s">
        <v>3917</v>
      </c>
      <c r="H3570">
        <v>32.0351</v>
      </c>
      <c r="I3570">
        <v>48</v>
      </c>
      <c r="K3570" t="s">
        <v>31101</v>
      </c>
      <c r="L3570">
        <v>546</v>
      </c>
      <c r="M3570">
        <v>10224</v>
      </c>
      <c r="N3570" t="s">
        <v>11625</v>
      </c>
      <c r="O3570" t="s">
        <v>31102</v>
      </c>
    </row>
    <row r="3571" spans="1:17" x14ac:dyDescent="0.3">
      <c r="A3571" t="s">
        <v>31103</v>
      </c>
      <c r="B3571" t="s">
        <v>3984</v>
      </c>
      <c r="C3571" t="s">
        <v>31104</v>
      </c>
      <c r="D3571" t="s">
        <v>31105</v>
      </c>
      <c r="E3571" t="s">
        <v>31106</v>
      </c>
      <c r="F3571" t="s">
        <v>31107</v>
      </c>
      <c r="G3571" t="s">
        <v>3917</v>
      </c>
      <c r="H3571">
        <v>34.692</v>
      </c>
      <c r="I3571">
        <v>45.6</v>
      </c>
      <c r="K3571" t="s">
        <v>31108</v>
      </c>
      <c r="L3571">
        <v>641</v>
      </c>
      <c r="M3571">
        <v>9934</v>
      </c>
      <c r="N3571" t="s">
        <v>11625</v>
      </c>
      <c r="O3571" t="s">
        <v>31109</v>
      </c>
    </row>
    <row r="3572" spans="1:17" x14ac:dyDescent="0.3">
      <c r="A3572" t="s">
        <v>31110</v>
      </c>
      <c r="B3572" t="s">
        <v>3984</v>
      </c>
      <c r="C3572" t="s">
        <v>31111</v>
      </c>
      <c r="D3572" t="s">
        <v>31112</v>
      </c>
      <c r="E3572" t="s">
        <v>31113</v>
      </c>
      <c r="F3572" t="s">
        <v>31114</v>
      </c>
      <c r="G3572" t="s">
        <v>3917</v>
      </c>
      <c r="H3572">
        <v>46.1785</v>
      </c>
      <c r="I3572">
        <v>47.5</v>
      </c>
      <c r="K3572" t="s">
        <v>31115</v>
      </c>
      <c r="L3572">
        <v>19</v>
      </c>
      <c r="M3572">
        <v>0</v>
      </c>
      <c r="N3572" t="s">
        <v>7677</v>
      </c>
      <c r="O3572" t="s">
        <v>31116</v>
      </c>
      <c r="Q3572">
        <v>22</v>
      </c>
    </row>
    <row r="3573" spans="1:17" x14ac:dyDescent="0.3">
      <c r="A3573" t="s">
        <v>31117</v>
      </c>
      <c r="B3573" t="s">
        <v>6388</v>
      </c>
      <c r="D3573" t="s">
        <v>31118</v>
      </c>
      <c r="E3573" t="s">
        <v>31119</v>
      </c>
      <c r="F3573" t="s">
        <v>31120</v>
      </c>
      <c r="G3573" t="s">
        <v>3917</v>
      </c>
      <c r="H3573">
        <v>2038.82</v>
      </c>
      <c r="I3573">
        <v>37.6</v>
      </c>
      <c r="K3573" t="s">
        <v>31121</v>
      </c>
      <c r="L3573">
        <v>20583</v>
      </c>
      <c r="M3573">
        <v>0</v>
      </c>
      <c r="N3573" t="s">
        <v>31122</v>
      </c>
      <c r="O3573" t="s">
        <v>31123</v>
      </c>
    </row>
    <row r="3574" spans="1:17" x14ac:dyDescent="0.3">
      <c r="A3574" t="s">
        <v>31124</v>
      </c>
      <c r="B3574" t="s">
        <v>4226</v>
      </c>
      <c r="C3574" t="s">
        <v>31125</v>
      </c>
      <c r="D3574" t="s">
        <v>31126</v>
      </c>
      <c r="E3574" t="s">
        <v>31127</v>
      </c>
      <c r="F3574" t="s">
        <v>31128</v>
      </c>
      <c r="G3574" t="s">
        <v>3917</v>
      </c>
      <c r="H3574">
        <v>90.869799999999998</v>
      </c>
      <c r="I3574">
        <v>31.8</v>
      </c>
      <c r="K3574" t="s">
        <v>31129</v>
      </c>
      <c r="L3574">
        <v>12877</v>
      </c>
      <c r="M3574">
        <v>0</v>
      </c>
      <c r="N3574" t="s">
        <v>31130</v>
      </c>
      <c r="O3574" t="s">
        <v>31131</v>
      </c>
    </row>
    <row r="3575" spans="1:17" x14ac:dyDescent="0.3">
      <c r="A3575" t="s">
        <v>31132</v>
      </c>
      <c r="B3575" t="s">
        <v>4443</v>
      </c>
      <c r="C3575" t="s">
        <v>31133</v>
      </c>
      <c r="D3575" t="s">
        <v>31134</v>
      </c>
      <c r="E3575" t="s">
        <v>31135</v>
      </c>
      <c r="F3575" t="s">
        <v>31136</v>
      </c>
      <c r="G3575" t="s">
        <v>3917</v>
      </c>
      <c r="H3575">
        <v>2562.75</v>
      </c>
      <c r="I3575">
        <v>41.6</v>
      </c>
      <c r="K3575" t="s">
        <v>31137</v>
      </c>
      <c r="L3575">
        <v>565356</v>
      </c>
      <c r="M3575">
        <v>0</v>
      </c>
      <c r="N3575" t="s">
        <v>8585</v>
      </c>
      <c r="O3575" t="s">
        <v>31138</v>
      </c>
    </row>
    <row r="3576" spans="1:17" x14ac:dyDescent="0.3">
      <c r="A3576" t="s">
        <v>31139</v>
      </c>
      <c r="B3576" t="s">
        <v>6388</v>
      </c>
      <c r="D3576" t="s">
        <v>31140</v>
      </c>
      <c r="E3576" t="s">
        <v>31141</v>
      </c>
      <c r="F3576" t="s">
        <v>31142</v>
      </c>
      <c r="G3576" t="s">
        <v>3917</v>
      </c>
      <c r="H3576">
        <v>1558.71</v>
      </c>
      <c r="I3576">
        <v>40.1</v>
      </c>
      <c r="K3576" t="s">
        <v>31143</v>
      </c>
      <c r="L3576">
        <v>83587</v>
      </c>
      <c r="M3576">
        <v>0</v>
      </c>
      <c r="N3576" t="s">
        <v>14644</v>
      </c>
      <c r="O3576" t="s">
        <v>31144</v>
      </c>
    </row>
    <row r="3577" spans="1:17" x14ac:dyDescent="0.3">
      <c r="A3577" t="s">
        <v>31145</v>
      </c>
      <c r="B3577" t="s">
        <v>4091</v>
      </c>
      <c r="C3577" t="s">
        <v>31146</v>
      </c>
      <c r="D3577" t="s">
        <v>31147</v>
      </c>
      <c r="E3577" t="s">
        <v>31148</v>
      </c>
      <c r="F3577" t="s">
        <v>31149</v>
      </c>
      <c r="G3577" t="s">
        <v>3906</v>
      </c>
      <c r="H3577">
        <v>58.8459</v>
      </c>
      <c r="I3577">
        <v>56.9893</v>
      </c>
      <c r="J3577" t="s">
        <v>31150</v>
      </c>
      <c r="K3577" t="s">
        <v>31151</v>
      </c>
      <c r="L3577">
        <v>186</v>
      </c>
      <c r="M3577">
        <v>8220</v>
      </c>
      <c r="N3577" t="s">
        <v>11625</v>
      </c>
      <c r="O3577" t="s">
        <v>31152</v>
      </c>
      <c r="P3577" t="s">
        <v>31153</v>
      </c>
    </row>
    <row r="3578" spans="1:17" x14ac:dyDescent="0.3">
      <c r="A3578" t="s">
        <v>31154</v>
      </c>
      <c r="B3578" t="s">
        <v>3984</v>
      </c>
      <c r="C3578" t="s">
        <v>31155</v>
      </c>
      <c r="D3578" t="s">
        <v>31156</v>
      </c>
      <c r="E3578" t="s">
        <v>31157</v>
      </c>
      <c r="F3578" t="s">
        <v>31158</v>
      </c>
      <c r="G3578" t="s">
        <v>3917</v>
      </c>
      <c r="H3578">
        <v>21.899799999999999</v>
      </c>
      <c r="I3578">
        <v>56.1</v>
      </c>
      <c r="K3578" t="s">
        <v>31159</v>
      </c>
      <c r="L3578">
        <v>2205</v>
      </c>
      <c r="M3578">
        <v>7618</v>
      </c>
      <c r="N3578" t="s">
        <v>5088</v>
      </c>
      <c r="O3578" t="s">
        <v>31160</v>
      </c>
    </row>
    <row r="3579" spans="1:17" x14ac:dyDescent="0.3">
      <c r="A3579" t="s">
        <v>31161</v>
      </c>
      <c r="B3579" t="s">
        <v>3984</v>
      </c>
      <c r="C3579">
        <v>1346</v>
      </c>
      <c r="D3579" t="s">
        <v>31162</v>
      </c>
      <c r="E3579" t="s">
        <v>31157</v>
      </c>
      <c r="F3579" t="s">
        <v>31163</v>
      </c>
      <c r="G3579" t="s">
        <v>3917</v>
      </c>
      <c r="H3579">
        <v>32.302100000000003</v>
      </c>
      <c r="I3579">
        <v>60.1</v>
      </c>
      <c r="K3579" t="s">
        <v>31164</v>
      </c>
      <c r="L3579">
        <v>3398</v>
      </c>
      <c r="M3579">
        <v>11255</v>
      </c>
      <c r="N3579" t="s">
        <v>5088</v>
      </c>
      <c r="O3579" t="s">
        <v>31165</v>
      </c>
    </row>
    <row r="3580" spans="1:17" x14ac:dyDescent="0.3">
      <c r="A3580" t="s">
        <v>31166</v>
      </c>
      <c r="B3580" t="s">
        <v>3984</v>
      </c>
      <c r="C3580" t="s">
        <v>31167</v>
      </c>
      <c r="D3580" t="s">
        <v>31168</v>
      </c>
      <c r="E3580" t="s">
        <v>31157</v>
      </c>
      <c r="F3580" t="s">
        <v>31169</v>
      </c>
      <c r="G3580" t="s">
        <v>3917</v>
      </c>
      <c r="H3580">
        <v>23.324100000000001</v>
      </c>
      <c r="I3580">
        <v>52.9</v>
      </c>
      <c r="K3580" t="s">
        <v>31170</v>
      </c>
      <c r="L3580">
        <v>594</v>
      </c>
      <c r="M3580">
        <v>8171</v>
      </c>
      <c r="N3580" t="s">
        <v>5088</v>
      </c>
      <c r="O3580" t="s">
        <v>31171</v>
      </c>
    </row>
    <row r="3581" spans="1:17" x14ac:dyDescent="0.3">
      <c r="A3581" t="s">
        <v>31172</v>
      </c>
      <c r="B3581" t="s">
        <v>4635</v>
      </c>
      <c r="C3581" t="s">
        <v>31173</v>
      </c>
      <c r="D3581" t="s">
        <v>31174</v>
      </c>
      <c r="E3581" t="s">
        <v>31175</v>
      </c>
      <c r="F3581" t="s">
        <v>31176</v>
      </c>
      <c r="G3581" t="s">
        <v>3917</v>
      </c>
      <c r="H3581">
        <v>1116.99</v>
      </c>
      <c r="I3581">
        <v>41.1</v>
      </c>
      <c r="K3581" t="s">
        <v>31177</v>
      </c>
      <c r="L3581">
        <v>2723</v>
      </c>
      <c r="M3581">
        <v>0</v>
      </c>
      <c r="N3581" t="s">
        <v>10385</v>
      </c>
      <c r="O3581" t="s">
        <v>31178</v>
      </c>
    </row>
    <row r="3582" spans="1:17" x14ac:dyDescent="0.3">
      <c r="A3582" t="s">
        <v>31179</v>
      </c>
      <c r="B3582" t="s">
        <v>4091</v>
      </c>
      <c r="C3582" t="s">
        <v>31180</v>
      </c>
      <c r="D3582" t="s">
        <v>31181</v>
      </c>
      <c r="E3582" t="s">
        <v>31182</v>
      </c>
      <c r="F3582" t="s">
        <v>31183</v>
      </c>
      <c r="G3582" t="s">
        <v>3917</v>
      </c>
      <c r="H3582">
        <v>83.637500000000003</v>
      </c>
      <c r="I3582">
        <v>27.1</v>
      </c>
      <c r="K3582" t="s">
        <v>31184</v>
      </c>
      <c r="L3582">
        <v>14630</v>
      </c>
      <c r="M3582">
        <v>26</v>
      </c>
      <c r="N3582" t="s">
        <v>31185</v>
      </c>
      <c r="O3582" t="s">
        <v>31186</v>
      </c>
    </row>
    <row r="3583" spans="1:17" x14ac:dyDescent="0.3">
      <c r="A3583" t="s">
        <v>31187</v>
      </c>
      <c r="B3583" t="s">
        <v>4347</v>
      </c>
      <c r="C3583" t="s">
        <v>31188</v>
      </c>
      <c r="D3583" t="s">
        <v>31189</v>
      </c>
      <c r="E3583" t="s">
        <v>31190</v>
      </c>
      <c r="F3583" t="s">
        <v>31191</v>
      </c>
      <c r="G3583" t="s">
        <v>3906</v>
      </c>
      <c r="H3583">
        <v>41.412500000000001</v>
      </c>
      <c r="I3583">
        <v>51.500300000000003</v>
      </c>
      <c r="J3583" t="s">
        <v>31192</v>
      </c>
      <c r="K3583" t="s">
        <v>31193</v>
      </c>
      <c r="L3583">
        <v>22</v>
      </c>
      <c r="M3583">
        <v>0</v>
      </c>
      <c r="N3583" t="s">
        <v>10394</v>
      </c>
      <c r="O3583" t="s">
        <v>31194</v>
      </c>
    </row>
    <row r="3584" spans="1:17" x14ac:dyDescent="0.3">
      <c r="A3584" t="s">
        <v>31195</v>
      </c>
      <c r="B3584" t="s">
        <v>3984</v>
      </c>
      <c r="C3584" t="s">
        <v>31196</v>
      </c>
      <c r="D3584" t="s">
        <v>31197</v>
      </c>
      <c r="E3584" t="s">
        <v>31198</v>
      </c>
      <c r="F3584" t="s">
        <v>31199</v>
      </c>
      <c r="G3584" t="s">
        <v>3989</v>
      </c>
      <c r="H3584">
        <v>56.102499999999999</v>
      </c>
      <c r="I3584">
        <v>50.1</v>
      </c>
      <c r="K3584" t="s">
        <v>31200</v>
      </c>
      <c r="L3584">
        <v>126</v>
      </c>
      <c r="M3584">
        <v>15888</v>
      </c>
      <c r="N3584" t="s">
        <v>15980</v>
      </c>
      <c r="O3584" t="s">
        <v>31201</v>
      </c>
      <c r="P3584" t="s">
        <v>31202</v>
      </c>
    </row>
    <row r="3585" spans="1:16" x14ac:dyDescent="0.3">
      <c r="A3585" t="s">
        <v>31203</v>
      </c>
      <c r="B3585" t="s">
        <v>4267</v>
      </c>
      <c r="C3585" t="s">
        <v>31204</v>
      </c>
      <c r="D3585" t="s">
        <v>31205</v>
      </c>
      <c r="E3585" t="s">
        <v>31206</v>
      </c>
      <c r="F3585" t="s">
        <v>31207</v>
      </c>
      <c r="G3585" t="s">
        <v>3917</v>
      </c>
      <c r="H3585">
        <v>498.44400000000002</v>
      </c>
      <c r="I3585">
        <v>38.5</v>
      </c>
      <c r="K3585" t="s">
        <v>31208</v>
      </c>
      <c r="L3585">
        <v>3983</v>
      </c>
      <c r="M3585">
        <v>0</v>
      </c>
      <c r="N3585" t="s">
        <v>8443</v>
      </c>
      <c r="O3585" t="s">
        <v>31209</v>
      </c>
    </row>
    <row r="3586" spans="1:16" x14ac:dyDescent="0.3">
      <c r="A3586" t="s">
        <v>31210</v>
      </c>
      <c r="B3586" t="s">
        <v>4267</v>
      </c>
      <c r="C3586" t="s">
        <v>31211</v>
      </c>
      <c r="D3586" t="s">
        <v>31212</v>
      </c>
      <c r="E3586" t="s">
        <v>31206</v>
      </c>
      <c r="F3586" t="s">
        <v>31213</v>
      </c>
      <c r="G3586" t="s">
        <v>3917</v>
      </c>
      <c r="H3586">
        <v>858.59900000000005</v>
      </c>
      <c r="I3586">
        <v>0</v>
      </c>
      <c r="K3586" t="s">
        <v>31214</v>
      </c>
      <c r="L3586">
        <v>11108</v>
      </c>
      <c r="M3586">
        <v>0</v>
      </c>
      <c r="N3586" t="s">
        <v>8443</v>
      </c>
      <c r="O3586" t="s">
        <v>31215</v>
      </c>
    </row>
    <row r="3587" spans="1:16" x14ac:dyDescent="0.3">
      <c r="A3587" t="s">
        <v>31216</v>
      </c>
      <c r="B3587" t="s">
        <v>3984</v>
      </c>
      <c r="C3587" t="s">
        <v>31217</v>
      </c>
      <c r="D3587" t="s">
        <v>31218</v>
      </c>
      <c r="E3587" t="s">
        <v>31219</v>
      </c>
      <c r="F3587" t="s">
        <v>31220</v>
      </c>
      <c r="G3587" t="s">
        <v>3917</v>
      </c>
      <c r="H3587">
        <v>62.8352</v>
      </c>
      <c r="I3587">
        <v>50.8</v>
      </c>
      <c r="K3587" t="s">
        <v>31221</v>
      </c>
      <c r="L3587">
        <v>1716</v>
      </c>
      <c r="M3587">
        <v>0</v>
      </c>
      <c r="N3587" t="s">
        <v>31222</v>
      </c>
      <c r="O3587" t="s">
        <v>31223</v>
      </c>
    </row>
    <row r="3588" spans="1:16" x14ac:dyDescent="0.3">
      <c r="A3588" t="s">
        <v>31224</v>
      </c>
      <c r="B3588" t="s">
        <v>4226</v>
      </c>
      <c r="C3588" t="s">
        <v>31225</v>
      </c>
      <c r="D3588" t="s">
        <v>31226</v>
      </c>
      <c r="E3588" t="s">
        <v>31227</v>
      </c>
      <c r="F3588" t="s">
        <v>31228</v>
      </c>
      <c r="G3588" t="s">
        <v>3917</v>
      </c>
      <c r="H3588">
        <v>327.56700000000001</v>
      </c>
      <c r="I3588">
        <v>32.5</v>
      </c>
      <c r="K3588" t="s">
        <v>31229</v>
      </c>
      <c r="L3588">
        <v>62430</v>
      </c>
      <c r="M3588">
        <v>0</v>
      </c>
      <c r="N3588" t="s">
        <v>11907</v>
      </c>
      <c r="O3588" t="s">
        <v>31230</v>
      </c>
    </row>
    <row r="3589" spans="1:16" x14ac:dyDescent="0.3">
      <c r="A3589" t="s">
        <v>31231</v>
      </c>
      <c r="B3589" t="s">
        <v>3923</v>
      </c>
      <c r="D3589" t="s">
        <v>31232</v>
      </c>
      <c r="E3589" t="s">
        <v>24640</v>
      </c>
      <c r="F3589" t="s">
        <v>31233</v>
      </c>
      <c r="G3589" t="s">
        <v>3917</v>
      </c>
      <c r="H3589">
        <v>414.04700000000003</v>
      </c>
      <c r="I3589">
        <v>35.200000000000003</v>
      </c>
      <c r="K3589" t="s">
        <v>31234</v>
      </c>
      <c r="L3589">
        <v>126352</v>
      </c>
      <c r="M3589">
        <v>0</v>
      </c>
      <c r="N3589" t="s">
        <v>11907</v>
      </c>
      <c r="O3589" t="s">
        <v>31235</v>
      </c>
    </row>
    <row r="3590" spans="1:16" x14ac:dyDescent="0.3">
      <c r="A3590" t="s">
        <v>31236</v>
      </c>
      <c r="B3590" t="s">
        <v>3923</v>
      </c>
      <c r="D3590" t="s">
        <v>31237</v>
      </c>
      <c r="E3590" t="s">
        <v>24640</v>
      </c>
      <c r="F3590" t="s">
        <v>31238</v>
      </c>
      <c r="G3590" t="s">
        <v>3917</v>
      </c>
      <c r="H3590">
        <v>629.65599999999995</v>
      </c>
      <c r="I3590">
        <v>34.5</v>
      </c>
      <c r="K3590" t="s">
        <v>31239</v>
      </c>
      <c r="L3590">
        <v>171584</v>
      </c>
      <c r="M3590">
        <v>0</v>
      </c>
      <c r="N3590" t="s">
        <v>11907</v>
      </c>
      <c r="O3590" t="s">
        <v>31240</v>
      </c>
    </row>
    <row r="3591" spans="1:16" x14ac:dyDescent="0.3">
      <c r="A3591" t="s">
        <v>31241</v>
      </c>
      <c r="B3591" t="s">
        <v>3923</v>
      </c>
      <c r="D3591" t="s">
        <v>31242</v>
      </c>
      <c r="E3591" t="s">
        <v>24640</v>
      </c>
      <c r="F3591" t="s">
        <v>31243</v>
      </c>
      <c r="G3591" t="s">
        <v>3917</v>
      </c>
      <c r="H3591">
        <v>797.92600000000004</v>
      </c>
      <c r="I3591">
        <v>35.9</v>
      </c>
      <c r="K3591" t="s">
        <v>31244</v>
      </c>
      <c r="L3591">
        <v>158704</v>
      </c>
      <c r="M3591">
        <v>0</v>
      </c>
      <c r="N3591" t="s">
        <v>11907</v>
      </c>
      <c r="O3591" t="s">
        <v>31245</v>
      </c>
    </row>
    <row r="3592" spans="1:16" x14ac:dyDescent="0.3">
      <c r="A3592" t="s">
        <v>31246</v>
      </c>
      <c r="B3592" t="s">
        <v>3923</v>
      </c>
      <c r="D3592" t="s">
        <v>31247</v>
      </c>
      <c r="E3592" t="s">
        <v>24640</v>
      </c>
      <c r="F3592" t="s">
        <v>31248</v>
      </c>
      <c r="G3592" t="s">
        <v>3917</v>
      </c>
      <c r="H3592">
        <v>853.34799999999996</v>
      </c>
      <c r="I3592">
        <v>35.9</v>
      </c>
      <c r="K3592" t="s">
        <v>31249</v>
      </c>
      <c r="L3592">
        <v>159477</v>
      </c>
      <c r="M3592">
        <v>0</v>
      </c>
      <c r="N3592" t="s">
        <v>11907</v>
      </c>
      <c r="O3592" t="s">
        <v>31250</v>
      </c>
    </row>
    <row r="3593" spans="1:16" x14ac:dyDescent="0.3">
      <c r="A3593" t="s">
        <v>31251</v>
      </c>
      <c r="B3593" t="s">
        <v>4267</v>
      </c>
      <c r="C3593" t="s">
        <v>31252</v>
      </c>
      <c r="D3593" t="s">
        <v>31253</v>
      </c>
      <c r="E3593" t="s">
        <v>31254</v>
      </c>
      <c r="F3593" t="s">
        <v>31255</v>
      </c>
      <c r="G3593" t="s">
        <v>3989</v>
      </c>
      <c r="H3593">
        <v>3.9411100000000001</v>
      </c>
      <c r="I3593">
        <v>37.4</v>
      </c>
      <c r="K3593" t="s">
        <v>31256</v>
      </c>
      <c r="L3593">
        <v>4572</v>
      </c>
      <c r="M3593">
        <v>0</v>
      </c>
      <c r="N3593" t="s">
        <v>10874</v>
      </c>
      <c r="O3593" t="s">
        <v>31257</v>
      </c>
    </row>
    <row r="3594" spans="1:16" x14ac:dyDescent="0.3">
      <c r="A3594" t="s">
        <v>31258</v>
      </c>
      <c r="B3594" t="s">
        <v>3984</v>
      </c>
      <c r="C3594" t="s">
        <v>31259</v>
      </c>
      <c r="D3594" t="s">
        <v>31260</v>
      </c>
      <c r="E3594" t="s">
        <v>31261</v>
      </c>
      <c r="F3594" t="s">
        <v>31262</v>
      </c>
      <c r="G3594" t="s">
        <v>3989</v>
      </c>
      <c r="H3594">
        <v>59.790999999999997</v>
      </c>
      <c r="I3594">
        <v>44.1</v>
      </c>
      <c r="K3594" t="s">
        <v>31263</v>
      </c>
      <c r="L3594">
        <v>79106</v>
      </c>
      <c r="M3594">
        <v>0</v>
      </c>
      <c r="N3594" t="s">
        <v>27348</v>
      </c>
      <c r="O3594" t="s">
        <v>31264</v>
      </c>
    </row>
    <row r="3595" spans="1:16" x14ac:dyDescent="0.3">
      <c r="A3595" t="s">
        <v>760</v>
      </c>
      <c r="B3595" t="s">
        <v>4198</v>
      </c>
      <c r="C3595" t="s">
        <v>31265</v>
      </c>
      <c r="D3595" t="s">
        <v>31266</v>
      </c>
      <c r="E3595" t="s">
        <v>31267</v>
      </c>
      <c r="F3595" t="s">
        <v>31268</v>
      </c>
      <c r="G3595" t="s">
        <v>3917</v>
      </c>
      <c r="H3595">
        <v>39.322299999999998</v>
      </c>
      <c r="I3595">
        <v>41</v>
      </c>
      <c r="K3595" t="s">
        <v>31269</v>
      </c>
      <c r="L3595">
        <v>411</v>
      </c>
      <c r="M3595">
        <v>0</v>
      </c>
      <c r="N3595" t="s">
        <v>27348</v>
      </c>
      <c r="O3595" t="s">
        <v>31270</v>
      </c>
    </row>
    <row r="3596" spans="1:16" x14ac:dyDescent="0.3">
      <c r="A3596" t="s">
        <v>31271</v>
      </c>
      <c r="B3596" t="s">
        <v>3984</v>
      </c>
      <c r="C3596" t="s">
        <v>31272</v>
      </c>
      <c r="D3596" t="s">
        <v>31273</v>
      </c>
      <c r="E3596" t="s">
        <v>31274</v>
      </c>
      <c r="F3596" t="s">
        <v>31275</v>
      </c>
      <c r="G3596" t="s">
        <v>3917</v>
      </c>
      <c r="H3596">
        <v>39.764400000000002</v>
      </c>
      <c r="I3596">
        <v>48.1</v>
      </c>
      <c r="K3596" t="s">
        <v>31276</v>
      </c>
      <c r="L3596">
        <v>451</v>
      </c>
      <c r="M3596">
        <v>13894</v>
      </c>
      <c r="N3596" t="s">
        <v>19633</v>
      </c>
      <c r="O3596" t="s">
        <v>31277</v>
      </c>
    </row>
    <row r="3597" spans="1:16" x14ac:dyDescent="0.3">
      <c r="A3597" t="s">
        <v>31278</v>
      </c>
      <c r="B3597" t="s">
        <v>4226</v>
      </c>
      <c r="C3597" t="s">
        <v>31279</v>
      </c>
      <c r="D3597" t="s">
        <v>31280</v>
      </c>
      <c r="E3597" t="s">
        <v>31281</v>
      </c>
      <c r="F3597" t="s">
        <v>31282</v>
      </c>
      <c r="G3597" t="s">
        <v>3906</v>
      </c>
      <c r="H3597">
        <v>126.248</v>
      </c>
      <c r="I3597">
        <v>44.998699999999999</v>
      </c>
      <c r="J3597" t="s">
        <v>31283</v>
      </c>
      <c r="K3597" t="s">
        <v>31284</v>
      </c>
      <c r="L3597">
        <v>32</v>
      </c>
      <c r="M3597">
        <v>22475</v>
      </c>
      <c r="N3597" t="s">
        <v>31285</v>
      </c>
      <c r="O3597" t="s">
        <v>31286</v>
      </c>
      <c r="P3597" t="s">
        <v>31287</v>
      </c>
    </row>
    <row r="3598" spans="1:16" x14ac:dyDescent="0.3">
      <c r="A3598" t="s">
        <v>31288</v>
      </c>
      <c r="B3598" t="s">
        <v>3923</v>
      </c>
      <c r="D3598" t="s">
        <v>31289</v>
      </c>
      <c r="E3598" t="s">
        <v>31290</v>
      </c>
      <c r="F3598" t="s">
        <v>31291</v>
      </c>
      <c r="G3598" t="s">
        <v>3917</v>
      </c>
      <c r="H3598">
        <v>318.36599999999999</v>
      </c>
      <c r="I3598">
        <v>37.700000000000003</v>
      </c>
      <c r="K3598" t="s">
        <v>31292</v>
      </c>
      <c r="L3598">
        <v>157716</v>
      </c>
      <c r="M3598">
        <v>0</v>
      </c>
      <c r="N3598" t="s">
        <v>13050</v>
      </c>
      <c r="O3598" t="s">
        <v>31293</v>
      </c>
    </row>
    <row r="3599" spans="1:16" x14ac:dyDescent="0.3">
      <c r="A3599" t="s">
        <v>31294</v>
      </c>
      <c r="B3599" t="s">
        <v>3984</v>
      </c>
      <c r="C3599" t="s">
        <v>31295</v>
      </c>
      <c r="D3599" t="s">
        <v>31296</v>
      </c>
      <c r="E3599" t="s">
        <v>31297</v>
      </c>
      <c r="F3599" t="s">
        <v>31298</v>
      </c>
      <c r="G3599" t="s">
        <v>3989</v>
      </c>
      <c r="H3599">
        <v>51.201300000000003</v>
      </c>
      <c r="I3599">
        <v>0</v>
      </c>
      <c r="K3599" t="s">
        <v>31299</v>
      </c>
      <c r="L3599">
        <v>8646</v>
      </c>
      <c r="M3599">
        <v>0</v>
      </c>
      <c r="N3599" t="s">
        <v>27348</v>
      </c>
      <c r="O3599" t="s">
        <v>31300</v>
      </c>
    </row>
    <row r="3600" spans="1:16" x14ac:dyDescent="0.3">
      <c r="A3600" t="s">
        <v>31301</v>
      </c>
      <c r="B3600" t="s">
        <v>3912</v>
      </c>
      <c r="C3600" t="s">
        <v>31302</v>
      </c>
      <c r="D3600" t="s">
        <v>31303</v>
      </c>
      <c r="E3600" t="s">
        <v>31304</v>
      </c>
      <c r="F3600" t="s">
        <v>31305</v>
      </c>
      <c r="G3600" t="s">
        <v>3917</v>
      </c>
      <c r="H3600">
        <v>88.079099999999997</v>
      </c>
      <c r="I3600">
        <v>31.4</v>
      </c>
      <c r="K3600" t="s">
        <v>31306</v>
      </c>
      <c r="L3600">
        <v>1632</v>
      </c>
      <c r="M3600">
        <v>0</v>
      </c>
      <c r="N3600" t="s">
        <v>31307</v>
      </c>
      <c r="O3600" t="s">
        <v>31308</v>
      </c>
    </row>
    <row r="3601" spans="1:17" x14ac:dyDescent="0.3">
      <c r="A3601" t="s">
        <v>31309</v>
      </c>
      <c r="B3601" t="s">
        <v>3923</v>
      </c>
      <c r="C3601" t="s">
        <v>31310</v>
      </c>
      <c r="D3601" t="s">
        <v>31311</v>
      </c>
      <c r="E3601" t="s">
        <v>31312</v>
      </c>
      <c r="F3601" t="s">
        <v>31313</v>
      </c>
      <c r="G3601" t="s">
        <v>3917</v>
      </c>
      <c r="H3601">
        <v>503.28899999999999</v>
      </c>
      <c r="I3601">
        <v>31.9</v>
      </c>
      <c r="K3601" t="s">
        <v>31314</v>
      </c>
      <c r="L3601">
        <v>13204</v>
      </c>
      <c r="M3601">
        <v>30271</v>
      </c>
      <c r="N3601" t="s">
        <v>31315</v>
      </c>
      <c r="O3601" t="s">
        <v>31316</v>
      </c>
    </row>
    <row r="3602" spans="1:17" x14ac:dyDescent="0.3">
      <c r="A3602" t="s">
        <v>31317</v>
      </c>
      <c r="B3602" t="s">
        <v>3984</v>
      </c>
      <c r="C3602" t="s">
        <v>31318</v>
      </c>
      <c r="D3602" t="s">
        <v>31319</v>
      </c>
      <c r="E3602" t="s">
        <v>31320</v>
      </c>
      <c r="F3602" t="s">
        <v>31321</v>
      </c>
      <c r="G3602" t="s">
        <v>3917</v>
      </c>
      <c r="H3602">
        <v>34.626199999999997</v>
      </c>
      <c r="I3602">
        <v>54.8</v>
      </c>
      <c r="K3602" t="s">
        <v>31322</v>
      </c>
      <c r="L3602">
        <v>169</v>
      </c>
      <c r="M3602">
        <v>0</v>
      </c>
      <c r="N3602" t="s">
        <v>4948</v>
      </c>
      <c r="O3602" t="s">
        <v>31323</v>
      </c>
    </row>
    <row r="3603" spans="1:17" x14ac:dyDescent="0.3">
      <c r="A3603" t="s">
        <v>31324</v>
      </c>
      <c r="B3603" t="s">
        <v>3984</v>
      </c>
      <c r="C3603" t="s">
        <v>31325</v>
      </c>
      <c r="D3603" t="s">
        <v>31326</v>
      </c>
      <c r="E3603" t="s">
        <v>27643</v>
      </c>
      <c r="F3603" t="s">
        <v>31327</v>
      </c>
      <c r="G3603" t="s">
        <v>3917</v>
      </c>
      <c r="H3603">
        <v>20.7378</v>
      </c>
      <c r="I3603">
        <v>56.5</v>
      </c>
      <c r="K3603" t="s">
        <v>31328</v>
      </c>
      <c r="L3603">
        <v>200</v>
      </c>
      <c r="M3603">
        <v>0</v>
      </c>
      <c r="N3603" t="s">
        <v>9419</v>
      </c>
      <c r="O3603" t="s">
        <v>31329</v>
      </c>
    </row>
    <row r="3604" spans="1:17" x14ac:dyDescent="0.3">
      <c r="A3604" t="s">
        <v>31330</v>
      </c>
      <c r="B3604" t="s">
        <v>3984</v>
      </c>
      <c r="C3604" t="s">
        <v>31331</v>
      </c>
      <c r="D3604" t="s">
        <v>31332</v>
      </c>
      <c r="E3604" t="s">
        <v>27643</v>
      </c>
      <c r="F3604" t="s">
        <v>31333</v>
      </c>
      <c r="G3604" t="s">
        <v>3917</v>
      </c>
      <c r="H3604">
        <v>36.823500000000003</v>
      </c>
      <c r="I3604">
        <v>50.2</v>
      </c>
      <c r="K3604" t="s">
        <v>31334</v>
      </c>
      <c r="L3604">
        <v>124</v>
      </c>
      <c r="M3604">
        <v>0</v>
      </c>
      <c r="N3604" t="s">
        <v>9419</v>
      </c>
      <c r="O3604" t="s">
        <v>31335</v>
      </c>
    </row>
    <row r="3605" spans="1:17" x14ac:dyDescent="0.3">
      <c r="A3605" t="s">
        <v>31336</v>
      </c>
      <c r="B3605" t="s">
        <v>3984</v>
      </c>
      <c r="C3605" t="s">
        <v>31337</v>
      </c>
      <c r="D3605" t="s">
        <v>31338</v>
      </c>
      <c r="E3605" t="s">
        <v>27643</v>
      </c>
      <c r="F3605" t="s">
        <v>31339</v>
      </c>
      <c r="G3605" t="s">
        <v>3917</v>
      </c>
      <c r="H3605">
        <v>40.783799999999999</v>
      </c>
      <c r="I3605">
        <v>55.3</v>
      </c>
      <c r="K3605" t="s">
        <v>31340</v>
      </c>
      <c r="L3605">
        <v>68</v>
      </c>
      <c r="M3605">
        <v>0</v>
      </c>
      <c r="N3605" t="s">
        <v>9419</v>
      </c>
      <c r="O3605" t="s">
        <v>31341</v>
      </c>
      <c r="Q3605">
        <v>24</v>
      </c>
    </row>
    <row r="3606" spans="1:17" x14ac:dyDescent="0.3">
      <c r="A3606" t="s">
        <v>31342</v>
      </c>
      <c r="B3606" t="s">
        <v>3984</v>
      </c>
      <c r="C3606" t="s">
        <v>31343</v>
      </c>
      <c r="D3606" t="s">
        <v>31344</v>
      </c>
      <c r="E3606" t="s">
        <v>27643</v>
      </c>
      <c r="F3606" t="s">
        <v>31345</v>
      </c>
      <c r="G3606" t="s">
        <v>3989</v>
      </c>
      <c r="H3606">
        <v>39.037700000000001</v>
      </c>
      <c r="I3606">
        <v>53.3</v>
      </c>
      <c r="K3606" t="s">
        <v>31346</v>
      </c>
      <c r="L3606">
        <v>11</v>
      </c>
      <c r="M3606">
        <v>0</v>
      </c>
      <c r="N3606" t="s">
        <v>9419</v>
      </c>
      <c r="O3606" t="s">
        <v>31347</v>
      </c>
    </row>
    <row r="3607" spans="1:17" x14ac:dyDescent="0.3">
      <c r="A3607" t="s">
        <v>31348</v>
      </c>
      <c r="B3607" t="s">
        <v>4226</v>
      </c>
      <c r="C3607" t="s">
        <v>31349</v>
      </c>
      <c r="D3607" t="s">
        <v>31350</v>
      </c>
      <c r="E3607" t="s">
        <v>31351</v>
      </c>
      <c r="F3607" t="s">
        <v>31352</v>
      </c>
      <c r="G3607" t="s">
        <v>3917</v>
      </c>
      <c r="H3607">
        <v>3802.63</v>
      </c>
      <c r="I3607">
        <v>37.5</v>
      </c>
      <c r="K3607" t="s">
        <v>31353</v>
      </c>
      <c r="L3607">
        <v>785781</v>
      </c>
      <c r="M3607">
        <v>0</v>
      </c>
      <c r="N3607" t="s">
        <v>9419</v>
      </c>
      <c r="O3607" t="s">
        <v>31354</v>
      </c>
    </row>
    <row r="3608" spans="1:17" x14ac:dyDescent="0.3">
      <c r="A3608" t="s">
        <v>31355</v>
      </c>
      <c r="B3608" t="s">
        <v>3984</v>
      </c>
      <c r="C3608" t="s">
        <v>31356</v>
      </c>
      <c r="D3608" t="s">
        <v>31357</v>
      </c>
      <c r="E3608" t="s">
        <v>31358</v>
      </c>
      <c r="F3608" t="s">
        <v>31359</v>
      </c>
      <c r="G3608" t="s">
        <v>3989</v>
      </c>
      <c r="H3608">
        <v>43.539000000000001</v>
      </c>
      <c r="I3608">
        <v>44.8</v>
      </c>
      <c r="K3608" t="s">
        <v>31360</v>
      </c>
      <c r="L3608">
        <v>25</v>
      </c>
      <c r="M3608">
        <v>0</v>
      </c>
      <c r="N3608" t="s">
        <v>14096</v>
      </c>
      <c r="O3608" t="s">
        <v>31361</v>
      </c>
    </row>
    <row r="3609" spans="1:17" x14ac:dyDescent="0.3">
      <c r="A3609" t="s">
        <v>31362</v>
      </c>
      <c r="B3609" t="s">
        <v>3984</v>
      </c>
      <c r="C3609" t="s">
        <v>31363</v>
      </c>
      <c r="D3609" t="s">
        <v>31364</v>
      </c>
      <c r="E3609" t="s">
        <v>31365</v>
      </c>
      <c r="F3609" t="s">
        <v>31366</v>
      </c>
      <c r="G3609" t="s">
        <v>3917</v>
      </c>
      <c r="H3609">
        <v>36.107700000000001</v>
      </c>
      <c r="I3609">
        <v>46.2</v>
      </c>
      <c r="K3609" t="s">
        <v>31367</v>
      </c>
      <c r="L3609">
        <v>585</v>
      </c>
      <c r="M3609">
        <v>0</v>
      </c>
      <c r="N3609" t="s">
        <v>9419</v>
      </c>
      <c r="O3609" t="s">
        <v>31368</v>
      </c>
      <c r="Q3609">
        <v>25</v>
      </c>
    </row>
    <row r="3610" spans="1:17" x14ac:dyDescent="0.3">
      <c r="A3610" t="s">
        <v>31369</v>
      </c>
      <c r="B3610" t="s">
        <v>4443</v>
      </c>
      <c r="C3610" t="s">
        <v>31370</v>
      </c>
      <c r="D3610" t="s">
        <v>31371</v>
      </c>
      <c r="E3610" t="s">
        <v>31372</v>
      </c>
      <c r="F3610" t="s">
        <v>31373</v>
      </c>
      <c r="G3610" t="s">
        <v>3906</v>
      </c>
      <c r="H3610">
        <v>3038</v>
      </c>
      <c r="I3610">
        <v>40.866900000000001</v>
      </c>
      <c r="J3610" t="s">
        <v>31374</v>
      </c>
      <c r="K3610" t="s">
        <v>31375</v>
      </c>
      <c r="L3610">
        <v>46654</v>
      </c>
      <c r="M3610">
        <v>55454</v>
      </c>
      <c r="N3610" t="s">
        <v>9419</v>
      </c>
      <c r="O3610" t="s">
        <v>31376</v>
      </c>
      <c r="P3610" t="s">
        <v>31377</v>
      </c>
    </row>
    <row r="3611" spans="1:17" x14ac:dyDescent="0.3">
      <c r="A3611" t="s">
        <v>31378</v>
      </c>
      <c r="B3611" t="s">
        <v>3984</v>
      </c>
      <c r="C3611" t="s">
        <v>31379</v>
      </c>
      <c r="D3611" t="s">
        <v>31380</v>
      </c>
      <c r="E3611" t="s">
        <v>27643</v>
      </c>
      <c r="F3611" t="s">
        <v>31381</v>
      </c>
      <c r="G3611" t="s">
        <v>3917</v>
      </c>
      <c r="H3611">
        <v>35.972999999999999</v>
      </c>
      <c r="I3611">
        <v>56.3</v>
      </c>
      <c r="K3611" t="s">
        <v>31382</v>
      </c>
      <c r="L3611">
        <v>414</v>
      </c>
      <c r="M3611">
        <v>0</v>
      </c>
      <c r="N3611" t="s">
        <v>9419</v>
      </c>
      <c r="O3611" t="s">
        <v>31383</v>
      </c>
    </row>
    <row r="3612" spans="1:17" x14ac:dyDescent="0.3">
      <c r="A3612" t="s">
        <v>31384</v>
      </c>
      <c r="B3612" t="s">
        <v>3984</v>
      </c>
      <c r="C3612" t="s">
        <v>31385</v>
      </c>
      <c r="D3612" t="s">
        <v>31386</v>
      </c>
      <c r="E3612" t="s">
        <v>27643</v>
      </c>
      <c r="F3612" t="s">
        <v>31387</v>
      </c>
      <c r="G3612" t="s">
        <v>3917</v>
      </c>
      <c r="H3612">
        <v>27.201899999999998</v>
      </c>
      <c r="I3612">
        <v>46.3</v>
      </c>
      <c r="K3612" t="s">
        <v>31388</v>
      </c>
      <c r="L3612">
        <v>39</v>
      </c>
      <c r="M3612">
        <v>0</v>
      </c>
      <c r="N3612" t="s">
        <v>9419</v>
      </c>
      <c r="O3612" t="s">
        <v>31389</v>
      </c>
      <c r="Q3612">
        <v>24</v>
      </c>
    </row>
    <row r="3613" spans="1:17" x14ac:dyDescent="0.3">
      <c r="A3613" t="s">
        <v>31390</v>
      </c>
      <c r="B3613" t="s">
        <v>3984</v>
      </c>
      <c r="C3613" t="s">
        <v>31391</v>
      </c>
      <c r="D3613" t="s">
        <v>31392</v>
      </c>
      <c r="E3613" t="s">
        <v>27643</v>
      </c>
      <c r="F3613" t="s">
        <v>31393</v>
      </c>
      <c r="G3613" t="s">
        <v>3917</v>
      </c>
      <c r="H3613">
        <v>23.976199999999999</v>
      </c>
      <c r="I3613">
        <v>57</v>
      </c>
      <c r="K3613" t="s">
        <v>31394</v>
      </c>
      <c r="L3613">
        <v>157</v>
      </c>
      <c r="M3613">
        <v>0</v>
      </c>
      <c r="N3613" t="s">
        <v>9419</v>
      </c>
      <c r="O3613" t="s">
        <v>31395</v>
      </c>
    </row>
    <row r="3614" spans="1:17" x14ac:dyDescent="0.3">
      <c r="A3614" t="s">
        <v>31396</v>
      </c>
      <c r="B3614" t="s">
        <v>3984</v>
      </c>
      <c r="C3614" t="s">
        <v>31397</v>
      </c>
      <c r="D3614" t="s">
        <v>31398</v>
      </c>
      <c r="E3614" t="s">
        <v>27643</v>
      </c>
      <c r="F3614" t="s">
        <v>31399</v>
      </c>
      <c r="G3614" t="s">
        <v>3989</v>
      </c>
      <c r="H3614">
        <v>34.748399999999997</v>
      </c>
      <c r="I3614">
        <v>54</v>
      </c>
      <c r="K3614" t="s">
        <v>31400</v>
      </c>
      <c r="L3614">
        <v>25</v>
      </c>
      <c r="M3614">
        <v>0</v>
      </c>
      <c r="N3614" t="s">
        <v>9419</v>
      </c>
      <c r="O3614" t="s">
        <v>31401</v>
      </c>
    </row>
    <row r="3615" spans="1:17" x14ac:dyDescent="0.3">
      <c r="A3615" t="s">
        <v>31402</v>
      </c>
      <c r="B3615" t="s">
        <v>3984</v>
      </c>
      <c r="C3615" t="s">
        <v>31403</v>
      </c>
      <c r="D3615" t="s">
        <v>31404</v>
      </c>
      <c r="E3615" t="s">
        <v>31405</v>
      </c>
      <c r="F3615" t="s">
        <v>31406</v>
      </c>
      <c r="G3615" t="s">
        <v>3917</v>
      </c>
      <c r="H3615">
        <v>27.977499999999999</v>
      </c>
      <c r="I3615">
        <v>52.7</v>
      </c>
      <c r="K3615" t="s">
        <v>31407</v>
      </c>
      <c r="L3615">
        <v>120</v>
      </c>
      <c r="M3615">
        <v>0</v>
      </c>
      <c r="N3615" t="s">
        <v>31408</v>
      </c>
      <c r="O3615" t="s">
        <v>31409</v>
      </c>
    </row>
    <row r="3616" spans="1:17" x14ac:dyDescent="0.3">
      <c r="A3616" t="s">
        <v>31410</v>
      </c>
      <c r="B3616" t="s">
        <v>3984</v>
      </c>
      <c r="C3616" t="s">
        <v>31411</v>
      </c>
      <c r="D3616" t="s">
        <v>31412</v>
      </c>
      <c r="E3616" t="s">
        <v>31405</v>
      </c>
      <c r="F3616" t="s">
        <v>31413</v>
      </c>
      <c r="G3616" t="s">
        <v>3917</v>
      </c>
      <c r="H3616">
        <v>33.743400000000001</v>
      </c>
      <c r="I3616">
        <v>52.5</v>
      </c>
      <c r="K3616" t="s">
        <v>31414</v>
      </c>
      <c r="L3616">
        <v>867</v>
      </c>
      <c r="M3616">
        <v>0</v>
      </c>
      <c r="N3616" t="s">
        <v>31408</v>
      </c>
      <c r="O3616" t="s">
        <v>31415</v>
      </c>
    </row>
    <row r="3617" spans="1:17" x14ac:dyDescent="0.3">
      <c r="A3617" t="s">
        <v>31416</v>
      </c>
      <c r="B3617" t="s">
        <v>3984</v>
      </c>
      <c r="C3617" t="s">
        <v>31417</v>
      </c>
      <c r="D3617" t="s">
        <v>31418</v>
      </c>
      <c r="E3617" t="s">
        <v>31405</v>
      </c>
      <c r="F3617" t="s">
        <v>31419</v>
      </c>
      <c r="G3617" t="s">
        <v>3917</v>
      </c>
      <c r="H3617">
        <v>44.999899999999997</v>
      </c>
      <c r="I3617">
        <v>51</v>
      </c>
      <c r="K3617" t="s">
        <v>31420</v>
      </c>
      <c r="L3617">
        <v>276</v>
      </c>
      <c r="M3617">
        <v>0</v>
      </c>
      <c r="N3617" t="s">
        <v>31408</v>
      </c>
      <c r="O3617" t="s">
        <v>31421</v>
      </c>
    </row>
    <row r="3618" spans="1:17" x14ac:dyDescent="0.3">
      <c r="A3618" t="s">
        <v>31422</v>
      </c>
      <c r="B3618" t="s">
        <v>3984</v>
      </c>
      <c r="C3618" t="s">
        <v>31423</v>
      </c>
      <c r="D3618" t="s">
        <v>31424</v>
      </c>
      <c r="E3618" t="s">
        <v>31405</v>
      </c>
      <c r="F3618" t="s">
        <v>31425</v>
      </c>
      <c r="G3618" t="s">
        <v>3917</v>
      </c>
      <c r="H3618">
        <v>37.899099999999997</v>
      </c>
      <c r="I3618">
        <v>51.9</v>
      </c>
      <c r="K3618" t="s">
        <v>31426</v>
      </c>
      <c r="L3618">
        <v>263</v>
      </c>
      <c r="M3618">
        <v>0</v>
      </c>
      <c r="N3618" t="s">
        <v>31408</v>
      </c>
      <c r="O3618" t="s">
        <v>31427</v>
      </c>
    </row>
    <row r="3619" spans="1:17" x14ac:dyDescent="0.3">
      <c r="A3619" t="s">
        <v>31428</v>
      </c>
      <c r="B3619" t="s">
        <v>3984</v>
      </c>
      <c r="C3619" t="s">
        <v>31429</v>
      </c>
      <c r="D3619" t="s">
        <v>31430</v>
      </c>
      <c r="E3619" t="s">
        <v>31405</v>
      </c>
      <c r="F3619" t="s">
        <v>31431</v>
      </c>
      <c r="G3619" t="s">
        <v>3917</v>
      </c>
      <c r="H3619">
        <v>23.5001</v>
      </c>
      <c r="I3619">
        <v>52.9</v>
      </c>
      <c r="K3619" t="s">
        <v>31432</v>
      </c>
      <c r="L3619">
        <v>109</v>
      </c>
      <c r="M3619">
        <v>0</v>
      </c>
      <c r="N3619" t="s">
        <v>31408</v>
      </c>
      <c r="O3619" t="s">
        <v>31433</v>
      </c>
    </row>
    <row r="3620" spans="1:17" x14ac:dyDescent="0.3">
      <c r="A3620" t="s">
        <v>31434</v>
      </c>
      <c r="B3620" t="s">
        <v>4772</v>
      </c>
      <c r="C3620" t="s">
        <v>31435</v>
      </c>
      <c r="D3620" t="s">
        <v>31436</v>
      </c>
      <c r="E3620" t="s">
        <v>31437</v>
      </c>
      <c r="F3620" t="s">
        <v>31438</v>
      </c>
      <c r="G3620" t="s">
        <v>3917</v>
      </c>
      <c r="H3620">
        <v>16.8962</v>
      </c>
      <c r="I3620">
        <v>71.400000000000006</v>
      </c>
      <c r="K3620" t="s">
        <v>31439</v>
      </c>
      <c r="L3620">
        <v>27</v>
      </c>
      <c r="M3620">
        <v>0</v>
      </c>
      <c r="N3620" t="s">
        <v>9419</v>
      </c>
      <c r="O3620" t="s">
        <v>31440</v>
      </c>
    </row>
    <row r="3621" spans="1:17" x14ac:dyDescent="0.3">
      <c r="A3621" t="s">
        <v>31441</v>
      </c>
      <c r="B3621" t="s">
        <v>4347</v>
      </c>
      <c r="C3621" t="s">
        <v>31442</v>
      </c>
      <c r="D3621" t="s">
        <v>31443</v>
      </c>
      <c r="E3621" t="s">
        <v>31444</v>
      </c>
      <c r="F3621" t="s">
        <v>31445</v>
      </c>
      <c r="G3621" t="s">
        <v>3989</v>
      </c>
      <c r="H3621">
        <v>30.6874</v>
      </c>
      <c r="I3621">
        <v>42.3</v>
      </c>
      <c r="K3621" t="s">
        <v>31446</v>
      </c>
      <c r="L3621">
        <v>77</v>
      </c>
      <c r="M3621">
        <v>0</v>
      </c>
      <c r="N3621" t="s">
        <v>14015</v>
      </c>
      <c r="O3621" t="s">
        <v>31447</v>
      </c>
    </row>
    <row r="3622" spans="1:17" x14ac:dyDescent="0.3">
      <c r="A3622" t="s">
        <v>31448</v>
      </c>
      <c r="B3622" t="s">
        <v>4347</v>
      </c>
      <c r="C3622" t="s">
        <v>31449</v>
      </c>
      <c r="D3622" t="s">
        <v>31450</v>
      </c>
      <c r="E3622" t="s">
        <v>31451</v>
      </c>
      <c r="F3622" t="s">
        <v>31452</v>
      </c>
      <c r="G3622" t="s">
        <v>3989</v>
      </c>
      <c r="H3622">
        <v>53.346899999999998</v>
      </c>
      <c r="I3622">
        <v>49.3</v>
      </c>
      <c r="K3622" t="s">
        <v>31453</v>
      </c>
      <c r="L3622">
        <v>220</v>
      </c>
      <c r="M3622">
        <v>0</v>
      </c>
      <c r="N3622" t="s">
        <v>14015</v>
      </c>
      <c r="O3622" t="s">
        <v>31454</v>
      </c>
    </row>
    <row r="3623" spans="1:17" x14ac:dyDescent="0.3">
      <c r="A3623" t="s">
        <v>31455</v>
      </c>
      <c r="B3623" t="s">
        <v>3984</v>
      </c>
      <c r="C3623" t="s">
        <v>31456</v>
      </c>
      <c r="D3623" t="s">
        <v>31457</v>
      </c>
      <c r="E3623" t="s">
        <v>31458</v>
      </c>
      <c r="F3623" t="s">
        <v>31459</v>
      </c>
      <c r="G3623" t="s">
        <v>3917</v>
      </c>
      <c r="H3623">
        <v>36.134099999999997</v>
      </c>
      <c r="I3623">
        <v>52.7</v>
      </c>
      <c r="K3623" t="s">
        <v>31460</v>
      </c>
      <c r="L3623">
        <v>194</v>
      </c>
      <c r="M3623">
        <v>0</v>
      </c>
      <c r="N3623" t="s">
        <v>6789</v>
      </c>
      <c r="O3623" t="s">
        <v>31461</v>
      </c>
      <c r="Q3623">
        <v>20</v>
      </c>
    </row>
    <row r="3624" spans="1:17" x14ac:dyDescent="0.3">
      <c r="A3624" t="s">
        <v>31462</v>
      </c>
      <c r="B3624" t="s">
        <v>4208</v>
      </c>
      <c r="C3624" t="s">
        <v>31463</v>
      </c>
      <c r="D3624" t="s">
        <v>31464</v>
      </c>
      <c r="E3624" t="s">
        <v>31465</v>
      </c>
      <c r="F3624" t="s">
        <v>31466</v>
      </c>
      <c r="G3624" t="s">
        <v>3917</v>
      </c>
      <c r="H3624">
        <v>186.673</v>
      </c>
      <c r="I3624">
        <v>42.5</v>
      </c>
      <c r="K3624" t="s">
        <v>31467</v>
      </c>
      <c r="L3624">
        <v>18975</v>
      </c>
      <c r="M3624">
        <v>0</v>
      </c>
      <c r="N3624" t="s">
        <v>31468</v>
      </c>
      <c r="O3624" t="s">
        <v>31469</v>
      </c>
    </row>
    <row r="3625" spans="1:17" x14ac:dyDescent="0.3">
      <c r="A3625" t="s">
        <v>31470</v>
      </c>
      <c r="B3625" t="s">
        <v>3984</v>
      </c>
      <c r="C3625" t="s">
        <v>31471</v>
      </c>
      <c r="D3625" t="s">
        <v>31472</v>
      </c>
      <c r="E3625" t="s">
        <v>31473</v>
      </c>
      <c r="F3625" t="s">
        <v>31474</v>
      </c>
      <c r="G3625" t="s">
        <v>3917</v>
      </c>
      <c r="H3625">
        <v>30.7941</v>
      </c>
      <c r="I3625">
        <v>55.8</v>
      </c>
      <c r="K3625" t="s">
        <v>31475</v>
      </c>
      <c r="L3625">
        <v>869</v>
      </c>
      <c r="M3625">
        <v>0</v>
      </c>
      <c r="N3625" t="s">
        <v>31468</v>
      </c>
      <c r="O3625" t="s">
        <v>31476</v>
      </c>
      <c r="Q3625">
        <v>15</v>
      </c>
    </row>
    <row r="3626" spans="1:17" x14ac:dyDescent="0.3">
      <c r="A3626" t="s">
        <v>31477</v>
      </c>
      <c r="B3626" t="s">
        <v>3984</v>
      </c>
      <c r="C3626" t="s">
        <v>31478</v>
      </c>
      <c r="D3626" t="s">
        <v>31479</v>
      </c>
      <c r="E3626" t="s">
        <v>31480</v>
      </c>
      <c r="F3626" t="s">
        <v>31481</v>
      </c>
      <c r="G3626" t="s">
        <v>3989</v>
      </c>
      <c r="H3626">
        <v>58.188800000000001</v>
      </c>
      <c r="I3626">
        <v>46.3</v>
      </c>
      <c r="K3626" t="s">
        <v>31482</v>
      </c>
      <c r="L3626">
        <v>2078</v>
      </c>
      <c r="M3626">
        <v>0</v>
      </c>
      <c r="N3626" t="s">
        <v>11609</v>
      </c>
      <c r="O3626" t="s">
        <v>31483</v>
      </c>
    </row>
    <row r="3627" spans="1:17" x14ac:dyDescent="0.3">
      <c r="A3627" t="s">
        <v>31484</v>
      </c>
      <c r="B3627" t="s">
        <v>4226</v>
      </c>
      <c r="C3627" t="s">
        <v>31485</v>
      </c>
      <c r="D3627" t="s">
        <v>31486</v>
      </c>
      <c r="E3627" t="s">
        <v>31487</v>
      </c>
      <c r="F3627" t="s">
        <v>31488</v>
      </c>
      <c r="G3627" t="s">
        <v>3917</v>
      </c>
      <c r="H3627">
        <v>300.27199999999999</v>
      </c>
      <c r="I3627">
        <v>27</v>
      </c>
      <c r="K3627" t="s">
        <v>31489</v>
      </c>
      <c r="L3627">
        <v>1347</v>
      </c>
      <c r="M3627">
        <v>19074</v>
      </c>
      <c r="N3627" t="s">
        <v>11609</v>
      </c>
      <c r="O3627" t="s">
        <v>31490</v>
      </c>
      <c r="P3627" t="s">
        <v>31491</v>
      </c>
    </row>
    <row r="3628" spans="1:17" x14ac:dyDescent="0.3">
      <c r="A3628" t="s">
        <v>31492</v>
      </c>
      <c r="B3628" t="s">
        <v>4226</v>
      </c>
      <c r="C3628" t="s">
        <v>31493</v>
      </c>
      <c r="D3628" t="s">
        <v>31494</v>
      </c>
      <c r="E3628" t="s">
        <v>31495</v>
      </c>
      <c r="F3628" t="s">
        <v>31496</v>
      </c>
      <c r="G3628" t="s">
        <v>3917</v>
      </c>
      <c r="H3628">
        <v>333.08100000000002</v>
      </c>
      <c r="I3628">
        <v>36.299999999999997</v>
      </c>
      <c r="K3628" t="s">
        <v>31497</v>
      </c>
      <c r="L3628">
        <v>123317</v>
      </c>
      <c r="M3628">
        <v>0</v>
      </c>
      <c r="N3628" t="s">
        <v>13281</v>
      </c>
      <c r="O3628" t="s">
        <v>31498</v>
      </c>
    </row>
    <row r="3629" spans="1:17" x14ac:dyDescent="0.3">
      <c r="A3629" t="s">
        <v>31499</v>
      </c>
      <c r="B3629" t="s">
        <v>3912</v>
      </c>
      <c r="C3629" t="s">
        <v>31500</v>
      </c>
      <c r="D3629" t="s">
        <v>31501</v>
      </c>
      <c r="E3629" t="s">
        <v>31502</v>
      </c>
      <c r="F3629" t="s">
        <v>31503</v>
      </c>
      <c r="G3629" t="s">
        <v>3917</v>
      </c>
      <c r="H3629">
        <v>24.1098</v>
      </c>
      <c r="I3629">
        <v>50</v>
      </c>
      <c r="K3629" t="s">
        <v>31504</v>
      </c>
      <c r="L3629">
        <v>286</v>
      </c>
      <c r="M3629">
        <v>0</v>
      </c>
      <c r="N3629" t="s">
        <v>31505</v>
      </c>
      <c r="O3629" t="s">
        <v>31506</v>
      </c>
    </row>
    <row r="3630" spans="1:17" x14ac:dyDescent="0.3">
      <c r="A3630" t="s">
        <v>31507</v>
      </c>
      <c r="B3630" t="s">
        <v>3912</v>
      </c>
      <c r="C3630" t="s">
        <v>31500</v>
      </c>
      <c r="D3630" t="s">
        <v>31508</v>
      </c>
      <c r="E3630" t="s">
        <v>31502</v>
      </c>
      <c r="F3630" t="s">
        <v>31509</v>
      </c>
      <c r="G3630" t="s">
        <v>3917</v>
      </c>
      <c r="H3630">
        <v>36.668100000000003</v>
      </c>
      <c r="I3630">
        <v>34.200000000000003</v>
      </c>
      <c r="K3630" t="s">
        <v>31510</v>
      </c>
      <c r="L3630">
        <v>10508</v>
      </c>
      <c r="M3630">
        <v>0</v>
      </c>
      <c r="N3630" t="s">
        <v>31505</v>
      </c>
      <c r="O3630" t="s">
        <v>31511</v>
      </c>
    </row>
    <row r="3631" spans="1:17" x14ac:dyDescent="0.3">
      <c r="A3631" t="s">
        <v>31512</v>
      </c>
      <c r="B3631" t="s">
        <v>3912</v>
      </c>
      <c r="C3631" t="s">
        <v>31513</v>
      </c>
      <c r="D3631" t="s">
        <v>31514</v>
      </c>
      <c r="E3631" t="s">
        <v>31502</v>
      </c>
      <c r="F3631" t="s">
        <v>31515</v>
      </c>
      <c r="G3631" t="s">
        <v>3917</v>
      </c>
      <c r="H3631">
        <v>101.554</v>
      </c>
      <c r="I3631">
        <v>31.4</v>
      </c>
      <c r="K3631" t="s">
        <v>31516</v>
      </c>
      <c r="L3631">
        <v>71510</v>
      </c>
      <c r="M3631">
        <v>0</v>
      </c>
      <c r="N3631" t="s">
        <v>31505</v>
      </c>
      <c r="O3631" t="s">
        <v>31517</v>
      </c>
    </row>
    <row r="3632" spans="1:17" x14ac:dyDescent="0.3">
      <c r="A3632" t="s">
        <v>31518</v>
      </c>
      <c r="B3632" t="s">
        <v>3912</v>
      </c>
      <c r="C3632" t="s">
        <v>31519</v>
      </c>
      <c r="D3632" t="s">
        <v>31520</v>
      </c>
      <c r="E3632" t="s">
        <v>31502</v>
      </c>
      <c r="F3632" t="s">
        <v>31521</v>
      </c>
      <c r="G3632" t="s">
        <v>3917</v>
      </c>
      <c r="H3632">
        <v>84.188100000000006</v>
      </c>
      <c r="I3632">
        <v>41.6</v>
      </c>
      <c r="K3632" t="s">
        <v>31522</v>
      </c>
      <c r="L3632">
        <v>76845</v>
      </c>
      <c r="M3632">
        <v>0</v>
      </c>
      <c r="N3632" t="s">
        <v>31505</v>
      </c>
      <c r="O3632" t="s">
        <v>31523</v>
      </c>
    </row>
    <row r="3633" spans="1:17" x14ac:dyDescent="0.3">
      <c r="A3633" t="s">
        <v>31524</v>
      </c>
      <c r="B3633" t="s">
        <v>3984</v>
      </c>
      <c r="C3633" t="s">
        <v>31525</v>
      </c>
      <c r="D3633" t="s">
        <v>31526</v>
      </c>
      <c r="E3633" t="s">
        <v>30246</v>
      </c>
      <c r="F3633" t="s">
        <v>31527</v>
      </c>
      <c r="G3633" t="s">
        <v>3989</v>
      </c>
      <c r="H3633">
        <v>41.189</v>
      </c>
      <c r="I3633">
        <v>50.8</v>
      </c>
      <c r="K3633" t="s">
        <v>31528</v>
      </c>
      <c r="L3633">
        <v>448</v>
      </c>
      <c r="M3633">
        <v>0</v>
      </c>
      <c r="N3633" t="s">
        <v>25309</v>
      </c>
      <c r="O3633" t="s">
        <v>31529</v>
      </c>
    </row>
    <row r="3634" spans="1:17" x14ac:dyDescent="0.3">
      <c r="A3634" t="s">
        <v>31530</v>
      </c>
      <c r="B3634" t="s">
        <v>3984</v>
      </c>
      <c r="C3634" t="s">
        <v>31531</v>
      </c>
      <c r="D3634" t="s">
        <v>31532</v>
      </c>
      <c r="E3634" t="s">
        <v>31533</v>
      </c>
      <c r="F3634" t="s">
        <v>31534</v>
      </c>
      <c r="G3634" t="s">
        <v>3989</v>
      </c>
      <c r="H3634">
        <v>47.7149</v>
      </c>
      <c r="I3634">
        <v>41.7</v>
      </c>
      <c r="K3634" t="s">
        <v>31535</v>
      </c>
      <c r="L3634">
        <v>826</v>
      </c>
      <c r="M3634">
        <v>12795</v>
      </c>
      <c r="N3634" t="s">
        <v>25309</v>
      </c>
      <c r="O3634" t="s">
        <v>31536</v>
      </c>
      <c r="Q3634">
        <v>24</v>
      </c>
    </row>
    <row r="3635" spans="1:17" x14ac:dyDescent="0.3">
      <c r="A3635" t="s">
        <v>31537</v>
      </c>
      <c r="B3635" t="s">
        <v>3912</v>
      </c>
      <c r="C3635" t="s">
        <v>31538</v>
      </c>
      <c r="D3635" t="s">
        <v>31539</v>
      </c>
      <c r="E3635" t="s">
        <v>31540</v>
      </c>
      <c r="F3635" t="s">
        <v>31541</v>
      </c>
      <c r="G3635" t="s">
        <v>3917</v>
      </c>
      <c r="H3635">
        <v>38.200899999999997</v>
      </c>
      <c r="I3635">
        <v>49.2</v>
      </c>
      <c r="K3635" t="s">
        <v>31542</v>
      </c>
      <c r="L3635">
        <v>2543</v>
      </c>
      <c r="M3635">
        <v>0</v>
      </c>
      <c r="N3635" t="s">
        <v>25309</v>
      </c>
      <c r="O3635" t="s">
        <v>31543</v>
      </c>
    </row>
    <row r="3636" spans="1:17" x14ac:dyDescent="0.3">
      <c r="A3636" t="s">
        <v>31544</v>
      </c>
      <c r="B3636" t="s">
        <v>4772</v>
      </c>
      <c r="C3636">
        <v>549</v>
      </c>
      <c r="D3636" t="s">
        <v>31545</v>
      </c>
      <c r="E3636" t="s">
        <v>31546</v>
      </c>
      <c r="F3636" t="s">
        <v>31547</v>
      </c>
      <c r="G3636" t="s">
        <v>3989</v>
      </c>
      <c r="H3636">
        <v>74.658900000000003</v>
      </c>
      <c r="I3636">
        <v>51.2</v>
      </c>
      <c r="K3636" t="s">
        <v>31548</v>
      </c>
      <c r="L3636">
        <v>1851</v>
      </c>
      <c r="M3636">
        <v>0</v>
      </c>
      <c r="N3636" t="s">
        <v>13760</v>
      </c>
      <c r="O3636" t="s">
        <v>31549</v>
      </c>
    </row>
    <row r="3637" spans="1:17" x14ac:dyDescent="0.3">
      <c r="A3637" t="s">
        <v>3756</v>
      </c>
      <c r="B3637" t="s">
        <v>3984</v>
      </c>
      <c r="C3637" t="s">
        <v>31550</v>
      </c>
      <c r="D3637" t="s">
        <v>31551</v>
      </c>
      <c r="E3637" t="s">
        <v>31552</v>
      </c>
      <c r="F3637" t="s">
        <v>31553</v>
      </c>
      <c r="G3637" t="s">
        <v>3989</v>
      </c>
      <c r="H3637">
        <v>49.1188</v>
      </c>
      <c r="I3637">
        <v>53.6</v>
      </c>
      <c r="K3637" t="s">
        <v>31554</v>
      </c>
      <c r="L3637">
        <v>12435</v>
      </c>
      <c r="M3637">
        <v>0</v>
      </c>
      <c r="N3637" t="s">
        <v>13760</v>
      </c>
      <c r="O3637" t="s">
        <v>31555</v>
      </c>
      <c r="Q3637">
        <v>24</v>
      </c>
    </row>
    <row r="3638" spans="1:17" x14ac:dyDescent="0.3">
      <c r="A3638" t="s">
        <v>31556</v>
      </c>
      <c r="B3638" t="s">
        <v>3923</v>
      </c>
      <c r="C3638" t="s">
        <v>31557</v>
      </c>
      <c r="D3638" t="s">
        <v>31558</v>
      </c>
      <c r="E3638" t="s">
        <v>31559</v>
      </c>
      <c r="F3638" t="s">
        <v>31560</v>
      </c>
      <c r="G3638" t="s">
        <v>3917</v>
      </c>
      <c r="H3638">
        <v>517.42999999999995</v>
      </c>
      <c r="I3638">
        <v>33</v>
      </c>
      <c r="K3638" t="s">
        <v>31561</v>
      </c>
      <c r="L3638">
        <v>15383</v>
      </c>
      <c r="M3638">
        <v>0</v>
      </c>
      <c r="N3638" t="s">
        <v>13760</v>
      </c>
      <c r="O3638" t="s">
        <v>31562</v>
      </c>
    </row>
    <row r="3639" spans="1:17" x14ac:dyDescent="0.3">
      <c r="A3639" t="s">
        <v>31563</v>
      </c>
      <c r="B3639" t="s">
        <v>3923</v>
      </c>
      <c r="D3639" t="s">
        <v>31564</v>
      </c>
      <c r="E3639" t="s">
        <v>31565</v>
      </c>
      <c r="F3639" t="s">
        <v>31566</v>
      </c>
      <c r="G3639" t="s">
        <v>3906</v>
      </c>
      <c r="H3639">
        <v>538.06100000000004</v>
      </c>
      <c r="I3639">
        <v>33.262799999999999</v>
      </c>
      <c r="J3639" t="s">
        <v>31567</v>
      </c>
      <c r="L3639">
        <v>12</v>
      </c>
      <c r="M3639">
        <v>0</v>
      </c>
      <c r="N3639" t="s">
        <v>19787</v>
      </c>
      <c r="O3639" t="s">
        <v>31568</v>
      </c>
    </row>
    <row r="3640" spans="1:17" x14ac:dyDescent="0.3">
      <c r="A3640" t="s">
        <v>31569</v>
      </c>
      <c r="B3640" t="s">
        <v>4367</v>
      </c>
      <c r="C3640" t="s">
        <v>31570</v>
      </c>
      <c r="D3640" t="s">
        <v>31571</v>
      </c>
      <c r="E3640" t="s">
        <v>31572</v>
      </c>
      <c r="F3640" t="s">
        <v>31573</v>
      </c>
      <c r="G3640" t="s">
        <v>3989</v>
      </c>
      <c r="H3640">
        <v>614.56899999999996</v>
      </c>
      <c r="I3640">
        <v>41.6</v>
      </c>
      <c r="K3640" t="s">
        <v>31574</v>
      </c>
      <c r="L3640">
        <v>5060</v>
      </c>
      <c r="M3640">
        <v>0</v>
      </c>
      <c r="N3640" t="s">
        <v>31505</v>
      </c>
      <c r="O3640" t="s">
        <v>31575</v>
      </c>
    </row>
    <row r="3641" spans="1:17" x14ac:dyDescent="0.3">
      <c r="A3641" t="s">
        <v>31576</v>
      </c>
      <c r="B3641" t="s">
        <v>3984</v>
      </c>
      <c r="C3641" t="s">
        <v>31577</v>
      </c>
      <c r="D3641" t="s">
        <v>31578</v>
      </c>
      <c r="E3641" t="s">
        <v>31579</v>
      </c>
      <c r="F3641" t="s">
        <v>31580</v>
      </c>
      <c r="G3641" t="s">
        <v>3917</v>
      </c>
      <c r="H3641">
        <v>26.520700000000001</v>
      </c>
      <c r="I3641">
        <v>52.5</v>
      </c>
      <c r="K3641" t="s">
        <v>31581</v>
      </c>
      <c r="L3641">
        <v>617</v>
      </c>
      <c r="M3641">
        <v>0</v>
      </c>
      <c r="N3641" t="s">
        <v>20659</v>
      </c>
      <c r="O3641" t="s">
        <v>31582</v>
      </c>
    </row>
    <row r="3642" spans="1:17" x14ac:dyDescent="0.3">
      <c r="A3642" t="s">
        <v>31583</v>
      </c>
      <c r="B3642" t="s">
        <v>3984</v>
      </c>
      <c r="C3642" t="s">
        <v>31584</v>
      </c>
      <c r="D3642" t="s">
        <v>31585</v>
      </c>
      <c r="E3642" t="s">
        <v>31586</v>
      </c>
      <c r="F3642" t="s">
        <v>31587</v>
      </c>
      <c r="G3642" t="s">
        <v>3917</v>
      </c>
      <c r="H3642">
        <v>33.963999999999999</v>
      </c>
      <c r="I3642">
        <v>52.7</v>
      </c>
      <c r="K3642" t="s">
        <v>31588</v>
      </c>
      <c r="L3642">
        <v>737</v>
      </c>
      <c r="M3642">
        <v>0</v>
      </c>
      <c r="N3642" t="s">
        <v>5669</v>
      </c>
      <c r="O3642" t="s">
        <v>31589</v>
      </c>
    </row>
    <row r="3643" spans="1:17" x14ac:dyDescent="0.3">
      <c r="A3643" t="s">
        <v>269</v>
      </c>
      <c r="B3643" t="s">
        <v>3984</v>
      </c>
      <c r="C3643" t="s">
        <v>31590</v>
      </c>
      <c r="D3643" t="s">
        <v>31591</v>
      </c>
      <c r="E3643" t="s">
        <v>31592</v>
      </c>
      <c r="F3643" t="s">
        <v>31593</v>
      </c>
      <c r="G3643" t="s">
        <v>4048</v>
      </c>
      <c r="H3643">
        <v>32.7791</v>
      </c>
      <c r="I3643">
        <v>51.323700000000002</v>
      </c>
      <c r="J3643" t="s">
        <v>31594</v>
      </c>
      <c r="L3643">
        <v>10</v>
      </c>
      <c r="M3643">
        <v>0</v>
      </c>
      <c r="N3643" t="s">
        <v>31595</v>
      </c>
      <c r="O3643" t="s">
        <v>31596</v>
      </c>
      <c r="Q3643">
        <v>24</v>
      </c>
    </row>
    <row r="3644" spans="1:17" x14ac:dyDescent="0.3">
      <c r="A3644" t="s">
        <v>705</v>
      </c>
      <c r="B3644" t="s">
        <v>4347</v>
      </c>
      <c r="C3644" t="s">
        <v>31597</v>
      </c>
      <c r="D3644" t="s">
        <v>31598</v>
      </c>
      <c r="E3644" t="s">
        <v>31599</v>
      </c>
      <c r="F3644" t="s">
        <v>31600</v>
      </c>
      <c r="G3644" t="s">
        <v>3917</v>
      </c>
      <c r="H3644">
        <v>7.5815999999999999</v>
      </c>
      <c r="I3644">
        <v>56.6</v>
      </c>
      <c r="K3644" t="s">
        <v>31601</v>
      </c>
      <c r="L3644">
        <v>14</v>
      </c>
      <c r="M3644">
        <v>3791</v>
      </c>
      <c r="N3644" t="s">
        <v>13760</v>
      </c>
      <c r="O3644" t="s">
        <v>31602</v>
      </c>
    </row>
    <row r="3645" spans="1:17" x14ac:dyDescent="0.3">
      <c r="A3645" t="s">
        <v>31603</v>
      </c>
      <c r="B3645" t="s">
        <v>4226</v>
      </c>
      <c r="C3645" t="s">
        <v>31604</v>
      </c>
      <c r="D3645" t="s">
        <v>31605</v>
      </c>
      <c r="E3645" t="s">
        <v>31606</v>
      </c>
      <c r="F3645" t="s">
        <v>31607</v>
      </c>
      <c r="G3645" t="s">
        <v>3917</v>
      </c>
      <c r="H3645">
        <v>226.06299999999999</v>
      </c>
      <c r="I3645">
        <v>32.200000000000003</v>
      </c>
      <c r="K3645" t="s">
        <v>31608</v>
      </c>
      <c r="L3645">
        <v>4376</v>
      </c>
      <c r="M3645">
        <v>0</v>
      </c>
      <c r="N3645" t="s">
        <v>31609</v>
      </c>
      <c r="O3645" t="s">
        <v>31610</v>
      </c>
    </row>
    <row r="3646" spans="1:17" x14ac:dyDescent="0.3">
      <c r="A3646" t="s">
        <v>31611</v>
      </c>
      <c r="B3646" t="s">
        <v>5082</v>
      </c>
      <c r="C3646" t="s">
        <v>31612</v>
      </c>
      <c r="D3646" t="s">
        <v>31613</v>
      </c>
      <c r="E3646" t="s">
        <v>31614</v>
      </c>
      <c r="F3646" t="s">
        <v>31615</v>
      </c>
      <c r="G3646" t="s">
        <v>3917</v>
      </c>
      <c r="H3646">
        <v>142.226</v>
      </c>
      <c r="I3646">
        <v>37.299999999999997</v>
      </c>
      <c r="K3646" t="s">
        <v>31616</v>
      </c>
      <c r="L3646">
        <v>548</v>
      </c>
      <c r="M3646">
        <v>0</v>
      </c>
      <c r="N3646" t="s">
        <v>9980</v>
      </c>
      <c r="O3646" t="s">
        <v>31617</v>
      </c>
    </row>
    <row r="3647" spans="1:17" x14ac:dyDescent="0.3">
      <c r="A3647" t="s">
        <v>31618</v>
      </c>
      <c r="B3647" t="s">
        <v>4367</v>
      </c>
      <c r="C3647" t="s">
        <v>31619</v>
      </c>
      <c r="D3647" t="s">
        <v>31620</v>
      </c>
      <c r="E3647" t="s">
        <v>31621</v>
      </c>
      <c r="F3647" t="s">
        <v>31622</v>
      </c>
      <c r="G3647" t="s">
        <v>3917</v>
      </c>
      <c r="H3647">
        <v>718.10900000000004</v>
      </c>
      <c r="I3647">
        <v>38.799999999999997</v>
      </c>
      <c r="K3647" t="s">
        <v>31623</v>
      </c>
      <c r="L3647">
        <v>27041</v>
      </c>
      <c r="M3647">
        <v>0</v>
      </c>
      <c r="N3647" t="s">
        <v>10907</v>
      </c>
      <c r="O3647" t="s">
        <v>31624</v>
      </c>
    </row>
    <row r="3648" spans="1:17" x14ac:dyDescent="0.3">
      <c r="A3648" t="s">
        <v>31625</v>
      </c>
      <c r="B3648" t="s">
        <v>4226</v>
      </c>
      <c r="D3648" t="s">
        <v>31626</v>
      </c>
      <c r="E3648" t="s">
        <v>13946</v>
      </c>
      <c r="F3648" t="s">
        <v>31627</v>
      </c>
      <c r="G3648" t="s">
        <v>3989</v>
      </c>
      <c r="H3648">
        <v>272.16199999999998</v>
      </c>
      <c r="I3648">
        <v>34.799999999999997</v>
      </c>
      <c r="K3648" t="s">
        <v>31628</v>
      </c>
      <c r="L3648">
        <v>213802</v>
      </c>
      <c r="M3648">
        <v>0</v>
      </c>
      <c r="N3648" t="s">
        <v>13949</v>
      </c>
      <c r="O3648" t="s">
        <v>31629</v>
      </c>
    </row>
    <row r="3649" spans="1:17" x14ac:dyDescent="0.3">
      <c r="A3649" t="s">
        <v>31630</v>
      </c>
      <c r="B3649" t="s">
        <v>4635</v>
      </c>
      <c r="C3649" t="s">
        <v>31631</v>
      </c>
      <c r="D3649" t="s">
        <v>31632</v>
      </c>
      <c r="E3649" t="s">
        <v>8496</v>
      </c>
      <c r="F3649" t="s">
        <v>31633</v>
      </c>
      <c r="G3649" t="s">
        <v>3917</v>
      </c>
      <c r="H3649">
        <v>1260.23</v>
      </c>
      <c r="I3649">
        <v>41.4</v>
      </c>
      <c r="K3649" t="s">
        <v>31634</v>
      </c>
      <c r="L3649">
        <v>13422</v>
      </c>
      <c r="M3649">
        <v>15289</v>
      </c>
      <c r="N3649" t="s">
        <v>8499</v>
      </c>
      <c r="O3649" t="s">
        <v>31635</v>
      </c>
    </row>
    <row r="3650" spans="1:17" x14ac:dyDescent="0.3">
      <c r="A3650" t="s">
        <v>31636</v>
      </c>
      <c r="B3650" t="s">
        <v>4443</v>
      </c>
      <c r="C3650" t="s">
        <v>31637</v>
      </c>
      <c r="D3650" t="s">
        <v>31638</v>
      </c>
      <c r="E3650" t="s">
        <v>31639</v>
      </c>
      <c r="F3650" t="s">
        <v>31640</v>
      </c>
      <c r="G3650" t="s">
        <v>3917</v>
      </c>
      <c r="H3650">
        <v>2374.66</v>
      </c>
      <c r="I3650">
        <v>41.3</v>
      </c>
      <c r="K3650" t="s">
        <v>31641</v>
      </c>
      <c r="L3650">
        <v>11079</v>
      </c>
      <c r="M3650">
        <v>0</v>
      </c>
      <c r="N3650" t="s">
        <v>9892</v>
      </c>
      <c r="O3650" t="s">
        <v>31642</v>
      </c>
    </row>
    <row r="3651" spans="1:17" x14ac:dyDescent="0.3">
      <c r="A3651" t="s">
        <v>31643</v>
      </c>
      <c r="B3651" t="s">
        <v>4226</v>
      </c>
      <c r="C3651" t="s">
        <v>31644</v>
      </c>
      <c r="D3651" t="s">
        <v>31645</v>
      </c>
      <c r="E3651" t="s">
        <v>31646</v>
      </c>
      <c r="F3651" t="s">
        <v>31647</v>
      </c>
      <c r="G3651" t="s">
        <v>3906</v>
      </c>
      <c r="H3651">
        <v>705.51599999999996</v>
      </c>
      <c r="I3651">
        <v>37.097000000000001</v>
      </c>
      <c r="J3651" t="s">
        <v>31648</v>
      </c>
      <c r="K3651" t="s">
        <v>31649</v>
      </c>
      <c r="L3651">
        <v>49</v>
      </c>
      <c r="M3651">
        <v>0</v>
      </c>
      <c r="N3651" t="s">
        <v>7353</v>
      </c>
      <c r="O3651" t="s">
        <v>31650</v>
      </c>
    </row>
    <row r="3652" spans="1:17" x14ac:dyDescent="0.3">
      <c r="A3652" t="s">
        <v>31651</v>
      </c>
      <c r="B3652" t="s">
        <v>3923</v>
      </c>
      <c r="D3652" t="s">
        <v>31652</v>
      </c>
      <c r="E3652" t="s">
        <v>31653</v>
      </c>
      <c r="F3652" t="s">
        <v>31654</v>
      </c>
      <c r="G3652" t="s">
        <v>3989</v>
      </c>
      <c r="H3652">
        <v>737.47</v>
      </c>
      <c r="I3652">
        <v>33.700000000000003</v>
      </c>
      <c r="K3652" t="s">
        <v>31655</v>
      </c>
      <c r="L3652">
        <v>1213</v>
      </c>
      <c r="M3652">
        <v>0</v>
      </c>
      <c r="N3652" t="s">
        <v>10490</v>
      </c>
      <c r="O3652" t="s">
        <v>31656</v>
      </c>
    </row>
    <row r="3653" spans="1:17" x14ac:dyDescent="0.3">
      <c r="A3653" t="s">
        <v>31657</v>
      </c>
      <c r="B3653" t="s">
        <v>4635</v>
      </c>
      <c r="C3653" t="s">
        <v>31658</v>
      </c>
      <c r="D3653" t="s">
        <v>31659</v>
      </c>
      <c r="E3653" t="s">
        <v>31660</v>
      </c>
      <c r="F3653" t="s">
        <v>31661</v>
      </c>
      <c r="G3653" t="s">
        <v>3906</v>
      </c>
      <c r="H3653">
        <v>1229.97</v>
      </c>
      <c r="I3653">
        <v>43.069299999999998</v>
      </c>
      <c r="J3653" t="s">
        <v>31662</v>
      </c>
      <c r="K3653" t="s">
        <v>31663</v>
      </c>
      <c r="L3653">
        <v>123</v>
      </c>
      <c r="M3653">
        <v>0</v>
      </c>
      <c r="N3653" t="s">
        <v>9689</v>
      </c>
      <c r="O3653" t="s">
        <v>31664</v>
      </c>
    </row>
    <row r="3654" spans="1:17" x14ac:dyDescent="0.3">
      <c r="A3654" t="s">
        <v>368</v>
      </c>
      <c r="B3654" t="s">
        <v>3984</v>
      </c>
      <c r="C3654" s="23">
        <v>48000</v>
      </c>
      <c r="D3654" t="s">
        <v>31665</v>
      </c>
      <c r="E3654" t="s">
        <v>31666</v>
      </c>
      <c r="F3654" t="s">
        <v>31667</v>
      </c>
      <c r="G3654" t="s">
        <v>3989</v>
      </c>
      <c r="H3654">
        <v>19.0139</v>
      </c>
      <c r="I3654">
        <v>38.9</v>
      </c>
      <c r="K3654" t="s">
        <v>31668</v>
      </c>
      <c r="L3654">
        <v>27</v>
      </c>
      <c r="M3654">
        <v>0</v>
      </c>
      <c r="N3654" t="s">
        <v>9341</v>
      </c>
      <c r="O3654" t="s">
        <v>31669</v>
      </c>
      <c r="Q3654">
        <v>25</v>
      </c>
    </row>
    <row r="3655" spans="1:17" x14ac:dyDescent="0.3">
      <c r="A3655" t="s">
        <v>31670</v>
      </c>
      <c r="B3655" t="s">
        <v>3984</v>
      </c>
      <c r="C3655" t="s">
        <v>31671</v>
      </c>
      <c r="D3655" t="s">
        <v>31672</v>
      </c>
      <c r="E3655" t="s">
        <v>7128</v>
      </c>
      <c r="F3655" t="s">
        <v>31673</v>
      </c>
      <c r="G3655" t="s">
        <v>3917</v>
      </c>
      <c r="H3655">
        <v>12.3245</v>
      </c>
      <c r="I3655">
        <v>32.299999999999997</v>
      </c>
      <c r="K3655" t="s">
        <v>31674</v>
      </c>
      <c r="L3655">
        <v>585</v>
      </c>
      <c r="M3655">
        <v>0</v>
      </c>
      <c r="N3655" t="s">
        <v>7131</v>
      </c>
      <c r="O3655" t="s">
        <v>31675</v>
      </c>
      <c r="Q3655">
        <v>25</v>
      </c>
    </row>
    <row r="3656" spans="1:17" x14ac:dyDescent="0.3">
      <c r="A3656" t="s">
        <v>31676</v>
      </c>
      <c r="B3656" t="s">
        <v>4443</v>
      </c>
      <c r="C3656" t="s">
        <v>31677</v>
      </c>
      <c r="D3656" t="s">
        <v>31678</v>
      </c>
      <c r="E3656" t="s">
        <v>31679</v>
      </c>
      <c r="F3656" t="s">
        <v>31680</v>
      </c>
      <c r="G3656" t="s">
        <v>3917</v>
      </c>
      <c r="H3656">
        <v>2124.33</v>
      </c>
      <c r="I3656">
        <v>40.6</v>
      </c>
      <c r="K3656" t="s">
        <v>31681</v>
      </c>
      <c r="L3656">
        <v>422412</v>
      </c>
      <c r="M3656">
        <v>0</v>
      </c>
      <c r="N3656" t="s">
        <v>7745</v>
      </c>
      <c r="O3656" t="s">
        <v>31682</v>
      </c>
    </row>
    <row r="3657" spans="1:17" x14ac:dyDescent="0.3">
      <c r="A3657" t="s">
        <v>31683</v>
      </c>
      <c r="B3657" t="s">
        <v>3923</v>
      </c>
      <c r="C3657" t="s">
        <v>31684</v>
      </c>
      <c r="D3657" t="s">
        <v>31685</v>
      </c>
      <c r="E3657" t="s">
        <v>31686</v>
      </c>
      <c r="F3657" t="s">
        <v>31687</v>
      </c>
      <c r="G3657" t="s">
        <v>3906</v>
      </c>
      <c r="H3657">
        <v>469.80099999999999</v>
      </c>
      <c r="I3657">
        <v>35.888199999999998</v>
      </c>
      <c r="J3657" t="s">
        <v>31688</v>
      </c>
      <c r="K3657" t="s">
        <v>31689</v>
      </c>
      <c r="L3657">
        <v>21515</v>
      </c>
      <c r="M3657">
        <v>0</v>
      </c>
      <c r="N3657" t="s">
        <v>10142</v>
      </c>
      <c r="O3657" t="s">
        <v>31690</v>
      </c>
    </row>
    <row r="3658" spans="1:17" x14ac:dyDescent="0.3">
      <c r="A3658" t="s">
        <v>31691</v>
      </c>
      <c r="B3658" t="s">
        <v>3923</v>
      </c>
      <c r="C3658" t="s">
        <v>31692</v>
      </c>
      <c r="D3658" t="s">
        <v>31693</v>
      </c>
      <c r="E3658" t="s">
        <v>31694</v>
      </c>
      <c r="F3658" t="s">
        <v>31695</v>
      </c>
      <c r="G3658" t="s">
        <v>3906</v>
      </c>
      <c r="H3658">
        <v>935.66</v>
      </c>
      <c r="I3658">
        <v>37.336199999999998</v>
      </c>
      <c r="J3658" t="s">
        <v>31696</v>
      </c>
      <c r="K3658" t="s">
        <v>31697</v>
      </c>
      <c r="L3658">
        <v>116</v>
      </c>
      <c r="M3658">
        <v>40011</v>
      </c>
      <c r="N3658" t="s">
        <v>17593</v>
      </c>
      <c r="O3658" t="s">
        <v>31698</v>
      </c>
    </row>
    <row r="3659" spans="1:17" x14ac:dyDescent="0.3">
      <c r="A3659" t="s">
        <v>31699</v>
      </c>
      <c r="B3659" t="s">
        <v>4267</v>
      </c>
      <c r="C3659" t="s">
        <v>31700</v>
      </c>
      <c r="D3659" t="s">
        <v>31701</v>
      </c>
      <c r="E3659" t="s">
        <v>31702</v>
      </c>
      <c r="F3659" t="s">
        <v>31703</v>
      </c>
      <c r="G3659" t="s">
        <v>3917</v>
      </c>
      <c r="H3659">
        <v>788.101</v>
      </c>
      <c r="I3659">
        <v>31.6</v>
      </c>
      <c r="K3659" t="s">
        <v>31704</v>
      </c>
      <c r="L3659">
        <v>10101</v>
      </c>
      <c r="M3659">
        <v>0</v>
      </c>
      <c r="N3659" t="s">
        <v>7910</v>
      </c>
      <c r="O3659" t="s">
        <v>31705</v>
      </c>
    </row>
    <row r="3660" spans="1:17" x14ac:dyDescent="0.3">
      <c r="A3660" t="s">
        <v>31706</v>
      </c>
      <c r="B3660" t="s">
        <v>4635</v>
      </c>
      <c r="C3660" t="s">
        <v>31707</v>
      </c>
      <c r="D3660" t="s">
        <v>31708</v>
      </c>
      <c r="E3660" t="s">
        <v>8496</v>
      </c>
      <c r="F3660" t="s">
        <v>31709</v>
      </c>
      <c r="G3660" t="s">
        <v>3917</v>
      </c>
      <c r="H3660">
        <v>1239.25</v>
      </c>
      <c r="I3660">
        <v>41.2</v>
      </c>
      <c r="K3660" t="s">
        <v>31710</v>
      </c>
      <c r="L3660">
        <v>11265</v>
      </c>
      <c r="M3660">
        <v>15093</v>
      </c>
      <c r="N3660" t="s">
        <v>8499</v>
      </c>
      <c r="O3660" t="s">
        <v>31711</v>
      </c>
    </row>
    <row r="3661" spans="1:17" x14ac:dyDescent="0.3">
      <c r="A3661" t="s">
        <v>31712</v>
      </c>
      <c r="B3661" t="s">
        <v>4635</v>
      </c>
      <c r="C3661" t="s">
        <v>31713</v>
      </c>
      <c r="D3661" t="s">
        <v>31714</v>
      </c>
      <c r="E3661" t="s">
        <v>31715</v>
      </c>
      <c r="F3661" t="s">
        <v>31716</v>
      </c>
      <c r="G3661" t="s">
        <v>3917</v>
      </c>
      <c r="H3661">
        <v>1209.8499999999999</v>
      </c>
      <c r="I3661">
        <v>39.6</v>
      </c>
      <c r="K3661" t="s">
        <v>31717</v>
      </c>
      <c r="L3661">
        <v>1783</v>
      </c>
      <c r="M3661">
        <v>0</v>
      </c>
      <c r="N3661" t="s">
        <v>26927</v>
      </c>
      <c r="O3661" t="s">
        <v>31718</v>
      </c>
    </row>
    <row r="3662" spans="1:17" x14ac:dyDescent="0.3">
      <c r="A3662" t="s">
        <v>31719</v>
      </c>
      <c r="B3662" t="s">
        <v>3984</v>
      </c>
      <c r="C3662" t="s">
        <v>31720</v>
      </c>
      <c r="D3662" t="s">
        <v>31721</v>
      </c>
      <c r="E3662" t="s">
        <v>31722</v>
      </c>
      <c r="F3662" t="s">
        <v>31723</v>
      </c>
      <c r="G3662" t="s">
        <v>3917</v>
      </c>
      <c r="H3662">
        <v>40.755299999999998</v>
      </c>
      <c r="I3662">
        <v>45.4</v>
      </c>
      <c r="K3662" t="s">
        <v>31724</v>
      </c>
      <c r="L3662">
        <v>10027</v>
      </c>
      <c r="M3662">
        <v>10193</v>
      </c>
      <c r="N3662" t="s">
        <v>31725</v>
      </c>
      <c r="O3662" t="s">
        <v>31726</v>
      </c>
    </row>
    <row r="3663" spans="1:17" x14ac:dyDescent="0.3">
      <c r="A3663" t="s">
        <v>31727</v>
      </c>
      <c r="B3663" t="s">
        <v>4267</v>
      </c>
      <c r="C3663" t="s">
        <v>31728</v>
      </c>
      <c r="D3663" t="s">
        <v>31729</v>
      </c>
      <c r="E3663" t="s">
        <v>31730</v>
      </c>
      <c r="F3663" t="s">
        <v>31731</v>
      </c>
      <c r="G3663" t="s">
        <v>3917</v>
      </c>
      <c r="H3663">
        <v>3290.47</v>
      </c>
      <c r="I3663">
        <v>21.4</v>
      </c>
      <c r="K3663" t="s">
        <v>31732</v>
      </c>
      <c r="L3663">
        <v>1942826</v>
      </c>
      <c r="M3663">
        <v>0</v>
      </c>
      <c r="N3663" t="s">
        <v>31733</v>
      </c>
      <c r="O3663" t="s">
        <v>31734</v>
      </c>
    </row>
    <row r="3664" spans="1:17" x14ac:dyDescent="0.3">
      <c r="A3664" t="s">
        <v>31735</v>
      </c>
      <c r="B3664" t="s">
        <v>4635</v>
      </c>
      <c r="C3664" t="s">
        <v>31736</v>
      </c>
      <c r="D3664" t="s">
        <v>31737</v>
      </c>
      <c r="E3664" t="s">
        <v>31738</v>
      </c>
      <c r="F3664" t="s">
        <v>31739</v>
      </c>
      <c r="G3664" t="s">
        <v>3917</v>
      </c>
      <c r="H3664">
        <v>1034.77</v>
      </c>
      <c r="I3664">
        <v>42.3</v>
      </c>
      <c r="K3664" t="s">
        <v>31740</v>
      </c>
      <c r="L3664">
        <v>32319</v>
      </c>
      <c r="M3664">
        <v>23009</v>
      </c>
      <c r="N3664" t="s">
        <v>31741</v>
      </c>
      <c r="O3664" t="s">
        <v>31742</v>
      </c>
    </row>
    <row r="3665" spans="1:17" x14ac:dyDescent="0.3">
      <c r="A3665" t="s">
        <v>31743</v>
      </c>
      <c r="B3665" t="s">
        <v>4226</v>
      </c>
      <c r="C3665" t="s">
        <v>31744</v>
      </c>
      <c r="D3665" t="s">
        <v>31745</v>
      </c>
      <c r="E3665" t="s">
        <v>31746</v>
      </c>
      <c r="F3665" t="s">
        <v>31747</v>
      </c>
      <c r="G3665" t="s">
        <v>3917</v>
      </c>
      <c r="H3665">
        <v>162.94399999999999</v>
      </c>
      <c r="I3665">
        <v>48.4</v>
      </c>
      <c r="K3665" t="s">
        <v>31748</v>
      </c>
      <c r="L3665">
        <v>16504</v>
      </c>
      <c r="M3665">
        <v>0</v>
      </c>
      <c r="N3665" t="s">
        <v>23972</v>
      </c>
      <c r="O3665" t="s">
        <v>31749</v>
      </c>
    </row>
    <row r="3666" spans="1:17" x14ac:dyDescent="0.3">
      <c r="A3666" t="s">
        <v>31750</v>
      </c>
      <c r="B3666" t="s">
        <v>3984</v>
      </c>
      <c r="C3666" t="s">
        <v>31751</v>
      </c>
      <c r="D3666" t="s">
        <v>31752</v>
      </c>
      <c r="E3666" t="s">
        <v>31753</v>
      </c>
      <c r="F3666" t="s">
        <v>31754</v>
      </c>
      <c r="G3666" t="s">
        <v>3917</v>
      </c>
      <c r="H3666">
        <v>29.0746</v>
      </c>
      <c r="I3666">
        <v>49.3</v>
      </c>
      <c r="K3666" t="s">
        <v>31755</v>
      </c>
      <c r="L3666">
        <v>394</v>
      </c>
      <c r="M3666">
        <v>0</v>
      </c>
      <c r="N3666" t="s">
        <v>16293</v>
      </c>
      <c r="O3666" t="s">
        <v>31756</v>
      </c>
    </row>
    <row r="3667" spans="1:17" x14ac:dyDescent="0.3">
      <c r="A3667" t="s">
        <v>31757</v>
      </c>
      <c r="B3667" t="s">
        <v>4347</v>
      </c>
      <c r="C3667" t="s">
        <v>31758</v>
      </c>
      <c r="D3667" t="s">
        <v>31759</v>
      </c>
      <c r="E3667" t="s">
        <v>31760</v>
      </c>
      <c r="F3667" t="s">
        <v>31761</v>
      </c>
      <c r="G3667" t="s">
        <v>3989</v>
      </c>
      <c r="H3667">
        <v>48.227400000000003</v>
      </c>
      <c r="I3667">
        <v>50.2</v>
      </c>
      <c r="K3667" t="s">
        <v>31762</v>
      </c>
      <c r="L3667">
        <v>106</v>
      </c>
      <c r="M3667">
        <v>0</v>
      </c>
      <c r="N3667" t="s">
        <v>11132</v>
      </c>
      <c r="O3667" t="s">
        <v>31763</v>
      </c>
    </row>
    <row r="3668" spans="1:17" x14ac:dyDescent="0.3">
      <c r="A3668" t="s">
        <v>31764</v>
      </c>
      <c r="B3668" t="s">
        <v>3984</v>
      </c>
      <c r="C3668" t="s">
        <v>31765</v>
      </c>
      <c r="D3668" t="s">
        <v>31766</v>
      </c>
      <c r="E3668" t="s">
        <v>31767</v>
      </c>
      <c r="F3668" t="s">
        <v>31768</v>
      </c>
      <c r="G3668" t="s">
        <v>3989</v>
      </c>
      <c r="H3668">
        <v>32.440100000000001</v>
      </c>
      <c r="I3668">
        <v>49.1</v>
      </c>
      <c r="K3668" t="s">
        <v>31769</v>
      </c>
      <c r="L3668">
        <v>62</v>
      </c>
      <c r="M3668">
        <v>11428</v>
      </c>
      <c r="N3668" t="s">
        <v>31770</v>
      </c>
      <c r="O3668" t="s">
        <v>31771</v>
      </c>
      <c r="P3668" t="s">
        <v>31772</v>
      </c>
    </row>
    <row r="3669" spans="1:17" x14ac:dyDescent="0.3">
      <c r="A3669" t="s">
        <v>31773</v>
      </c>
      <c r="B3669" t="s">
        <v>3984</v>
      </c>
      <c r="C3669" t="s">
        <v>31774</v>
      </c>
      <c r="D3669" t="s">
        <v>31775</v>
      </c>
      <c r="E3669" t="s">
        <v>31776</v>
      </c>
      <c r="F3669" t="s">
        <v>31777</v>
      </c>
      <c r="G3669" t="s">
        <v>3989</v>
      </c>
      <c r="H3669">
        <v>28.2575</v>
      </c>
      <c r="I3669">
        <v>51.2</v>
      </c>
      <c r="K3669" t="s">
        <v>31778</v>
      </c>
      <c r="L3669">
        <v>62</v>
      </c>
      <c r="M3669">
        <v>9655</v>
      </c>
      <c r="N3669" t="s">
        <v>31770</v>
      </c>
      <c r="O3669" t="s">
        <v>31779</v>
      </c>
      <c r="P3669" t="s">
        <v>31780</v>
      </c>
      <c r="Q3669">
        <v>24</v>
      </c>
    </row>
    <row r="3670" spans="1:17" x14ac:dyDescent="0.3">
      <c r="A3670" t="s">
        <v>687</v>
      </c>
      <c r="B3670" t="s">
        <v>3984</v>
      </c>
      <c r="C3670" t="s">
        <v>31781</v>
      </c>
      <c r="D3670" t="s">
        <v>31782</v>
      </c>
      <c r="E3670" t="s">
        <v>31783</v>
      </c>
      <c r="F3670" t="s">
        <v>31784</v>
      </c>
      <c r="G3670" t="s">
        <v>3917</v>
      </c>
      <c r="H3670">
        <v>27.317799999999998</v>
      </c>
      <c r="I3670">
        <v>51.9</v>
      </c>
      <c r="K3670" t="s">
        <v>31785</v>
      </c>
      <c r="L3670">
        <v>268</v>
      </c>
      <c r="M3670">
        <v>9639</v>
      </c>
      <c r="N3670" t="s">
        <v>23972</v>
      </c>
      <c r="O3670" t="s">
        <v>31786</v>
      </c>
      <c r="P3670" t="s">
        <v>31787</v>
      </c>
      <c r="Q3670">
        <v>24</v>
      </c>
    </row>
    <row r="3671" spans="1:17" x14ac:dyDescent="0.3">
      <c r="A3671" t="s">
        <v>31788</v>
      </c>
      <c r="B3671" t="s">
        <v>3984</v>
      </c>
      <c r="C3671" t="s">
        <v>31789</v>
      </c>
      <c r="D3671" t="s">
        <v>31790</v>
      </c>
      <c r="E3671" t="s">
        <v>31791</v>
      </c>
      <c r="F3671" t="s">
        <v>31792</v>
      </c>
      <c r="G3671" t="s">
        <v>3989</v>
      </c>
      <c r="H3671">
        <v>37.847999999999999</v>
      </c>
      <c r="I3671">
        <v>49.1</v>
      </c>
      <c r="K3671" t="s">
        <v>31793</v>
      </c>
      <c r="L3671">
        <v>37</v>
      </c>
      <c r="M3671">
        <v>12921</v>
      </c>
      <c r="N3671" t="s">
        <v>31794</v>
      </c>
      <c r="O3671" t="s">
        <v>31795</v>
      </c>
      <c r="P3671" t="s">
        <v>31796</v>
      </c>
      <c r="Q3671">
        <v>25</v>
      </c>
    </row>
    <row r="3672" spans="1:17" x14ac:dyDescent="0.3">
      <c r="A3672" t="s">
        <v>31797</v>
      </c>
      <c r="B3672" t="s">
        <v>4635</v>
      </c>
      <c r="C3672" t="s">
        <v>31798</v>
      </c>
      <c r="D3672" t="s">
        <v>31799</v>
      </c>
      <c r="E3672" t="s">
        <v>31800</v>
      </c>
      <c r="F3672" t="s">
        <v>31801</v>
      </c>
      <c r="G3672" t="s">
        <v>3917</v>
      </c>
      <c r="H3672">
        <v>1051.58</v>
      </c>
      <c r="I3672">
        <v>39.9</v>
      </c>
      <c r="K3672" t="s">
        <v>31802</v>
      </c>
      <c r="L3672">
        <v>4312</v>
      </c>
      <c r="M3672">
        <v>0</v>
      </c>
      <c r="N3672" t="s">
        <v>31803</v>
      </c>
      <c r="O3672" t="s">
        <v>31804</v>
      </c>
    </row>
    <row r="3673" spans="1:17" x14ac:dyDescent="0.3">
      <c r="A3673" t="s">
        <v>31805</v>
      </c>
      <c r="B3673" t="s">
        <v>3984</v>
      </c>
      <c r="C3673" t="s">
        <v>31806</v>
      </c>
      <c r="D3673" t="s">
        <v>31807</v>
      </c>
      <c r="E3673" t="s">
        <v>6801</v>
      </c>
      <c r="F3673" t="s">
        <v>31808</v>
      </c>
      <c r="G3673" t="s">
        <v>3917</v>
      </c>
      <c r="H3673">
        <v>37.9116</v>
      </c>
      <c r="I3673">
        <v>53.7</v>
      </c>
      <c r="K3673" t="s">
        <v>31809</v>
      </c>
      <c r="L3673">
        <v>189</v>
      </c>
      <c r="M3673">
        <v>0</v>
      </c>
      <c r="N3673" t="s">
        <v>6804</v>
      </c>
      <c r="O3673" t="s">
        <v>31810</v>
      </c>
      <c r="Q3673">
        <v>25</v>
      </c>
    </row>
    <row r="3674" spans="1:17" x14ac:dyDescent="0.3">
      <c r="A3674" t="s">
        <v>31811</v>
      </c>
      <c r="B3674" t="s">
        <v>3984</v>
      </c>
      <c r="C3674" t="s">
        <v>31812</v>
      </c>
      <c r="D3674" t="s">
        <v>31813</v>
      </c>
      <c r="E3674" t="s">
        <v>6801</v>
      </c>
      <c r="F3674" t="s">
        <v>31814</v>
      </c>
      <c r="G3674" t="s">
        <v>3917</v>
      </c>
      <c r="H3674">
        <v>36.0824</v>
      </c>
      <c r="I3674">
        <v>57.6</v>
      </c>
      <c r="K3674" t="s">
        <v>31815</v>
      </c>
      <c r="L3674">
        <v>44</v>
      </c>
      <c r="M3674">
        <v>0</v>
      </c>
      <c r="N3674" t="s">
        <v>6804</v>
      </c>
      <c r="O3674" t="s">
        <v>31816</v>
      </c>
      <c r="Q3674">
        <v>25</v>
      </c>
    </row>
    <row r="3675" spans="1:17" x14ac:dyDescent="0.3">
      <c r="A3675" t="s">
        <v>31817</v>
      </c>
      <c r="B3675" t="s">
        <v>3984</v>
      </c>
      <c r="C3675" t="s">
        <v>31818</v>
      </c>
      <c r="D3675" t="s">
        <v>31819</v>
      </c>
      <c r="E3675" t="s">
        <v>6801</v>
      </c>
      <c r="F3675" t="s">
        <v>31820</v>
      </c>
      <c r="G3675" t="s">
        <v>3917</v>
      </c>
      <c r="H3675">
        <v>37.131900000000002</v>
      </c>
      <c r="I3675">
        <v>57.5</v>
      </c>
      <c r="K3675" t="s">
        <v>31821</v>
      </c>
      <c r="L3675">
        <v>46</v>
      </c>
      <c r="M3675">
        <v>0</v>
      </c>
      <c r="N3675" t="s">
        <v>6804</v>
      </c>
      <c r="O3675" t="s">
        <v>31822</v>
      </c>
      <c r="Q3675">
        <v>25</v>
      </c>
    </row>
    <row r="3676" spans="1:17" x14ac:dyDescent="0.3">
      <c r="A3676" t="s">
        <v>31823</v>
      </c>
      <c r="B3676" t="s">
        <v>3984</v>
      </c>
      <c r="C3676" t="s">
        <v>31824</v>
      </c>
      <c r="D3676" t="s">
        <v>31825</v>
      </c>
      <c r="E3676" t="s">
        <v>6801</v>
      </c>
      <c r="F3676" t="s">
        <v>31826</v>
      </c>
      <c r="G3676" t="s">
        <v>3917</v>
      </c>
      <c r="H3676">
        <v>35.690899999999999</v>
      </c>
      <c r="I3676">
        <v>57.5</v>
      </c>
      <c r="K3676" t="s">
        <v>31827</v>
      </c>
      <c r="L3676">
        <v>184</v>
      </c>
      <c r="M3676">
        <v>0</v>
      </c>
      <c r="N3676" t="s">
        <v>6804</v>
      </c>
      <c r="O3676" t="s">
        <v>31828</v>
      </c>
      <c r="Q3676">
        <v>25</v>
      </c>
    </row>
    <row r="3677" spans="1:17" x14ac:dyDescent="0.3">
      <c r="A3677" t="s">
        <v>770</v>
      </c>
      <c r="B3677" t="s">
        <v>3984</v>
      </c>
      <c r="C3677" t="s">
        <v>31829</v>
      </c>
      <c r="D3677" t="s">
        <v>31830</v>
      </c>
      <c r="E3677" t="s">
        <v>31831</v>
      </c>
      <c r="F3677" t="s">
        <v>31832</v>
      </c>
      <c r="G3677" t="s">
        <v>3917</v>
      </c>
      <c r="H3677">
        <v>27.121700000000001</v>
      </c>
      <c r="I3677">
        <v>51.4</v>
      </c>
      <c r="K3677" t="s">
        <v>31833</v>
      </c>
      <c r="L3677">
        <v>310</v>
      </c>
      <c r="M3677">
        <v>9689</v>
      </c>
      <c r="N3677" t="s">
        <v>6804</v>
      </c>
      <c r="O3677" t="s">
        <v>31834</v>
      </c>
    </row>
    <row r="3678" spans="1:17" x14ac:dyDescent="0.3">
      <c r="A3678" t="s">
        <v>31835</v>
      </c>
      <c r="B3678" t="s">
        <v>3912</v>
      </c>
      <c r="C3678" t="s">
        <v>31836</v>
      </c>
      <c r="D3678" t="s">
        <v>31837</v>
      </c>
      <c r="E3678" t="s">
        <v>31838</v>
      </c>
      <c r="F3678" t="s">
        <v>31839</v>
      </c>
      <c r="G3678" t="s">
        <v>3917</v>
      </c>
      <c r="H3678">
        <v>59.2425</v>
      </c>
      <c r="I3678">
        <v>45.8</v>
      </c>
      <c r="K3678" t="s">
        <v>31840</v>
      </c>
      <c r="L3678">
        <v>8049</v>
      </c>
      <c r="M3678">
        <v>0</v>
      </c>
      <c r="N3678" t="s">
        <v>31841</v>
      </c>
      <c r="O3678" t="s">
        <v>31842</v>
      </c>
    </row>
    <row r="3679" spans="1:17" x14ac:dyDescent="0.3">
      <c r="A3679" t="s">
        <v>31843</v>
      </c>
      <c r="B3679" t="s">
        <v>4635</v>
      </c>
      <c r="C3679" t="s">
        <v>31844</v>
      </c>
      <c r="D3679" t="s">
        <v>31845</v>
      </c>
      <c r="E3679" t="s">
        <v>31846</v>
      </c>
      <c r="F3679" t="s">
        <v>31847</v>
      </c>
      <c r="G3679" t="s">
        <v>3917</v>
      </c>
      <c r="H3679">
        <v>1417.81</v>
      </c>
      <c r="I3679">
        <v>38.1</v>
      </c>
      <c r="K3679" t="s">
        <v>31848</v>
      </c>
      <c r="L3679">
        <v>167560</v>
      </c>
      <c r="M3679">
        <v>0</v>
      </c>
      <c r="N3679" t="s">
        <v>5640</v>
      </c>
      <c r="O3679" t="s">
        <v>31849</v>
      </c>
    </row>
    <row r="3680" spans="1:17" x14ac:dyDescent="0.3">
      <c r="A3680" t="s">
        <v>31850</v>
      </c>
      <c r="B3680" t="s">
        <v>4367</v>
      </c>
      <c r="C3680" t="s">
        <v>31851</v>
      </c>
      <c r="D3680" t="s">
        <v>31852</v>
      </c>
      <c r="E3680" t="s">
        <v>31853</v>
      </c>
      <c r="F3680" t="s">
        <v>31854</v>
      </c>
      <c r="G3680" t="s">
        <v>3917</v>
      </c>
      <c r="H3680">
        <v>799.42100000000005</v>
      </c>
      <c r="I3680">
        <v>44.4</v>
      </c>
      <c r="K3680" t="s">
        <v>31855</v>
      </c>
      <c r="L3680">
        <v>4667</v>
      </c>
      <c r="M3680">
        <v>55288</v>
      </c>
      <c r="N3680" t="s">
        <v>7951</v>
      </c>
      <c r="O3680" t="s">
        <v>31856</v>
      </c>
      <c r="P3680" t="s">
        <v>31857</v>
      </c>
    </row>
    <row r="3681" spans="1:17" x14ac:dyDescent="0.3">
      <c r="A3681" t="s">
        <v>31858</v>
      </c>
      <c r="B3681" t="s">
        <v>4267</v>
      </c>
      <c r="C3681" t="s">
        <v>31859</v>
      </c>
      <c r="D3681" t="s">
        <v>31860</v>
      </c>
      <c r="E3681" t="s">
        <v>31861</v>
      </c>
      <c r="F3681" t="s">
        <v>31862</v>
      </c>
      <c r="G3681" t="s">
        <v>3917</v>
      </c>
      <c r="H3681">
        <v>120.536</v>
      </c>
      <c r="I3681">
        <v>39.299999999999997</v>
      </c>
      <c r="K3681" t="s">
        <v>31863</v>
      </c>
      <c r="L3681">
        <v>108</v>
      </c>
      <c r="M3681">
        <v>0</v>
      </c>
      <c r="N3681" t="s">
        <v>7951</v>
      </c>
      <c r="O3681" t="s">
        <v>31864</v>
      </c>
    </row>
    <row r="3682" spans="1:17" x14ac:dyDescent="0.3">
      <c r="A3682" t="s">
        <v>31865</v>
      </c>
      <c r="B3682" t="s">
        <v>4347</v>
      </c>
      <c r="C3682" t="s">
        <v>31866</v>
      </c>
      <c r="D3682" t="s">
        <v>31867</v>
      </c>
      <c r="E3682" t="s">
        <v>31868</v>
      </c>
      <c r="F3682" t="s">
        <v>31869</v>
      </c>
      <c r="G3682" t="s">
        <v>3989</v>
      </c>
      <c r="H3682">
        <v>150.46799999999999</v>
      </c>
      <c r="I3682">
        <v>44.8</v>
      </c>
      <c r="K3682" t="s">
        <v>31870</v>
      </c>
      <c r="L3682">
        <v>1636</v>
      </c>
      <c r="M3682">
        <v>26323</v>
      </c>
      <c r="N3682" t="s">
        <v>31871</v>
      </c>
      <c r="O3682" t="s">
        <v>31872</v>
      </c>
    </row>
    <row r="3683" spans="1:17" x14ac:dyDescent="0.3">
      <c r="A3683" t="s">
        <v>31873</v>
      </c>
      <c r="B3683" t="s">
        <v>3923</v>
      </c>
      <c r="D3683" t="s">
        <v>31874</v>
      </c>
      <c r="E3683" t="s">
        <v>31875</v>
      </c>
      <c r="F3683" t="s">
        <v>31876</v>
      </c>
      <c r="G3683" t="s">
        <v>3917</v>
      </c>
      <c r="H3683">
        <v>281.70400000000001</v>
      </c>
      <c r="I3683">
        <v>27.3</v>
      </c>
      <c r="K3683" t="s">
        <v>31877</v>
      </c>
      <c r="L3683">
        <v>125206</v>
      </c>
      <c r="M3683">
        <v>0</v>
      </c>
      <c r="N3683" t="s">
        <v>31878</v>
      </c>
      <c r="O3683" t="s">
        <v>31879</v>
      </c>
    </row>
    <row r="3684" spans="1:17" x14ac:dyDescent="0.3">
      <c r="A3684" t="s">
        <v>31880</v>
      </c>
      <c r="B3684" t="s">
        <v>4772</v>
      </c>
      <c r="C3684" t="s">
        <v>31881</v>
      </c>
      <c r="D3684" t="s">
        <v>31882</v>
      </c>
      <c r="E3684" t="s">
        <v>31883</v>
      </c>
      <c r="F3684" t="s">
        <v>31884</v>
      </c>
      <c r="G3684" t="s">
        <v>3917</v>
      </c>
      <c r="H3684">
        <v>20.029</v>
      </c>
      <c r="I3684">
        <v>60.2</v>
      </c>
      <c r="K3684" t="s">
        <v>31885</v>
      </c>
      <c r="L3684">
        <v>46</v>
      </c>
      <c r="M3684">
        <v>0</v>
      </c>
      <c r="N3684" t="s">
        <v>9419</v>
      </c>
      <c r="O3684" t="s">
        <v>31886</v>
      </c>
      <c r="Q3684">
        <v>26</v>
      </c>
    </row>
    <row r="3685" spans="1:17" x14ac:dyDescent="0.3">
      <c r="A3685" t="s">
        <v>31887</v>
      </c>
      <c r="B3685" t="s">
        <v>4091</v>
      </c>
      <c r="C3685" t="s">
        <v>31888</v>
      </c>
      <c r="D3685" t="s">
        <v>31889</v>
      </c>
      <c r="E3685" t="s">
        <v>31890</v>
      </c>
      <c r="F3685" t="s">
        <v>31891</v>
      </c>
      <c r="G3685" t="s">
        <v>3989</v>
      </c>
      <c r="H3685">
        <v>14.4534</v>
      </c>
      <c r="I3685">
        <v>49.3</v>
      </c>
      <c r="K3685" t="s">
        <v>31892</v>
      </c>
      <c r="L3685">
        <v>91</v>
      </c>
      <c r="M3685">
        <v>5031</v>
      </c>
      <c r="N3685" t="s">
        <v>31893</v>
      </c>
      <c r="O3685" t="s">
        <v>31894</v>
      </c>
      <c r="P3685" t="s">
        <v>31895</v>
      </c>
    </row>
    <row r="3686" spans="1:17" x14ac:dyDescent="0.3">
      <c r="A3686" t="s">
        <v>31896</v>
      </c>
      <c r="B3686" t="s">
        <v>3912</v>
      </c>
      <c r="C3686" t="s">
        <v>31897</v>
      </c>
      <c r="D3686" t="s">
        <v>31898</v>
      </c>
      <c r="E3686" t="s">
        <v>31899</v>
      </c>
      <c r="F3686" t="s">
        <v>31900</v>
      </c>
      <c r="G3686" t="s">
        <v>3989</v>
      </c>
      <c r="H3686">
        <v>65.764799999999994</v>
      </c>
      <c r="I3686">
        <v>35.6</v>
      </c>
      <c r="K3686" t="s">
        <v>31901</v>
      </c>
      <c r="L3686">
        <v>8362</v>
      </c>
      <c r="M3686">
        <v>0</v>
      </c>
      <c r="N3686" t="s">
        <v>10630</v>
      </c>
      <c r="O3686" t="s">
        <v>31902</v>
      </c>
    </row>
    <row r="3687" spans="1:17" x14ac:dyDescent="0.3">
      <c r="A3687" t="s">
        <v>31903</v>
      </c>
      <c r="B3687" t="s">
        <v>4226</v>
      </c>
      <c r="D3687" t="s">
        <v>31904</v>
      </c>
      <c r="E3687" t="s">
        <v>31905</v>
      </c>
      <c r="F3687" t="s">
        <v>31906</v>
      </c>
      <c r="G3687" t="s">
        <v>3917</v>
      </c>
      <c r="H3687">
        <v>1018.93</v>
      </c>
      <c r="I3687">
        <v>41.3</v>
      </c>
      <c r="K3687" t="s">
        <v>31907</v>
      </c>
      <c r="L3687">
        <v>55483</v>
      </c>
      <c r="M3687">
        <v>29285</v>
      </c>
      <c r="N3687" t="s">
        <v>10630</v>
      </c>
      <c r="O3687" t="s">
        <v>31908</v>
      </c>
      <c r="P3687" t="s">
        <v>31909</v>
      </c>
    </row>
    <row r="3688" spans="1:17" x14ac:dyDescent="0.3">
      <c r="A3688" t="s">
        <v>31910</v>
      </c>
      <c r="B3688" t="s">
        <v>4772</v>
      </c>
      <c r="C3688" t="s">
        <v>31911</v>
      </c>
      <c r="D3688" t="s">
        <v>31912</v>
      </c>
      <c r="E3688" t="s">
        <v>31913</v>
      </c>
      <c r="F3688" t="s">
        <v>31914</v>
      </c>
      <c r="G3688" t="s">
        <v>3917</v>
      </c>
      <c r="H3688">
        <v>135.78</v>
      </c>
      <c r="I3688">
        <v>47.6</v>
      </c>
      <c r="K3688" t="s">
        <v>31915</v>
      </c>
      <c r="L3688">
        <v>5856</v>
      </c>
      <c r="M3688">
        <v>14296</v>
      </c>
      <c r="N3688" t="s">
        <v>31916</v>
      </c>
      <c r="O3688" t="s">
        <v>31917</v>
      </c>
    </row>
    <row r="3689" spans="1:17" x14ac:dyDescent="0.3">
      <c r="A3689" t="s">
        <v>31918</v>
      </c>
      <c r="B3689" t="s">
        <v>4226</v>
      </c>
      <c r="C3689" t="s">
        <v>31919</v>
      </c>
      <c r="D3689" t="s">
        <v>31920</v>
      </c>
      <c r="E3689" t="s">
        <v>31921</v>
      </c>
      <c r="F3689" t="s">
        <v>31922</v>
      </c>
      <c r="G3689" t="s">
        <v>3917</v>
      </c>
      <c r="H3689">
        <v>219.30199999999999</v>
      </c>
      <c r="I3689">
        <v>33.200000000000003</v>
      </c>
      <c r="K3689" t="s">
        <v>31923</v>
      </c>
      <c r="L3689">
        <v>20498</v>
      </c>
      <c r="M3689">
        <v>0</v>
      </c>
      <c r="N3689" t="s">
        <v>31924</v>
      </c>
      <c r="O3689" t="s">
        <v>31925</v>
      </c>
    </row>
    <row r="3690" spans="1:17" x14ac:dyDescent="0.3">
      <c r="A3690" t="s">
        <v>31926</v>
      </c>
      <c r="B3690" t="s">
        <v>3984</v>
      </c>
      <c r="C3690" t="s">
        <v>31927</v>
      </c>
      <c r="D3690" t="s">
        <v>31928</v>
      </c>
      <c r="E3690" t="s">
        <v>31929</v>
      </c>
      <c r="F3690" t="s">
        <v>31930</v>
      </c>
      <c r="G3690" t="s">
        <v>3917</v>
      </c>
      <c r="H3690">
        <v>11.8485</v>
      </c>
      <c r="I3690">
        <v>48.1</v>
      </c>
      <c r="K3690" t="s">
        <v>31931</v>
      </c>
      <c r="L3690">
        <v>151</v>
      </c>
      <c r="M3690">
        <v>0</v>
      </c>
      <c r="N3690" t="s">
        <v>31932</v>
      </c>
      <c r="O3690" t="s">
        <v>31933</v>
      </c>
      <c r="Q3690">
        <v>25</v>
      </c>
    </row>
    <row r="3691" spans="1:17" x14ac:dyDescent="0.3">
      <c r="A3691" t="s">
        <v>31934</v>
      </c>
      <c r="B3691" t="s">
        <v>3984</v>
      </c>
      <c r="C3691" t="s">
        <v>31935</v>
      </c>
      <c r="D3691" t="s">
        <v>31936</v>
      </c>
      <c r="E3691" t="s">
        <v>31929</v>
      </c>
      <c r="F3691" t="s">
        <v>31937</v>
      </c>
      <c r="G3691" t="s">
        <v>3917</v>
      </c>
      <c r="H3691">
        <v>10.9345</v>
      </c>
      <c r="I3691">
        <v>51.2</v>
      </c>
      <c r="K3691" t="s">
        <v>31938</v>
      </c>
      <c r="L3691">
        <v>133</v>
      </c>
      <c r="M3691">
        <v>0</v>
      </c>
      <c r="N3691" t="s">
        <v>31932</v>
      </c>
      <c r="O3691" t="s">
        <v>31939</v>
      </c>
      <c r="Q3691">
        <v>25</v>
      </c>
    </row>
    <row r="3692" spans="1:17" x14ac:dyDescent="0.3">
      <c r="A3692" t="s">
        <v>31940</v>
      </c>
      <c r="B3692" t="s">
        <v>3984</v>
      </c>
      <c r="C3692" t="s">
        <v>31941</v>
      </c>
      <c r="D3692" t="s">
        <v>31942</v>
      </c>
      <c r="E3692" t="s">
        <v>31943</v>
      </c>
      <c r="F3692" t="s">
        <v>31944</v>
      </c>
      <c r="G3692" t="s">
        <v>3989</v>
      </c>
      <c r="H3692">
        <v>13.87</v>
      </c>
      <c r="I3692">
        <v>45.8</v>
      </c>
      <c r="K3692" t="s">
        <v>31945</v>
      </c>
      <c r="L3692">
        <v>190</v>
      </c>
      <c r="M3692">
        <v>0</v>
      </c>
      <c r="N3692" t="s">
        <v>31946</v>
      </c>
      <c r="O3692" t="s">
        <v>31947</v>
      </c>
    </row>
    <row r="3693" spans="1:17" x14ac:dyDescent="0.3">
      <c r="A3693" t="s">
        <v>31948</v>
      </c>
      <c r="B3693" t="s">
        <v>3984</v>
      </c>
      <c r="C3693" t="s">
        <v>31949</v>
      </c>
      <c r="D3693" t="s">
        <v>31950</v>
      </c>
      <c r="E3693" t="s">
        <v>31929</v>
      </c>
      <c r="F3693" t="s">
        <v>31951</v>
      </c>
      <c r="G3693" t="s">
        <v>3917</v>
      </c>
      <c r="H3693">
        <v>12.6501</v>
      </c>
      <c r="I3693">
        <v>49.3</v>
      </c>
      <c r="K3693" t="s">
        <v>31952</v>
      </c>
      <c r="L3693">
        <v>402</v>
      </c>
      <c r="M3693">
        <v>0</v>
      </c>
      <c r="N3693" t="s">
        <v>31932</v>
      </c>
      <c r="O3693" t="s">
        <v>31953</v>
      </c>
    </row>
    <row r="3694" spans="1:17" x14ac:dyDescent="0.3">
      <c r="A3694" t="s">
        <v>31954</v>
      </c>
      <c r="B3694" t="s">
        <v>3984</v>
      </c>
      <c r="C3694" t="s">
        <v>31955</v>
      </c>
      <c r="D3694" t="s">
        <v>31956</v>
      </c>
      <c r="E3694" t="s">
        <v>31080</v>
      </c>
      <c r="F3694" t="s">
        <v>31957</v>
      </c>
      <c r="G3694" t="s">
        <v>3917</v>
      </c>
      <c r="H3694">
        <v>12.1922</v>
      </c>
      <c r="I3694">
        <v>44.1</v>
      </c>
      <c r="K3694" t="s">
        <v>31958</v>
      </c>
      <c r="L3694">
        <v>19</v>
      </c>
      <c r="M3694">
        <v>0</v>
      </c>
      <c r="N3694" t="s">
        <v>26437</v>
      </c>
      <c r="O3694" t="s">
        <v>31959</v>
      </c>
    </row>
    <row r="3695" spans="1:17" x14ac:dyDescent="0.3">
      <c r="A3695" t="s">
        <v>31960</v>
      </c>
      <c r="B3695" t="s">
        <v>4367</v>
      </c>
      <c r="C3695" t="s">
        <v>31961</v>
      </c>
      <c r="D3695" t="s">
        <v>31962</v>
      </c>
      <c r="E3695" t="s">
        <v>31963</v>
      </c>
      <c r="F3695" t="s">
        <v>31964</v>
      </c>
      <c r="G3695" t="s">
        <v>3917</v>
      </c>
      <c r="H3695">
        <v>838.18</v>
      </c>
      <c r="I3695">
        <v>45.2</v>
      </c>
      <c r="K3695" t="s">
        <v>31965</v>
      </c>
      <c r="L3695">
        <v>44609</v>
      </c>
      <c r="M3695">
        <v>38853</v>
      </c>
      <c r="N3695" t="s">
        <v>26437</v>
      </c>
      <c r="O3695" t="s">
        <v>31966</v>
      </c>
    </row>
    <row r="3696" spans="1:17" x14ac:dyDescent="0.3">
      <c r="A3696" t="s">
        <v>31967</v>
      </c>
      <c r="B3696" t="s">
        <v>4198</v>
      </c>
      <c r="C3696" t="s">
        <v>31968</v>
      </c>
      <c r="D3696" t="s">
        <v>31969</v>
      </c>
      <c r="E3696" t="s">
        <v>31970</v>
      </c>
      <c r="F3696" t="s">
        <v>31971</v>
      </c>
      <c r="G3696" t="s">
        <v>3917</v>
      </c>
      <c r="H3696">
        <v>7.1914699999999998</v>
      </c>
      <c r="I3696">
        <v>47.418100000000003</v>
      </c>
      <c r="J3696" t="s">
        <v>31972</v>
      </c>
      <c r="K3696" t="s">
        <v>31973</v>
      </c>
      <c r="L3696">
        <v>222</v>
      </c>
      <c r="M3696">
        <v>3766</v>
      </c>
      <c r="N3696" t="s">
        <v>14015</v>
      </c>
      <c r="O3696" t="s">
        <v>31974</v>
      </c>
    </row>
    <row r="3697" spans="1:17" x14ac:dyDescent="0.3">
      <c r="A3697" t="s">
        <v>31975</v>
      </c>
      <c r="B3697" t="s">
        <v>3923</v>
      </c>
      <c r="D3697" t="s">
        <v>31976</v>
      </c>
      <c r="E3697" t="s">
        <v>31977</v>
      </c>
      <c r="F3697" t="s">
        <v>31978</v>
      </c>
      <c r="G3697" t="s">
        <v>3917</v>
      </c>
      <c r="H3697">
        <v>657.41399999999999</v>
      </c>
      <c r="I3697">
        <v>31.7</v>
      </c>
      <c r="K3697" t="s">
        <v>31979</v>
      </c>
      <c r="L3697">
        <v>17305</v>
      </c>
      <c r="M3697">
        <v>0</v>
      </c>
      <c r="N3697" t="s">
        <v>26437</v>
      </c>
      <c r="O3697" t="s">
        <v>31980</v>
      </c>
    </row>
    <row r="3698" spans="1:17" x14ac:dyDescent="0.3">
      <c r="A3698" t="s">
        <v>31981</v>
      </c>
      <c r="B3698" t="s">
        <v>3923</v>
      </c>
      <c r="D3698" t="s">
        <v>31982</v>
      </c>
      <c r="E3698" t="s">
        <v>31983</v>
      </c>
      <c r="F3698" t="s">
        <v>31984</v>
      </c>
      <c r="G3698" t="s">
        <v>3989</v>
      </c>
      <c r="H3698">
        <v>715.40700000000004</v>
      </c>
      <c r="I3698">
        <v>31.7</v>
      </c>
      <c r="K3698" t="s">
        <v>31985</v>
      </c>
      <c r="L3698">
        <v>38802</v>
      </c>
      <c r="M3698">
        <v>0</v>
      </c>
      <c r="N3698" t="s">
        <v>26437</v>
      </c>
      <c r="O3698" t="s">
        <v>31986</v>
      </c>
    </row>
    <row r="3699" spans="1:17" x14ac:dyDescent="0.3">
      <c r="A3699" t="s">
        <v>31987</v>
      </c>
      <c r="B3699" t="s">
        <v>3984</v>
      </c>
      <c r="C3699" t="s">
        <v>31988</v>
      </c>
      <c r="D3699" t="s">
        <v>31989</v>
      </c>
      <c r="E3699" t="s">
        <v>31929</v>
      </c>
      <c r="F3699" t="s">
        <v>31990</v>
      </c>
      <c r="G3699" t="s">
        <v>3917</v>
      </c>
      <c r="H3699">
        <v>10.5313</v>
      </c>
      <c r="I3699">
        <v>52.8</v>
      </c>
      <c r="K3699" t="s">
        <v>31991</v>
      </c>
      <c r="L3699">
        <v>110</v>
      </c>
      <c r="M3699">
        <v>0</v>
      </c>
      <c r="N3699" t="s">
        <v>31932</v>
      </c>
      <c r="O3699" t="s">
        <v>31992</v>
      </c>
    </row>
    <row r="3700" spans="1:17" x14ac:dyDescent="0.3">
      <c r="A3700" t="s">
        <v>31993</v>
      </c>
      <c r="B3700" t="s">
        <v>6388</v>
      </c>
      <c r="D3700" t="s">
        <v>31994</v>
      </c>
      <c r="E3700" t="s">
        <v>31995</v>
      </c>
      <c r="F3700" t="s">
        <v>31996</v>
      </c>
      <c r="G3700" t="s">
        <v>3917</v>
      </c>
      <c r="H3700">
        <v>2184.9699999999998</v>
      </c>
      <c r="I3700">
        <v>43</v>
      </c>
      <c r="K3700" t="s">
        <v>31997</v>
      </c>
      <c r="L3700">
        <v>172559</v>
      </c>
      <c r="M3700">
        <v>0</v>
      </c>
      <c r="N3700" t="s">
        <v>31998</v>
      </c>
      <c r="O3700" t="s">
        <v>31999</v>
      </c>
    </row>
    <row r="3701" spans="1:17" x14ac:dyDescent="0.3">
      <c r="A3701" t="s">
        <v>32000</v>
      </c>
      <c r="B3701" t="s">
        <v>4772</v>
      </c>
      <c r="C3701" t="s">
        <v>32001</v>
      </c>
      <c r="D3701" t="s">
        <v>32002</v>
      </c>
      <c r="E3701" t="s">
        <v>32003</v>
      </c>
      <c r="F3701" t="s">
        <v>32004</v>
      </c>
      <c r="G3701" t="s">
        <v>3917</v>
      </c>
      <c r="H3701">
        <v>92.961299999999994</v>
      </c>
      <c r="I3701">
        <v>56.7</v>
      </c>
      <c r="K3701" t="s">
        <v>32005</v>
      </c>
      <c r="L3701">
        <v>347</v>
      </c>
      <c r="M3701">
        <v>0</v>
      </c>
      <c r="N3701" t="s">
        <v>31998</v>
      </c>
      <c r="O3701" t="s">
        <v>32006</v>
      </c>
    </row>
    <row r="3702" spans="1:17" x14ac:dyDescent="0.3">
      <c r="A3702" t="s">
        <v>32007</v>
      </c>
      <c r="B3702" t="s">
        <v>3984</v>
      </c>
      <c r="C3702" t="s">
        <v>32008</v>
      </c>
      <c r="D3702" t="s">
        <v>32009</v>
      </c>
      <c r="E3702" t="s">
        <v>32010</v>
      </c>
      <c r="F3702" t="s">
        <v>32011</v>
      </c>
      <c r="G3702" t="s">
        <v>3917</v>
      </c>
      <c r="H3702">
        <v>22.985099999999999</v>
      </c>
      <c r="I3702">
        <v>59.4</v>
      </c>
      <c r="K3702" t="s">
        <v>32012</v>
      </c>
      <c r="L3702">
        <v>1325</v>
      </c>
      <c r="M3702">
        <v>7646</v>
      </c>
      <c r="N3702" t="s">
        <v>17064</v>
      </c>
      <c r="O3702" t="s">
        <v>32013</v>
      </c>
    </row>
    <row r="3703" spans="1:17" x14ac:dyDescent="0.3">
      <c r="A3703" t="s">
        <v>32014</v>
      </c>
      <c r="B3703" t="s">
        <v>4635</v>
      </c>
      <c r="C3703" t="s">
        <v>32015</v>
      </c>
      <c r="D3703" t="s">
        <v>32016</v>
      </c>
      <c r="E3703" t="s">
        <v>32017</v>
      </c>
      <c r="F3703" t="s">
        <v>32018</v>
      </c>
      <c r="G3703" t="s">
        <v>3917</v>
      </c>
      <c r="H3703">
        <v>1186.98</v>
      </c>
      <c r="I3703">
        <v>41.8</v>
      </c>
      <c r="K3703" t="s">
        <v>32019</v>
      </c>
      <c r="L3703">
        <v>29297</v>
      </c>
      <c r="M3703">
        <v>31326</v>
      </c>
      <c r="N3703" t="s">
        <v>17064</v>
      </c>
      <c r="O3703" t="s">
        <v>32020</v>
      </c>
      <c r="P3703" t="s">
        <v>32021</v>
      </c>
    </row>
    <row r="3704" spans="1:17" x14ac:dyDescent="0.3">
      <c r="A3704" t="s">
        <v>32022</v>
      </c>
      <c r="B3704" t="s">
        <v>4443</v>
      </c>
      <c r="C3704" t="s">
        <v>32023</v>
      </c>
      <c r="D3704" t="s">
        <v>32024</v>
      </c>
      <c r="E3704" t="s">
        <v>32025</v>
      </c>
      <c r="F3704" t="s">
        <v>32026</v>
      </c>
      <c r="G3704" t="s">
        <v>3917</v>
      </c>
      <c r="H3704">
        <v>2109.88</v>
      </c>
      <c r="I3704">
        <v>40</v>
      </c>
      <c r="K3704" t="s">
        <v>32027</v>
      </c>
      <c r="L3704">
        <v>176618</v>
      </c>
      <c r="M3704">
        <v>0</v>
      </c>
      <c r="N3704" t="s">
        <v>8080</v>
      </c>
      <c r="O3704" t="s">
        <v>32028</v>
      </c>
    </row>
    <row r="3705" spans="1:17" x14ac:dyDescent="0.3">
      <c r="A3705" t="s">
        <v>32029</v>
      </c>
      <c r="B3705" t="s">
        <v>3923</v>
      </c>
      <c r="D3705" t="s">
        <v>32030</v>
      </c>
      <c r="E3705" t="s">
        <v>32031</v>
      </c>
      <c r="F3705" t="s">
        <v>32032</v>
      </c>
      <c r="G3705" t="s">
        <v>3917</v>
      </c>
      <c r="H3705">
        <v>1217.04</v>
      </c>
      <c r="I3705">
        <v>0</v>
      </c>
      <c r="K3705" t="s">
        <v>32033</v>
      </c>
      <c r="L3705">
        <v>170029</v>
      </c>
      <c r="M3705">
        <v>0</v>
      </c>
      <c r="N3705" t="s">
        <v>16683</v>
      </c>
      <c r="O3705" t="s">
        <v>32034</v>
      </c>
    </row>
    <row r="3706" spans="1:17" x14ac:dyDescent="0.3">
      <c r="A3706" t="s">
        <v>32035</v>
      </c>
      <c r="B3706" t="s">
        <v>3984</v>
      </c>
      <c r="C3706" t="s">
        <v>32036</v>
      </c>
      <c r="D3706" t="s">
        <v>32037</v>
      </c>
      <c r="E3706" t="s">
        <v>32038</v>
      </c>
      <c r="F3706" t="s">
        <v>32039</v>
      </c>
      <c r="G3706" t="s">
        <v>3917</v>
      </c>
      <c r="H3706">
        <v>10.2294</v>
      </c>
      <c r="I3706">
        <v>46.7</v>
      </c>
      <c r="K3706" t="s">
        <v>32040</v>
      </c>
      <c r="L3706">
        <v>51</v>
      </c>
      <c r="M3706">
        <v>5074</v>
      </c>
      <c r="N3706" t="s">
        <v>32041</v>
      </c>
      <c r="O3706" t="s">
        <v>32042</v>
      </c>
    </row>
    <row r="3707" spans="1:17" x14ac:dyDescent="0.3">
      <c r="A3707" t="s">
        <v>32043</v>
      </c>
      <c r="B3707" t="s">
        <v>4267</v>
      </c>
      <c r="D3707" t="s">
        <v>32044</v>
      </c>
      <c r="E3707" t="s">
        <v>32045</v>
      </c>
      <c r="F3707" t="s">
        <v>32046</v>
      </c>
      <c r="G3707" t="s">
        <v>3917</v>
      </c>
      <c r="H3707">
        <v>989.16399999999999</v>
      </c>
      <c r="I3707">
        <v>31.6</v>
      </c>
      <c r="K3707" t="s">
        <v>32047</v>
      </c>
      <c r="L3707">
        <v>351850</v>
      </c>
      <c r="M3707">
        <v>0</v>
      </c>
      <c r="N3707" t="s">
        <v>32048</v>
      </c>
      <c r="O3707" t="s">
        <v>32049</v>
      </c>
    </row>
    <row r="3708" spans="1:17" x14ac:dyDescent="0.3">
      <c r="A3708" t="s">
        <v>32050</v>
      </c>
      <c r="B3708" t="s">
        <v>3923</v>
      </c>
      <c r="C3708" t="s">
        <v>32051</v>
      </c>
      <c r="D3708" t="s">
        <v>32052</v>
      </c>
      <c r="E3708" t="s">
        <v>32053</v>
      </c>
      <c r="F3708" t="s">
        <v>32054</v>
      </c>
      <c r="G3708" t="s">
        <v>3917</v>
      </c>
      <c r="H3708">
        <v>953.29899999999998</v>
      </c>
      <c r="I3708">
        <v>36.5</v>
      </c>
      <c r="K3708" t="s">
        <v>32055</v>
      </c>
      <c r="L3708">
        <v>23344</v>
      </c>
      <c r="M3708">
        <v>59614</v>
      </c>
      <c r="N3708" t="s">
        <v>32056</v>
      </c>
      <c r="O3708" t="s">
        <v>32057</v>
      </c>
      <c r="P3708" t="s">
        <v>32058</v>
      </c>
    </row>
    <row r="3709" spans="1:17" x14ac:dyDescent="0.3">
      <c r="A3709" t="s">
        <v>32059</v>
      </c>
      <c r="B3709" t="s">
        <v>3984</v>
      </c>
      <c r="C3709" t="s">
        <v>32060</v>
      </c>
      <c r="D3709" t="s">
        <v>32061</v>
      </c>
      <c r="E3709" t="s">
        <v>32062</v>
      </c>
      <c r="F3709" t="s">
        <v>32063</v>
      </c>
      <c r="G3709" t="s">
        <v>3917</v>
      </c>
      <c r="H3709">
        <v>44.633800000000001</v>
      </c>
      <c r="I3709">
        <v>39.200000000000003</v>
      </c>
      <c r="K3709" t="s">
        <v>32064</v>
      </c>
      <c r="L3709">
        <v>1188</v>
      </c>
      <c r="M3709">
        <v>0</v>
      </c>
      <c r="N3709" t="s">
        <v>9915</v>
      </c>
      <c r="O3709" t="s">
        <v>32065</v>
      </c>
    </row>
    <row r="3710" spans="1:17" x14ac:dyDescent="0.3">
      <c r="A3710" t="s">
        <v>3808</v>
      </c>
      <c r="B3710" t="s">
        <v>3984</v>
      </c>
      <c r="C3710" t="s">
        <v>32066</v>
      </c>
      <c r="D3710" t="s">
        <v>32067</v>
      </c>
      <c r="E3710" t="s">
        <v>32068</v>
      </c>
      <c r="F3710" t="s">
        <v>32069</v>
      </c>
      <c r="G3710" t="s">
        <v>3989</v>
      </c>
      <c r="H3710">
        <v>43.1252</v>
      </c>
      <c r="I3710">
        <v>42.1</v>
      </c>
      <c r="K3710" t="s">
        <v>32070</v>
      </c>
      <c r="L3710">
        <v>131</v>
      </c>
      <c r="M3710">
        <v>10800</v>
      </c>
      <c r="N3710" t="s">
        <v>9575</v>
      </c>
      <c r="O3710" t="s">
        <v>32071</v>
      </c>
      <c r="Q3710">
        <v>24</v>
      </c>
    </row>
    <row r="3711" spans="1:17" x14ac:dyDescent="0.3">
      <c r="A3711" t="s">
        <v>714</v>
      </c>
      <c r="B3711" t="s">
        <v>3984</v>
      </c>
      <c r="C3711" t="s">
        <v>32072</v>
      </c>
      <c r="D3711" t="s">
        <v>32073</v>
      </c>
      <c r="E3711" t="s">
        <v>32074</v>
      </c>
      <c r="F3711" t="s">
        <v>32075</v>
      </c>
      <c r="G3711" t="s">
        <v>3989</v>
      </c>
      <c r="H3711">
        <v>42.814799999999998</v>
      </c>
      <c r="I3711">
        <v>39.799999999999997</v>
      </c>
      <c r="K3711" t="s">
        <v>32076</v>
      </c>
      <c r="L3711">
        <v>49</v>
      </c>
      <c r="M3711">
        <v>12424</v>
      </c>
      <c r="N3711" t="s">
        <v>32077</v>
      </c>
      <c r="O3711" t="s">
        <v>32078</v>
      </c>
    </row>
    <row r="3712" spans="1:17" x14ac:dyDescent="0.3">
      <c r="A3712" t="s">
        <v>32079</v>
      </c>
      <c r="B3712" t="s">
        <v>3984</v>
      </c>
      <c r="C3712" t="s">
        <v>32080</v>
      </c>
      <c r="D3712" t="s">
        <v>32081</v>
      </c>
      <c r="E3712" t="s">
        <v>32082</v>
      </c>
      <c r="F3712" t="s">
        <v>32083</v>
      </c>
      <c r="G3712" t="s">
        <v>3917</v>
      </c>
      <c r="H3712">
        <v>28.489899999999999</v>
      </c>
      <c r="I3712">
        <v>54.3</v>
      </c>
      <c r="K3712" t="s">
        <v>32084</v>
      </c>
      <c r="L3712">
        <v>233</v>
      </c>
      <c r="M3712">
        <v>0</v>
      </c>
      <c r="N3712" t="s">
        <v>11442</v>
      </c>
      <c r="O3712" t="s">
        <v>32085</v>
      </c>
    </row>
    <row r="3713" spans="1:17" x14ac:dyDescent="0.3">
      <c r="A3713" t="s">
        <v>3864</v>
      </c>
      <c r="B3713" t="s">
        <v>3984</v>
      </c>
      <c r="C3713" t="s">
        <v>23534</v>
      </c>
      <c r="D3713" t="s">
        <v>32086</v>
      </c>
      <c r="E3713" t="s">
        <v>32087</v>
      </c>
      <c r="F3713" t="s">
        <v>32088</v>
      </c>
      <c r="G3713" t="s">
        <v>3917</v>
      </c>
      <c r="H3713">
        <v>54.7729</v>
      </c>
      <c r="I3713">
        <v>50.945300000000003</v>
      </c>
      <c r="J3713" t="s">
        <v>32089</v>
      </c>
      <c r="K3713" t="s">
        <v>32090</v>
      </c>
      <c r="L3713">
        <v>420</v>
      </c>
      <c r="M3713">
        <v>0</v>
      </c>
      <c r="N3713" t="s">
        <v>9014</v>
      </c>
      <c r="O3713" t="s">
        <v>32091</v>
      </c>
      <c r="Q3713">
        <v>25</v>
      </c>
    </row>
    <row r="3714" spans="1:17" x14ac:dyDescent="0.3">
      <c r="A3714" t="s">
        <v>32092</v>
      </c>
      <c r="B3714" t="s">
        <v>3923</v>
      </c>
      <c r="C3714" t="s">
        <v>32093</v>
      </c>
      <c r="D3714" t="s">
        <v>32094</v>
      </c>
      <c r="E3714" t="s">
        <v>32095</v>
      </c>
      <c r="F3714" t="s">
        <v>32096</v>
      </c>
      <c r="G3714" t="s">
        <v>3917</v>
      </c>
      <c r="H3714">
        <v>348.733</v>
      </c>
      <c r="I3714">
        <v>34.9</v>
      </c>
      <c r="K3714" t="s">
        <v>32097</v>
      </c>
      <c r="L3714">
        <v>2985</v>
      </c>
      <c r="M3714">
        <v>21743</v>
      </c>
      <c r="N3714" t="s">
        <v>31408</v>
      </c>
      <c r="O3714" t="s">
        <v>32098</v>
      </c>
    </row>
    <row r="3715" spans="1:17" x14ac:dyDescent="0.3">
      <c r="A3715" t="s">
        <v>32099</v>
      </c>
      <c r="B3715" t="s">
        <v>3984</v>
      </c>
      <c r="C3715" t="s">
        <v>32100</v>
      </c>
      <c r="D3715" t="s">
        <v>32101</v>
      </c>
      <c r="E3715" t="s">
        <v>32102</v>
      </c>
      <c r="F3715" t="s">
        <v>32103</v>
      </c>
      <c r="G3715" t="s">
        <v>3989</v>
      </c>
      <c r="H3715">
        <v>12.975</v>
      </c>
      <c r="I3715">
        <v>33.1</v>
      </c>
      <c r="K3715" t="s">
        <v>32104</v>
      </c>
      <c r="L3715">
        <v>383</v>
      </c>
      <c r="M3715">
        <v>0</v>
      </c>
      <c r="N3715" t="s">
        <v>18741</v>
      </c>
      <c r="O3715" t="s">
        <v>32105</v>
      </c>
    </row>
    <row r="3716" spans="1:17" x14ac:dyDescent="0.3">
      <c r="A3716" t="s">
        <v>32106</v>
      </c>
      <c r="B3716" t="s">
        <v>3984</v>
      </c>
      <c r="C3716" t="s">
        <v>32107</v>
      </c>
      <c r="D3716" t="s">
        <v>32108</v>
      </c>
      <c r="E3716" t="s">
        <v>32109</v>
      </c>
      <c r="F3716" t="s">
        <v>32110</v>
      </c>
      <c r="G3716" t="s">
        <v>3989</v>
      </c>
      <c r="H3716">
        <v>35.878100000000003</v>
      </c>
      <c r="I3716">
        <v>45.9</v>
      </c>
      <c r="K3716" t="s">
        <v>32111</v>
      </c>
      <c r="L3716">
        <v>10</v>
      </c>
      <c r="M3716">
        <v>0</v>
      </c>
      <c r="N3716" t="s">
        <v>11516</v>
      </c>
      <c r="O3716" t="s">
        <v>32112</v>
      </c>
    </row>
    <row r="3717" spans="1:17" x14ac:dyDescent="0.3">
      <c r="A3717" t="s">
        <v>32113</v>
      </c>
      <c r="B3717" t="s">
        <v>3923</v>
      </c>
      <c r="C3717" t="s">
        <v>32114</v>
      </c>
      <c r="D3717" t="s">
        <v>32115</v>
      </c>
      <c r="E3717" t="s">
        <v>32116</v>
      </c>
      <c r="F3717" t="s">
        <v>32117</v>
      </c>
      <c r="G3717" t="s">
        <v>3917</v>
      </c>
      <c r="H3717">
        <v>475.834</v>
      </c>
      <c r="I3717">
        <v>32.6</v>
      </c>
      <c r="K3717" t="s">
        <v>32118</v>
      </c>
      <c r="L3717">
        <v>2732</v>
      </c>
      <c r="M3717">
        <v>37227</v>
      </c>
      <c r="N3717" t="s">
        <v>11516</v>
      </c>
      <c r="O3717" t="s">
        <v>32119</v>
      </c>
    </row>
    <row r="3718" spans="1:17" x14ac:dyDescent="0.3">
      <c r="A3718" t="s">
        <v>32120</v>
      </c>
      <c r="B3718" t="s">
        <v>3923</v>
      </c>
      <c r="C3718" t="s">
        <v>32121</v>
      </c>
      <c r="D3718" t="s">
        <v>32122</v>
      </c>
      <c r="E3718" t="s">
        <v>32123</v>
      </c>
      <c r="F3718" t="s">
        <v>32124</v>
      </c>
      <c r="G3718" t="s">
        <v>3917</v>
      </c>
      <c r="H3718">
        <v>387.95800000000003</v>
      </c>
      <c r="I3718">
        <v>31.8</v>
      </c>
      <c r="K3718" t="s">
        <v>32125</v>
      </c>
      <c r="L3718">
        <v>2756</v>
      </c>
      <c r="M3718">
        <v>35849</v>
      </c>
      <c r="N3718" t="s">
        <v>11516</v>
      </c>
      <c r="O3718" t="s">
        <v>32126</v>
      </c>
    </row>
    <row r="3719" spans="1:17" x14ac:dyDescent="0.3">
      <c r="A3719" t="s">
        <v>32127</v>
      </c>
      <c r="B3719" t="s">
        <v>3912</v>
      </c>
      <c r="C3719" t="s">
        <v>32128</v>
      </c>
      <c r="D3719" t="s">
        <v>32129</v>
      </c>
      <c r="E3719" t="s">
        <v>32130</v>
      </c>
      <c r="F3719" t="s">
        <v>32131</v>
      </c>
      <c r="G3719" t="s">
        <v>3989</v>
      </c>
      <c r="H3719">
        <v>165.565</v>
      </c>
      <c r="I3719">
        <v>49.9</v>
      </c>
      <c r="K3719" t="s">
        <v>32132</v>
      </c>
      <c r="L3719">
        <v>2322</v>
      </c>
      <c r="M3719">
        <v>0</v>
      </c>
      <c r="N3719" t="s">
        <v>17164</v>
      </c>
      <c r="O3719" t="s">
        <v>32133</v>
      </c>
      <c r="Q3719">
        <v>24</v>
      </c>
    </row>
    <row r="3720" spans="1:17" x14ac:dyDescent="0.3">
      <c r="A3720" t="s">
        <v>32134</v>
      </c>
      <c r="B3720" t="s">
        <v>3984</v>
      </c>
      <c r="C3720" t="s">
        <v>32135</v>
      </c>
      <c r="D3720" t="s">
        <v>32136</v>
      </c>
      <c r="E3720" t="s">
        <v>32137</v>
      </c>
      <c r="F3720" t="s">
        <v>32138</v>
      </c>
      <c r="G3720" t="s">
        <v>3917</v>
      </c>
      <c r="H3720">
        <v>27.610199999999999</v>
      </c>
      <c r="I3720">
        <v>57.9</v>
      </c>
      <c r="K3720" t="s">
        <v>32139</v>
      </c>
      <c r="L3720">
        <v>1138</v>
      </c>
      <c r="M3720">
        <v>8983</v>
      </c>
      <c r="N3720" t="s">
        <v>5783</v>
      </c>
      <c r="O3720" t="s">
        <v>32140</v>
      </c>
    </row>
    <row r="3721" spans="1:17" x14ac:dyDescent="0.3">
      <c r="A3721" t="s">
        <v>32141</v>
      </c>
      <c r="B3721" t="s">
        <v>3984</v>
      </c>
      <c r="C3721" t="s">
        <v>32142</v>
      </c>
      <c r="D3721" t="s">
        <v>32143</v>
      </c>
      <c r="E3721" t="s">
        <v>32144</v>
      </c>
      <c r="F3721" t="s">
        <v>32145</v>
      </c>
      <c r="G3721" t="s">
        <v>3917</v>
      </c>
      <c r="H3721">
        <v>34.938800000000001</v>
      </c>
      <c r="I3721">
        <v>48.3</v>
      </c>
      <c r="K3721" t="s">
        <v>32146</v>
      </c>
      <c r="L3721">
        <v>2289</v>
      </c>
      <c r="M3721">
        <v>0</v>
      </c>
      <c r="N3721" t="s">
        <v>5783</v>
      </c>
      <c r="O3721" t="s">
        <v>32147</v>
      </c>
    </row>
    <row r="3722" spans="1:17" x14ac:dyDescent="0.3">
      <c r="A3722" t="s">
        <v>32148</v>
      </c>
      <c r="B3722" t="s">
        <v>3984</v>
      </c>
      <c r="C3722" t="s">
        <v>32149</v>
      </c>
      <c r="D3722" t="s">
        <v>32150</v>
      </c>
      <c r="E3722" t="s">
        <v>32151</v>
      </c>
      <c r="F3722" t="s">
        <v>32152</v>
      </c>
      <c r="G3722" t="s">
        <v>3917</v>
      </c>
      <c r="H3722">
        <v>24.984400000000001</v>
      </c>
      <c r="I3722">
        <v>52.1</v>
      </c>
      <c r="K3722" t="s">
        <v>32153</v>
      </c>
      <c r="L3722">
        <v>80</v>
      </c>
      <c r="M3722">
        <v>0</v>
      </c>
      <c r="N3722" t="s">
        <v>5783</v>
      </c>
      <c r="O3722" t="s">
        <v>32154</v>
      </c>
    </row>
    <row r="3723" spans="1:17" x14ac:dyDescent="0.3">
      <c r="A3723" t="s">
        <v>32155</v>
      </c>
      <c r="B3723" t="s">
        <v>3984</v>
      </c>
      <c r="C3723" t="s">
        <v>32156</v>
      </c>
      <c r="D3723" t="s">
        <v>32157</v>
      </c>
      <c r="E3723" t="s">
        <v>32158</v>
      </c>
      <c r="F3723" t="s">
        <v>32159</v>
      </c>
      <c r="G3723" t="s">
        <v>3917</v>
      </c>
      <c r="H3723">
        <v>26.007300000000001</v>
      </c>
      <c r="I3723">
        <v>56.9</v>
      </c>
      <c r="K3723" t="s">
        <v>32160</v>
      </c>
      <c r="L3723">
        <v>209</v>
      </c>
      <c r="M3723">
        <v>0</v>
      </c>
      <c r="N3723" t="s">
        <v>7353</v>
      </c>
      <c r="O3723" t="s">
        <v>32161</v>
      </c>
    </row>
    <row r="3724" spans="1:17" x14ac:dyDescent="0.3">
      <c r="A3724" t="s">
        <v>32162</v>
      </c>
      <c r="B3724" t="s">
        <v>3984</v>
      </c>
      <c r="C3724" t="s">
        <v>32163</v>
      </c>
      <c r="D3724" t="s">
        <v>32164</v>
      </c>
      <c r="E3724" t="s">
        <v>32165</v>
      </c>
      <c r="F3724" t="s">
        <v>32166</v>
      </c>
      <c r="G3724" t="s">
        <v>3917</v>
      </c>
      <c r="H3724">
        <v>43.817</v>
      </c>
      <c r="I3724">
        <v>51.3</v>
      </c>
      <c r="K3724" t="s">
        <v>32167</v>
      </c>
      <c r="L3724">
        <v>213</v>
      </c>
      <c r="M3724">
        <v>0</v>
      </c>
      <c r="N3724" t="s">
        <v>5783</v>
      </c>
      <c r="O3724" t="s">
        <v>32168</v>
      </c>
    </row>
    <row r="3725" spans="1:17" x14ac:dyDescent="0.3">
      <c r="A3725" t="s">
        <v>32169</v>
      </c>
      <c r="B3725" t="s">
        <v>4347</v>
      </c>
      <c r="C3725" t="s">
        <v>32170</v>
      </c>
      <c r="D3725" t="s">
        <v>32171</v>
      </c>
      <c r="E3725" t="s">
        <v>32172</v>
      </c>
      <c r="F3725" t="s">
        <v>32173</v>
      </c>
      <c r="G3725" t="s">
        <v>3917</v>
      </c>
      <c r="H3725">
        <v>20.0335</v>
      </c>
      <c r="I3725">
        <v>59.7</v>
      </c>
      <c r="K3725" t="s">
        <v>32174</v>
      </c>
      <c r="L3725">
        <v>21</v>
      </c>
      <c r="M3725">
        <v>0</v>
      </c>
      <c r="N3725" t="s">
        <v>5783</v>
      </c>
      <c r="O3725" t="s">
        <v>32175</v>
      </c>
      <c r="Q3725">
        <v>16</v>
      </c>
    </row>
    <row r="3726" spans="1:17" x14ac:dyDescent="0.3">
      <c r="A3726" t="s">
        <v>32176</v>
      </c>
      <c r="B3726" t="s">
        <v>4347</v>
      </c>
      <c r="C3726" t="s">
        <v>32177</v>
      </c>
      <c r="D3726" t="s">
        <v>32178</v>
      </c>
      <c r="E3726" t="s">
        <v>32179</v>
      </c>
      <c r="F3726" t="s">
        <v>32180</v>
      </c>
      <c r="G3726" t="s">
        <v>3989</v>
      </c>
      <c r="H3726">
        <v>23.718399999999999</v>
      </c>
      <c r="I3726">
        <v>67.3</v>
      </c>
      <c r="K3726" t="s">
        <v>32181</v>
      </c>
      <c r="L3726">
        <v>46</v>
      </c>
      <c r="M3726">
        <v>0</v>
      </c>
      <c r="N3726" t="s">
        <v>7353</v>
      </c>
      <c r="O3726" t="s">
        <v>32182</v>
      </c>
      <c r="Q3726">
        <v>25</v>
      </c>
    </row>
    <row r="3727" spans="1:17" x14ac:dyDescent="0.3">
      <c r="A3727" t="s">
        <v>32183</v>
      </c>
      <c r="B3727" t="s">
        <v>4226</v>
      </c>
      <c r="C3727" t="s">
        <v>32184</v>
      </c>
      <c r="D3727" t="s">
        <v>32185</v>
      </c>
      <c r="E3727" t="s">
        <v>32151</v>
      </c>
      <c r="F3727" t="s">
        <v>32186</v>
      </c>
      <c r="G3727" t="s">
        <v>3917</v>
      </c>
      <c r="H3727">
        <v>99.040999999999997</v>
      </c>
      <c r="I3727">
        <v>0</v>
      </c>
      <c r="K3727" t="s">
        <v>32187</v>
      </c>
      <c r="L3727">
        <v>8888</v>
      </c>
      <c r="M3727">
        <v>0</v>
      </c>
      <c r="N3727" t="s">
        <v>5783</v>
      </c>
      <c r="O3727" t="s">
        <v>32188</v>
      </c>
    </row>
    <row r="3728" spans="1:17" x14ac:dyDescent="0.3">
      <c r="A3728" t="s">
        <v>32189</v>
      </c>
      <c r="B3728" t="s">
        <v>4043</v>
      </c>
      <c r="C3728" t="s">
        <v>32190</v>
      </c>
      <c r="D3728" t="s">
        <v>32191</v>
      </c>
      <c r="E3728" t="s">
        <v>32192</v>
      </c>
      <c r="F3728" t="s">
        <v>32193</v>
      </c>
      <c r="G3728" t="s">
        <v>3917</v>
      </c>
      <c r="H3728">
        <v>27.546199999999999</v>
      </c>
      <c r="I3728">
        <v>56.7</v>
      </c>
      <c r="K3728" t="s">
        <v>32194</v>
      </c>
      <c r="L3728">
        <v>2188</v>
      </c>
      <c r="M3728">
        <v>0</v>
      </c>
      <c r="N3728" t="s">
        <v>14486</v>
      </c>
      <c r="O3728" t="s">
        <v>32195</v>
      </c>
    </row>
    <row r="3729" spans="1:17" x14ac:dyDescent="0.3">
      <c r="A3729" t="s">
        <v>32196</v>
      </c>
      <c r="B3729" t="s">
        <v>3984</v>
      </c>
      <c r="C3729" t="s">
        <v>32197</v>
      </c>
      <c r="D3729" t="s">
        <v>32198</v>
      </c>
      <c r="E3729" t="s">
        <v>32199</v>
      </c>
      <c r="F3729" t="s">
        <v>32200</v>
      </c>
      <c r="G3729" t="s">
        <v>3917</v>
      </c>
      <c r="H3729">
        <v>63.509599999999999</v>
      </c>
      <c r="I3729">
        <v>38.5</v>
      </c>
      <c r="K3729" t="s">
        <v>32201</v>
      </c>
      <c r="L3729">
        <v>19434</v>
      </c>
      <c r="M3729">
        <v>6859</v>
      </c>
      <c r="N3729" t="s">
        <v>14748</v>
      </c>
      <c r="O3729" t="s">
        <v>32202</v>
      </c>
    </row>
    <row r="3730" spans="1:17" x14ac:dyDescent="0.3">
      <c r="A3730" t="s">
        <v>32203</v>
      </c>
      <c r="B3730" t="s">
        <v>3923</v>
      </c>
      <c r="D3730" t="s">
        <v>32204</v>
      </c>
      <c r="E3730" t="s">
        <v>32205</v>
      </c>
      <c r="F3730" t="s">
        <v>32206</v>
      </c>
      <c r="G3730" t="s">
        <v>3917</v>
      </c>
      <c r="H3730">
        <v>12342.1</v>
      </c>
      <c r="I3730">
        <v>23.9</v>
      </c>
      <c r="K3730" t="s">
        <v>32207</v>
      </c>
      <c r="L3730">
        <v>11325800</v>
      </c>
      <c r="M3730">
        <v>0</v>
      </c>
      <c r="N3730" t="s">
        <v>26252</v>
      </c>
      <c r="O3730" t="s">
        <v>32208</v>
      </c>
    </row>
    <row r="3731" spans="1:17" x14ac:dyDescent="0.3">
      <c r="A3731" t="s">
        <v>32209</v>
      </c>
      <c r="B3731" t="s">
        <v>3984</v>
      </c>
      <c r="C3731" t="s">
        <v>32210</v>
      </c>
      <c r="D3731" t="s">
        <v>32211</v>
      </c>
      <c r="E3731" t="s">
        <v>32212</v>
      </c>
      <c r="F3731" t="s">
        <v>32213</v>
      </c>
      <c r="G3731" t="s">
        <v>3989</v>
      </c>
      <c r="H3731">
        <v>35.856900000000003</v>
      </c>
      <c r="I3731">
        <v>52.6</v>
      </c>
      <c r="K3731" t="s">
        <v>32214</v>
      </c>
      <c r="L3731">
        <v>1636</v>
      </c>
      <c r="M3731">
        <v>0</v>
      </c>
      <c r="N3731" t="s">
        <v>14486</v>
      </c>
      <c r="O3731" t="s">
        <v>32215</v>
      </c>
    </row>
    <row r="3732" spans="1:17" x14ac:dyDescent="0.3">
      <c r="A3732" t="s">
        <v>32216</v>
      </c>
      <c r="B3732" t="s">
        <v>3912</v>
      </c>
      <c r="C3732" t="s">
        <v>32217</v>
      </c>
      <c r="D3732" t="s">
        <v>32218</v>
      </c>
      <c r="E3732" t="s">
        <v>32219</v>
      </c>
      <c r="F3732" t="s">
        <v>32220</v>
      </c>
      <c r="G3732" t="s">
        <v>3917</v>
      </c>
      <c r="H3732">
        <v>32.970199999999998</v>
      </c>
      <c r="I3732">
        <v>32.098100000000002</v>
      </c>
      <c r="J3732" t="s">
        <v>32221</v>
      </c>
      <c r="K3732" t="s">
        <v>32222</v>
      </c>
      <c r="L3732">
        <v>43</v>
      </c>
      <c r="M3732">
        <v>12336</v>
      </c>
      <c r="N3732" t="s">
        <v>32223</v>
      </c>
      <c r="O3732" t="s">
        <v>32224</v>
      </c>
      <c r="P3732" t="s">
        <v>32225</v>
      </c>
    </row>
    <row r="3733" spans="1:17" x14ac:dyDescent="0.3">
      <c r="A3733" t="s">
        <v>32226</v>
      </c>
      <c r="B3733" t="s">
        <v>3984</v>
      </c>
      <c r="C3733" t="s">
        <v>32227</v>
      </c>
      <c r="D3733" t="s">
        <v>32228</v>
      </c>
      <c r="E3733" t="s">
        <v>32229</v>
      </c>
      <c r="F3733" t="s">
        <v>32230</v>
      </c>
      <c r="G3733" t="s">
        <v>3989</v>
      </c>
      <c r="H3733">
        <v>12.580399999999999</v>
      </c>
      <c r="I3733">
        <v>46.8</v>
      </c>
      <c r="K3733" t="s">
        <v>32231</v>
      </c>
      <c r="L3733">
        <v>8</v>
      </c>
      <c r="M3733">
        <v>5173</v>
      </c>
      <c r="N3733" t="s">
        <v>29180</v>
      </c>
      <c r="O3733" t="s">
        <v>32232</v>
      </c>
      <c r="P3733" t="s">
        <v>32233</v>
      </c>
    </row>
    <row r="3734" spans="1:17" x14ac:dyDescent="0.3">
      <c r="A3734" t="s">
        <v>32234</v>
      </c>
      <c r="B3734" t="s">
        <v>3984</v>
      </c>
      <c r="C3734" t="s">
        <v>32235</v>
      </c>
      <c r="D3734" t="s">
        <v>32236</v>
      </c>
      <c r="E3734" t="s">
        <v>32237</v>
      </c>
      <c r="F3734" t="s">
        <v>32238</v>
      </c>
      <c r="G3734" t="s">
        <v>3989</v>
      </c>
      <c r="H3734">
        <v>13.314299999999999</v>
      </c>
      <c r="I3734">
        <v>45.2</v>
      </c>
      <c r="K3734" t="s">
        <v>32239</v>
      </c>
      <c r="L3734">
        <v>12</v>
      </c>
      <c r="M3734">
        <v>5249</v>
      </c>
      <c r="N3734" t="s">
        <v>29180</v>
      </c>
      <c r="O3734" t="s">
        <v>32240</v>
      </c>
      <c r="P3734" t="s">
        <v>32241</v>
      </c>
    </row>
    <row r="3735" spans="1:17" x14ac:dyDescent="0.3">
      <c r="A3735" t="s">
        <v>32242</v>
      </c>
      <c r="B3735" t="s">
        <v>3984</v>
      </c>
      <c r="C3735" t="s">
        <v>32243</v>
      </c>
      <c r="D3735" t="s">
        <v>32244</v>
      </c>
      <c r="E3735" t="s">
        <v>32245</v>
      </c>
      <c r="F3735" t="s">
        <v>32246</v>
      </c>
      <c r="G3735" t="s">
        <v>3917</v>
      </c>
      <c r="H3735">
        <v>29.514299999999999</v>
      </c>
      <c r="I3735">
        <v>52.6</v>
      </c>
      <c r="K3735" t="s">
        <v>32247</v>
      </c>
      <c r="L3735">
        <v>270</v>
      </c>
      <c r="M3735">
        <v>0</v>
      </c>
      <c r="N3735" t="s">
        <v>31595</v>
      </c>
      <c r="O3735" t="s">
        <v>32248</v>
      </c>
      <c r="Q3735">
        <v>37</v>
      </c>
    </row>
    <row r="3736" spans="1:17" x14ac:dyDescent="0.3">
      <c r="A3736" t="s">
        <v>32249</v>
      </c>
      <c r="B3736" t="s">
        <v>3984</v>
      </c>
      <c r="C3736" t="s">
        <v>32250</v>
      </c>
      <c r="D3736" t="s">
        <v>32251</v>
      </c>
      <c r="E3736" t="s">
        <v>32252</v>
      </c>
      <c r="F3736" t="s">
        <v>32253</v>
      </c>
      <c r="G3736" t="s">
        <v>3917</v>
      </c>
      <c r="H3736">
        <v>32.851500000000001</v>
      </c>
      <c r="I3736">
        <v>46.5</v>
      </c>
      <c r="K3736" t="s">
        <v>32254</v>
      </c>
      <c r="L3736">
        <v>2124</v>
      </c>
      <c r="M3736">
        <v>0</v>
      </c>
      <c r="N3736" t="s">
        <v>31595</v>
      </c>
      <c r="O3736" t="s">
        <v>32255</v>
      </c>
    </row>
    <row r="3737" spans="1:17" x14ac:dyDescent="0.3">
      <c r="A3737" t="s">
        <v>32256</v>
      </c>
      <c r="B3737" t="s">
        <v>3923</v>
      </c>
      <c r="C3737" t="s">
        <v>32257</v>
      </c>
      <c r="D3737" t="s">
        <v>32258</v>
      </c>
      <c r="E3737" t="s">
        <v>32259</v>
      </c>
      <c r="F3737" t="s">
        <v>32260</v>
      </c>
      <c r="G3737" t="s">
        <v>3917</v>
      </c>
      <c r="H3737">
        <v>3222.83</v>
      </c>
      <c r="I3737">
        <v>36.6</v>
      </c>
      <c r="K3737" t="s">
        <v>32261</v>
      </c>
      <c r="L3737">
        <v>514289</v>
      </c>
      <c r="M3737">
        <v>0</v>
      </c>
      <c r="N3737" t="s">
        <v>18588</v>
      </c>
      <c r="O3737" t="s">
        <v>32262</v>
      </c>
    </row>
    <row r="3738" spans="1:17" x14ac:dyDescent="0.3">
      <c r="A3738" t="s">
        <v>32263</v>
      </c>
      <c r="B3738" t="s">
        <v>3984</v>
      </c>
      <c r="C3738" t="s">
        <v>32264</v>
      </c>
      <c r="D3738" t="s">
        <v>32265</v>
      </c>
      <c r="E3738" t="s">
        <v>32266</v>
      </c>
      <c r="F3738" t="s">
        <v>32267</v>
      </c>
      <c r="G3738" t="s">
        <v>3917</v>
      </c>
      <c r="H3738">
        <v>12.5913</v>
      </c>
      <c r="I3738">
        <v>47.2</v>
      </c>
      <c r="K3738" t="s">
        <v>32268</v>
      </c>
      <c r="L3738">
        <v>36</v>
      </c>
      <c r="M3738">
        <v>5134</v>
      </c>
      <c r="N3738" t="s">
        <v>32269</v>
      </c>
      <c r="O3738" t="s">
        <v>32270</v>
      </c>
      <c r="P3738" t="s">
        <v>32271</v>
      </c>
      <c r="Q3738">
        <v>25</v>
      </c>
    </row>
    <row r="3739" spans="1:17" x14ac:dyDescent="0.3">
      <c r="A3739" t="s">
        <v>32272</v>
      </c>
      <c r="B3739" t="s">
        <v>3984</v>
      </c>
      <c r="C3739" t="s">
        <v>32273</v>
      </c>
      <c r="D3739" t="s">
        <v>32274</v>
      </c>
      <c r="E3739" t="s">
        <v>18585</v>
      </c>
      <c r="F3739" t="s">
        <v>32275</v>
      </c>
      <c r="G3739" t="s">
        <v>3917</v>
      </c>
      <c r="H3739">
        <v>33.892800000000001</v>
      </c>
      <c r="I3739">
        <v>52.2</v>
      </c>
      <c r="K3739" t="s">
        <v>32276</v>
      </c>
      <c r="L3739">
        <v>1801</v>
      </c>
      <c r="M3739">
        <v>11903</v>
      </c>
      <c r="N3739" t="s">
        <v>25883</v>
      </c>
      <c r="O3739" t="s">
        <v>32277</v>
      </c>
    </row>
    <row r="3740" spans="1:17" x14ac:dyDescent="0.3">
      <c r="A3740" t="s">
        <v>32278</v>
      </c>
      <c r="B3740" t="s">
        <v>4347</v>
      </c>
      <c r="C3740">
        <v>2631</v>
      </c>
      <c r="D3740" t="s">
        <v>32279</v>
      </c>
      <c r="E3740" t="s">
        <v>32280</v>
      </c>
      <c r="F3740" t="s">
        <v>32281</v>
      </c>
      <c r="G3740" t="s">
        <v>3917</v>
      </c>
      <c r="H3740">
        <v>47.465400000000002</v>
      </c>
      <c r="I3740">
        <v>46.1</v>
      </c>
      <c r="K3740" t="s">
        <v>32282</v>
      </c>
      <c r="L3740">
        <v>3976</v>
      </c>
      <c r="M3740">
        <v>15936</v>
      </c>
      <c r="N3740" t="s">
        <v>14233</v>
      </c>
      <c r="O3740" t="s">
        <v>32283</v>
      </c>
    </row>
    <row r="3741" spans="1:17" x14ac:dyDescent="0.3">
      <c r="A3741" t="s">
        <v>323</v>
      </c>
      <c r="B3741" t="s">
        <v>4347</v>
      </c>
      <c r="C3741" t="s">
        <v>32284</v>
      </c>
      <c r="D3741" t="s">
        <v>32285</v>
      </c>
      <c r="E3741" t="s">
        <v>32286</v>
      </c>
      <c r="F3741" t="s">
        <v>32287</v>
      </c>
      <c r="G3741" t="s">
        <v>3989</v>
      </c>
      <c r="H3741">
        <v>38.5869</v>
      </c>
      <c r="I3741">
        <v>49.5</v>
      </c>
      <c r="K3741" t="s">
        <v>32288</v>
      </c>
      <c r="L3741">
        <v>88</v>
      </c>
      <c r="M3741">
        <v>0</v>
      </c>
      <c r="N3741" t="s">
        <v>32289</v>
      </c>
      <c r="O3741" t="s">
        <v>32290</v>
      </c>
      <c r="Q3741">
        <v>25</v>
      </c>
    </row>
    <row r="3742" spans="1:17" x14ac:dyDescent="0.3">
      <c r="A3742" t="s">
        <v>32291</v>
      </c>
      <c r="B3742" t="s">
        <v>4772</v>
      </c>
      <c r="C3742" t="s">
        <v>32292</v>
      </c>
      <c r="D3742" t="s">
        <v>32293</v>
      </c>
      <c r="E3742" t="s">
        <v>32294</v>
      </c>
      <c r="F3742" t="s">
        <v>32295</v>
      </c>
      <c r="G3742" t="s">
        <v>3989</v>
      </c>
      <c r="H3742">
        <v>365.774</v>
      </c>
      <c r="I3742">
        <v>59.3</v>
      </c>
      <c r="K3742" t="s">
        <v>32296</v>
      </c>
      <c r="L3742">
        <v>104856</v>
      </c>
      <c r="M3742">
        <v>0</v>
      </c>
      <c r="N3742" t="s">
        <v>7428</v>
      </c>
      <c r="O3742" t="s">
        <v>32297</v>
      </c>
    </row>
    <row r="3743" spans="1:17" x14ac:dyDescent="0.3">
      <c r="A3743" t="s">
        <v>32298</v>
      </c>
      <c r="B3743" t="s">
        <v>4367</v>
      </c>
      <c r="C3743" t="s">
        <v>32299</v>
      </c>
      <c r="D3743" t="s">
        <v>32300</v>
      </c>
      <c r="E3743" t="s">
        <v>32301</v>
      </c>
      <c r="F3743" t="s">
        <v>32302</v>
      </c>
      <c r="G3743" t="s">
        <v>3906</v>
      </c>
      <c r="H3743">
        <v>636.51900000000001</v>
      </c>
      <c r="I3743">
        <v>42.938299999999998</v>
      </c>
      <c r="J3743" t="s">
        <v>32303</v>
      </c>
      <c r="K3743" t="s">
        <v>32304</v>
      </c>
      <c r="L3743">
        <v>142</v>
      </c>
      <c r="M3743">
        <v>0</v>
      </c>
      <c r="N3743" t="s">
        <v>17435</v>
      </c>
      <c r="O3743" t="s">
        <v>32305</v>
      </c>
    </row>
    <row r="3744" spans="1:17" x14ac:dyDescent="0.3">
      <c r="A3744" t="s">
        <v>32306</v>
      </c>
      <c r="B3744" t="s">
        <v>4347</v>
      </c>
      <c r="C3744" t="s">
        <v>32307</v>
      </c>
      <c r="D3744" t="s">
        <v>32308</v>
      </c>
      <c r="E3744" t="s">
        <v>14085</v>
      </c>
      <c r="F3744" t="s">
        <v>32309</v>
      </c>
      <c r="G3744" t="s">
        <v>3917</v>
      </c>
      <c r="H3744">
        <v>39.966299999999997</v>
      </c>
      <c r="I3744">
        <v>51</v>
      </c>
      <c r="K3744" t="s">
        <v>32310</v>
      </c>
      <c r="L3744">
        <v>6484</v>
      </c>
      <c r="M3744">
        <v>0</v>
      </c>
      <c r="N3744" t="s">
        <v>19053</v>
      </c>
      <c r="O3744" t="s">
        <v>32311</v>
      </c>
    </row>
    <row r="3745" spans="1:17" x14ac:dyDescent="0.3">
      <c r="A3745" t="s">
        <v>32312</v>
      </c>
      <c r="B3745" t="s">
        <v>4367</v>
      </c>
      <c r="C3745" t="s">
        <v>32313</v>
      </c>
      <c r="D3745" t="s">
        <v>32314</v>
      </c>
      <c r="E3745" t="s">
        <v>32315</v>
      </c>
      <c r="F3745" t="s">
        <v>32316</v>
      </c>
      <c r="G3745" t="s">
        <v>3989</v>
      </c>
      <c r="H3745">
        <v>747.36400000000003</v>
      </c>
      <c r="I3745">
        <v>40</v>
      </c>
      <c r="K3745" t="s">
        <v>32317</v>
      </c>
      <c r="L3745">
        <v>87398</v>
      </c>
      <c r="M3745">
        <v>0</v>
      </c>
      <c r="N3745" t="s">
        <v>10941</v>
      </c>
      <c r="O3745" t="s">
        <v>32318</v>
      </c>
    </row>
    <row r="3746" spans="1:17" x14ac:dyDescent="0.3">
      <c r="A3746" t="s">
        <v>32319</v>
      </c>
      <c r="B3746" t="s">
        <v>3923</v>
      </c>
      <c r="C3746" t="s">
        <v>32320</v>
      </c>
      <c r="D3746" t="s">
        <v>32321</v>
      </c>
      <c r="E3746" t="s">
        <v>32322</v>
      </c>
      <c r="F3746" t="s">
        <v>32323</v>
      </c>
      <c r="G3746" t="s">
        <v>3989</v>
      </c>
      <c r="H3746">
        <v>1003.53</v>
      </c>
      <c r="I3746">
        <v>46</v>
      </c>
      <c r="K3746" t="s">
        <v>32324</v>
      </c>
      <c r="L3746">
        <v>5931</v>
      </c>
      <c r="M3746">
        <v>0</v>
      </c>
      <c r="N3746" t="s">
        <v>4922</v>
      </c>
      <c r="O3746" t="s">
        <v>32325</v>
      </c>
    </row>
    <row r="3747" spans="1:17" x14ac:dyDescent="0.3">
      <c r="A3747" t="s">
        <v>32326</v>
      </c>
      <c r="B3747" t="s">
        <v>4226</v>
      </c>
      <c r="C3747" t="s">
        <v>32327</v>
      </c>
      <c r="D3747" t="s">
        <v>32328</v>
      </c>
      <c r="E3747" t="s">
        <v>32329</v>
      </c>
      <c r="F3747" t="s">
        <v>32330</v>
      </c>
      <c r="G3747" t="s">
        <v>3917</v>
      </c>
      <c r="H3747">
        <v>357.125</v>
      </c>
      <c r="I3747">
        <v>32.799999999999997</v>
      </c>
      <c r="K3747" t="s">
        <v>32331</v>
      </c>
      <c r="L3747">
        <v>1558</v>
      </c>
      <c r="M3747">
        <v>18760</v>
      </c>
      <c r="N3747" t="s">
        <v>14540</v>
      </c>
      <c r="O3747" t="s">
        <v>32332</v>
      </c>
      <c r="P3747" t="s">
        <v>32333</v>
      </c>
    </row>
    <row r="3748" spans="1:17" x14ac:dyDescent="0.3">
      <c r="A3748" t="s">
        <v>32334</v>
      </c>
      <c r="B3748" t="s">
        <v>4347</v>
      </c>
      <c r="C3748" t="s">
        <v>32335</v>
      </c>
      <c r="D3748" t="s">
        <v>32336</v>
      </c>
      <c r="E3748" t="s">
        <v>32280</v>
      </c>
      <c r="F3748" t="s">
        <v>32337</v>
      </c>
      <c r="G3748" t="s">
        <v>3917</v>
      </c>
      <c r="H3748">
        <v>46.6648</v>
      </c>
      <c r="I3748">
        <v>49.5</v>
      </c>
      <c r="K3748" t="s">
        <v>32338</v>
      </c>
      <c r="L3748">
        <v>5668</v>
      </c>
      <c r="M3748">
        <v>16222</v>
      </c>
      <c r="N3748" t="s">
        <v>14233</v>
      </c>
      <c r="O3748" t="s">
        <v>32339</v>
      </c>
    </row>
    <row r="3749" spans="1:17" x14ac:dyDescent="0.3">
      <c r="A3749" t="s">
        <v>32340</v>
      </c>
      <c r="B3749" t="s">
        <v>4347</v>
      </c>
      <c r="C3749">
        <v>2629</v>
      </c>
      <c r="D3749" t="s">
        <v>32341</v>
      </c>
      <c r="E3749" t="s">
        <v>32280</v>
      </c>
      <c r="F3749" t="s">
        <v>32342</v>
      </c>
      <c r="G3749" t="s">
        <v>3917</v>
      </c>
      <c r="H3749">
        <v>44.310499999999998</v>
      </c>
      <c r="I3749">
        <v>46.2</v>
      </c>
      <c r="K3749" t="s">
        <v>32343</v>
      </c>
      <c r="L3749">
        <v>6137</v>
      </c>
      <c r="M3749">
        <v>13420</v>
      </c>
      <c r="N3749" t="s">
        <v>14233</v>
      </c>
      <c r="O3749" t="s">
        <v>32344</v>
      </c>
      <c r="Q3749">
        <v>25</v>
      </c>
    </row>
    <row r="3750" spans="1:17" x14ac:dyDescent="0.3">
      <c r="A3750" t="s">
        <v>32345</v>
      </c>
      <c r="B3750" t="s">
        <v>4198</v>
      </c>
      <c r="C3750" t="s">
        <v>32346</v>
      </c>
      <c r="D3750" t="s">
        <v>32347</v>
      </c>
      <c r="E3750" t="s">
        <v>32348</v>
      </c>
      <c r="F3750" t="s">
        <v>32349</v>
      </c>
      <c r="G3750" t="s">
        <v>3989</v>
      </c>
      <c r="H3750">
        <v>25.102900000000002</v>
      </c>
      <c r="I3750">
        <v>60.2</v>
      </c>
      <c r="K3750" t="s">
        <v>32350</v>
      </c>
      <c r="L3750">
        <v>31</v>
      </c>
      <c r="M3750">
        <v>0</v>
      </c>
      <c r="N3750" t="s">
        <v>14540</v>
      </c>
      <c r="O3750" t="s">
        <v>32351</v>
      </c>
    </row>
    <row r="3751" spans="1:17" x14ac:dyDescent="0.3">
      <c r="A3751" t="s">
        <v>32352</v>
      </c>
      <c r="B3751" t="s">
        <v>4226</v>
      </c>
      <c r="D3751" t="s">
        <v>32353</v>
      </c>
      <c r="E3751" t="s">
        <v>32354</v>
      </c>
      <c r="F3751" t="s">
        <v>32355</v>
      </c>
      <c r="G3751" t="s">
        <v>3989</v>
      </c>
      <c r="H3751">
        <v>209.429</v>
      </c>
      <c r="I3751">
        <v>28.3</v>
      </c>
      <c r="L3751">
        <v>916</v>
      </c>
      <c r="M3751">
        <v>0</v>
      </c>
      <c r="N3751" t="s">
        <v>32356</v>
      </c>
      <c r="O3751" t="s">
        <v>32357</v>
      </c>
    </row>
    <row r="3752" spans="1:17" x14ac:dyDescent="0.3">
      <c r="A3752" t="s">
        <v>32358</v>
      </c>
      <c r="B3752" t="s">
        <v>4267</v>
      </c>
      <c r="D3752" t="s">
        <v>32359</v>
      </c>
      <c r="E3752" t="s">
        <v>32360</v>
      </c>
      <c r="F3752" t="s">
        <v>32361</v>
      </c>
      <c r="G3752" t="s">
        <v>3917</v>
      </c>
      <c r="H3752">
        <v>234.715</v>
      </c>
      <c r="I3752">
        <v>32.5</v>
      </c>
      <c r="K3752" t="s">
        <v>32362</v>
      </c>
      <c r="L3752">
        <v>29255</v>
      </c>
      <c r="M3752">
        <v>0</v>
      </c>
      <c r="N3752" t="s">
        <v>11348</v>
      </c>
      <c r="O3752" t="s">
        <v>32363</v>
      </c>
    </row>
    <row r="3753" spans="1:17" x14ac:dyDescent="0.3">
      <c r="A3753" t="s">
        <v>32364</v>
      </c>
      <c r="B3753" t="s">
        <v>4267</v>
      </c>
      <c r="D3753" t="s">
        <v>32365</v>
      </c>
      <c r="E3753" t="s">
        <v>32366</v>
      </c>
      <c r="F3753" t="s">
        <v>32367</v>
      </c>
      <c r="G3753" t="s">
        <v>3989</v>
      </c>
      <c r="H3753">
        <v>3.0335899999999998</v>
      </c>
      <c r="I3753">
        <v>59.6</v>
      </c>
      <c r="K3753" t="s">
        <v>32368</v>
      </c>
      <c r="L3753">
        <v>261</v>
      </c>
      <c r="M3753">
        <v>0</v>
      </c>
      <c r="N3753" t="s">
        <v>31595</v>
      </c>
      <c r="O3753" t="s">
        <v>32369</v>
      </c>
    </row>
    <row r="3754" spans="1:17" x14ac:dyDescent="0.3">
      <c r="A3754" t="s">
        <v>32370</v>
      </c>
      <c r="B3754" t="s">
        <v>4267</v>
      </c>
      <c r="C3754" t="s">
        <v>32371</v>
      </c>
      <c r="D3754" t="s">
        <v>32372</v>
      </c>
      <c r="E3754" t="s">
        <v>32373</v>
      </c>
      <c r="F3754" t="s">
        <v>32374</v>
      </c>
      <c r="G3754" t="s">
        <v>3989</v>
      </c>
      <c r="H3754">
        <v>63.214100000000002</v>
      </c>
      <c r="I3754">
        <v>28.2</v>
      </c>
      <c r="K3754" t="s">
        <v>32375</v>
      </c>
      <c r="L3754">
        <v>93</v>
      </c>
      <c r="M3754">
        <v>0</v>
      </c>
      <c r="N3754" t="s">
        <v>32376</v>
      </c>
      <c r="O3754" t="s">
        <v>32377</v>
      </c>
    </row>
    <row r="3755" spans="1:17" x14ac:dyDescent="0.3">
      <c r="A3755" t="s">
        <v>32378</v>
      </c>
      <c r="B3755" t="s">
        <v>3984</v>
      </c>
      <c r="C3755" t="s">
        <v>32379</v>
      </c>
      <c r="D3755" t="s">
        <v>32380</v>
      </c>
      <c r="E3755" t="s">
        <v>32381</v>
      </c>
      <c r="F3755" t="s">
        <v>32382</v>
      </c>
      <c r="G3755" t="s">
        <v>3989</v>
      </c>
      <c r="H3755">
        <v>42.311300000000003</v>
      </c>
      <c r="I3755">
        <v>45.6</v>
      </c>
      <c r="K3755" t="s">
        <v>32383</v>
      </c>
      <c r="L3755">
        <v>144</v>
      </c>
      <c r="M3755">
        <v>10968</v>
      </c>
      <c r="N3755" t="s">
        <v>32376</v>
      </c>
      <c r="O3755" t="s">
        <v>32384</v>
      </c>
    </row>
    <row r="3756" spans="1:17" x14ac:dyDescent="0.3">
      <c r="A3756" t="s">
        <v>32385</v>
      </c>
      <c r="B3756" t="s">
        <v>3984</v>
      </c>
      <c r="C3756" t="s">
        <v>32386</v>
      </c>
      <c r="D3756" t="s">
        <v>32387</v>
      </c>
      <c r="E3756" t="s">
        <v>32381</v>
      </c>
      <c r="F3756" t="s">
        <v>32388</v>
      </c>
      <c r="G3756" t="s">
        <v>3989</v>
      </c>
      <c r="H3756">
        <v>43.401600000000002</v>
      </c>
      <c r="I3756">
        <v>45.4</v>
      </c>
      <c r="K3756" t="s">
        <v>32389</v>
      </c>
      <c r="L3756">
        <v>79</v>
      </c>
      <c r="M3756">
        <v>9320</v>
      </c>
      <c r="N3756" t="s">
        <v>32376</v>
      </c>
      <c r="O3756" t="s">
        <v>32390</v>
      </c>
    </row>
    <row r="3757" spans="1:17" x14ac:dyDescent="0.3">
      <c r="A3757" t="s">
        <v>32391</v>
      </c>
      <c r="B3757" t="s">
        <v>3984</v>
      </c>
      <c r="C3757" t="s">
        <v>32392</v>
      </c>
      <c r="D3757" t="s">
        <v>32393</v>
      </c>
      <c r="E3757" t="s">
        <v>32381</v>
      </c>
      <c r="F3757" t="s">
        <v>32394</v>
      </c>
      <c r="G3757" t="s">
        <v>3989</v>
      </c>
      <c r="H3757">
        <v>41.919199999999996</v>
      </c>
      <c r="I3757">
        <v>45</v>
      </c>
      <c r="K3757" t="s">
        <v>32395</v>
      </c>
      <c r="L3757">
        <v>98</v>
      </c>
      <c r="M3757">
        <v>10975</v>
      </c>
      <c r="N3757" t="s">
        <v>32376</v>
      </c>
      <c r="O3757" t="s">
        <v>32396</v>
      </c>
    </row>
    <row r="3758" spans="1:17" x14ac:dyDescent="0.3">
      <c r="A3758" t="s">
        <v>32397</v>
      </c>
      <c r="B3758" t="s">
        <v>4443</v>
      </c>
      <c r="C3758" t="s">
        <v>32398</v>
      </c>
      <c r="D3758" t="s">
        <v>32399</v>
      </c>
      <c r="E3758" t="s">
        <v>32400</v>
      </c>
      <c r="F3758" t="s">
        <v>32401</v>
      </c>
      <c r="G3758" t="s">
        <v>3906</v>
      </c>
      <c r="H3758">
        <v>2594.11</v>
      </c>
      <c r="I3758">
        <v>41.576999999999998</v>
      </c>
      <c r="J3758" t="s">
        <v>32402</v>
      </c>
      <c r="K3758" t="s">
        <v>32403</v>
      </c>
      <c r="L3758">
        <v>17927</v>
      </c>
      <c r="M3758">
        <v>19312</v>
      </c>
      <c r="N3758" t="s">
        <v>14209</v>
      </c>
      <c r="O3758" t="s">
        <v>32404</v>
      </c>
    </row>
    <row r="3759" spans="1:17" x14ac:dyDescent="0.3">
      <c r="A3759" t="s">
        <v>32405</v>
      </c>
      <c r="B3759" t="s">
        <v>4267</v>
      </c>
      <c r="C3759" t="s">
        <v>32406</v>
      </c>
      <c r="D3759" t="s">
        <v>32407</v>
      </c>
      <c r="E3759" t="s">
        <v>32408</v>
      </c>
      <c r="F3759" t="s">
        <v>32409</v>
      </c>
      <c r="G3759" t="s">
        <v>3917</v>
      </c>
      <c r="H3759">
        <v>393.52</v>
      </c>
      <c r="I3759">
        <v>0</v>
      </c>
      <c r="K3759" t="s">
        <v>32410</v>
      </c>
      <c r="L3759">
        <v>93483</v>
      </c>
      <c r="M3759">
        <v>0</v>
      </c>
      <c r="N3759" t="s">
        <v>32411</v>
      </c>
      <c r="O3759" t="s">
        <v>32412</v>
      </c>
    </row>
    <row r="3760" spans="1:17" x14ac:dyDescent="0.3">
      <c r="A3760" t="s">
        <v>32413</v>
      </c>
      <c r="B3760" t="s">
        <v>4043</v>
      </c>
      <c r="D3760" t="s">
        <v>32414</v>
      </c>
      <c r="E3760" t="s">
        <v>32415</v>
      </c>
      <c r="F3760" t="s">
        <v>32416</v>
      </c>
      <c r="G3760" t="s">
        <v>3989</v>
      </c>
      <c r="H3760">
        <v>34.078000000000003</v>
      </c>
      <c r="I3760">
        <v>54.4</v>
      </c>
      <c r="K3760" t="s">
        <v>32417</v>
      </c>
      <c r="L3760">
        <v>222</v>
      </c>
      <c r="M3760">
        <v>0</v>
      </c>
      <c r="N3760" t="s">
        <v>25883</v>
      </c>
      <c r="O3760" t="s">
        <v>32418</v>
      </c>
    </row>
    <row r="3761" spans="1:17" x14ac:dyDescent="0.3">
      <c r="A3761" t="s">
        <v>32419</v>
      </c>
      <c r="B3761" t="s">
        <v>4347</v>
      </c>
      <c r="C3761" t="s">
        <v>32420</v>
      </c>
      <c r="D3761" t="s">
        <v>32421</v>
      </c>
      <c r="E3761" t="s">
        <v>32422</v>
      </c>
      <c r="F3761" t="s">
        <v>32423</v>
      </c>
      <c r="G3761" t="s">
        <v>3989</v>
      </c>
      <c r="H3761">
        <v>57.987400000000001</v>
      </c>
      <c r="I3761">
        <v>0</v>
      </c>
      <c r="K3761" t="s">
        <v>32424</v>
      </c>
      <c r="L3761">
        <v>10327</v>
      </c>
      <c r="M3761">
        <v>0</v>
      </c>
      <c r="N3761" t="s">
        <v>32425</v>
      </c>
      <c r="O3761" t="s">
        <v>32426</v>
      </c>
      <c r="Q3761">
        <v>30</v>
      </c>
    </row>
    <row r="3762" spans="1:17" x14ac:dyDescent="0.3">
      <c r="A3762" t="s">
        <v>32427</v>
      </c>
      <c r="B3762" t="s">
        <v>3923</v>
      </c>
      <c r="C3762" t="s">
        <v>32428</v>
      </c>
      <c r="D3762" t="s">
        <v>32429</v>
      </c>
      <c r="E3762" t="s">
        <v>32430</v>
      </c>
      <c r="F3762" t="s">
        <v>32431</v>
      </c>
      <c r="G3762" t="s">
        <v>3906</v>
      </c>
      <c r="H3762">
        <v>1046.1400000000001</v>
      </c>
      <c r="I3762">
        <v>34.262999999999998</v>
      </c>
      <c r="J3762" t="s">
        <v>32432</v>
      </c>
      <c r="K3762" t="s">
        <v>32433</v>
      </c>
      <c r="L3762">
        <v>514</v>
      </c>
      <c r="M3762">
        <v>0</v>
      </c>
      <c r="N3762" t="s">
        <v>20623</v>
      </c>
      <c r="O3762" t="s">
        <v>32434</v>
      </c>
    </row>
    <row r="3763" spans="1:17" x14ac:dyDescent="0.3">
      <c r="A3763" t="s">
        <v>32435</v>
      </c>
      <c r="B3763" t="s">
        <v>4347</v>
      </c>
      <c r="C3763" t="s">
        <v>32436</v>
      </c>
      <c r="D3763" t="s">
        <v>32437</v>
      </c>
      <c r="E3763" t="s">
        <v>32438</v>
      </c>
      <c r="F3763" t="s">
        <v>32439</v>
      </c>
      <c r="G3763" t="s">
        <v>3989</v>
      </c>
      <c r="H3763">
        <v>30.0426</v>
      </c>
      <c r="I3763">
        <v>60.6</v>
      </c>
      <c r="K3763" t="s">
        <v>32440</v>
      </c>
      <c r="L3763">
        <v>1067</v>
      </c>
      <c r="M3763">
        <v>0</v>
      </c>
      <c r="N3763" t="s">
        <v>32441</v>
      </c>
      <c r="O3763" t="s">
        <v>32442</v>
      </c>
      <c r="Q3763">
        <v>25</v>
      </c>
    </row>
    <row r="3764" spans="1:17" x14ac:dyDescent="0.3">
      <c r="A3764" t="s">
        <v>32443</v>
      </c>
      <c r="B3764" t="s">
        <v>3912</v>
      </c>
      <c r="C3764">
        <v>1391</v>
      </c>
      <c r="D3764" t="s">
        <v>32444</v>
      </c>
      <c r="E3764" t="s">
        <v>32445</v>
      </c>
      <c r="F3764" t="s">
        <v>32446</v>
      </c>
      <c r="G3764" t="s">
        <v>3917</v>
      </c>
      <c r="H3764">
        <v>49.425600000000003</v>
      </c>
      <c r="I3764">
        <v>20</v>
      </c>
      <c r="K3764" t="s">
        <v>32447</v>
      </c>
      <c r="L3764">
        <v>10613</v>
      </c>
      <c r="M3764">
        <v>0</v>
      </c>
      <c r="N3764" t="s">
        <v>18501</v>
      </c>
      <c r="O3764" t="s">
        <v>32448</v>
      </c>
    </row>
    <row r="3765" spans="1:17" x14ac:dyDescent="0.3">
      <c r="A3765" t="s">
        <v>738</v>
      </c>
      <c r="B3765" t="s">
        <v>3984</v>
      </c>
      <c r="C3765" t="s">
        <v>32449</v>
      </c>
      <c r="D3765" t="s">
        <v>32450</v>
      </c>
      <c r="E3765" t="s">
        <v>32451</v>
      </c>
      <c r="F3765" t="s">
        <v>32452</v>
      </c>
      <c r="G3765" t="s">
        <v>3917</v>
      </c>
      <c r="H3765">
        <v>46.5214</v>
      </c>
      <c r="I3765">
        <v>47.9</v>
      </c>
      <c r="K3765" t="s">
        <v>32453</v>
      </c>
      <c r="L3765">
        <v>1868</v>
      </c>
      <c r="M3765">
        <v>14521</v>
      </c>
      <c r="N3765" t="s">
        <v>18501</v>
      </c>
      <c r="O3765" t="s">
        <v>32454</v>
      </c>
      <c r="Q3765">
        <v>25</v>
      </c>
    </row>
    <row r="3766" spans="1:17" x14ac:dyDescent="0.3">
      <c r="A3766" t="s">
        <v>32455</v>
      </c>
      <c r="B3766" t="s">
        <v>3984</v>
      </c>
      <c r="C3766" t="s">
        <v>32456</v>
      </c>
      <c r="D3766" t="s">
        <v>32457</v>
      </c>
      <c r="E3766" t="s">
        <v>32458</v>
      </c>
      <c r="F3766" t="s">
        <v>32459</v>
      </c>
      <c r="G3766" t="s">
        <v>3917</v>
      </c>
      <c r="H3766">
        <v>33.501800000000003</v>
      </c>
      <c r="I3766">
        <v>48.4</v>
      </c>
      <c r="K3766" t="s">
        <v>32460</v>
      </c>
      <c r="L3766">
        <v>17</v>
      </c>
      <c r="M3766">
        <v>0</v>
      </c>
      <c r="N3766" t="s">
        <v>8625</v>
      </c>
      <c r="O3766" t="s">
        <v>32461</v>
      </c>
    </row>
    <row r="3767" spans="1:17" x14ac:dyDescent="0.3">
      <c r="A3767" t="s">
        <v>3802</v>
      </c>
      <c r="B3767" t="s">
        <v>3984</v>
      </c>
      <c r="C3767" t="s">
        <v>32462</v>
      </c>
      <c r="D3767" t="s">
        <v>32463</v>
      </c>
      <c r="E3767" t="s">
        <v>32464</v>
      </c>
      <c r="F3767" t="s">
        <v>32465</v>
      </c>
      <c r="G3767" t="s">
        <v>3989</v>
      </c>
      <c r="H3767">
        <v>61.489899999999999</v>
      </c>
      <c r="I3767">
        <v>48.7</v>
      </c>
      <c r="K3767" t="s">
        <v>32466</v>
      </c>
      <c r="L3767">
        <v>145</v>
      </c>
      <c r="M3767">
        <v>0</v>
      </c>
      <c r="N3767" t="s">
        <v>8625</v>
      </c>
      <c r="O3767" t="s">
        <v>32467</v>
      </c>
    </row>
    <row r="3768" spans="1:17" x14ac:dyDescent="0.3">
      <c r="A3768" t="s">
        <v>32468</v>
      </c>
      <c r="B3768" t="s">
        <v>4347</v>
      </c>
      <c r="C3768" t="s">
        <v>32469</v>
      </c>
      <c r="D3768" t="s">
        <v>32470</v>
      </c>
      <c r="E3768" t="s">
        <v>32471</v>
      </c>
      <c r="F3768" t="s">
        <v>32472</v>
      </c>
      <c r="G3768" t="s">
        <v>3917</v>
      </c>
      <c r="H3768">
        <v>18.6311</v>
      </c>
      <c r="I3768">
        <v>57.1</v>
      </c>
      <c r="K3768" t="s">
        <v>32473</v>
      </c>
      <c r="L3768">
        <v>73</v>
      </c>
      <c r="M3768">
        <v>0</v>
      </c>
      <c r="N3768" t="s">
        <v>8625</v>
      </c>
      <c r="O3768" t="s">
        <v>32474</v>
      </c>
    </row>
    <row r="3769" spans="1:17" x14ac:dyDescent="0.3">
      <c r="A3769" t="s">
        <v>32475</v>
      </c>
      <c r="B3769" t="s">
        <v>3984</v>
      </c>
      <c r="C3769" t="s">
        <v>32476</v>
      </c>
      <c r="D3769" t="s">
        <v>32477</v>
      </c>
      <c r="E3769" t="s">
        <v>32451</v>
      </c>
      <c r="F3769" t="s">
        <v>32478</v>
      </c>
      <c r="G3769" t="s">
        <v>3917</v>
      </c>
      <c r="H3769">
        <v>49.328899999999997</v>
      </c>
      <c r="I3769">
        <v>47.5</v>
      </c>
      <c r="K3769" t="s">
        <v>32479</v>
      </c>
      <c r="L3769">
        <v>3437</v>
      </c>
      <c r="M3769">
        <v>0</v>
      </c>
      <c r="N3769" t="s">
        <v>18501</v>
      </c>
      <c r="O3769" t="s">
        <v>32480</v>
      </c>
      <c r="Q3769">
        <v>25</v>
      </c>
    </row>
    <row r="3770" spans="1:17" x14ac:dyDescent="0.3">
      <c r="A3770" t="s">
        <v>32481</v>
      </c>
      <c r="B3770" t="s">
        <v>3984</v>
      </c>
      <c r="C3770" t="s">
        <v>32482</v>
      </c>
      <c r="D3770" t="s">
        <v>32483</v>
      </c>
      <c r="E3770" t="s">
        <v>32451</v>
      </c>
      <c r="F3770" t="s">
        <v>32484</v>
      </c>
      <c r="G3770" t="s">
        <v>3917</v>
      </c>
      <c r="H3770">
        <v>49.991199999999999</v>
      </c>
      <c r="I3770">
        <v>47.5</v>
      </c>
      <c r="K3770" t="s">
        <v>32485</v>
      </c>
      <c r="L3770">
        <v>3323</v>
      </c>
      <c r="M3770">
        <v>0</v>
      </c>
      <c r="N3770" t="s">
        <v>18501</v>
      </c>
      <c r="O3770" t="s">
        <v>32486</v>
      </c>
      <c r="Q3770">
        <v>25</v>
      </c>
    </row>
    <row r="3771" spans="1:17" x14ac:dyDescent="0.3">
      <c r="A3771" t="s">
        <v>32487</v>
      </c>
      <c r="B3771" t="s">
        <v>3984</v>
      </c>
      <c r="C3771" t="s">
        <v>22651</v>
      </c>
      <c r="D3771" t="s">
        <v>32488</v>
      </c>
      <c r="E3771" t="s">
        <v>32489</v>
      </c>
      <c r="F3771" t="s">
        <v>32490</v>
      </c>
      <c r="G3771" t="s">
        <v>3989</v>
      </c>
      <c r="H3771">
        <v>32.9818</v>
      </c>
      <c r="I3771">
        <v>50.9</v>
      </c>
      <c r="K3771" t="s">
        <v>32491</v>
      </c>
      <c r="L3771">
        <v>753</v>
      </c>
      <c r="M3771">
        <v>0</v>
      </c>
      <c r="N3771" t="s">
        <v>13567</v>
      </c>
      <c r="O3771" t="s">
        <v>32492</v>
      </c>
    </row>
    <row r="3772" spans="1:17" x14ac:dyDescent="0.3">
      <c r="A3772" t="s">
        <v>32493</v>
      </c>
      <c r="B3772" t="s">
        <v>3984</v>
      </c>
      <c r="C3772" t="s">
        <v>32494</v>
      </c>
      <c r="D3772" t="s">
        <v>32495</v>
      </c>
      <c r="E3772" t="s">
        <v>18585</v>
      </c>
      <c r="F3772" t="s">
        <v>32496</v>
      </c>
      <c r="G3772" t="s">
        <v>3917</v>
      </c>
      <c r="H3772">
        <v>33.372300000000003</v>
      </c>
      <c r="I3772">
        <v>52.8</v>
      </c>
      <c r="K3772" t="s">
        <v>32497</v>
      </c>
      <c r="L3772">
        <v>915</v>
      </c>
      <c r="M3772">
        <v>0</v>
      </c>
      <c r="N3772" t="s">
        <v>24339</v>
      </c>
      <c r="O3772" t="s">
        <v>32498</v>
      </c>
    </row>
    <row r="3773" spans="1:17" x14ac:dyDescent="0.3">
      <c r="A3773" t="s">
        <v>250</v>
      </c>
      <c r="B3773" t="s">
        <v>4347</v>
      </c>
      <c r="C3773" t="s">
        <v>32499</v>
      </c>
      <c r="D3773" t="s">
        <v>32500</v>
      </c>
      <c r="E3773" t="s">
        <v>32501</v>
      </c>
      <c r="F3773" t="s">
        <v>32502</v>
      </c>
      <c r="G3773" t="s">
        <v>3989</v>
      </c>
      <c r="H3773">
        <v>237.27500000000001</v>
      </c>
      <c r="I3773">
        <v>43.3</v>
      </c>
      <c r="K3773" t="s">
        <v>32503</v>
      </c>
      <c r="L3773">
        <v>548017</v>
      </c>
      <c r="M3773">
        <v>0</v>
      </c>
      <c r="N3773" t="s">
        <v>24339</v>
      </c>
      <c r="O3773" t="s">
        <v>32504</v>
      </c>
    </row>
    <row r="3774" spans="1:17" x14ac:dyDescent="0.3">
      <c r="A3774" t="s">
        <v>32505</v>
      </c>
      <c r="B3774" t="s">
        <v>4443</v>
      </c>
      <c r="C3774" t="s">
        <v>32506</v>
      </c>
      <c r="D3774" t="s">
        <v>32507</v>
      </c>
      <c r="E3774" t="s">
        <v>13159</v>
      </c>
      <c r="F3774" t="s">
        <v>32508</v>
      </c>
      <c r="G3774" t="s">
        <v>3906</v>
      </c>
      <c r="H3774">
        <v>2490.08</v>
      </c>
      <c r="I3774">
        <v>41.5886</v>
      </c>
      <c r="J3774" t="s">
        <v>32509</v>
      </c>
      <c r="K3774" t="s">
        <v>32510</v>
      </c>
      <c r="L3774">
        <v>75681</v>
      </c>
      <c r="M3774">
        <v>0</v>
      </c>
      <c r="N3774" t="s">
        <v>28138</v>
      </c>
      <c r="O3774" t="s">
        <v>32511</v>
      </c>
    </row>
    <row r="3775" spans="1:17" x14ac:dyDescent="0.3">
      <c r="A3775" t="s">
        <v>32512</v>
      </c>
      <c r="B3775" t="s">
        <v>4347</v>
      </c>
      <c r="C3775">
        <v>96026</v>
      </c>
      <c r="D3775" t="s">
        <v>32513</v>
      </c>
      <c r="E3775" t="s">
        <v>32514</v>
      </c>
      <c r="F3775" t="s">
        <v>32515</v>
      </c>
      <c r="G3775" t="s">
        <v>3917</v>
      </c>
      <c r="H3775">
        <v>37.757899999999999</v>
      </c>
      <c r="I3775">
        <v>53</v>
      </c>
      <c r="K3775" t="s">
        <v>32516</v>
      </c>
      <c r="L3775">
        <v>287</v>
      </c>
      <c r="M3775">
        <v>0</v>
      </c>
      <c r="N3775" t="s">
        <v>12598</v>
      </c>
      <c r="O3775" t="s">
        <v>32517</v>
      </c>
      <c r="Q3775">
        <v>22</v>
      </c>
    </row>
    <row r="3776" spans="1:17" x14ac:dyDescent="0.3">
      <c r="A3776" t="s">
        <v>32518</v>
      </c>
      <c r="B3776" t="s">
        <v>4347</v>
      </c>
      <c r="C3776" t="s">
        <v>32519</v>
      </c>
      <c r="D3776" t="s">
        <v>32520</v>
      </c>
      <c r="E3776" t="s">
        <v>19483</v>
      </c>
      <c r="F3776" t="s">
        <v>32521</v>
      </c>
      <c r="G3776" t="s">
        <v>3917</v>
      </c>
      <c r="H3776">
        <v>37.6691</v>
      </c>
      <c r="I3776">
        <v>0</v>
      </c>
      <c r="K3776" t="s">
        <v>32522</v>
      </c>
      <c r="L3776">
        <v>28618</v>
      </c>
      <c r="M3776">
        <v>0</v>
      </c>
      <c r="N3776" t="s">
        <v>12598</v>
      </c>
      <c r="O3776" t="s">
        <v>32523</v>
      </c>
    </row>
    <row r="3777" spans="1:16" x14ac:dyDescent="0.3">
      <c r="A3777" t="s">
        <v>32524</v>
      </c>
      <c r="B3777" t="s">
        <v>4267</v>
      </c>
      <c r="C3777" t="s">
        <v>32525</v>
      </c>
      <c r="D3777" t="s">
        <v>32526</v>
      </c>
      <c r="E3777" t="s">
        <v>32527</v>
      </c>
      <c r="F3777" t="s">
        <v>32528</v>
      </c>
      <c r="G3777" t="s">
        <v>3906</v>
      </c>
      <c r="H3777">
        <v>1101.72</v>
      </c>
      <c r="I3777">
        <v>40.844099999999997</v>
      </c>
      <c r="J3777" t="s">
        <v>32529</v>
      </c>
      <c r="K3777" t="s">
        <v>32530</v>
      </c>
      <c r="L3777">
        <v>6461</v>
      </c>
      <c r="M3777">
        <v>0</v>
      </c>
      <c r="N3777" t="s">
        <v>32531</v>
      </c>
      <c r="O3777" t="s">
        <v>32532</v>
      </c>
    </row>
    <row r="3778" spans="1:16" x14ac:dyDescent="0.3">
      <c r="A3778" t="s">
        <v>32533</v>
      </c>
      <c r="B3778" t="s">
        <v>4267</v>
      </c>
      <c r="C3778" t="s">
        <v>32534</v>
      </c>
      <c r="D3778" t="s">
        <v>32535</v>
      </c>
      <c r="E3778" t="s">
        <v>32536</v>
      </c>
      <c r="F3778" t="s">
        <v>32537</v>
      </c>
      <c r="G3778" t="s">
        <v>3917</v>
      </c>
      <c r="H3778">
        <v>340.49</v>
      </c>
      <c r="I3778">
        <v>35.299700000000001</v>
      </c>
      <c r="J3778" t="s">
        <v>32538</v>
      </c>
      <c r="K3778" t="s">
        <v>32539</v>
      </c>
      <c r="L3778">
        <v>211</v>
      </c>
      <c r="M3778">
        <v>27445</v>
      </c>
      <c r="N3778" t="s">
        <v>23184</v>
      </c>
      <c r="O3778" t="s">
        <v>32540</v>
      </c>
      <c r="P3778" t="s">
        <v>32541</v>
      </c>
    </row>
    <row r="3779" spans="1:16" x14ac:dyDescent="0.3">
      <c r="A3779" t="s">
        <v>32542</v>
      </c>
      <c r="B3779" t="s">
        <v>4347</v>
      </c>
      <c r="C3779" t="s">
        <v>32543</v>
      </c>
      <c r="D3779" t="s">
        <v>32544</v>
      </c>
      <c r="E3779" t="s">
        <v>19483</v>
      </c>
      <c r="F3779" t="s">
        <v>32545</v>
      </c>
      <c r="G3779" t="s">
        <v>3917</v>
      </c>
      <c r="H3779">
        <v>35.801099999999998</v>
      </c>
      <c r="I3779">
        <v>0</v>
      </c>
      <c r="K3779" t="s">
        <v>32546</v>
      </c>
      <c r="L3779">
        <v>15419</v>
      </c>
      <c r="M3779">
        <v>0</v>
      </c>
      <c r="N3779" t="s">
        <v>12598</v>
      </c>
      <c r="O3779" t="s">
        <v>32547</v>
      </c>
    </row>
    <row r="3780" spans="1:16" x14ac:dyDescent="0.3">
      <c r="A3780" t="s">
        <v>32548</v>
      </c>
      <c r="B3780" t="s">
        <v>4347</v>
      </c>
      <c r="C3780" t="s">
        <v>32549</v>
      </c>
      <c r="D3780" t="s">
        <v>32550</v>
      </c>
      <c r="E3780" t="s">
        <v>19483</v>
      </c>
      <c r="F3780" t="s">
        <v>32551</v>
      </c>
      <c r="G3780" t="s">
        <v>3917</v>
      </c>
      <c r="H3780">
        <v>36.451000000000001</v>
      </c>
      <c r="I3780">
        <v>0</v>
      </c>
      <c r="K3780" t="s">
        <v>32552</v>
      </c>
      <c r="L3780">
        <v>7646</v>
      </c>
      <c r="M3780">
        <v>0</v>
      </c>
      <c r="N3780" t="s">
        <v>12598</v>
      </c>
      <c r="O3780" t="s">
        <v>32553</v>
      </c>
    </row>
    <row r="3781" spans="1:16" x14ac:dyDescent="0.3">
      <c r="A3781" t="s">
        <v>32554</v>
      </c>
      <c r="B3781" t="s">
        <v>4347</v>
      </c>
      <c r="C3781" t="s">
        <v>32555</v>
      </c>
      <c r="D3781" t="s">
        <v>32556</v>
      </c>
      <c r="E3781" t="s">
        <v>19483</v>
      </c>
      <c r="F3781" t="s">
        <v>32557</v>
      </c>
      <c r="G3781" t="s">
        <v>3917</v>
      </c>
      <c r="H3781">
        <v>37.101100000000002</v>
      </c>
      <c r="I3781">
        <v>0</v>
      </c>
      <c r="K3781" t="s">
        <v>32558</v>
      </c>
      <c r="L3781">
        <v>8024</v>
      </c>
      <c r="M3781">
        <v>0</v>
      </c>
      <c r="N3781" t="s">
        <v>12598</v>
      </c>
      <c r="O3781" t="s">
        <v>32559</v>
      </c>
    </row>
    <row r="3782" spans="1:16" x14ac:dyDescent="0.3">
      <c r="A3782" t="s">
        <v>32560</v>
      </c>
      <c r="B3782" t="s">
        <v>4347</v>
      </c>
      <c r="C3782" t="s">
        <v>32561</v>
      </c>
      <c r="D3782" t="s">
        <v>32562</v>
      </c>
      <c r="E3782" t="s">
        <v>19483</v>
      </c>
      <c r="F3782" t="s">
        <v>32563</v>
      </c>
      <c r="G3782" t="s">
        <v>3917</v>
      </c>
      <c r="H3782">
        <v>36.992400000000004</v>
      </c>
      <c r="I3782">
        <v>0</v>
      </c>
      <c r="K3782" t="s">
        <v>32564</v>
      </c>
      <c r="L3782">
        <v>16393</v>
      </c>
      <c r="M3782">
        <v>0</v>
      </c>
      <c r="N3782" t="s">
        <v>12598</v>
      </c>
      <c r="O3782" t="s">
        <v>32565</v>
      </c>
    </row>
    <row r="3783" spans="1:16" x14ac:dyDescent="0.3">
      <c r="A3783" t="s">
        <v>32566</v>
      </c>
      <c r="B3783" t="s">
        <v>4347</v>
      </c>
      <c r="C3783" t="s">
        <v>32567</v>
      </c>
      <c r="D3783" t="s">
        <v>32568</v>
      </c>
      <c r="E3783" t="s">
        <v>19483</v>
      </c>
      <c r="F3783" t="s">
        <v>32569</v>
      </c>
      <c r="G3783" t="s">
        <v>3917</v>
      </c>
      <c r="H3783">
        <v>29.517800000000001</v>
      </c>
      <c r="I3783">
        <v>0</v>
      </c>
      <c r="K3783" t="s">
        <v>32570</v>
      </c>
      <c r="L3783">
        <v>7159</v>
      </c>
      <c r="M3783">
        <v>0</v>
      </c>
      <c r="N3783" t="s">
        <v>12598</v>
      </c>
      <c r="O3783" t="s">
        <v>32571</v>
      </c>
    </row>
    <row r="3784" spans="1:16" x14ac:dyDescent="0.3">
      <c r="A3784" t="s">
        <v>32572</v>
      </c>
      <c r="B3784" t="s">
        <v>4347</v>
      </c>
      <c r="C3784" t="s">
        <v>32573</v>
      </c>
      <c r="D3784" t="s">
        <v>32574</v>
      </c>
      <c r="E3784" t="s">
        <v>19483</v>
      </c>
      <c r="F3784" t="s">
        <v>32575</v>
      </c>
      <c r="G3784" t="s">
        <v>3917</v>
      </c>
      <c r="H3784">
        <v>33.267099999999999</v>
      </c>
      <c r="I3784">
        <v>0</v>
      </c>
      <c r="K3784" t="s">
        <v>32576</v>
      </c>
      <c r="L3784">
        <v>17970</v>
      </c>
      <c r="M3784">
        <v>0</v>
      </c>
      <c r="N3784" t="s">
        <v>12598</v>
      </c>
      <c r="O3784" t="s">
        <v>32577</v>
      </c>
    </row>
    <row r="3785" spans="1:16" x14ac:dyDescent="0.3">
      <c r="A3785" t="s">
        <v>32578</v>
      </c>
      <c r="B3785" t="s">
        <v>4226</v>
      </c>
      <c r="C3785" t="s">
        <v>32579</v>
      </c>
      <c r="D3785" t="s">
        <v>32580</v>
      </c>
      <c r="E3785" t="s">
        <v>32581</v>
      </c>
      <c r="F3785" t="s">
        <v>32582</v>
      </c>
      <c r="G3785" t="s">
        <v>3989</v>
      </c>
      <c r="H3785">
        <v>1.2310099999999999</v>
      </c>
      <c r="I3785">
        <v>32.799999999999997</v>
      </c>
      <c r="K3785" t="s">
        <v>32583</v>
      </c>
      <c r="L3785">
        <v>87</v>
      </c>
      <c r="M3785">
        <v>0</v>
      </c>
      <c r="N3785" t="s">
        <v>10322</v>
      </c>
      <c r="O3785" t="s">
        <v>32584</v>
      </c>
    </row>
    <row r="3786" spans="1:16" x14ac:dyDescent="0.3">
      <c r="A3786" t="s">
        <v>32585</v>
      </c>
      <c r="B3786" t="s">
        <v>3984</v>
      </c>
      <c r="C3786" t="s">
        <v>32586</v>
      </c>
      <c r="D3786" t="s">
        <v>32587</v>
      </c>
      <c r="E3786" t="s">
        <v>32588</v>
      </c>
      <c r="F3786" t="s">
        <v>32589</v>
      </c>
      <c r="G3786" t="s">
        <v>3989</v>
      </c>
      <c r="H3786">
        <v>23.262499999999999</v>
      </c>
      <c r="I3786">
        <v>50.4</v>
      </c>
      <c r="K3786" t="s">
        <v>32590</v>
      </c>
      <c r="L3786">
        <v>399</v>
      </c>
      <c r="M3786">
        <v>0</v>
      </c>
      <c r="N3786" t="s">
        <v>9597</v>
      </c>
      <c r="O3786" t="s">
        <v>32591</v>
      </c>
    </row>
    <row r="3787" spans="1:16" x14ac:dyDescent="0.3">
      <c r="A3787" t="s">
        <v>32592</v>
      </c>
      <c r="B3787" t="s">
        <v>3984</v>
      </c>
      <c r="C3787" t="s">
        <v>32593</v>
      </c>
      <c r="D3787" t="s">
        <v>32594</v>
      </c>
      <c r="E3787" t="s">
        <v>32595</v>
      </c>
      <c r="F3787" t="s">
        <v>32596</v>
      </c>
      <c r="G3787" t="s">
        <v>3989</v>
      </c>
      <c r="H3787">
        <v>24.489599999999999</v>
      </c>
      <c r="I3787">
        <v>50.2</v>
      </c>
      <c r="K3787" t="s">
        <v>32597</v>
      </c>
      <c r="L3787">
        <v>430</v>
      </c>
      <c r="M3787">
        <v>0</v>
      </c>
      <c r="N3787" t="s">
        <v>9597</v>
      </c>
      <c r="O3787" t="s">
        <v>32598</v>
      </c>
    </row>
    <row r="3788" spans="1:16" x14ac:dyDescent="0.3">
      <c r="A3788" t="s">
        <v>32599</v>
      </c>
      <c r="B3788" t="s">
        <v>4347</v>
      </c>
      <c r="C3788" t="s">
        <v>32600</v>
      </c>
      <c r="D3788" t="s">
        <v>32601</v>
      </c>
      <c r="E3788" t="s">
        <v>32602</v>
      </c>
      <c r="F3788" t="s">
        <v>32603</v>
      </c>
      <c r="G3788" t="s">
        <v>3989</v>
      </c>
      <c r="H3788">
        <v>18.464300000000001</v>
      </c>
      <c r="I3788">
        <v>56.5</v>
      </c>
      <c r="K3788" t="s">
        <v>32604</v>
      </c>
      <c r="L3788">
        <v>62</v>
      </c>
      <c r="M3788">
        <v>0</v>
      </c>
      <c r="N3788" t="s">
        <v>9597</v>
      </c>
      <c r="O3788" t="s">
        <v>32605</v>
      </c>
    </row>
    <row r="3789" spans="1:16" x14ac:dyDescent="0.3">
      <c r="A3789" t="s">
        <v>32606</v>
      </c>
      <c r="B3789" t="s">
        <v>4347</v>
      </c>
      <c r="C3789" t="s">
        <v>32607</v>
      </c>
      <c r="D3789" t="s">
        <v>32608</v>
      </c>
      <c r="E3789" t="s">
        <v>32602</v>
      </c>
      <c r="F3789" t="s">
        <v>32609</v>
      </c>
      <c r="G3789" t="s">
        <v>3989</v>
      </c>
      <c r="H3789">
        <v>18.287800000000001</v>
      </c>
      <c r="I3789">
        <v>60.3</v>
      </c>
      <c r="K3789" t="s">
        <v>32610</v>
      </c>
      <c r="L3789">
        <v>117</v>
      </c>
      <c r="M3789">
        <v>0</v>
      </c>
      <c r="N3789" t="s">
        <v>9597</v>
      </c>
      <c r="O3789" t="s">
        <v>32611</v>
      </c>
    </row>
    <row r="3790" spans="1:16" x14ac:dyDescent="0.3">
      <c r="A3790" t="s">
        <v>32612</v>
      </c>
      <c r="B3790" t="s">
        <v>4347</v>
      </c>
      <c r="C3790" t="s">
        <v>32613</v>
      </c>
      <c r="D3790" t="s">
        <v>32614</v>
      </c>
      <c r="E3790" t="s">
        <v>32602</v>
      </c>
      <c r="F3790" t="s">
        <v>32615</v>
      </c>
      <c r="G3790" t="s">
        <v>3989</v>
      </c>
      <c r="H3790">
        <v>18.325900000000001</v>
      </c>
      <c r="I3790">
        <v>60.4</v>
      </c>
      <c r="K3790" t="s">
        <v>32616</v>
      </c>
      <c r="L3790">
        <v>94</v>
      </c>
      <c r="M3790">
        <v>0</v>
      </c>
      <c r="N3790" t="s">
        <v>9597</v>
      </c>
      <c r="O3790" t="s">
        <v>32617</v>
      </c>
    </row>
    <row r="3791" spans="1:16" x14ac:dyDescent="0.3">
      <c r="A3791" t="s">
        <v>32618</v>
      </c>
      <c r="B3791" t="s">
        <v>3984</v>
      </c>
      <c r="C3791" t="s">
        <v>32619</v>
      </c>
      <c r="D3791" t="s">
        <v>32620</v>
      </c>
      <c r="E3791" t="s">
        <v>32621</v>
      </c>
      <c r="F3791" t="s">
        <v>32622</v>
      </c>
      <c r="G3791" t="s">
        <v>3917</v>
      </c>
      <c r="H3791">
        <v>62.7134</v>
      </c>
      <c r="I3791">
        <v>42.5</v>
      </c>
      <c r="K3791" t="s">
        <v>32623</v>
      </c>
      <c r="L3791">
        <v>449</v>
      </c>
      <c r="M3791">
        <v>0</v>
      </c>
      <c r="N3791" t="s">
        <v>18258</v>
      </c>
      <c r="O3791" t="s">
        <v>32624</v>
      </c>
    </row>
    <row r="3792" spans="1:16" x14ac:dyDescent="0.3">
      <c r="A3792" t="s">
        <v>32625</v>
      </c>
      <c r="B3792" t="s">
        <v>3984</v>
      </c>
      <c r="C3792" t="s">
        <v>32626</v>
      </c>
      <c r="D3792" t="s">
        <v>32627</v>
      </c>
      <c r="E3792" t="s">
        <v>32628</v>
      </c>
      <c r="F3792" t="s">
        <v>32629</v>
      </c>
      <c r="G3792" t="s">
        <v>3917</v>
      </c>
      <c r="H3792">
        <v>37.043500000000002</v>
      </c>
      <c r="I3792">
        <v>49.5</v>
      </c>
      <c r="K3792" t="s">
        <v>32630</v>
      </c>
      <c r="L3792">
        <v>1404</v>
      </c>
      <c r="M3792">
        <v>0</v>
      </c>
      <c r="N3792" t="s">
        <v>19269</v>
      </c>
      <c r="O3792" t="s">
        <v>32631</v>
      </c>
    </row>
    <row r="3793" spans="1:17" x14ac:dyDescent="0.3">
      <c r="A3793" t="s">
        <v>32632</v>
      </c>
      <c r="B3793" t="s">
        <v>3984</v>
      </c>
      <c r="C3793" t="s">
        <v>32633</v>
      </c>
      <c r="D3793" t="s">
        <v>32634</v>
      </c>
      <c r="E3793" t="s">
        <v>32628</v>
      </c>
      <c r="F3793" t="s">
        <v>32635</v>
      </c>
      <c r="G3793" t="s">
        <v>3917</v>
      </c>
      <c r="H3793">
        <v>34.125700000000002</v>
      </c>
      <c r="I3793">
        <v>49.4</v>
      </c>
      <c r="K3793" t="s">
        <v>32636</v>
      </c>
      <c r="L3793">
        <v>1154</v>
      </c>
      <c r="M3793">
        <v>0</v>
      </c>
      <c r="N3793" t="s">
        <v>19269</v>
      </c>
      <c r="O3793" t="s">
        <v>32637</v>
      </c>
    </row>
    <row r="3794" spans="1:17" x14ac:dyDescent="0.3">
      <c r="A3794" t="s">
        <v>32638</v>
      </c>
      <c r="B3794" t="s">
        <v>3984</v>
      </c>
      <c r="C3794" t="s">
        <v>32639</v>
      </c>
      <c r="D3794" t="s">
        <v>32640</v>
      </c>
      <c r="E3794" t="s">
        <v>32628</v>
      </c>
      <c r="F3794" t="s">
        <v>32641</v>
      </c>
      <c r="G3794" t="s">
        <v>3917</v>
      </c>
      <c r="H3794">
        <v>36.872399999999999</v>
      </c>
      <c r="I3794">
        <v>50</v>
      </c>
      <c r="K3794" t="s">
        <v>32642</v>
      </c>
      <c r="L3794">
        <v>1370</v>
      </c>
      <c r="M3794">
        <v>10473</v>
      </c>
      <c r="N3794" t="s">
        <v>19269</v>
      </c>
      <c r="O3794" t="s">
        <v>32643</v>
      </c>
    </row>
    <row r="3795" spans="1:17" x14ac:dyDescent="0.3">
      <c r="A3795" t="s">
        <v>519</v>
      </c>
      <c r="B3795" t="s">
        <v>3984</v>
      </c>
      <c r="C3795" t="s">
        <v>32644</v>
      </c>
      <c r="D3795" t="s">
        <v>32645</v>
      </c>
      <c r="E3795" t="s">
        <v>32628</v>
      </c>
      <c r="F3795" t="s">
        <v>32646</v>
      </c>
      <c r="G3795" t="s">
        <v>3917</v>
      </c>
      <c r="H3795">
        <v>33.892099999999999</v>
      </c>
      <c r="I3795">
        <v>52.4</v>
      </c>
      <c r="K3795" t="s">
        <v>32647</v>
      </c>
      <c r="L3795">
        <v>1466</v>
      </c>
      <c r="M3795">
        <v>0</v>
      </c>
      <c r="N3795" t="s">
        <v>19269</v>
      </c>
      <c r="O3795" t="s">
        <v>32648</v>
      </c>
      <c r="Q3795">
        <v>24</v>
      </c>
    </row>
    <row r="3796" spans="1:17" x14ac:dyDescent="0.3">
      <c r="A3796" t="s">
        <v>32649</v>
      </c>
      <c r="B3796" t="s">
        <v>3984</v>
      </c>
      <c r="C3796" t="s">
        <v>32650</v>
      </c>
      <c r="D3796" t="s">
        <v>32651</v>
      </c>
      <c r="E3796" t="s">
        <v>32628</v>
      </c>
      <c r="F3796" t="s">
        <v>32652</v>
      </c>
      <c r="G3796" t="s">
        <v>3917</v>
      </c>
      <c r="H3796">
        <v>32.128</v>
      </c>
      <c r="I3796">
        <v>49.6</v>
      </c>
      <c r="K3796" t="s">
        <v>32653</v>
      </c>
      <c r="L3796">
        <v>1632</v>
      </c>
      <c r="M3796">
        <v>0</v>
      </c>
      <c r="N3796" t="s">
        <v>19269</v>
      </c>
      <c r="O3796" t="s">
        <v>32654</v>
      </c>
      <c r="Q3796">
        <v>20</v>
      </c>
    </row>
    <row r="3797" spans="1:17" x14ac:dyDescent="0.3">
      <c r="A3797" t="s">
        <v>32655</v>
      </c>
      <c r="B3797" t="s">
        <v>3984</v>
      </c>
      <c r="C3797" t="s">
        <v>32656</v>
      </c>
      <c r="D3797" t="s">
        <v>32657</v>
      </c>
      <c r="E3797" t="s">
        <v>32628</v>
      </c>
      <c r="F3797" t="s">
        <v>32658</v>
      </c>
      <c r="G3797" t="s">
        <v>3917</v>
      </c>
      <c r="H3797">
        <v>45.146000000000001</v>
      </c>
      <c r="I3797">
        <v>51.7</v>
      </c>
      <c r="K3797" t="s">
        <v>32659</v>
      </c>
      <c r="L3797">
        <v>2310</v>
      </c>
      <c r="M3797">
        <v>0</v>
      </c>
      <c r="N3797" t="s">
        <v>19269</v>
      </c>
      <c r="O3797" t="s">
        <v>32660</v>
      </c>
    </row>
    <row r="3798" spans="1:17" x14ac:dyDescent="0.3">
      <c r="A3798" t="s">
        <v>32661</v>
      </c>
      <c r="B3798" t="s">
        <v>3984</v>
      </c>
      <c r="C3798" t="s">
        <v>32662</v>
      </c>
      <c r="D3798" t="s">
        <v>32663</v>
      </c>
      <c r="E3798" t="s">
        <v>32628</v>
      </c>
      <c r="F3798" t="s">
        <v>32664</v>
      </c>
      <c r="G3798" t="s">
        <v>3917</v>
      </c>
      <c r="H3798">
        <v>26.203399999999998</v>
      </c>
      <c r="I3798">
        <v>52.3</v>
      </c>
      <c r="K3798" t="s">
        <v>32665</v>
      </c>
      <c r="L3798">
        <v>1069</v>
      </c>
      <c r="M3798">
        <v>0</v>
      </c>
      <c r="N3798" t="s">
        <v>19269</v>
      </c>
      <c r="O3798" t="s">
        <v>32666</v>
      </c>
    </row>
    <row r="3799" spans="1:17" x14ac:dyDescent="0.3">
      <c r="A3799" t="s">
        <v>32667</v>
      </c>
      <c r="B3799" t="s">
        <v>4226</v>
      </c>
      <c r="C3799" t="s">
        <v>32668</v>
      </c>
      <c r="D3799" t="s">
        <v>32669</v>
      </c>
      <c r="E3799" t="s">
        <v>32670</v>
      </c>
      <c r="F3799" t="s">
        <v>32671</v>
      </c>
      <c r="G3799" t="s">
        <v>3917</v>
      </c>
      <c r="H3799">
        <v>2593.36</v>
      </c>
      <c r="I3799">
        <v>37.1</v>
      </c>
      <c r="K3799" t="s">
        <v>32672</v>
      </c>
      <c r="L3799">
        <v>135691</v>
      </c>
      <c r="M3799">
        <v>0</v>
      </c>
      <c r="N3799" t="s">
        <v>19269</v>
      </c>
      <c r="O3799" t="s">
        <v>32673</v>
      </c>
    </row>
    <row r="3800" spans="1:17" x14ac:dyDescent="0.3">
      <c r="A3800" t="s">
        <v>3793</v>
      </c>
      <c r="B3800" t="s">
        <v>3984</v>
      </c>
      <c r="C3800" t="s">
        <v>32674</v>
      </c>
      <c r="D3800" t="s">
        <v>32675</v>
      </c>
      <c r="E3800" t="s">
        <v>32676</v>
      </c>
      <c r="F3800" t="s">
        <v>32677</v>
      </c>
      <c r="G3800" t="s">
        <v>3917</v>
      </c>
      <c r="H3800">
        <v>35.311399999999999</v>
      </c>
      <c r="I3800">
        <v>48.1</v>
      </c>
      <c r="K3800" t="s">
        <v>32678</v>
      </c>
      <c r="L3800">
        <v>285</v>
      </c>
      <c r="M3800">
        <v>0</v>
      </c>
      <c r="N3800" t="s">
        <v>32679</v>
      </c>
      <c r="O3800" t="s">
        <v>32680</v>
      </c>
      <c r="Q3800">
        <v>25</v>
      </c>
    </row>
    <row r="3801" spans="1:17" x14ac:dyDescent="0.3">
      <c r="A3801" t="s">
        <v>32681</v>
      </c>
      <c r="B3801" t="s">
        <v>3984</v>
      </c>
      <c r="C3801" t="s">
        <v>32682</v>
      </c>
      <c r="D3801" t="s">
        <v>32683</v>
      </c>
      <c r="E3801" t="s">
        <v>32684</v>
      </c>
      <c r="F3801" t="s">
        <v>32685</v>
      </c>
      <c r="G3801" t="s">
        <v>3989</v>
      </c>
      <c r="H3801">
        <v>45.581899999999997</v>
      </c>
      <c r="I3801">
        <v>51.9</v>
      </c>
      <c r="K3801" t="s">
        <v>32686</v>
      </c>
      <c r="L3801">
        <v>4436</v>
      </c>
      <c r="M3801">
        <v>0</v>
      </c>
      <c r="N3801" t="s">
        <v>7943</v>
      </c>
      <c r="O3801" t="s">
        <v>32687</v>
      </c>
    </row>
    <row r="3802" spans="1:17" x14ac:dyDescent="0.3">
      <c r="A3802" t="s">
        <v>32688</v>
      </c>
      <c r="B3802" t="s">
        <v>3984</v>
      </c>
      <c r="C3802" t="s">
        <v>32689</v>
      </c>
      <c r="D3802" t="s">
        <v>32690</v>
      </c>
      <c r="E3802" t="s">
        <v>14700</v>
      </c>
      <c r="F3802" t="s">
        <v>32691</v>
      </c>
      <c r="G3802" t="s">
        <v>3906</v>
      </c>
      <c r="H3802">
        <v>49.116999999999997</v>
      </c>
      <c r="I3802">
        <v>47.492699999999999</v>
      </c>
      <c r="J3802" t="s">
        <v>32692</v>
      </c>
      <c r="K3802" t="s">
        <v>32693</v>
      </c>
      <c r="L3802">
        <v>108</v>
      </c>
      <c r="M3802">
        <v>11430</v>
      </c>
      <c r="N3802" t="s">
        <v>14704</v>
      </c>
      <c r="O3802" t="s">
        <v>32694</v>
      </c>
      <c r="P3802" t="s">
        <v>32695</v>
      </c>
    </row>
    <row r="3803" spans="1:17" x14ac:dyDescent="0.3">
      <c r="A3803" t="s">
        <v>32696</v>
      </c>
      <c r="B3803" t="s">
        <v>3984</v>
      </c>
      <c r="C3803" t="s">
        <v>32697</v>
      </c>
      <c r="D3803" t="s">
        <v>32698</v>
      </c>
      <c r="E3803" t="s">
        <v>32684</v>
      </c>
      <c r="F3803" t="s">
        <v>32699</v>
      </c>
      <c r="G3803" t="s">
        <v>3989</v>
      </c>
      <c r="H3803">
        <v>42.4129</v>
      </c>
      <c r="I3803">
        <v>53.4</v>
      </c>
      <c r="K3803" t="s">
        <v>32700</v>
      </c>
      <c r="L3803">
        <v>4596</v>
      </c>
      <c r="M3803">
        <v>0</v>
      </c>
      <c r="N3803" t="s">
        <v>7943</v>
      </c>
      <c r="O3803" t="s">
        <v>32701</v>
      </c>
    </row>
    <row r="3804" spans="1:17" x14ac:dyDescent="0.3">
      <c r="A3804" t="s">
        <v>32702</v>
      </c>
      <c r="B3804" t="s">
        <v>4367</v>
      </c>
      <c r="D3804" t="s">
        <v>32703</v>
      </c>
      <c r="E3804" t="s">
        <v>8622</v>
      </c>
      <c r="F3804" t="s">
        <v>32704</v>
      </c>
      <c r="G3804" t="s">
        <v>3917</v>
      </c>
      <c r="H3804">
        <v>344.96100000000001</v>
      </c>
      <c r="I3804">
        <v>0</v>
      </c>
      <c r="K3804" t="s">
        <v>32705</v>
      </c>
      <c r="L3804">
        <v>100621</v>
      </c>
      <c r="M3804">
        <v>0</v>
      </c>
      <c r="N3804" t="s">
        <v>32706</v>
      </c>
      <c r="O3804" t="s">
        <v>32707</v>
      </c>
    </row>
    <row r="3805" spans="1:17" x14ac:dyDescent="0.3">
      <c r="A3805" t="s">
        <v>32708</v>
      </c>
      <c r="B3805" t="s">
        <v>3984</v>
      </c>
      <c r="C3805" t="s">
        <v>32709</v>
      </c>
      <c r="D3805" t="s">
        <v>32710</v>
      </c>
      <c r="E3805" t="s">
        <v>32711</v>
      </c>
      <c r="F3805" t="s">
        <v>32712</v>
      </c>
      <c r="G3805" t="s">
        <v>3917</v>
      </c>
      <c r="H3805">
        <v>23.793099999999999</v>
      </c>
      <c r="I3805">
        <v>52.6</v>
      </c>
      <c r="K3805" t="s">
        <v>32713</v>
      </c>
      <c r="L3805">
        <v>21</v>
      </c>
      <c r="M3805">
        <v>0</v>
      </c>
      <c r="N3805" t="s">
        <v>9341</v>
      </c>
      <c r="O3805" t="s">
        <v>32714</v>
      </c>
    </row>
    <row r="3806" spans="1:17" x14ac:dyDescent="0.3">
      <c r="A3806" t="s">
        <v>32715</v>
      </c>
      <c r="B3806" t="s">
        <v>3984</v>
      </c>
      <c r="C3806" t="s">
        <v>32716</v>
      </c>
      <c r="D3806" t="s">
        <v>32717</v>
      </c>
      <c r="E3806" t="s">
        <v>32718</v>
      </c>
      <c r="F3806" t="s">
        <v>32719</v>
      </c>
      <c r="G3806" t="s">
        <v>3917</v>
      </c>
      <c r="H3806">
        <v>10.183199999999999</v>
      </c>
      <c r="I3806">
        <v>36.9</v>
      </c>
      <c r="K3806" t="s">
        <v>32720</v>
      </c>
      <c r="L3806">
        <v>338</v>
      </c>
      <c r="M3806">
        <v>0</v>
      </c>
      <c r="N3806" t="s">
        <v>24851</v>
      </c>
      <c r="O3806" t="s">
        <v>32721</v>
      </c>
    </row>
    <row r="3807" spans="1:17" x14ac:dyDescent="0.3">
      <c r="A3807" t="s">
        <v>32722</v>
      </c>
      <c r="B3807" t="s">
        <v>4367</v>
      </c>
      <c r="C3807" t="s">
        <v>32723</v>
      </c>
      <c r="D3807" t="s">
        <v>32724</v>
      </c>
      <c r="E3807" t="s">
        <v>32725</v>
      </c>
      <c r="F3807" t="s">
        <v>32726</v>
      </c>
      <c r="G3807" t="s">
        <v>3906</v>
      </c>
      <c r="H3807">
        <v>868.49699999999996</v>
      </c>
      <c r="I3807">
        <v>40.093800000000002</v>
      </c>
      <c r="J3807" t="s">
        <v>32727</v>
      </c>
      <c r="K3807" t="s">
        <v>32728</v>
      </c>
      <c r="L3807">
        <v>199</v>
      </c>
      <c r="M3807">
        <v>24354</v>
      </c>
      <c r="N3807" t="s">
        <v>20893</v>
      </c>
      <c r="O3807" t="s">
        <v>32729</v>
      </c>
    </row>
    <row r="3808" spans="1:17" x14ac:dyDescent="0.3">
      <c r="A3808" t="s">
        <v>32730</v>
      </c>
      <c r="B3808" t="s">
        <v>4443</v>
      </c>
      <c r="C3808" t="s">
        <v>32731</v>
      </c>
      <c r="D3808" t="s">
        <v>32732</v>
      </c>
      <c r="E3808" t="s">
        <v>32733</v>
      </c>
      <c r="F3808" t="s">
        <v>32734</v>
      </c>
      <c r="G3808" t="s">
        <v>3917</v>
      </c>
      <c r="H3808">
        <v>2098.5</v>
      </c>
      <c r="I3808">
        <v>40.9</v>
      </c>
      <c r="K3808" t="s">
        <v>32735</v>
      </c>
      <c r="L3808">
        <v>298222</v>
      </c>
      <c r="M3808">
        <v>0</v>
      </c>
      <c r="N3808" t="s">
        <v>8585</v>
      </c>
      <c r="O3808" t="s">
        <v>32736</v>
      </c>
    </row>
    <row r="3809" spans="1:17" x14ac:dyDescent="0.3">
      <c r="A3809" t="s">
        <v>32737</v>
      </c>
      <c r="B3809" t="s">
        <v>4443</v>
      </c>
      <c r="C3809" t="s">
        <v>32738</v>
      </c>
      <c r="D3809" t="s">
        <v>32739</v>
      </c>
      <c r="E3809" t="s">
        <v>32740</v>
      </c>
      <c r="F3809" t="s">
        <v>32741</v>
      </c>
      <c r="G3809" t="s">
        <v>3917</v>
      </c>
      <c r="H3809">
        <v>2161.58</v>
      </c>
      <c r="I3809">
        <v>44</v>
      </c>
      <c r="K3809" t="s">
        <v>32742</v>
      </c>
      <c r="L3809">
        <v>1128787</v>
      </c>
      <c r="M3809">
        <v>0</v>
      </c>
      <c r="N3809" t="s">
        <v>20171</v>
      </c>
      <c r="O3809" t="s">
        <v>32743</v>
      </c>
    </row>
    <row r="3810" spans="1:17" x14ac:dyDescent="0.3">
      <c r="A3810" t="s">
        <v>32744</v>
      </c>
      <c r="B3810" t="s">
        <v>3984</v>
      </c>
      <c r="D3810" t="s">
        <v>32745</v>
      </c>
      <c r="E3810" t="s">
        <v>29751</v>
      </c>
      <c r="F3810" t="s">
        <v>32746</v>
      </c>
      <c r="G3810" t="s">
        <v>3917</v>
      </c>
      <c r="H3810">
        <v>65.236699999999999</v>
      </c>
      <c r="I3810">
        <v>37.299999999999997</v>
      </c>
      <c r="K3810" t="s">
        <v>32747</v>
      </c>
      <c r="L3810">
        <v>1450</v>
      </c>
      <c r="M3810">
        <v>11130</v>
      </c>
      <c r="N3810" t="s">
        <v>16536</v>
      </c>
      <c r="O3810" t="s">
        <v>32748</v>
      </c>
    </row>
    <row r="3811" spans="1:17" x14ac:dyDescent="0.3">
      <c r="A3811" t="s">
        <v>32749</v>
      </c>
      <c r="B3811" t="s">
        <v>4226</v>
      </c>
      <c r="C3811" t="s">
        <v>32750</v>
      </c>
      <c r="D3811" t="s">
        <v>32751</v>
      </c>
      <c r="E3811" t="s">
        <v>32752</v>
      </c>
      <c r="F3811" t="s">
        <v>32753</v>
      </c>
      <c r="G3811" t="s">
        <v>3906</v>
      </c>
      <c r="H3811">
        <v>599.25800000000004</v>
      </c>
      <c r="I3811">
        <v>36.036799999999999</v>
      </c>
      <c r="J3811" t="s">
        <v>32754</v>
      </c>
      <c r="K3811" t="s">
        <v>32755</v>
      </c>
      <c r="L3811">
        <v>244</v>
      </c>
      <c r="M3811">
        <v>0</v>
      </c>
      <c r="N3811" t="s">
        <v>11900</v>
      </c>
      <c r="O3811" t="s">
        <v>32756</v>
      </c>
    </row>
    <row r="3812" spans="1:17" x14ac:dyDescent="0.3">
      <c r="A3812" t="s">
        <v>32757</v>
      </c>
      <c r="B3812" t="s">
        <v>3984</v>
      </c>
      <c r="C3812" t="s">
        <v>32758</v>
      </c>
      <c r="D3812" t="s">
        <v>32759</v>
      </c>
      <c r="E3812" t="s">
        <v>32760</v>
      </c>
      <c r="F3812" t="s">
        <v>32761</v>
      </c>
      <c r="G3812" t="s">
        <v>3917</v>
      </c>
      <c r="H3812">
        <v>36.564500000000002</v>
      </c>
      <c r="I3812">
        <v>51.8</v>
      </c>
      <c r="K3812" t="s">
        <v>32762</v>
      </c>
      <c r="L3812">
        <v>634</v>
      </c>
      <c r="M3812">
        <v>11314</v>
      </c>
      <c r="N3812" t="s">
        <v>24851</v>
      </c>
      <c r="O3812" t="s">
        <v>32763</v>
      </c>
    </row>
    <row r="3813" spans="1:17" x14ac:dyDescent="0.3">
      <c r="A3813" t="s">
        <v>32764</v>
      </c>
      <c r="B3813" t="s">
        <v>3912</v>
      </c>
      <c r="C3813" t="s">
        <v>32765</v>
      </c>
      <c r="D3813" t="s">
        <v>32766</v>
      </c>
      <c r="E3813" t="s">
        <v>32767</v>
      </c>
      <c r="F3813" t="s">
        <v>32768</v>
      </c>
      <c r="G3813" t="s">
        <v>3989</v>
      </c>
      <c r="H3813">
        <v>38.2881</v>
      </c>
      <c r="I3813">
        <v>47.9</v>
      </c>
      <c r="K3813" t="s">
        <v>32769</v>
      </c>
      <c r="L3813">
        <v>821</v>
      </c>
      <c r="M3813">
        <v>17124</v>
      </c>
      <c r="N3813" t="s">
        <v>24339</v>
      </c>
      <c r="O3813" t="s">
        <v>32770</v>
      </c>
    </row>
    <row r="3814" spans="1:17" x14ac:dyDescent="0.3">
      <c r="A3814" t="s">
        <v>32771</v>
      </c>
      <c r="B3814" t="s">
        <v>3923</v>
      </c>
      <c r="C3814" t="s">
        <v>32772</v>
      </c>
      <c r="D3814" t="s">
        <v>32773</v>
      </c>
      <c r="E3814" t="s">
        <v>32774</v>
      </c>
      <c r="F3814" t="s">
        <v>32775</v>
      </c>
      <c r="G3814" t="s">
        <v>3917</v>
      </c>
      <c r="H3814">
        <v>300.72899999999998</v>
      </c>
      <c r="I3814">
        <v>37.4</v>
      </c>
      <c r="K3814" t="s">
        <v>32776</v>
      </c>
      <c r="L3814">
        <v>1391</v>
      </c>
      <c r="M3814">
        <v>0</v>
      </c>
      <c r="N3814" t="s">
        <v>32777</v>
      </c>
      <c r="O3814" t="s">
        <v>32778</v>
      </c>
    </row>
    <row r="3815" spans="1:17" x14ac:dyDescent="0.3">
      <c r="A3815" t="s">
        <v>32779</v>
      </c>
      <c r="B3815" t="s">
        <v>3984</v>
      </c>
      <c r="C3815" t="s">
        <v>32780</v>
      </c>
      <c r="D3815" t="s">
        <v>32781</v>
      </c>
      <c r="E3815" t="s">
        <v>20254</v>
      </c>
      <c r="F3815" t="s">
        <v>32782</v>
      </c>
      <c r="G3815" t="s">
        <v>3917</v>
      </c>
      <c r="H3815">
        <v>30.6264</v>
      </c>
      <c r="I3815">
        <v>52.8</v>
      </c>
      <c r="K3815" t="s">
        <v>32783</v>
      </c>
      <c r="L3815">
        <v>345</v>
      </c>
      <c r="M3815">
        <v>0</v>
      </c>
      <c r="N3815" t="s">
        <v>7105</v>
      </c>
      <c r="O3815" t="s">
        <v>32784</v>
      </c>
    </row>
    <row r="3816" spans="1:17" x14ac:dyDescent="0.3">
      <c r="A3816" t="s">
        <v>290</v>
      </c>
      <c r="B3816" t="s">
        <v>3984</v>
      </c>
      <c r="C3816" t="s">
        <v>32785</v>
      </c>
      <c r="D3816" t="s">
        <v>32786</v>
      </c>
      <c r="E3816" t="s">
        <v>32787</v>
      </c>
      <c r="F3816" t="s">
        <v>32788</v>
      </c>
      <c r="G3816" t="s">
        <v>3917</v>
      </c>
      <c r="H3816">
        <v>33.215200000000003</v>
      </c>
      <c r="I3816">
        <v>52.4</v>
      </c>
      <c r="K3816" t="s">
        <v>32789</v>
      </c>
      <c r="L3816">
        <v>533</v>
      </c>
      <c r="M3816">
        <v>9735</v>
      </c>
      <c r="N3816" t="s">
        <v>7105</v>
      </c>
      <c r="O3816" t="s">
        <v>32790</v>
      </c>
      <c r="P3816" t="s">
        <v>32791</v>
      </c>
    </row>
    <row r="3817" spans="1:17" x14ac:dyDescent="0.3">
      <c r="A3817" t="s">
        <v>32792</v>
      </c>
      <c r="B3817" t="s">
        <v>3984</v>
      </c>
      <c r="C3817" t="s">
        <v>32793</v>
      </c>
      <c r="D3817" t="s">
        <v>32794</v>
      </c>
      <c r="E3817" t="s">
        <v>7128</v>
      </c>
      <c r="F3817" t="s">
        <v>32795</v>
      </c>
      <c r="G3817" t="s">
        <v>3917</v>
      </c>
      <c r="H3817">
        <v>10.2514</v>
      </c>
      <c r="I3817">
        <v>44.6</v>
      </c>
      <c r="K3817" t="s">
        <v>32796</v>
      </c>
      <c r="L3817">
        <v>326</v>
      </c>
      <c r="M3817">
        <v>0</v>
      </c>
      <c r="N3817" t="s">
        <v>7131</v>
      </c>
      <c r="O3817" t="s">
        <v>32797</v>
      </c>
      <c r="Q3817">
        <v>25</v>
      </c>
    </row>
    <row r="3818" spans="1:17" x14ac:dyDescent="0.3">
      <c r="A3818" t="s">
        <v>32798</v>
      </c>
      <c r="B3818" t="s">
        <v>3984</v>
      </c>
      <c r="C3818" t="s">
        <v>32799</v>
      </c>
      <c r="D3818" t="s">
        <v>32800</v>
      </c>
      <c r="E3818" t="s">
        <v>32801</v>
      </c>
      <c r="F3818" t="s">
        <v>32802</v>
      </c>
      <c r="G3818" t="s">
        <v>3917</v>
      </c>
      <c r="H3818">
        <v>9.8012599999999992</v>
      </c>
      <c r="I3818">
        <v>58.3</v>
      </c>
      <c r="K3818" t="s">
        <v>32803</v>
      </c>
      <c r="L3818">
        <v>1021</v>
      </c>
      <c r="M3818">
        <v>0</v>
      </c>
      <c r="N3818" t="s">
        <v>32804</v>
      </c>
      <c r="O3818" t="s">
        <v>32805</v>
      </c>
      <c r="Q3818">
        <v>25</v>
      </c>
    </row>
    <row r="3819" spans="1:17" x14ac:dyDescent="0.3">
      <c r="A3819" t="s">
        <v>32806</v>
      </c>
      <c r="B3819" t="s">
        <v>3984</v>
      </c>
      <c r="C3819" t="s">
        <v>32807</v>
      </c>
      <c r="D3819" t="s">
        <v>32808</v>
      </c>
      <c r="E3819" t="s">
        <v>32809</v>
      </c>
      <c r="F3819" t="s">
        <v>32810</v>
      </c>
      <c r="G3819" t="s">
        <v>3917</v>
      </c>
      <c r="H3819">
        <v>26.6266</v>
      </c>
      <c r="I3819">
        <v>48</v>
      </c>
      <c r="K3819" t="s">
        <v>32811</v>
      </c>
      <c r="L3819">
        <v>622</v>
      </c>
      <c r="M3819">
        <v>0</v>
      </c>
      <c r="N3819" t="s">
        <v>32804</v>
      </c>
      <c r="O3819" t="s">
        <v>32812</v>
      </c>
    </row>
    <row r="3820" spans="1:17" x14ac:dyDescent="0.3">
      <c r="A3820" t="s">
        <v>554</v>
      </c>
      <c r="B3820" t="s">
        <v>3984</v>
      </c>
      <c r="D3820" t="s">
        <v>32813</v>
      </c>
      <c r="E3820" t="s">
        <v>32814</v>
      </c>
      <c r="F3820" t="s">
        <v>32815</v>
      </c>
      <c r="G3820" t="s">
        <v>3989</v>
      </c>
      <c r="H3820">
        <v>42.796100000000003</v>
      </c>
      <c r="I3820">
        <v>48</v>
      </c>
      <c r="K3820" t="s">
        <v>32816</v>
      </c>
      <c r="L3820">
        <v>23</v>
      </c>
      <c r="M3820">
        <v>0</v>
      </c>
      <c r="N3820" t="s">
        <v>32817</v>
      </c>
      <c r="O3820" t="s">
        <v>32818</v>
      </c>
      <c r="Q3820">
        <v>22</v>
      </c>
    </row>
    <row r="3821" spans="1:17" x14ac:dyDescent="0.3">
      <c r="A3821" t="s">
        <v>32819</v>
      </c>
      <c r="B3821" t="s">
        <v>3984</v>
      </c>
      <c r="C3821" t="s">
        <v>32820</v>
      </c>
      <c r="D3821" t="s">
        <v>32821</v>
      </c>
      <c r="E3821" t="s">
        <v>32822</v>
      </c>
      <c r="F3821" t="s">
        <v>32823</v>
      </c>
      <c r="G3821" t="s">
        <v>3917</v>
      </c>
      <c r="H3821">
        <v>9.6333800000000007</v>
      </c>
      <c r="I3821">
        <v>51.8</v>
      </c>
      <c r="K3821" t="s">
        <v>32824</v>
      </c>
      <c r="L3821">
        <v>2137</v>
      </c>
      <c r="M3821">
        <v>0</v>
      </c>
      <c r="N3821" t="s">
        <v>32825</v>
      </c>
      <c r="O3821" t="s">
        <v>32826</v>
      </c>
      <c r="Q3821">
        <v>25</v>
      </c>
    </row>
    <row r="3822" spans="1:17" x14ac:dyDescent="0.3">
      <c r="A3822" t="s">
        <v>32827</v>
      </c>
      <c r="B3822" t="s">
        <v>3984</v>
      </c>
      <c r="C3822" t="s">
        <v>32828</v>
      </c>
      <c r="D3822" t="s">
        <v>32829</v>
      </c>
      <c r="E3822" t="s">
        <v>32830</v>
      </c>
      <c r="F3822" t="s">
        <v>32831</v>
      </c>
      <c r="G3822" t="s">
        <v>3917</v>
      </c>
      <c r="H3822">
        <v>41.649500000000003</v>
      </c>
      <c r="I3822">
        <v>55.8</v>
      </c>
      <c r="K3822" t="s">
        <v>32832</v>
      </c>
      <c r="L3822">
        <v>860</v>
      </c>
      <c r="M3822">
        <v>0</v>
      </c>
      <c r="N3822" t="s">
        <v>32833</v>
      </c>
      <c r="O3822" t="s">
        <v>32834</v>
      </c>
    </row>
    <row r="3823" spans="1:17" x14ac:dyDescent="0.3">
      <c r="A3823" t="s">
        <v>32835</v>
      </c>
      <c r="B3823" t="s">
        <v>3984</v>
      </c>
      <c r="C3823" t="s">
        <v>32836</v>
      </c>
      <c r="D3823" t="s">
        <v>32837</v>
      </c>
      <c r="E3823" t="s">
        <v>32830</v>
      </c>
      <c r="F3823" t="s">
        <v>32838</v>
      </c>
      <c r="G3823" t="s">
        <v>3917</v>
      </c>
      <c r="H3823">
        <v>39.305700000000002</v>
      </c>
      <c r="I3823">
        <v>57.9</v>
      </c>
      <c r="K3823" t="s">
        <v>32839</v>
      </c>
      <c r="L3823">
        <v>634</v>
      </c>
      <c r="M3823">
        <v>0</v>
      </c>
      <c r="N3823" t="s">
        <v>32833</v>
      </c>
      <c r="O3823" t="s">
        <v>32840</v>
      </c>
    </row>
    <row r="3824" spans="1:17" x14ac:dyDescent="0.3">
      <c r="A3824" t="s">
        <v>3813</v>
      </c>
      <c r="B3824" t="s">
        <v>3984</v>
      </c>
      <c r="C3824" t="s">
        <v>32841</v>
      </c>
      <c r="D3824" t="s">
        <v>32842</v>
      </c>
      <c r="E3824" t="s">
        <v>32830</v>
      </c>
      <c r="F3824" t="s">
        <v>32843</v>
      </c>
      <c r="G3824" t="s">
        <v>3917</v>
      </c>
      <c r="H3824">
        <v>34.856699999999996</v>
      </c>
      <c r="I3824">
        <v>59</v>
      </c>
      <c r="K3824" t="s">
        <v>32844</v>
      </c>
      <c r="L3824">
        <v>1100</v>
      </c>
      <c r="M3824">
        <v>0</v>
      </c>
      <c r="N3824" t="s">
        <v>32833</v>
      </c>
      <c r="O3824" t="s">
        <v>32845</v>
      </c>
    </row>
    <row r="3825" spans="1:17" x14ac:dyDescent="0.3">
      <c r="A3825" t="s">
        <v>32846</v>
      </c>
      <c r="B3825" t="s">
        <v>3984</v>
      </c>
      <c r="C3825" t="s">
        <v>32847</v>
      </c>
      <c r="D3825" t="s">
        <v>32848</v>
      </c>
      <c r="E3825" t="s">
        <v>32830</v>
      </c>
      <c r="F3825" t="s">
        <v>32849</v>
      </c>
      <c r="G3825" t="s">
        <v>3917</v>
      </c>
      <c r="H3825">
        <v>39.917999999999999</v>
      </c>
      <c r="I3825">
        <v>55.4</v>
      </c>
      <c r="K3825" t="s">
        <v>32850</v>
      </c>
      <c r="L3825">
        <v>314</v>
      </c>
      <c r="M3825">
        <v>0</v>
      </c>
      <c r="N3825" t="s">
        <v>32833</v>
      </c>
      <c r="O3825" t="s">
        <v>32851</v>
      </c>
    </row>
    <row r="3826" spans="1:17" x14ac:dyDescent="0.3">
      <c r="A3826" t="s">
        <v>32852</v>
      </c>
      <c r="B3826" t="s">
        <v>3984</v>
      </c>
      <c r="C3826" t="s">
        <v>32853</v>
      </c>
      <c r="D3826" t="s">
        <v>32854</v>
      </c>
      <c r="E3826" t="s">
        <v>32830</v>
      </c>
      <c r="F3826" t="s">
        <v>32855</v>
      </c>
      <c r="G3826" t="s">
        <v>3917</v>
      </c>
      <c r="H3826">
        <v>42.9833</v>
      </c>
      <c r="I3826">
        <v>56.8</v>
      </c>
      <c r="K3826" t="s">
        <v>32856</v>
      </c>
      <c r="L3826">
        <v>1071</v>
      </c>
      <c r="M3826">
        <v>0</v>
      </c>
      <c r="N3826" t="s">
        <v>32833</v>
      </c>
      <c r="O3826" t="s">
        <v>32857</v>
      </c>
    </row>
    <row r="3827" spans="1:17" x14ac:dyDescent="0.3">
      <c r="A3827" t="s">
        <v>346</v>
      </c>
      <c r="B3827" t="s">
        <v>4347</v>
      </c>
      <c r="C3827" t="s">
        <v>32858</v>
      </c>
      <c r="D3827" t="s">
        <v>32859</v>
      </c>
      <c r="E3827" t="s">
        <v>32860</v>
      </c>
      <c r="F3827" t="s">
        <v>32861</v>
      </c>
      <c r="G3827" t="s">
        <v>3917</v>
      </c>
      <c r="H3827">
        <v>26.7501</v>
      </c>
      <c r="I3827">
        <v>58.7</v>
      </c>
      <c r="K3827" t="s">
        <v>32862</v>
      </c>
      <c r="L3827">
        <v>1437</v>
      </c>
      <c r="M3827">
        <v>0</v>
      </c>
      <c r="N3827" t="s">
        <v>16331</v>
      </c>
      <c r="O3827" t="s">
        <v>32863</v>
      </c>
      <c r="Q3827">
        <v>25</v>
      </c>
    </row>
    <row r="3828" spans="1:17" x14ac:dyDescent="0.3">
      <c r="A3828" t="s">
        <v>32864</v>
      </c>
      <c r="B3828" t="s">
        <v>4226</v>
      </c>
      <c r="C3828" t="s">
        <v>32865</v>
      </c>
      <c r="D3828" t="s">
        <v>32866</v>
      </c>
      <c r="E3828" t="s">
        <v>32867</v>
      </c>
      <c r="F3828" t="s">
        <v>32868</v>
      </c>
      <c r="G3828" t="s">
        <v>3917</v>
      </c>
      <c r="H3828">
        <v>422.39499999999998</v>
      </c>
      <c r="I3828">
        <v>28.4</v>
      </c>
      <c r="K3828" t="s">
        <v>32869</v>
      </c>
      <c r="L3828">
        <v>147653</v>
      </c>
      <c r="M3828">
        <v>0</v>
      </c>
      <c r="N3828" t="s">
        <v>16331</v>
      </c>
      <c r="O3828" t="s">
        <v>32870</v>
      </c>
    </row>
    <row r="3829" spans="1:17" x14ac:dyDescent="0.3">
      <c r="A3829" t="s">
        <v>32871</v>
      </c>
      <c r="B3829" t="s">
        <v>3984</v>
      </c>
      <c r="C3829" t="s">
        <v>32872</v>
      </c>
      <c r="D3829" t="s">
        <v>32873</v>
      </c>
      <c r="E3829" t="s">
        <v>32874</v>
      </c>
      <c r="F3829" t="s">
        <v>32875</v>
      </c>
      <c r="G3829" t="s">
        <v>3917</v>
      </c>
      <c r="H3829">
        <v>29.914300000000001</v>
      </c>
      <c r="I3829">
        <v>53.8</v>
      </c>
      <c r="K3829" t="s">
        <v>32876</v>
      </c>
      <c r="L3829">
        <v>17</v>
      </c>
      <c r="M3829">
        <v>0</v>
      </c>
      <c r="N3829" t="s">
        <v>16331</v>
      </c>
      <c r="O3829" t="s">
        <v>32877</v>
      </c>
    </row>
    <row r="3830" spans="1:17" x14ac:dyDescent="0.3">
      <c r="A3830" t="s">
        <v>32878</v>
      </c>
      <c r="B3830" t="s">
        <v>3984</v>
      </c>
      <c r="C3830" t="s">
        <v>32879</v>
      </c>
      <c r="D3830" t="s">
        <v>32880</v>
      </c>
      <c r="E3830" t="s">
        <v>32881</v>
      </c>
      <c r="F3830" t="s">
        <v>32882</v>
      </c>
      <c r="G3830" t="s">
        <v>3917</v>
      </c>
      <c r="H3830">
        <v>38.32</v>
      </c>
      <c r="I3830">
        <v>51.7</v>
      </c>
      <c r="K3830" t="s">
        <v>32883</v>
      </c>
      <c r="L3830">
        <v>19</v>
      </c>
      <c r="M3830">
        <v>0</v>
      </c>
      <c r="N3830" t="s">
        <v>16331</v>
      </c>
      <c r="O3830" t="s">
        <v>32884</v>
      </c>
    </row>
    <row r="3831" spans="1:17" x14ac:dyDescent="0.3">
      <c r="A3831" t="s">
        <v>32885</v>
      </c>
      <c r="B3831" t="s">
        <v>3984</v>
      </c>
      <c r="C3831" t="s">
        <v>32886</v>
      </c>
      <c r="D3831" t="s">
        <v>32887</v>
      </c>
      <c r="E3831" t="s">
        <v>32888</v>
      </c>
      <c r="F3831" t="s">
        <v>32889</v>
      </c>
      <c r="G3831" t="s">
        <v>3917</v>
      </c>
      <c r="H3831">
        <v>31.5563</v>
      </c>
      <c r="I3831">
        <v>51.4</v>
      </c>
      <c r="K3831" t="s">
        <v>32890</v>
      </c>
      <c r="L3831">
        <v>234</v>
      </c>
      <c r="M3831">
        <v>0</v>
      </c>
      <c r="N3831" t="s">
        <v>32891</v>
      </c>
      <c r="O3831" t="s">
        <v>32892</v>
      </c>
    </row>
    <row r="3832" spans="1:17" x14ac:dyDescent="0.3">
      <c r="A3832" t="s">
        <v>32893</v>
      </c>
      <c r="B3832" t="s">
        <v>3984</v>
      </c>
      <c r="C3832" t="s">
        <v>32894</v>
      </c>
      <c r="D3832" t="s">
        <v>32895</v>
      </c>
      <c r="E3832" t="s">
        <v>32896</v>
      </c>
      <c r="F3832" t="s">
        <v>32897</v>
      </c>
      <c r="G3832" t="s">
        <v>3917</v>
      </c>
      <c r="H3832">
        <v>29.977699999999999</v>
      </c>
      <c r="I3832">
        <v>54</v>
      </c>
      <c r="K3832" t="s">
        <v>32898</v>
      </c>
      <c r="L3832">
        <v>25</v>
      </c>
      <c r="M3832">
        <v>0</v>
      </c>
      <c r="N3832" t="s">
        <v>32891</v>
      </c>
      <c r="O3832" t="s">
        <v>32899</v>
      </c>
    </row>
    <row r="3833" spans="1:17" x14ac:dyDescent="0.3">
      <c r="A3833" t="s">
        <v>32900</v>
      </c>
      <c r="B3833" t="s">
        <v>3984</v>
      </c>
      <c r="C3833" t="s">
        <v>32901</v>
      </c>
      <c r="D3833" t="s">
        <v>32902</v>
      </c>
      <c r="E3833" t="s">
        <v>32903</v>
      </c>
      <c r="F3833" t="s">
        <v>32904</v>
      </c>
      <c r="G3833" t="s">
        <v>3917</v>
      </c>
      <c r="H3833">
        <v>27.135100000000001</v>
      </c>
      <c r="I3833">
        <v>56</v>
      </c>
      <c r="K3833" t="s">
        <v>32905</v>
      </c>
      <c r="L3833">
        <v>13</v>
      </c>
      <c r="M3833">
        <v>0</v>
      </c>
      <c r="N3833" t="s">
        <v>32891</v>
      </c>
      <c r="O3833" t="s">
        <v>32906</v>
      </c>
    </row>
    <row r="3834" spans="1:17" x14ac:dyDescent="0.3">
      <c r="A3834" t="s">
        <v>32907</v>
      </c>
      <c r="B3834" t="s">
        <v>3923</v>
      </c>
      <c r="C3834" t="s">
        <v>32908</v>
      </c>
      <c r="D3834" t="s">
        <v>32909</v>
      </c>
      <c r="E3834" t="s">
        <v>32910</v>
      </c>
      <c r="F3834" t="s">
        <v>32911</v>
      </c>
      <c r="G3834" t="s">
        <v>3906</v>
      </c>
      <c r="H3834">
        <v>2618.65</v>
      </c>
      <c r="I3834">
        <v>37.406399999999998</v>
      </c>
      <c r="J3834" t="s">
        <v>32912</v>
      </c>
      <c r="K3834" t="s">
        <v>32913</v>
      </c>
      <c r="L3834">
        <v>6909</v>
      </c>
      <c r="M3834">
        <v>0</v>
      </c>
      <c r="N3834" t="s">
        <v>32914</v>
      </c>
      <c r="O3834" t="s">
        <v>32915</v>
      </c>
    </row>
    <row r="3835" spans="1:17" x14ac:dyDescent="0.3">
      <c r="A3835" t="s">
        <v>32916</v>
      </c>
      <c r="B3835" t="s">
        <v>3984</v>
      </c>
      <c r="C3835" t="s">
        <v>32917</v>
      </c>
      <c r="D3835" t="s">
        <v>32918</v>
      </c>
      <c r="E3835" t="s">
        <v>32919</v>
      </c>
      <c r="F3835" t="s">
        <v>32920</v>
      </c>
      <c r="G3835" t="s">
        <v>3989</v>
      </c>
      <c r="H3835">
        <v>33.025300000000001</v>
      </c>
      <c r="I3835">
        <v>52.9</v>
      </c>
      <c r="K3835" t="s">
        <v>32921</v>
      </c>
      <c r="L3835">
        <v>398</v>
      </c>
      <c r="M3835">
        <v>0</v>
      </c>
      <c r="N3835" t="s">
        <v>32891</v>
      </c>
      <c r="O3835" t="s">
        <v>32922</v>
      </c>
    </row>
    <row r="3836" spans="1:17" x14ac:dyDescent="0.3">
      <c r="A3836" t="s">
        <v>32923</v>
      </c>
      <c r="B3836" t="s">
        <v>3923</v>
      </c>
      <c r="D3836" t="s">
        <v>32924</v>
      </c>
      <c r="E3836" t="s">
        <v>32925</v>
      </c>
      <c r="F3836" t="s">
        <v>32926</v>
      </c>
      <c r="G3836" t="s">
        <v>3906</v>
      </c>
      <c r="H3836">
        <v>504.38299999999998</v>
      </c>
      <c r="I3836">
        <v>34.986400000000003</v>
      </c>
      <c r="J3836" t="s">
        <v>32927</v>
      </c>
      <c r="K3836" t="s">
        <v>32928</v>
      </c>
      <c r="L3836">
        <v>2297</v>
      </c>
      <c r="M3836">
        <v>0</v>
      </c>
      <c r="N3836" t="s">
        <v>32929</v>
      </c>
      <c r="O3836" t="s">
        <v>32930</v>
      </c>
    </row>
    <row r="3837" spans="1:17" x14ac:dyDescent="0.3">
      <c r="A3837" t="s">
        <v>32931</v>
      </c>
      <c r="B3837" t="s">
        <v>3923</v>
      </c>
      <c r="D3837" t="s">
        <v>32932</v>
      </c>
      <c r="E3837" t="s">
        <v>32933</v>
      </c>
      <c r="F3837" t="s">
        <v>32934</v>
      </c>
      <c r="G3837" t="s">
        <v>3917</v>
      </c>
      <c r="H3837">
        <v>1104.26</v>
      </c>
      <c r="I3837">
        <v>35.200299999999999</v>
      </c>
      <c r="J3837" t="s">
        <v>32935</v>
      </c>
      <c r="K3837" t="s">
        <v>32936</v>
      </c>
      <c r="L3837">
        <v>286090</v>
      </c>
      <c r="M3837">
        <v>34389</v>
      </c>
      <c r="N3837" t="s">
        <v>16460</v>
      </c>
      <c r="O3837" t="s">
        <v>32937</v>
      </c>
      <c r="P3837" t="s">
        <v>32938</v>
      </c>
    </row>
    <row r="3838" spans="1:17" x14ac:dyDescent="0.3">
      <c r="A3838" t="s">
        <v>32939</v>
      </c>
      <c r="B3838" t="s">
        <v>4511</v>
      </c>
      <c r="D3838" t="s">
        <v>32940</v>
      </c>
      <c r="E3838" t="s">
        <v>13931</v>
      </c>
      <c r="F3838" t="s">
        <v>32941</v>
      </c>
      <c r="G3838" t="s">
        <v>3917</v>
      </c>
      <c r="H3838">
        <v>710.85</v>
      </c>
      <c r="I3838">
        <v>40.1</v>
      </c>
      <c r="K3838" t="s">
        <v>32942</v>
      </c>
      <c r="L3838">
        <v>1509266</v>
      </c>
      <c r="M3838">
        <v>0</v>
      </c>
      <c r="N3838" t="s">
        <v>13865</v>
      </c>
      <c r="O3838" t="s">
        <v>32943</v>
      </c>
    </row>
    <row r="3839" spans="1:17" x14ac:dyDescent="0.3">
      <c r="A3839" t="s">
        <v>32944</v>
      </c>
      <c r="B3839" t="s">
        <v>3923</v>
      </c>
      <c r="C3839" t="s">
        <v>32945</v>
      </c>
      <c r="D3839" t="s">
        <v>32946</v>
      </c>
      <c r="E3839" t="s">
        <v>32947</v>
      </c>
      <c r="F3839" t="s">
        <v>32948</v>
      </c>
      <c r="G3839" t="s">
        <v>3906</v>
      </c>
      <c r="H3839">
        <v>409.01400000000001</v>
      </c>
      <c r="I3839">
        <v>38.593200000000003</v>
      </c>
      <c r="J3839" t="s">
        <v>32949</v>
      </c>
      <c r="K3839" t="s">
        <v>32950</v>
      </c>
      <c r="L3839">
        <v>800</v>
      </c>
      <c r="M3839">
        <v>33500</v>
      </c>
      <c r="N3839" t="s">
        <v>14143</v>
      </c>
      <c r="O3839" t="s">
        <v>32951</v>
      </c>
      <c r="P3839" t="s">
        <v>32952</v>
      </c>
    </row>
    <row r="3840" spans="1:17" x14ac:dyDescent="0.3">
      <c r="A3840" t="s">
        <v>32953</v>
      </c>
      <c r="B3840" t="s">
        <v>4267</v>
      </c>
      <c r="C3840" t="s">
        <v>32954</v>
      </c>
      <c r="D3840" t="s">
        <v>32955</v>
      </c>
      <c r="E3840" t="s">
        <v>32956</v>
      </c>
      <c r="F3840" t="s">
        <v>32957</v>
      </c>
      <c r="G3840" t="s">
        <v>3917</v>
      </c>
      <c r="H3840">
        <v>3239.43</v>
      </c>
      <c r="I3840">
        <v>42.8</v>
      </c>
      <c r="K3840" t="s">
        <v>32958</v>
      </c>
      <c r="L3840">
        <v>1130582</v>
      </c>
      <c r="M3840">
        <v>0</v>
      </c>
      <c r="N3840" t="s">
        <v>13567</v>
      </c>
      <c r="O3840" t="s">
        <v>32959</v>
      </c>
    </row>
    <row r="3841" spans="1:17" x14ac:dyDescent="0.3">
      <c r="A3841" t="s">
        <v>32960</v>
      </c>
      <c r="B3841" t="s">
        <v>4267</v>
      </c>
      <c r="C3841" t="s">
        <v>32961</v>
      </c>
      <c r="D3841" t="s">
        <v>32962</v>
      </c>
      <c r="E3841" t="s">
        <v>8774</v>
      </c>
      <c r="F3841" t="s">
        <v>32963</v>
      </c>
      <c r="G3841" t="s">
        <v>3906</v>
      </c>
      <c r="H3841">
        <v>2554.9699999999998</v>
      </c>
      <c r="I3841">
        <v>47.399700000000003</v>
      </c>
      <c r="J3841" t="s">
        <v>32964</v>
      </c>
      <c r="K3841" t="s">
        <v>32965</v>
      </c>
      <c r="L3841">
        <v>3890</v>
      </c>
      <c r="M3841">
        <v>0</v>
      </c>
      <c r="N3841" t="s">
        <v>7323</v>
      </c>
      <c r="O3841" t="s">
        <v>32966</v>
      </c>
    </row>
    <row r="3842" spans="1:17" x14ac:dyDescent="0.3">
      <c r="A3842" t="s">
        <v>32967</v>
      </c>
      <c r="B3842" t="s">
        <v>3984</v>
      </c>
      <c r="C3842" t="s">
        <v>32968</v>
      </c>
      <c r="D3842" t="s">
        <v>32969</v>
      </c>
      <c r="E3842" t="s">
        <v>32970</v>
      </c>
      <c r="F3842" t="s">
        <v>32971</v>
      </c>
      <c r="G3842" t="s">
        <v>3917</v>
      </c>
      <c r="H3842">
        <v>26.246400000000001</v>
      </c>
      <c r="I3842">
        <v>51.9</v>
      </c>
      <c r="K3842" t="s">
        <v>32972</v>
      </c>
      <c r="L3842">
        <v>198</v>
      </c>
      <c r="M3842">
        <v>0</v>
      </c>
      <c r="N3842" t="s">
        <v>13874</v>
      </c>
      <c r="O3842" t="s">
        <v>32973</v>
      </c>
    </row>
    <row r="3843" spans="1:17" x14ac:dyDescent="0.3">
      <c r="A3843" t="s">
        <v>32974</v>
      </c>
      <c r="B3843" t="s">
        <v>3984</v>
      </c>
      <c r="C3843" t="s">
        <v>32975</v>
      </c>
      <c r="D3843" t="s">
        <v>32976</v>
      </c>
      <c r="E3843" t="s">
        <v>32977</v>
      </c>
      <c r="F3843" t="s">
        <v>32978</v>
      </c>
      <c r="G3843" t="s">
        <v>3917</v>
      </c>
      <c r="H3843">
        <v>26.782</v>
      </c>
      <c r="I3843">
        <v>47.1</v>
      </c>
      <c r="K3843" t="s">
        <v>32979</v>
      </c>
      <c r="L3843">
        <v>1257</v>
      </c>
      <c r="M3843">
        <v>0</v>
      </c>
      <c r="N3843" t="s">
        <v>12159</v>
      </c>
      <c r="O3843" t="s">
        <v>32980</v>
      </c>
    </row>
    <row r="3844" spans="1:17" x14ac:dyDescent="0.3">
      <c r="A3844" t="s">
        <v>32981</v>
      </c>
      <c r="B3844" t="s">
        <v>4226</v>
      </c>
      <c r="C3844" t="s">
        <v>32982</v>
      </c>
      <c r="D3844" t="s">
        <v>32983</v>
      </c>
      <c r="E3844" t="s">
        <v>32984</v>
      </c>
      <c r="F3844" t="s">
        <v>32985</v>
      </c>
      <c r="G3844" t="s">
        <v>3917</v>
      </c>
      <c r="H3844">
        <v>303.53899999999999</v>
      </c>
      <c r="I3844">
        <v>39.4</v>
      </c>
      <c r="K3844" t="s">
        <v>32986</v>
      </c>
      <c r="L3844">
        <v>18692</v>
      </c>
      <c r="M3844">
        <v>27275</v>
      </c>
      <c r="N3844" t="s">
        <v>11493</v>
      </c>
      <c r="O3844" t="s">
        <v>32987</v>
      </c>
      <c r="P3844" t="s">
        <v>32988</v>
      </c>
    </row>
    <row r="3845" spans="1:17" x14ac:dyDescent="0.3">
      <c r="A3845" t="s">
        <v>32989</v>
      </c>
      <c r="B3845" t="s">
        <v>3984</v>
      </c>
      <c r="C3845" t="s">
        <v>32990</v>
      </c>
      <c r="D3845" t="s">
        <v>32991</v>
      </c>
      <c r="E3845" t="s">
        <v>32992</v>
      </c>
      <c r="F3845" t="s">
        <v>32993</v>
      </c>
      <c r="G3845" t="s">
        <v>3917</v>
      </c>
      <c r="H3845">
        <v>70.459100000000007</v>
      </c>
      <c r="I3845">
        <v>45.8</v>
      </c>
      <c r="K3845" t="s">
        <v>32994</v>
      </c>
      <c r="L3845">
        <v>1193</v>
      </c>
      <c r="M3845">
        <v>22762</v>
      </c>
      <c r="N3845" t="s">
        <v>32995</v>
      </c>
      <c r="O3845" t="s">
        <v>32996</v>
      </c>
    </row>
    <row r="3846" spans="1:17" x14ac:dyDescent="0.3">
      <c r="A3846" t="s">
        <v>32997</v>
      </c>
      <c r="B3846" t="s">
        <v>3984</v>
      </c>
      <c r="C3846" t="s">
        <v>32998</v>
      </c>
      <c r="D3846" t="s">
        <v>32999</v>
      </c>
      <c r="E3846" t="s">
        <v>33000</v>
      </c>
      <c r="F3846" t="s">
        <v>33001</v>
      </c>
      <c r="G3846" t="s">
        <v>3917</v>
      </c>
      <c r="H3846">
        <v>54.993000000000002</v>
      </c>
      <c r="I3846">
        <v>47.3</v>
      </c>
      <c r="K3846" t="s">
        <v>33002</v>
      </c>
      <c r="L3846">
        <v>1566</v>
      </c>
      <c r="M3846">
        <v>18735</v>
      </c>
      <c r="N3846" t="s">
        <v>32995</v>
      </c>
      <c r="O3846" t="s">
        <v>33003</v>
      </c>
      <c r="Q3846">
        <v>26</v>
      </c>
    </row>
    <row r="3847" spans="1:17" x14ac:dyDescent="0.3">
      <c r="A3847" t="s">
        <v>33004</v>
      </c>
      <c r="B3847" t="s">
        <v>3984</v>
      </c>
      <c r="C3847" t="s">
        <v>33005</v>
      </c>
      <c r="D3847" t="s">
        <v>33006</v>
      </c>
      <c r="E3847" t="s">
        <v>33007</v>
      </c>
      <c r="F3847" t="s">
        <v>33008</v>
      </c>
      <c r="G3847" t="s">
        <v>3917</v>
      </c>
      <c r="H3847">
        <v>33.842500000000001</v>
      </c>
      <c r="I3847">
        <v>51.2</v>
      </c>
      <c r="K3847" t="s">
        <v>33009</v>
      </c>
      <c r="L3847">
        <v>51</v>
      </c>
      <c r="M3847">
        <v>0</v>
      </c>
      <c r="N3847" t="s">
        <v>33010</v>
      </c>
      <c r="O3847" t="s">
        <v>33011</v>
      </c>
      <c r="Q3847">
        <v>20</v>
      </c>
    </row>
    <row r="3848" spans="1:17" x14ac:dyDescent="0.3">
      <c r="A3848" t="s">
        <v>33012</v>
      </c>
      <c r="B3848" t="s">
        <v>3902</v>
      </c>
      <c r="D3848" t="s">
        <v>33013</v>
      </c>
      <c r="E3848" t="s">
        <v>33014</v>
      </c>
      <c r="F3848" t="s">
        <v>33015</v>
      </c>
      <c r="G3848" t="s">
        <v>3989</v>
      </c>
      <c r="H3848">
        <v>29.2104</v>
      </c>
      <c r="I3848">
        <v>0</v>
      </c>
      <c r="K3848" t="s">
        <v>33016</v>
      </c>
      <c r="L3848">
        <v>7734</v>
      </c>
      <c r="M3848">
        <v>0</v>
      </c>
      <c r="N3848" t="s">
        <v>11493</v>
      </c>
      <c r="O3848" t="s">
        <v>33017</v>
      </c>
    </row>
    <row r="3849" spans="1:17" x14ac:dyDescent="0.3">
      <c r="A3849" t="s">
        <v>33018</v>
      </c>
      <c r="B3849" t="s">
        <v>3984</v>
      </c>
      <c r="C3849" t="s">
        <v>33019</v>
      </c>
      <c r="D3849" t="s">
        <v>33020</v>
      </c>
      <c r="E3849" t="s">
        <v>33021</v>
      </c>
      <c r="F3849" t="s">
        <v>33022</v>
      </c>
      <c r="G3849" t="s">
        <v>3917</v>
      </c>
      <c r="H3849">
        <v>29.468599999999999</v>
      </c>
      <c r="I3849">
        <v>50.8</v>
      </c>
      <c r="K3849" t="s">
        <v>33023</v>
      </c>
      <c r="L3849">
        <v>76</v>
      </c>
      <c r="M3849">
        <v>0</v>
      </c>
      <c r="N3849" t="s">
        <v>7677</v>
      </c>
      <c r="O3849" t="s">
        <v>33024</v>
      </c>
      <c r="Q3849">
        <v>20</v>
      </c>
    </row>
    <row r="3850" spans="1:17" x14ac:dyDescent="0.3">
      <c r="A3850" t="s">
        <v>33025</v>
      </c>
      <c r="B3850" t="s">
        <v>3984</v>
      </c>
      <c r="C3850" t="s">
        <v>33026</v>
      </c>
      <c r="D3850" t="s">
        <v>33027</v>
      </c>
      <c r="E3850" t="s">
        <v>33028</v>
      </c>
      <c r="F3850" t="s">
        <v>33029</v>
      </c>
      <c r="G3850" t="s">
        <v>3917</v>
      </c>
      <c r="H3850">
        <v>29.634399999999999</v>
      </c>
      <c r="I3850">
        <v>49</v>
      </c>
      <c r="K3850" t="s">
        <v>33030</v>
      </c>
      <c r="L3850">
        <v>30</v>
      </c>
      <c r="M3850">
        <v>0</v>
      </c>
      <c r="N3850" t="s">
        <v>7677</v>
      </c>
      <c r="O3850" t="s">
        <v>33031</v>
      </c>
      <c r="Q3850">
        <v>24</v>
      </c>
    </row>
    <row r="3851" spans="1:17" x14ac:dyDescent="0.3">
      <c r="A3851" t="s">
        <v>33032</v>
      </c>
      <c r="B3851" t="s">
        <v>3984</v>
      </c>
      <c r="C3851" t="s">
        <v>33033</v>
      </c>
      <c r="D3851" t="s">
        <v>33034</v>
      </c>
      <c r="E3851" t="s">
        <v>33035</v>
      </c>
      <c r="F3851" t="s">
        <v>33036</v>
      </c>
      <c r="G3851" t="s">
        <v>3917</v>
      </c>
      <c r="H3851">
        <v>36.018799999999999</v>
      </c>
      <c r="I3851">
        <v>47.1</v>
      </c>
      <c r="K3851" t="s">
        <v>33037</v>
      </c>
      <c r="L3851">
        <v>584</v>
      </c>
      <c r="M3851">
        <v>0</v>
      </c>
      <c r="N3851" t="s">
        <v>6637</v>
      </c>
      <c r="O3851" t="s">
        <v>33038</v>
      </c>
      <c r="Q3851">
        <v>30</v>
      </c>
    </row>
    <row r="3852" spans="1:17" x14ac:dyDescent="0.3">
      <c r="A3852" t="s">
        <v>33039</v>
      </c>
      <c r="B3852" t="s">
        <v>3984</v>
      </c>
      <c r="C3852" t="s">
        <v>33040</v>
      </c>
      <c r="D3852" t="s">
        <v>33041</v>
      </c>
      <c r="E3852" t="s">
        <v>33042</v>
      </c>
      <c r="F3852" t="s">
        <v>33043</v>
      </c>
      <c r="G3852" t="s">
        <v>3917</v>
      </c>
      <c r="H3852">
        <v>27.554200000000002</v>
      </c>
      <c r="I3852">
        <v>49.9</v>
      </c>
      <c r="K3852" t="s">
        <v>33044</v>
      </c>
      <c r="L3852">
        <v>160</v>
      </c>
      <c r="M3852">
        <v>0</v>
      </c>
      <c r="N3852" t="s">
        <v>6637</v>
      </c>
      <c r="O3852" t="s">
        <v>33045</v>
      </c>
    </row>
    <row r="3853" spans="1:17" x14ac:dyDescent="0.3">
      <c r="A3853" t="s">
        <v>33046</v>
      </c>
      <c r="B3853" t="s">
        <v>4347</v>
      </c>
      <c r="C3853" t="s">
        <v>33047</v>
      </c>
      <c r="D3853" t="s">
        <v>33048</v>
      </c>
      <c r="E3853" t="s">
        <v>33049</v>
      </c>
      <c r="F3853" t="s">
        <v>33050</v>
      </c>
      <c r="G3853" t="s">
        <v>3917</v>
      </c>
      <c r="H3853">
        <v>25.142399999999999</v>
      </c>
      <c r="I3853">
        <v>54.9</v>
      </c>
      <c r="K3853" t="s">
        <v>33051</v>
      </c>
      <c r="L3853">
        <v>31</v>
      </c>
      <c r="M3853">
        <v>0</v>
      </c>
      <c r="N3853" t="s">
        <v>33052</v>
      </c>
      <c r="O3853" t="s">
        <v>33053</v>
      </c>
    </row>
    <row r="3854" spans="1:17" x14ac:dyDescent="0.3">
      <c r="A3854" t="s">
        <v>33054</v>
      </c>
      <c r="B3854" t="s">
        <v>4347</v>
      </c>
      <c r="C3854" t="s">
        <v>33055</v>
      </c>
      <c r="D3854" t="s">
        <v>33056</v>
      </c>
      <c r="E3854" t="s">
        <v>33057</v>
      </c>
      <c r="F3854" t="s">
        <v>33058</v>
      </c>
      <c r="G3854" t="s">
        <v>3917</v>
      </c>
      <c r="H3854">
        <v>39.305399999999999</v>
      </c>
      <c r="I3854">
        <v>60.1</v>
      </c>
      <c r="K3854" t="s">
        <v>33059</v>
      </c>
      <c r="L3854">
        <v>37</v>
      </c>
      <c r="M3854">
        <v>0</v>
      </c>
      <c r="N3854" t="s">
        <v>18009</v>
      </c>
      <c r="O3854" t="s">
        <v>33060</v>
      </c>
    </row>
    <row r="3855" spans="1:17" x14ac:dyDescent="0.3">
      <c r="A3855" t="s">
        <v>33061</v>
      </c>
      <c r="B3855" t="s">
        <v>4347</v>
      </c>
      <c r="C3855" t="s">
        <v>33062</v>
      </c>
      <c r="D3855" t="s">
        <v>33063</v>
      </c>
      <c r="E3855" t="s">
        <v>33064</v>
      </c>
      <c r="F3855" t="s">
        <v>33065</v>
      </c>
      <c r="G3855" t="s">
        <v>3917</v>
      </c>
      <c r="H3855">
        <v>22.3705</v>
      </c>
      <c r="I3855">
        <v>44.7</v>
      </c>
      <c r="K3855" t="s">
        <v>33066</v>
      </c>
      <c r="L3855">
        <v>44</v>
      </c>
      <c r="M3855">
        <v>0</v>
      </c>
      <c r="N3855" t="s">
        <v>33067</v>
      </c>
      <c r="O3855" t="s">
        <v>33068</v>
      </c>
    </row>
    <row r="3856" spans="1:17" x14ac:dyDescent="0.3">
      <c r="A3856" t="s">
        <v>33069</v>
      </c>
      <c r="B3856" t="s">
        <v>4347</v>
      </c>
      <c r="C3856" t="s">
        <v>33070</v>
      </c>
      <c r="D3856" t="s">
        <v>33071</v>
      </c>
      <c r="E3856" t="s">
        <v>33072</v>
      </c>
      <c r="F3856" t="s">
        <v>33073</v>
      </c>
      <c r="G3856" t="s">
        <v>3917</v>
      </c>
      <c r="H3856">
        <v>40.783499999999997</v>
      </c>
      <c r="I3856">
        <v>60.1</v>
      </c>
      <c r="K3856" t="s">
        <v>33074</v>
      </c>
      <c r="L3856">
        <v>84</v>
      </c>
      <c r="M3856">
        <v>0</v>
      </c>
      <c r="N3856" t="s">
        <v>33075</v>
      </c>
      <c r="O3856" t="s">
        <v>33076</v>
      </c>
      <c r="Q3856">
        <v>25</v>
      </c>
    </row>
    <row r="3857" spans="1:17" x14ac:dyDescent="0.3">
      <c r="A3857" t="s">
        <v>33077</v>
      </c>
      <c r="B3857" t="s">
        <v>4772</v>
      </c>
      <c r="C3857" t="s">
        <v>33078</v>
      </c>
      <c r="D3857" t="s">
        <v>33079</v>
      </c>
      <c r="E3857" t="s">
        <v>33080</v>
      </c>
      <c r="F3857" t="s">
        <v>33081</v>
      </c>
      <c r="G3857" t="s">
        <v>3917</v>
      </c>
      <c r="H3857">
        <v>184.03200000000001</v>
      </c>
      <c r="I3857">
        <v>61</v>
      </c>
      <c r="K3857" t="s">
        <v>33082</v>
      </c>
      <c r="L3857">
        <v>3180</v>
      </c>
      <c r="M3857">
        <v>0</v>
      </c>
      <c r="N3857" t="s">
        <v>33083</v>
      </c>
      <c r="O3857" t="s">
        <v>33084</v>
      </c>
    </row>
    <row r="3858" spans="1:17" x14ac:dyDescent="0.3">
      <c r="A3858" t="s">
        <v>33085</v>
      </c>
      <c r="B3858" t="s">
        <v>4226</v>
      </c>
      <c r="D3858" t="s">
        <v>33086</v>
      </c>
      <c r="E3858" t="s">
        <v>33087</v>
      </c>
      <c r="F3858" t="s">
        <v>33088</v>
      </c>
      <c r="G3858" t="s">
        <v>3917</v>
      </c>
      <c r="H3858">
        <v>232.54400000000001</v>
      </c>
      <c r="I3858">
        <v>35.5</v>
      </c>
      <c r="K3858" t="s">
        <v>33089</v>
      </c>
      <c r="L3858">
        <v>11084</v>
      </c>
      <c r="M3858">
        <v>0</v>
      </c>
      <c r="N3858" t="s">
        <v>33090</v>
      </c>
      <c r="O3858" t="s">
        <v>33091</v>
      </c>
    </row>
    <row r="3859" spans="1:17" x14ac:dyDescent="0.3">
      <c r="A3859" t="s">
        <v>33092</v>
      </c>
      <c r="B3859" t="s">
        <v>3984</v>
      </c>
      <c r="C3859" t="s">
        <v>33093</v>
      </c>
      <c r="D3859" t="s">
        <v>33094</v>
      </c>
      <c r="E3859" t="s">
        <v>33095</v>
      </c>
      <c r="F3859" t="s">
        <v>33096</v>
      </c>
      <c r="G3859" t="s">
        <v>3917</v>
      </c>
      <c r="H3859">
        <v>87.1965</v>
      </c>
      <c r="I3859">
        <v>47.7</v>
      </c>
      <c r="K3859" t="s">
        <v>33097</v>
      </c>
      <c r="L3859">
        <v>68</v>
      </c>
      <c r="M3859">
        <v>0</v>
      </c>
      <c r="N3859" t="s">
        <v>6829</v>
      </c>
      <c r="O3859" t="s">
        <v>33098</v>
      </c>
    </row>
    <row r="3860" spans="1:17" x14ac:dyDescent="0.3">
      <c r="A3860" t="s">
        <v>33099</v>
      </c>
      <c r="B3860" t="s">
        <v>3984</v>
      </c>
      <c r="C3860" t="s">
        <v>33100</v>
      </c>
      <c r="D3860" t="s">
        <v>33101</v>
      </c>
      <c r="E3860" t="s">
        <v>33102</v>
      </c>
      <c r="F3860" t="s">
        <v>33103</v>
      </c>
      <c r="G3860" t="s">
        <v>3917</v>
      </c>
      <c r="H3860">
        <v>14.645899999999999</v>
      </c>
      <c r="I3860">
        <v>40.700000000000003</v>
      </c>
      <c r="K3860" t="s">
        <v>33104</v>
      </c>
      <c r="L3860">
        <v>318</v>
      </c>
      <c r="M3860">
        <v>0</v>
      </c>
      <c r="N3860" t="s">
        <v>6829</v>
      </c>
      <c r="O3860" t="s">
        <v>33105</v>
      </c>
      <c r="Q3860">
        <v>25</v>
      </c>
    </row>
    <row r="3861" spans="1:17" x14ac:dyDescent="0.3">
      <c r="A3861" t="s">
        <v>33106</v>
      </c>
      <c r="B3861" t="s">
        <v>3923</v>
      </c>
      <c r="C3861" t="s">
        <v>33107</v>
      </c>
      <c r="D3861" t="s">
        <v>33108</v>
      </c>
      <c r="E3861" t="s">
        <v>28338</v>
      </c>
      <c r="F3861" t="s">
        <v>33109</v>
      </c>
      <c r="G3861" t="s">
        <v>3917</v>
      </c>
      <c r="H3861">
        <v>955.601</v>
      </c>
      <c r="I3861">
        <v>34.4</v>
      </c>
      <c r="K3861" t="s">
        <v>33110</v>
      </c>
      <c r="L3861">
        <v>124315</v>
      </c>
      <c r="M3861">
        <v>0</v>
      </c>
      <c r="N3861" t="s">
        <v>6829</v>
      </c>
      <c r="O3861" t="s">
        <v>33111</v>
      </c>
    </row>
    <row r="3862" spans="1:17" x14ac:dyDescent="0.3">
      <c r="A3862" t="s">
        <v>33112</v>
      </c>
      <c r="B3862" t="s">
        <v>3923</v>
      </c>
      <c r="C3862" t="s">
        <v>33113</v>
      </c>
      <c r="D3862" t="s">
        <v>33114</v>
      </c>
      <c r="E3862" t="s">
        <v>28338</v>
      </c>
      <c r="F3862" t="s">
        <v>33115</v>
      </c>
      <c r="G3862" t="s">
        <v>3917</v>
      </c>
      <c r="H3862">
        <v>913.97199999999998</v>
      </c>
      <c r="I3862">
        <v>34.299999999999997</v>
      </c>
      <c r="K3862" t="s">
        <v>33116</v>
      </c>
      <c r="L3862">
        <v>112570</v>
      </c>
      <c r="M3862">
        <v>0</v>
      </c>
      <c r="N3862" t="s">
        <v>6829</v>
      </c>
      <c r="O3862" t="s">
        <v>33117</v>
      </c>
    </row>
    <row r="3863" spans="1:17" x14ac:dyDescent="0.3">
      <c r="A3863" t="s">
        <v>33118</v>
      </c>
      <c r="B3863" t="s">
        <v>4267</v>
      </c>
      <c r="C3863" t="s">
        <v>33119</v>
      </c>
      <c r="D3863" t="s">
        <v>33120</v>
      </c>
      <c r="E3863" t="s">
        <v>33121</v>
      </c>
      <c r="F3863" t="s">
        <v>33122</v>
      </c>
      <c r="G3863" t="s">
        <v>3917</v>
      </c>
      <c r="H3863">
        <v>2807.11</v>
      </c>
      <c r="I3863">
        <v>30.1</v>
      </c>
      <c r="K3863" t="s">
        <v>33123</v>
      </c>
      <c r="L3863">
        <v>248522</v>
      </c>
      <c r="M3863">
        <v>0</v>
      </c>
      <c r="N3863" t="s">
        <v>6829</v>
      </c>
      <c r="O3863" t="s">
        <v>33124</v>
      </c>
    </row>
    <row r="3864" spans="1:17" x14ac:dyDescent="0.3">
      <c r="A3864" t="s">
        <v>33125</v>
      </c>
      <c r="B3864" t="s">
        <v>4367</v>
      </c>
      <c r="D3864" t="s">
        <v>33126</v>
      </c>
      <c r="E3864" t="s">
        <v>8622</v>
      </c>
      <c r="F3864" t="s">
        <v>33127</v>
      </c>
      <c r="G3864" t="s">
        <v>3917</v>
      </c>
      <c r="H3864">
        <v>342.75900000000001</v>
      </c>
      <c r="I3864">
        <v>44.6</v>
      </c>
      <c r="K3864" t="s">
        <v>33128</v>
      </c>
      <c r="L3864">
        <v>73274</v>
      </c>
      <c r="M3864">
        <v>0</v>
      </c>
      <c r="N3864" t="s">
        <v>8625</v>
      </c>
      <c r="O3864" t="s">
        <v>33129</v>
      </c>
    </row>
    <row r="3865" spans="1:17" x14ac:dyDescent="0.3">
      <c r="A3865" t="s">
        <v>33130</v>
      </c>
      <c r="B3865" t="s">
        <v>4367</v>
      </c>
      <c r="D3865" t="s">
        <v>33131</v>
      </c>
      <c r="E3865" t="s">
        <v>8622</v>
      </c>
      <c r="F3865" t="s">
        <v>33132</v>
      </c>
      <c r="G3865" t="s">
        <v>3917</v>
      </c>
      <c r="H3865">
        <v>430.363</v>
      </c>
      <c r="I3865">
        <v>44.8</v>
      </c>
      <c r="K3865" t="s">
        <v>33133</v>
      </c>
      <c r="L3865">
        <v>104734</v>
      </c>
      <c r="M3865">
        <v>0</v>
      </c>
      <c r="N3865" t="s">
        <v>8681</v>
      </c>
      <c r="O3865" t="s">
        <v>33134</v>
      </c>
    </row>
    <row r="3866" spans="1:17" x14ac:dyDescent="0.3">
      <c r="A3866" t="s">
        <v>33135</v>
      </c>
      <c r="B3866" t="s">
        <v>4367</v>
      </c>
      <c r="D3866" t="s">
        <v>33136</v>
      </c>
      <c r="E3866" t="s">
        <v>8622</v>
      </c>
      <c r="F3866" t="s">
        <v>33137</v>
      </c>
      <c r="G3866" t="s">
        <v>3917</v>
      </c>
      <c r="H3866">
        <v>707.98699999999997</v>
      </c>
      <c r="I3866">
        <v>0</v>
      </c>
      <c r="K3866" t="s">
        <v>33138</v>
      </c>
      <c r="L3866">
        <v>156389</v>
      </c>
      <c r="M3866">
        <v>0</v>
      </c>
      <c r="N3866" t="s">
        <v>8625</v>
      </c>
      <c r="O3866" t="s">
        <v>33139</v>
      </c>
    </row>
    <row r="3867" spans="1:17" x14ac:dyDescent="0.3">
      <c r="A3867" t="s">
        <v>33140</v>
      </c>
      <c r="B3867" t="s">
        <v>4367</v>
      </c>
      <c r="D3867" t="s">
        <v>33141</v>
      </c>
      <c r="E3867" t="s">
        <v>8622</v>
      </c>
      <c r="F3867" t="s">
        <v>33142</v>
      </c>
      <c r="G3867" t="s">
        <v>3917</v>
      </c>
      <c r="H3867">
        <v>539.59900000000005</v>
      </c>
      <c r="I3867">
        <v>42.2</v>
      </c>
      <c r="K3867" t="s">
        <v>33143</v>
      </c>
      <c r="L3867">
        <v>189411</v>
      </c>
      <c r="M3867">
        <v>0</v>
      </c>
      <c r="N3867" t="s">
        <v>8625</v>
      </c>
      <c r="O3867" t="s">
        <v>33144</v>
      </c>
    </row>
    <row r="3868" spans="1:17" x14ac:dyDescent="0.3">
      <c r="A3868" t="s">
        <v>33145</v>
      </c>
      <c r="B3868" t="s">
        <v>4367</v>
      </c>
      <c r="D3868" t="s">
        <v>33146</v>
      </c>
      <c r="E3868" t="s">
        <v>8622</v>
      </c>
      <c r="F3868" t="s">
        <v>33147</v>
      </c>
      <c r="G3868" t="s">
        <v>3917</v>
      </c>
      <c r="H3868">
        <v>676.31399999999996</v>
      </c>
      <c r="I3868">
        <v>0</v>
      </c>
      <c r="K3868" t="s">
        <v>33148</v>
      </c>
      <c r="L3868">
        <v>143923</v>
      </c>
      <c r="M3868">
        <v>0</v>
      </c>
      <c r="N3868" t="s">
        <v>8681</v>
      </c>
      <c r="O3868" t="s">
        <v>33149</v>
      </c>
    </row>
    <row r="3869" spans="1:17" x14ac:dyDescent="0.3">
      <c r="A3869" t="s">
        <v>33150</v>
      </c>
      <c r="B3869" t="s">
        <v>4367</v>
      </c>
      <c r="D3869" t="s">
        <v>33151</v>
      </c>
      <c r="E3869" t="s">
        <v>8622</v>
      </c>
      <c r="F3869" t="s">
        <v>33152</v>
      </c>
      <c r="G3869" t="s">
        <v>3917</v>
      </c>
      <c r="H3869">
        <v>555.55999999999995</v>
      </c>
      <c r="I3869">
        <v>41.6</v>
      </c>
      <c r="K3869" t="s">
        <v>33153</v>
      </c>
      <c r="L3869">
        <v>84841</v>
      </c>
      <c r="M3869">
        <v>0</v>
      </c>
      <c r="N3869" t="s">
        <v>8625</v>
      </c>
      <c r="O3869" t="s">
        <v>33154</v>
      </c>
    </row>
    <row r="3870" spans="1:17" x14ac:dyDescent="0.3">
      <c r="A3870" t="s">
        <v>33155</v>
      </c>
      <c r="B3870" t="s">
        <v>4367</v>
      </c>
      <c r="D3870" t="s">
        <v>33156</v>
      </c>
      <c r="E3870" t="s">
        <v>8622</v>
      </c>
      <c r="F3870" t="s">
        <v>33157</v>
      </c>
      <c r="G3870" t="s">
        <v>3917</v>
      </c>
      <c r="H3870">
        <v>546.50599999999997</v>
      </c>
      <c r="I3870">
        <v>43</v>
      </c>
      <c r="K3870" t="s">
        <v>33158</v>
      </c>
      <c r="L3870">
        <v>111974</v>
      </c>
      <c r="M3870">
        <v>0</v>
      </c>
      <c r="N3870" t="s">
        <v>8625</v>
      </c>
      <c r="O3870" t="s">
        <v>33159</v>
      </c>
    </row>
    <row r="3871" spans="1:17" x14ac:dyDescent="0.3">
      <c r="A3871" t="s">
        <v>33160</v>
      </c>
      <c r="B3871" t="s">
        <v>4367</v>
      </c>
      <c r="D3871" t="s">
        <v>33161</v>
      </c>
      <c r="E3871" t="s">
        <v>8622</v>
      </c>
      <c r="F3871" t="s">
        <v>33162</v>
      </c>
      <c r="G3871" t="s">
        <v>3917</v>
      </c>
      <c r="H3871">
        <v>1144.0999999999999</v>
      </c>
      <c r="I3871">
        <v>42.9</v>
      </c>
      <c r="K3871" t="s">
        <v>33163</v>
      </c>
      <c r="L3871">
        <v>258566</v>
      </c>
      <c r="M3871">
        <v>0</v>
      </c>
      <c r="N3871" t="s">
        <v>8625</v>
      </c>
      <c r="O3871" t="s">
        <v>33164</v>
      </c>
    </row>
    <row r="3872" spans="1:17" x14ac:dyDescent="0.3">
      <c r="A3872" t="s">
        <v>33165</v>
      </c>
      <c r="B3872" t="s">
        <v>4367</v>
      </c>
      <c r="D3872" t="s">
        <v>33166</v>
      </c>
      <c r="E3872" t="s">
        <v>8622</v>
      </c>
      <c r="F3872" t="s">
        <v>33167</v>
      </c>
      <c r="G3872" t="s">
        <v>3917</v>
      </c>
      <c r="H3872">
        <v>401.149</v>
      </c>
      <c r="I3872">
        <v>0</v>
      </c>
      <c r="K3872" t="s">
        <v>33168</v>
      </c>
      <c r="L3872">
        <v>113894</v>
      </c>
      <c r="M3872">
        <v>0</v>
      </c>
      <c r="N3872" t="s">
        <v>9597</v>
      </c>
      <c r="O3872" t="s">
        <v>33169</v>
      </c>
    </row>
    <row r="3873" spans="1:15" x14ac:dyDescent="0.3">
      <c r="A3873" t="s">
        <v>33170</v>
      </c>
      <c r="B3873" t="s">
        <v>4367</v>
      </c>
      <c r="D3873" t="s">
        <v>33171</v>
      </c>
      <c r="E3873" t="s">
        <v>8622</v>
      </c>
      <c r="F3873" t="s">
        <v>33172</v>
      </c>
      <c r="G3873" t="s">
        <v>3917</v>
      </c>
      <c r="H3873">
        <v>414.31700000000001</v>
      </c>
      <c r="I3873">
        <v>0</v>
      </c>
      <c r="K3873" t="s">
        <v>33173</v>
      </c>
      <c r="L3873">
        <v>110925</v>
      </c>
      <c r="M3873">
        <v>0</v>
      </c>
      <c r="N3873" t="s">
        <v>9597</v>
      </c>
      <c r="O3873" t="s">
        <v>33174</v>
      </c>
    </row>
    <row r="3874" spans="1:15" x14ac:dyDescent="0.3">
      <c r="A3874" t="s">
        <v>33175</v>
      </c>
      <c r="B3874" t="s">
        <v>4367</v>
      </c>
      <c r="D3874" t="s">
        <v>33176</v>
      </c>
      <c r="E3874" t="s">
        <v>8622</v>
      </c>
      <c r="F3874" t="s">
        <v>33177</v>
      </c>
      <c r="G3874" t="s">
        <v>3917</v>
      </c>
      <c r="H3874">
        <v>432.90300000000002</v>
      </c>
      <c r="I3874">
        <v>0</v>
      </c>
      <c r="K3874" t="s">
        <v>33178</v>
      </c>
      <c r="L3874">
        <v>82409</v>
      </c>
      <c r="M3874">
        <v>0</v>
      </c>
      <c r="N3874" t="s">
        <v>8625</v>
      </c>
      <c r="O3874" t="s">
        <v>33179</v>
      </c>
    </row>
    <row r="3875" spans="1:15" x14ac:dyDescent="0.3">
      <c r="A3875" t="s">
        <v>33180</v>
      </c>
      <c r="B3875" t="s">
        <v>4367</v>
      </c>
      <c r="D3875" t="s">
        <v>33181</v>
      </c>
      <c r="E3875" t="s">
        <v>8622</v>
      </c>
      <c r="F3875" t="s">
        <v>33182</v>
      </c>
      <c r="G3875" t="s">
        <v>3917</v>
      </c>
      <c r="H3875">
        <v>416.39100000000002</v>
      </c>
      <c r="I3875">
        <v>44.7</v>
      </c>
      <c r="K3875" t="s">
        <v>33183</v>
      </c>
      <c r="L3875">
        <v>138928</v>
      </c>
      <c r="M3875">
        <v>0</v>
      </c>
      <c r="N3875" t="s">
        <v>8625</v>
      </c>
      <c r="O3875" t="s">
        <v>33184</v>
      </c>
    </row>
    <row r="3876" spans="1:15" x14ac:dyDescent="0.3">
      <c r="A3876" t="s">
        <v>33185</v>
      </c>
      <c r="B3876" t="s">
        <v>4367</v>
      </c>
      <c r="D3876" t="s">
        <v>33186</v>
      </c>
      <c r="E3876" t="s">
        <v>8622</v>
      </c>
      <c r="F3876" t="s">
        <v>33187</v>
      </c>
      <c r="G3876" t="s">
        <v>3917</v>
      </c>
      <c r="H3876">
        <v>369.86200000000002</v>
      </c>
      <c r="I3876">
        <v>0</v>
      </c>
      <c r="K3876" t="s">
        <v>33188</v>
      </c>
      <c r="L3876">
        <v>80958</v>
      </c>
      <c r="M3876">
        <v>0</v>
      </c>
      <c r="N3876" t="s">
        <v>8625</v>
      </c>
      <c r="O3876" t="s">
        <v>33189</v>
      </c>
    </row>
    <row r="3877" spans="1:15" x14ac:dyDescent="0.3">
      <c r="A3877" t="s">
        <v>33190</v>
      </c>
      <c r="B3877" t="s">
        <v>4367</v>
      </c>
      <c r="D3877" t="s">
        <v>33191</v>
      </c>
      <c r="E3877" t="s">
        <v>8622</v>
      </c>
      <c r="F3877" t="s">
        <v>33192</v>
      </c>
      <c r="G3877" t="s">
        <v>3917</v>
      </c>
      <c r="H3877">
        <v>306.495</v>
      </c>
      <c r="I3877">
        <v>0</v>
      </c>
      <c r="K3877" t="s">
        <v>33193</v>
      </c>
      <c r="L3877">
        <v>86525</v>
      </c>
      <c r="M3877">
        <v>0</v>
      </c>
      <c r="N3877" t="s">
        <v>8625</v>
      </c>
      <c r="O3877" t="s">
        <v>33194</v>
      </c>
    </row>
    <row r="3878" spans="1:15" x14ac:dyDescent="0.3">
      <c r="A3878" t="s">
        <v>33195</v>
      </c>
      <c r="B3878" t="s">
        <v>4367</v>
      </c>
      <c r="D3878" t="s">
        <v>33196</v>
      </c>
      <c r="E3878" t="s">
        <v>8622</v>
      </c>
      <c r="F3878" t="s">
        <v>33197</v>
      </c>
      <c r="G3878" t="s">
        <v>3917</v>
      </c>
      <c r="H3878">
        <v>431.20299999999997</v>
      </c>
      <c r="I3878">
        <v>0</v>
      </c>
      <c r="K3878" t="s">
        <v>33198</v>
      </c>
      <c r="L3878">
        <v>92290</v>
      </c>
      <c r="M3878">
        <v>0</v>
      </c>
      <c r="N3878" t="s">
        <v>8625</v>
      </c>
      <c r="O3878" t="s">
        <v>33199</v>
      </c>
    </row>
    <row r="3879" spans="1:15" x14ac:dyDescent="0.3">
      <c r="A3879" t="s">
        <v>33200</v>
      </c>
      <c r="B3879" t="s">
        <v>4367</v>
      </c>
      <c r="D3879" t="s">
        <v>33201</v>
      </c>
      <c r="E3879" t="s">
        <v>8622</v>
      </c>
      <c r="F3879" t="s">
        <v>33202</v>
      </c>
      <c r="G3879" t="s">
        <v>3917</v>
      </c>
      <c r="H3879">
        <v>399.87599999999998</v>
      </c>
      <c r="I3879">
        <v>0</v>
      </c>
      <c r="K3879" t="s">
        <v>33203</v>
      </c>
      <c r="L3879">
        <v>118318</v>
      </c>
      <c r="M3879">
        <v>0</v>
      </c>
      <c r="N3879" t="s">
        <v>8625</v>
      </c>
      <c r="O3879" t="s">
        <v>33204</v>
      </c>
    </row>
    <row r="3880" spans="1:15" x14ac:dyDescent="0.3">
      <c r="A3880" t="s">
        <v>33205</v>
      </c>
      <c r="B3880" t="s">
        <v>4367</v>
      </c>
      <c r="D3880" t="s">
        <v>33206</v>
      </c>
      <c r="E3880" t="s">
        <v>8622</v>
      </c>
      <c r="F3880" t="s">
        <v>33207</v>
      </c>
      <c r="G3880" t="s">
        <v>3917</v>
      </c>
      <c r="H3880">
        <v>350.34</v>
      </c>
      <c r="I3880">
        <v>0</v>
      </c>
      <c r="K3880" t="s">
        <v>33208</v>
      </c>
      <c r="L3880">
        <v>95829</v>
      </c>
      <c r="M3880">
        <v>0</v>
      </c>
      <c r="N3880" t="s">
        <v>8625</v>
      </c>
      <c r="O3880" t="s">
        <v>33209</v>
      </c>
    </row>
    <row r="3881" spans="1:15" x14ac:dyDescent="0.3">
      <c r="A3881" t="s">
        <v>33210</v>
      </c>
      <c r="B3881" t="s">
        <v>4367</v>
      </c>
      <c r="D3881" t="s">
        <v>33211</v>
      </c>
      <c r="E3881" t="s">
        <v>8622</v>
      </c>
      <c r="F3881" t="s">
        <v>33212</v>
      </c>
      <c r="G3881" t="s">
        <v>3917</v>
      </c>
      <c r="H3881">
        <v>416.767</v>
      </c>
      <c r="I3881">
        <v>0</v>
      </c>
      <c r="K3881" t="s">
        <v>33213</v>
      </c>
      <c r="L3881">
        <v>62684</v>
      </c>
      <c r="M3881">
        <v>0</v>
      </c>
      <c r="N3881" t="s">
        <v>32706</v>
      </c>
      <c r="O3881" t="s">
        <v>33214</v>
      </c>
    </row>
    <row r="3882" spans="1:15" x14ac:dyDescent="0.3">
      <c r="A3882" t="s">
        <v>33215</v>
      </c>
      <c r="B3882" t="s">
        <v>4367</v>
      </c>
      <c r="D3882" t="s">
        <v>33216</v>
      </c>
      <c r="E3882" t="s">
        <v>8622</v>
      </c>
      <c r="F3882" t="s">
        <v>33217</v>
      </c>
      <c r="G3882" t="s">
        <v>3917</v>
      </c>
      <c r="H3882">
        <v>346.33499999999998</v>
      </c>
      <c r="I3882">
        <v>0</v>
      </c>
      <c r="K3882" t="s">
        <v>33218</v>
      </c>
      <c r="L3882">
        <v>100771</v>
      </c>
      <c r="M3882">
        <v>0</v>
      </c>
      <c r="N3882" t="s">
        <v>8625</v>
      </c>
      <c r="O3882" t="s">
        <v>33219</v>
      </c>
    </row>
    <row r="3883" spans="1:15" x14ac:dyDescent="0.3">
      <c r="A3883" t="s">
        <v>33220</v>
      </c>
      <c r="B3883" t="s">
        <v>4367</v>
      </c>
      <c r="D3883" t="s">
        <v>33221</v>
      </c>
      <c r="E3883" t="s">
        <v>8622</v>
      </c>
      <c r="F3883" t="s">
        <v>33222</v>
      </c>
      <c r="G3883" t="s">
        <v>3917</v>
      </c>
      <c r="H3883">
        <v>437.48099999999999</v>
      </c>
      <c r="I3883">
        <v>0</v>
      </c>
      <c r="K3883" t="s">
        <v>33223</v>
      </c>
      <c r="L3883">
        <v>111875</v>
      </c>
      <c r="M3883">
        <v>0</v>
      </c>
      <c r="N3883" t="s">
        <v>8681</v>
      </c>
      <c r="O3883" t="s">
        <v>33224</v>
      </c>
    </row>
    <row r="3884" spans="1:15" x14ac:dyDescent="0.3">
      <c r="A3884" t="s">
        <v>33225</v>
      </c>
      <c r="B3884" t="s">
        <v>4367</v>
      </c>
      <c r="D3884" t="s">
        <v>33226</v>
      </c>
      <c r="E3884" t="s">
        <v>8622</v>
      </c>
      <c r="F3884" t="s">
        <v>33227</v>
      </c>
      <c r="G3884" t="s">
        <v>3917</v>
      </c>
      <c r="H3884">
        <v>412.73099999999999</v>
      </c>
      <c r="I3884">
        <v>0</v>
      </c>
      <c r="K3884" t="s">
        <v>33228</v>
      </c>
      <c r="L3884">
        <v>114910</v>
      </c>
      <c r="M3884">
        <v>0</v>
      </c>
      <c r="N3884" t="s">
        <v>8625</v>
      </c>
      <c r="O3884" t="s">
        <v>33229</v>
      </c>
    </row>
    <row r="3885" spans="1:15" x14ac:dyDescent="0.3">
      <c r="A3885" t="s">
        <v>33230</v>
      </c>
      <c r="B3885" t="s">
        <v>4367</v>
      </c>
      <c r="D3885" t="s">
        <v>33231</v>
      </c>
      <c r="E3885" t="s">
        <v>8622</v>
      </c>
      <c r="F3885" t="s">
        <v>33232</v>
      </c>
      <c r="G3885" t="s">
        <v>3917</v>
      </c>
      <c r="H3885">
        <v>334.71699999999998</v>
      </c>
      <c r="I3885">
        <v>0</v>
      </c>
      <c r="K3885" t="s">
        <v>33233</v>
      </c>
      <c r="L3885">
        <v>106116</v>
      </c>
      <c r="M3885">
        <v>0</v>
      </c>
      <c r="N3885" t="s">
        <v>8625</v>
      </c>
      <c r="O3885" t="s">
        <v>33234</v>
      </c>
    </row>
    <row r="3886" spans="1:15" x14ac:dyDescent="0.3">
      <c r="A3886" t="s">
        <v>33235</v>
      </c>
      <c r="B3886" t="s">
        <v>4367</v>
      </c>
      <c r="D3886" t="s">
        <v>33236</v>
      </c>
      <c r="E3886" t="s">
        <v>8622</v>
      </c>
      <c r="F3886" t="s">
        <v>33237</v>
      </c>
      <c r="G3886" t="s">
        <v>3917</v>
      </c>
      <c r="H3886">
        <v>396.767</v>
      </c>
      <c r="I3886">
        <v>0</v>
      </c>
      <c r="K3886" t="s">
        <v>33238</v>
      </c>
      <c r="L3886">
        <v>123363</v>
      </c>
      <c r="M3886">
        <v>0</v>
      </c>
      <c r="N3886" t="s">
        <v>32706</v>
      </c>
      <c r="O3886" t="s">
        <v>33239</v>
      </c>
    </row>
    <row r="3887" spans="1:15" x14ac:dyDescent="0.3">
      <c r="A3887" t="s">
        <v>33240</v>
      </c>
      <c r="B3887" t="s">
        <v>3984</v>
      </c>
      <c r="D3887" t="s">
        <v>33241</v>
      </c>
      <c r="E3887" t="s">
        <v>33242</v>
      </c>
      <c r="F3887" t="s">
        <v>33243</v>
      </c>
      <c r="G3887" t="s">
        <v>3917</v>
      </c>
      <c r="H3887">
        <v>20.217099999999999</v>
      </c>
      <c r="I3887">
        <v>42.3</v>
      </c>
      <c r="K3887" t="s">
        <v>33244</v>
      </c>
      <c r="L3887">
        <v>95</v>
      </c>
      <c r="M3887">
        <v>0</v>
      </c>
      <c r="N3887" t="s">
        <v>33245</v>
      </c>
      <c r="O3887" t="s">
        <v>33246</v>
      </c>
    </row>
    <row r="3888" spans="1:15" x14ac:dyDescent="0.3">
      <c r="A3888" t="s">
        <v>33247</v>
      </c>
      <c r="B3888" t="s">
        <v>3912</v>
      </c>
      <c r="C3888" t="s">
        <v>33248</v>
      </c>
      <c r="D3888" t="s">
        <v>33249</v>
      </c>
      <c r="E3888" t="s">
        <v>33250</v>
      </c>
      <c r="F3888" t="s">
        <v>33251</v>
      </c>
      <c r="G3888" t="s">
        <v>3917</v>
      </c>
      <c r="H3888">
        <v>62.115499999999997</v>
      </c>
      <c r="I3888">
        <v>52.5</v>
      </c>
      <c r="K3888" t="s">
        <v>33252</v>
      </c>
      <c r="L3888">
        <v>7581</v>
      </c>
      <c r="M3888">
        <v>25494</v>
      </c>
      <c r="N3888" t="s">
        <v>14741</v>
      </c>
      <c r="O3888" t="s">
        <v>33253</v>
      </c>
    </row>
    <row r="3889" spans="1:16" x14ac:dyDescent="0.3">
      <c r="A3889" t="s">
        <v>33254</v>
      </c>
      <c r="B3889" t="s">
        <v>4635</v>
      </c>
      <c r="C3889" t="s">
        <v>33255</v>
      </c>
      <c r="D3889" t="s">
        <v>33256</v>
      </c>
      <c r="E3889" t="s">
        <v>33257</v>
      </c>
      <c r="F3889" t="s">
        <v>33258</v>
      </c>
      <c r="G3889" t="s">
        <v>3917</v>
      </c>
      <c r="H3889">
        <v>1123.49</v>
      </c>
      <c r="I3889">
        <v>42.4</v>
      </c>
      <c r="K3889" t="s">
        <v>33259</v>
      </c>
      <c r="L3889">
        <v>7791</v>
      </c>
      <c r="M3889">
        <v>33999</v>
      </c>
      <c r="N3889" t="s">
        <v>23305</v>
      </c>
      <c r="O3889" t="s">
        <v>33260</v>
      </c>
      <c r="P3889" t="s">
        <v>33261</v>
      </c>
    </row>
    <row r="3890" spans="1:16" x14ac:dyDescent="0.3">
      <c r="A3890" t="s">
        <v>33262</v>
      </c>
      <c r="B3890" t="s">
        <v>4208</v>
      </c>
      <c r="D3890" t="s">
        <v>33263</v>
      </c>
      <c r="E3890" t="s">
        <v>33264</v>
      </c>
      <c r="F3890" t="s">
        <v>33265</v>
      </c>
      <c r="G3890" t="s">
        <v>3917</v>
      </c>
      <c r="H3890">
        <v>78.096299999999999</v>
      </c>
      <c r="I3890">
        <v>0</v>
      </c>
      <c r="K3890" t="s">
        <v>33266</v>
      </c>
      <c r="L3890">
        <v>17604</v>
      </c>
      <c r="M3890">
        <v>0</v>
      </c>
      <c r="N3890" t="s">
        <v>19269</v>
      </c>
      <c r="O3890" t="s">
        <v>33267</v>
      </c>
    </row>
    <row r="3891" spans="1:16" x14ac:dyDescent="0.3">
      <c r="A3891" t="s">
        <v>33268</v>
      </c>
      <c r="B3891" t="s">
        <v>3984</v>
      </c>
      <c r="C3891" t="s">
        <v>33269</v>
      </c>
      <c r="D3891" t="s">
        <v>33270</v>
      </c>
      <c r="E3891" t="s">
        <v>32684</v>
      </c>
      <c r="F3891" t="s">
        <v>33271</v>
      </c>
      <c r="G3891" t="s">
        <v>3989</v>
      </c>
      <c r="H3891">
        <v>54.310499999999998</v>
      </c>
      <c r="I3891">
        <v>33.700000000000003</v>
      </c>
      <c r="K3891" t="s">
        <v>33272</v>
      </c>
      <c r="L3891">
        <v>14574</v>
      </c>
      <c r="M3891">
        <v>0</v>
      </c>
      <c r="N3891" t="s">
        <v>7943</v>
      </c>
      <c r="O3891" t="s">
        <v>33273</v>
      </c>
    </row>
    <row r="3892" spans="1:16" x14ac:dyDescent="0.3">
      <c r="A3892" t="s">
        <v>33274</v>
      </c>
      <c r="B3892" t="s">
        <v>3984</v>
      </c>
      <c r="C3892" t="s">
        <v>33275</v>
      </c>
      <c r="D3892" t="s">
        <v>33276</v>
      </c>
      <c r="E3892" t="s">
        <v>20254</v>
      </c>
      <c r="F3892" t="s">
        <v>33277</v>
      </c>
      <c r="G3892" t="s">
        <v>3917</v>
      </c>
      <c r="H3892">
        <v>36.697000000000003</v>
      </c>
      <c r="I3892">
        <v>52.6</v>
      </c>
      <c r="K3892" t="s">
        <v>33278</v>
      </c>
      <c r="L3892">
        <v>6013</v>
      </c>
      <c r="M3892">
        <v>0</v>
      </c>
      <c r="N3892" t="s">
        <v>7105</v>
      </c>
      <c r="O3892" t="s">
        <v>33279</v>
      </c>
    </row>
    <row r="3893" spans="1:16" x14ac:dyDescent="0.3">
      <c r="A3893" t="s">
        <v>33280</v>
      </c>
      <c r="B3893" t="s">
        <v>3984</v>
      </c>
      <c r="C3893" t="s">
        <v>33281</v>
      </c>
      <c r="D3893" t="s">
        <v>33282</v>
      </c>
      <c r="E3893" t="s">
        <v>33283</v>
      </c>
      <c r="F3893" t="s">
        <v>33284</v>
      </c>
      <c r="G3893" t="s">
        <v>3917</v>
      </c>
      <c r="H3893">
        <v>65.719099999999997</v>
      </c>
      <c r="I3893">
        <v>28.1</v>
      </c>
      <c r="K3893" t="s">
        <v>33285</v>
      </c>
      <c r="L3893">
        <v>5768</v>
      </c>
      <c r="M3893">
        <v>0</v>
      </c>
      <c r="N3893" t="s">
        <v>23305</v>
      </c>
      <c r="O3893" t="s">
        <v>33286</v>
      </c>
    </row>
    <row r="3894" spans="1:16" x14ac:dyDescent="0.3">
      <c r="A3894" t="s">
        <v>33287</v>
      </c>
      <c r="B3894" t="s">
        <v>4226</v>
      </c>
      <c r="C3894" t="s">
        <v>33288</v>
      </c>
      <c r="D3894" t="s">
        <v>33289</v>
      </c>
      <c r="E3894" t="s">
        <v>32867</v>
      </c>
      <c r="F3894" t="s">
        <v>33290</v>
      </c>
      <c r="G3894" t="s">
        <v>3917</v>
      </c>
      <c r="H3894">
        <v>85.899699999999996</v>
      </c>
      <c r="I3894">
        <v>0</v>
      </c>
      <c r="K3894" t="s">
        <v>33291</v>
      </c>
      <c r="L3894">
        <v>33003</v>
      </c>
      <c r="M3894">
        <v>0</v>
      </c>
      <c r="N3894" t="s">
        <v>16331</v>
      </c>
      <c r="O3894" t="s">
        <v>33292</v>
      </c>
    </row>
    <row r="3895" spans="1:16" x14ac:dyDescent="0.3">
      <c r="A3895" t="s">
        <v>33293</v>
      </c>
      <c r="B3895" t="s">
        <v>4226</v>
      </c>
      <c r="C3895" t="s">
        <v>33294</v>
      </c>
      <c r="D3895" t="s">
        <v>33295</v>
      </c>
      <c r="E3895" t="s">
        <v>32867</v>
      </c>
      <c r="F3895" t="s">
        <v>33296</v>
      </c>
      <c r="G3895" t="s">
        <v>3917</v>
      </c>
      <c r="H3895">
        <v>140.142</v>
      </c>
      <c r="I3895">
        <v>0</v>
      </c>
      <c r="K3895" t="s">
        <v>33297</v>
      </c>
      <c r="L3895">
        <v>7855</v>
      </c>
      <c r="M3895">
        <v>0</v>
      </c>
      <c r="N3895" t="s">
        <v>16331</v>
      </c>
      <c r="O3895" t="s">
        <v>33298</v>
      </c>
    </row>
    <row r="3896" spans="1:16" x14ac:dyDescent="0.3">
      <c r="A3896" t="s">
        <v>33299</v>
      </c>
      <c r="B3896" t="s">
        <v>4347</v>
      </c>
      <c r="C3896" t="s">
        <v>33300</v>
      </c>
      <c r="D3896" t="s">
        <v>33301</v>
      </c>
      <c r="E3896" t="s">
        <v>33302</v>
      </c>
      <c r="F3896" t="s">
        <v>33303</v>
      </c>
      <c r="G3896" t="s">
        <v>3917</v>
      </c>
      <c r="H3896">
        <v>45.503599999999999</v>
      </c>
      <c r="I3896">
        <v>0</v>
      </c>
      <c r="K3896" t="s">
        <v>33304</v>
      </c>
      <c r="L3896">
        <v>6638</v>
      </c>
      <c r="M3896">
        <v>0</v>
      </c>
      <c r="N3896" t="s">
        <v>32891</v>
      </c>
      <c r="O3896" t="s">
        <v>33305</v>
      </c>
    </row>
    <row r="3897" spans="1:16" x14ac:dyDescent="0.3">
      <c r="A3897" t="s">
        <v>33306</v>
      </c>
      <c r="B3897" t="s">
        <v>3984</v>
      </c>
      <c r="C3897" t="s">
        <v>33307</v>
      </c>
      <c r="D3897" t="s">
        <v>33308</v>
      </c>
      <c r="E3897" t="s">
        <v>14085</v>
      </c>
      <c r="F3897" t="s">
        <v>33309</v>
      </c>
      <c r="G3897" t="s">
        <v>3917</v>
      </c>
      <c r="H3897">
        <v>49.6248</v>
      </c>
      <c r="I3897">
        <v>47.1</v>
      </c>
      <c r="K3897" t="s">
        <v>33310</v>
      </c>
      <c r="L3897">
        <v>3707</v>
      </c>
      <c r="M3897">
        <v>0</v>
      </c>
      <c r="N3897" t="s">
        <v>19053</v>
      </c>
      <c r="O3897" t="s">
        <v>33311</v>
      </c>
    </row>
    <row r="3898" spans="1:16" x14ac:dyDescent="0.3">
      <c r="A3898" t="s">
        <v>33312</v>
      </c>
      <c r="B3898" t="s">
        <v>4226</v>
      </c>
      <c r="C3898" t="s">
        <v>33313</v>
      </c>
      <c r="D3898" t="s">
        <v>33314</v>
      </c>
      <c r="E3898" t="s">
        <v>33315</v>
      </c>
      <c r="F3898" t="s">
        <v>33316</v>
      </c>
      <c r="G3898" t="s">
        <v>3917</v>
      </c>
      <c r="H3898">
        <v>310.334</v>
      </c>
      <c r="I3898">
        <v>0</v>
      </c>
      <c r="K3898" t="s">
        <v>33317</v>
      </c>
      <c r="L3898">
        <v>5089</v>
      </c>
      <c r="M3898">
        <v>0</v>
      </c>
      <c r="N3898" t="s">
        <v>32914</v>
      </c>
      <c r="O3898" t="s">
        <v>33318</v>
      </c>
    </row>
    <row r="3899" spans="1:16" x14ac:dyDescent="0.3">
      <c r="A3899" t="s">
        <v>33319</v>
      </c>
      <c r="B3899" t="s">
        <v>4226</v>
      </c>
      <c r="C3899" t="s">
        <v>33320</v>
      </c>
      <c r="D3899" t="s">
        <v>33321</v>
      </c>
      <c r="E3899" t="s">
        <v>33315</v>
      </c>
      <c r="F3899" t="s">
        <v>33322</v>
      </c>
      <c r="G3899" t="s">
        <v>3917</v>
      </c>
      <c r="H3899">
        <v>346.13400000000001</v>
      </c>
      <c r="I3899">
        <v>0</v>
      </c>
      <c r="K3899" t="s">
        <v>33323</v>
      </c>
      <c r="L3899">
        <v>7032</v>
      </c>
      <c r="M3899">
        <v>0</v>
      </c>
      <c r="N3899" t="s">
        <v>32914</v>
      </c>
      <c r="O3899" t="s">
        <v>33324</v>
      </c>
    </row>
    <row r="3900" spans="1:16" x14ac:dyDescent="0.3">
      <c r="A3900" t="s">
        <v>33325</v>
      </c>
      <c r="B3900" t="s">
        <v>4226</v>
      </c>
      <c r="C3900" t="s">
        <v>33326</v>
      </c>
      <c r="D3900" t="s">
        <v>33327</v>
      </c>
      <c r="E3900" t="s">
        <v>33315</v>
      </c>
      <c r="F3900" t="s">
        <v>33328</v>
      </c>
      <c r="G3900" t="s">
        <v>3917</v>
      </c>
      <c r="H3900">
        <v>395.41199999999998</v>
      </c>
      <c r="I3900">
        <v>0</v>
      </c>
      <c r="K3900" t="s">
        <v>33329</v>
      </c>
      <c r="L3900">
        <v>7404</v>
      </c>
      <c r="M3900">
        <v>0</v>
      </c>
      <c r="N3900" t="s">
        <v>32914</v>
      </c>
      <c r="O3900" t="s">
        <v>33330</v>
      </c>
    </row>
    <row r="3901" spans="1:16" x14ac:dyDescent="0.3">
      <c r="A3901" t="s">
        <v>33331</v>
      </c>
      <c r="B3901" t="s">
        <v>4226</v>
      </c>
      <c r="C3901" t="s">
        <v>33332</v>
      </c>
      <c r="D3901" t="s">
        <v>33333</v>
      </c>
      <c r="E3901" t="s">
        <v>33315</v>
      </c>
      <c r="F3901" t="s">
        <v>33334</v>
      </c>
      <c r="G3901" t="s">
        <v>3917</v>
      </c>
      <c r="H3901">
        <v>342.64299999999997</v>
      </c>
      <c r="I3901">
        <v>0</v>
      </c>
      <c r="K3901" t="s">
        <v>33335</v>
      </c>
      <c r="L3901">
        <v>6922</v>
      </c>
      <c r="M3901">
        <v>0</v>
      </c>
      <c r="N3901" t="s">
        <v>32914</v>
      </c>
      <c r="O3901" t="s">
        <v>33336</v>
      </c>
    </row>
    <row r="3902" spans="1:16" x14ac:dyDescent="0.3">
      <c r="A3902" t="s">
        <v>33337</v>
      </c>
      <c r="B3902" t="s">
        <v>4226</v>
      </c>
      <c r="C3902" t="s">
        <v>33338</v>
      </c>
      <c r="D3902" t="s">
        <v>33339</v>
      </c>
      <c r="E3902" t="s">
        <v>33315</v>
      </c>
      <c r="F3902" t="s">
        <v>33340</v>
      </c>
      <c r="G3902" t="s">
        <v>3917</v>
      </c>
      <c r="H3902">
        <v>382.86099999999999</v>
      </c>
      <c r="I3902">
        <v>0</v>
      </c>
      <c r="K3902" t="s">
        <v>33341</v>
      </c>
      <c r="L3902">
        <v>6427</v>
      </c>
      <c r="M3902">
        <v>0</v>
      </c>
      <c r="N3902" t="s">
        <v>32914</v>
      </c>
      <c r="O3902" t="s">
        <v>33342</v>
      </c>
    </row>
    <row r="3903" spans="1:16" x14ac:dyDescent="0.3">
      <c r="A3903" t="s">
        <v>33343</v>
      </c>
      <c r="B3903" t="s">
        <v>4226</v>
      </c>
      <c r="C3903" t="s">
        <v>33344</v>
      </c>
      <c r="D3903" t="s">
        <v>33345</v>
      </c>
      <c r="E3903" t="s">
        <v>33315</v>
      </c>
      <c r="F3903" t="s">
        <v>33346</v>
      </c>
      <c r="G3903" t="s">
        <v>3917</v>
      </c>
      <c r="H3903">
        <v>386.04500000000002</v>
      </c>
      <c r="I3903">
        <v>0</v>
      </c>
      <c r="K3903" t="s">
        <v>33347</v>
      </c>
      <c r="L3903">
        <v>6810</v>
      </c>
      <c r="M3903">
        <v>0</v>
      </c>
      <c r="N3903" t="s">
        <v>32914</v>
      </c>
      <c r="O3903" t="s">
        <v>33348</v>
      </c>
    </row>
    <row r="3904" spans="1:16" x14ac:dyDescent="0.3">
      <c r="A3904" t="s">
        <v>33349</v>
      </c>
      <c r="B3904" t="s">
        <v>4198</v>
      </c>
      <c r="C3904" t="s">
        <v>33350</v>
      </c>
      <c r="D3904" t="s">
        <v>33351</v>
      </c>
      <c r="E3904" t="s">
        <v>33352</v>
      </c>
      <c r="F3904" t="s">
        <v>33353</v>
      </c>
      <c r="G3904" t="s">
        <v>3917</v>
      </c>
      <c r="H3904">
        <v>28.123000000000001</v>
      </c>
      <c r="I3904">
        <v>31.7</v>
      </c>
      <c r="K3904" t="s">
        <v>33354</v>
      </c>
      <c r="L3904">
        <v>1312</v>
      </c>
      <c r="M3904">
        <v>7338</v>
      </c>
      <c r="N3904" t="s">
        <v>33355</v>
      </c>
      <c r="O3904" t="s">
        <v>33356</v>
      </c>
    </row>
    <row r="3905" spans="1:15" x14ac:dyDescent="0.3">
      <c r="A3905" t="s">
        <v>33357</v>
      </c>
      <c r="B3905" t="s">
        <v>4198</v>
      </c>
      <c r="C3905" t="s">
        <v>33358</v>
      </c>
      <c r="D3905" t="s">
        <v>33359</v>
      </c>
      <c r="E3905" t="s">
        <v>33352</v>
      </c>
      <c r="F3905" t="s">
        <v>33360</v>
      </c>
      <c r="G3905" t="s">
        <v>3917</v>
      </c>
      <c r="H3905">
        <v>43.896599999999999</v>
      </c>
      <c r="I3905">
        <v>26.4</v>
      </c>
      <c r="K3905" t="s">
        <v>33361</v>
      </c>
      <c r="L3905">
        <v>1130</v>
      </c>
      <c r="M3905">
        <v>6519</v>
      </c>
      <c r="N3905" t="s">
        <v>33355</v>
      </c>
      <c r="O3905" t="s">
        <v>33362</v>
      </c>
    </row>
    <row r="3906" spans="1:15" x14ac:dyDescent="0.3">
      <c r="A3906" t="s">
        <v>33363</v>
      </c>
      <c r="B3906" t="s">
        <v>4198</v>
      </c>
      <c r="C3906" t="s">
        <v>33364</v>
      </c>
      <c r="D3906" t="s">
        <v>33365</v>
      </c>
      <c r="E3906" t="s">
        <v>33352</v>
      </c>
      <c r="F3906" t="s">
        <v>33366</v>
      </c>
      <c r="G3906" t="s">
        <v>3917</v>
      </c>
      <c r="H3906">
        <v>43.531999999999996</v>
      </c>
      <c r="I3906">
        <v>29.4</v>
      </c>
      <c r="K3906" t="s">
        <v>33367</v>
      </c>
      <c r="L3906">
        <v>3927</v>
      </c>
      <c r="M3906">
        <v>7132</v>
      </c>
      <c r="N3906" t="s">
        <v>33355</v>
      </c>
      <c r="O3906" t="s">
        <v>33368</v>
      </c>
    </row>
    <row r="3907" spans="1:15" x14ac:dyDescent="0.3">
      <c r="A3907" t="s">
        <v>33369</v>
      </c>
      <c r="B3907" t="s">
        <v>4198</v>
      </c>
      <c r="C3907" t="s">
        <v>33370</v>
      </c>
      <c r="D3907" t="s">
        <v>33371</v>
      </c>
      <c r="E3907" t="s">
        <v>33352</v>
      </c>
      <c r="F3907" t="s">
        <v>33372</v>
      </c>
      <c r="G3907" t="s">
        <v>3917</v>
      </c>
      <c r="H3907">
        <v>28.045400000000001</v>
      </c>
      <c r="I3907">
        <v>31.8</v>
      </c>
      <c r="K3907" t="s">
        <v>33373</v>
      </c>
      <c r="L3907">
        <v>1283</v>
      </c>
      <c r="M3907">
        <v>7385</v>
      </c>
      <c r="N3907" t="s">
        <v>33374</v>
      </c>
      <c r="O3907" t="s">
        <v>33375</v>
      </c>
    </row>
    <row r="3908" spans="1:15" x14ac:dyDescent="0.3">
      <c r="A3908" t="s">
        <v>33376</v>
      </c>
      <c r="B3908" t="s">
        <v>3984</v>
      </c>
      <c r="C3908" t="s">
        <v>33377</v>
      </c>
      <c r="D3908" t="s">
        <v>33378</v>
      </c>
      <c r="E3908" t="s">
        <v>33379</v>
      </c>
      <c r="F3908" t="s">
        <v>33380</v>
      </c>
      <c r="G3908" t="s">
        <v>4048</v>
      </c>
      <c r="H3908">
        <v>15.8012</v>
      </c>
      <c r="I3908">
        <v>45.888100000000001</v>
      </c>
      <c r="J3908" t="s">
        <v>33381</v>
      </c>
      <c r="L3908">
        <v>7</v>
      </c>
      <c r="M3908">
        <v>5800</v>
      </c>
      <c r="N3908" t="s">
        <v>25571</v>
      </c>
      <c r="O3908" t="s">
        <v>33382</v>
      </c>
    </row>
    <row r="3909" spans="1:15" x14ac:dyDescent="0.3">
      <c r="A3909" t="s">
        <v>33383</v>
      </c>
      <c r="B3909" t="s">
        <v>4367</v>
      </c>
      <c r="D3909" t="s">
        <v>33384</v>
      </c>
      <c r="E3909" t="s">
        <v>8622</v>
      </c>
      <c r="F3909" t="s">
        <v>33385</v>
      </c>
      <c r="G3909" t="s">
        <v>3917</v>
      </c>
      <c r="H3909">
        <v>656.00400000000002</v>
      </c>
      <c r="I3909">
        <v>0</v>
      </c>
      <c r="K3909" t="s">
        <v>33386</v>
      </c>
      <c r="L3909">
        <v>105196</v>
      </c>
      <c r="M3909">
        <v>0</v>
      </c>
      <c r="N3909" t="s">
        <v>8625</v>
      </c>
      <c r="O3909" t="s">
        <v>33387</v>
      </c>
    </row>
    <row r="3910" spans="1:15" x14ac:dyDescent="0.3">
      <c r="A3910" t="s">
        <v>33388</v>
      </c>
      <c r="B3910" t="s">
        <v>4367</v>
      </c>
      <c r="D3910" t="s">
        <v>33389</v>
      </c>
      <c r="E3910" t="s">
        <v>8622</v>
      </c>
      <c r="F3910" t="s">
        <v>33390</v>
      </c>
      <c r="G3910" t="s">
        <v>3917</v>
      </c>
      <c r="H3910">
        <v>720.39700000000005</v>
      </c>
      <c r="I3910">
        <v>0</v>
      </c>
      <c r="K3910" t="s">
        <v>33391</v>
      </c>
      <c r="L3910">
        <v>64974</v>
      </c>
      <c r="M3910">
        <v>0</v>
      </c>
      <c r="N3910" t="s">
        <v>8625</v>
      </c>
      <c r="O3910" t="s">
        <v>33392</v>
      </c>
    </row>
    <row r="3911" spans="1:15" x14ac:dyDescent="0.3">
      <c r="A3911" t="s">
        <v>33393</v>
      </c>
      <c r="B3911" t="s">
        <v>4367</v>
      </c>
      <c r="D3911" t="s">
        <v>33394</v>
      </c>
      <c r="E3911" t="s">
        <v>8622</v>
      </c>
      <c r="F3911" t="s">
        <v>33395</v>
      </c>
      <c r="G3911" t="s">
        <v>3917</v>
      </c>
      <c r="H3911">
        <v>649.75699999999995</v>
      </c>
      <c r="I3911">
        <v>0</v>
      </c>
      <c r="K3911" t="s">
        <v>33396</v>
      </c>
      <c r="L3911">
        <v>58113</v>
      </c>
      <c r="M3911">
        <v>0</v>
      </c>
      <c r="N3911" t="s">
        <v>8625</v>
      </c>
      <c r="O3911" t="s">
        <v>33397</v>
      </c>
    </row>
    <row r="3912" spans="1:15" x14ac:dyDescent="0.3">
      <c r="A3912" t="s">
        <v>33398</v>
      </c>
      <c r="B3912" t="s">
        <v>4367</v>
      </c>
      <c r="D3912" t="s">
        <v>33399</v>
      </c>
      <c r="E3912" t="s">
        <v>8622</v>
      </c>
      <c r="F3912" t="s">
        <v>33400</v>
      </c>
      <c r="G3912" t="s">
        <v>3917</v>
      </c>
      <c r="H3912">
        <v>659.226</v>
      </c>
      <c r="I3912">
        <v>0</v>
      </c>
      <c r="K3912" t="s">
        <v>33401</v>
      </c>
      <c r="L3912">
        <v>56655</v>
      </c>
      <c r="M3912">
        <v>0</v>
      </c>
      <c r="N3912" t="s">
        <v>8625</v>
      </c>
      <c r="O3912" t="s">
        <v>33402</v>
      </c>
    </row>
    <row r="3913" spans="1:15" x14ac:dyDescent="0.3">
      <c r="A3913" t="s">
        <v>33403</v>
      </c>
      <c r="B3913" t="s">
        <v>4367</v>
      </c>
      <c r="D3913" t="s">
        <v>33404</v>
      </c>
      <c r="E3913" t="s">
        <v>8622</v>
      </c>
      <c r="F3913" t="s">
        <v>33405</v>
      </c>
      <c r="G3913" t="s">
        <v>3917</v>
      </c>
      <c r="H3913">
        <v>545.75900000000001</v>
      </c>
      <c r="I3913">
        <v>42.6</v>
      </c>
      <c r="K3913" t="s">
        <v>33406</v>
      </c>
      <c r="L3913">
        <v>91087</v>
      </c>
      <c r="M3913">
        <v>0</v>
      </c>
      <c r="N3913" t="s">
        <v>8625</v>
      </c>
      <c r="O3913" t="s">
        <v>33407</v>
      </c>
    </row>
    <row r="3914" spans="1:15" x14ac:dyDescent="0.3">
      <c r="A3914" t="s">
        <v>33408</v>
      </c>
      <c r="B3914" t="s">
        <v>4367</v>
      </c>
      <c r="D3914" t="s">
        <v>33409</v>
      </c>
      <c r="E3914" t="s">
        <v>8622</v>
      </c>
      <c r="F3914" t="s">
        <v>33410</v>
      </c>
      <c r="G3914" t="s">
        <v>3917</v>
      </c>
      <c r="H3914">
        <v>485.06099999999998</v>
      </c>
      <c r="I3914">
        <v>0</v>
      </c>
      <c r="K3914" t="s">
        <v>33411</v>
      </c>
      <c r="L3914">
        <v>29854</v>
      </c>
      <c r="M3914">
        <v>0</v>
      </c>
      <c r="N3914" t="s">
        <v>8625</v>
      </c>
      <c r="O3914" t="s">
        <v>33412</v>
      </c>
    </row>
    <row r="3915" spans="1:15" x14ac:dyDescent="0.3">
      <c r="A3915" t="s">
        <v>33413</v>
      </c>
      <c r="B3915" t="s">
        <v>4367</v>
      </c>
      <c r="D3915" t="s">
        <v>33414</v>
      </c>
      <c r="E3915" t="s">
        <v>8622</v>
      </c>
      <c r="F3915" t="s">
        <v>33415</v>
      </c>
      <c r="G3915" t="s">
        <v>3917</v>
      </c>
      <c r="H3915">
        <v>492.85</v>
      </c>
      <c r="I3915">
        <v>0</v>
      </c>
      <c r="K3915" t="s">
        <v>33416</v>
      </c>
      <c r="L3915">
        <v>120937</v>
      </c>
      <c r="M3915">
        <v>0</v>
      </c>
      <c r="N3915" t="s">
        <v>8625</v>
      </c>
      <c r="O3915" t="s">
        <v>33417</v>
      </c>
    </row>
    <row r="3916" spans="1:15" x14ac:dyDescent="0.3">
      <c r="A3916" t="s">
        <v>33418</v>
      </c>
      <c r="B3916" t="s">
        <v>4367</v>
      </c>
      <c r="D3916" t="s">
        <v>33419</v>
      </c>
      <c r="E3916" t="s">
        <v>8622</v>
      </c>
      <c r="F3916" t="s">
        <v>33420</v>
      </c>
      <c r="G3916" t="s">
        <v>3917</v>
      </c>
      <c r="H3916">
        <v>387.834</v>
      </c>
      <c r="I3916">
        <v>46.8</v>
      </c>
      <c r="K3916" t="s">
        <v>33421</v>
      </c>
      <c r="L3916">
        <v>46699</v>
      </c>
      <c r="M3916">
        <v>0</v>
      </c>
      <c r="N3916" t="s">
        <v>9597</v>
      </c>
      <c r="O3916" t="s">
        <v>33422</v>
      </c>
    </row>
    <row r="3917" spans="1:15" x14ac:dyDescent="0.3">
      <c r="A3917" t="s">
        <v>33423</v>
      </c>
      <c r="B3917" t="s">
        <v>4367</v>
      </c>
      <c r="D3917" t="s">
        <v>33424</v>
      </c>
      <c r="E3917" t="s">
        <v>8622</v>
      </c>
      <c r="F3917" t="s">
        <v>33425</v>
      </c>
      <c r="G3917" t="s">
        <v>3917</v>
      </c>
      <c r="H3917">
        <v>1128.44</v>
      </c>
      <c r="I3917">
        <v>41.4</v>
      </c>
      <c r="K3917" t="s">
        <v>33426</v>
      </c>
      <c r="L3917">
        <v>238795</v>
      </c>
      <c r="M3917">
        <v>0</v>
      </c>
      <c r="N3917" t="s">
        <v>8625</v>
      </c>
      <c r="O3917" t="s">
        <v>33427</v>
      </c>
    </row>
    <row r="3918" spans="1:15" x14ac:dyDescent="0.3">
      <c r="A3918" t="s">
        <v>33428</v>
      </c>
      <c r="B3918" t="s">
        <v>4367</v>
      </c>
      <c r="D3918" t="s">
        <v>33429</v>
      </c>
      <c r="E3918" t="s">
        <v>8622</v>
      </c>
      <c r="F3918" t="s">
        <v>33430</v>
      </c>
      <c r="G3918" t="s">
        <v>3917</v>
      </c>
      <c r="H3918">
        <v>810.62599999999998</v>
      </c>
      <c r="I3918">
        <v>0</v>
      </c>
      <c r="K3918" t="s">
        <v>33431</v>
      </c>
      <c r="L3918">
        <v>130360</v>
      </c>
      <c r="M3918">
        <v>0</v>
      </c>
      <c r="N3918" t="s">
        <v>8625</v>
      </c>
      <c r="O3918" t="s">
        <v>33432</v>
      </c>
    </row>
    <row r="3919" spans="1:15" x14ac:dyDescent="0.3">
      <c r="A3919" t="s">
        <v>33433</v>
      </c>
      <c r="B3919" t="s">
        <v>4367</v>
      </c>
      <c r="D3919" t="s">
        <v>33434</v>
      </c>
      <c r="E3919" t="s">
        <v>8622</v>
      </c>
      <c r="F3919" t="s">
        <v>33435</v>
      </c>
      <c r="G3919" t="s">
        <v>3917</v>
      </c>
      <c r="H3919">
        <v>520.31600000000003</v>
      </c>
      <c r="I3919">
        <v>41.9</v>
      </c>
      <c r="K3919" t="s">
        <v>33436</v>
      </c>
      <c r="L3919">
        <v>85863</v>
      </c>
      <c r="M3919">
        <v>0</v>
      </c>
      <c r="N3919" t="s">
        <v>9597</v>
      </c>
      <c r="O3919" t="s">
        <v>33437</v>
      </c>
    </row>
    <row r="3920" spans="1:15" x14ac:dyDescent="0.3">
      <c r="A3920" t="s">
        <v>33438</v>
      </c>
      <c r="B3920" t="s">
        <v>4367</v>
      </c>
      <c r="D3920" t="s">
        <v>33439</v>
      </c>
      <c r="E3920" t="s">
        <v>8622</v>
      </c>
      <c r="F3920" t="s">
        <v>33440</v>
      </c>
      <c r="G3920" t="s">
        <v>3917</v>
      </c>
      <c r="H3920">
        <v>717.74099999999999</v>
      </c>
      <c r="I3920">
        <v>0</v>
      </c>
      <c r="K3920" t="s">
        <v>33441</v>
      </c>
      <c r="L3920">
        <v>75627</v>
      </c>
      <c r="M3920">
        <v>0</v>
      </c>
      <c r="N3920" t="s">
        <v>8625</v>
      </c>
      <c r="O3920" t="s">
        <v>33442</v>
      </c>
    </row>
    <row r="3921" spans="1:17" x14ac:dyDescent="0.3">
      <c r="A3921" t="s">
        <v>33443</v>
      </c>
      <c r="B3921" t="s">
        <v>4367</v>
      </c>
      <c r="D3921" t="s">
        <v>33444</v>
      </c>
      <c r="E3921" t="s">
        <v>8622</v>
      </c>
      <c r="F3921" t="s">
        <v>33445</v>
      </c>
      <c r="G3921" t="s">
        <v>3917</v>
      </c>
      <c r="H3921">
        <v>680.47199999999998</v>
      </c>
      <c r="I3921">
        <v>0</v>
      </c>
      <c r="K3921" t="s">
        <v>33446</v>
      </c>
      <c r="L3921">
        <v>47064</v>
      </c>
      <c r="M3921">
        <v>0</v>
      </c>
      <c r="N3921" t="s">
        <v>8625</v>
      </c>
      <c r="O3921" t="s">
        <v>33447</v>
      </c>
    </row>
    <row r="3922" spans="1:17" x14ac:dyDescent="0.3">
      <c r="A3922" t="s">
        <v>33448</v>
      </c>
      <c r="B3922" t="s">
        <v>4367</v>
      </c>
      <c r="D3922" t="s">
        <v>33449</v>
      </c>
      <c r="E3922" t="s">
        <v>8622</v>
      </c>
      <c r="F3922" t="s">
        <v>33450</v>
      </c>
      <c r="G3922" t="s">
        <v>3917</v>
      </c>
      <c r="H3922">
        <v>441.85700000000003</v>
      </c>
      <c r="I3922">
        <v>40.799999999999997</v>
      </c>
      <c r="K3922" t="s">
        <v>33451</v>
      </c>
      <c r="L3922">
        <v>70398</v>
      </c>
      <c r="M3922">
        <v>0</v>
      </c>
      <c r="N3922" t="s">
        <v>32706</v>
      </c>
      <c r="O3922" t="s">
        <v>33452</v>
      </c>
    </row>
    <row r="3923" spans="1:17" x14ac:dyDescent="0.3">
      <c r="A3923" t="s">
        <v>33453</v>
      </c>
      <c r="B3923" t="s">
        <v>4367</v>
      </c>
      <c r="D3923" t="s">
        <v>33454</v>
      </c>
      <c r="E3923" t="s">
        <v>8622</v>
      </c>
      <c r="F3923" t="s">
        <v>33455</v>
      </c>
      <c r="G3923" t="s">
        <v>3917</v>
      </c>
      <c r="H3923">
        <v>528.779</v>
      </c>
      <c r="I3923">
        <v>41.7</v>
      </c>
      <c r="K3923" t="s">
        <v>33456</v>
      </c>
      <c r="L3923">
        <v>36113</v>
      </c>
      <c r="M3923">
        <v>0</v>
      </c>
      <c r="N3923" t="s">
        <v>8625</v>
      </c>
      <c r="O3923" t="s">
        <v>33457</v>
      </c>
    </row>
    <row r="3924" spans="1:17" x14ac:dyDescent="0.3">
      <c r="A3924" t="s">
        <v>33458</v>
      </c>
      <c r="B3924" t="s">
        <v>4367</v>
      </c>
      <c r="D3924" t="s">
        <v>33459</v>
      </c>
      <c r="E3924" t="s">
        <v>8622</v>
      </c>
      <c r="F3924" t="s">
        <v>33460</v>
      </c>
      <c r="G3924" t="s">
        <v>3917</v>
      </c>
      <c r="H3924">
        <v>599.24900000000002</v>
      </c>
      <c r="I3924">
        <v>0</v>
      </c>
      <c r="K3924" t="s">
        <v>33461</v>
      </c>
      <c r="L3924">
        <v>66539</v>
      </c>
      <c r="M3924">
        <v>0</v>
      </c>
      <c r="N3924" t="s">
        <v>8625</v>
      </c>
      <c r="O3924" t="s">
        <v>33462</v>
      </c>
    </row>
    <row r="3925" spans="1:17" x14ac:dyDescent="0.3">
      <c r="A3925" t="s">
        <v>33463</v>
      </c>
      <c r="B3925" t="s">
        <v>4367</v>
      </c>
      <c r="D3925" t="s">
        <v>33464</v>
      </c>
      <c r="E3925" t="s">
        <v>8622</v>
      </c>
      <c r="F3925" t="s">
        <v>33465</v>
      </c>
      <c r="G3925" t="s">
        <v>3917</v>
      </c>
      <c r="H3925">
        <v>834.42899999999997</v>
      </c>
      <c r="I3925">
        <v>0</v>
      </c>
      <c r="K3925" t="s">
        <v>33466</v>
      </c>
      <c r="L3925">
        <v>104482</v>
      </c>
      <c r="M3925">
        <v>0</v>
      </c>
      <c r="N3925" t="s">
        <v>8625</v>
      </c>
      <c r="O3925" t="s">
        <v>33467</v>
      </c>
    </row>
    <row r="3926" spans="1:17" x14ac:dyDescent="0.3">
      <c r="A3926" t="s">
        <v>33468</v>
      </c>
      <c r="B3926" t="s">
        <v>4367</v>
      </c>
      <c r="D3926" t="s">
        <v>33469</v>
      </c>
      <c r="E3926" t="s">
        <v>8622</v>
      </c>
      <c r="F3926" t="s">
        <v>33470</v>
      </c>
      <c r="G3926" t="s">
        <v>3917</v>
      </c>
      <c r="H3926">
        <v>657.04100000000005</v>
      </c>
      <c r="I3926">
        <v>0</v>
      </c>
      <c r="K3926" t="s">
        <v>33471</v>
      </c>
      <c r="L3926">
        <v>52042</v>
      </c>
      <c r="M3926">
        <v>0</v>
      </c>
      <c r="N3926" t="s">
        <v>8681</v>
      </c>
      <c r="O3926" t="s">
        <v>33472</v>
      </c>
    </row>
    <row r="3927" spans="1:17" x14ac:dyDescent="0.3">
      <c r="A3927" t="s">
        <v>33473</v>
      </c>
      <c r="B3927" t="s">
        <v>3923</v>
      </c>
      <c r="D3927" t="s">
        <v>33474</v>
      </c>
      <c r="E3927" t="s">
        <v>33475</v>
      </c>
      <c r="F3927" t="s">
        <v>33476</v>
      </c>
      <c r="G3927" t="s">
        <v>3917</v>
      </c>
      <c r="H3927">
        <v>476.79500000000002</v>
      </c>
      <c r="I3927">
        <v>34</v>
      </c>
      <c r="K3927" t="s">
        <v>33477</v>
      </c>
      <c r="L3927">
        <v>6907</v>
      </c>
      <c r="M3927">
        <v>45474</v>
      </c>
      <c r="N3927" t="s">
        <v>33478</v>
      </c>
      <c r="O3927" t="s">
        <v>33479</v>
      </c>
    </row>
    <row r="3928" spans="1:17" x14ac:dyDescent="0.3">
      <c r="A3928" t="s">
        <v>33480</v>
      </c>
      <c r="B3928" t="s">
        <v>4267</v>
      </c>
      <c r="D3928" t="s">
        <v>33481</v>
      </c>
      <c r="E3928" t="s">
        <v>32408</v>
      </c>
      <c r="F3928" t="s">
        <v>33482</v>
      </c>
      <c r="G3928" t="s">
        <v>3917</v>
      </c>
      <c r="H3928">
        <v>209.392</v>
      </c>
      <c r="I3928">
        <v>0</v>
      </c>
      <c r="K3928" t="s">
        <v>33483</v>
      </c>
      <c r="L3928">
        <v>50999</v>
      </c>
      <c r="M3928">
        <v>0</v>
      </c>
      <c r="N3928" t="s">
        <v>17064</v>
      </c>
      <c r="O3928" t="s">
        <v>33484</v>
      </c>
    </row>
    <row r="3929" spans="1:17" x14ac:dyDescent="0.3">
      <c r="A3929" t="s">
        <v>3724</v>
      </c>
      <c r="B3929" t="s">
        <v>3912</v>
      </c>
      <c r="C3929" t="s">
        <v>33485</v>
      </c>
      <c r="D3929" t="s">
        <v>33486</v>
      </c>
      <c r="E3929" t="s">
        <v>33487</v>
      </c>
      <c r="F3929" t="s">
        <v>33488</v>
      </c>
      <c r="G3929" t="s">
        <v>3917</v>
      </c>
      <c r="H3929">
        <v>56.904600000000002</v>
      </c>
      <c r="I3929">
        <v>45.9</v>
      </c>
      <c r="K3929" t="s">
        <v>33489</v>
      </c>
      <c r="L3929">
        <v>604</v>
      </c>
      <c r="M3929">
        <v>20265</v>
      </c>
      <c r="N3929" t="s">
        <v>14741</v>
      </c>
      <c r="O3929" t="s">
        <v>33490</v>
      </c>
    </row>
    <row r="3930" spans="1:17" x14ac:dyDescent="0.3">
      <c r="A3930" t="s">
        <v>33491</v>
      </c>
      <c r="B3930" t="s">
        <v>3984</v>
      </c>
      <c r="C3930" t="s">
        <v>33492</v>
      </c>
      <c r="D3930" t="s">
        <v>33493</v>
      </c>
      <c r="E3930" t="s">
        <v>32588</v>
      </c>
      <c r="F3930" t="s">
        <v>33494</v>
      </c>
      <c r="G3930" t="s">
        <v>3989</v>
      </c>
      <c r="H3930">
        <v>32.104500000000002</v>
      </c>
      <c r="I3930">
        <v>48.9</v>
      </c>
      <c r="K3930" t="s">
        <v>33495</v>
      </c>
      <c r="L3930">
        <v>962</v>
      </c>
      <c r="M3930">
        <v>0</v>
      </c>
      <c r="N3930" t="s">
        <v>33496</v>
      </c>
      <c r="O3930" t="s">
        <v>33497</v>
      </c>
    </row>
    <row r="3931" spans="1:17" x14ac:dyDescent="0.3">
      <c r="A3931" t="s">
        <v>33498</v>
      </c>
      <c r="B3931" t="s">
        <v>6388</v>
      </c>
      <c r="D3931" t="s">
        <v>33499</v>
      </c>
      <c r="E3931" t="s">
        <v>25575</v>
      </c>
      <c r="F3931" t="s">
        <v>33500</v>
      </c>
      <c r="G3931" t="s">
        <v>3989</v>
      </c>
      <c r="H3931">
        <v>1439.84</v>
      </c>
      <c r="I3931">
        <v>43.7</v>
      </c>
      <c r="K3931" t="s">
        <v>33501</v>
      </c>
      <c r="L3931">
        <v>4737</v>
      </c>
      <c r="M3931">
        <v>0</v>
      </c>
      <c r="N3931" t="s">
        <v>13874</v>
      </c>
      <c r="O3931" t="s">
        <v>33502</v>
      </c>
    </row>
    <row r="3932" spans="1:17" x14ac:dyDescent="0.3">
      <c r="A3932" t="s">
        <v>33503</v>
      </c>
      <c r="B3932" t="s">
        <v>3984</v>
      </c>
      <c r="C3932" t="s">
        <v>33504</v>
      </c>
      <c r="D3932" t="s">
        <v>33505</v>
      </c>
      <c r="E3932" t="s">
        <v>32588</v>
      </c>
      <c r="F3932" t="s">
        <v>33506</v>
      </c>
      <c r="G3932" t="s">
        <v>3989</v>
      </c>
      <c r="H3932">
        <v>60.713299999999997</v>
      </c>
      <c r="I3932">
        <v>49.9</v>
      </c>
      <c r="K3932" t="s">
        <v>33507</v>
      </c>
      <c r="L3932">
        <v>1589</v>
      </c>
      <c r="M3932">
        <v>0</v>
      </c>
      <c r="N3932" t="s">
        <v>33496</v>
      </c>
      <c r="O3932" t="s">
        <v>33508</v>
      </c>
    </row>
    <row r="3933" spans="1:17" x14ac:dyDescent="0.3">
      <c r="A3933" t="s">
        <v>33509</v>
      </c>
      <c r="B3933" t="s">
        <v>3984</v>
      </c>
      <c r="C3933" t="s">
        <v>33510</v>
      </c>
      <c r="D3933" t="s">
        <v>33511</v>
      </c>
      <c r="E3933" t="s">
        <v>32588</v>
      </c>
      <c r="F3933" t="s">
        <v>33512</v>
      </c>
      <c r="G3933" t="s">
        <v>3989</v>
      </c>
      <c r="H3933">
        <v>33.375500000000002</v>
      </c>
      <c r="I3933">
        <v>49.3</v>
      </c>
      <c r="K3933" t="s">
        <v>33513</v>
      </c>
      <c r="L3933">
        <v>1208</v>
      </c>
      <c r="M3933">
        <v>0</v>
      </c>
      <c r="N3933" t="s">
        <v>33496</v>
      </c>
      <c r="O3933" t="s">
        <v>33514</v>
      </c>
    </row>
    <row r="3934" spans="1:17" x14ac:dyDescent="0.3">
      <c r="A3934" t="s">
        <v>33515</v>
      </c>
      <c r="B3934" t="s">
        <v>3984</v>
      </c>
      <c r="C3934" t="s">
        <v>33516</v>
      </c>
      <c r="D3934" t="s">
        <v>33517</v>
      </c>
      <c r="E3934" t="s">
        <v>33518</v>
      </c>
      <c r="F3934" t="s">
        <v>33519</v>
      </c>
      <c r="G3934" t="s">
        <v>3906</v>
      </c>
      <c r="H3934">
        <v>38.660200000000003</v>
      </c>
      <c r="I3934">
        <v>47.677799999999998</v>
      </c>
      <c r="J3934" t="s">
        <v>33520</v>
      </c>
      <c r="L3934">
        <v>6</v>
      </c>
      <c r="M3934">
        <v>13932</v>
      </c>
      <c r="N3934" t="s">
        <v>33521</v>
      </c>
      <c r="O3934" t="s">
        <v>33522</v>
      </c>
      <c r="P3934" t="s">
        <v>33523</v>
      </c>
      <c r="Q3934">
        <v>22</v>
      </c>
    </row>
    <row r="3935" spans="1:17" x14ac:dyDescent="0.3">
      <c r="A3935" t="s">
        <v>33524</v>
      </c>
      <c r="B3935" t="s">
        <v>3984</v>
      </c>
      <c r="C3935" t="s">
        <v>33525</v>
      </c>
      <c r="D3935" t="s">
        <v>33526</v>
      </c>
      <c r="E3935" t="s">
        <v>32588</v>
      </c>
      <c r="F3935" t="s">
        <v>33527</v>
      </c>
      <c r="G3935" t="s">
        <v>3989</v>
      </c>
      <c r="H3935">
        <v>32.952300000000001</v>
      </c>
      <c r="I3935">
        <v>50.9</v>
      </c>
      <c r="K3935" t="s">
        <v>33528</v>
      </c>
      <c r="L3935">
        <v>2180</v>
      </c>
      <c r="M3935">
        <v>0</v>
      </c>
      <c r="N3935" t="s">
        <v>33496</v>
      </c>
      <c r="O3935" t="s">
        <v>33529</v>
      </c>
    </row>
    <row r="3936" spans="1:17" x14ac:dyDescent="0.3">
      <c r="A3936" t="s">
        <v>33530</v>
      </c>
      <c r="B3936" t="s">
        <v>4208</v>
      </c>
      <c r="D3936" t="s">
        <v>33531</v>
      </c>
      <c r="E3936" t="s">
        <v>33532</v>
      </c>
      <c r="F3936" t="s">
        <v>33533</v>
      </c>
      <c r="G3936" t="s">
        <v>3917</v>
      </c>
      <c r="H3936">
        <v>177.636</v>
      </c>
      <c r="I3936">
        <v>43.1</v>
      </c>
      <c r="K3936" t="s">
        <v>33534</v>
      </c>
      <c r="L3936">
        <v>4412</v>
      </c>
      <c r="M3936">
        <v>0</v>
      </c>
      <c r="N3936" t="s">
        <v>7717</v>
      </c>
      <c r="O3936" t="s">
        <v>33535</v>
      </c>
    </row>
    <row r="3937" spans="1:17" x14ac:dyDescent="0.3">
      <c r="A3937" t="s">
        <v>33536</v>
      </c>
      <c r="B3937" t="s">
        <v>4347</v>
      </c>
      <c r="C3937" t="s">
        <v>33537</v>
      </c>
      <c r="D3937" t="s">
        <v>33538</v>
      </c>
      <c r="E3937" t="s">
        <v>33539</v>
      </c>
      <c r="F3937" t="s">
        <v>33540</v>
      </c>
      <c r="G3937" t="s">
        <v>3917</v>
      </c>
      <c r="H3937">
        <v>16.615600000000001</v>
      </c>
      <c r="I3937">
        <v>59.4</v>
      </c>
      <c r="K3937" t="s">
        <v>33541</v>
      </c>
      <c r="L3937">
        <v>21</v>
      </c>
      <c r="M3937">
        <v>6858</v>
      </c>
      <c r="N3937" t="s">
        <v>33542</v>
      </c>
      <c r="O3937" t="s">
        <v>33543</v>
      </c>
      <c r="P3937" t="s">
        <v>33544</v>
      </c>
    </row>
    <row r="3938" spans="1:17" x14ac:dyDescent="0.3">
      <c r="A3938" t="s">
        <v>33545</v>
      </c>
      <c r="B3938" t="s">
        <v>4347</v>
      </c>
      <c r="C3938" t="s">
        <v>33546</v>
      </c>
      <c r="D3938" t="s">
        <v>33547</v>
      </c>
      <c r="E3938" t="s">
        <v>33548</v>
      </c>
      <c r="F3938" t="s">
        <v>33549</v>
      </c>
      <c r="G3938" t="s">
        <v>3917</v>
      </c>
      <c r="H3938">
        <v>17.383500000000002</v>
      </c>
      <c r="I3938">
        <v>43.2</v>
      </c>
      <c r="K3938" t="s">
        <v>33550</v>
      </c>
      <c r="L3938">
        <v>32</v>
      </c>
      <c r="M3938">
        <v>7444</v>
      </c>
      <c r="N3938" t="s">
        <v>33542</v>
      </c>
      <c r="O3938" t="s">
        <v>33551</v>
      </c>
      <c r="P3938" t="s">
        <v>33552</v>
      </c>
      <c r="Q3938">
        <v>25</v>
      </c>
    </row>
    <row r="3939" spans="1:17" x14ac:dyDescent="0.3">
      <c r="A3939" t="s">
        <v>33553</v>
      </c>
      <c r="B3939" t="s">
        <v>4347</v>
      </c>
      <c r="C3939" t="s">
        <v>33554</v>
      </c>
      <c r="D3939" t="s">
        <v>33555</v>
      </c>
      <c r="E3939" t="s">
        <v>33556</v>
      </c>
      <c r="F3939" t="s">
        <v>33557</v>
      </c>
      <c r="G3939" t="s">
        <v>3917</v>
      </c>
      <c r="H3939">
        <v>24.148099999999999</v>
      </c>
      <c r="I3939">
        <v>56</v>
      </c>
      <c r="K3939" t="s">
        <v>33558</v>
      </c>
      <c r="L3939">
        <v>251</v>
      </c>
      <c r="M3939">
        <v>7822</v>
      </c>
      <c r="N3939" t="s">
        <v>33542</v>
      </c>
      <c r="O3939" t="s">
        <v>33559</v>
      </c>
      <c r="P3939" t="s">
        <v>33560</v>
      </c>
      <c r="Q3939">
        <v>27</v>
      </c>
    </row>
    <row r="3940" spans="1:17" x14ac:dyDescent="0.3">
      <c r="A3940" t="s">
        <v>33561</v>
      </c>
      <c r="B3940" t="s">
        <v>4347</v>
      </c>
      <c r="C3940" t="s">
        <v>33562</v>
      </c>
      <c r="D3940" t="s">
        <v>33563</v>
      </c>
      <c r="E3940" t="s">
        <v>33564</v>
      </c>
      <c r="F3940" t="s">
        <v>33565</v>
      </c>
      <c r="G3940" t="s">
        <v>3917</v>
      </c>
      <c r="H3940">
        <v>17.1843</v>
      </c>
      <c r="I3940">
        <v>56.3</v>
      </c>
      <c r="K3940" t="s">
        <v>33566</v>
      </c>
      <c r="L3940">
        <v>30</v>
      </c>
      <c r="M3940">
        <v>6681</v>
      </c>
      <c r="N3940" t="s">
        <v>33542</v>
      </c>
      <c r="O3940" t="s">
        <v>33567</v>
      </c>
      <c r="P3940" t="s">
        <v>33568</v>
      </c>
    </row>
    <row r="3941" spans="1:17" x14ac:dyDescent="0.3">
      <c r="A3941" t="s">
        <v>584</v>
      </c>
      <c r="B3941" t="s">
        <v>4347</v>
      </c>
      <c r="C3941" t="s">
        <v>33569</v>
      </c>
      <c r="D3941" t="s">
        <v>33570</v>
      </c>
      <c r="E3941" t="s">
        <v>33571</v>
      </c>
      <c r="F3941" t="s">
        <v>33572</v>
      </c>
      <c r="G3941" t="s">
        <v>3917</v>
      </c>
      <c r="H3941">
        <v>18.761900000000001</v>
      </c>
      <c r="I3941">
        <v>67.400000000000006</v>
      </c>
      <c r="K3941" t="s">
        <v>33573</v>
      </c>
      <c r="L3941">
        <v>38</v>
      </c>
      <c r="M3941">
        <v>7007</v>
      </c>
      <c r="N3941" t="s">
        <v>33542</v>
      </c>
      <c r="O3941" t="s">
        <v>33574</v>
      </c>
      <c r="P3941" t="s">
        <v>33575</v>
      </c>
      <c r="Q3941">
        <v>21</v>
      </c>
    </row>
    <row r="3942" spans="1:17" x14ac:dyDescent="0.3">
      <c r="A3942" t="s">
        <v>33576</v>
      </c>
      <c r="B3942" t="s">
        <v>4347</v>
      </c>
      <c r="C3942" t="s">
        <v>33577</v>
      </c>
      <c r="D3942" t="s">
        <v>33578</v>
      </c>
      <c r="E3942" t="s">
        <v>33579</v>
      </c>
      <c r="F3942" t="s">
        <v>33580</v>
      </c>
      <c r="G3942" t="s">
        <v>3917</v>
      </c>
      <c r="H3942">
        <v>19.330100000000002</v>
      </c>
      <c r="I3942">
        <v>57.4</v>
      </c>
      <c r="K3942" t="s">
        <v>33581</v>
      </c>
      <c r="L3942">
        <v>28</v>
      </c>
      <c r="M3942">
        <v>8026</v>
      </c>
      <c r="N3942" t="s">
        <v>33542</v>
      </c>
      <c r="O3942" t="s">
        <v>33582</v>
      </c>
      <c r="P3942" t="s">
        <v>33583</v>
      </c>
    </row>
    <row r="3943" spans="1:17" x14ac:dyDescent="0.3">
      <c r="A3943" t="s">
        <v>33584</v>
      </c>
      <c r="B3943" t="s">
        <v>3984</v>
      </c>
      <c r="C3943" t="s">
        <v>33585</v>
      </c>
      <c r="D3943" t="s">
        <v>33586</v>
      </c>
      <c r="E3943" t="s">
        <v>33587</v>
      </c>
      <c r="F3943" t="s">
        <v>33588</v>
      </c>
      <c r="G3943" t="s">
        <v>3917</v>
      </c>
      <c r="H3943">
        <v>43.359099999999998</v>
      </c>
      <c r="I3943">
        <v>43.8</v>
      </c>
      <c r="K3943" t="s">
        <v>33589</v>
      </c>
      <c r="L3943">
        <v>257</v>
      </c>
      <c r="M3943">
        <v>0</v>
      </c>
      <c r="N3943" t="s">
        <v>24275</v>
      </c>
      <c r="O3943" t="s">
        <v>33590</v>
      </c>
    </row>
    <row r="3944" spans="1:17" x14ac:dyDescent="0.3">
      <c r="A3944" t="s">
        <v>33591</v>
      </c>
      <c r="B3944" t="s">
        <v>4267</v>
      </c>
      <c r="C3944" t="s">
        <v>33592</v>
      </c>
      <c r="D3944" t="s">
        <v>33593</v>
      </c>
      <c r="E3944" t="s">
        <v>33594</v>
      </c>
      <c r="F3944" t="s">
        <v>33595</v>
      </c>
      <c r="G3944" t="s">
        <v>3917</v>
      </c>
      <c r="H3944">
        <v>470.01100000000002</v>
      </c>
      <c r="I3944">
        <v>0</v>
      </c>
      <c r="K3944" t="s">
        <v>33596</v>
      </c>
      <c r="L3944">
        <v>14982</v>
      </c>
      <c r="M3944">
        <v>0</v>
      </c>
      <c r="N3944" t="s">
        <v>33597</v>
      </c>
      <c r="O3944" t="s">
        <v>33598</v>
      </c>
    </row>
    <row r="3945" spans="1:17" x14ac:dyDescent="0.3">
      <c r="A3945" t="s">
        <v>33599</v>
      </c>
      <c r="B3945" t="s">
        <v>3984</v>
      </c>
      <c r="C3945" t="s">
        <v>33600</v>
      </c>
      <c r="D3945" t="s">
        <v>33601</v>
      </c>
      <c r="E3945" t="s">
        <v>33602</v>
      </c>
      <c r="F3945" t="s">
        <v>33603</v>
      </c>
      <c r="G3945" t="s">
        <v>3917</v>
      </c>
      <c r="H3945">
        <v>192.78100000000001</v>
      </c>
      <c r="I3945">
        <v>40</v>
      </c>
      <c r="K3945" t="s">
        <v>33604</v>
      </c>
      <c r="L3945">
        <v>1283</v>
      </c>
      <c r="M3945">
        <v>9431</v>
      </c>
      <c r="N3945" t="s">
        <v>18180</v>
      </c>
      <c r="O3945" t="s">
        <v>33605</v>
      </c>
    </row>
    <row r="3946" spans="1:17" x14ac:dyDescent="0.3">
      <c r="A3946" t="s">
        <v>33606</v>
      </c>
      <c r="B3946" t="s">
        <v>3923</v>
      </c>
      <c r="D3946" t="s">
        <v>33607</v>
      </c>
      <c r="E3946" t="s">
        <v>33608</v>
      </c>
      <c r="F3946" t="s">
        <v>33609</v>
      </c>
      <c r="G3946" t="s">
        <v>3917</v>
      </c>
      <c r="H3946">
        <v>662.26400000000001</v>
      </c>
      <c r="I3946">
        <v>34.4</v>
      </c>
      <c r="K3946" t="s">
        <v>33610</v>
      </c>
      <c r="L3946">
        <v>1331</v>
      </c>
      <c r="M3946">
        <v>0</v>
      </c>
      <c r="N3946" t="s">
        <v>33611</v>
      </c>
      <c r="O3946" t="s">
        <v>33612</v>
      </c>
    </row>
    <row r="3947" spans="1:17" x14ac:dyDescent="0.3">
      <c r="A3947" t="s">
        <v>33613</v>
      </c>
      <c r="B3947" t="s">
        <v>3984</v>
      </c>
      <c r="C3947" t="s">
        <v>33614</v>
      </c>
      <c r="D3947" t="s">
        <v>33615</v>
      </c>
      <c r="E3947" t="s">
        <v>33616</v>
      </c>
      <c r="F3947" t="s">
        <v>33617</v>
      </c>
      <c r="G3947" t="s">
        <v>3917</v>
      </c>
      <c r="H3947">
        <v>37.795200000000001</v>
      </c>
      <c r="I3947">
        <v>47.8</v>
      </c>
      <c r="K3947" t="s">
        <v>33618</v>
      </c>
      <c r="L3947">
        <v>46</v>
      </c>
      <c r="M3947">
        <v>0</v>
      </c>
      <c r="N3947" t="s">
        <v>33619</v>
      </c>
      <c r="O3947" t="s">
        <v>33620</v>
      </c>
    </row>
    <row r="3948" spans="1:17" x14ac:dyDescent="0.3">
      <c r="A3948" t="s">
        <v>33621</v>
      </c>
      <c r="B3948" t="s">
        <v>3984</v>
      </c>
      <c r="C3948" t="s">
        <v>33622</v>
      </c>
      <c r="D3948" t="s">
        <v>33623</v>
      </c>
      <c r="E3948" t="s">
        <v>33616</v>
      </c>
      <c r="F3948" t="s">
        <v>33624</v>
      </c>
      <c r="G3948" t="s">
        <v>3917</v>
      </c>
      <c r="H3948">
        <v>40.346499999999999</v>
      </c>
      <c r="I3948">
        <v>48.9</v>
      </c>
      <c r="K3948" t="s">
        <v>33625</v>
      </c>
      <c r="L3948">
        <v>277</v>
      </c>
      <c r="M3948">
        <v>0</v>
      </c>
      <c r="N3948" t="s">
        <v>33619</v>
      </c>
      <c r="O3948" t="s">
        <v>33626</v>
      </c>
    </row>
    <row r="3949" spans="1:17" x14ac:dyDescent="0.3">
      <c r="A3949" t="s">
        <v>33627</v>
      </c>
      <c r="B3949" t="s">
        <v>3984</v>
      </c>
      <c r="C3949" t="s">
        <v>33628</v>
      </c>
      <c r="D3949" t="s">
        <v>33629</v>
      </c>
      <c r="E3949" t="s">
        <v>33630</v>
      </c>
      <c r="F3949" t="s">
        <v>33631</v>
      </c>
      <c r="G3949" t="s">
        <v>3989</v>
      </c>
      <c r="H3949">
        <v>34.792400000000001</v>
      </c>
      <c r="I3949">
        <v>49.1</v>
      </c>
      <c r="K3949" t="s">
        <v>33632</v>
      </c>
      <c r="L3949">
        <v>131</v>
      </c>
      <c r="M3949">
        <v>11855</v>
      </c>
      <c r="N3949" t="s">
        <v>33619</v>
      </c>
      <c r="O3949" t="s">
        <v>33633</v>
      </c>
      <c r="P3949" t="s">
        <v>33634</v>
      </c>
    </row>
    <row r="3950" spans="1:17" x14ac:dyDescent="0.3">
      <c r="A3950" t="s">
        <v>33635</v>
      </c>
      <c r="B3950" t="s">
        <v>3984</v>
      </c>
      <c r="C3950" t="s">
        <v>33636</v>
      </c>
      <c r="D3950" t="s">
        <v>33637</v>
      </c>
      <c r="E3950" t="s">
        <v>33638</v>
      </c>
      <c r="F3950" t="s">
        <v>33639</v>
      </c>
      <c r="G3950" t="s">
        <v>3989</v>
      </c>
      <c r="H3950">
        <v>36.720399999999998</v>
      </c>
      <c r="I3950">
        <v>49.3</v>
      </c>
      <c r="K3950" t="s">
        <v>33640</v>
      </c>
      <c r="L3950">
        <v>138</v>
      </c>
      <c r="M3950">
        <v>12338</v>
      </c>
      <c r="N3950" t="s">
        <v>33619</v>
      </c>
      <c r="O3950" t="s">
        <v>33641</v>
      </c>
      <c r="P3950" t="s">
        <v>33642</v>
      </c>
    </row>
    <row r="3951" spans="1:17" x14ac:dyDescent="0.3">
      <c r="A3951" t="s">
        <v>33643</v>
      </c>
      <c r="B3951" t="s">
        <v>3984</v>
      </c>
      <c r="C3951" t="s">
        <v>33644</v>
      </c>
      <c r="D3951" t="s">
        <v>33645</v>
      </c>
      <c r="E3951" t="s">
        <v>33646</v>
      </c>
      <c r="F3951" t="s">
        <v>33647</v>
      </c>
      <c r="G3951" t="s">
        <v>3989</v>
      </c>
      <c r="H3951">
        <v>35.607599999999998</v>
      </c>
      <c r="I3951">
        <v>48.1</v>
      </c>
      <c r="K3951" t="s">
        <v>33648</v>
      </c>
      <c r="L3951">
        <v>205</v>
      </c>
      <c r="M3951">
        <v>10783</v>
      </c>
      <c r="N3951" t="s">
        <v>33619</v>
      </c>
      <c r="O3951" t="s">
        <v>33649</v>
      </c>
      <c r="P3951" t="s">
        <v>33650</v>
      </c>
      <c r="Q3951">
        <v>24</v>
      </c>
    </row>
    <row r="3952" spans="1:17" x14ac:dyDescent="0.3">
      <c r="A3952" t="s">
        <v>33651</v>
      </c>
      <c r="B3952" t="s">
        <v>4347</v>
      </c>
      <c r="C3952" t="s">
        <v>33652</v>
      </c>
      <c r="D3952" t="s">
        <v>33653</v>
      </c>
      <c r="E3952" t="s">
        <v>33654</v>
      </c>
      <c r="F3952" t="s">
        <v>33655</v>
      </c>
      <c r="G3952" t="s">
        <v>3917</v>
      </c>
      <c r="H3952">
        <v>20.779</v>
      </c>
      <c r="I3952">
        <v>56.3</v>
      </c>
      <c r="K3952" t="s">
        <v>33656</v>
      </c>
      <c r="L3952">
        <v>95</v>
      </c>
      <c r="M3952">
        <v>7069</v>
      </c>
      <c r="N3952" t="s">
        <v>33542</v>
      </c>
      <c r="O3952" t="s">
        <v>33657</v>
      </c>
    </row>
    <row r="3953" spans="1:17" x14ac:dyDescent="0.3">
      <c r="A3953" t="s">
        <v>33658</v>
      </c>
      <c r="B3953" t="s">
        <v>4198</v>
      </c>
      <c r="C3953" t="s">
        <v>33659</v>
      </c>
      <c r="D3953" t="s">
        <v>33660</v>
      </c>
      <c r="E3953" t="s">
        <v>33661</v>
      </c>
      <c r="F3953" t="s">
        <v>33662</v>
      </c>
      <c r="G3953" t="s">
        <v>3989</v>
      </c>
      <c r="H3953">
        <v>146.83600000000001</v>
      </c>
      <c r="I3953">
        <v>27.8</v>
      </c>
      <c r="K3953" t="s">
        <v>33663</v>
      </c>
      <c r="L3953">
        <v>360</v>
      </c>
      <c r="M3953">
        <v>32541</v>
      </c>
      <c r="N3953" t="s">
        <v>33664</v>
      </c>
      <c r="O3953" t="s">
        <v>33665</v>
      </c>
    </row>
    <row r="3954" spans="1:17" x14ac:dyDescent="0.3">
      <c r="A3954" t="s">
        <v>33666</v>
      </c>
      <c r="B3954" t="s">
        <v>4772</v>
      </c>
      <c r="C3954" t="s">
        <v>33667</v>
      </c>
      <c r="D3954" t="s">
        <v>33668</v>
      </c>
      <c r="E3954" t="s">
        <v>33669</v>
      </c>
      <c r="F3954" t="s">
        <v>33670</v>
      </c>
      <c r="G3954" t="s">
        <v>3917</v>
      </c>
      <c r="H3954">
        <v>51.162700000000001</v>
      </c>
      <c r="I3954">
        <v>70</v>
      </c>
      <c r="K3954" t="s">
        <v>33671</v>
      </c>
      <c r="L3954">
        <v>300</v>
      </c>
      <c r="M3954">
        <v>13383</v>
      </c>
      <c r="N3954" t="s">
        <v>33672</v>
      </c>
      <c r="O3954" t="s">
        <v>33673</v>
      </c>
    </row>
    <row r="3955" spans="1:17" x14ac:dyDescent="0.3">
      <c r="A3955" t="s">
        <v>33674</v>
      </c>
      <c r="B3955" t="s">
        <v>3984</v>
      </c>
      <c r="C3955" t="s">
        <v>33675</v>
      </c>
      <c r="D3955" t="s">
        <v>33676</v>
      </c>
      <c r="E3955" t="s">
        <v>33677</v>
      </c>
      <c r="F3955" t="s">
        <v>33678</v>
      </c>
      <c r="G3955" t="s">
        <v>3917</v>
      </c>
      <c r="H3955">
        <v>35.663400000000003</v>
      </c>
      <c r="I3955">
        <v>49.2</v>
      </c>
      <c r="K3955" t="s">
        <v>33679</v>
      </c>
      <c r="L3955">
        <v>60</v>
      </c>
      <c r="M3955">
        <v>12132</v>
      </c>
      <c r="N3955" t="s">
        <v>33619</v>
      </c>
      <c r="O3955" t="s">
        <v>33680</v>
      </c>
      <c r="P3955" t="s">
        <v>33681</v>
      </c>
    </row>
    <row r="3956" spans="1:17" x14ac:dyDescent="0.3">
      <c r="A3956" t="s">
        <v>33682</v>
      </c>
      <c r="B3956" t="s">
        <v>3984</v>
      </c>
      <c r="C3956" t="s">
        <v>33683</v>
      </c>
      <c r="D3956" t="s">
        <v>33684</v>
      </c>
      <c r="E3956" t="s">
        <v>33685</v>
      </c>
      <c r="F3956" t="s">
        <v>33686</v>
      </c>
      <c r="G3956" t="s">
        <v>3917</v>
      </c>
      <c r="H3956">
        <v>31.0962</v>
      </c>
      <c r="I3956">
        <v>50.3</v>
      </c>
      <c r="K3956" t="s">
        <v>33687</v>
      </c>
      <c r="L3956">
        <v>120</v>
      </c>
      <c r="M3956">
        <v>10064</v>
      </c>
      <c r="N3956" t="s">
        <v>33619</v>
      </c>
      <c r="O3956" t="s">
        <v>33688</v>
      </c>
      <c r="P3956" t="s">
        <v>33689</v>
      </c>
    </row>
    <row r="3957" spans="1:17" x14ac:dyDescent="0.3">
      <c r="A3957" t="s">
        <v>33690</v>
      </c>
      <c r="B3957" t="s">
        <v>3984</v>
      </c>
      <c r="C3957" t="s">
        <v>33691</v>
      </c>
      <c r="D3957" t="s">
        <v>33692</v>
      </c>
      <c r="E3957" t="s">
        <v>33693</v>
      </c>
      <c r="F3957" t="s">
        <v>33694</v>
      </c>
      <c r="G3957" t="s">
        <v>3917</v>
      </c>
      <c r="H3957">
        <v>35.416400000000003</v>
      </c>
      <c r="I3957">
        <v>48.8</v>
      </c>
      <c r="K3957" t="s">
        <v>33695</v>
      </c>
      <c r="L3957">
        <v>169</v>
      </c>
      <c r="M3957">
        <v>11939</v>
      </c>
      <c r="N3957" t="s">
        <v>33619</v>
      </c>
      <c r="O3957" t="s">
        <v>33696</v>
      </c>
      <c r="P3957" t="s">
        <v>33697</v>
      </c>
      <c r="Q3957">
        <v>24</v>
      </c>
    </row>
    <row r="3958" spans="1:17" x14ac:dyDescent="0.3">
      <c r="A3958" t="s">
        <v>33698</v>
      </c>
      <c r="B3958" t="s">
        <v>3984</v>
      </c>
      <c r="C3958" t="s">
        <v>33699</v>
      </c>
      <c r="D3958" t="s">
        <v>33700</v>
      </c>
      <c r="E3958" t="s">
        <v>33701</v>
      </c>
      <c r="F3958" t="s">
        <v>33702</v>
      </c>
      <c r="G3958" t="s">
        <v>3917</v>
      </c>
      <c r="H3958">
        <v>35.850700000000003</v>
      </c>
      <c r="I3958">
        <v>50.8</v>
      </c>
      <c r="K3958" t="s">
        <v>33703</v>
      </c>
      <c r="L3958">
        <v>172</v>
      </c>
      <c r="M3958">
        <v>12014</v>
      </c>
      <c r="N3958" t="s">
        <v>33619</v>
      </c>
      <c r="O3958" t="s">
        <v>33704</v>
      </c>
      <c r="P3958" t="s">
        <v>33705</v>
      </c>
    </row>
    <row r="3959" spans="1:17" x14ac:dyDescent="0.3">
      <c r="A3959" t="s">
        <v>33706</v>
      </c>
      <c r="B3959" t="s">
        <v>3984</v>
      </c>
      <c r="C3959" t="s">
        <v>33707</v>
      </c>
      <c r="D3959" t="s">
        <v>33708</v>
      </c>
      <c r="E3959" t="s">
        <v>33709</v>
      </c>
      <c r="F3959" t="s">
        <v>33710</v>
      </c>
      <c r="G3959" t="s">
        <v>3917</v>
      </c>
      <c r="H3959">
        <v>42.866100000000003</v>
      </c>
      <c r="I3959">
        <v>47.5</v>
      </c>
      <c r="K3959" t="s">
        <v>33711</v>
      </c>
      <c r="L3959">
        <v>518</v>
      </c>
      <c r="M3959">
        <v>12882</v>
      </c>
      <c r="N3959" t="s">
        <v>33619</v>
      </c>
      <c r="O3959" t="s">
        <v>33712</v>
      </c>
      <c r="Q3959">
        <v>24</v>
      </c>
    </row>
    <row r="3960" spans="1:17" x14ac:dyDescent="0.3">
      <c r="A3960" t="s">
        <v>33713</v>
      </c>
      <c r="B3960" t="s">
        <v>3984</v>
      </c>
      <c r="C3960" t="s">
        <v>33714</v>
      </c>
      <c r="D3960" t="s">
        <v>33715</v>
      </c>
      <c r="E3960" t="s">
        <v>33716</v>
      </c>
      <c r="F3960" t="s">
        <v>33717</v>
      </c>
      <c r="G3960" t="s">
        <v>3917</v>
      </c>
      <c r="H3960">
        <v>37.621299999999998</v>
      </c>
      <c r="I3960">
        <v>48.6</v>
      </c>
      <c r="K3960" t="s">
        <v>33718</v>
      </c>
      <c r="L3960">
        <v>166</v>
      </c>
      <c r="M3960">
        <v>12569</v>
      </c>
      <c r="N3960" t="s">
        <v>33619</v>
      </c>
      <c r="O3960" t="s">
        <v>33719</v>
      </c>
    </row>
    <row r="3961" spans="1:17" x14ac:dyDescent="0.3">
      <c r="A3961" t="s">
        <v>33720</v>
      </c>
      <c r="B3961" t="s">
        <v>4208</v>
      </c>
      <c r="D3961" t="s">
        <v>33721</v>
      </c>
      <c r="E3961" t="s">
        <v>33722</v>
      </c>
      <c r="F3961" t="s">
        <v>33723</v>
      </c>
      <c r="G3961" t="s">
        <v>3917</v>
      </c>
      <c r="H3961">
        <v>248.05500000000001</v>
      </c>
      <c r="I3961">
        <v>35.4</v>
      </c>
      <c r="K3961" t="s">
        <v>33724</v>
      </c>
      <c r="L3961">
        <v>30759</v>
      </c>
      <c r="M3961">
        <v>0</v>
      </c>
      <c r="N3961" t="s">
        <v>33725</v>
      </c>
      <c r="O3961" t="s">
        <v>33726</v>
      </c>
    </row>
    <row r="3962" spans="1:17" x14ac:dyDescent="0.3">
      <c r="A3962" t="s">
        <v>33727</v>
      </c>
      <c r="B3962" t="s">
        <v>3984</v>
      </c>
      <c r="C3962" t="s">
        <v>33728</v>
      </c>
      <c r="D3962" t="s">
        <v>33729</v>
      </c>
      <c r="E3962" t="s">
        <v>33730</v>
      </c>
      <c r="F3962" t="s">
        <v>33731</v>
      </c>
      <c r="G3962" t="s">
        <v>3917</v>
      </c>
      <c r="H3962">
        <v>10.8573</v>
      </c>
      <c r="I3962">
        <v>35</v>
      </c>
      <c r="K3962" t="s">
        <v>33732</v>
      </c>
      <c r="L3962">
        <v>131</v>
      </c>
      <c r="M3962">
        <v>0</v>
      </c>
      <c r="N3962" t="s">
        <v>11132</v>
      </c>
      <c r="O3962" t="s">
        <v>33733</v>
      </c>
      <c r="Q3962">
        <v>25</v>
      </c>
    </row>
    <row r="3963" spans="1:17" x14ac:dyDescent="0.3">
      <c r="A3963" t="s">
        <v>33734</v>
      </c>
      <c r="B3963" t="s">
        <v>3984</v>
      </c>
      <c r="C3963" t="s">
        <v>33735</v>
      </c>
      <c r="D3963" t="s">
        <v>33736</v>
      </c>
      <c r="E3963" t="s">
        <v>7128</v>
      </c>
      <c r="F3963" t="s">
        <v>33737</v>
      </c>
      <c r="G3963" t="s">
        <v>3917</v>
      </c>
      <c r="H3963">
        <v>12.9579</v>
      </c>
      <c r="I3963">
        <v>38.1</v>
      </c>
      <c r="K3963" t="s">
        <v>33738</v>
      </c>
      <c r="L3963">
        <v>234</v>
      </c>
      <c r="M3963">
        <v>0</v>
      </c>
      <c r="N3963" t="s">
        <v>7131</v>
      </c>
      <c r="O3963" t="s">
        <v>33739</v>
      </c>
      <c r="Q3963">
        <v>25</v>
      </c>
    </row>
    <row r="3964" spans="1:17" x14ac:dyDescent="0.3">
      <c r="A3964" t="s">
        <v>33740</v>
      </c>
      <c r="B3964" t="s">
        <v>3984</v>
      </c>
      <c r="C3964" t="s">
        <v>33741</v>
      </c>
      <c r="D3964" t="s">
        <v>33742</v>
      </c>
      <c r="E3964" t="s">
        <v>7128</v>
      </c>
      <c r="F3964" t="s">
        <v>33743</v>
      </c>
      <c r="G3964" t="s">
        <v>3917</v>
      </c>
      <c r="H3964">
        <v>10.093999999999999</v>
      </c>
      <c r="I3964">
        <v>36.700000000000003</v>
      </c>
      <c r="K3964" t="s">
        <v>33744</v>
      </c>
      <c r="L3964">
        <v>474</v>
      </c>
      <c r="M3964">
        <v>0</v>
      </c>
      <c r="N3964" t="s">
        <v>7131</v>
      </c>
      <c r="O3964" t="s">
        <v>33745</v>
      </c>
      <c r="Q3964">
        <v>25</v>
      </c>
    </row>
    <row r="3965" spans="1:17" x14ac:dyDescent="0.3">
      <c r="A3965" t="s">
        <v>33746</v>
      </c>
      <c r="B3965" t="s">
        <v>3984</v>
      </c>
      <c r="C3965" t="s">
        <v>33747</v>
      </c>
      <c r="D3965" t="s">
        <v>33748</v>
      </c>
      <c r="E3965" t="s">
        <v>7128</v>
      </c>
      <c r="F3965" t="s">
        <v>33749</v>
      </c>
      <c r="G3965" t="s">
        <v>3917</v>
      </c>
      <c r="H3965">
        <v>17.688400000000001</v>
      </c>
      <c r="I3965">
        <v>35</v>
      </c>
      <c r="K3965" t="s">
        <v>33750</v>
      </c>
      <c r="L3965">
        <v>385</v>
      </c>
      <c r="M3965">
        <v>0</v>
      </c>
      <c r="N3965" t="s">
        <v>7131</v>
      </c>
      <c r="O3965" t="s">
        <v>33751</v>
      </c>
      <c r="Q3965">
        <v>25</v>
      </c>
    </row>
    <row r="3966" spans="1:17" x14ac:dyDescent="0.3">
      <c r="A3966" t="s">
        <v>33752</v>
      </c>
      <c r="B3966" t="s">
        <v>3984</v>
      </c>
      <c r="C3966" t="s">
        <v>33753</v>
      </c>
      <c r="D3966" t="s">
        <v>33754</v>
      </c>
      <c r="E3966" t="s">
        <v>7128</v>
      </c>
      <c r="F3966" t="s">
        <v>33755</v>
      </c>
      <c r="G3966" t="s">
        <v>3917</v>
      </c>
      <c r="H3966">
        <v>17.8232</v>
      </c>
      <c r="I3966">
        <v>44.2</v>
      </c>
      <c r="K3966" t="s">
        <v>33756</v>
      </c>
      <c r="L3966">
        <v>1346</v>
      </c>
      <c r="M3966">
        <v>0</v>
      </c>
      <c r="N3966" t="s">
        <v>7131</v>
      </c>
      <c r="O3966" t="s">
        <v>33757</v>
      </c>
      <c r="Q3966">
        <v>25</v>
      </c>
    </row>
    <row r="3967" spans="1:17" x14ac:dyDescent="0.3">
      <c r="A3967" t="s">
        <v>33758</v>
      </c>
      <c r="B3967" t="s">
        <v>3984</v>
      </c>
      <c r="C3967" t="s">
        <v>33759</v>
      </c>
      <c r="D3967" t="s">
        <v>33760</v>
      </c>
      <c r="E3967" t="s">
        <v>7128</v>
      </c>
      <c r="F3967" t="s">
        <v>33761</v>
      </c>
      <c r="G3967" t="s">
        <v>3917</v>
      </c>
      <c r="H3967">
        <v>20.321300000000001</v>
      </c>
      <c r="I3967">
        <v>43.3</v>
      </c>
      <c r="K3967" t="s">
        <v>33762</v>
      </c>
      <c r="L3967">
        <v>3451</v>
      </c>
      <c r="M3967">
        <v>0</v>
      </c>
      <c r="N3967" t="s">
        <v>7131</v>
      </c>
      <c r="O3967" t="s">
        <v>33763</v>
      </c>
      <c r="Q3967">
        <v>25</v>
      </c>
    </row>
    <row r="3968" spans="1:17" x14ac:dyDescent="0.3">
      <c r="A3968" t="s">
        <v>33764</v>
      </c>
      <c r="B3968" t="s">
        <v>3984</v>
      </c>
      <c r="C3968" t="s">
        <v>33765</v>
      </c>
      <c r="D3968" t="s">
        <v>33766</v>
      </c>
      <c r="E3968" t="s">
        <v>33767</v>
      </c>
      <c r="F3968" t="s">
        <v>33768</v>
      </c>
      <c r="G3968" t="s">
        <v>3917</v>
      </c>
      <c r="H3968">
        <v>41.207999999999998</v>
      </c>
      <c r="I3968">
        <v>49.2</v>
      </c>
      <c r="K3968" t="s">
        <v>33769</v>
      </c>
      <c r="L3968">
        <v>1619</v>
      </c>
      <c r="M3968">
        <v>0</v>
      </c>
      <c r="N3968" t="s">
        <v>11132</v>
      </c>
      <c r="O3968" t="s">
        <v>33770</v>
      </c>
    </row>
    <row r="3969" spans="1:17" x14ac:dyDescent="0.3">
      <c r="A3969" t="s">
        <v>33771</v>
      </c>
      <c r="B3969" t="s">
        <v>3923</v>
      </c>
      <c r="C3969" t="s">
        <v>33772</v>
      </c>
      <c r="D3969" t="s">
        <v>33773</v>
      </c>
      <c r="E3969" t="s">
        <v>14272</v>
      </c>
      <c r="F3969" t="s">
        <v>33774</v>
      </c>
      <c r="G3969" t="s">
        <v>3917</v>
      </c>
      <c r="H3969">
        <v>225.547</v>
      </c>
      <c r="I3969">
        <v>36.4</v>
      </c>
      <c r="K3969" t="s">
        <v>33775</v>
      </c>
      <c r="L3969">
        <v>13357</v>
      </c>
      <c r="M3969">
        <v>0</v>
      </c>
      <c r="N3969" t="s">
        <v>4263</v>
      </c>
      <c r="O3969" t="s">
        <v>33776</v>
      </c>
    </row>
    <row r="3970" spans="1:17" x14ac:dyDescent="0.3">
      <c r="A3970" t="s">
        <v>33777</v>
      </c>
      <c r="B3970" t="s">
        <v>3923</v>
      </c>
      <c r="C3970" t="s">
        <v>33778</v>
      </c>
      <c r="D3970" t="s">
        <v>33779</v>
      </c>
      <c r="E3970" t="s">
        <v>14272</v>
      </c>
      <c r="F3970" t="s">
        <v>33780</v>
      </c>
      <c r="G3970" t="s">
        <v>3917</v>
      </c>
      <c r="H3970">
        <v>175.971</v>
      </c>
      <c r="I3970">
        <v>36.1</v>
      </c>
      <c r="K3970" t="s">
        <v>33781</v>
      </c>
      <c r="L3970">
        <v>9353</v>
      </c>
      <c r="M3970">
        <v>0</v>
      </c>
      <c r="N3970" t="s">
        <v>4263</v>
      </c>
      <c r="O3970" t="s">
        <v>33782</v>
      </c>
    </row>
    <row r="3971" spans="1:17" x14ac:dyDescent="0.3">
      <c r="A3971" t="s">
        <v>33783</v>
      </c>
      <c r="B3971" t="s">
        <v>3923</v>
      </c>
      <c r="C3971" t="s">
        <v>33784</v>
      </c>
      <c r="D3971" t="s">
        <v>33785</v>
      </c>
      <c r="E3971" t="s">
        <v>14272</v>
      </c>
      <c r="F3971" t="s">
        <v>33786</v>
      </c>
      <c r="G3971" t="s">
        <v>3917</v>
      </c>
      <c r="H3971">
        <v>466.09899999999999</v>
      </c>
      <c r="I3971">
        <v>35.6</v>
      </c>
      <c r="K3971" t="s">
        <v>33787</v>
      </c>
      <c r="L3971">
        <v>116213</v>
      </c>
      <c r="M3971">
        <v>0</v>
      </c>
      <c r="N3971" t="s">
        <v>4263</v>
      </c>
      <c r="O3971" t="s">
        <v>33788</v>
      </c>
    </row>
    <row r="3972" spans="1:17" x14ac:dyDescent="0.3">
      <c r="A3972" t="s">
        <v>33789</v>
      </c>
      <c r="B3972" t="s">
        <v>3923</v>
      </c>
      <c r="C3972" t="s">
        <v>33790</v>
      </c>
      <c r="D3972" t="s">
        <v>33791</v>
      </c>
      <c r="E3972" t="s">
        <v>14272</v>
      </c>
      <c r="F3972" t="s">
        <v>33792</v>
      </c>
      <c r="G3972" t="s">
        <v>3917</v>
      </c>
      <c r="H3972">
        <v>429.10300000000001</v>
      </c>
      <c r="I3972">
        <v>33.6</v>
      </c>
      <c r="K3972" t="s">
        <v>33793</v>
      </c>
      <c r="L3972">
        <v>56674</v>
      </c>
      <c r="M3972">
        <v>0</v>
      </c>
      <c r="N3972" t="s">
        <v>4263</v>
      </c>
      <c r="O3972" t="s">
        <v>33794</v>
      </c>
    </row>
    <row r="3973" spans="1:17" x14ac:dyDescent="0.3">
      <c r="A3973" t="s">
        <v>33795</v>
      </c>
      <c r="B3973" t="s">
        <v>3923</v>
      </c>
      <c r="C3973" t="s">
        <v>33796</v>
      </c>
      <c r="D3973" t="s">
        <v>33797</v>
      </c>
      <c r="E3973" t="s">
        <v>14272</v>
      </c>
      <c r="F3973" t="s">
        <v>33798</v>
      </c>
      <c r="G3973" t="s">
        <v>3917</v>
      </c>
      <c r="H3973">
        <v>309.11599999999999</v>
      </c>
      <c r="I3973">
        <v>33.200000000000003</v>
      </c>
      <c r="K3973" t="s">
        <v>33799</v>
      </c>
      <c r="L3973">
        <v>8237</v>
      </c>
      <c r="M3973">
        <v>0</v>
      </c>
      <c r="N3973" t="s">
        <v>4263</v>
      </c>
      <c r="O3973" t="s">
        <v>33800</v>
      </c>
    </row>
    <row r="3974" spans="1:17" x14ac:dyDescent="0.3">
      <c r="A3974" t="s">
        <v>33801</v>
      </c>
      <c r="B3974" t="s">
        <v>3923</v>
      </c>
      <c r="C3974" t="s">
        <v>33802</v>
      </c>
      <c r="D3974" t="s">
        <v>33803</v>
      </c>
      <c r="E3974" t="s">
        <v>14272</v>
      </c>
      <c r="F3974" t="s">
        <v>33804</v>
      </c>
      <c r="G3974" t="s">
        <v>3917</v>
      </c>
      <c r="H3974">
        <v>557.202</v>
      </c>
      <c r="I3974">
        <v>32.9</v>
      </c>
      <c r="K3974" t="s">
        <v>33805</v>
      </c>
      <c r="L3974">
        <v>97892</v>
      </c>
      <c r="M3974">
        <v>0</v>
      </c>
      <c r="N3974" t="s">
        <v>4263</v>
      </c>
      <c r="O3974" t="s">
        <v>33806</v>
      </c>
    </row>
    <row r="3975" spans="1:17" x14ac:dyDescent="0.3">
      <c r="A3975" t="s">
        <v>33807</v>
      </c>
      <c r="B3975" t="s">
        <v>3923</v>
      </c>
      <c r="C3975" t="s">
        <v>33808</v>
      </c>
      <c r="D3975" t="s">
        <v>33809</v>
      </c>
      <c r="E3975" t="s">
        <v>14272</v>
      </c>
      <c r="F3975" t="s">
        <v>33810</v>
      </c>
      <c r="G3975" t="s">
        <v>3917</v>
      </c>
      <c r="H3975">
        <v>373.91399999999999</v>
      </c>
      <c r="I3975">
        <v>37.4</v>
      </c>
      <c r="K3975" t="s">
        <v>33811</v>
      </c>
      <c r="L3975">
        <v>55006</v>
      </c>
      <c r="M3975">
        <v>0</v>
      </c>
      <c r="N3975" t="s">
        <v>4263</v>
      </c>
      <c r="O3975" t="s">
        <v>33812</v>
      </c>
    </row>
    <row r="3976" spans="1:17" x14ac:dyDescent="0.3">
      <c r="A3976" t="s">
        <v>33813</v>
      </c>
      <c r="B3976" t="s">
        <v>3923</v>
      </c>
      <c r="C3976" t="s">
        <v>33814</v>
      </c>
      <c r="D3976" t="s">
        <v>33815</v>
      </c>
      <c r="E3976" t="s">
        <v>14272</v>
      </c>
      <c r="F3976" t="s">
        <v>33816</v>
      </c>
      <c r="G3976" t="s">
        <v>3917</v>
      </c>
      <c r="H3976">
        <v>329.32499999999999</v>
      </c>
      <c r="I3976">
        <v>34</v>
      </c>
      <c r="K3976" t="s">
        <v>33817</v>
      </c>
      <c r="L3976">
        <v>8828</v>
      </c>
      <c r="M3976">
        <v>0</v>
      </c>
      <c r="N3976" t="s">
        <v>4263</v>
      </c>
      <c r="O3976" t="s">
        <v>33818</v>
      </c>
    </row>
    <row r="3977" spans="1:17" x14ac:dyDescent="0.3">
      <c r="A3977" t="s">
        <v>33819</v>
      </c>
      <c r="B3977" t="s">
        <v>3984</v>
      </c>
      <c r="C3977" t="s">
        <v>33820</v>
      </c>
      <c r="D3977" t="s">
        <v>33821</v>
      </c>
      <c r="E3977" t="s">
        <v>33822</v>
      </c>
      <c r="F3977" t="s">
        <v>33823</v>
      </c>
      <c r="G3977" t="s">
        <v>3917</v>
      </c>
      <c r="H3977">
        <v>38.592799999999997</v>
      </c>
      <c r="I3977">
        <v>48.3</v>
      </c>
      <c r="K3977" t="s">
        <v>33824</v>
      </c>
      <c r="L3977">
        <v>334</v>
      </c>
      <c r="M3977">
        <v>12161</v>
      </c>
      <c r="N3977" t="s">
        <v>33619</v>
      </c>
      <c r="O3977" t="s">
        <v>33825</v>
      </c>
    </row>
    <row r="3978" spans="1:17" x14ac:dyDescent="0.3">
      <c r="A3978" t="s">
        <v>33826</v>
      </c>
      <c r="B3978" t="s">
        <v>3984</v>
      </c>
      <c r="C3978" t="s">
        <v>33827</v>
      </c>
      <c r="D3978" t="s">
        <v>33828</v>
      </c>
      <c r="E3978" t="s">
        <v>33829</v>
      </c>
      <c r="F3978" t="s">
        <v>33830</v>
      </c>
      <c r="G3978" t="s">
        <v>3917</v>
      </c>
      <c r="H3978">
        <v>36.012900000000002</v>
      </c>
      <c r="I3978">
        <v>51</v>
      </c>
      <c r="K3978" t="s">
        <v>33831</v>
      </c>
      <c r="L3978">
        <v>209</v>
      </c>
      <c r="M3978">
        <v>12080</v>
      </c>
      <c r="N3978" t="s">
        <v>33619</v>
      </c>
      <c r="O3978" t="s">
        <v>33832</v>
      </c>
      <c r="Q3978">
        <v>24</v>
      </c>
    </row>
    <row r="3979" spans="1:17" x14ac:dyDescent="0.3">
      <c r="A3979" t="s">
        <v>33833</v>
      </c>
      <c r="B3979" t="s">
        <v>3984</v>
      </c>
      <c r="C3979" t="s">
        <v>33834</v>
      </c>
      <c r="D3979" t="s">
        <v>33835</v>
      </c>
      <c r="E3979" t="s">
        <v>33836</v>
      </c>
      <c r="F3979" t="s">
        <v>33837</v>
      </c>
      <c r="G3979" t="s">
        <v>3917</v>
      </c>
      <c r="H3979">
        <v>37.477200000000003</v>
      </c>
      <c r="I3979">
        <v>49.3</v>
      </c>
      <c r="K3979" t="s">
        <v>33838</v>
      </c>
      <c r="L3979">
        <v>153</v>
      </c>
      <c r="M3979">
        <v>12073</v>
      </c>
      <c r="N3979" t="s">
        <v>33619</v>
      </c>
      <c r="O3979" t="s">
        <v>33839</v>
      </c>
      <c r="P3979" t="s">
        <v>33840</v>
      </c>
      <c r="Q3979">
        <v>26</v>
      </c>
    </row>
    <row r="3980" spans="1:17" x14ac:dyDescent="0.3">
      <c r="A3980" t="s">
        <v>33841</v>
      </c>
      <c r="B3980" t="s">
        <v>3984</v>
      </c>
      <c r="C3980" t="s">
        <v>33842</v>
      </c>
      <c r="D3980" t="s">
        <v>33843</v>
      </c>
      <c r="E3980" t="s">
        <v>33844</v>
      </c>
      <c r="F3980" t="s">
        <v>33845</v>
      </c>
      <c r="G3980" t="s">
        <v>3917</v>
      </c>
      <c r="H3980">
        <v>35.280299999999997</v>
      </c>
      <c r="I3980">
        <v>49</v>
      </c>
      <c r="K3980" t="s">
        <v>33846</v>
      </c>
      <c r="L3980">
        <v>47</v>
      </c>
      <c r="M3980">
        <v>12071</v>
      </c>
      <c r="N3980" t="s">
        <v>33619</v>
      </c>
      <c r="O3980" t="s">
        <v>33847</v>
      </c>
      <c r="P3980" t="s">
        <v>33848</v>
      </c>
    </row>
    <row r="3981" spans="1:17" x14ac:dyDescent="0.3">
      <c r="A3981" t="s">
        <v>33849</v>
      </c>
      <c r="B3981" t="s">
        <v>3984</v>
      </c>
      <c r="C3981" t="s">
        <v>33850</v>
      </c>
      <c r="D3981" t="s">
        <v>33851</v>
      </c>
      <c r="E3981" t="s">
        <v>33852</v>
      </c>
      <c r="F3981" t="s">
        <v>33853</v>
      </c>
      <c r="G3981" t="s">
        <v>3917</v>
      </c>
      <c r="H3981">
        <v>36.471600000000002</v>
      </c>
      <c r="I3981">
        <v>50.4</v>
      </c>
      <c r="K3981" t="s">
        <v>33854</v>
      </c>
      <c r="L3981">
        <v>121</v>
      </c>
      <c r="M3981">
        <v>12028</v>
      </c>
      <c r="N3981" t="s">
        <v>33619</v>
      </c>
      <c r="O3981" t="s">
        <v>33855</v>
      </c>
      <c r="P3981" t="s">
        <v>33856</v>
      </c>
    </row>
    <row r="3982" spans="1:17" x14ac:dyDescent="0.3">
      <c r="A3982" t="s">
        <v>33857</v>
      </c>
      <c r="B3982" t="s">
        <v>3984</v>
      </c>
      <c r="C3982" t="s">
        <v>33858</v>
      </c>
      <c r="D3982" t="s">
        <v>33859</v>
      </c>
      <c r="E3982" t="s">
        <v>33860</v>
      </c>
      <c r="F3982" t="s">
        <v>33861</v>
      </c>
      <c r="G3982" t="s">
        <v>3917</v>
      </c>
      <c r="H3982">
        <v>36.1</v>
      </c>
      <c r="I3982">
        <v>50.8</v>
      </c>
      <c r="K3982" t="s">
        <v>33862</v>
      </c>
      <c r="L3982">
        <v>163</v>
      </c>
      <c r="M3982">
        <v>12022</v>
      </c>
      <c r="N3982" t="s">
        <v>33619</v>
      </c>
      <c r="O3982" t="s">
        <v>33863</v>
      </c>
      <c r="P3982" t="s">
        <v>33864</v>
      </c>
      <c r="Q3982">
        <v>25</v>
      </c>
    </row>
    <row r="3983" spans="1:17" x14ac:dyDescent="0.3">
      <c r="A3983" t="s">
        <v>33865</v>
      </c>
      <c r="B3983" t="s">
        <v>4635</v>
      </c>
      <c r="C3983" t="s">
        <v>33866</v>
      </c>
      <c r="D3983" t="s">
        <v>33867</v>
      </c>
      <c r="E3983" t="s">
        <v>33868</v>
      </c>
      <c r="F3983" t="s">
        <v>33869</v>
      </c>
      <c r="G3983" t="s">
        <v>3917</v>
      </c>
      <c r="H3983">
        <v>1157.07</v>
      </c>
      <c r="I3983">
        <v>41</v>
      </c>
      <c r="K3983" t="s">
        <v>33870</v>
      </c>
      <c r="L3983">
        <v>445</v>
      </c>
      <c r="M3983">
        <v>27746</v>
      </c>
      <c r="N3983" t="s">
        <v>33871</v>
      </c>
      <c r="O3983" t="s">
        <v>33872</v>
      </c>
      <c r="P3983" t="s">
        <v>33873</v>
      </c>
    </row>
    <row r="3984" spans="1:17" x14ac:dyDescent="0.3">
      <c r="A3984" t="s">
        <v>33874</v>
      </c>
      <c r="B3984" t="s">
        <v>3984</v>
      </c>
      <c r="C3984" t="s">
        <v>33875</v>
      </c>
      <c r="D3984" t="s">
        <v>33876</v>
      </c>
      <c r="E3984" t="s">
        <v>33877</v>
      </c>
      <c r="F3984" t="s">
        <v>33878</v>
      </c>
      <c r="G3984" t="s">
        <v>3917</v>
      </c>
      <c r="H3984">
        <v>36.5139</v>
      </c>
      <c r="I3984">
        <v>50.1</v>
      </c>
      <c r="K3984" t="s">
        <v>33879</v>
      </c>
      <c r="L3984">
        <v>149</v>
      </c>
      <c r="M3984">
        <v>12016</v>
      </c>
      <c r="N3984" t="s">
        <v>33619</v>
      </c>
      <c r="O3984" t="s">
        <v>33880</v>
      </c>
      <c r="P3984" t="s">
        <v>33881</v>
      </c>
      <c r="Q3984">
        <v>26</v>
      </c>
    </row>
    <row r="3985" spans="1:17" x14ac:dyDescent="0.3">
      <c r="A3985" t="s">
        <v>33882</v>
      </c>
      <c r="B3985" t="s">
        <v>3984</v>
      </c>
      <c r="C3985" t="s">
        <v>33883</v>
      </c>
      <c r="D3985" t="s">
        <v>33884</v>
      </c>
      <c r="E3985" t="s">
        <v>33885</v>
      </c>
      <c r="F3985" t="s">
        <v>33886</v>
      </c>
      <c r="G3985" t="s">
        <v>3917</v>
      </c>
      <c r="H3985">
        <v>36.947899999999997</v>
      </c>
      <c r="I3985">
        <v>47.6</v>
      </c>
      <c r="K3985" t="s">
        <v>33887</v>
      </c>
      <c r="L3985">
        <v>86</v>
      </c>
      <c r="M3985">
        <v>11966</v>
      </c>
      <c r="N3985" t="s">
        <v>33619</v>
      </c>
      <c r="O3985" t="s">
        <v>33888</v>
      </c>
      <c r="P3985" t="s">
        <v>33889</v>
      </c>
    </row>
    <row r="3986" spans="1:17" x14ac:dyDescent="0.3">
      <c r="A3986" t="s">
        <v>33890</v>
      </c>
      <c r="B3986" t="s">
        <v>3984</v>
      </c>
      <c r="C3986" t="s">
        <v>33891</v>
      </c>
      <c r="D3986" t="s">
        <v>33892</v>
      </c>
      <c r="E3986" t="s">
        <v>33893</v>
      </c>
      <c r="F3986" t="s">
        <v>33894</v>
      </c>
      <c r="G3986" t="s">
        <v>3917</v>
      </c>
      <c r="H3986">
        <v>33.438000000000002</v>
      </c>
      <c r="I3986">
        <v>50.5</v>
      </c>
      <c r="K3986" t="s">
        <v>33895</v>
      </c>
      <c r="L3986">
        <v>116</v>
      </c>
      <c r="M3986">
        <v>11680</v>
      </c>
      <c r="N3986" t="s">
        <v>33619</v>
      </c>
      <c r="O3986" t="s">
        <v>33896</v>
      </c>
      <c r="P3986" t="s">
        <v>33897</v>
      </c>
      <c r="Q3986">
        <v>25</v>
      </c>
    </row>
    <row r="3987" spans="1:17" x14ac:dyDescent="0.3">
      <c r="A3987" t="s">
        <v>33898</v>
      </c>
      <c r="B3987" t="s">
        <v>3984</v>
      </c>
      <c r="C3987" t="s">
        <v>33899</v>
      </c>
      <c r="D3987" t="s">
        <v>33900</v>
      </c>
      <c r="E3987" t="s">
        <v>33901</v>
      </c>
      <c r="F3987" t="s">
        <v>33902</v>
      </c>
      <c r="G3987" t="s">
        <v>3917</v>
      </c>
      <c r="H3987">
        <v>34.054900000000004</v>
      </c>
      <c r="I3987">
        <v>50</v>
      </c>
      <c r="K3987" t="s">
        <v>33903</v>
      </c>
      <c r="L3987">
        <v>152</v>
      </c>
      <c r="M3987">
        <v>11361</v>
      </c>
      <c r="N3987" t="s">
        <v>33619</v>
      </c>
      <c r="O3987" t="s">
        <v>33904</v>
      </c>
      <c r="P3987" t="s">
        <v>33905</v>
      </c>
    </row>
    <row r="3988" spans="1:17" x14ac:dyDescent="0.3">
      <c r="A3988" t="s">
        <v>33906</v>
      </c>
      <c r="B3988" t="s">
        <v>4347</v>
      </c>
      <c r="C3988">
        <v>1303</v>
      </c>
      <c r="D3988" t="s">
        <v>33907</v>
      </c>
      <c r="E3988" t="s">
        <v>33908</v>
      </c>
      <c r="F3988" t="s">
        <v>33909</v>
      </c>
      <c r="G3988" t="s">
        <v>3989</v>
      </c>
      <c r="H3988">
        <v>33.940600000000003</v>
      </c>
      <c r="I3988">
        <v>55.8</v>
      </c>
      <c r="K3988" t="s">
        <v>33910</v>
      </c>
      <c r="L3988">
        <v>127</v>
      </c>
      <c r="M3988">
        <v>0</v>
      </c>
      <c r="N3988" t="s">
        <v>9741</v>
      </c>
      <c r="O3988" t="s">
        <v>33911</v>
      </c>
    </row>
    <row r="3989" spans="1:17" x14ac:dyDescent="0.3">
      <c r="A3989" t="s">
        <v>33912</v>
      </c>
      <c r="B3989" t="s">
        <v>4367</v>
      </c>
      <c r="D3989" t="s">
        <v>33913</v>
      </c>
      <c r="E3989" t="s">
        <v>33914</v>
      </c>
      <c r="F3989" t="s">
        <v>33915</v>
      </c>
      <c r="G3989" t="s">
        <v>3917</v>
      </c>
      <c r="H3989">
        <v>848.827</v>
      </c>
      <c r="I3989">
        <v>40.9</v>
      </c>
      <c r="K3989" t="s">
        <v>33916</v>
      </c>
      <c r="L3989">
        <v>823</v>
      </c>
      <c r="M3989">
        <v>53676</v>
      </c>
      <c r="N3989" t="s">
        <v>11132</v>
      </c>
      <c r="O3989" t="s">
        <v>33917</v>
      </c>
      <c r="P3989" t="s">
        <v>33918</v>
      </c>
    </row>
    <row r="3990" spans="1:17" x14ac:dyDescent="0.3">
      <c r="A3990" t="s">
        <v>33919</v>
      </c>
      <c r="B3990" t="s">
        <v>3923</v>
      </c>
      <c r="C3990" t="s">
        <v>33920</v>
      </c>
      <c r="D3990" t="s">
        <v>33921</v>
      </c>
      <c r="E3990" t="s">
        <v>33922</v>
      </c>
      <c r="F3990" t="s">
        <v>33923</v>
      </c>
      <c r="G3990" t="s">
        <v>3917</v>
      </c>
      <c r="H3990">
        <v>670.09699999999998</v>
      </c>
      <c r="I3990">
        <v>32.9</v>
      </c>
      <c r="K3990" t="s">
        <v>33924</v>
      </c>
      <c r="L3990">
        <v>75327</v>
      </c>
      <c r="M3990">
        <v>0</v>
      </c>
      <c r="N3990" t="s">
        <v>9575</v>
      </c>
      <c r="O3990" t="s">
        <v>33925</v>
      </c>
    </row>
    <row r="3991" spans="1:17" x14ac:dyDescent="0.3">
      <c r="A3991" t="s">
        <v>33926</v>
      </c>
      <c r="B3991" t="s">
        <v>3923</v>
      </c>
      <c r="C3991" t="s">
        <v>33927</v>
      </c>
      <c r="D3991" t="s">
        <v>33928</v>
      </c>
      <c r="E3991" t="s">
        <v>33929</v>
      </c>
      <c r="F3991" t="s">
        <v>33930</v>
      </c>
      <c r="G3991" t="s">
        <v>3989</v>
      </c>
      <c r="H3991">
        <v>262.63</v>
      </c>
      <c r="I3991">
        <v>36.4</v>
      </c>
      <c r="K3991" t="s">
        <v>33931</v>
      </c>
      <c r="L3991">
        <v>218</v>
      </c>
      <c r="M3991">
        <v>18157</v>
      </c>
      <c r="N3991" t="s">
        <v>9575</v>
      </c>
      <c r="O3991" t="s">
        <v>33932</v>
      </c>
    </row>
    <row r="3992" spans="1:17" x14ac:dyDescent="0.3">
      <c r="A3992" t="s">
        <v>33933</v>
      </c>
      <c r="B3992" t="s">
        <v>3923</v>
      </c>
      <c r="C3992" t="s">
        <v>33934</v>
      </c>
      <c r="D3992" t="s">
        <v>33935</v>
      </c>
      <c r="E3992" t="s">
        <v>33936</v>
      </c>
      <c r="F3992" t="s">
        <v>33937</v>
      </c>
      <c r="G3992" t="s">
        <v>3917</v>
      </c>
      <c r="H3992">
        <v>332.35</v>
      </c>
      <c r="I3992">
        <v>35.799999999999997</v>
      </c>
      <c r="K3992" t="s">
        <v>33938</v>
      </c>
      <c r="L3992">
        <v>2934</v>
      </c>
      <c r="M3992">
        <v>63131</v>
      </c>
      <c r="N3992" t="s">
        <v>9575</v>
      </c>
      <c r="O3992" t="s">
        <v>33939</v>
      </c>
    </row>
    <row r="3993" spans="1:17" x14ac:dyDescent="0.3">
      <c r="A3993" t="s">
        <v>375</v>
      </c>
      <c r="B3993" t="s">
        <v>3984</v>
      </c>
      <c r="C3993" t="s">
        <v>33940</v>
      </c>
      <c r="D3993" t="s">
        <v>33941</v>
      </c>
      <c r="E3993" t="s">
        <v>33942</v>
      </c>
      <c r="F3993" t="s">
        <v>33943</v>
      </c>
      <c r="G3993" t="s">
        <v>3917</v>
      </c>
      <c r="H3993">
        <v>27.837</v>
      </c>
      <c r="I3993">
        <v>47.5</v>
      </c>
      <c r="K3993" t="s">
        <v>33944</v>
      </c>
      <c r="L3993">
        <v>383</v>
      </c>
      <c r="M3993">
        <v>8201</v>
      </c>
      <c r="N3993" t="s">
        <v>11625</v>
      </c>
      <c r="O3993" t="s">
        <v>33945</v>
      </c>
    </row>
    <row r="3994" spans="1:17" x14ac:dyDescent="0.3">
      <c r="A3994" t="s">
        <v>33946</v>
      </c>
      <c r="B3994" t="s">
        <v>4347</v>
      </c>
      <c r="C3994" t="s">
        <v>33947</v>
      </c>
      <c r="D3994" t="s">
        <v>33948</v>
      </c>
      <c r="E3994" t="s">
        <v>33949</v>
      </c>
      <c r="F3994" t="s">
        <v>33950</v>
      </c>
      <c r="G3994" t="s">
        <v>3989</v>
      </c>
      <c r="H3994">
        <v>28.590299999999999</v>
      </c>
      <c r="I3994">
        <v>47.1</v>
      </c>
      <c r="K3994" t="s">
        <v>33951</v>
      </c>
      <c r="L3994">
        <v>1776</v>
      </c>
      <c r="M3994">
        <v>8701</v>
      </c>
      <c r="N3994" t="s">
        <v>19897</v>
      </c>
      <c r="O3994" t="s">
        <v>33952</v>
      </c>
    </row>
    <row r="3995" spans="1:17" x14ac:dyDescent="0.3">
      <c r="A3995" t="s">
        <v>33953</v>
      </c>
      <c r="B3995" t="s">
        <v>4635</v>
      </c>
      <c r="C3995" t="s">
        <v>33954</v>
      </c>
      <c r="D3995" t="s">
        <v>33955</v>
      </c>
      <c r="E3995" t="s">
        <v>8496</v>
      </c>
      <c r="F3995" t="s">
        <v>33956</v>
      </c>
      <c r="G3995" t="s">
        <v>3917</v>
      </c>
      <c r="H3995">
        <v>1306.94</v>
      </c>
      <c r="I3995">
        <v>41.1</v>
      </c>
      <c r="K3995" t="s">
        <v>33957</v>
      </c>
      <c r="L3995">
        <v>18750</v>
      </c>
      <c r="M3995">
        <v>14896</v>
      </c>
      <c r="N3995" t="s">
        <v>8499</v>
      </c>
      <c r="O3995" t="s">
        <v>33958</v>
      </c>
    </row>
    <row r="3996" spans="1:17" x14ac:dyDescent="0.3">
      <c r="A3996" t="s">
        <v>33959</v>
      </c>
      <c r="B3996" t="s">
        <v>4226</v>
      </c>
      <c r="C3996" t="s">
        <v>33960</v>
      </c>
      <c r="D3996" t="s">
        <v>33961</v>
      </c>
      <c r="E3996" t="s">
        <v>33962</v>
      </c>
      <c r="F3996" t="s">
        <v>33963</v>
      </c>
      <c r="G3996" t="s">
        <v>3917</v>
      </c>
      <c r="H3996">
        <v>353.18799999999999</v>
      </c>
      <c r="I3996">
        <v>30.3</v>
      </c>
      <c r="K3996" t="s">
        <v>33964</v>
      </c>
      <c r="L3996">
        <v>1923</v>
      </c>
      <c r="M3996">
        <v>21316</v>
      </c>
      <c r="N3996" t="s">
        <v>9401</v>
      </c>
      <c r="O3996" t="s">
        <v>33965</v>
      </c>
      <c r="P3996" t="s">
        <v>33966</v>
      </c>
    </row>
    <row r="3997" spans="1:17" x14ac:dyDescent="0.3">
      <c r="A3997" t="s">
        <v>33967</v>
      </c>
      <c r="B3997" t="s">
        <v>3984</v>
      </c>
      <c r="C3997" t="s">
        <v>33968</v>
      </c>
      <c r="D3997" t="s">
        <v>33969</v>
      </c>
      <c r="E3997" t="s">
        <v>33970</v>
      </c>
      <c r="F3997" t="s">
        <v>33971</v>
      </c>
      <c r="G3997" t="s">
        <v>3989</v>
      </c>
      <c r="H3997">
        <v>13.0999</v>
      </c>
      <c r="I3997">
        <v>53.1</v>
      </c>
      <c r="K3997" t="s">
        <v>33972</v>
      </c>
      <c r="L3997">
        <v>613</v>
      </c>
      <c r="M3997">
        <v>0</v>
      </c>
      <c r="N3997" t="s">
        <v>5156</v>
      </c>
      <c r="O3997" t="s">
        <v>33973</v>
      </c>
      <c r="Q3997">
        <v>25</v>
      </c>
    </row>
    <row r="3998" spans="1:17" x14ac:dyDescent="0.3">
      <c r="A3998" t="s">
        <v>33974</v>
      </c>
      <c r="B3998" t="s">
        <v>4226</v>
      </c>
      <c r="C3998" t="s">
        <v>33975</v>
      </c>
      <c r="D3998" t="s">
        <v>33976</v>
      </c>
      <c r="E3998" t="s">
        <v>33977</v>
      </c>
      <c r="F3998" t="s">
        <v>33978</v>
      </c>
      <c r="G3998" t="s">
        <v>3917</v>
      </c>
      <c r="H3998">
        <v>304.50200000000001</v>
      </c>
      <c r="I3998">
        <v>41.5</v>
      </c>
      <c r="K3998" t="s">
        <v>33979</v>
      </c>
      <c r="L3998">
        <v>114548</v>
      </c>
      <c r="M3998">
        <v>0</v>
      </c>
      <c r="N3998" t="s">
        <v>33980</v>
      </c>
      <c r="O3998" t="s">
        <v>33981</v>
      </c>
    </row>
    <row r="3999" spans="1:17" x14ac:dyDescent="0.3">
      <c r="A3999" t="s">
        <v>33982</v>
      </c>
      <c r="B3999" t="s">
        <v>4635</v>
      </c>
      <c r="C3999" t="s">
        <v>33983</v>
      </c>
      <c r="D3999" t="s">
        <v>33984</v>
      </c>
      <c r="E3999" t="s">
        <v>33985</v>
      </c>
      <c r="F3999" t="s">
        <v>33986</v>
      </c>
      <c r="G3999" t="s">
        <v>3917</v>
      </c>
      <c r="H3999">
        <v>1086.51</v>
      </c>
      <c r="I3999">
        <v>40.1</v>
      </c>
      <c r="K3999" t="s">
        <v>33987</v>
      </c>
      <c r="L3999">
        <v>19546</v>
      </c>
      <c r="M3999">
        <v>0</v>
      </c>
      <c r="N3999" t="s">
        <v>5156</v>
      </c>
      <c r="O3999" t="s">
        <v>33988</v>
      </c>
    </row>
    <row r="4000" spans="1:17" x14ac:dyDescent="0.3">
      <c r="A4000" t="s">
        <v>33989</v>
      </c>
      <c r="B4000" t="s">
        <v>4226</v>
      </c>
      <c r="C4000">
        <v>3716</v>
      </c>
      <c r="D4000" t="s">
        <v>33990</v>
      </c>
      <c r="E4000" t="s">
        <v>13946</v>
      </c>
      <c r="F4000" t="s">
        <v>33991</v>
      </c>
      <c r="G4000" t="s">
        <v>3989</v>
      </c>
      <c r="H4000">
        <v>317.67200000000003</v>
      </c>
      <c r="I4000">
        <v>34.200000000000003</v>
      </c>
      <c r="K4000" t="s">
        <v>33992</v>
      </c>
      <c r="L4000">
        <v>299097</v>
      </c>
      <c r="M4000">
        <v>0</v>
      </c>
      <c r="N4000" t="s">
        <v>13949</v>
      </c>
      <c r="O4000" t="s">
        <v>33993</v>
      </c>
    </row>
    <row r="4001" spans="1:15" x14ac:dyDescent="0.3">
      <c r="A4001" t="s">
        <v>33994</v>
      </c>
      <c r="B4001" t="s">
        <v>4226</v>
      </c>
      <c r="C4001">
        <v>1706</v>
      </c>
      <c r="D4001" t="s">
        <v>33995</v>
      </c>
      <c r="E4001" t="s">
        <v>13946</v>
      </c>
      <c r="F4001" t="s">
        <v>33996</v>
      </c>
      <c r="G4001" t="s">
        <v>3989</v>
      </c>
      <c r="H4001">
        <v>755.61400000000003</v>
      </c>
      <c r="I4001">
        <v>36.200000000000003</v>
      </c>
      <c r="K4001" t="s">
        <v>33997</v>
      </c>
      <c r="L4001">
        <v>745273</v>
      </c>
      <c r="M4001">
        <v>0</v>
      </c>
      <c r="N4001" t="s">
        <v>13949</v>
      </c>
      <c r="O4001" t="s">
        <v>33998</v>
      </c>
    </row>
    <row r="4002" spans="1:15" x14ac:dyDescent="0.3">
      <c r="A4002" t="s">
        <v>33999</v>
      </c>
      <c r="B4002" t="s">
        <v>4226</v>
      </c>
      <c r="C4002">
        <v>1796</v>
      </c>
      <c r="D4002" t="s">
        <v>34000</v>
      </c>
      <c r="E4002" t="s">
        <v>13946</v>
      </c>
      <c r="F4002" t="s">
        <v>34001</v>
      </c>
      <c r="G4002" t="s">
        <v>3989</v>
      </c>
      <c r="H4002">
        <v>334.12799999999999</v>
      </c>
      <c r="I4002">
        <v>36</v>
      </c>
      <c r="K4002" t="s">
        <v>34002</v>
      </c>
      <c r="L4002">
        <v>167313</v>
      </c>
      <c r="M4002">
        <v>0</v>
      </c>
      <c r="N4002" t="s">
        <v>13949</v>
      </c>
      <c r="O4002" t="s">
        <v>34003</v>
      </c>
    </row>
    <row r="4003" spans="1:15" x14ac:dyDescent="0.3">
      <c r="A4003" t="s">
        <v>34004</v>
      </c>
      <c r="B4003" t="s">
        <v>4226</v>
      </c>
      <c r="C4003">
        <v>167</v>
      </c>
      <c r="D4003" t="s">
        <v>34005</v>
      </c>
      <c r="E4003" t="s">
        <v>13946</v>
      </c>
      <c r="F4003" t="s">
        <v>34006</v>
      </c>
      <c r="G4003" t="s">
        <v>3989</v>
      </c>
      <c r="H4003">
        <v>472.42599999999999</v>
      </c>
      <c r="I4003">
        <v>35.700000000000003</v>
      </c>
      <c r="K4003" t="s">
        <v>34007</v>
      </c>
      <c r="L4003">
        <v>470747</v>
      </c>
      <c r="M4003">
        <v>0</v>
      </c>
      <c r="N4003" t="s">
        <v>13949</v>
      </c>
      <c r="O4003" t="s">
        <v>34008</v>
      </c>
    </row>
    <row r="4004" spans="1:15" x14ac:dyDescent="0.3">
      <c r="A4004" t="s">
        <v>34009</v>
      </c>
      <c r="B4004" t="s">
        <v>4347</v>
      </c>
      <c r="C4004" t="s">
        <v>34010</v>
      </c>
      <c r="D4004" t="s">
        <v>34011</v>
      </c>
      <c r="E4004" t="s">
        <v>14085</v>
      </c>
      <c r="F4004" t="s">
        <v>34012</v>
      </c>
      <c r="G4004" t="s">
        <v>3917</v>
      </c>
      <c r="H4004">
        <v>49.881799999999998</v>
      </c>
      <c r="I4004">
        <v>0</v>
      </c>
      <c r="K4004" t="s">
        <v>34013</v>
      </c>
      <c r="L4004">
        <v>13238</v>
      </c>
      <c r="M4004">
        <v>0</v>
      </c>
      <c r="N4004" t="s">
        <v>14088</v>
      </c>
      <c r="O4004" t="s">
        <v>34014</v>
      </c>
    </row>
    <row r="4005" spans="1:15" x14ac:dyDescent="0.3">
      <c r="A4005" t="s">
        <v>34015</v>
      </c>
      <c r="B4005" t="s">
        <v>4226</v>
      </c>
      <c r="C4005">
        <v>2023</v>
      </c>
      <c r="D4005" t="s">
        <v>34016</v>
      </c>
      <c r="E4005" t="s">
        <v>13946</v>
      </c>
      <c r="F4005" t="s">
        <v>34017</v>
      </c>
      <c r="G4005" t="s">
        <v>3989</v>
      </c>
      <c r="H4005">
        <v>265.142</v>
      </c>
      <c r="I4005">
        <v>34.299999999999997</v>
      </c>
      <c r="K4005" t="s">
        <v>34018</v>
      </c>
      <c r="L4005">
        <v>181009</v>
      </c>
      <c r="M4005">
        <v>0</v>
      </c>
      <c r="N4005" t="s">
        <v>13949</v>
      </c>
      <c r="O4005" t="s">
        <v>34019</v>
      </c>
    </row>
    <row r="4006" spans="1:15" x14ac:dyDescent="0.3">
      <c r="A4006" t="s">
        <v>34020</v>
      </c>
      <c r="B4006" t="s">
        <v>4347</v>
      </c>
      <c r="C4006" t="s">
        <v>34021</v>
      </c>
      <c r="D4006" t="s">
        <v>34022</v>
      </c>
      <c r="E4006" t="s">
        <v>14085</v>
      </c>
      <c r="F4006" t="s">
        <v>34023</v>
      </c>
      <c r="G4006" t="s">
        <v>3917</v>
      </c>
      <c r="H4006">
        <v>160.36699999999999</v>
      </c>
      <c r="I4006">
        <v>51.1</v>
      </c>
      <c r="K4006" t="s">
        <v>34024</v>
      </c>
      <c r="L4006">
        <v>65942</v>
      </c>
      <c r="M4006">
        <v>0</v>
      </c>
      <c r="N4006" t="s">
        <v>19053</v>
      </c>
      <c r="O4006" t="s">
        <v>34025</v>
      </c>
    </row>
    <row r="4007" spans="1:15" x14ac:dyDescent="0.3">
      <c r="A4007" t="s">
        <v>34026</v>
      </c>
      <c r="B4007" t="s">
        <v>3923</v>
      </c>
      <c r="C4007" t="s">
        <v>34027</v>
      </c>
      <c r="D4007" t="s">
        <v>34028</v>
      </c>
      <c r="E4007" t="s">
        <v>34029</v>
      </c>
      <c r="F4007" t="s">
        <v>34030</v>
      </c>
      <c r="G4007" t="s">
        <v>3906</v>
      </c>
      <c r="H4007">
        <v>1273.26</v>
      </c>
      <c r="I4007">
        <v>37.221400000000003</v>
      </c>
      <c r="J4007" t="s">
        <v>34031</v>
      </c>
      <c r="K4007" t="s">
        <v>34032</v>
      </c>
      <c r="L4007">
        <v>4828</v>
      </c>
      <c r="M4007">
        <v>0</v>
      </c>
      <c r="N4007" t="s">
        <v>7343</v>
      </c>
      <c r="O4007" t="s">
        <v>34033</v>
      </c>
    </row>
    <row r="4008" spans="1:15" x14ac:dyDescent="0.3">
      <c r="A4008" t="s">
        <v>34034</v>
      </c>
      <c r="B4008" t="s">
        <v>3984</v>
      </c>
      <c r="D4008" t="s">
        <v>34035</v>
      </c>
      <c r="E4008" t="s">
        <v>34036</v>
      </c>
      <c r="F4008" t="s">
        <v>34037</v>
      </c>
      <c r="G4008" t="s">
        <v>3989</v>
      </c>
      <c r="H4008">
        <v>34.950099999999999</v>
      </c>
      <c r="I4008">
        <v>49.1</v>
      </c>
      <c r="K4008" t="s">
        <v>34038</v>
      </c>
      <c r="L4008">
        <v>156</v>
      </c>
      <c r="M4008">
        <v>0</v>
      </c>
      <c r="N4008" t="s">
        <v>11132</v>
      </c>
      <c r="O4008" t="s">
        <v>34039</v>
      </c>
    </row>
    <row r="4009" spans="1:15" x14ac:dyDescent="0.3">
      <c r="A4009" t="s">
        <v>34040</v>
      </c>
      <c r="B4009" t="s">
        <v>3902</v>
      </c>
      <c r="C4009" t="s">
        <v>34041</v>
      </c>
      <c r="D4009" t="s">
        <v>34042</v>
      </c>
      <c r="E4009" t="s">
        <v>34043</v>
      </c>
      <c r="F4009" t="s">
        <v>34044</v>
      </c>
      <c r="G4009" t="s">
        <v>3917</v>
      </c>
      <c r="H4009">
        <v>91.430599999999998</v>
      </c>
      <c r="I4009">
        <v>48.3</v>
      </c>
      <c r="K4009" t="s">
        <v>34045</v>
      </c>
      <c r="L4009">
        <v>597</v>
      </c>
      <c r="M4009">
        <v>0</v>
      </c>
      <c r="N4009" t="s">
        <v>8526</v>
      </c>
      <c r="O4009" t="s">
        <v>34046</v>
      </c>
    </row>
    <row r="4010" spans="1:15" x14ac:dyDescent="0.3">
      <c r="A4010" t="s">
        <v>34047</v>
      </c>
      <c r="B4010" t="s">
        <v>4226</v>
      </c>
      <c r="C4010">
        <v>3706</v>
      </c>
      <c r="D4010" t="s">
        <v>34048</v>
      </c>
      <c r="E4010" t="s">
        <v>13946</v>
      </c>
      <c r="F4010" t="s">
        <v>34049</v>
      </c>
      <c r="G4010" t="s">
        <v>3989</v>
      </c>
      <c r="H4010">
        <v>244.11699999999999</v>
      </c>
      <c r="I4010">
        <v>37</v>
      </c>
      <c r="K4010" t="s">
        <v>34050</v>
      </c>
      <c r="L4010">
        <v>191529</v>
      </c>
      <c r="M4010">
        <v>0</v>
      </c>
      <c r="N4010" t="s">
        <v>13949</v>
      </c>
      <c r="O4010" t="s">
        <v>34051</v>
      </c>
    </row>
    <row r="4011" spans="1:15" x14ac:dyDescent="0.3">
      <c r="A4011" t="s">
        <v>34052</v>
      </c>
      <c r="B4011" t="s">
        <v>4226</v>
      </c>
      <c r="C4011">
        <v>2021</v>
      </c>
      <c r="D4011" t="s">
        <v>34053</v>
      </c>
      <c r="E4011" t="s">
        <v>13946</v>
      </c>
      <c r="F4011" t="s">
        <v>34054</v>
      </c>
      <c r="G4011" t="s">
        <v>3989</v>
      </c>
      <c r="H4011">
        <v>596.84100000000001</v>
      </c>
      <c r="I4011">
        <v>33.6</v>
      </c>
      <c r="K4011" t="s">
        <v>34055</v>
      </c>
      <c r="L4011">
        <v>838795</v>
      </c>
      <c r="M4011">
        <v>0</v>
      </c>
      <c r="N4011" t="s">
        <v>13949</v>
      </c>
      <c r="O4011" t="s">
        <v>34056</v>
      </c>
    </row>
    <row r="4012" spans="1:15" x14ac:dyDescent="0.3">
      <c r="A4012" t="s">
        <v>34057</v>
      </c>
      <c r="B4012" t="s">
        <v>4367</v>
      </c>
      <c r="C4012" t="s">
        <v>34058</v>
      </c>
      <c r="D4012" t="s">
        <v>34059</v>
      </c>
      <c r="E4012" t="s">
        <v>34060</v>
      </c>
      <c r="F4012" t="s">
        <v>34061</v>
      </c>
      <c r="G4012" t="s">
        <v>3906</v>
      </c>
      <c r="H4012">
        <v>607.92399999999998</v>
      </c>
      <c r="I4012">
        <v>38.774299999999997</v>
      </c>
      <c r="J4012" t="s">
        <v>34062</v>
      </c>
      <c r="K4012" t="s">
        <v>34063</v>
      </c>
      <c r="L4012">
        <v>50</v>
      </c>
      <c r="M4012">
        <v>0</v>
      </c>
      <c r="N4012" t="s">
        <v>10127</v>
      </c>
      <c r="O4012" t="s">
        <v>34064</v>
      </c>
    </row>
    <row r="4013" spans="1:15" x14ac:dyDescent="0.3">
      <c r="A4013" t="s">
        <v>34065</v>
      </c>
      <c r="B4013" t="s">
        <v>4226</v>
      </c>
      <c r="C4013">
        <v>1955</v>
      </c>
      <c r="D4013" t="s">
        <v>34066</v>
      </c>
      <c r="E4013" t="s">
        <v>13946</v>
      </c>
      <c r="F4013" t="s">
        <v>34067</v>
      </c>
      <c r="G4013" t="s">
        <v>3989</v>
      </c>
      <c r="H4013">
        <v>462.44400000000002</v>
      </c>
      <c r="I4013">
        <v>34.200000000000003</v>
      </c>
      <c r="K4013" t="s">
        <v>34068</v>
      </c>
      <c r="L4013">
        <v>426046</v>
      </c>
      <c r="M4013">
        <v>0</v>
      </c>
      <c r="N4013" t="s">
        <v>13949</v>
      </c>
      <c r="O4013" t="s">
        <v>34069</v>
      </c>
    </row>
    <row r="4014" spans="1:15" x14ac:dyDescent="0.3">
      <c r="A4014" t="s">
        <v>34070</v>
      </c>
      <c r="B4014" t="s">
        <v>4347</v>
      </c>
      <c r="C4014" t="s">
        <v>34071</v>
      </c>
      <c r="D4014" t="s">
        <v>34072</v>
      </c>
      <c r="E4014" t="s">
        <v>14085</v>
      </c>
      <c r="F4014" t="s">
        <v>34073</v>
      </c>
      <c r="G4014" t="s">
        <v>3917</v>
      </c>
      <c r="H4014">
        <v>41.450600000000001</v>
      </c>
      <c r="I4014">
        <v>0</v>
      </c>
      <c r="K4014" t="s">
        <v>34074</v>
      </c>
      <c r="L4014">
        <v>6214</v>
      </c>
      <c r="M4014">
        <v>0</v>
      </c>
      <c r="N4014" t="s">
        <v>14088</v>
      </c>
      <c r="O4014" t="s">
        <v>34075</v>
      </c>
    </row>
    <row r="4015" spans="1:15" x14ac:dyDescent="0.3">
      <c r="A4015" t="s">
        <v>34076</v>
      </c>
      <c r="B4015" t="s">
        <v>4226</v>
      </c>
      <c r="C4015">
        <v>3711</v>
      </c>
      <c r="D4015" t="s">
        <v>34077</v>
      </c>
      <c r="E4015" t="s">
        <v>13946</v>
      </c>
      <c r="F4015" t="s">
        <v>34078</v>
      </c>
      <c r="G4015" t="s">
        <v>3989</v>
      </c>
      <c r="H4015">
        <v>858.08600000000001</v>
      </c>
      <c r="I4015">
        <v>34.4</v>
      </c>
      <c r="K4015" t="s">
        <v>34079</v>
      </c>
      <c r="L4015">
        <v>1104041</v>
      </c>
      <c r="M4015">
        <v>0</v>
      </c>
      <c r="N4015" t="s">
        <v>13949</v>
      </c>
      <c r="O4015" t="s">
        <v>34080</v>
      </c>
    </row>
    <row r="4016" spans="1:15" x14ac:dyDescent="0.3">
      <c r="A4016" t="s">
        <v>34081</v>
      </c>
      <c r="B4016" t="s">
        <v>4226</v>
      </c>
      <c r="C4016">
        <v>2008</v>
      </c>
      <c r="D4016" t="s">
        <v>34082</v>
      </c>
      <c r="E4016" t="s">
        <v>13946</v>
      </c>
      <c r="F4016" t="s">
        <v>34083</v>
      </c>
      <c r="G4016" t="s">
        <v>3989</v>
      </c>
      <c r="H4016">
        <v>332.82100000000003</v>
      </c>
      <c r="I4016">
        <v>36.700000000000003</v>
      </c>
      <c r="K4016" t="s">
        <v>34084</v>
      </c>
      <c r="L4016">
        <v>180919</v>
      </c>
      <c r="M4016">
        <v>0</v>
      </c>
      <c r="N4016" t="s">
        <v>13949</v>
      </c>
      <c r="O4016" t="s">
        <v>34085</v>
      </c>
    </row>
    <row r="4017" spans="1:16" x14ac:dyDescent="0.3">
      <c r="A4017" t="s">
        <v>34086</v>
      </c>
      <c r="B4017" t="s">
        <v>4226</v>
      </c>
      <c r="C4017">
        <v>1938</v>
      </c>
      <c r="D4017" t="s">
        <v>34087</v>
      </c>
      <c r="E4017" t="s">
        <v>13946</v>
      </c>
      <c r="F4017" t="s">
        <v>34088</v>
      </c>
      <c r="G4017" t="s">
        <v>3989</v>
      </c>
      <c r="H4017">
        <v>425.745</v>
      </c>
      <c r="I4017">
        <v>39.200000000000003</v>
      </c>
      <c r="K4017" t="s">
        <v>34089</v>
      </c>
      <c r="L4017">
        <v>503431</v>
      </c>
      <c r="M4017">
        <v>0</v>
      </c>
      <c r="N4017" t="s">
        <v>13949</v>
      </c>
      <c r="O4017" t="s">
        <v>34090</v>
      </c>
    </row>
    <row r="4018" spans="1:16" x14ac:dyDescent="0.3">
      <c r="A4018" t="s">
        <v>34091</v>
      </c>
      <c r="B4018" t="s">
        <v>4226</v>
      </c>
      <c r="C4018">
        <v>3789</v>
      </c>
      <c r="D4018" t="s">
        <v>34092</v>
      </c>
      <c r="E4018" t="s">
        <v>13946</v>
      </c>
      <c r="F4018" t="s">
        <v>34093</v>
      </c>
      <c r="G4018" t="s">
        <v>3989</v>
      </c>
      <c r="H4018">
        <v>458.291</v>
      </c>
      <c r="I4018">
        <v>35.9</v>
      </c>
      <c r="K4018" t="s">
        <v>34094</v>
      </c>
      <c r="L4018">
        <v>168924</v>
      </c>
      <c r="M4018">
        <v>0</v>
      </c>
      <c r="N4018" t="s">
        <v>13949</v>
      </c>
      <c r="O4018" t="s">
        <v>34095</v>
      </c>
    </row>
    <row r="4019" spans="1:16" x14ac:dyDescent="0.3">
      <c r="A4019" t="s">
        <v>34096</v>
      </c>
      <c r="B4019" t="s">
        <v>4226</v>
      </c>
      <c r="C4019">
        <v>1904</v>
      </c>
      <c r="D4019" t="s">
        <v>34097</v>
      </c>
      <c r="E4019" t="s">
        <v>13946</v>
      </c>
      <c r="F4019" t="s">
        <v>34098</v>
      </c>
      <c r="G4019" t="s">
        <v>3989</v>
      </c>
      <c r="H4019">
        <v>851.99400000000003</v>
      </c>
      <c r="I4019">
        <v>33.5</v>
      </c>
      <c r="K4019" t="s">
        <v>34099</v>
      </c>
      <c r="L4019">
        <v>669161</v>
      </c>
      <c r="M4019">
        <v>0</v>
      </c>
      <c r="N4019" t="s">
        <v>13949</v>
      </c>
      <c r="O4019" t="s">
        <v>34100</v>
      </c>
    </row>
    <row r="4020" spans="1:16" x14ac:dyDescent="0.3">
      <c r="A4020" t="s">
        <v>34101</v>
      </c>
      <c r="B4020" t="s">
        <v>4226</v>
      </c>
      <c r="C4020">
        <v>2124</v>
      </c>
      <c r="D4020" t="s">
        <v>34102</v>
      </c>
      <c r="E4020" t="s">
        <v>13946</v>
      </c>
      <c r="F4020" t="s">
        <v>34103</v>
      </c>
      <c r="G4020" t="s">
        <v>3989</v>
      </c>
      <c r="H4020">
        <v>739.52</v>
      </c>
      <c r="I4020">
        <v>35.799999999999997</v>
      </c>
      <c r="K4020" t="s">
        <v>34104</v>
      </c>
      <c r="L4020">
        <v>679950</v>
      </c>
      <c r="M4020">
        <v>0</v>
      </c>
      <c r="N4020" t="s">
        <v>13949</v>
      </c>
      <c r="O4020" t="s">
        <v>34105</v>
      </c>
    </row>
    <row r="4021" spans="1:16" x14ac:dyDescent="0.3">
      <c r="A4021" t="s">
        <v>34106</v>
      </c>
      <c r="B4021" t="s">
        <v>3923</v>
      </c>
      <c r="C4021" t="s">
        <v>34107</v>
      </c>
      <c r="D4021" t="s">
        <v>34108</v>
      </c>
      <c r="E4021" t="s">
        <v>34109</v>
      </c>
      <c r="F4021" t="s">
        <v>34110</v>
      </c>
      <c r="G4021" t="s">
        <v>3906</v>
      </c>
      <c r="H4021">
        <v>1170.8800000000001</v>
      </c>
      <c r="I4021">
        <v>35.786299999999997</v>
      </c>
      <c r="J4021" t="s">
        <v>34111</v>
      </c>
      <c r="K4021" t="s">
        <v>34112</v>
      </c>
      <c r="L4021">
        <v>1621</v>
      </c>
      <c r="M4021">
        <v>0</v>
      </c>
      <c r="N4021" t="s">
        <v>9732</v>
      </c>
      <c r="O4021" t="s">
        <v>34113</v>
      </c>
    </row>
    <row r="4022" spans="1:16" x14ac:dyDescent="0.3">
      <c r="A4022" t="s">
        <v>34114</v>
      </c>
      <c r="B4022" t="s">
        <v>4347</v>
      </c>
      <c r="C4022" t="s">
        <v>34115</v>
      </c>
      <c r="D4022" t="s">
        <v>34116</v>
      </c>
      <c r="E4022" t="s">
        <v>14085</v>
      </c>
      <c r="F4022" t="s">
        <v>34117</v>
      </c>
      <c r="G4022" t="s">
        <v>3917</v>
      </c>
      <c r="H4022">
        <v>131.12700000000001</v>
      </c>
      <c r="I4022">
        <v>50.4</v>
      </c>
      <c r="K4022" t="s">
        <v>34118</v>
      </c>
      <c r="L4022">
        <v>31146</v>
      </c>
      <c r="M4022">
        <v>0</v>
      </c>
      <c r="N4022" t="s">
        <v>19053</v>
      </c>
      <c r="O4022" t="s">
        <v>34119</v>
      </c>
    </row>
    <row r="4023" spans="1:16" x14ac:dyDescent="0.3">
      <c r="A4023" t="s">
        <v>34120</v>
      </c>
      <c r="B4023" t="s">
        <v>3923</v>
      </c>
      <c r="D4023" t="s">
        <v>34121</v>
      </c>
      <c r="E4023" t="s">
        <v>34122</v>
      </c>
      <c r="F4023" t="s">
        <v>34123</v>
      </c>
      <c r="G4023" t="s">
        <v>3906</v>
      </c>
      <c r="H4023">
        <v>461.98899999999998</v>
      </c>
      <c r="I4023">
        <v>36.436199999999999</v>
      </c>
      <c r="J4023" t="s">
        <v>34124</v>
      </c>
      <c r="L4023">
        <v>17</v>
      </c>
      <c r="M4023">
        <v>42046</v>
      </c>
      <c r="N4023" t="s">
        <v>23877</v>
      </c>
      <c r="O4023" t="s">
        <v>34125</v>
      </c>
      <c r="P4023" t="s">
        <v>34126</v>
      </c>
    </row>
    <row r="4024" spans="1:16" x14ac:dyDescent="0.3">
      <c r="A4024" t="s">
        <v>34127</v>
      </c>
      <c r="B4024" t="s">
        <v>4347</v>
      </c>
      <c r="C4024" t="s">
        <v>34128</v>
      </c>
      <c r="D4024" t="s">
        <v>34129</v>
      </c>
      <c r="E4024" t="s">
        <v>14085</v>
      </c>
      <c r="F4024" t="s">
        <v>34130</v>
      </c>
      <c r="G4024" t="s">
        <v>3917</v>
      </c>
      <c r="H4024">
        <v>53.599699999999999</v>
      </c>
      <c r="I4024">
        <v>48.9</v>
      </c>
      <c r="K4024" t="s">
        <v>34131</v>
      </c>
      <c r="L4024">
        <v>13593</v>
      </c>
      <c r="M4024">
        <v>0</v>
      </c>
      <c r="N4024" t="s">
        <v>19053</v>
      </c>
      <c r="O4024" t="s">
        <v>34132</v>
      </c>
    </row>
    <row r="4025" spans="1:16" x14ac:dyDescent="0.3">
      <c r="A4025" t="s">
        <v>34133</v>
      </c>
      <c r="B4025" t="s">
        <v>3923</v>
      </c>
      <c r="D4025" t="s">
        <v>34134</v>
      </c>
      <c r="E4025" t="s">
        <v>34135</v>
      </c>
      <c r="F4025" t="s">
        <v>34136</v>
      </c>
      <c r="G4025" t="s">
        <v>3906</v>
      </c>
      <c r="H4025">
        <v>947.85</v>
      </c>
      <c r="I4025">
        <v>35.145600000000002</v>
      </c>
      <c r="J4025" t="s">
        <v>34137</v>
      </c>
      <c r="K4025" t="s">
        <v>34138</v>
      </c>
      <c r="L4025">
        <v>501</v>
      </c>
      <c r="M4025">
        <v>0</v>
      </c>
      <c r="N4025" t="s">
        <v>6507</v>
      </c>
      <c r="O4025" t="s">
        <v>34139</v>
      </c>
    </row>
    <row r="4026" spans="1:16" x14ac:dyDescent="0.3">
      <c r="A4026" t="s">
        <v>34140</v>
      </c>
      <c r="B4026" t="s">
        <v>4226</v>
      </c>
      <c r="C4026" t="s">
        <v>34141</v>
      </c>
      <c r="D4026" t="s">
        <v>34142</v>
      </c>
      <c r="E4026" t="s">
        <v>34143</v>
      </c>
      <c r="F4026" t="s">
        <v>34144</v>
      </c>
      <c r="G4026" t="s">
        <v>3917</v>
      </c>
      <c r="H4026">
        <v>1287.8800000000001</v>
      </c>
      <c r="I4026">
        <v>36.1</v>
      </c>
      <c r="K4026" t="s">
        <v>34145</v>
      </c>
      <c r="L4026">
        <v>744445</v>
      </c>
      <c r="M4026">
        <v>0</v>
      </c>
      <c r="N4026" t="s">
        <v>16341</v>
      </c>
      <c r="O4026" t="s">
        <v>34146</v>
      </c>
    </row>
    <row r="4027" spans="1:16" x14ac:dyDescent="0.3">
      <c r="A4027" t="s">
        <v>34147</v>
      </c>
      <c r="B4027" t="s">
        <v>3984</v>
      </c>
      <c r="C4027" t="s">
        <v>34148</v>
      </c>
      <c r="D4027" t="s">
        <v>34149</v>
      </c>
      <c r="E4027" t="s">
        <v>34150</v>
      </c>
      <c r="F4027" t="s">
        <v>34151</v>
      </c>
      <c r="G4027" t="s">
        <v>3989</v>
      </c>
      <c r="H4027">
        <v>24.742000000000001</v>
      </c>
      <c r="I4027">
        <v>39.6</v>
      </c>
      <c r="K4027" t="s">
        <v>34152</v>
      </c>
      <c r="L4027">
        <v>52</v>
      </c>
      <c r="M4027">
        <v>0</v>
      </c>
      <c r="N4027" t="s">
        <v>11132</v>
      </c>
      <c r="O4027" t="s">
        <v>34153</v>
      </c>
    </row>
    <row r="4028" spans="1:16" x14ac:dyDescent="0.3">
      <c r="A4028" t="s">
        <v>34154</v>
      </c>
      <c r="B4028" t="s">
        <v>4226</v>
      </c>
      <c r="D4028" t="s">
        <v>34155</v>
      </c>
      <c r="E4028" t="s">
        <v>34156</v>
      </c>
      <c r="F4028" t="s">
        <v>34157</v>
      </c>
      <c r="G4028" t="s">
        <v>3917</v>
      </c>
      <c r="H4028">
        <v>185.53700000000001</v>
      </c>
      <c r="I4028">
        <v>40.200000000000003</v>
      </c>
      <c r="K4028" t="s">
        <v>34158</v>
      </c>
      <c r="L4028">
        <v>14999</v>
      </c>
      <c r="M4028">
        <v>0</v>
      </c>
      <c r="N4028" t="s">
        <v>11132</v>
      </c>
      <c r="O4028" t="s">
        <v>34159</v>
      </c>
    </row>
    <row r="4029" spans="1:16" x14ac:dyDescent="0.3">
      <c r="A4029" t="s">
        <v>34160</v>
      </c>
      <c r="B4029" t="s">
        <v>4226</v>
      </c>
      <c r="D4029" t="s">
        <v>34161</v>
      </c>
      <c r="E4029" t="s">
        <v>34156</v>
      </c>
      <c r="F4029" t="s">
        <v>34162</v>
      </c>
      <c r="G4029" t="s">
        <v>3917</v>
      </c>
      <c r="H4029">
        <v>287.22199999999998</v>
      </c>
      <c r="I4029">
        <v>39.700000000000003</v>
      </c>
      <c r="K4029" t="s">
        <v>34163</v>
      </c>
      <c r="L4029">
        <v>141411</v>
      </c>
      <c r="M4029">
        <v>0</v>
      </c>
      <c r="N4029" t="s">
        <v>11132</v>
      </c>
      <c r="O4029" t="s">
        <v>34164</v>
      </c>
    </row>
    <row r="4030" spans="1:16" x14ac:dyDescent="0.3">
      <c r="A4030" t="s">
        <v>34165</v>
      </c>
      <c r="B4030" t="s">
        <v>4226</v>
      </c>
      <c r="D4030" t="s">
        <v>34166</v>
      </c>
      <c r="E4030" t="s">
        <v>34156</v>
      </c>
      <c r="F4030" t="s">
        <v>34167</v>
      </c>
      <c r="G4030" t="s">
        <v>3917</v>
      </c>
      <c r="H4030">
        <v>314.96100000000001</v>
      </c>
      <c r="I4030">
        <v>36.799999999999997</v>
      </c>
      <c r="K4030" t="s">
        <v>34168</v>
      </c>
      <c r="L4030">
        <v>48063</v>
      </c>
      <c r="M4030">
        <v>0</v>
      </c>
      <c r="N4030" t="s">
        <v>11132</v>
      </c>
      <c r="O4030" t="s">
        <v>34169</v>
      </c>
    </row>
    <row r="4031" spans="1:16" x14ac:dyDescent="0.3">
      <c r="A4031" t="s">
        <v>34170</v>
      </c>
      <c r="B4031" t="s">
        <v>4226</v>
      </c>
      <c r="D4031" t="s">
        <v>34171</v>
      </c>
      <c r="E4031" t="s">
        <v>34156</v>
      </c>
      <c r="F4031" t="s">
        <v>34172</v>
      </c>
      <c r="G4031" t="s">
        <v>3917</v>
      </c>
      <c r="H4031">
        <v>259.88600000000002</v>
      </c>
      <c r="I4031">
        <v>38.799999999999997</v>
      </c>
      <c r="K4031" t="s">
        <v>34173</v>
      </c>
      <c r="L4031">
        <v>37093</v>
      </c>
      <c r="M4031">
        <v>0</v>
      </c>
      <c r="N4031" t="s">
        <v>11132</v>
      </c>
      <c r="O4031" t="s">
        <v>34174</v>
      </c>
    </row>
    <row r="4032" spans="1:16" x14ac:dyDescent="0.3">
      <c r="A4032" t="s">
        <v>34175</v>
      </c>
      <c r="B4032" t="s">
        <v>4226</v>
      </c>
      <c r="D4032" t="s">
        <v>34176</v>
      </c>
      <c r="E4032" t="s">
        <v>34156</v>
      </c>
      <c r="F4032" t="s">
        <v>34177</v>
      </c>
      <c r="G4032" t="s">
        <v>3917</v>
      </c>
      <c r="H4032">
        <v>266.81400000000002</v>
      </c>
      <c r="I4032">
        <v>38.9</v>
      </c>
      <c r="K4032" t="s">
        <v>34178</v>
      </c>
      <c r="L4032">
        <v>72854</v>
      </c>
      <c r="M4032">
        <v>0</v>
      </c>
      <c r="N4032" t="s">
        <v>11132</v>
      </c>
      <c r="O4032" t="s">
        <v>34179</v>
      </c>
    </row>
    <row r="4033" spans="1:17" x14ac:dyDescent="0.3">
      <c r="A4033" t="s">
        <v>34180</v>
      </c>
      <c r="B4033" t="s">
        <v>4226</v>
      </c>
      <c r="D4033" t="s">
        <v>34181</v>
      </c>
      <c r="E4033" t="s">
        <v>34156</v>
      </c>
      <c r="F4033" t="s">
        <v>34182</v>
      </c>
      <c r="G4033" t="s">
        <v>3917</v>
      </c>
      <c r="H4033">
        <v>235.334</v>
      </c>
      <c r="I4033">
        <v>33.200000000000003</v>
      </c>
      <c r="K4033" t="s">
        <v>34183</v>
      </c>
      <c r="L4033">
        <v>20256</v>
      </c>
      <c r="M4033">
        <v>0</v>
      </c>
      <c r="N4033" t="s">
        <v>11132</v>
      </c>
      <c r="O4033" t="s">
        <v>34184</v>
      </c>
    </row>
    <row r="4034" spans="1:17" x14ac:dyDescent="0.3">
      <c r="A4034" t="s">
        <v>34185</v>
      </c>
      <c r="B4034" t="s">
        <v>4226</v>
      </c>
      <c r="D4034" t="s">
        <v>34186</v>
      </c>
      <c r="E4034" t="s">
        <v>34156</v>
      </c>
      <c r="F4034" t="s">
        <v>34187</v>
      </c>
      <c r="G4034" t="s">
        <v>3917</v>
      </c>
      <c r="H4034">
        <v>226.41399999999999</v>
      </c>
      <c r="I4034">
        <v>33</v>
      </c>
      <c r="K4034" t="s">
        <v>34188</v>
      </c>
      <c r="L4034">
        <v>12796</v>
      </c>
      <c r="M4034">
        <v>0</v>
      </c>
      <c r="N4034" t="s">
        <v>11132</v>
      </c>
      <c r="O4034" t="s">
        <v>34189</v>
      </c>
    </row>
    <row r="4035" spans="1:17" x14ac:dyDescent="0.3">
      <c r="A4035" t="s">
        <v>34190</v>
      </c>
      <c r="B4035" t="s">
        <v>4226</v>
      </c>
      <c r="D4035" t="s">
        <v>34191</v>
      </c>
      <c r="E4035" t="s">
        <v>34156</v>
      </c>
      <c r="F4035" t="s">
        <v>34192</v>
      </c>
      <c r="G4035" t="s">
        <v>3917</v>
      </c>
      <c r="H4035">
        <v>363.976</v>
      </c>
      <c r="I4035">
        <v>38.200000000000003</v>
      </c>
      <c r="K4035" t="s">
        <v>34193</v>
      </c>
      <c r="L4035">
        <v>141701</v>
      </c>
      <c r="M4035">
        <v>0</v>
      </c>
      <c r="N4035" t="s">
        <v>11132</v>
      </c>
      <c r="O4035" t="s">
        <v>34194</v>
      </c>
    </row>
    <row r="4036" spans="1:17" x14ac:dyDescent="0.3">
      <c r="A4036" t="s">
        <v>34195</v>
      </c>
      <c r="B4036" t="s">
        <v>4347</v>
      </c>
      <c r="C4036" t="s">
        <v>34196</v>
      </c>
      <c r="D4036" t="s">
        <v>34197</v>
      </c>
      <c r="E4036" t="s">
        <v>34198</v>
      </c>
      <c r="F4036" t="s">
        <v>34199</v>
      </c>
      <c r="G4036" t="s">
        <v>3917</v>
      </c>
      <c r="H4036">
        <v>27.3231</v>
      </c>
      <c r="I4036">
        <v>54.2</v>
      </c>
      <c r="K4036" t="s">
        <v>34200</v>
      </c>
      <c r="L4036">
        <v>1406</v>
      </c>
      <c r="M4036">
        <v>8058</v>
      </c>
      <c r="N4036" t="s">
        <v>33542</v>
      </c>
      <c r="O4036" t="s">
        <v>34201</v>
      </c>
    </row>
    <row r="4037" spans="1:17" x14ac:dyDescent="0.3">
      <c r="A4037" t="s">
        <v>34202</v>
      </c>
      <c r="B4037" t="s">
        <v>4226</v>
      </c>
      <c r="D4037" t="s">
        <v>34203</v>
      </c>
      <c r="E4037" t="s">
        <v>34156</v>
      </c>
      <c r="F4037" t="s">
        <v>34204</v>
      </c>
      <c r="G4037" t="s">
        <v>3917</v>
      </c>
      <c r="H4037">
        <v>376.74799999999999</v>
      </c>
      <c r="I4037">
        <v>35.799999999999997</v>
      </c>
      <c r="K4037" t="s">
        <v>34205</v>
      </c>
      <c r="L4037">
        <v>240114</v>
      </c>
      <c r="M4037">
        <v>0</v>
      </c>
      <c r="N4037" t="s">
        <v>11132</v>
      </c>
      <c r="O4037" t="s">
        <v>34206</v>
      </c>
    </row>
    <row r="4038" spans="1:17" x14ac:dyDescent="0.3">
      <c r="A4038" t="s">
        <v>34207</v>
      </c>
      <c r="B4038" t="s">
        <v>4226</v>
      </c>
      <c r="D4038" t="s">
        <v>34208</v>
      </c>
      <c r="E4038" t="s">
        <v>34156</v>
      </c>
      <c r="F4038" t="s">
        <v>34209</v>
      </c>
      <c r="G4038" t="s">
        <v>3917</v>
      </c>
      <c r="H4038">
        <v>589.95899999999995</v>
      </c>
      <c r="I4038">
        <v>37.200000000000003</v>
      </c>
      <c r="K4038" t="s">
        <v>34210</v>
      </c>
      <c r="L4038">
        <v>148702</v>
      </c>
      <c r="M4038">
        <v>0</v>
      </c>
      <c r="N4038" t="s">
        <v>11132</v>
      </c>
      <c r="O4038" t="s">
        <v>34211</v>
      </c>
    </row>
    <row r="4039" spans="1:17" x14ac:dyDescent="0.3">
      <c r="A4039" t="s">
        <v>34212</v>
      </c>
      <c r="B4039" t="s">
        <v>4226</v>
      </c>
      <c r="D4039" t="s">
        <v>34213</v>
      </c>
      <c r="E4039" t="s">
        <v>34156</v>
      </c>
      <c r="F4039" t="s">
        <v>34214</v>
      </c>
      <c r="G4039" t="s">
        <v>3917</v>
      </c>
      <c r="H4039">
        <v>577.88800000000003</v>
      </c>
      <c r="I4039">
        <v>37.299999999999997</v>
      </c>
      <c r="K4039" t="s">
        <v>34215</v>
      </c>
      <c r="L4039">
        <v>182990</v>
      </c>
      <c r="M4039">
        <v>0</v>
      </c>
      <c r="N4039" t="s">
        <v>11132</v>
      </c>
      <c r="O4039" t="s">
        <v>34216</v>
      </c>
    </row>
    <row r="4040" spans="1:17" x14ac:dyDescent="0.3">
      <c r="A4040" t="s">
        <v>34217</v>
      </c>
      <c r="B4040" t="s">
        <v>4367</v>
      </c>
      <c r="D4040" t="s">
        <v>34218</v>
      </c>
      <c r="E4040" t="s">
        <v>34219</v>
      </c>
      <c r="F4040" t="s">
        <v>34220</v>
      </c>
      <c r="G4040" t="s">
        <v>3917</v>
      </c>
      <c r="H4040">
        <v>665.20799999999997</v>
      </c>
      <c r="I4040">
        <v>37.5</v>
      </c>
      <c r="K4040" t="s">
        <v>34221</v>
      </c>
      <c r="L4040">
        <v>996</v>
      </c>
      <c r="M4040">
        <v>0</v>
      </c>
      <c r="N4040" t="s">
        <v>11132</v>
      </c>
      <c r="O4040" t="s">
        <v>34222</v>
      </c>
    </row>
    <row r="4041" spans="1:17" x14ac:dyDescent="0.3">
      <c r="A4041" t="s">
        <v>34223</v>
      </c>
      <c r="B4041" t="s">
        <v>3923</v>
      </c>
      <c r="C4041" t="s">
        <v>34224</v>
      </c>
      <c r="D4041" t="s">
        <v>34225</v>
      </c>
      <c r="E4041" t="s">
        <v>34226</v>
      </c>
      <c r="F4041" t="s">
        <v>34227</v>
      </c>
      <c r="G4041" t="s">
        <v>3917</v>
      </c>
      <c r="H4041">
        <v>1960.81</v>
      </c>
      <c r="I4041">
        <v>39.6</v>
      </c>
      <c r="K4041" t="s">
        <v>34228</v>
      </c>
      <c r="L4041">
        <v>5116</v>
      </c>
      <c r="M4041">
        <v>0</v>
      </c>
      <c r="N4041" t="s">
        <v>9575</v>
      </c>
      <c r="O4041" t="s">
        <v>34229</v>
      </c>
    </row>
    <row r="4042" spans="1:17" x14ac:dyDescent="0.3">
      <c r="A4042" t="s">
        <v>3</v>
      </c>
      <c r="B4042" t="s">
        <v>3984</v>
      </c>
      <c r="D4042" t="s">
        <v>34230</v>
      </c>
      <c r="E4042" t="s">
        <v>34231</v>
      </c>
      <c r="F4042" t="s">
        <v>34232</v>
      </c>
      <c r="G4042" t="s">
        <v>3917</v>
      </c>
      <c r="H4042">
        <v>25.052600000000002</v>
      </c>
      <c r="I4042">
        <v>49.8</v>
      </c>
      <c r="K4042" t="s">
        <v>34233</v>
      </c>
      <c r="L4042">
        <v>817</v>
      </c>
      <c r="M4042">
        <v>0</v>
      </c>
      <c r="N4042" t="s">
        <v>4233</v>
      </c>
      <c r="O4042" t="s">
        <v>34234</v>
      </c>
      <c r="Q4042">
        <v>45</v>
      </c>
    </row>
    <row r="4043" spans="1:17" x14ac:dyDescent="0.3">
      <c r="A4043" t="s">
        <v>34235</v>
      </c>
      <c r="B4043" t="s">
        <v>4347</v>
      </c>
      <c r="C4043" t="s">
        <v>34236</v>
      </c>
      <c r="D4043" t="s">
        <v>34237</v>
      </c>
      <c r="E4043" t="s">
        <v>14085</v>
      </c>
      <c r="F4043" t="s">
        <v>34238</v>
      </c>
      <c r="G4043" t="s">
        <v>3917</v>
      </c>
      <c r="H4043">
        <v>32.162199999999999</v>
      </c>
      <c r="I4043">
        <v>43.5</v>
      </c>
      <c r="K4043" t="s">
        <v>34239</v>
      </c>
      <c r="L4043">
        <v>3288</v>
      </c>
      <c r="M4043">
        <v>0</v>
      </c>
      <c r="N4043" t="s">
        <v>19053</v>
      </c>
      <c r="O4043" t="s">
        <v>34240</v>
      </c>
    </row>
    <row r="4044" spans="1:17" x14ac:dyDescent="0.3">
      <c r="A4044" t="s">
        <v>34241</v>
      </c>
      <c r="B4044" t="s">
        <v>4347</v>
      </c>
      <c r="C4044" t="s">
        <v>34242</v>
      </c>
      <c r="D4044" t="s">
        <v>34243</v>
      </c>
      <c r="E4044" t="s">
        <v>14085</v>
      </c>
      <c r="F4044" t="s">
        <v>34244</v>
      </c>
      <c r="G4044" t="s">
        <v>3917</v>
      </c>
      <c r="H4044">
        <v>62.228000000000002</v>
      </c>
      <c r="I4044">
        <v>47.6</v>
      </c>
      <c r="K4044" t="s">
        <v>34245</v>
      </c>
      <c r="L4044">
        <v>4681</v>
      </c>
      <c r="M4044">
        <v>0</v>
      </c>
      <c r="N4044" t="s">
        <v>19053</v>
      </c>
      <c r="O4044" t="s">
        <v>34246</v>
      </c>
    </row>
    <row r="4045" spans="1:17" x14ac:dyDescent="0.3">
      <c r="A4045" t="s">
        <v>317</v>
      </c>
      <c r="B4045" t="s">
        <v>4347</v>
      </c>
      <c r="C4045" t="s">
        <v>34247</v>
      </c>
      <c r="D4045" t="s">
        <v>34248</v>
      </c>
      <c r="E4045" t="s">
        <v>14085</v>
      </c>
      <c r="F4045" t="s">
        <v>34249</v>
      </c>
      <c r="G4045" t="s">
        <v>3917</v>
      </c>
      <c r="H4045">
        <v>27.660699999999999</v>
      </c>
      <c r="I4045">
        <v>46.7</v>
      </c>
      <c r="K4045" t="s">
        <v>34250</v>
      </c>
      <c r="L4045">
        <v>4788</v>
      </c>
      <c r="M4045">
        <v>0</v>
      </c>
      <c r="N4045" t="s">
        <v>19053</v>
      </c>
      <c r="O4045" t="s">
        <v>34251</v>
      </c>
    </row>
    <row r="4046" spans="1:17" x14ac:dyDescent="0.3">
      <c r="A4046" t="s">
        <v>34252</v>
      </c>
      <c r="B4046" t="s">
        <v>4347</v>
      </c>
      <c r="C4046" t="s">
        <v>34253</v>
      </c>
      <c r="D4046" t="s">
        <v>34254</v>
      </c>
      <c r="E4046" t="s">
        <v>34255</v>
      </c>
      <c r="F4046" t="s">
        <v>34256</v>
      </c>
      <c r="G4046" t="s">
        <v>3989</v>
      </c>
      <c r="H4046">
        <v>35.822099999999999</v>
      </c>
      <c r="I4046">
        <v>47.5</v>
      </c>
      <c r="K4046" t="s">
        <v>34257</v>
      </c>
      <c r="L4046">
        <v>65</v>
      </c>
      <c r="M4046">
        <v>0</v>
      </c>
      <c r="N4046" t="s">
        <v>24119</v>
      </c>
      <c r="O4046" t="s">
        <v>34258</v>
      </c>
    </row>
    <row r="4047" spans="1:17" x14ac:dyDescent="0.3">
      <c r="A4047" t="s">
        <v>34259</v>
      </c>
      <c r="B4047" t="s">
        <v>4347</v>
      </c>
      <c r="C4047" t="s">
        <v>34260</v>
      </c>
      <c r="D4047" t="s">
        <v>34261</v>
      </c>
      <c r="E4047" t="s">
        <v>34262</v>
      </c>
      <c r="F4047" t="s">
        <v>34263</v>
      </c>
      <c r="G4047" t="s">
        <v>3989</v>
      </c>
      <c r="H4047">
        <v>33.976999999999997</v>
      </c>
      <c r="I4047">
        <v>49</v>
      </c>
      <c r="K4047" t="s">
        <v>34264</v>
      </c>
      <c r="L4047">
        <v>67</v>
      </c>
      <c r="M4047">
        <v>9014</v>
      </c>
      <c r="N4047" t="s">
        <v>6097</v>
      </c>
      <c r="O4047" t="s">
        <v>34265</v>
      </c>
    </row>
    <row r="4048" spans="1:17" x14ac:dyDescent="0.3">
      <c r="A4048" t="s">
        <v>312</v>
      </c>
      <c r="B4048" t="s">
        <v>4347</v>
      </c>
      <c r="C4048" t="s">
        <v>34266</v>
      </c>
      <c r="D4048" t="s">
        <v>34267</v>
      </c>
      <c r="E4048" t="s">
        <v>14085</v>
      </c>
      <c r="F4048" t="s">
        <v>34268</v>
      </c>
      <c r="G4048" t="s">
        <v>3917</v>
      </c>
      <c r="H4048">
        <v>30.625499999999999</v>
      </c>
      <c r="I4048">
        <v>42.1</v>
      </c>
      <c r="K4048" t="s">
        <v>34269</v>
      </c>
      <c r="L4048">
        <v>4507</v>
      </c>
      <c r="M4048">
        <v>0</v>
      </c>
      <c r="N4048" t="s">
        <v>14088</v>
      </c>
      <c r="O4048" t="s">
        <v>34270</v>
      </c>
      <c r="Q4048">
        <v>25</v>
      </c>
    </row>
    <row r="4049" spans="1:17" x14ac:dyDescent="0.3">
      <c r="A4049" t="s">
        <v>34271</v>
      </c>
      <c r="B4049" t="s">
        <v>4347</v>
      </c>
      <c r="C4049" t="s">
        <v>34272</v>
      </c>
      <c r="D4049" t="s">
        <v>34273</v>
      </c>
      <c r="E4049" t="s">
        <v>14085</v>
      </c>
      <c r="F4049" t="s">
        <v>34274</v>
      </c>
      <c r="G4049" t="s">
        <v>3917</v>
      </c>
      <c r="H4049">
        <v>29.9055</v>
      </c>
      <c r="I4049">
        <v>48.9</v>
      </c>
      <c r="K4049" t="s">
        <v>34275</v>
      </c>
      <c r="L4049">
        <v>4318</v>
      </c>
      <c r="M4049">
        <v>0</v>
      </c>
      <c r="N4049" t="s">
        <v>14088</v>
      </c>
      <c r="O4049" t="s">
        <v>34276</v>
      </c>
    </row>
    <row r="4050" spans="1:17" x14ac:dyDescent="0.3">
      <c r="A4050" t="s">
        <v>34277</v>
      </c>
      <c r="B4050" t="s">
        <v>4347</v>
      </c>
      <c r="C4050" t="s">
        <v>34278</v>
      </c>
      <c r="D4050" t="s">
        <v>34279</v>
      </c>
      <c r="E4050" t="s">
        <v>14085</v>
      </c>
      <c r="F4050" t="s">
        <v>34280</v>
      </c>
      <c r="G4050" t="s">
        <v>3917</v>
      </c>
      <c r="H4050">
        <v>32.432499999999997</v>
      </c>
      <c r="I4050">
        <v>48.1</v>
      </c>
      <c r="K4050" t="s">
        <v>34281</v>
      </c>
      <c r="L4050">
        <v>4316</v>
      </c>
      <c r="M4050">
        <v>0</v>
      </c>
      <c r="N4050" t="s">
        <v>14088</v>
      </c>
      <c r="O4050" t="s">
        <v>34282</v>
      </c>
    </row>
    <row r="4051" spans="1:17" x14ac:dyDescent="0.3">
      <c r="A4051" t="s">
        <v>315</v>
      </c>
      <c r="B4051" t="s">
        <v>4347</v>
      </c>
      <c r="C4051" t="s">
        <v>34283</v>
      </c>
      <c r="D4051" t="s">
        <v>34284</v>
      </c>
      <c r="E4051" t="s">
        <v>14085</v>
      </c>
      <c r="F4051" t="s">
        <v>34285</v>
      </c>
      <c r="G4051" t="s">
        <v>3917</v>
      </c>
      <c r="H4051">
        <v>38.688699999999997</v>
      </c>
      <c r="I4051">
        <v>46.7</v>
      </c>
      <c r="K4051" t="s">
        <v>34286</v>
      </c>
      <c r="L4051">
        <v>4689</v>
      </c>
      <c r="M4051">
        <v>0</v>
      </c>
      <c r="N4051" t="s">
        <v>14088</v>
      </c>
      <c r="O4051" t="s">
        <v>34287</v>
      </c>
      <c r="Q4051">
        <v>25</v>
      </c>
    </row>
    <row r="4052" spans="1:17" x14ac:dyDescent="0.3">
      <c r="A4052" t="s">
        <v>34288</v>
      </c>
      <c r="B4052" t="s">
        <v>4347</v>
      </c>
      <c r="C4052" t="s">
        <v>34289</v>
      </c>
      <c r="D4052" t="s">
        <v>34290</v>
      </c>
      <c r="E4052" t="s">
        <v>14085</v>
      </c>
      <c r="F4052" t="s">
        <v>34291</v>
      </c>
      <c r="G4052" t="s">
        <v>3917</v>
      </c>
      <c r="H4052">
        <v>41.6188</v>
      </c>
      <c r="I4052">
        <v>47.5</v>
      </c>
      <c r="K4052" t="s">
        <v>34292</v>
      </c>
      <c r="L4052">
        <v>3109</v>
      </c>
      <c r="M4052">
        <v>0</v>
      </c>
      <c r="N4052" t="s">
        <v>14088</v>
      </c>
      <c r="O4052" t="s">
        <v>34293</v>
      </c>
    </row>
    <row r="4053" spans="1:17" x14ac:dyDescent="0.3">
      <c r="A4053" t="s">
        <v>34294</v>
      </c>
      <c r="B4053" t="s">
        <v>4208</v>
      </c>
      <c r="D4053" t="s">
        <v>34295</v>
      </c>
      <c r="E4053" t="s">
        <v>34296</v>
      </c>
      <c r="F4053" t="s">
        <v>34297</v>
      </c>
      <c r="G4053" t="s">
        <v>3917</v>
      </c>
      <c r="H4053">
        <v>202.75700000000001</v>
      </c>
      <c r="I4053">
        <v>42.4</v>
      </c>
      <c r="K4053" t="s">
        <v>34298</v>
      </c>
      <c r="L4053">
        <v>4263</v>
      </c>
      <c r="M4053">
        <v>0</v>
      </c>
      <c r="N4053" t="s">
        <v>9575</v>
      </c>
      <c r="O4053" t="s">
        <v>34299</v>
      </c>
    </row>
    <row r="4054" spans="1:17" x14ac:dyDescent="0.3">
      <c r="A4054" t="s">
        <v>34300</v>
      </c>
      <c r="B4054" t="s">
        <v>4208</v>
      </c>
      <c r="D4054" t="s">
        <v>34301</v>
      </c>
      <c r="E4054" t="s">
        <v>34296</v>
      </c>
      <c r="F4054" t="s">
        <v>34302</v>
      </c>
      <c r="G4054" t="s">
        <v>3917</v>
      </c>
      <c r="H4054">
        <v>265.59300000000002</v>
      </c>
      <c r="I4054">
        <v>44.3</v>
      </c>
      <c r="K4054" t="s">
        <v>34303</v>
      </c>
      <c r="L4054">
        <v>69506</v>
      </c>
      <c r="M4054">
        <v>0</v>
      </c>
      <c r="N4054" t="s">
        <v>9575</v>
      </c>
      <c r="O4054" t="s">
        <v>34304</v>
      </c>
    </row>
    <row r="4055" spans="1:17" x14ac:dyDescent="0.3">
      <c r="A4055" t="s">
        <v>34305</v>
      </c>
      <c r="B4055" t="s">
        <v>4208</v>
      </c>
      <c r="D4055" t="s">
        <v>34306</v>
      </c>
      <c r="E4055" t="s">
        <v>34296</v>
      </c>
      <c r="F4055" t="s">
        <v>34307</v>
      </c>
      <c r="G4055" t="s">
        <v>3917</v>
      </c>
      <c r="H4055">
        <v>264.16199999999998</v>
      </c>
      <c r="I4055">
        <v>42.9</v>
      </c>
      <c r="K4055" t="s">
        <v>34308</v>
      </c>
      <c r="L4055">
        <v>72721</v>
      </c>
      <c r="M4055">
        <v>0</v>
      </c>
      <c r="N4055" t="s">
        <v>9575</v>
      </c>
      <c r="O4055" t="s">
        <v>34309</v>
      </c>
    </row>
    <row r="4056" spans="1:17" x14ac:dyDescent="0.3">
      <c r="A4056" t="s">
        <v>34310</v>
      </c>
      <c r="B4056" t="s">
        <v>4208</v>
      </c>
      <c r="D4056" t="s">
        <v>34311</v>
      </c>
      <c r="E4056" t="s">
        <v>34296</v>
      </c>
      <c r="F4056" t="s">
        <v>34312</v>
      </c>
      <c r="G4056" t="s">
        <v>3917</v>
      </c>
      <c r="H4056">
        <v>200.834</v>
      </c>
      <c r="I4056">
        <v>39</v>
      </c>
      <c r="K4056" t="s">
        <v>34313</v>
      </c>
      <c r="L4056">
        <v>7303</v>
      </c>
      <c r="M4056">
        <v>0</v>
      </c>
      <c r="N4056" t="s">
        <v>9575</v>
      </c>
      <c r="O4056" t="s">
        <v>34314</v>
      </c>
    </row>
    <row r="4057" spans="1:17" x14ac:dyDescent="0.3">
      <c r="A4057" t="s">
        <v>34315</v>
      </c>
      <c r="B4057" t="s">
        <v>4347</v>
      </c>
      <c r="C4057" t="s">
        <v>34316</v>
      </c>
      <c r="D4057" t="s">
        <v>34317</v>
      </c>
      <c r="E4057" t="s">
        <v>34318</v>
      </c>
      <c r="F4057" t="s">
        <v>34319</v>
      </c>
      <c r="G4057" t="s">
        <v>3906</v>
      </c>
      <c r="H4057">
        <v>31.608000000000001</v>
      </c>
      <c r="I4057">
        <v>41.589500000000001</v>
      </c>
      <c r="J4057" t="s">
        <v>34320</v>
      </c>
      <c r="K4057" t="s">
        <v>34321</v>
      </c>
      <c r="L4057">
        <v>13</v>
      </c>
      <c r="M4057">
        <v>19860</v>
      </c>
      <c r="N4057" t="s">
        <v>11332</v>
      </c>
      <c r="O4057" t="s">
        <v>34322</v>
      </c>
    </row>
    <row r="4058" spans="1:17" x14ac:dyDescent="0.3">
      <c r="A4058" t="s">
        <v>34323</v>
      </c>
      <c r="B4058" t="s">
        <v>3984</v>
      </c>
      <c r="C4058" t="s">
        <v>34324</v>
      </c>
      <c r="D4058" t="s">
        <v>34325</v>
      </c>
      <c r="E4058" t="s">
        <v>14516</v>
      </c>
      <c r="F4058" t="s">
        <v>34326</v>
      </c>
      <c r="G4058" t="s">
        <v>3917</v>
      </c>
      <c r="H4058">
        <v>25.892499999999998</v>
      </c>
      <c r="I4058">
        <v>50.3</v>
      </c>
      <c r="K4058" t="s">
        <v>34327</v>
      </c>
      <c r="L4058">
        <v>19</v>
      </c>
      <c r="M4058">
        <v>0</v>
      </c>
      <c r="N4058" t="s">
        <v>8089</v>
      </c>
      <c r="O4058" t="s">
        <v>34328</v>
      </c>
      <c r="Q4058">
        <v>24</v>
      </c>
    </row>
    <row r="4059" spans="1:17" x14ac:dyDescent="0.3">
      <c r="A4059" t="s">
        <v>34329</v>
      </c>
      <c r="B4059" t="s">
        <v>4347</v>
      </c>
      <c r="C4059" t="s">
        <v>34330</v>
      </c>
      <c r="D4059" t="s">
        <v>34331</v>
      </c>
      <c r="E4059" t="s">
        <v>14085</v>
      </c>
      <c r="F4059" t="s">
        <v>34332</v>
      </c>
      <c r="G4059" t="s">
        <v>3917</v>
      </c>
      <c r="H4059">
        <v>98.805400000000006</v>
      </c>
      <c r="I4059">
        <v>46.1</v>
      </c>
      <c r="K4059" t="s">
        <v>34333</v>
      </c>
      <c r="L4059">
        <v>30450</v>
      </c>
      <c r="M4059">
        <v>0</v>
      </c>
      <c r="N4059" t="s">
        <v>19053</v>
      </c>
      <c r="O4059" t="s">
        <v>34334</v>
      </c>
    </row>
    <row r="4060" spans="1:17" x14ac:dyDescent="0.3">
      <c r="A4060" t="s">
        <v>34335</v>
      </c>
      <c r="B4060" t="s">
        <v>4347</v>
      </c>
      <c r="C4060" t="s">
        <v>34336</v>
      </c>
      <c r="D4060" t="s">
        <v>34337</v>
      </c>
      <c r="E4060" t="s">
        <v>14085</v>
      </c>
      <c r="F4060" t="s">
        <v>34338</v>
      </c>
      <c r="G4060" t="s">
        <v>3917</v>
      </c>
      <c r="H4060">
        <v>38.8703</v>
      </c>
      <c r="I4060">
        <v>49.8</v>
      </c>
      <c r="K4060" t="s">
        <v>34339</v>
      </c>
      <c r="L4060">
        <v>11916</v>
      </c>
      <c r="M4060">
        <v>0</v>
      </c>
      <c r="N4060" t="s">
        <v>19053</v>
      </c>
      <c r="O4060" t="s">
        <v>34340</v>
      </c>
    </row>
    <row r="4061" spans="1:17" x14ac:dyDescent="0.3">
      <c r="A4061" t="s">
        <v>34341</v>
      </c>
      <c r="B4061" t="s">
        <v>4347</v>
      </c>
      <c r="C4061" t="s">
        <v>34342</v>
      </c>
      <c r="D4061" t="s">
        <v>34343</v>
      </c>
      <c r="E4061" t="s">
        <v>14085</v>
      </c>
      <c r="F4061" t="s">
        <v>34344</v>
      </c>
      <c r="G4061" t="s">
        <v>3917</v>
      </c>
      <c r="H4061">
        <v>46.064100000000003</v>
      </c>
      <c r="I4061">
        <v>50.6</v>
      </c>
      <c r="K4061" t="s">
        <v>34345</v>
      </c>
      <c r="L4061">
        <v>16613</v>
      </c>
      <c r="M4061">
        <v>0</v>
      </c>
      <c r="N4061" t="s">
        <v>19053</v>
      </c>
      <c r="O4061" t="s">
        <v>34346</v>
      </c>
    </row>
    <row r="4062" spans="1:17" x14ac:dyDescent="0.3">
      <c r="A4062" t="s">
        <v>34347</v>
      </c>
      <c r="B4062" t="s">
        <v>4347</v>
      </c>
      <c r="C4062" t="s">
        <v>34348</v>
      </c>
      <c r="D4062" t="s">
        <v>34349</v>
      </c>
      <c r="E4062" t="s">
        <v>14085</v>
      </c>
      <c r="F4062" t="s">
        <v>34350</v>
      </c>
      <c r="G4062" t="s">
        <v>3917</v>
      </c>
      <c r="H4062">
        <v>55.7089</v>
      </c>
      <c r="I4062">
        <v>46.7</v>
      </c>
      <c r="K4062" t="s">
        <v>34351</v>
      </c>
      <c r="L4062">
        <v>14500</v>
      </c>
      <c r="M4062">
        <v>0</v>
      </c>
      <c r="N4062" t="s">
        <v>19053</v>
      </c>
      <c r="O4062" t="s">
        <v>34352</v>
      </c>
    </row>
    <row r="4063" spans="1:17" x14ac:dyDescent="0.3">
      <c r="A4063" t="s">
        <v>34353</v>
      </c>
      <c r="B4063" t="s">
        <v>3984</v>
      </c>
      <c r="C4063" t="s">
        <v>34354</v>
      </c>
      <c r="D4063" t="s">
        <v>34355</v>
      </c>
      <c r="E4063" t="s">
        <v>14085</v>
      </c>
      <c r="F4063" t="s">
        <v>34356</v>
      </c>
      <c r="G4063" t="s">
        <v>3917</v>
      </c>
      <c r="H4063">
        <v>84.611699999999999</v>
      </c>
      <c r="I4063">
        <v>47.5</v>
      </c>
      <c r="K4063" t="s">
        <v>34357</v>
      </c>
      <c r="L4063">
        <v>10807</v>
      </c>
      <c r="M4063">
        <v>0</v>
      </c>
      <c r="N4063" t="s">
        <v>19053</v>
      </c>
      <c r="O4063" t="s">
        <v>34358</v>
      </c>
    </row>
    <row r="4064" spans="1:17" x14ac:dyDescent="0.3">
      <c r="A4064" t="s">
        <v>826</v>
      </c>
      <c r="B4064" t="s">
        <v>4347</v>
      </c>
      <c r="C4064" t="s">
        <v>34359</v>
      </c>
      <c r="D4064" t="s">
        <v>34360</v>
      </c>
      <c r="E4064" t="s">
        <v>34361</v>
      </c>
      <c r="F4064" t="s">
        <v>34362</v>
      </c>
      <c r="G4064" t="s">
        <v>3989</v>
      </c>
      <c r="H4064">
        <v>78.586699999999993</v>
      </c>
      <c r="I4064">
        <v>50.8</v>
      </c>
      <c r="K4064" t="s">
        <v>34363</v>
      </c>
      <c r="L4064">
        <v>1967</v>
      </c>
      <c r="M4064">
        <v>27479</v>
      </c>
      <c r="N4064" t="s">
        <v>8055</v>
      </c>
      <c r="O4064" t="s">
        <v>34364</v>
      </c>
    </row>
    <row r="4065" spans="1:17" x14ac:dyDescent="0.3">
      <c r="A4065" t="s">
        <v>34365</v>
      </c>
      <c r="B4065" t="s">
        <v>4347</v>
      </c>
      <c r="C4065" t="s">
        <v>34366</v>
      </c>
      <c r="D4065" t="s">
        <v>34367</v>
      </c>
      <c r="E4065" t="s">
        <v>14085</v>
      </c>
      <c r="F4065" t="s">
        <v>34368</v>
      </c>
      <c r="G4065" t="s">
        <v>3917</v>
      </c>
      <c r="H4065">
        <v>99.329800000000006</v>
      </c>
      <c r="I4065">
        <v>45.4</v>
      </c>
      <c r="K4065" t="s">
        <v>34369</v>
      </c>
      <c r="L4065">
        <v>20853</v>
      </c>
      <c r="M4065">
        <v>0</v>
      </c>
      <c r="N4065" t="s">
        <v>19053</v>
      </c>
      <c r="O4065" t="s">
        <v>34370</v>
      </c>
    </row>
    <row r="4066" spans="1:17" x14ac:dyDescent="0.3">
      <c r="A4066" t="s">
        <v>34371</v>
      </c>
      <c r="B4066" t="s">
        <v>4347</v>
      </c>
      <c r="C4066" t="s">
        <v>34372</v>
      </c>
      <c r="D4066" t="s">
        <v>34373</v>
      </c>
      <c r="E4066" t="s">
        <v>14085</v>
      </c>
      <c r="F4066" t="s">
        <v>34374</v>
      </c>
      <c r="G4066" t="s">
        <v>3917</v>
      </c>
      <c r="H4066">
        <v>76.466899999999995</v>
      </c>
      <c r="I4066">
        <v>51.9</v>
      </c>
      <c r="K4066" t="s">
        <v>34375</v>
      </c>
      <c r="L4066">
        <v>19204</v>
      </c>
      <c r="M4066">
        <v>0</v>
      </c>
      <c r="N4066" t="s">
        <v>19053</v>
      </c>
      <c r="O4066" t="s">
        <v>34376</v>
      </c>
    </row>
    <row r="4067" spans="1:17" x14ac:dyDescent="0.3">
      <c r="A4067" t="s">
        <v>34377</v>
      </c>
      <c r="B4067" t="s">
        <v>4347</v>
      </c>
      <c r="C4067" t="s">
        <v>34378</v>
      </c>
      <c r="D4067" t="s">
        <v>34379</v>
      </c>
      <c r="E4067" t="s">
        <v>14085</v>
      </c>
      <c r="F4067" t="s">
        <v>34380</v>
      </c>
      <c r="G4067" t="s">
        <v>3917</v>
      </c>
      <c r="H4067">
        <v>80.374099999999999</v>
      </c>
      <c r="I4067">
        <v>50</v>
      </c>
      <c r="K4067" t="s">
        <v>34381</v>
      </c>
      <c r="L4067">
        <v>11311</v>
      </c>
      <c r="M4067">
        <v>0</v>
      </c>
      <c r="N4067" t="s">
        <v>19053</v>
      </c>
      <c r="O4067" t="s">
        <v>34382</v>
      </c>
    </row>
    <row r="4068" spans="1:17" x14ac:dyDescent="0.3">
      <c r="A4068" t="s">
        <v>34383</v>
      </c>
      <c r="B4068" t="s">
        <v>4347</v>
      </c>
      <c r="C4068" t="s">
        <v>34384</v>
      </c>
      <c r="D4068" t="s">
        <v>34385</v>
      </c>
      <c r="E4068" t="s">
        <v>14085</v>
      </c>
      <c r="F4068" t="s">
        <v>34386</v>
      </c>
      <c r="G4068" t="s">
        <v>3917</v>
      </c>
      <c r="H4068">
        <v>77.122</v>
      </c>
      <c r="I4068">
        <v>46.4</v>
      </c>
      <c r="K4068" t="s">
        <v>34387</v>
      </c>
      <c r="L4068">
        <v>22535</v>
      </c>
      <c r="M4068">
        <v>0</v>
      </c>
      <c r="N4068" t="s">
        <v>19053</v>
      </c>
      <c r="O4068" t="s">
        <v>34388</v>
      </c>
    </row>
    <row r="4069" spans="1:17" x14ac:dyDescent="0.3">
      <c r="A4069" t="s">
        <v>34389</v>
      </c>
      <c r="B4069" t="s">
        <v>4347</v>
      </c>
      <c r="C4069" t="s">
        <v>34390</v>
      </c>
      <c r="D4069" t="s">
        <v>34391</v>
      </c>
      <c r="E4069" t="s">
        <v>14085</v>
      </c>
      <c r="F4069" t="s">
        <v>34392</v>
      </c>
      <c r="G4069" t="s">
        <v>3917</v>
      </c>
      <c r="H4069">
        <v>65.894900000000007</v>
      </c>
      <c r="I4069">
        <v>51.1</v>
      </c>
      <c r="K4069" t="s">
        <v>34393</v>
      </c>
      <c r="L4069">
        <v>15677</v>
      </c>
      <c r="M4069">
        <v>0</v>
      </c>
      <c r="N4069" t="s">
        <v>19053</v>
      </c>
      <c r="O4069" t="s">
        <v>34394</v>
      </c>
    </row>
    <row r="4070" spans="1:17" x14ac:dyDescent="0.3">
      <c r="A4070" t="s">
        <v>326</v>
      </c>
      <c r="B4070" t="s">
        <v>4347</v>
      </c>
      <c r="C4070" t="s">
        <v>34395</v>
      </c>
      <c r="D4070" t="s">
        <v>34396</v>
      </c>
      <c r="E4070" t="s">
        <v>14085</v>
      </c>
      <c r="F4070" t="s">
        <v>34397</v>
      </c>
      <c r="G4070" t="s">
        <v>3917</v>
      </c>
      <c r="H4070">
        <v>50.413899999999998</v>
      </c>
      <c r="I4070">
        <v>47.8</v>
      </c>
      <c r="K4070" t="s">
        <v>34398</v>
      </c>
      <c r="L4070">
        <v>17452</v>
      </c>
      <c r="M4070">
        <v>0</v>
      </c>
      <c r="N4070" t="s">
        <v>19053</v>
      </c>
      <c r="O4070" t="s">
        <v>34399</v>
      </c>
      <c r="Q4070">
        <v>24</v>
      </c>
    </row>
    <row r="4071" spans="1:17" x14ac:dyDescent="0.3">
      <c r="A4071" t="s">
        <v>34400</v>
      </c>
      <c r="B4071" t="s">
        <v>4347</v>
      </c>
      <c r="C4071" t="s">
        <v>34401</v>
      </c>
      <c r="D4071" t="s">
        <v>34402</v>
      </c>
      <c r="E4071" t="s">
        <v>14085</v>
      </c>
      <c r="F4071" t="s">
        <v>34403</v>
      </c>
      <c r="G4071" t="s">
        <v>3917</v>
      </c>
      <c r="H4071">
        <v>62.363500000000002</v>
      </c>
      <c r="I4071">
        <v>47</v>
      </c>
      <c r="K4071" t="s">
        <v>34404</v>
      </c>
      <c r="L4071">
        <v>19294</v>
      </c>
      <c r="M4071">
        <v>0</v>
      </c>
      <c r="N4071" t="s">
        <v>19053</v>
      </c>
      <c r="O4071" t="s">
        <v>34405</v>
      </c>
    </row>
    <row r="4072" spans="1:17" x14ac:dyDescent="0.3">
      <c r="A4072" t="s">
        <v>34406</v>
      </c>
      <c r="B4072" t="s">
        <v>4347</v>
      </c>
      <c r="C4072" t="s">
        <v>34407</v>
      </c>
      <c r="D4072" t="s">
        <v>34408</v>
      </c>
      <c r="E4072" t="s">
        <v>14085</v>
      </c>
      <c r="F4072" t="s">
        <v>34409</v>
      </c>
      <c r="G4072" t="s">
        <v>3917</v>
      </c>
      <c r="H4072">
        <v>83.793999999999997</v>
      </c>
      <c r="I4072">
        <v>44.1</v>
      </c>
      <c r="K4072" t="s">
        <v>34410</v>
      </c>
      <c r="L4072">
        <v>19613</v>
      </c>
      <c r="M4072">
        <v>0</v>
      </c>
      <c r="N4072" t="s">
        <v>19053</v>
      </c>
      <c r="O4072" t="s">
        <v>34411</v>
      </c>
    </row>
    <row r="4073" spans="1:17" x14ac:dyDescent="0.3">
      <c r="A4073" t="s">
        <v>34412</v>
      </c>
      <c r="B4073" t="s">
        <v>4347</v>
      </c>
      <c r="C4073" t="s">
        <v>34413</v>
      </c>
      <c r="D4073" t="s">
        <v>34414</v>
      </c>
      <c r="E4073" t="s">
        <v>14085</v>
      </c>
      <c r="F4073" t="s">
        <v>34415</v>
      </c>
      <c r="G4073" t="s">
        <v>3917</v>
      </c>
      <c r="H4073">
        <v>122.762</v>
      </c>
      <c r="I4073">
        <v>44.4</v>
      </c>
      <c r="K4073" t="s">
        <v>34416</v>
      </c>
      <c r="L4073">
        <v>30562</v>
      </c>
      <c r="M4073">
        <v>0</v>
      </c>
      <c r="N4073" t="s">
        <v>19053</v>
      </c>
      <c r="O4073" t="s">
        <v>34417</v>
      </c>
    </row>
    <row r="4074" spans="1:17" x14ac:dyDescent="0.3">
      <c r="A4074" t="s">
        <v>34418</v>
      </c>
      <c r="B4074" t="s">
        <v>4347</v>
      </c>
      <c r="C4074" t="s">
        <v>34419</v>
      </c>
      <c r="D4074" t="s">
        <v>34420</v>
      </c>
      <c r="E4074" t="s">
        <v>14085</v>
      </c>
      <c r="F4074" t="s">
        <v>34421</v>
      </c>
      <c r="G4074" t="s">
        <v>3917</v>
      </c>
      <c r="H4074">
        <v>35.087899999999998</v>
      </c>
      <c r="I4074">
        <v>47.5</v>
      </c>
      <c r="K4074" t="s">
        <v>34422</v>
      </c>
      <c r="L4074">
        <v>7558</v>
      </c>
      <c r="M4074">
        <v>0</v>
      </c>
      <c r="N4074" t="s">
        <v>19053</v>
      </c>
      <c r="O4074" t="s">
        <v>34423</v>
      </c>
    </row>
    <row r="4075" spans="1:17" x14ac:dyDescent="0.3">
      <c r="A4075" t="s">
        <v>34424</v>
      </c>
      <c r="B4075" t="s">
        <v>4347</v>
      </c>
      <c r="C4075" t="s">
        <v>34425</v>
      </c>
      <c r="D4075" t="s">
        <v>34426</v>
      </c>
      <c r="E4075" t="s">
        <v>14085</v>
      </c>
      <c r="F4075" t="s">
        <v>34427</v>
      </c>
      <c r="G4075" t="s">
        <v>3917</v>
      </c>
      <c r="H4075">
        <v>205.40299999999999</v>
      </c>
      <c r="I4075">
        <v>45.7</v>
      </c>
      <c r="K4075" t="s">
        <v>34428</v>
      </c>
      <c r="L4075">
        <v>64251</v>
      </c>
      <c r="M4075">
        <v>0</v>
      </c>
      <c r="N4075" t="s">
        <v>19053</v>
      </c>
      <c r="O4075" t="s">
        <v>34429</v>
      </c>
    </row>
    <row r="4076" spans="1:17" x14ac:dyDescent="0.3">
      <c r="A4076" t="s">
        <v>34430</v>
      </c>
      <c r="B4076" t="s">
        <v>4347</v>
      </c>
      <c r="C4076" t="s">
        <v>34431</v>
      </c>
      <c r="D4076" t="s">
        <v>34432</v>
      </c>
      <c r="E4076" t="s">
        <v>14085</v>
      </c>
      <c r="F4076" t="s">
        <v>34433</v>
      </c>
      <c r="G4076" t="s">
        <v>3917</v>
      </c>
      <c r="H4076">
        <v>204.96700000000001</v>
      </c>
      <c r="I4076">
        <v>45.5</v>
      </c>
      <c r="K4076" t="s">
        <v>34434</v>
      </c>
      <c r="L4076">
        <v>64090</v>
      </c>
      <c r="M4076">
        <v>0</v>
      </c>
      <c r="N4076" t="s">
        <v>19053</v>
      </c>
      <c r="O4076" t="s">
        <v>34435</v>
      </c>
    </row>
    <row r="4077" spans="1:17" x14ac:dyDescent="0.3">
      <c r="A4077" t="s">
        <v>321</v>
      </c>
      <c r="B4077" t="s">
        <v>3984</v>
      </c>
      <c r="C4077" t="s">
        <v>34436</v>
      </c>
      <c r="D4077" t="s">
        <v>34437</v>
      </c>
      <c r="E4077" t="s">
        <v>14085</v>
      </c>
      <c r="F4077" t="s">
        <v>34438</v>
      </c>
      <c r="G4077" t="s">
        <v>3917</v>
      </c>
      <c r="H4077">
        <v>73.460999999999999</v>
      </c>
      <c r="I4077">
        <v>46</v>
      </c>
      <c r="K4077" t="s">
        <v>34439</v>
      </c>
      <c r="L4077">
        <v>7793</v>
      </c>
      <c r="M4077">
        <v>0</v>
      </c>
      <c r="N4077" t="s">
        <v>19053</v>
      </c>
      <c r="O4077" t="s">
        <v>34440</v>
      </c>
      <c r="Q4077">
        <v>25</v>
      </c>
    </row>
    <row r="4078" spans="1:17" x14ac:dyDescent="0.3">
      <c r="A4078" t="s">
        <v>319</v>
      </c>
      <c r="B4078" t="s">
        <v>4347</v>
      </c>
      <c r="C4078" t="s">
        <v>34441</v>
      </c>
      <c r="D4078" t="s">
        <v>34442</v>
      </c>
      <c r="E4078" t="s">
        <v>14085</v>
      </c>
      <c r="F4078" t="s">
        <v>34443</v>
      </c>
      <c r="G4078" t="s">
        <v>3917</v>
      </c>
      <c r="H4078">
        <v>44.123899999999999</v>
      </c>
      <c r="I4078">
        <v>0</v>
      </c>
      <c r="K4078" t="s">
        <v>34444</v>
      </c>
      <c r="L4078">
        <v>5310</v>
      </c>
      <c r="M4078">
        <v>0</v>
      </c>
      <c r="N4078" t="s">
        <v>14088</v>
      </c>
      <c r="O4078" t="s">
        <v>34445</v>
      </c>
    </row>
    <row r="4079" spans="1:17" x14ac:dyDescent="0.3">
      <c r="A4079" t="s">
        <v>34446</v>
      </c>
      <c r="B4079" t="s">
        <v>4347</v>
      </c>
      <c r="C4079" t="s">
        <v>34447</v>
      </c>
      <c r="D4079" t="s">
        <v>34448</v>
      </c>
      <c r="E4079" t="s">
        <v>14085</v>
      </c>
      <c r="F4079" t="s">
        <v>34449</v>
      </c>
      <c r="G4079" t="s">
        <v>3917</v>
      </c>
      <c r="H4079">
        <v>36.119</v>
      </c>
      <c r="I4079">
        <v>0</v>
      </c>
      <c r="K4079" t="s">
        <v>34450</v>
      </c>
      <c r="L4079">
        <v>5386</v>
      </c>
      <c r="M4079">
        <v>0</v>
      </c>
      <c r="N4079" t="s">
        <v>14088</v>
      </c>
      <c r="O4079" t="s">
        <v>34451</v>
      </c>
    </row>
    <row r="4080" spans="1:17" x14ac:dyDescent="0.3">
      <c r="A4080" t="s">
        <v>34452</v>
      </c>
      <c r="B4080" t="s">
        <v>4347</v>
      </c>
      <c r="C4080" t="s">
        <v>34453</v>
      </c>
      <c r="D4080" t="s">
        <v>34454</v>
      </c>
      <c r="E4080" t="s">
        <v>14085</v>
      </c>
      <c r="F4080" t="s">
        <v>34455</v>
      </c>
      <c r="G4080" t="s">
        <v>3917</v>
      </c>
      <c r="H4080">
        <v>59.385199999999998</v>
      </c>
      <c r="I4080">
        <v>48.1</v>
      </c>
      <c r="K4080" t="s">
        <v>34456</v>
      </c>
      <c r="L4080">
        <v>50332</v>
      </c>
      <c r="M4080">
        <v>0</v>
      </c>
      <c r="N4080" t="s">
        <v>19053</v>
      </c>
      <c r="O4080" t="s">
        <v>34457</v>
      </c>
    </row>
    <row r="4081" spans="1:17" x14ac:dyDescent="0.3">
      <c r="A4081" t="s">
        <v>34458</v>
      </c>
      <c r="B4081" t="s">
        <v>4347</v>
      </c>
      <c r="C4081" t="s">
        <v>34459</v>
      </c>
      <c r="D4081" t="s">
        <v>34460</v>
      </c>
      <c r="E4081" t="s">
        <v>14085</v>
      </c>
      <c r="F4081" t="s">
        <v>34461</v>
      </c>
      <c r="G4081" t="s">
        <v>3917</v>
      </c>
      <c r="H4081">
        <v>50.768700000000003</v>
      </c>
      <c r="I4081">
        <v>0</v>
      </c>
      <c r="K4081" t="s">
        <v>34462</v>
      </c>
      <c r="L4081">
        <v>9329</v>
      </c>
      <c r="M4081">
        <v>0</v>
      </c>
      <c r="N4081" t="s">
        <v>14088</v>
      </c>
      <c r="O4081" t="s">
        <v>34463</v>
      </c>
    </row>
    <row r="4082" spans="1:17" x14ac:dyDescent="0.3">
      <c r="A4082" t="s">
        <v>34464</v>
      </c>
      <c r="B4082" t="s">
        <v>4347</v>
      </c>
      <c r="C4082" t="s">
        <v>34465</v>
      </c>
      <c r="D4082" t="s">
        <v>34466</v>
      </c>
      <c r="E4082" t="s">
        <v>14085</v>
      </c>
      <c r="F4082" t="s">
        <v>34467</v>
      </c>
      <c r="G4082" t="s">
        <v>3917</v>
      </c>
      <c r="H4082">
        <v>39.210599999999999</v>
      </c>
      <c r="I4082">
        <v>0</v>
      </c>
      <c r="K4082" t="s">
        <v>34468</v>
      </c>
      <c r="L4082">
        <v>18065</v>
      </c>
      <c r="M4082">
        <v>0</v>
      </c>
      <c r="N4082" t="s">
        <v>14088</v>
      </c>
      <c r="O4082" t="s">
        <v>34469</v>
      </c>
    </row>
    <row r="4083" spans="1:17" x14ac:dyDescent="0.3">
      <c r="A4083" t="s">
        <v>34470</v>
      </c>
      <c r="B4083" t="s">
        <v>4347</v>
      </c>
      <c r="C4083" t="s">
        <v>34471</v>
      </c>
      <c r="D4083" t="s">
        <v>34472</v>
      </c>
      <c r="E4083" t="s">
        <v>14085</v>
      </c>
      <c r="F4083" t="s">
        <v>34473</v>
      </c>
      <c r="G4083" t="s">
        <v>3917</v>
      </c>
      <c r="H4083">
        <v>118.334</v>
      </c>
      <c r="I4083">
        <v>45.5</v>
      </c>
      <c r="K4083" t="s">
        <v>34474</v>
      </c>
      <c r="L4083">
        <v>53256</v>
      </c>
      <c r="M4083">
        <v>0</v>
      </c>
      <c r="N4083" t="s">
        <v>19053</v>
      </c>
      <c r="O4083" t="s">
        <v>34475</v>
      </c>
    </row>
    <row r="4084" spans="1:17" x14ac:dyDescent="0.3">
      <c r="A4084" t="s">
        <v>370</v>
      </c>
      <c r="B4084" t="s">
        <v>4347</v>
      </c>
      <c r="C4084" t="s">
        <v>34476</v>
      </c>
      <c r="D4084" t="s">
        <v>34477</v>
      </c>
      <c r="E4084" t="s">
        <v>14085</v>
      </c>
      <c r="F4084" t="s">
        <v>34478</v>
      </c>
      <c r="G4084" t="s">
        <v>3917</v>
      </c>
      <c r="H4084">
        <v>54.782600000000002</v>
      </c>
      <c r="I4084">
        <v>0</v>
      </c>
      <c r="K4084" t="s">
        <v>34479</v>
      </c>
      <c r="L4084">
        <v>10856</v>
      </c>
      <c r="M4084">
        <v>0</v>
      </c>
      <c r="N4084" t="s">
        <v>14088</v>
      </c>
      <c r="O4084" t="s">
        <v>34480</v>
      </c>
    </row>
    <row r="4085" spans="1:17" x14ac:dyDescent="0.3">
      <c r="A4085" t="s">
        <v>34481</v>
      </c>
      <c r="B4085" t="s">
        <v>4347</v>
      </c>
      <c r="C4085" t="s">
        <v>34482</v>
      </c>
      <c r="D4085" t="s">
        <v>34483</v>
      </c>
      <c r="E4085" t="s">
        <v>14085</v>
      </c>
      <c r="F4085" t="s">
        <v>34484</v>
      </c>
      <c r="G4085" t="s">
        <v>3917</v>
      </c>
      <c r="H4085">
        <v>48.078699999999998</v>
      </c>
      <c r="I4085">
        <v>0</v>
      </c>
      <c r="K4085" t="s">
        <v>34485</v>
      </c>
      <c r="L4085">
        <v>11605</v>
      </c>
      <c r="M4085">
        <v>0</v>
      </c>
      <c r="N4085" t="s">
        <v>14088</v>
      </c>
      <c r="O4085" t="s">
        <v>34486</v>
      </c>
    </row>
    <row r="4086" spans="1:17" x14ac:dyDescent="0.3">
      <c r="A4086" t="s">
        <v>34487</v>
      </c>
      <c r="B4086" t="s">
        <v>4347</v>
      </c>
      <c r="C4086" t="s">
        <v>34488</v>
      </c>
      <c r="D4086" t="s">
        <v>34489</v>
      </c>
      <c r="E4086" t="s">
        <v>14085</v>
      </c>
      <c r="F4086" t="s">
        <v>34490</v>
      </c>
      <c r="G4086" t="s">
        <v>3917</v>
      </c>
      <c r="H4086">
        <v>73.801900000000003</v>
      </c>
      <c r="I4086">
        <v>0</v>
      </c>
      <c r="K4086" t="s">
        <v>34491</v>
      </c>
      <c r="L4086">
        <v>36963</v>
      </c>
      <c r="M4086">
        <v>0</v>
      </c>
      <c r="N4086" t="s">
        <v>14088</v>
      </c>
      <c r="O4086" t="s">
        <v>34492</v>
      </c>
    </row>
    <row r="4087" spans="1:17" x14ac:dyDescent="0.3">
      <c r="A4087" t="s">
        <v>34493</v>
      </c>
      <c r="B4087" t="s">
        <v>4347</v>
      </c>
      <c r="C4087" t="s">
        <v>34494</v>
      </c>
      <c r="D4087" t="s">
        <v>34495</v>
      </c>
      <c r="E4087" t="s">
        <v>14085</v>
      </c>
      <c r="F4087" t="s">
        <v>34496</v>
      </c>
      <c r="G4087" t="s">
        <v>3917</v>
      </c>
      <c r="H4087">
        <v>29.764600000000002</v>
      </c>
      <c r="I4087">
        <v>0</v>
      </c>
      <c r="K4087" t="s">
        <v>34497</v>
      </c>
      <c r="L4087">
        <v>5242</v>
      </c>
      <c r="M4087">
        <v>0</v>
      </c>
      <c r="N4087" t="s">
        <v>14088</v>
      </c>
      <c r="O4087" t="s">
        <v>34498</v>
      </c>
    </row>
    <row r="4088" spans="1:17" x14ac:dyDescent="0.3">
      <c r="A4088" t="s">
        <v>34499</v>
      </c>
      <c r="B4088" t="s">
        <v>4347</v>
      </c>
      <c r="C4088" t="s">
        <v>34500</v>
      </c>
      <c r="D4088" t="s">
        <v>34501</v>
      </c>
      <c r="E4088" t="s">
        <v>14085</v>
      </c>
      <c r="F4088" t="s">
        <v>34502</v>
      </c>
      <c r="G4088" t="s">
        <v>3917</v>
      </c>
      <c r="H4088">
        <v>63.817999999999998</v>
      </c>
      <c r="I4088">
        <v>0</v>
      </c>
      <c r="K4088" t="s">
        <v>34503</v>
      </c>
      <c r="L4088">
        <v>15843</v>
      </c>
      <c r="M4088">
        <v>0</v>
      </c>
      <c r="N4088" t="s">
        <v>14088</v>
      </c>
      <c r="O4088" t="s">
        <v>34504</v>
      </c>
    </row>
    <row r="4089" spans="1:17" x14ac:dyDescent="0.3">
      <c r="A4089" t="s">
        <v>34505</v>
      </c>
      <c r="B4089" t="s">
        <v>4347</v>
      </c>
      <c r="C4089" t="s">
        <v>34506</v>
      </c>
      <c r="D4089" t="s">
        <v>34507</v>
      </c>
      <c r="E4089" t="s">
        <v>34508</v>
      </c>
      <c r="F4089" t="s">
        <v>34509</v>
      </c>
      <c r="G4089" t="s">
        <v>3989</v>
      </c>
      <c r="H4089">
        <v>55.323599999999999</v>
      </c>
      <c r="I4089">
        <v>48.1</v>
      </c>
      <c r="K4089" t="s">
        <v>34510</v>
      </c>
      <c r="L4089">
        <v>753</v>
      </c>
      <c r="M4089">
        <v>15123</v>
      </c>
      <c r="N4089" t="s">
        <v>4642</v>
      </c>
      <c r="O4089" t="s">
        <v>34511</v>
      </c>
      <c r="Q4089">
        <v>20</v>
      </c>
    </row>
    <row r="4090" spans="1:17" x14ac:dyDescent="0.3">
      <c r="A4090" t="s">
        <v>34512</v>
      </c>
      <c r="B4090" t="s">
        <v>4347</v>
      </c>
      <c r="C4090" t="s">
        <v>34513</v>
      </c>
      <c r="D4090" t="s">
        <v>34514</v>
      </c>
      <c r="E4090" t="s">
        <v>14085</v>
      </c>
      <c r="F4090" t="s">
        <v>34515</v>
      </c>
      <c r="G4090" t="s">
        <v>3917</v>
      </c>
      <c r="H4090">
        <v>56.872399999999999</v>
      </c>
      <c r="I4090">
        <v>43.4</v>
      </c>
      <c r="K4090" t="s">
        <v>34516</v>
      </c>
      <c r="L4090">
        <v>7819</v>
      </c>
      <c r="M4090">
        <v>0</v>
      </c>
      <c r="N4090" t="s">
        <v>19053</v>
      </c>
      <c r="O4090" t="s">
        <v>34517</v>
      </c>
    </row>
    <row r="4091" spans="1:17" x14ac:dyDescent="0.3">
      <c r="A4091" t="s">
        <v>369</v>
      </c>
      <c r="B4091" t="s">
        <v>4347</v>
      </c>
      <c r="C4091" t="s">
        <v>34518</v>
      </c>
      <c r="D4091" t="s">
        <v>34519</v>
      </c>
      <c r="E4091" t="s">
        <v>14085</v>
      </c>
      <c r="F4091" t="s">
        <v>34520</v>
      </c>
      <c r="G4091" t="s">
        <v>3917</v>
      </c>
      <c r="H4091">
        <v>140.67599999999999</v>
      </c>
      <c r="I4091">
        <v>43.2</v>
      </c>
      <c r="K4091" t="s">
        <v>34521</v>
      </c>
      <c r="L4091">
        <v>51308</v>
      </c>
      <c r="M4091">
        <v>0</v>
      </c>
      <c r="N4091" t="s">
        <v>19053</v>
      </c>
      <c r="O4091" t="s">
        <v>34522</v>
      </c>
    </row>
    <row r="4092" spans="1:17" x14ac:dyDescent="0.3">
      <c r="A4092" t="s">
        <v>34523</v>
      </c>
      <c r="B4092" t="s">
        <v>4347</v>
      </c>
      <c r="C4092" t="s">
        <v>34524</v>
      </c>
      <c r="D4092" t="s">
        <v>34525</v>
      </c>
      <c r="E4092" t="s">
        <v>14085</v>
      </c>
      <c r="F4092" t="s">
        <v>34526</v>
      </c>
      <c r="G4092" t="s">
        <v>3917</v>
      </c>
      <c r="H4092">
        <v>64.797399999999996</v>
      </c>
      <c r="I4092">
        <v>52</v>
      </c>
      <c r="K4092" t="s">
        <v>34527</v>
      </c>
      <c r="L4092">
        <v>14241</v>
      </c>
      <c r="M4092">
        <v>0</v>
      </c>
      <c r="N4092" t="s">
        <v>19053</v>
      </c>
      <c r="O4092" t="s">
        <v>34528</v>
      </c>
    </row>
    <row r="4093" spans="1:17" x14ac:dyDescent="0.3">
      <c r="A4093" t="s">
        <v>34529</v>
      </c>
      <c r="B4093" t="s">
        <v>4347</v>
      </c>
      <c r="C4093" t="s">
        <v>34530</v>
      </c>
      <c r="D4093" t="s">
        <v>34531</v>
      </c>
      <c r="E4093" t="s">
        <v>14085</v>
      </c>
      <c r="F4093" t="s">
        <v>34532</v>
      </c>
      <c r="G4093" t="s">
        <v>3917</v>
      </c>
      <c r="H4093">
        <v>88.643900000000002</v>
      </c>
      <c r="I4093">
        <v>47.4</v>
      </c>
      <c r="K4093" t="s">
        <v>34533</v>
      </c>
      <c r="L4093">
        <v>22422</v>
      </c>
      <c r="M4093">
        <v>0</v>
      </c>
      <c r="N4093" t="s">
        <v>19053</v>
      </c>
      <c r="O4093" t="s">
        <v>34534</v>
      </c>
    </row>
    <row r="4094" spans="1:17" x14ac:dyDescent="0.3">
      <c r="A4094" t="s">
        <v>325</v>
      </c>
      <c r="B4094" t="s">
        <v>4347</v>
      </c>
      <c r="C4094" t="s">
        <v>34535</v>
      </c>
      <c r="D4094" t="s">
        <v>34536</v>
      </c>
      <c r="E4094" t="s">
        <v>14085</v>
      </c>
      <c r="F4094" t="s">
        <v>34537</v>
      </c>
      <c r="G4094" t="s">
        <v>3917</v>
      </c>
      <c r="H4094">
        <v>35.703600000000002</v>
      </c>
      <c r="I4094">
        <v>46.3</v>
      </c>
      <c r="K4094" t="s">
        <v>34538</v>
      </c>
      <c r="L4094">
        <v>5323</v>
      </c>
      <c r="M4094">
        <v>0</v>
      </c>
      <c r="N4094" t="s">
        <v>19053</v>
      </c>
      <c r="O4094" t="s">
        <v>34539</v>
      </c>
    </row>
    <row r="4095" spans="1:17" x14ac:dyDescent="0.3">
      <c r="A4095" t="s">
        <v>34540</v>
      </c>
      <c r="B4095" t="s">
        <v>4347</v>
      </c>
      <c r="C4095" t="s">
        <v>34541</v>
      </c>
      <c r="D4095" t="s">
        <v>34542</v>
      </c>
      <c r="E4095" t="s">
        <v>14085</v>
      </c>
      <c r="F4095" t="s">
        <v>34543</v>
      </c>
      <c r="G4095" t="s">
        <v>3917</v>
      </c>
      <c r="H4095">
        <v>40.935299999999998</v>
      </c>
      <c r="I4095">
        <v>47.4</v>
      </c>
      <c r="K4095" t="s">
        <v>34544</v>
      </c>
      <c r="L4095">
        <v>9715</v>
      </c>
      <c r="M4095">
        <v>0</v>
      </c>
      <c r="N4095" t="s">
        <v>19053</v>
      </c>
      <c r="O4095" t="s">
        <v>34545</v>
      </c>
    </row>
    <row r="4096" spans="1:17" x14ac:dyDescent="0.3">
      <c r="A4096" t="s">
        <v>34546</v>
      </c>
      <c r="B4096" t="s">
        <v>4347</v>
      </c>
      <c r="C4096" t="s">
        <v>34547</v>
      </c>
      <c r="D4096" t="s">
        <v>34548</v>
      </c>
      <c r="E4096" t="s">
        <v>14085</v>
      </c>
      <c r="F4096" t="s">
        <v>34549</v>
      </c>
      <c r="G4096" t="s">
        <v>3917</v>
      </c>
      <c r="H4096">
        <v>54.844700000000003</v>
      </c>
      <c r="I4096">
        <v>50.2</v>
      </c>
      <c r="K4096" t="s">
        <v>34550</v>
      </c>
      <c r="L4096">
        <v>18889</v>
      </c>
      <c r="M4096">
        <v>0</v>
      </c>
      <c r="N4096" t="s">
        <v>19053</v>
      </c>
      <c r="O4096" t="s">
        <v>34551</v>
      </c>
    </row>
    <row r="4097" spans="1:15" x14ac:dyDescent="0.3">
      <c r="A4097" t="s">
        <v>34552</v>
      </c>
      <c r="B4097" t="s">
        <v>4347</v>
      </c>
      <c r="C4097" t="s">
        <v>34553</v>
      </c>
      <c r="D4097" t="s">
        <v>34554</v>
      </c>
      <c r="E4097" t="s">
        <v>14085</v>
      </c>
      <c r="F4097" t="s">
        <v>34555</v>
      </c>
      <c r="G4097" t="s">
        <v>3917</v>
      </c>
      <c r="H4097">
        <v>49.2622</v>
      </c>
      <c r="I4097">
        <v>50</v>
      </c>
      <c r="K4097" t="s">
        <v>34556</v>
      </c>
      <c r="L4097">
        <v>7979</v>
      </c>
      <c r="M4097">
        <v>0</v>
      </c>
      <c r="N4097" t="s">
        <v>19053</v>
      </c>
      <c r="O4097" t="s">
        <v>34557</v>
      </c>
    </row>
    <row r="4098" spans="1:15" x14ac:dyDescent="0.3">
      <c r="A4098" t="s">
        <v>34558</v>
      </c>
      <c r="B4098" t="s">
        <v>4347</v>
      </c>
      <c r="C4098" t="s">
        <v>34559</v>
      </c>
      <c r="D4098" t="s">
        <v>34560</v>
      </c>
      <c r="E4098" t="s">
        <v>14085</v>
      </c>
      <c r="F4098" t="s">
        <v>34561</v>
      </c>
      <c r="G4098" t="s">
        <v>3917</v>
      </c>
      <c r="H4098">
        <v>119.315</v>
      </c>
      <c r="I4098">
        <v>44.3</v>
      </c>
      <c r="K4098" t="s">
        <v>34562</v>
      </c>
      <c r="L4098">
        <v>49305</v>
      </c>
      <c r="M4098">
        <v>0</v>
      </c>
      <c r="N4098" t="s">
        <v>19053</v>
      </c>
      <c r="O4098" t="s">
        <v>34563</v>
      </c>
    </row>
    <row r="4099" spans="1:15" x14ac:dyDescent="0.3">
      <c r="A4099" t="s">
        <v>34564</v>
      </c>
      <c r="B4099" t="s">
        <v>4347</v>
      </c>
      <c r="C4099" t="s">
        <v>34565</v>
      </c>
      <c r="D4099" t="s">
        <v>34566</v>
      </c>
      <c r="E4099" t="s">
        <v>14085</v>
      </c>
      <c r="F4099" t="s">
        <v>34567</v>
      </c>
      <c r="G4099" t="s">
        <v>3917</v>
      </c>
      <c r="H4099">
        <v>75.580500000000001</v>
      </c>
      <c r="I4099">
        <v>50.5</v>
      </c>
      <c r="K4099" t="s">
        <v>34568</v>
      </c>
      <c r="L4099">
        <v>25489</v>
      </c>
      <c r="M4099">
        <v>0</v>
      </c>
      <c r="N4099" t="s">
        <v>19053</v>
      </c>
      <c r="O4099" t="s">
        <v>34569</v>
      </c>
    </row>
    <row r="4100" spans="1:15" x14ac:dyDescent="0.3">
      <c r="A4100" t="s">
        <v>34570</v>
      </c>
      <c r="B4100" t="s">
        <v>3923</v>
      </c>
      <c r="C4100" t="s">
        <v>34571</v>
      </c>
      <c r="D4100" t="s">
        <v>34572</v>
      </c>
      <c r="E4100" t="s">
        <v>34573</v>
      </c>
      <c r="F4100" t="s">
        <v>34574</v>
      </c>
      <c r="G4100" t="s">
        <v>3989</v>
      </c>
      <c r="H4100">
        <v>696.30600000000004</v>
      </c>
      <c r="I4100">
        <v>0</v>
      </c>
      <c r="K4100" t="s">
        <v>34575</v>
      </c>
      <c r="L4100">
        <v>18827</v>
      </c>
      <c r="M4100">
        <v>0</v>
      </c>
      <c r="N4100" t="s">
        <v>19053</v>
      </c>
      <c r="O4100" t="s">
        <v>34576</v>
      </c>
    </row>
    <row r="4101" spans="1:15" x14ac:dyDescent="0.3">
      <c r="A4101" t="s">
        <v>34577</v>
      </c>
      <c r="B4101" t="s">
        <v>4347</v>
      </c>
      <c r="C4101" t="s">
        <v>34578</v>
      </c>
      <c r="D4101" t="s">
        <v>34579</v>
      </c>
      <c r="E4101" t="s">
        <v>14085</v>
      </c>
      <c r="F4101" t="s">
        <v>34580</v>
      </c>
      <c r="G4101" t="s">
        <v>3917</v>
      </c>
      <c r="H4101">
        <v>55.4634</v>
      </c>
      <c r="I4101">
        <v>49.9</v>
      </c>
      <c r="K4101" t="s">
        <v>34581</v>
      </c>
      <c r="L4101">
        <v>15093</v>
      </c>
      <c r="M4101">
        <v>0</v>
      </c>
      <c r="N4101" t="s">
        <v>19053</v>
      </c>
      <c r="O4101" t="s">
        <v>34582</v>
      </c>
    </row>
    <row r="4102" spans="1:15" x14ac:dyDescent="0.3">
      <c r="A4102" t="s">
        <v>318</v>
      </c>
      <c r="B4102" t="s">
        <v>4347</v>
      </c>
      <c r="C4102" t="s">
        <v>34583</v>
      </c>
      <c r="D4102" t="s">
        <v>34584</v>
      </c>
      <c r="E4102" t="s">
        <v>34585</v>
      </c>
      <c r="F4102" t="s">
        <v>34586</v>
      </c>
      <c r="G4102" t="s">
        <v>3989</v>
      </c>
      <c r="H4102">
        <v>54.790999999999997</v>
      </c>
      <c r="I4102">
        <v>52</v>
      </c>
      <c r="K4102" t="s">
        <v>34587</v>
      </c>
      <c r="L4102">
        <v>841</v>
      </c>
      <c r="M4102">
        <v>0</v>
      </c>
      <c r="N4102" t="s">
        <v>34588</v>
      </c>
      <c r="O4102" t="s">
        <v>34589</v>
      </c>
    </row>
    <row r="4103" spans="1:15" x14ac:dyDescent="0.3">
      <c r="A4103" t="s">
        <v>34590</v>
      </c>
      <c r="B4103" t="s">
        <v>4347</v>
      </c>
      <c r="C4103" t="s">
        <v>34591</v>
      </c>
      <c r="D4103" t="s">
        <v>34592</v>
      </c>
      <c r="E4103" t="s">
        <v>14085</v>
      </c>
      <c r="F4103" t="s">
        <v>34593</v>
      </c>
      <c r="G4103" t="s">
        <v>3917</v>
      </c>
      <c r="H4103">
        <v>40.058900000000001</v>
      </c>
      <c r="I4103">
        <v>0</v>
      </c>
      <c r="K4103" t="s">
        <v>34594</v>
      </c>
      <c r="L4103">
        <v>7975</v>
      </c>
      <c r="M4103">
        <v>0</v>
      </c>
      <c r="N4103" t="s">
        <v>14088</v>
      </c>
      <c r="O4103" t="s">
        <v>34595</v>
      </c>
    </row>
    <row r="4104" spans="1:15" x14ac:dyDescent="0.3">
      <c r="A4104" t="s">
        <v>34596</v>
      </c>
      <c r="B4104" t="s">
        <v>4347</v>
      </c>
      <c r="C4104" t="s">
        <v>34597</v>
      </c>
      <c r="D4104" t="s">
        <v>34598</v>
      </c>
      <c r="E4104" t="s">
        <v>14085</v>
      </c>
      <c r="F4104" t="s">
        <v>34599</v>
      </c>
      <c r="G4104" t="s">
        <v>3917</v>
      </c>
      <c r="H4104">
        <v>50.539700000000003</v>
      </c>
      <c r="I4104">
        <v>0</v>
      </c>
      <c r="K4104" t="s">
        <v>34600</v>
      </c>
      <c r="L4104">
        <v>13906</v>
      </c>
      <c r="M4104">
        <v>0</v>
      </c>
      <c r="N4104" t="s">
        <v>14088</v>
      </c>
      <c r="O4104" t="s">
        <v>34601</v>
      </c>
    </row>
    <row r="4105" spans="1:15" x14ac:dyDescent="0.3">
      <c r="A4105" t="s">
        <v>34602</v>
      </c>
      <c r="B4105" t="s">
        <v>4347</v>
      </c>
      <c r="C4105" t="s">
        <v>34603</v>
      </c>
      <c r="D4105" t="s">
        <v>34604</v>
      </c>
      <c r="E4105" t="s">
        <v>14085</v>
      </c>
      <c r="F4105" t="s">
        <v>34605</v>
      </c>
      <c r="G4105" t="s">
        <v>3917</v>
      </c>
      <c r="H4105">
        <v>47.876300000000001</v>
      </c>
      <c r="I4105">
        <v>0</v>
      </c>
      <c r="K4105" t="s">
        <v>34606</v>
      </c>
      <c r="L4105">
        <v>15587</v>
      </c>
      <c r="M4105">
        <v>0</v>
      </c>
      <c r="N4105" t="s">
        <v>14088</v>
      </c>
      <c r="O4105" t="s">
        <v>34607</v>
      </c>
    </row>
    <row r="4106" spans="1:15" x14ac:dyDescent="0.3">
      <c r="A4106" t="s">
        <v>34608</v>
      </c>
      <c r="B4106" t="s">
        <v>4347</v>
      </c>
      <c r="C4106" t="s">
        <v>34609</v>
      </c>
      <c r="D4106" t="s">
        <v>34610</v>
      </c>
      <c r="E4106" t="s">
        <v>14085</v>
      </c>
      <c r="F4106" t="s">
        <v>34611</v>
      </c>
      <c r="G4106" t="s">
        <v>3917</v>
      </c>
      <c r="H4106">
        <v>49.979100000000003</v>
      </c>
      <c r="I4106">
        <v>0</v>
      </c>
      <c r="K4106" t="s">
        <v>34612</v>
      </c>
      <c r="L4106">
        <v>13496</v>
      </c>
      <c r="M4106">
        <v>0</v>
      </c>
      <c r="N4106" t="s">
        <v>14088</v>
      </c>
      <c r="O4106" t="s">
        <v>34613</v>
      </c>
    </row>
    <row r="4107" spans="1:15" x14ac:dyDescent="0.3">
      <c r="A4107" t="s">
        <v>34614</v>
      </c>
      <c r="B4107" t="s">
        <v>4347</v>
      </c>
      <c r="C4107" t="s">
        <v>34615</v>
      </c>
      <c r="D4107" t="s">
        <v>34616</v>
      </c>
      <c r="E4107" t="s">
        <v>14085</v>
      </c>
      <c r="F4107" t="s">
        <v>34617</v>
      </c>
      <c r="G4107" t="s">
        <v>3917</v>
      </c>
      <c r="H4107">
        <v>29.4133</v>
      </c>
      <c r="I4107">
        <v>0</v>
      </c>
      <c r="K4107" t="s">
        <v>34618</v>
      </c>
      <c r="L4107">
        <v>9339</v>
      </c>
      <c r="M4107">
        <v>0</v>
      </c>
      <c r="N4107" t="s">
        <v>14088</v>
      </c>
      <c r="O4107" t="s">
        <v>34619</v>
      </c>
    </row>
    <row r="4108" spans="1:15" x14ac:dyDescent="0.3">
      <c r="A4108" t="s">
        <v>328</v>
      </c>
      <c r="B4108" t="s">
        <v>4347</v>
      </c>
      <c r="C4108" t="s">
        <v>34620</v>
      </c>
      <c r="D4108" t="s">
        <v>34621</v>
      </c>
      <c r="E4108" t="s">
        <v>14085</v>
      </c>
      <c r="F4108" t="s">
        <v>34622</v>
      </c>
      <c r="G4108" t="s">
        <v>3917</v>
      </c>
      <c r="H4108">
        <v>84.437799999999996</v>
      </c>
      <c r="I4108">
        <v>0</v>
      </c>
      <c r="K4108" t="s">
        <v>34623</v>
      </c>
      <c r="L4108">
        <v>25404</v>
      </c>
      <c r="M4108">
        <v>0</v>
      </c>
      <c r="N4108" t="s">
        <v>14088</v>
      </c>
      <c r="O4108" t="s">
        <v>34624</v>
      </c>
    </row>
    <row r="4109" spans="1:15" x14ac:dyDescent="0.3">
      <c r="A4109" t="s">
        <v>34625</v>
      </c>
      <c r="B4109" t="s">
        <v>4347</v>
      </c>
      <c r="C4109" t="s">
        <v>34626</v>
      </c>
      <c r="D4109" t="s">
        <v>34627</v>
      </c>
      <c r="E4109" t="s">
        <v>14085</v>
      </c>
      <c r="F4109" t="s">
        <v>34628</v>
      </c>
      <c r="G4109" t="s">
        <v>3917</v>
      </c>
      <c r="H4109">
        <v>37.9343</v>
      </c>
      <c r="I4109">
        <v>0</v>
      </c>
      <c r="K4109" t="s">
        <v>34629</v>
      </c>
      <c r="L4109">
        <v>6446</v>
      </c>
      <c r="M4109">
        <v>0</v>
      </c>
      <c r="N4109" t="s">
        <v>14088</v>
      </c>
      <c r="O4109" t="s">
        <v>34630</v>
      </c>
    </row>
    <row r="4110" spans="1:15" x14ac:dyDescent="0.3">
      <c r="A4110" t="s">
        <v>34631</v>
      </c>
      <c r="B4110" t="s">
        <v>4347</v>
      </c>
      <c r="C4110" t="s">
        <v>34632</v>
      </c>
      <c r="D4110" t="s">
        <v>34633</v>
      </c>
      <c r="E4110" t="s">
        <v>34634</v>
      </c>
      <c r="F4110" t="s">
        <v>34635</v>
      </c>
      <c r="G4110" t="s">
        <v>3989</v>
      </c>
      <c r="H4110">
        <v>48.4968</v>
      </c>
      <c r="I4110">
        <v>48.9</v>
      </c>
      <c r="K4110" t="s">
        <v>34636</v>
      </c>
      <c r="L4110">
        <v>149</v>
      </c>
      <c r="M4110">
        <v>11148</v>
      </c>
      <c r="N4110" t="s">
        <v>8482</v>
      </c>
      <c r="O4110" t="s">
        <v>34637</v>
      </c>
    </row>
    <row r="4111" spans="1:15" x14ac:dyDescent="0.3">
      <c r="A4111" t="s">
        <v>34638</v>
      </c>
      <c r="B4111" t="s">
        <v>4347</v>
      </c>
      <c r="C4111" t="s">
        <v>34639</v>
      </c>
      <c r="D4111" t="s">
        <v>34640</v>
      </c>
      <c r="E4111" t="s">
        <v>14085</v>
      </c>
      <c r="F4111" t="s">
        <v>34641</v>
      </c>
      <c r="G4111" t="s">
        <v>3917</v>
      </c>
      <c r="H4111">
        <v>45.279899999999998</v>
      </c>
      <c r="I4111">
        <v>0</v>
      </c>
      <c r="K4111" t="s">
        <v>34642</v>
      </c>
      <c r="L4111">
        <v>10584</v>
      </c>
      <c r="M4111">
        <v>0</v>
      </c>
      <c r="N4111" t="s">
        <v>14088</v>
      </c>
      <c r="O4111" t="s">
        <v>34643</v>
      </c>
    </row>
    <row r="4112" spans="1:15" x14ac:dyDescent="0.3">
      <c r="A4112" t="s">
        <v>34644</v>
      </c>
      <c r="B4112" t="s">
        <v>4347</v>
      </c>
      <c r="C4112" t="s">
        <v>34645</v>
      </c>
      <c r="D4112" t="s">
        <v>34646</v>
      </c>
      <c r="E4112" t="s">
        <v>14085</v>
      </c>
      <c r="F4112" t="s">
        <v>34647</v>
      </c>
      <c r="G4112" t="s">
        <v>3917</v>
      </c>
      <c r="H4112">
        <v>85.573999999999998</v>
      </c>
      <c r="I4112">
        <v>0</v>
      </c>
      <c r="K4112" t="s">
        <v>34648</v>
      </c>
      <c r="L4112">
        <v>25797</v>
      </c>
      <c r="M4112">
        <v>0</v>
      </c>
      <c r="N4112" t="s">
        <v>14088</v>
      </c>
      <c r="O4112" t="s">
        <v>34649</v>
      </c>
    </row>
    <row r="4113" spans="1:17" x14ac:dyDescent="0.3">
      <c r="A4113" t="s">
        <v>34650</v>
      </c>
      <c r="B4113" t="s">
        <v>4347</v>
      </c>
      <c r="C4113" t="s">
        <v>34651</v>
      </c>
      <c r="D4113" t="s">
        <v>34652</v>
      </c>
      <c r="E4113" t="s">
        <v>14085</v>
      </c>
      <c r="F4113" t="s">
        <v>34653</v>
      </c>
      <c r="G4113" t="s">
        <v>3917</v>
      </c>
      <c r="H4113">
        <v>85.890199999999993</v>
      </c>
      <c r="I4113">
        <v>0</v>
      </c>
      <c r="K4113" t="s">
        <v>34654</v>
      </c>
      <c r="L4113">
        <v>29607</v>
      </c>
      <c r="M4113">
        <v>0</v>
      </c>
      <c r="N4113" t="s">
        <v>14088</v>
      </c>
      <c r="O4113" t="s">
        <v>34655</v>
      </c>
    </row>
    <row r="4114" spans="1:17" x14ac:dyDescent="0.3">
      <c r="A4114" t="s">
        <v>314</v>
      </c>
      <c r="B4114" t="s">
        <v>4347</v>
      </c>
      <c r="C4114" t="s">
        <v>34656</v>
      </c>
      <c r="D4114" t="s">
        <v>34657</v>
      </c>
      <c r="E4114" t="s">
        <v>14085</v>
      </c>
      <c r="F4114" t="s">
        <v>34658</v>
      </c>
      <c r="G4114" t="s">
        <v>3917</v>
      </c>
      <c r="H4114">
        <v>52.485500000000002</v>
      </c>
      <c r="I4114">
        <v>0</v>
      </c>
      <c r="K4114" t="s">
        <v>34659</v>
      </c>
      <c r="L4114">
        <v>17345</v>
      </c>
      <c r="M4114">
        <v>0</v>
      </c>
      <c r="N4114" t="s">
        <v>14088</v>
      </c>
      <c r="O4114" t="s">
        <v>34660</v>
      </c>
    </row>
    <row r="4115" spans="1:17" x14ac:dyDescent="0.3">
      <c r="A4115" t="s">
        <v>34661</v>
      </c>
      <c r="B4115" t="s">
        <v>3984</v>
      </c>
      <c r="C4115" t="s">
        <v>34662</v>
      </c>
      <c r="D4115" t="s">
        <v>34663</v>
      </c>
      <c r="E4115" t="s">
        <v>14085</v>
      </c>
      <c r="F4115" t="s">
        <v>34664</v>
      </c>
      <c r="G4115" t="s">
        <v>3917</v>
      </c>
      <c r="H4115">
        <v>171.988</v>
      </c>
      <c r="I4115">
        <v>0</v>
      </c>
      <c r="K4115" t="s">
        <v>34665</v>
      </c>
      <c r="L4115">
        <v>26186</v>
      </c>
      <c r="M4115">
        <v>0</v>
      </c>
      <c r="N4115" t="s">
        <v>14088</v>
      </c>
      <c r="O4115" t="s">
        <v>34666</v>
      </c>
    </row>
    <row r="4116" spans="1:17" x14ac:dyDescent="0.3">
      <c r="A4116" t="s">
        <v>313</v>
      </c>
      <c r="B4116" t="s">
        <v>4347</v>
      </c>
      <c r="C4116" t="s">
        <v>34667</v>
      </c>
      <c r="D4116" t="s">
        <v>34668</v>
      </c>
      <c r="E4116" t="s">
        <v>34669</v>
      </c>
      <c r="F4116" t="s">
        <v>34670</v>
      </c>
      <c r="G4116" t="s">
        <v>3917</v>
      </c>
      <c r="H4116">
        <v>56.488799999999998</v>
      </c>
      <c r="I4116">
        <v>50.2</v>
      </c>
      <c r="K4116" t="s">
        <v>34671</v>
      </c>
      <c r="L4116">
        <v>3790</v>
      </c>
      <c r="M4116">
        <v>0</v>
      </c>
      <c r="N4116" t="s">
        <v>15358</v>
      </c>
      <c r="O4116" t="s">
        <v>34672</v>
      </c>
    </row>
    <row r="4117" spans="1:17" x14ac:dyDescent="0.3">
      <c r="A4117" t="s">
        <v>34673</v>
      </c>
      <c r="B4117" t="s">
        <v>4198</v>
      </c>
      <c r="C4117" t="s">
        <v>34674</v>
      </c>
      <c r="D4117" t="s">
        <v>34675</v>
      </c>
      <c r="E4117" t="s">
        <v>34676</v>
      </c>
      <c r="F4117" t="s">
        <v>34677</v>
      </c>
      <c r="G4117" t="s">
        <v>3917</v>
      </c>
      <c r="H4117">
        <v>39.023000000000003</v>
      </c>
      <c r="I4117">
        <v>37.1</v>
      </c>
      <c r="K4117" t="s">
        <v>34678</v>
      </c>
      <c r="L4117">
        <v>5775</v>
      </c>
      <c r="M4117">
        <v>15894</v>
      </c>
      <c r="N4117" t="s">
        <v>34679</v>
      </c>
      <c r="O4117" t="s">
        <v>34680</v>
      </c>
      <c r="Q4117">
        <v>20</v>
      </c>
    </row>
    <row r="4118" spans="1:17" x14ac:dyDescent="0.3">
      <c r="A4118" t="s">
        <v>34681</v>
      </c>
      <c r="B4118" t="s">
        <v>4347</v>
      </c>
      <c r="C4118" t="s">
        <v>34682</v>
      </c>
      <c r="D4118" t="s">
        <v>34683</v>
      </c>
      <c r="E4118" t="s">
        <v>14085</v>
      </c>
      <c r="F4118" t="s">
        <v>34684</v>
      </c>
      <c r="G4118" t="s">
        <v>3917</v>
      </c>
      <c r="H4118">
        <v>116.10899999999999</v>
      </c>
      <c r="I4118">
        <v>0</v>
      </c>
      <c r="K4118" t="s">
        <v>34685</v>
      </c>
      <c r="L4118">
        <v>83801</v>
      </c>
      <c r="M4118">
        <v>0</v>
      </c>
      <c r="N4118" t="s">
        <v>14088</v>
      </c>
      <c r="O4118" t="s">
        <v>34686</v>
      </c>
    </row>
    <row r="4119" spans="1:17" x14ac:dyDescent="0.3">
      <c r="A4119" t="s">
        <v>34687</v>
      </c>
      <c r="B4119" t="s">
        <v>4226</v>
      </c>
      <c r="C4119" t="s">
        <v>34688</v>
      </c>
      <c r="D4119" t="s">
        <v>34689</v>
      </c>
      <c r="E4119" t="s">
        <v>31281</v>
      </c>
      <c r="F4119" t="s">
        <v>34690</v>
      </c>
      <c r="G4119" t="s">
        <v>3906</v>
      </c>
      <c r="H4119">
        <v>192.661</v>
      </c>
      <c r="I4119">
        <v>43.880299999999998</v>
      </c>
      <c r="J4119" t="s">
        <v>34691</v>
      </c>
      <c r="K4119" t="s">
        <v>34692</v>
      </c>
      <c r="L4119">
        <v>119</v>
      </c>
      <c r="M4119">
        <v>0</v>
      </c>
      <c r="N4119" t="s">
        <v>31285</v>
      </c>
      <c r="O4119" t="s">
        <v>34693</v>
      </c>
    </row>
    <row r="4120" spans="1:17" x14ac:dyDescent="0.3">
      <c r="A4120" t="s">
        <v>34694</v>
      </c>
      <c r="B4120" t="s">
        <v>4635</v>
      </c>
      <c r="C4120" t="s">
        <v>34695</v>
      </c>
      <c r="D4120" t="s">
        <v>34696</v>
      </c>
      <c r="E4120" t="s">
        <v>4688</v>
      </c>
      <c r="F4120" t="s">
        <v>34697</v>
      </c>
      <c r="G4120" t="s">
        <v>3917</v>
      </c>
      <c r="H4120">
        <v>965.904</v>
      </c>
      <c r="I4120">
        <v>42.1</v>
      </c>
      <c r="K4120" t="s">
        <v>34698</v>
      </c>
      <c r="L4120">
        <v>2217</v>
      </c>
      <c r="M4120">
        <v>21504</v>
      </c>
      <c r="N4120" t="s">
        <v>4661</v>
      </c>
      <c r="O4120" t="s">
        <v>34699</v>
      </c>
      <c r="P4120" t="s">
        <v>34700</v>
      </c>
    </row>
    <row r="4121" spans="1:17" x14ac:dyDescent="0.3">
      <c r="A4121" t="s">
        <v>34701</v>
      </c>
      <c r="B4121" t="s">
        <v>4635</v>
      </c>
      <c r="C4121" t="s">
        <v>34702</v>
      </c>
      <c r="D4121" t="s">
        <v>34703</v>
      </c>
      <c r="E4121" t="s">
        <v>4688</v>
      </c>
      <c r="F4121" t="s">
        <v>34704</v>
      </c>
      <c r="G4121" t="s">
        <v>3917</v>
      </c>
      <c r="H4121">
        <v>1228.9000000000001</v>
      </c>
      <c r="I4121">
        <v>41.6</v>
      </c>
      <c r="K4121" t="s">
        <v>34705</v>
      </c>
      <c r="L4121">
        <v>4120</v>
      </c>
      <c r="M4121">
        <v>37618</v>
      </c>
      <c r="N4121" t="s">
        <v>4661</v>
      </c>
      <c r="O4121" t="s">
        <v>34706</v>
      </c>
      <c r="P4121" t="s">
        <v>34707</v>
      </c>
    </row>
    <row r="4122" spans="1:17" x14ac:dyDescent="0.3">
      <c r="A4122" t="s">
        <v>34708</v>
      </c>
      <c r="B4122" t="s">
        <v>3984</v>
      </c>
      <c r="C4122" t="s">
        <v>34709</v>
      </c>
      <c r="D4122" t="s">
        <v>34710</v>
      </c>
      <c r="E4122" t="s">
        <v>7128</v>
      </c>
      <c r="F4122" t="s">
        <v>34711</v>
      </c>
      <c r="G4122" t="s">
        <v>3917</v>
      </c>
      <c r="H4122">
        <v>10.2698</v>
      </c>
      <c r="I4122">
        <v>35.9</v>
      </c>
      <c r="K4122" t="s">
        <v>34712</v>
      </c>
      <c r="L4122">
        <v>856</v>
      </c>
      <c r="M4122">
        <v>0</v>
      </c>
      <c r="N4122" t="s">
        <v>7131</v>
      </c>
      <c r="O4122" t="s">
        <v>34713</v>
      </c>
      <c r="Q4122">
        <v>25</v>
      </c>
    </row>
    <row r="4123" spans="1:17" x14ac:dyDescent="0.3">
      <c r="A4123" t="s">
        <v>34714</v>
      </c>
      <c r="B4123" t="s">
        <v>3984</v>
      </c>
      <c r="C4123" t="s">
        <v>34715</v>
      </c>
      <c r="D4123" t="s">
        <v>34716</v>
      </c>
      <c r="E4123" t="s">
        <v>34717</v>
      </c>
      <c r="F4123" t="s">
        <v>34718</v>
      </c>
      <c r="G4123" t="s">
        <v>3917</v>
      </c>
      <c r="H4123">
        <v>10.5686</v>
      </c>
      <c r="I4123">
        <v>41.6</v>
      </c>
      <c r="K4123" t="s">
        <v>34719</v>
      </c>
      <c r="L4123">
        <v>714</v>
      </c>
      <c r="M4123">
        <v>0</v>
      </c>
      <c r="N4123" t="s">
        <v>13558</v>
      </c>
      <c r="O4123" t="s">
        <v>34720</v>
      </c>
      <c r="Q4123">
        <v>25</v>
      </c>
    </row>
    <row r="4124" spans="1:17" x14ac:dyDescent="0.3">
      <c r="A4124" t="s">
        <v>34721</v>
      </c>
      <c r="B4124" t="s">
        <v>3984</v>
      </c>
      <c r="C4124" t="s">
        <v>34722</v>
      </c>
      <c r="D4124" t="s">
        <v>34723</v>
      </c>
      <c r="E4124" t="s">
        <v>34724</v>
      </c>
      <c r="F4124" t="s">
        <v>34725</v>
      </c>
      <c r="G4124" t="s">
        <v>3917</v>
      </c>
      <c r="H4124">
        <v>37.909999999999997</v>
      </c>
      <c r="I4124">
        <v>45.9</v>
      </c>
      <c r="K4124" t="s">
        <v>34726</v>
      </c>
      <c r="L4124">
        <v>531</v>
      </c>
      <c r="M4124">
        <v>7046</v>
      </c>
      <c r="N4124" t="s">
        <v>13558</v>
      </c>
      <c r="O4124" t="s">
        <v>34727</v>
      </c>
    </row>
    <row r="4125" spans="1:17" x14ac:dyDescent="0.3">
      <c r="A4125" t="s">
        <v>34728</v>
      </c>
      <c r="B4125" t="s">
        <v>3984</v>
      </c>
      <c r="C4125" t="s">
        <v>34729</v>
      </c>
      <c r="D4125" t="s">
        <v>34730</v>
      </c>
      <c r="E4125" t="s">
        <v>34724</v>
      </c>
      <c r="F4125" t="s">
        <v>34731</v>
      </c>
      <c r="G4125" t="s">
        <v>3917</v>
      </c>
      <c r="H4125">
        <v>49.265300000000003</v>
      </c>
      <c r="I4125">
        <v>40</v>
      </c>
      <c r="K4125" t="s">
        <v>34732</v>
      </c>
      <c r="L4125">
        <v>1700</v>
      </c>
      <c r="M4125">
        <v>6946</v>
      </c>
      <c r="N4125" t="s">
        <v>13558</v>
      </c>
      <c r="O4125" t="s">
        <v>34733</v>
      </c>
    </row>
    <row r="4126" spans="1:17" x14ac:dyDescent="0.3">
      <c r="A4126" t="s">
        <v>34734</v>
      </c>
      <c r="B4126" t="s">
        <v>3912</v>
      </c>
      <c r="C4126" t="s">
        <v>34735</v>
      </c>
      <c r="D4126" t="s">
        <v>34736</v>
      </c>
      <c r="E4126" t="s">
        <v>34737</v>
      </c>
      <c r="F4126" t="s">
        <v>34738</v>
      </c>
      <c r="G4126" t="s">
        <v>3917</v>
      </c>
      <c r="H4126">
        <v>30.878699999999998</v>
      </c>
      <c r="I4126">
        <v>36.879600000000003</v>
      </c>
      <c r="J4126" t="s">
        <v>34739</v>
      </c>
      <c r="K4126" t="s">
        <v>34740</v>
      </c>
      <c r="L4126">
        <v>111</v>
      </c>
      <c r="M4126">
        <v>14764</v>
      </c>
      <c r="N4126" t="s">
        <v>34741</v>
      </c>
      <c r="O4126" t="s">
        <v>34742</v>
      </c>
    </row>
    <row r="4127" spans="1:17" x14ac:dyDescent="0.3">
      <c r="A4127" t="s">
        <v>34743</v>
      </c>
      <c r="B4127" t="s">
        <v>4267</v>
      </c>
      <c r="C4127" t="s">
        <v>34744</v>
      </c>
      <c r="D4127" t="s">
        <v>34745</v>
      </c>
      <c r="E4127" t="s">
        <v>34746</v>
      </c>
      <c r="F4127" t="s">
        <v>34747</v>
      </c>
      <c r="G4127" t="s">
        <v>3917</v>
      </c>
      <c r="H4127">
        <v>94.878699999999995</v>
      </c>
      <c r="I4127">
        <v>32.700000000000003</v>
      </c>
      <c r="K4127" t="s">
        <v>34748</v>
      </c>
      <c r="L4127">
        <v>1128</v>
      </c>
      <c r="M4127">
        <v>12174</v>
      </c>
      <c r="N4127" t="s">
        <v>14898</v>
      </c>
      <c r="O4127" t="s">
        <v>34749</v>
      </c>
    </row>
    <row r="4128" spans="1:17" x14ac:dyDescent="0.3">
      <c r="A4128" t="s">
        <v>34750</v>
      </c>
      <c r="B4128" t="s">
        <v>3984</v>
      </c>
      <c r="C4128" t="s">
        <v>34751</v>
      </c>
      <c r="D4128" t="s">
        <v>34752</v>
      </c>
      <c r="E4128" t="s">
        <v>34753</v>
      </c>
      <c r="F4128" t="s">
        <v>34754</v>
      </c>
      <c r="G4128" t="s">
        <v>3917</v>
      </c>
      <c r="H4128">
        <v>20.718699999999998</v>
      </c>
      <c r="I4128">
        <v>54.5</v>
      </c>
      <c r="K4128" t="s">
        <v>34755</v>
      </c>
      <c r="L4128">
        <v>98</v>
      </c>
      <c r="M4128">
        <v>8256</v>
      </c>
      <c r="N4128" t="s">
        <v>26437</v>
      </c>
      <c r="O4128" t="s">
        <v>34756</v>
      </c>
    </row>
    <row r="4129" spans="1:17" x14ac:dyDescent="0.3">
      <c r="A4129" t="s">
        <v>34757</v>
      </c>
      <c r="B4129" t="s">
        <v>3984</v>
      </c>
      <c r="C4129" t="s">
        <v>34758</v>
      </c>
      <c r="D4129" t="s">
        <v>34759</v>
      </c>
      <c r="E4129" t="s">
        <v>34760</v>
      </c>
      <c r="F4129" t="s">
        <v>34761</v>
      </c>
      <c r="G4129" t="s">
        <v>3917</v>
      </c>
      <c r="H4129">
        <v>37.511899999999997</v>
      </c>
      <c r="I4129">
        <v>49.7</v>
      </c>
      <c r="K4129" t="s">
        <v>34762</v>
      </c>
      <c r="L4129">
        <v>396</v>
      </c>
      <c r="M4129">
        <v>13684</v>
      </c>
      <c r="N4129" t="s">
        <v>19941</v>
      </c>
      <c r="O4129" t="s">
        <v>34763</v>
      </c>
      <c r="P4129" t="s">
        <v>34764</v>
      </c>
      <c r="Q4129">
        <v>24</v>
      </c>
    </row>
    <row r="4130" spans="1:17" x14ac:dyDescent="0.3">
      <c r="A4130" t="s">
        <v>34765</v>
      </c>
      <c r="B4130" t="s">
        <v>4226</v>
      </c>
      <c r="C4130" t="s">
        <v>34766</v>
      </c>
      <c r="D4130" t="s">
        <v>34767</v>
      </c>
      <c r="E4130" t="s">
        <v>34768</v>
      </c>
      <c r="F4130" t="s">
        <v>34769</v>
      </c>
      <c r="G4130" t="s">
        <v>3917</v>
      </c>
      <c r="H4130">
        <v>604.29399999999998</v>
      </c>
      <c r="I4130">
        <v>34.299999999999997</v>
      </c>
      <c r="K4130" t="s">
        <v>34770</v>
      </c>
      <c r="L4130">
        <v>119821</v>
      </c>
      <c r="M4130">
        <v>0</v>
      </c>
      <c r="N4130" t="s">
        <v>13631</v>
      </c>
      <c r="O4130" t="s">
        <v>34771</v>
      </c>
    </row>
    <row r="4131" spans="1:17" x14ac:dyDescent="0.3">
      <c r="A4131" t="s">
        <v>34772</v>
      </c>
      <c r="B4131" t="s">
        <v>4347</v>
      </c>
      <c r="C4131" t="s">
        <v>34773</v>
      </c>
      <c r="D4131" t="s">
        <v>34774</v>
      </c>
      <c r="E4131" t="s">
        <v>34775</v>
      </c>
      <c r="F4131" t="s">
        <v>34776</v>
      </c>
      <c r="G4131" t="s">
        <v>3917</v>
      </c>
      <c r="H4131">
        <v>42.4283</v>
      </c>
      <c r="I4131">
        <v>53.9</v>
      </c>
      <c r="K4131" t="s">
        <v>34777</v>
      </c>
      <c r="L4131">
        <v>316</v>
      </c>
      <c r="M4131">
        <v>0</v>
      </c>
      <c r="N4131" t="s">
        <v>13631</v>
      </c>
      <c r="O4131" t="s">
        <v>34778</v>
      </c>
    </row>
    <row r="4132" spans="1:17" x14ac:dyDescent="0.3">
      <c r="A4132" t="s">
        <v>34779</v>
      </c>
      <c r="B4132" t="s">
        <v>3984</v>
      </c>
      <c r="C4132" t="s">
        <v>34780</v>
      </c>
      <c r="D4132" t="s">
        <v>34781</v>
      </c>
      <c r="E4132" t="s">
        <v>34782</v>
      </c>
      <c r="F4132" t="s">
        <v>34783</v>
      </c>
      <c r="G4132" t="s">
        <v>3917</v>
      </c>
      <c r="H4132">
        <v>35.753500000000003</v>
      </c>
      <c r="I4132">
        <v>49.5</v>
      </c>
      <c r="K4132" t="s">
        <v>34784</v>
      </c>
      <c r="L4132">
        <v>55</v>
      </c>
      <c r="M4132">
        <v>11972</v>
      </c>
      <c r="N4132" t="s">
        <v>14898</v>
      </c>
      <c r="O4132" t="s">
        <v>34785</v>
      </c>
      <c r="Q4132">
        <v>25</v>
      </c>
    </row>
    <row r="4133" spans="1:17" x14ac:dyDescent="0.3">
      <c r="A4133" t="s">
        <v>34786</v>
      </c>
      <c r="B4133" t="s">
        <v>3984</v>
      </c>
      <c r="C4133" t="s">
        <v>34787</v>
      </c>
      <c r="D4133" t="s">
        <v>34788</v>
      </c>
      <c r="E4133" t="s">
        <v>34789</v>
      </c>
      <c r="F4133" t="s">
        <v>34790</v>
      </c>
      <c r="G4133" t="s">
        <v>3917</v>
      </c>
      <c r="H4133">
        <v>46.252800000000001</v>
      </c>
      <c r="I4133">
        <v>47.6</v>
      </c>
      <c r="K4133" t="s">
        <v>34791</v>
      </c>
      <c r="L4133">
        <v>50</v>
      </c>
      <c r="M4133">
        <v>0</v>
      </c>
      <c r="N4133" t="s">
        <v>27406</v>
      </c>
      <c r="O4133" t="s">
        <v>34792</v>
      </c>
    </row>
    <row r="4134" spans="1:17" x14ac:dyDescent="0.3">
      <c r="A4134" t="s">
        <v>34793</v>
      </c>
      <c r="B4134" t="s">
        <v>3984</v>
      </c>
      <c r="C4134" t="s">
        <v>34794</v>
      </c>
      <c r="D4134" t="s">
        <v>34795</v>
      </c>
      <c r="E4134" t="s">
        <v>34796</v>
      </c>
      <c r="F4134" t="s">
        <v>34797</v>
      </c>
      <c r="G4134" t="s">
        <v>3917</v>
      </c>
      <c r="H4134">
        <v>27.0504</v>
      </c>
      <c r="I4134">
        <v>46.1</v>
      </c>
      <c r="K4134" t="s">
        <v>34798</v>
      </c>
      <c r="L4134">
        <v>28</v>
      </c>
      <c r="M4134">
        <v>0</v>
      </c>
      <c r="N4134" t="s">
        <v>5783</v>
      </c>
      <c r="O4134" t="s">
        <v>34799</v>
      </c>
    </row>
    <row r="4135" spans="1:17" x14ac:dyDescent="0.3">
      <c r="A4135" t="s">
        <v>34800</v>
      </c>
      <c r="B4135" t="s">
        <v>3923</v>
      </c>
      <c r="C4135" t="s">
        <v>34801</v>
      </c>
      <c r="D4135" t="s">
        <v>34802</v>
      </c>
      <c r="E4135" t="s">
        <v>34803</v>
      </c>
      <c r="F4135" t="s">
        <v>34804</v>
      </c>
      <c r="G4135" t="s">
        <v>3989</v>
      </c>
      <c r="H4135">
        <v>248.90799999999999</v>
      </c>
      <c r="I4135">
        <v>34.200000000000003</v>
      </c>
      <c r="K4135" t="s">
        <v>34805</v>
      </c>
      <c r="L4135">
        <v>48349</v>
      </c>
      <c r="M4135">
        <v>0</v>
      </c>
      <c r="N4135" t="s">
        <v>13558</v>
      </c>
      <c r="O4135" t="s">
        <v>34806</v>
      </c>
    </row>
    <row r="4136" spans="1:17" x14ac:dyDescent="0.3">
      <c r="A4136" t="s">
        <v>34807</v>
      </c>
      <c r="B4136" t="s">
        <v>4443</v>
      </c>
      <c r="C4136" t="s">
        <v>34808</v>
      </c>
      <c r="D4136" t="s">
        <v>34809</v>
      </c>
      <c r="E4136" t="s">
        <v>34810</v>
      </c>
      <c r="F4136" t="s">
        <v>34811</v>
      </c>
      <c r="G4136" t="s">
        <v>3917</v>
      </c>
      <c r="H4136">
        <v>2496.08</v>
      </c>
      <c r="I4136">
        <v>0</v>
      </c>
      <c r="K4136" t="s">
        <v>34812</v>
      </c>
      <c r="L4136">
        <v>37536</v>
      </c>
      <c r="M4136">
        <v>0</v>
      </c>
      <c r="N4136" t="s">
        <v>34813</v>
      </c>
      <c r="O4136" t="s">
        <v>34814</v>
      </c>
    </row>
    <row r="4137" spans="1:17" x14ac:dyDescent="0.3">
      <c r="A4137" t="s">
        <v>34815</v>
      </c>
      <c r="B4137" t="s">
        <v>3912</v>
      </c>
      <c r="C4137" t="s">
        <v>34816</v>
      </c>
      <c r="D4137" t="s">
        <v>34817</v>
      </c>
      <c r="E4137" t="s">
        <v>34818</v>
      </c>
      <c r="F4137" t="s">
        <v>34819</v>
      </c>
      <c r="G4137" t="s">
        <v>3989</v>
      </c>
      <c r="H4137">
        <v>70.226399999999998</v>
      </c>
      <c r="I4137">
        <v>34.299999999999997</v>
      </c>
      <c r="K4137" t="s">
        <v>34820</v>
      </c>
      <c r="L4137">
        <v>48370</v>
      </c>
      <c r="M4137">
        <v>0</v>
      </c>
      <c r="N4137" t="s">
        <v>27406</v>
      </c>
      <c r="O4137" t="s">
        <v>34821</v>
      </c>
    </row>
    <row r="4138" spans="1:17" x14ac:dyDescent="0.3">
      <c r="A4138" t="s">
        <v>34822</v>
      </c>
      <c r="B4138" t="s">
        <v>4367</v>
      </c>
      <c r="C4138" t="s">
        <v>34823</v>
      </c>
      <c r="D4138" t="s">
        <v>34824</v>
      </c>
      <c r="E4138" t="s">
        <v>34825</v>
      </c>
      <c r="F4138" t="s">
        <v>34826</v>
      </c>
      <c r="G4138" t="s">
        <v>3917</v>
      </c>
      <c r="H4138">
        <v>1030</v>
      </c>
      <c r="I4138">
        <v>26.5</v>
      </c>
      <c r="K4138" t="s">
        <v>34827</v>
      </c>
      <c r="L4138">
        <v>16063</v>
      </c>
      <c r="M4138">
        <v>0</v>
      </c>
      <c r="N4138" t="s">
        <v>13631</v>
      </c>
      <c r="O4138" t="s">
        <v>34828</v>
      </c>
    </row>
    <row r="4139" spans="1:17" x14ac:dyDescent="0.3">
      <c r="A4139" t="s">
        <v>34829</v>
      </c>
      <c r="B4139" t="s">
        <v>3984</v>
      </c>
      <c r="C4139" t="s">
        <v>34830</v>
      </c>
      <c r="D4139" t="s">
        <v>34831</v>
      </c>
      <c r="E4139" t="s">
        <v>34832</v>
      </c>
      <c r="F4139" t="s">
        <v>34833</v>
      </c>
      <c r="G4139" t="s">
        <v>3917</v>
      </c>
      <c r="H4139">
        <v>40.652000000000001</v>
      </c>
      <c r="I4139">
        <v>48.2</v>
      </c>
      <c r="K4139" t="s">
        <v>34834</v>
      </c>
      <c r="L4139">
        <v>45</v>
      </c>
      <c r="M4139">
        <v>13257</v>
      </c>
      <c r="N4139" t="s">
        <v>11451</v>
      </c>
      <c r="O4139" t="s">
        <v>34835</v>
      </c>
    </row>
    <row r="4140" spans="1:17" x14ac:dyDescent="0.3">
      <c r="A4140" t="s">
        <v>34836</v>
      </c>
      <c r="B4140" t="s">
        <v>3984</v>
      </c>
      <c r="C4140" t="s">
        <v>34837</v>
      </c>
      <c r="D4140" t="s">
        <v>34838</v>
      </c>
      <c r="E4140" t="s">
        <v>34839</v>
      </c>
      <c r="F4140" t="s">
        <v>34840</v>
      </c>
      <c r="G4140" t="s">
        <v>3917</v>
      </c>
      <c r="H4140">
        <v>45.341900000000003</v>
      </c>
      <c r="I4140">
        <v>43.4</v>
      </c>
      <c r="K4140" t="s">
        <v>34841</v>
      </c>
      <c r="L4140">
        <v>160</v>
      </c>
      <c r="M4140">
        <v>11603</v>
      </c>
      <c r="N4140" t="s">
        <v>11451</v>
      </c>
      <c r="O4140" t="s">
        <v>34842</v>
      </c>
      <c r="P4140" t="s">
        <v>34843</v>
      </c>
    </row>
    <row r="4141" spans="1:17" x14ac:dyDescent="0.3">
      <c r="A4141" t="s">
        <v>34844</v>
      </c>
      <c r="B4141" t="s">
        <v>3984</v>
      </c>
      <c r="C4141" t="s">
        <v>34845</v>
      </c>
      <c r="D4141" t="s">
        <v>34846</v>
      </c>
      <c r="E4141" t="s">
        <v>34847</v>
      </c>
      <c r="F4141" t="s">
        <v>34848</v>
      </c>
      <c r="G4141" t="s">
        <v>3917</v>
      </c>
      <c r="H4141">
        <v>42.480800000000002</v>
      </c>
      <c r="I4141">
        <v>48.6</v>
      </c>
      <c r="K4141" t="s">
        <v>34849</v>
      </c>
      <c r="L4141">
        <v>77</v>
      </c>
      <c r="M4141">
        <v>14177</v>
      </c>
      <c r="N4141" t="s">
        <v>11451</v>
      </c>
      <c r="O4141" t="s">
        <v>34850</v>
      </c>
    </row>
    <row r="4142" spans="1:17" x14ac:dyDescent="0.3">
      <c r="A4142" t="s">
        <v>34851</v>
      </c>
      <c r="B4142" t="s">
        <v>4443</v>
      </c>
      <c r="D4142" t="s">
        <v>34852</v>
      </c>
      <c r="E4142" t="s">
        <v>34853</v>
      </c>
      <c r="F4142" t="s">
        <v>34854</v>
      </c>
      <c r="G4142" t="s">
        <v>3906</v>
      </c>
      <c r="H4142">
        <v>2680.95</v>
      </c>
      <c r="I4142">
        <v>41.826900000000002</v>
      </c>
      <c r="J4142" t="s">
        <v>34855</v>
      </c>
      <c r="K4142" t="s">
        <v>34856</v>
      </c>
      <c r="L4142">
        <v>1250</v>
      </c>
      <c r="M4142">
        <v>54075</v>
      </c>
      <c r="N4142" t="s">
        <v>11451</v>
      </c>
      <c r="O4142" t="s">
        <v>34857</v>
      </c>
      <c r="P4142" t="s">
        <v>34858</v>
      </c>
    </row>
    <row r="4143" spans="1:17" x14ac:dyDescent="0.3">
      <c r="A4143" t="s">
        <v>34859</v>
      </c>
      <c r="B4143" t="s">
        <v>4635</v>
      </c>
      <c r="C4143">
        <v>337707</v>
      </c>
      <c r="D4143" t="s">
        <v>34860</v>
      </c>
      <c r="E4143" t="s">
        <v>4658</v>
      </c>
      <c r="F4143" t="s">
        <v>34861</v>
      </c>
      <c r="G4143" t="s">
        <v>3917</v>
      </c>
      <c r="H4143">
        <v>1122.05</v>
      </c>
      <c r="I4143">
        <v>41.7</v>
      </c>
      <c r="K4143" t="s">
        <v>34862</v>
      </c>
      <c r="L4143">
        <v>8086</v>
      </c>
      <c r="M4143">
        <v>0</v>
      </c>
      <c r="N4143" t="s">
        <v>4661</v>
      </c>
      <c r="O4143" t="s">
        <v>34863</v>
      </c>
    </row>
    <row r="4144" spans="1:17" x14ac:dyDescent="0.3">
      <c r="A4144" t="s">
        <v>34864</v>
      </c>
      <c r="B4144" t="s">
        <v>3984</v>
      </c>
      <c r="C4144" t="s">
        <v>34865</v>
      </c>
      <c r="D4144" t="s">
        <v>34866</v>
      </c>
      <c r="E4144" t="s">
        <v>34867</v>
      </c>
      <c r="F4144" t="s">
        <v>34868</v>
      </c>
      <c r="G4144" t="s">
        <v>3917</v>
      </c>
      <c r="H4144">
        <v>43.285800000000002</v>
      </c>
      <c r="I4144">
        <v>49.4</v>
      </c>
      <c r="K4144" t="s">
        <v>34869</v>
      </c>
      <c r="L4144">
        <v>508</v>
      </c>
      <c r="M4144">
        <v>0</v>
      </c>
      <c r="N4144" t="s">
        <v>34870</v>
      </c>
      <c r="O4144" t="s">
        <v>34871</v>
      </c>
    </row>
    <row r="4145" spans="1:17" x14ac:dyDescent="0.3">
      <c r="A4145" t="s">
        <v>34872</v>
      </c>
      <c r="B4145" t="s">
        <v>3984</v>
      </c>
      <c r="C4145" t="s">
        <v>34873</v>
      </c>
      <c r="D4145" t="s">
        <v>34874</v>
      </c>
      <c r="E4145" t="s">
        <v>34875</v>
      </c>
      <c r="F4145" t="s">
        <v>34876</v>
      </c>
      <c r="G4145" t="s">
        <v>3917</v>
      </c>
      <c r="H4145">
        <v>42.250300000000003</v>
      </c>
      <c r="I4145">
        <v>50</v>
      </c>
      <c r="K4145" t="s">
        <v>34877</v>
      </c>
      <c r="L4145">
        <v>737</v>
      </c>
      <c r="M4145">
        <v>0</v>
      </c>
      <c r="N4145" t="s">
        <v>10337</v>
      </c>
      <c r="O4145" t="s">
        <v>34878</v>
      </c>
    </row>
    <row r="4146" spans="1:17" x14ac:dyDescent="0.3">
      <c r="A4146" t="s">
        <v>34879</v>
      </c>
      <c r="B4146" t="s">
        <v>3984</v>
      </c>
      <c r="C4146" t="s">
        <v>34880</v>
      </c>
      <c r="D4146" t="s">
        <v>34881</v>
      </c>
      <c r="E4146" t="s">
        <v>34867</v>
      </c>
      <c r="F4146" t="s">
        <v>34882</v>
      </c>
      <c r="G4146" t="s">
        <v>3917</v>
      </c>
      <c r="H4146">
        <v>41.474800000000002</v>
      </c>
      <c r="I4146">
        <v>52.7</v>
      </c>
      <c r="K4146" t="s">
        <v>34883</v>
      </c>
      <c r="L4146">
        <v>1779</v>
      </c>
      <c r="M4146">
        <v>0</v>
      </c>
      <c r="N4146" t="s">
        <v>34870</v>
      </c>
      <c r="O4146" t="s">
        <v>34884</v>
      </c>
    </row>
    <row r="4147" spans="1:17" x14ac:dyDescent="0.3">
      <c r="A4147" t="s">
        <v>34885</v>
      </c>
      <c r="B4147" t="s">
        <v>3984</v>
      </c>
      <c r="C4147" t="s">
        <v>34886</v>
      </c>
      <c r="D4147" t="s">
        <v>34887</v>
      </c>
      <c r="E4147" t="s">
        <v>34888</v>
      </c>
      <c r="F4147" t="s">
        <v>34889</v>
      </c>
      <c r="G4147" t="s">
        <v>3917</v>
      </c>
      <c r="H4147">
        <v>56.100099999999998</v>
      </c>
      <c r="I4147">
        <v>49.1</v>
      </c>
      <c r="K4147" t="s">
        <v>34890</v>
      </c>
      <c r="L4147">
        <v>50</v>
      </c>
      <c r="M4147">
        <v>0</v>
      </c>
      <c r="N4147" t="s">
        <v>34870</v>
      </c>
      <c r="O4147" t="s">
        <v>34891</v>
      </c>
    </row>
    <row r="4148" spans="1:17" x14ac:dyDescent="0.3">
      <c r="A4148" t="s">
        <v>34892</v>
      </c>
      <c r="B4148" t="s">
        <v>3923</v>
      </c>
      <c r="C4148" t="s">
        <v>34893</v>
      </c>
      <c r="D4148" t="s">
        <v>34894</v>
      </c>
      <c r="E4148" t="s">
        <v>34895</v>
      </c>
      <c r="F4148" t="s">
        <v>34896</v>
      </c>
      <c r="G4148" t="s">
        <v>3917</v>
      </c>
      <c r="H4148">
        <v>397.04199999999997</v>
      </c>
      <c r="I4148">
        <v>31.4</v>
      </c>
      <c r="K4148" t="s">
        <v>34897</v>
      </c>
      <c r="L4148">
        <v>18487</v>
      </c>
      <c r="M4148">
        <v>56019</v>
      </c>
      <c r="N4148" t="s">
        <v>11451</v>
      </c>
      <c r="O4148" t="s">
        <v>34898</v>
      </c>
    </row>
    <row r="4149" spans="1:17" x14ac:dyDescent="0.3">
      <c r="A4149" t="s">
        <v>34899</v>
      </c>
      <c r="B4149" t="s">
        <v>3984</v>
      </c>
      <c r="C4149" t="s">
        <v>34900</v>
      </c>
      <c r="D4149" t="s">
        <v>34901</v>
      </c>
      <c r="E4149" t="s">
        <v>34902</v>
      </c>
      <c r="F4149" t="s">
        <v>34903</v>
      </c>
      <c r="G4149" t="s">
        <v>3906</v>
      </c>
      <c r="H4149">
        <v>15.552300000000001</v>
      </c>
      <c r="I4149">
        <v>41.8307</v>
      </c>
      <c r="J4149" t="s">
        <v>34904</v>
      </c>
      <c r="K4149" t="s">
        <v>34905</v>
      </c>
      <c r="L4149">
        <v>9</v>
      </c>
      <c r="M4149">
        <v>0</v>
      </c>
      <c r="N4149" t="s">
        <v>10223</v>
      </c>
      <c r="O4149" t="s">
        <v>34906</v>
      </c>
      <c r="Q4149">
        <v>25</v>
      </c>
    </row>
    <row r="4150" spans="1:17" x14ac:dyDescent="0.3">
      <c r="A4150" t="s">
        <v>34907</v>
      </c>
      <c r="B4150" t="s">
        <v>4226</v>
      </c>
      <c r="D4150" t="s">
        <v>34908</v>
      </c>
      <c r="E4150" t="s">
        <v>34909</v>
      </c>
      <c r="F4150" t="s">
        <v>34910</v>
      </c>
      <c r="G4150" t="s">
        <v>3906</v>
      </c>
      <c r="H4150">
        <v>425.54500000000002</v>
      </c>
      <c r="I4150">
        <v>35.143799999999999</v>
      </c>
      <c r="J4150" t="s">
        <v>34911</v>
      </c>
      <c r="K4150" t="s">
        <v>34912</v>
      </c>
      <c r="L4150">
        <v>14</v>
      </c>
      <c r="M4150">
        <v>0</v>
      </c>
      <c r="N4150" t="s">
        <v>10322</v>
      </c>
      <c r="O4150" t="s">
        <v>34913</v>
      </c>
    </row>
    <row r="4151" spans="1:17" x14ac:dyDescent="0.3">
      <c r="A4151" t="s">
        <v>34914</v>
      </c>
      <c r="B4151" t="s">
        <v>3923</v>
      </c>
      <c r="D4151" t="s">
        <v>34915</v>
      </c>
      <c r="E4151" t="s">
        <v>34916</v>
      </c>
      <c r="F4151" t="s">
        <v>34917</v>
      </c>
      <c r="G4151" t="s">
        <v>3906</v>
      </c>
      <c r="H4151">
        <v>349.02800000000002</v>
      </c>
      <c r="I4151">
        <v>34.715299999999999</v>
      </c>
      <c r="J4151" t="s">
        <v>34918</v>
      </c>
      <c r="K4151" t="s">
        <v>34919</v>
      </c>
      <c r="L4151">
        <v>809</v>
      </c>
      <c r="M4151">
        <v>0</v>
      </c>
      <c r="N4151" t="s">
        <v>34920</v>
      </c>
      <c r="O4151" t="s">
        <v>34921</v>
      </c>
    </row>
    <row r="4152" spans="1:17" x14ac:dyDescent="0.3">
      <c r="A4152" t="s">
        <v>34922</v>
      </c>
      <c r="B4152" t="s">
        <v>3984</v>
      </c>
      <c r="C4152" t="s">
        <v>34923</v>
      </c>
      <c r="D4152" t="s">
        <v>34924</v>
      </c>
      <c r="E4152" t="s">
        <v>34925</v>
      </c>
      <c r="F4152" t="s">
        <v>34926</v>
      </c>
      <c r="G4152" t="s">
        <v>3917</v>
      </c>
      <c r="H4152">
        <v>53.763500000000001</v>
      </c>
      <c r="I4152">
        <v>47.9</v>
      </c>
      <c r="K4152" t="s">
        <v>34927</v>
      </c>
      <c r="L4152">
        <v>13</v>
      </c>
      <c r="M4152">
        <v>0</v>
      </c>
      <c r="N4152" t="s">
        <v>9749</v>
      </c>
      <c r="O4152" t="s">
        <v>34928</v>
      </c>
    </row>
    <row r="4153" spans="1:17" x14ac:dyDescent="0.3">
      <c r="A4153" t="s">
        <v>34929</v>
      </c>
      <c r="B4153" t="s">
        <v>3984</v>
      </c>
      <c r="C4153" t="s">
        <v>34930</v>
      </c>
      <c r="D4153" t="s">
        <v>34931</v>
      </c>
      <c r="E4153" t="s">
        <v>34932</v>
      </c>
      <c r="F4153" t="s">
        <v>34933</v>
      </c>
      <c r="G4153" t="s">
        <v>3917</v>
      </c>
      <c r="H4153">
        <v>41.846800000000002</v>
      </c>
      <c r="I4153">
        <v>48.4</v>
      </c>
      <c r="K4153" t="s">
        <v>34934</v>
      </c>
      <c r="L4153">
        <v>20</v>
      </c>
      <c r="M4153">
        <v>0</v>
      </c>
      <c r="N4153" t="s">
        <v>9749</v>
      </c>
      <c r="O4153" t="s">
        <v>34935</v>
      </c>
    </row>
    <row r="4154" spans="1:17" x14ac:dyDescent="0.3">
      <c r="A4154" t="s">
        <v>3882</v>
      </c>
      <c r="B4154" t="s">
        <v>3984</v>
      </c>
      <c r="C4154" t="s">
        <v>34936</v>
      </c>
      <c r="D4154" t="s">
        <v>34937</v>
      </c>
      <c r="E4154" t="s">
        <v>34938</v>
      </c>
      <c r="F4154" t="s">
        <v>34939</v>
      </c>
      <c r="G4154" t="s">
        <v>3917</v>
      </c>
      <c r="H4154">
        <v>43.517000000000003</v>
      </c>
      <c r="I4154">
        <v>48.5</v>
      </c>
      <c r="K4154" t="s">
        <v>34940</v>
      </c>
      <c r="L4154">
        <v>947</v>
      </c>
      <c r="M4154">
        <v>0</v>
      </c>
      <c r="N4154" t="s">
        <v>17015</v>
      </c>
      <c r="O4154" t="s">
        <v>34941</v>
      </c>
    </row>
    <row r="4155" spans="1:17" x14ac:dyDescent="0.3">
      <c r="A4155" t="s">
        <v>34942</v>
      </c>
      <c r="B4155" t="s">
        <v>3984</v>
      </c>
      <c r="C4155" t="s">
        <v>34943</v>
      </c>
      <c r="D4155" t="s">
        <v>34944</v>
      </c>
      <c r="E4155" t="s">
        <v>34945</v>
      </c>
      <c r="F4155" t="s">
        <v>34946</v>
      </c>
      <c r="G4155" t="s">
        <v>3989</v>
      </c>
      <c r="H4155">
        <v>43.191899999999997</v>
      </c>
      <c r="I4155">
        <v>48.5</v>
      </c>
      <c r="K4155" t="s">
        <v>34947</v>
      </c>
      <c r="L4155">
        <v>1006</v>
      </c>
      <c r="M4155">
        <v>12638</v>
      </c>
      <c r="N4155" t="s">
        <v>17015</v>
      </c>
      <c r="O4155" t="s">
        <v>34948</v>
      </c>
      <c r="Q4155">
        <v>24</v>
      </c>
    </row>
    <row r="4156" spans="1:17" x14ac:dyDescent="0.3">
      <c r="A4156" t="s">
        <v>34949</v>
      </c>
      <c r="B4156" t="s">
        <v>3984</v>
      </c>
      <c r="C4156" t="s">
        <v>34950</v>
      </c>
      <c r="D4156" t="s">
        <v>34951</v>
      </c>
      <c r="E4156" t="s">
        <v>34952</v>
      </c>
      <c r="F4156" t="s">
        <v>34953</v>
      </c>
      <c r="G4156" t="s">
        <v>3989</v>
      </c>
      <c r="H4156">
        <v>38.7194</v>
      </c>
      <c r="I4156">
        <v>47.3</v>
      </c>
      <c r="K4156" t="s">
        <v>34954</v>
      </c>
      <c r="L4156">
        <v>14</v>
      </c>
      <c r="M4156">
        <v>11682</v>
      </c>
      <c r="N4156" t="s">
        <v>14765</v>
      </c>
      <c r="O4156" t="s">
        <v>34955</v>
      </c>
      <c r="P4156" t="s">
        <v>34956</v>
      </c>
      <c r="Q4156">
        <v>30</v>
      </c>
    </row>
    <row r="4157" spans="1:17" x14ac:dyDescent="0.3">
      <c r="A4157" t="s">
        <v>34957</v>
      </c>
      <c r="B4157" t="s">
        <v>7765</v>
      </c>
      <c r="C4157" t="s">
        <v>34958</v>
      </c>
      <c r="D4157" t="s">
        <v>34959</v>
      </c>
      <c r="E4157" t="s">
        <v>34960</v>
      </c>
      <c r="F4157" t="s">
        <v>34961</v>
      </c>
      <c r="G4157" t="s">
        <v>3917</v>
      </c>
      <c r="H4157">
        <v>1751.21</v>
      </c>
      <c r="I4157">
        <v>39.5</v>
      </c>
      <c r="K4157" t="s">
        <v>34962</v>
      </c>
      <c r="L4157">
        <v>11654</v>
      </c>
      <c r="M4157">
        <v>35665</v>
      </c>
      <c r="N4157" t="s">
        <v>34963</v>
      </c>
      <c r="O4157" t="s">
        <v>34964</v>
      </c>
    </row>
    <row r="4158" spans="1:17" x14ac:dyDescent="0.3">
      <c r="A4158" t="s">
        <v>34965</v>
      </c>
      <c r="B4158" t="s">
        <v>3984</v>
      </c>
      <c r="C4158" t="s">
        <v>34966</v>
      </c>
      <c r="D4158" t="s">
        <v>34967</v>
      </c>
      <c r="E4158" t="s">
        <v>34968</v>
      </c>
      <c r="F4158" t="s">
        <v>34969</v>
      </c>
      <c r="G4158" t="s">
        <v>3917</v>
      </c>
      <c r="H4158">
        <v>20.0688</v>
      </c>
      <c r="I4158">
        <v>47.8</v>
      </c>
      <c r="K4158" t="s">
        <v>34970</v>
      </c>
      <c r="L4158">
        <v>18</v>
      </c>
      <c r="M4158">
        <v>0</v>
      </c>
      <c r="N4158" t="s">
        <v>12903</v>
      </c>
      <c r="O4158" t="s">
        <v>34971</v>
      </c>
    </row>
    <row r="4159" spans="1:17" x14ac:dyDescent="0.3">
      <c r="A4159" t="s">
        <v>34972</v>
      </c>
      <c r="B4159" t="s">
        <v>3984</v>
      </c>
      <c r="C4159" t="s">
        <v>34973</v>
      </c>
      <c r="D4159" t="s">
        <v>34974</v>
      </c>
      <c r="E4159" t="s">
        <v>34975</v>
      </c>
      <c r="F4159" t="s">
        <v>34976</v>
      </c>
      <c r="G4159" t="s">
        <v>3917</v>
      </c>
      <c r="H4159">
        <v>23.246700000000001</v>
      </c>
      <c r="I4159">
        <v>50.6</v>
      </c>
      <c r="K4159" t="s">
        <v>34977</v>
      </c>
      <c r="L4159">
        <v>37</v>
      </c>
      <c r="M4159">
        <v>0</v>
      </c>
      <c r="N4159" t="s">
        <v>12903</v>
      </c>
      <c r="O4159" t="s">
        <v>34978</v>
      </c>
    </row>
    <row r="4160" spans="1:17" x14ac:dyDescent="0.3">
      <c r="A4160" t="s">
        <v>34979</v>
      </c>
      <c r="B4160" t="s">
        <v>3984</v>
      </c>
      <c r="C4160" t="s">
        <v>34980</v>
      </c>
      <c r="D4160" t="s">
        <v>34981</v>
      </c>
      <c r="E4160" t="s">
        <v>34982</v>
      </c>
      <c r="F4160" t="s">
        <v>34983</v>
      </c>
      <c r="G4160" t="s">
        <v>3917</v>
      </c>
      <c r="H4160">
        <v>30.434200000000001</v>
      </c>
      <c r="I4160">
        <v>43.7</v>
      </c>
      <c r="K4160" t="s">
        <v>34984</v>
      </c>
      <c r="L4160">
        <v>43</v>
      </c>
      <c r="M4160">
        <v>0</v>
      </c>
      <c r="N4160" t="s">
        <v>10856</v>
      </c>
      <c r="O4160" t="s">
        <v>34985</v>
      </c>
      <c r="Q4160">
        <v>25</v>
      </c>
    </row>
    <row r="4161" spans="1:17" x14ac:dyDescent="0.3">
      <c r="A4161" t="s">
        <v>34986</v>
      </c>
      <c r="B4161" t="s">
        <v>3984</v>
      </c>
      <c r="C4161" t="s">
        <v>34987</v>
      </c>
      <c r="D4161" t="s">
        <v>34988</v>
      </c>
      <c r="E4161" t="s">
        <v>34989</v>
      </c>
      <c r="F4161" t="s">
        <v>34990</v>
      </c>
      <c r="G4161" t="s">
        <v>3917</v>
      </c>
      <c r="H4161">
        <v>18.8386</v>
      </c>
      <c r="I4161">
        <v>48.3</v>
      </c>
      <c r="K4161" t="s">
        <v>34991</v>
      </c>
      <c r="L4161">
        <v>7</v>
      </c>
      <c r="M4161">
        <v>0</v>
      </c>
      <c r="N4161" t="s">
        <v>10856</v>
      </c>
      <c r="O4161" t="s">
        <v>34992</v>
      </c>
      <c r="Q4161">
        <v>25</v>
      </c>
    </row>
    <row r="4162" spans="1:17" x14ac:dyDescent="0.3">
      <c r="A4162" t="s">
        <v>244</v>
      </c>
      <c r="B4162" t="s">
        <v>3984</v>
      </c>
      <c r="D4162" t="s">
        <v>34993</v>
      </c>
      <c r="E4162" t="s">
        <v>34994</v>
      </c>
      <c r="F4162" t="s">
        <v>34995</v>
      </c>
      <c r="G4162" t="s">
        <v>4048</v>
      </c>
      <c r="H4162">
        <v>11.938800000000001</v>
      </c>
      <c r="I4162">
        <v>37.900300000000001</v>
      </c>
      <c r="J4162" t="s">
        <v>34996</v>
      </c>
      <c r="L4162">
        <v>18</v>
      </c>
      <c r="M4162">
        <v>0</v>
      </c>
      <c r="N4162" t="s">
        <v>12903</v>
      </c>
      <c r="O4162" t="s">
        <v>34997</v>
      </c>
    </row>
    <row r="4163" spans="1:17" x14ac:dyDescent="0.3">
      <c r="A4163" t="s">
        <v>34998</v>
      </c>
      <c r="B4163" t="s">
        <v>3984</v>
      </c>
      <c r="C4163" t="s">
        <v>34999</v>
      </c>
      <c r="D4163" t="s">
        <v>35000</v>
      </c>
      <c r="E4163" t="s">
        <v>35001</v>
      </c>
      <c r="F4163" t="s">
        <v>35002</v>
      </c>
      <c r="G4163" t="s">
        <v>3917</v>
      </c>
      <c r="H4163">
        <v>20.902000000000001</v>
      </c>
      <c r="I4163">
        <v>46.2</v>
      </c>
      <c r="K4163" t="s">
        <v>35003</v>
      </c>
      <c r="L4163">
        <v>28</v>
      </c>
      <c r="M4163">
        <v>0</v>
      </c>
      <c r="N4163" t="s">
        <v>12903</v>
      </c>
      <c r="O4163" t="s">
        <v>35004</v>
      </c>
      <c r="Q4163">
        <v>25</v>
      </c>
    </row>
    <row r="4164" spans="1:17" x14ac:dyDescent="0.3">
      <c r="A4164" t="s">
        <v>35005</v>
      </c>
      <c r="B4164" t="s">
        <v>3984</v>
      </c>
      <c r="C4164" t="s">
        <v>35006</v>
      </c>
      <c r="D4164" t="s">
        <v>35007</v>
      </c>
      <c r="E4164" t="s">
        <v>35008</v>
      </c>
      <c r="F4164" t="s">
        <v>35009</v>
      </c>
      <c r="G4164" t="s">
        <v>3917</v>
      </c>
      <c r="H4164">
        <v>21.242100000000001</v>
      </c>
      <c r="I4164">
        <v>50.1</v>
      </c>
      <c r="K4164" t="s">
        <v>35010</v>
      </c>
      <c r="L4164">
        <v>19</v>
      </c>
      <c r="M4164">
        <v>0</v>
      </c>
      <c r="N4164" t="s">
        <v>12903</v>
      </c>
      <c r="O4164" t="s">
        <v>35011</v>
      </c>
      <c r="Q4164">
        <v>27</v>
      </c>
    </row>
    <row r="4165" spans="1:17" x14ac:dyDescent="0.3">
      <c r="A4165" t="s">
        <v>35012</v>
      </c>
      <c r="B4165" t="s">
        <v>6388</v>
      </c>
      <c r="D4165" t="s">
        <v>35013</v>
      </c>
      <c r="E4165" t="s">
        <v>35014</v>
      </c>
      <c r="F4165" t="s">
        <v>35015</v>
      </c>
      <c r="G4165" t="s">
        <v>3906</v>
      </c>
      <c r="H4165">
        <v>1340.2</v>
      </c>
      <c r="I4165">
        <v>39.362299999999998</v>
      </c>
      <c r="J4165" t="s">
        <v>35016</v>
      </c>
      <c r="K4165" t="s">
        <v>35017</v>
      </c>
      <c r="L4165">
        <v>7043</v>
      </c>
      <c r="M4165">
        <v>0</v>
      </c>
      <c r="N4165" t="s">
        <v>10223</v>
      </c>
      <c r="O4165" t="s">
        <v>35018</v>
      </c>
    </row>
    <row r="4166" spans="1:17" x14ac:dyDescent="0.3">
      <c r="A4166" t="s">
        <v>35019</v>
      </c>
      <c r="B4166" t="s">
        <v>4635</v>
      </c>
      <c r="C4166" t="s">
        <v>35020</v>
      </c>
      <c r="D4166" t="s">
        <v>35021</v>
      </c>
      <c r="E4166" t="s">
        <v>35022</v>
      </c>
      <c r="F4166" t="s">
        <v>35023</v>
      </c>
      <c r="G4166" t="s">
        <v>3917</v>
      </c>
      <c r="H4166">
        <v>1066.43</v>
      </c>
      <c r="I4166">
        <v>40.5</v>
      </c>
      <c r="K4166" t="s">
        <v>35024</v>
      </c>
      <c r="L4166">
        <v>71281</v>
      </c>
      <c r="M4166">
        <v>0</v>
      </c>
      <c r="N4166" t="s">
        <v>16384</v>
      </c>
      <c r="O4166" t="s">
        <v>35025</v>
      </c>
    </row>
    <row r="4167" spans="1:17" x14ac:dyDescent="0.3">
      <c r="A4167" t="s">
        <v>35026</v>
      </c>
      <c r="B4167" t="s">
        <v>3984</v>
      </c>
      <c r="C4167" t="s">
        <v>35027</v>
      </c>
      <c r="D4167" t="s">
        <v>35028</v>
      </c>
      <c r="E4167" t="s">
        <v>35029</v>
      </c>
      <c r="F4167" t="s">
        <v>35030</v>
      </c>
      <c r="G4167" t="s">
        <v>3989</v>
      </c>
      <c r="H4167">
        <v>39.1494</v>
      </c>
      <c r="I4167">
        <v>49.2</v>
      </c>
      <c r="K4167" t="s">
        <v>35031</v>
      </c>
      <c r="L4167">
        <v>847</v>
      </c>
      <c r="M4167">
        <v>0</v>
      </c>
      <c r="N4167" t="s">
        <v>16384</v>
      </c>
      <c r="O4167" t="s">
        <v>35032</v>
      </c>
    </row>
    <row r="4168" spans="1:17" x14ac:dyDescent="0.3">
      <c r="A4168" t="s">
        <v>35033</v>
      </c>
      <c r="B4168" t="s">
        <v>3912</v>
      </c>
      <c r="C4168" t="s">
        <v>35034</v>
      </c>
      <c r="D4168" t="s">
        <v>35035</v>
      </c>
      <c r="E4168" t="s">
        <v>35036</v>
      </c>
      <c r="F4168" t="s">
        <v>35037</v>
      </c>
      <c r="G4168" t="s">
        <v>3917</v>
      </c>
      <c r="H4168">
        <v>38.943399999999997</v>
      </c>
      <c r="I4168">
        <v>56.8</v>
      </c>
      <c r="K4168" t="s">
        <v>35038</v>
      </c>
      <c r="L4168">
        <v>2232</v>
      </c>
      <c r="M4168">
        <v>0</v>
      </c>
      <c r="N4168" t="s">
        <v>24285</v>
      </c>
      <c r="O4168" t="s">
        <v>35039</v>
      </c>
    </row>
    <row r="4169" spans="1:17" x14ac:dyDescent="0.3">
      <c r="A4169" t="s">
        <v>35040</v>
      </c>
      <c r="B4169" t="s">
        <v>3984</v>
      </c>
      <c r="C4169" t="s">
        <v>35041</v>
      </c>
      <c r="D4169" t="s">
        <v>35042</v>
      </c>
      <c r="E4169" t="s">
        <v>35043</v>
      </c>
      <c r="F4169" t="s">
        <v>35044</v>
      </c>
      <c r="G4169" t="s">
        <v>3917</v>
      </c>
      <c r="H4169">
        <v>10.747</v>
      </c>
      <c r="I4169">
        <v>43</v>
      </c>
      <c r="K4169" t="s">
        <v>35045</v>
      </c>
      <c r="L4169">
        <v>25</v>
      </c>
      <c r="M4169">
        <v>6985</v>
      </c>
      <c r="N4169" t="s">
        <v>6088</v>
      </c>
      <c r="O4169" t="s">
        <v>35046</v>
      </c>
      <c r="P4169" t="s">
        <v>35047</v>
      </c>
      <c r="Q4169">
        <v>25</v>
      </c>
    </row>
    <row r="4170" spans="1:17" x14ac:dyDescent="0.3">
      <c r="A4170" t="s">
        <v>35048</v>
      </c>
      <c r="B4170" t="s">
        <v>3984</v>
      </c>
      <c r="C4170" t="s">
        <v>35049</v>
      </c>
      <c r="D4170" t="s">
        <v>35050</v>
      </c>
      <c r="E4170" t="s">
        <v>35051</v>
      </c>
      <c r="F4170" t="s">
        <v>35052</v>
      </c>
      <c r="G4170" t="s">
        <v>3906</v>
      </c>
      <c r="H4170">
        <v>10.6526</v>
      </c>
      <c r="I4170">
        <v>41.646799999999999</v>
      </c>
      <c r="J4170" t="s">
        <v>35053</v>
      </c>
      <c r="L4170">
        <v>6</v>
      </c>
      <c r="M4170">
        <v>0</v>
      </c>
      <c r="N4170" t="s">
        <v>7641</v>
      </c>
      <c r="O4170" t="s">
        <v>35054</v>
      </c>
      <c r="Q4170">
        <v>25</v>
      </c>
    </row>
    <row r="4171" spans="1:17" x14ac:dyDescent="0.3">
      <c r="A4171" t="s">
        <v>415</v>
      </c>
      <c r="B4171" t="s">
        <v>3984</v>
      </c>
      <c r="C4171" t="s">
        <v>35055</v>
      </c>
      <c r="D4171" t="s">
        <v>35056</v>
      </c>
      <c r="E4171" t="s">
        <v>35057</v>
      </c>
      <c r="F4171" t="s">
        <v>35058</v>
      </c>
      <c r="G4171" t="s">
        <v>3917</v>
      </c>
      <c r="H4171">
        <v>51.078200000000002</v>
      </c>
      <c r="I4171">
        <v>47.3</v>
      </c>
      <c r="K4171" t="s">
        <v>35059</v>
      </c>
      <c r="L4171">
        <v>106</v>
      </c>
      <c r="M4171">
        <v>0</v>
      </c>
      <c r="N4171" t="s">
        <v>35060</v>
      </c>
      <c r="O4171" t="s">
        <v>35061</v>
      </c>
      <c r="Q4171">
        <v>25</v>
      </c>
    </row>
    <row r="4172" spans="1:17" x14ac:dyDescent="0.3">
      <c r="A4172" t="s">
        <v>35062</v>
      </c>
      <c r="B4172" t="s">
        <v>3984</v>
      </c>
      <c r="C4172" t="s">
        <v>35063</v>
      </c>
      <c r="D4172" t="s">
        <v>35064</v>
      </c>
      <c r="E4172" t="s">
        <v>35065</v>
      </c>
      <c r="F4172" t="s">
        <v>35066</v>
      </c>
      <c r="G4172" t="s">
        <v>3917</v>
      </c>
      <c r="H4172">
        <v>25.763100000000001</v>
      </c>
      <c r="I4172">
        <v>50.7</v>
      </c>
      <c r="K4172" t="s">
        <v>35067</v>
      </c>
      <c r="L4172">
        <v>1242</v>
      </c>
      <c r="M4172">
        <v>0</v>
      </c>
      <c r="N4172" t="s">
        <v>35060</v>
      </c>
      <c r="O4172" t="s">
        <v>35068</v>
      </c>
    </row>
    <row r="4173" spans="1:17" x14ac:dyDescent="0.3">
      <c r="A4173" t="s">
        <v>35069</v>
      </c>
      <c r="B4173" t="s">
        <v>3923</v>
      </c>
      <c r="C4173" s="24">
        <v>46303</v>
      </c>
      <c r="D4173" t="s">
        <v>35070</v>
      </c>
      <c r="E4173" t="s">
        <v>35071</v>
      </c>
      <c r="F4173" t="s">
        <v>35072</v>
      </c>
      <c r="G4173" t="s">
        <v>3917</v>
      </c>
      <c r="H4173">
        <v>492.65300000000002</v>
      </c>
      <c r="I4173">
        <v>33.5</v>
      </c>
      <c r="K4173" t="s">
        <v>35073</v>
      </c>
      <c r="L4173">
        <v>1471389</v>
      </c>
      <c r="M4173">
        <v>0</v>
      </c>
      <c r="N4173" t="s">
        <v>3938</v>
      </c>
      <c r="O4173" t="s">
        <v>35074</v>
      </c>
    </row>
    <row r="4174" spans="1:17" x14ac:dyDescent="0.3">
      <c r="A4174" t="s">
        <v>35075</v>
      </c>
      <c r="B4174" t="s">
        <v>3984</v>
      </c>
      <c r="C4174" t="s">
        <v>35076</v>
      </c>
      <c r="D4174" t="s">
        <v>35077</v>
      </c>
      <c r="E4174" t="s">
        <v>35078</v>
      </c>
      <c r="F4174" t="s">
        <v>35079</v>
      </c>
      <c r="G4174" t="s">
        <v>3917</v>
      </c>
      <c r="H4174">
        <v>39.247500000000002</v>
      </c>
      <c r="I4174">
        <v>52.2</v>
      </c>
      <c r="K4174" t="s">
        <v>35080</v>
      </c>
      <c r="L4174">
        <v>2511</v>
      </c>
      <c r="M4174">
        <v>0</v>
      </c>
      <c r="N4174" t="s">
        <v>35081</v>
      </c>
      <c r="O4174" t="s">
        <v>35082</v>
      </c>
    </row>
    <row r="4175" spans="1:17" x14ac:dyDescent="0.3">
      <c r="A4175" t="s">
        <v>35083</v>
      </c>
      <c r="B4175" t="s">
        <v>3984</v>
      </c>
      <c r="C4175" t="s">
        <v>35084</v>
      </c>
      <c r="D4175" t="s">
        <v>35085</v>
      </c>
      <c r="E4175" t="s">
        <v>35078</v>
      </c>
      <c r="F4175" t="s">
        <v>35086</v>
      </c>
      <c r="G4175" t="s">
        <v>3917</v>
      </c>
      <c r="H4175">
        <v>33.677900000000001</v>
      </c>
      <c r="I4175">
        <v>50.7</v>
      </c>
      <c r="K4175" t="s">
        <v>35087</v>
      </c>
      <c r="L4175">
        <v>1843</v>
      </c>
      <c r="M4175">
        <v>0</v>
      </c>
      <c r="N4175" t="s">
        <v>35081</v>
      </c>
      <c r="O4175" t="s">
        <v>35088</v>
      </c>
    </row>
    <row r="4176" spans="1:17" x14ac:dyDescent="0.3">
      <c r="A4176" t="s">
        <v>35089</v>
      </c>
      <c r="B4176" t="s">
        <v>3984</v>
      </c>
      <c r="C4176" t="s">
        <v>35090</v>
      </c>
      <c r="D4176" t="s">
        <v>35091</v>
      </c>
      <c r="E4176" t="s">
        <v>35078</v>
      </c>
      <c r="F4176" t="s">
        <v>35092</v>
      </c>
      <c r="G4176" t="s">
        <v>3917</v>
      </c>
      <c r="H4176">
        <v>38.889899999999997</v>
      </c>
      <c r="I4176">
        <v>52.2</v>
      </c>
      <c r="K4176" t="s">
        <v>35093</v>
      </c>
      <c r="L4176">
        <v>2508</v>
      </c>
      <c r="M4176">
        <v>0</v>
      </c>
      <c r="N4176" t="s">
        <v>35081</v>
      </c>
      <c r="O4176" t="s">
        <v>35094</v>
      </c>
    </row>
    <row r="4177" spans="1:16" x14ac:dyDescent="0.3">
      <c r="A4177" t="s">
        <v>35095</v>
      </c>
      <c r="B4177" t="s">
        <v>4443</v>
      </c>
      <c r="C4177" t="s">
        <v>35096</v>
      </c>
      <c r="D4177" t="s">
        <v>35097</v>
      </c>
      <c r="E4177" t="s">
        <v>35098</v>
      </c>
      <c r="F4177" t="s">
        <v>35099</v>
      </c>
      <c r="G4177" t="s">
        <v>3989</v>
      </c>
      <c r="H4177">
        <v>1966.86</v>
      </c>
      <c r="I4177">
        <v>40.299999999999997</v>
      </c>
      <c r="K4177" t="s">
        <v>35100</v>
      </c>
      <c r="L4177">
        <v>4469</v>
      </c>
      <c r="M4177">
        <v>0</v>
      </c>
      <c r="N4177" t="s">
        <v>35081</v>
      </c>
      <c r="O4177" t="s">
        <v>35101</v>
      </c>
    </row>
    <row r="4178" spans="1:16" x14ac:dyDescent="0.3">
      <c r="A4178" t="s">
        <v>35102</v>
      </c>
      <c r="B4178" t="s">
        <v>3984</v>
      </c>
      <c r="C4178" t="s">
        <v>35103</v>
      </c>
      <c r="D4178" t="s">
        <v>35104</v>
      </c>
      <c r="E4178" t="s">
        <v>35105</v>
      </c>
      <c r="F4178" t="s">
        <v>35106</v>
      </c>
      <c r="G4178" t="s">
        <v>3917</v>
      </c>
      <c r="H4178">
        <v>19.465</v>
      </c>
      <c r="I4178">
        <v>48.2</v>
      </c>
      <c r="K4178" t="s">
        <v>35107</v>
      </c>
      <c r="L4178">
        <v>2703</v>
      </c>
      <c r="M4178">
        <v>0</v>
      </c>
      <c r="N4178" t="s">
        <v>14160</v>
      </c>
      <c r="O4178" t="s">
        <v>35108</v>
      </c>
    </row>
    <row r="4179" spans="1:16" x14ac:dyDescent="0.3">
      <c r="A4179" t="s">
        <v>35109</v>
      </c>
      <c r="B4179" t="s">
        <v>3984</v>
      </c>
      <c r="C4179" t="s">
        <v>35110</v>
      </c>
      <c r="D4179" t="s">
        <v>35111</v>
      </c>
      <c r="E4179" t="s">
        <v>35112</v>
      </c>
      <c r="F4179" t="s">
        <v>35113</v>
      </c>
      <c r="G4179" t="s">
        <v>3917</v>
      </c>
      <c r="H4179">
        <v>50.321399999999997</v>
      </c>
      <c r="I4179">
        <v>44.1</v>
      </c>
      <c r="K4179" t="s">
        <v>35114</v>
      </c>
      <c r="L4179">
        <v>1266</v>
      </c>
      <c r="M4179">
        <v>0</v>
      </c>
      <c r="N4179" t="s">
        <v>7641</v>
      </c>
      <c r="O4179" t="s">
        <v>35115</v>
      </c>
    </row>
    <row r="4180" spans="1:16" x14ac:dyDescent="0.3">
      <c r="A4180" t="s">
        <v>35116</v>
      </c>
      <c r="B4180" t="s">
        <v>4198</v>
      </c>
      <c r="C4180" t="s">
        <v>35117</v>
      </c>
      <c r="D4180" t="s">
        <v>35118</v>
      </c>
      <c r="E4180" t="s">
        <v>35119</v>
      </c>
      <c r="F4180" t="s">
        <v>35120</v>
      </c>
      <c r="G4180" t="s">
        <v>3917</v>
      </c>
      <c r="H4180">
        <v>125.863</v>
      </c>
      <c r="I4180">
        <v>23.8</v>
      </c>
      <c r="K4180" t="s">
        <v>35121</v>
      </c>
      <c r="L4180">
        <v>2757</v>
      </c>
      <c r="M4180">
        <v>23014</v>
      </c>
      <c r="N4180" t="s">
        <v>35122</v>
      </c>
      <c r="O4180" t="s">
        <v>35123</v>
      </c>
    </row>
    <row r="4181" spans="1:16" x14ac:dyDescent="0.3">
      <c r="A4181" t="s">
        <v>35124</v>
      </c>
      <c r="B4181" t="s">
        <v>4772</v>
      </c>
      <c r="C4181" t="s">
        <v>35125</v>
      </c>
      <c r="D4181" t="s">
        <v>35126</v>
      </c>
      <c r="E4181" t="s">
        <v>35127</v>
      </c>
      <c r="F4181" t="s">
        <v>35128</v>
      </c>
      <c r="G4181" t="s">
        <v>3917</v>
      </c>
      <c r="H4181">
        <v>44.686199999999999</v>
      </c>
      <c r="I4181">
        <v>64.099999999999994</v>
      </c>
      <c r="K4181" t="s">
        <v>35129</v>
      </c>
      <c r="L4181">
        <v>22485</v>
      </c>
      <c r="M4181">
        <v>0</v>
      </c>
      <c r="N4181" t="s">
        <v>7641</v>
      </c>
      <c r="O4181" t="s">
        <v>35130</v>
      </c>
    </row>
    <row r="4182" spans="1:16" x14ac:dyDescent="0.3">
      <c r="A4182" t="s">
        <v>35131</v>
      </c>
      <c r="B4182" t="s">
        <v>3912</v>
      </c>
      <c r="C4182" t="s">
        <v>35132</v>
      </c>
      <c r="D4182" t="s">
        <v>35133</v>
      </c>
      <c r="E4182" t="s">
        <v>35134</v>
      </c>
      <c r="F4182" t="s">
        <v>35135</v>
      </c>
      <c r="G4182" t="s">
        <v>3917</v>
      </c>
      <c r="H4182">
        <v>51.027700000000003</v>
      </c>
      <c r="I4182">
        <v>46.4</v>
      </c>
      <c r="K4182" t="s">
        <v>35136</v>
      </c>
      <c r="L4182">
        <v>11563</v>
      </c>
      <c r="M4182">
        <v>17269</v>
      </c>
      <c r="N4182" t="s">
        <v>35060</v>
      </c>
      <c r="O4182" t="s">
        <v>35137</v>
      </c>
    </row>
    <row r="4183" spans="1:16" x14ac:dyDescent="0.3">
      <c r="A4183" t="s">
        <v>35138</v>
      </c>
      <c r="B4183" t="s">
        <v>4226</v>
      </c>
      <c r="D4183" t="s">
        <v>35139</v>
      </c>
      <c r="E4183" t="s">
        <v>35140</v>
      </c>
      <c r="F4183" t="s">
        <v>35141</v>
      </c>
      <c r="G4183" t="s">
        <v>3906</v>
      </c>
      <c r="H4183">
        <v>398.86900000000003</v>
      </c>
      <c r="I4183">
        <v>36.418700000000001</v>
      </c>
      <c r="J4183" t="s">
        <v>35142</v>
      </c>
      <c r="K4183" t="s">
        <v>35143</v>
      </c>
      <c r="L4183">
        <v>25</v>
      </c>
      <c r="M4183">
        <v>0</v>
      </c>
      <c r="N4183" t="s">
        <v>10291</v>
      </c>
      <c r="O4183" t="s">
        <v>35144</v>
      </c>
    </row>
    <row r="4184" spans="1:16" x14ac:dyDescent="0.3">
      <c r="A4184" t="s">
        <v>35145</v>
      </c>
      <c r="B4184" t="s">
        <v>3984</v>
      </c>
      <c r="C4184" t="s">
        <v>35146</v>
      </c>
      <c r="D4184" t="s">
        <v>35147</v>
      </c>
      <c r="E4184" t="s">
        <v>35148</v>
      </c>
      <c r="F4184" t="s">
        <v>35149</v>
      </c>
      <c r="G4184" t="s">
        <v>3989</v>
      </c>
      <c r="H4184">
        <v>11.928000000000001</v>
      </c>
      <c r="I4184">
        <v>50.9</v>
      </c>
      <c r="K4184" t="s">
        <v>35150</v>
      </c>
      <c r="L4184">
        <v>233</v>
      </c>
      <c r="M4184">
        <v>0</v>
      </c>
      <c r="N4184" t="s">
        <v>35151</v>
      </c>
      <c r="O4184" t="s">
        <v>35152</v>
      </c>
    </row>
    <row r="4185" spans="1:16" x14ac:dyDescent="0.3">
      <c r="A4185" t="s">
        <v>35153</v>
      </c>
      <c r="B4185" t="s">
        <v>4772</v>
      </c>
      <c r="C4185" t="s">
        <v>35154</v>
      </c>
      <c r="D4185" t="s">
        <v>35155</v>
      </c>
      <c r="E4185" t="s">
        <v>35156</v>
      </c>
      <c r="F4185" t="s">
        <v>35157</v>
      </c>
      <c r="G4185" t="s">
        <v>3917</v>
      </c>
      <c r="H4185">
        <v>98.484700000000004</v>
      </c>
      <c r="I4185">
        <v>57.1</v>
      </c>
      <c r="K4185" t="s">
        <v>35158</v>
      </c>
      <c r="L4185">
        <v>318</v>
      </c>
      <c r="M4185">
        <v>0</v>
      </c>
      <c r="N4185" t="s">
        <v>14696</v>
      </c>
      <c r="O4185" t="s">
        <v>35159</v>
      </c>
    </row>
    <row r="4186" spans="1:16" x14ac:dyDescent="0.3">
      <c r="A4186" t="s">
        <v>35160</v>
      </c>
      <c r="B4186" t="s">
        <v>3923</v>
      </c>
      <c r="D4186" t="s">
        <v>35161</v>
      </c>
      <c r="E4186" t="s">
        <v>35162</v>
      </c>
      <c r="F4186" t="s">
        <v>35163</v>
      </c>
      <c r="G4186" t="s">
        <v>3917</v>
      </c>
      <c r="H4186">
        <v>284.512</v>
      </c>
      <c r="I4186">
        <v>39.5</v>
      </c>
      <c r="K4186" t="s">
        <v>35164</v>
      </c>
      <c r="L4186">
        <v>265493</v>
      </c>
      <c r="M4186">
        <v>0</v>
      </c>
      <c r="N4186" t="s">
        <v>35165</v>
      </c>
      <c r="O4186" t="s">
        <v>35166</v>
      </c>
    </row>
    <row r="4187" spans="1:16" x14ac:dyDescent="0.3">
      <c r="A4187" t="s">
        <v>35167</v>
      </c>
      <c r="B4187" t="s">
        <v>3984</v>
      </c>
      <c r="C4187" t="s">
        <v>34603</v>
      </c>
      <c r="D4187" t="s">
        <v>35168</v>
      </c>
      <c r="E4187" t="s">
        <v>35169</v>
      </c>
      <c r="F4187" t="s">
        <v>35170</v>
      </c>
      <c r="G4187" t="s">
        <v>3917</v>
      </c>
      <c r="H4187">
        <v>34.695599999999999</v>
      </c>
      <c r="I4187">
        <v>49.9</v>
      </c>
      <c r="K4187" t="s">
        <v>35171</v>
      </c>
      <c r="L4187">
        <v>130</v>
      </c>
      <c r="M4187">
        <v>13440</v>
      </c>
      <c r="N4187" t="s">
        <v>20244</v>
      </c>
      <c r="O4187" t="s">
        <v>35172</v>
      </c>
    </row>
    <row r="4188" spans="1:16" x14ac:dyDescent="0.3">
      <c r="A4188" t="s">
        <v>3749</v>
      </c>
      <c r="B4188" t="s">
        <v>3984</v>
      </c>
      <c r="C4188" t="s">
        <v>35173</v>
      </c>
      <c r="D4188" t="s">
        <v>35174</v>
      </c>
      <c r="E4188" t="s">
        <v>35175</v>
      </c>
      <c r="F4188" t="s">
        <v>35176</v>
      </c>
      <c r="G4188" t="s">
        <v>3989</v>
      </c>
      <c r="H4188">
        <v>32.816000000000003</v>
      </c>
      <c r="I4188">
        <v>52.9</v>
      </c>
      <c r="K4188" t="s">
        <v>35177</v>
      </c>
      <c r="L4188">
        <v>4969</v>
      </c>
      <c r="M4188">
        <v>0</v>
      </c>
      <c r="N4188" t="s">
        <v>35178</v>
      </c>
      <c r="O4188" t="s">
        <v>35179</v>
      </c>
    </row>
    <row r="4189" spans="1:16" x14ac:dyDescent="0.3">
      <c r="A4189" t="s">
        <v>35180</v>
      </c>
      <c r="B4189" t="s">
        <v>4226</v>
      </c>
      <c r="C4189" t="s">
        <v>35181</v>
      </c>
      <c r="D4189" t="s">
        <v>35182</v>
      </c>
      <c r="E4189" t="s">
        <v>35183</v>
      </c>
      <c r="F4189" t="s">
        <v>35184</v>
      </c>
      <c r="G4189" t="s">
        <v>3917</v>
      </c>
      <c r="H4189">
        <v>731.44100000000003</v>
      </c>
      <c r="I4189">
        <v>37.9</v>
      </c>
      <c r="K4189" t="s">
        <v>35185</v>
      </c>
      <c r="L4189">
        <v>2929</v>
      </c>
      <c r="M4189">
        <v>20437</v>
      </c>
      <c r="N4189" t="s">
        <v>35186</v>
      </c>
      <c r="O4189" t="s">
        <v>35187</v>
      </c>
      <c r="P4189" t="s">
        <v>35188</v>
      </c>
    </row>
    <row r="4190" spans="1:16" x14ac:dyDescent="0.3">
      <c r="A4190" t="s">
        <v>35189</v>
      </c>
      <c r="B4190" t="s">
        <v>4226</v>
      </c>
      <c r="C4190" t="s">
        <v>35190</v>
      </c>
      <c r="D4190" t="s">
        <v>35191</v>
      </c>
      <c r="E4190" t="s">
        <v>35192</v>
      </c>
      <c r="F4190" t="s">
        <v>35193</v>
      </c>
      <c r="G4190" t="s">
        <v>3917</v>
      </c>
      <c r="H4190">
        <v>335.32400000000001</v>
      </c>
      <c r="I4190">
        <v>35.799999999999997</v>
      </c>
      <c r="K4190" t="s">
        <v>35194</v>
      </c>
      <c r="L4190">
        <v>81632</v>
      </c>
      <c r="M4190">
        <v>0</v>
      </c>
      <c r="N4190" t="s">
        <v>35195</v>
      </c>
      <c r="O4190" t="s">
        <v>35196</v>
      </c>
    </row>
    <row r="4191" spans="1:16" x14ac:dyDescent="0.3">
      <c r="A4191" t="s">
        <v>35197</v>
      </c>
      <c r="B4191" t="s">
        <v>6388</v>
      </c>
      <c r="D4191" t="s">
        <v>35198</v>
      </c>
      <c r="E4191" t="s">
        <v>35199</v>
      </c>
      <c r="F4191" t="s">
        <v>35200</v>
      </c>
      <c r="G4191" t="s">
        <v>3917</v>
      </c>
      <c r="H4191">
        <v>1590.04</v>
      </c>
      <c r="I4191">
        <v>40.1</v>
      </c>
      <c r="K4191" t="s">
        <v>35201</v>
      </c>
      <c r="L4191">
        <v>28550</v>
      </c>
      <c r="M4191">
        <v>31677</v>
      </c>
      <c r="N4191" t="s">
        <v>12903</v>
      </c>
      <c r="O4191" t="s">
        <v>35202</v>
      </c>
      <c r="P4191" t="s">
        <v>35203</v>
      </c>
    </row>
    <row r="4192" spans="1:16" x14ac:dyDescent="0.3">
      <c r="A4192" t="s">
        <v>35204</v>
      </c>
      <c r="B4192" t="s">
        <v>4198</v>
      </c>
      <c r="C4192" t="s">
        <v>35205</v>
      </c>
      <c r="D4192" t="s">
        <v>35206</v>
      </c>
      <c r="E4192" t="s">
        <v>35207</v>
      </c>
      <c r="F4192" t="s">
        <v>35208</v>
      </c>
      <c r="G4192" t="s">
        <v>3989</v>
      </c>
      <c r="H4192">
        <v>5.8350900000000001</v>
      </c>
      <c r="I4192">
        <v>32.799999999999997</v>
      </c>
      <c r="K4192" t="s">
        <v>35209</v>
      </c>
      <c r="L4192">
        <v>2602</v>
      </c>
      <c r="M4192">
        <v>0</v>
      </c>
      <c r="N4192" t="s">
        <v>35210</v>
      </c>
      <c r="O4192" t="s">
        <v>35211</v>
      </c>
    </row>
    <row r="4193" spans="1:17" x14ac:dyDescent="0.3">
      <c r="A4193" t="s">
        <v>35212</v>
      </c>
      <c r="B4193" t="s">
        <v>3984</v>
      </c>
      <c r="C4193" t="s">
        <v>35213</v>
      </c>
      <c r="D4193" t="s">
        <v>35214</v>
      </c>
      <c r="E4193" t="s">
        <v>14085</v>
      </c>
      <c r="F4193" t="s">
        <v>35215</v>
      </c>
      <c r="G4193" t="s">
        <v>3917</v>
      </c>
      <c r="H4193">
        <v>96.978899999999996</v>
      </c>
      <c r="I4193">
        <v>0</v>
      </c>
      <c r="K4193" t="s">
        <v>35216</v>
      </c>
      <c r="L4193">
        <v>10567</v>
      </c>
      <c r="M4193">
        <v>0</v>
      </c>
      <c r="N4193" t="s">
        <v>14160</v>
      </c>
      <c r="O4193" t="s">
        <v>35217</v>
      </c>
    </row>
    <row r="4194" spans="1:17" x14ac:dyDescent="0.3">
      <c r="A4194" t="s">
        <v>35218</v>
      </c>
      <c r="B4194" t="s">
        <v>4347</v>
      </c>
      <c r="C4194" t="s">
        <v>35219</v>
      </c>
      <c r="D4194" t="s">
        <v>35220</v>
      </c>
      <c r="E4194" t="s">
        <v>14085</v>
      </c>
      <c r="F4194" t="s">
        <v>35221</v>
      </c>
      <c r="G4194" t="s">
        <v>3917</v>
      </c>
      <c r="H4194">
        <v>59.536700000000003</v>
      </c>
      <c r="I4194">
        <v>0</v>
      </c>
      <c r="K4194" t="s">
        <v>35222</v>
      </c>
      <c r="L4194">
        <v>18072</v>
      </c>
      <c r="M4194">
        <v>0</v>
      </c>
      <c r="N4194" t="s">
        <v>14160</v>
      </c>
      <c r="O4194" t="s">
        <v>35223</v>
      </c>
    </row>
    <row r="4195" spans="1:17" x14ac:dyDescent="0.3">
      <c r="A4195" t="s">
        <v>35224</v>
      </c>
      <c r="B4195" t="s">
        <v>3912</v>
      </c>
      <c r="C4195" t="s">
        <v>35225</v>
      </c>
      <c r="D4195" t="s">
        <v>35226</v>
      </c>
      <c r="E4195" t="s">
        <v>35227</v>
      </c>
      <c r="F4195" t="s">
        <v>35228</v>
      </c>
      <c r="G4195" t="s">
        <v>3989</v>
      </c>
      <c r="H4195">
        <v>91.516999999999996</v>
      </c>
      <c r="I4195">
        <v>0</v>
      </c>
      <c r="K4195" t="s">
        <v>35229</v>
      </c>
      <c r="L4195">
        <v>31852</v>
      </c>
      <c r="M4195">
        <v>0</v>
      </c>
      <c r="N4195" t="s">
        <v>20244</v>
      </c>
      <c r="O4195" t="s">
        <v>35230</v>
      </c>
    </row>
    <row r="4196" spans="1:17" x14ac:dyDescent="0.3">
      <c r="A4196" t="s">
        <v>35231</v>
      </c>
      <c r="B4196" t="s">
        <v>3984</v>
      </c>
      <c r="C4196" t="s">
        <v>35232</v>
      </c>
      <c r="D4196" t="s">
        <v>35233</v>
      </c>
      <c r="E4196" t="s">
        <v>35234</v>
      </c>
      <c r="F4196" t="s">
        <v>35235</v>
      </c>
      <c r="G4196" t="s">
        <v>3917</v>
      </c>
      <c r="H4196">
        <v>33.169199999999996</v>
      </c>
      <c r="I4196">
        <v>49.4</v>
      </c>
      <c r="K4196" t="s">
        <v>35236</v>
      </c>
      <c r="L4196">
        <v>5527</v>
      </c>
      <c r="M4196">
        <v>0</v>
      </c>
      <c r="N4196" t="s">
        <v>20244</v>
      </c>
      <c r="O4196" t="s">
        <v>35237</v>
      </c>
      <c r="Q4196">
        <v>25</v>
      </c>
    </row>
    <row r="4197" spans="1:17" x14ac:dyDescent="0.3">
      <c r="A4197" t="s">
        <v>35238</v>
      </c>
      <c r="B4197" t="s">
        <v>4635</v>
      </c>
      <c r="C4197" t="s">
        <v>35239</v>
      </c>
      <c r="D4197" t="s">
        <v>35240</v>
      </c>
      <c r="E4197" t="s">
        <v>35241</v>
      </c>
      <c r="F4197" t="s">
        <v>35242</v>
      </c>
      <c r="G4197" t="s">
        <v>3917</v>
      </c>
      <c r="H4197">
        <v>1036.0999999999999</v>
      </c>
      <c r="I4197">
        <v>0</v>
      </c>
      <c r="K4197" t="s">
        <v>35243</v>
      </c>
      <c r="L4197">
        <v>9542</v>
      </c>
      <c r="M4197">
        <v>0</v>
      </c>
      <c r="N4197" t="s">
        <v>19574</v>
      </c>
      <c r="O4197" t="s">
        <v>35244</v>
      </c>
    </row>
    <row r="4198" spans="1:17" x14ac:dyDescent="0.3">
      <c r="A4198" t="s">
        <v>35245</v>
      </c>
      <c r="B4198" t="s">
        <v>3984</v>
      </c>
      <c r="C4198" t="s">
        <v>35246</v>
      </c>
      <c r="D4198" t="s">
        <v>35247</v>
      </c>
      <c r="E4198" t="s">
        <v>35248</v>
      </c>
      <c r="F4198" t="s">
        <v>35249</v>
      </c>
      <c r="G4198" t="s">
        <v>3989</v>
      </c>
      <c r="H4198">
        <v>27.9758</v>
      </c>
      <c r="I4198">
        <v>46.9</v>
      </c>
      <c r="K4198" t="s">
        <v>35250</v>
      </c>
      <c r="L4198">
        <v>7484</v>
      </c>
      <c r="M4198">
        <v>11307</v>
      </c>
      <c r="N4198" t="s">
        <v>35186</v>
      </c>
      <c r="O4198" t="s">
        <v>35251</v>
      </c>
    </row>
    <row r="4199" spans="1:17" x14ac:dyDescent="0.3">
      <c r="A4199" t="s">
        <v>35252</v>
      </c>
      <c r="B4199" t="s">
        <v>6388</v>
      </c>
      <c r="C4199" t="s">
        <v>35253</v>
      </c>
      <c r="D4199" t="s">
        <v>35254</v>
      </c>
      <c r="E4199" t="s">
        <v>35255</v>
      </c>
      <c r="F4199" t="s">
        <v>35256</v>
      </c>
      <c r="G4199" t="s">
        <v>3917</v>
      </c>
      <c r="H4199">
        <v>2068.17</v>
      </c>
      <c r="I4199">
        <v>41.5</v>
      </c>
      <c r="K4199" t="s">
        <v>35257</v>
      </c>
      <c r="L4199">
        <v>4512</v>
      </c>
      <c r="M4199">
        <v>0</v>
      </c>
      <c r="N4199" t="s">
        <v>20455</v>
      </c>
      <c r="O4199" t="s">
        <v>35258</v>
      </c>
    </row>
    <row r="4200" spans="1:17" x14ac:dyDescent="0.3">
      <c r="A4200" t="s">
        <v>35259</v>
      </c>
      <c r="B4200" t="s">
        <v>6388</v>
      </c>
      <c r="C4200" t="s">
        <v>35260</v>
      </c>
      <c r="D4200" t="s">
        <v>35261</v>
      </c>
      <c r="E4200" t="s">
        <v>35262</v>
      </c>
      <c r="F4200" t="s">
        <v>35263</v>
      </c>
      <c r="G4200" t="s">
        <v>3917</v>
      </c>
      <c r="H4200">
        <v>2300.7399999999998</v>
      </c>
      <c r="I4200">
        <v>44.1</v>
      </c>
      <c r="K4200" t="s">
        <v>35264</v>
      </c>
      <c r="L4200">
        <v>10618</v>
      </c>
      <c r="M4200">
        <v>44358</v>
      </c>
      <c r="N4200" t="s">
        <v>35195</v>
      </c>
      <c r="O4200" t="s">
        <v>35265</v>
      </c>
      <c r="P4200" t="s">
        <v>35266</v>
      </c>
    </row>
    <row r="4201" spans="1:17" x14ac:dyDescent="0.3">
      <c r="A4201" t="s">
        <v>35267</v>
      </c>
      <c r="B4201" t="s">
        <v>4367</v>
      </c>
      <c r="C4201" t="s">
        <v>35268</v>
      </c>
      <c r="D4201" t="s">
        <v>35269</v>
      </c>
      <c r="E4201" t="s">
        <v>35270</v>
      </c>
      <c r="F4201" t="s">
        <v>35271</v>
      </c>
      <c r="G4201" t="s">
        <v>3917</v>
      </c>
      <c r="H4201">
        <v>640.404</v>
      </c>
      <c r="I4201">
        <v>39.4</v>
      </c>
      <c r="K4201" t="s">
        <v>35272</v>
      </c>
      <c r="L4201">
        <v>12898</v>
      </c>
      <c r="M4201">
        <v>0</v>
      </c>
      <c r="N4201" t="s">
        <v>9980</v>
      </c>
      <c r="O4201" t="s">
        <v>35273</v>
      </c>
    </row>
    <row r="4202" spans="1:17" x14ac:dyDescent="0.3">
      <c r="A4202" t="s">
        <v>35274</v>
      </c>
      <c r="B4202" t="s">
        <v>3984</v>
      </c>
      <c r="C4202" t="s">
        <v>35275</v>
      </c>
      <c r="D4202" t="s">
        <v>35276</v>
      </c>
      <c r="E4202" t="s">
        <v>35277</v>
      </c>
      <c r="F4202" t="s">
        <v>35278</v>
      </c>
      <c r="G4202" t="s">
        <v>3917</v>
      </c>
      <c r="H4202">
        <v>57.851700000000001</v>
      </c>
      <c r="I4202">
        <v>44.2</v>
      </c>
      <c r="K4202" t="s">
        <v>35279</v>
      </c>
      <c r="L4202">
        <v>3713</v>
      </c>
      <c r="M4202">
        <v>0</v>
      </c>
      <c r="N4202" t="s">
        <v>7641</v>
      </c>
      <c r="O4202" t="s">
        <v>35280</v>
      </c>
    </row>
    <row r="4203" spans="1:17" x14ac:dyDescent="0.3">
      <c r="A4203" t="s">
        <v>35281</v>
      </c>
      <c r="B4203" t="s">
        <v>4208</v>
      </c>
      <c r="D4203" t="s">
        <v>35282</v>
      </c>
      <c r="E4203" t="s">
        <v>34296</v>
      </c>
      <c r="F4203" t="s">
        <v>35283</v>
      </c>
      <c r="G4203" t="s">
        <v>3917</v>
      </c>
      <c r="H4203">
        <v>201.90100000000001</v>
      </c>
      <c r="I4203">
        <v>44.9</v>
      </c>
      <c r="K4203" t="s">
        <v>35284</v>
      </c>
      <c r="L4203">
        <v>137965</v>
      </c>
      <c r="M4203">
        <v>0</v>
      </c>
      <c r="N4203" t="s">
        <v>9575</v>
      </c>
      <c r="O4203" t="s">
        <v>35285</v>
      </c>
    </row>
    <row r="4204" spans="1:17" x14ac:dyDescent="0.3">
      <c r="A4204" t="s">
        <v>35286</v>
      </c>
      <c r="B4204" t="s">
        <v>4208</v>
      </c>
      <c r="D4204" t="s">
        <v>35287</v>
      </c>
      <c r="E4204" t="s">
        <v>34296</v>
      </c>
      <c r="F4204" t="s">
        <v>35288</v>
      </c>
      <c r="G4204" t="s">
        <v>3917</v>
      </c>
      <c r="H4204">
        <v>223.09299999999999</v>
      </c>
      <c r="I4204">
        <v>44.4</v>
      </c>
      <c r="K4204" t="s">
        <v>35289</v>
      </c>
      <c r="L4204">
        <v>33291</v>
      </c>
      <c r="M4204">
        <v>0</v>
      </c>
      <c r="N4204" t="s">
        <v>9575</v>
      </c>
      <c r="O4204" t="s">
        <v>35290</v>
      </c>
    </row>
    <row r="4205" spans="1:17" x14ac:dyDescent="0.3">
      <c r="A4205" t="s">
        <v>35291</v>
      </c>
      <c r="B4205" t="s">
        <v>4208</v>
      </c>
      <c r="D4205" t="s">
        <v>35292</v>
      </c>
      <c r="E4205" t="s">
        <v>34296</v>
      </c>
      <c r="F4205" t="s">
        <v>35293</v>
      </c>
      <c r="G4205" t="s">
        <v>3917</v>
      </c>
      <c r="H4205">
        <v>297.44799999999998</v>
      </c>
      <c r="I4205">
        <v>42.8</v>
      </c>
      <c r="K4205" t="s">
        <v>35294</v>
      </c>
      <c r="L4205">
        <v>84599</v>
      </c>
      <c r="M4205">
        <v>0</v>
      </c>
      <c r="N4205" t="s">
        <v>9575</v>
      </c>
      <c r="O4205" t="s">
        <v>35295</v>
      </c>
    </row>
    <row r="4206" spans="1:17" x14ac:dyDescent="0.3">
      <c r="A4206" t="s">
        <v>35296</v>
      </c>
      <c r="B4206" t="s">
        <v>4208</v>
      </c>
      <c r="D4206" t="s">
        <v>35297</v>
      </c>
      <c r="E4206" t="s">
        <v>34296</v>
      </c>
      <c r="F4206" t="s">
        <v>35298</v>
      </c>
      <c r="G4206" t="s">
        <v>3917</v>
      </c>
      <c r="H4206">
        <v>247.44300000000001</v>
      </c>
      <c r="I4206">
        <v>42</v>
      </c>
      <c r="K4206" t="s">
        <v>35299</v>
      </c>
      <c r="L4206">
        <v>56870</v>
      </c>
      <c r="M4206">
        <v>0</v>
      </c>
      <c r="N4206" t="s">
        <v>9575</v>
      </c>
      <c r="O4206" t="s">
        <v>35300</v>
      </c>
    </row>
    <row r="4207" spans="1:17" x14ac:dyDescent="0.3">
      <c r="A4207" t="s">
        <v>35301</v>
      </c>
      <c r="B4207" t="s">
        <v>3984</v>
      </c>
      <c r="C4207" t="s">
        <v>35302</v>
      </c>
      <c r="D4207" t="s">
        <v>35303</v>
      </c>
      <c r="E4207" t="s">
        <v>35304</v>
      </c>
      <c r="F4207" t="s">
        <v>35305</v>
      </c>
      <c r="G4207" t="s">
        <v>3917</v>
      </c>
      <c r="H4207">
        <v>27.1953</v>
      </c>
      <c r="I4207">
        <v>51.8</v>
      </c>
      <c r="K4207" t="s">
        <v>35306</v>
      </c>
      <c r="L4207">
        <v>27</v>
      </c>
      <c r="M4207">
        <v>0</v>
      </c>
      <c r="N4207" t="s">
        <v>35178</v>
      </c>
      <c r="O4207" t="s">
        <v>35307</v>
      </c>
    </row>
    <row r="4208" spans="1:17" x14ac:dyDescent="0.3">
      <c r="A4208" t="s">
        <v>35308</v>
      </c>
      <c r="B4208" t="s">
        <v>3984</v>
      </c>
      <c r="C4208" t="s">
        <v>35309</v>
      </c>
      <c r="D4208" t="s">
        <v>35310</v>
      </c>
      <c r="E4208" t="s">
        <v>35311</v>
      </c>
      <c r="F4208" t="s">
        <v>35312</v>
      </c>
      <c r="G4208" t="s">
        <v>3917</v>
      </c>
      <c r="H4208">
        <v>46.941000000000003</v>
      </c>
      <c r="I4208">
        <v>51.8</v>
      </c>
      <c r="K4208" t="s">
        <v>35313</v>
      </c>
      <c r="L4208">
        <v>103</v>
      </c>
      <c r="M4208">
        <v>0</v>
      </c>
      <c r="N4208" t="s">
        <v>13991</v>
      </c>
      <c r="O4208" t="s">
        <v>35314</v>
      </c>
    </row>
    <row r="4209" spans="1:17" x14ac:dyDescent="0.3">
      <c r="A4209" t="s">
        <v>35315</v>
      </c>
      <c r="B4209" t="s">
        <v>4198</v>
      </c>
      <c r="C4209" t="s">
        <v>35316</v>
      </c>
      <c r="D4209" t="s">
        <v>35317</v>
      </c>
      <c r="E4209" t="s">
        <v>35318</v>
      </c>
      <c r="F4209" t="s">
        <v>35319</v>
      </c>
      <c r="G4209" t="s">
        <v>3917</v>
      </c>
      <c r="H4209">
        <v>21.796900000000001</v>
      </c>
      <c r="I4209">
        <v>66.400000000000006</v>
      </c>
      <c r="K4209" t="s">
        <v>35320</v>
      </c>
      <c r="L4209">
        <v>564</v>
      </c>
      <c r="M4209">
        <v>6168</v>
      </c>
      <c r="N4209" t="s">
        <v>35178</v>
      </c>
      <c r="O4209" t="s">
        <v>35321</v>
      </c>
    </row>
    <row r="4210" spans="1:17" x14ac:dyDescent="0.3">
      <c r="A4210" t="s">
        <v>35322</v>
      </c>
      <c r="B4210" t="s">
        <v>4198</v>
      </c>
      <c r="C4210" t="s">
        <v>35323</v>
      </c>
      <c r="D4210" t="s">
        <v>35324</v>
      </c>
      <c r="E4210" t="s">
        <v>35325</v>
      </c>
      <c r="F4210" t="s">
        <v>35326</v>
      </c>
      <c r="G4210" t="s">
        <v>3917</v>
      </c>
      <c r="H4210">
        <v>10.7485</v>
      </c>
      <c r="I4210">
        <v>51.2</v>
      </c>
      <c r="K4210" t="s">
        <v>35327</v>
      </c>
      <c r="L4210">
        <v>1381</v>
      </c>
      <c r="M4210">
        <v>4301</v>
      </c>
      <c r="N4210" t="s">
        <v>35328</v>
      </c>
      <c r="O4210" t="s">
        <v>35329</v>
      </c>
      <c r="Q4210">
        <v>24</v>
      </c>
    </row>
    <row r="4211" spans="1:17" x14ac:dyDescent="0.3">
      <c r="A4211" t="s">
        <v>35330</v>
      </c>
      <c r="B4211" t="s">
        <v>4198</v>
      </c>
      <c r="C4211" t="s">
        <v>35331</v>
      </c>
      <c r="D4211" t="s">
        <v>35332</v>
      </c>
      <c r="E4211" t="s">
        <v>35333</v>
      </c>
      <c r="F4211" t="s">
        <v>35334</v>
      </c>
      <c r="G4211" t="s">
        <v>3917</v>
      </c>
      <c r="H4211">
        <v>18.203800000000001</v>
      </c>
      <c r="I4211">
        <v>56</v>
      </c>
      <c r="K4211" t="s">
        <v>35335</v>
      </c>
      <c r="L4211">
        <v>1385</v>
      </c>
      <c r="M4211">
        <v>6857</v>
      </c>
      <c r="N4211" t="s">
        <v>35328</v>
      </c>
      <c r="O4211" t="s">
        <v>35336</v>
      </c>
    </row>
    <row r="4212" spans="1:17" x14ac:dyDescent="0.3">
      <c r="A4212" t="s">
        <v>35337</v>
      </c>
      <c r="B4212" t="s">
        <v>4198</v>
      </c>
      <c r="C4212" t="s">
        <v>35338</v>
      </c>
      <c r="D4212" t="s">
        <v>35339</v>
      </c>
      <c r="E4212" t="s">
        <v>35340</v>
      </c>
      <c r="F4212" t="s">
        <v>35341</v>
      </c>
      <c r="G4212" t="s">
        <v>3917</v>
      </c>
      <c r="H4212">
        <v>16.263100000000001</v>
      </c>
      <c r="I4212">
        <v>56</v>
      </c>
      <c r="K4212" t="s">
        <v>35342</v>
      </c>
      <c r="L4212">
        <v>3315</v>
      </c>
      <c r="M4212">
        <v>6118</v>
      </c>
      <c r="N4212" t="s">
        <v>35328</v>
      </c>
      <c r="O4212" t="s">
        <v>35343</v>
      </c>
      <c r="Q4212">
        <v>25</v>
      </c>
    </row>
    <row r="4213" spans="1:17" x14ac:dyDescent="0.3">
      <c r="A4213" t="s">
        <v>35344</v>
      </c>
      <c r="B4213" t="s">
        <v>4198</v>
      </c>
      <c r="C4213" t="s">
        <v>35345</v>
      </c>
      <c r="D4213" t="s">
        <v>35346</v>
      </c>
      <c r="E4213" t="s">
        <v>35347</v>
      </c>
      <c r="F4213" t="s">
        <v>35348</v>
      </c>
      <c r="G4213" t="s">
        <v>3917</v>
      </c>
      <c r="H4213">
        <v>30.654800000000002</v>
      </c>
      <c r="I4213">
        <v>48.1</v>
      </c>
      <c r="K4213" t="s">
        <v>35349</v>
      </c>
      <c r="L4213">
        <v>2220</v>
      </c>
      <c r="M4213">
        <v>7384</v>
      </c>
      <c r="N4213" t="s">
        <v>35328</v>
      </c>
      <c r="O4213" t="s">
        <v>35350</v>
      </c>
    </row>
    <row r="4214" spans="1:17" x14ac:dyDescent="0.3">
      <c r="A4214" t="s">
        <v>35351</v>
      </c>
      <c r="B4214" t="s">
        <v>4198</v>
      </c>
      <c r="C4214" t="s">
        <v>35352</v>
      </c>
      <c r="D4214" t="s">
        <v>35353</v>
      </c>
      <c r="E4214" t="s">
        <v>35354</v>
      </c>
      <c r="F4214" t="s">
        <v>35355</v>
      </c>
      <c r="G4214" t="s">
        <v>3917</v>
      </c>
      <c r="H4214">
        <v>46.468899999999998</v>
      </c>
      <c r="I4214">
        <v>53.8</v>
      </c>
      <c r="K4214" t="s">
        <v>35356</v>
      </c>
      <c r="L4214">
        <v>8398</v>
      </c>
      <c r="M4214">
        <v>12167</v>
      </c>
      <c r="N4214" t="s">
        <v>35328</v>
      </c>
      <c r="O4214" t="s">
        <v>35357</v>
      </c>
    </row>
    <row r="4215" spans="1:17" x14ac:dyDescent="0.3">
      <c r="A4215" t="s">
        <v>35358</v>
      </c>
      <c r="B4215" t="s">
        <v>3984</v>
      </c>
      <c r="C4215" t="s">
        <v>35359</v>
      </c>
      <c r="D4215" t="s">
        <v>35360</v>
      </c>
      <c r="E4215" t="s">
        <v>35361</v>
      </c>
      <c r="F4215" t="s">
        <v>35362</v>
      </c>
      <c r="G4215" t="s">
        <v>3917</v>
      </c>
      <c r="H4215">
        <v>30.020700000000001</v>
      </c>
      <c r="I4215">
        <v>51.4</v>
      </c>
      <c r="K4215" t="s">
        <v>35363</v>
      </c>
      <c r="L4215">
        <v>852</v>
      </c>
      <c r="M4215">
        <v>10035</v>
      </c>
      <c r="N4215" t="s">
        <v>35364</v>
      </c>
      <c r="O4215" t="s">
        <v>35365</v>
      </c>
    </row>
    <row r="4216" spans="1:17" x14ac:dyDescent="0.3">
      <c r="A4216" t="s">
        <v>35366</v>
      </c>
      <c r="B4216" t="s">
        <v>3912</v>
      </c>
      <c r="C4216" t="s">
        <v>35367</v>
      </c>
      <c r="D4216" t="s">
        <v>35368</v>
      </c>
      <c r="E4216" t="s">
        <v>35369</v>
      </c>
      <c r="F4216" t="s">
        <v>35370</v>
      </c>
      <c r="G4216" t="s">
        <v>3917</v>
      </c>
      <c r="H4216">
        <v>295.30099999999999</v>
      </c>
      <c r="I4216">
        <v>48.5</v>
      </c>
      <c r="K4216" t="s">
        <v>35371</v>
      </c>
      <c r="L4216">
        <v>108828</v>
      </c>
      <c r="M4216">
        <v>0</v>
      </c>
      <c r="N4216" t="s">
        <v>10516</v>
      </c>
      <c r="O4216" t="s">
        <v>35372</v>
      </c>
    </row>
    <row r="4217" spans="1:17" x14ac:dyDescent="0.3">
      <c r="A4217" t="s">
        <v>35373</v>
      </c>
      <c r="B4217" t="s">
        <v>4043</v>
      </c>
      <c r="C4217" t="s">
        <v>35374</v>
      </c>
      <c r="D4217" t="s">
        <v>35375</v>
      </c>
      <c r="E4217" t="s">
        <v>16069</v>
      </c>
      <c r="F4217" t="s">
        <v>35376</v>
      </c>
      <c r="G4217" t="s">
        <v>3989</v>
      </c>
      <c r="H4217">
        <v>34.152000000000001</v>
      </c>
      <c r="I4217">
        <v>57.8</v>
      </c>
      <c r="K4217" t="s">
        <v>35377</v>
      </c>
      <c r="L4217">
        <v>137</v>
      </c>
      <c r="M4217">
        <v>0</v>
      </c>
      <c r="N4217" t="s">
        <v>10119</v>
      </c>
      <c r="O4217" t="s">
        <v>35378</v>
      </c>
    </row>
    <row r="4218" spans="1:17" x14ac:dyDescent="0.3">
      <c r="A4218" t="s">
        <v>35379</v>
      </c>
      <c r="B4218" t="s">
        <v>4772</v>
      </c>
      <c r="C4218" t="s">
        <v>35380</v>
      </c>
      <c r="D4218" t="s">
        <v>35381</v>
      </c>
      <c r="E4218" t="s">
        <v>35382</v>
      </c>
      <c r="F4218" t="s">
        <v>35383</v>
      </c>
      <c r="G4218" t="s">
        <v>3989</v>
      </c>
      <c r="H4218">
        <v>29.6462</v>
      </c>
      <c r="I4218">
        <v>53.6</v>
      </c>
      <c r="K4218" t="s">
        <v>35384</v>
      </c>
      <c r="L4218">
        <v>318</v>
      </c>
      <c r="M4218">
        <v>0</v>
      </c>
      <c r="N4218" t="s">
        <v>10119</v>
      </c>
      <c r="O4218" t="s">
        <v>35385</v>
      </c>
    </row>
    <row r="4219" spans="1:17" x14ac:dyDescent="0.3">
      <c r="A4219" t="s">
        <v>35386</v>
      </c>
      <c r="B4219" t="s">
        <v>4347</v>
      </c>
      <c r="C4219">
        <v>1248</v>
      </c>
      <c r="D4219" t="s">
        <v>35387</v>
      </c>
      <c r="E4219" t="s">
        <v>33908</v>
      </c>
      <c r="F4219" t="s">
        <v>35388</v>
      </c>
      <c r="G4219" t="s">
        <v>3989</v>
      </c>
      <c r="H4219">
        <v>29.8581</v>
      </c>
      <c r="I4219">
        <v>56.3</v>
      </c>
      <c r="K4219" t="s">
        <v>35389</v>
      </c>
      <c r="L4219">
        <v>89</v>
      </c>
      <c r="M4219">
        <v>0</v>
      </c>
      <c r="N4219" t="s">
        <v>35390</v>
      </c>
      <c r="O4219" t="s">
        <v>35391</v>
      </c>
    </row>
    <row r="4220" spans="1:17" x14ac:dyDescent="0.3">
      <c r="A4220" t="s">
        <v>35392</v>
      </c>
      <c r="B4220" t="s">
        <v>3984</v>
      </c>
      <c r="C4220" t="s">
        <v>35393</v>
      </c>
      <c r="D4220" t="s">
        <v>35394</v>
      </c>
      <c r="E4220" t="s">
        <v>35395</v>
      </c>
      <c r="F4220" t="s">
        <v>35396</v>
      </c>
      <c r="G4220" t="s">
        <v>3989</v>
      </c>
      <c r="H4220">
        <v>36.9527</v>
      </c>
      <c r="I4220">
        <v>52.8</v>
      </c>
      <c r="K4220" t="s">
        <v>35397</v>
      </c>
      <c r="L4220">
        <v>309</v>
      </c>
      <c r="M4220">
        <v>0</v>
      </c>
      <c r="N4220" t="s">
        <v>35390</v>
      </c>
      <c r="O4220" t="s">
        <v>35398</v>
      </c>
    </row>
    <row r="4221" spans="1:17" x14ac:dyDescent="0.3">
      <c r="A4221" t="s">
        <v>35399</v>
      </c>
      <c r="B4221" t="s">
        <v>3984</v>
      </c>
      <c r="C4221" t="s">
        <v>35400</v>
      </c>
      <c r="D4221" t="s">
        <v>35401</v>
      </c>
      <c r="E4221" t="s">
        <v>35402</v>
      </c>
      <c r="F4221" t="s">
        <v>35403</v>
      </c>
      <c r="G4221" t="s">
        <v>3917</v>
      </c>
      <c r="H4221">
        <v>41.9833</v>
      </c>
      <c r="I4221">
        <v>38.200000000000003</v>
      </c>
      <c r="K4221" t="s">
        <v>35404</v>
      </c>
      <c r="L4221">
        <v>10900</v>
      </c>
      <c r="M4221">
        <v>6851</v>
      </c>
      <c r="N4221" t="s">
        <v>35405</v>
      </c>
      <c r="O4221" t="s">
        <v>35406</v>
      </c>
    </row>
    <row r="4222" spans="1:17" x14ac:dyDescent="0.3">
      <c r="A4222" t="s">
        <v>35407</v>
      </c>
      <c r="B4222" t="s">
        <v>4367</v>
      </c>
      <c r="C4222" t="s">
        <v>35408</v>
      </c>
      <c r="D4222" t="s">
        <v>35409</v>
      </c>
      <c r="E4222" t="s">
        <v>35410</v>
      </c>
      <c r="F4222" t="s">
        <v>35411</v>
      </c>
      <c r="G4222" t="s">
        <v>3906</v>
      </c>
      <c r="H4222">
        <v>589.35900000000004</v>
      </c>
      <c r="I4222">
        <v>42.625700000000002</v>
      </c>
      <c r="J4222" t="s">
        <v>35412</v>
      </c>
      <c r="K4222" t="s">
        <v>35413</v>
      </c>
      <c r="L4222">
        <v>89</v>
      </c>
      <c r="M4222">
        <v>45294</v>
      </c>
      <c r="N4222" t="s">
        <v>7323</v>
      </c>
      <c r="O4222" t="s">
        <v>35414</v>
      </c>
      <c r="P4222" t="s">
        <v>35415</v>
      </c>
    </row>
    <row r="4223" spans="1:17" x14ac:dyDescent="0.3">
      <c r="A4223" t="s">
        <v>35416</v>
      </c>
      <c r="B4223" t="s">
        <v>3984</v>
      </c>
      <c r="C4223" t="s">
        <v>35417</v>
      </c>
      <c r="D4223" t="s">
        <v>35418</v>
      </c>
      <c r="E4223" t="s">
        <v>35419</v>
      </c>
      <c r="F4223" t="s">
        <v>35420</v>
      </c>
      <c r="G4223" t="s">
        <v>3917</v>
      </c>
      <c r="H4223">
        <v>55.857799999999997</v>
      </c>
      <c r="I4223">
        <v>47.6</v>
      </c>
      <c r="K4223" t="s">
        <v>35421</v>
      </c>
      <c r="L4223">
        <v>93</v>
      </c>
      <c r="M4223">
        <v>20386</v>
      </c>
      <c r="N4223" t="s">
        <v>31871</v>
      </c>
      <c r="O4223" t="s">
        <v>35422</v>
      </c>
    </row>
    <row r="4224" spans="1:17" x14ac:dyDescent="0.3">
      <c r="A4224" t="s">
        <v>35423</v>
      </c>
      <c r="B4224" t="s">
        <v>3984</v>
      </c>
      <c r="C4224" t="s">
        <v>35424</v>
      </c>
      <c r="D4224" t="s">
        <v>35425</v>
      </c>
      <c r="E4224" t="s">
        <v>35426</v>
      </c>
      <c r="F4224" t="s">
        <v>35427</v>
      </c>
      <c r="G4224" t="s">
        <v>3917</v>
      </c>
      <c r="H4224">
        <v>82.384799999999998</v>
      </c>
      <c r="I4224">
        <v>38.6</v>
      </c>
      <c r="K4224" t="s">
        <v>35428</v>
      </c>
      <c r="L4224">
        <v>206</v>
      </c>
      <c r="M4224">
        <v>18604</v>
      </c>
      <c r="N4224" t="s">
        <v>31871</v>
      </c>
      <c r="O4224" t="s">
        <v>35429</v>
      </c>
      <c r="P4224" t="s">
        <v>35430</v>
      </c>
    </row>
    <row r="4225" spans="1:17" x14ac:dyDescent="0.3">
      <c r="A4225" t="s">
        <v>35431</v>
      </c>
      <c r="B4225" t="s">
        <v>3984</v>
      </c>
      <c r="C4225" t="s">
        <v>35432</v>
      </c>
      <c r="D4225" t="s">
        <v>35433</v>
      </c>
      <c r="E4225" t="s">
        <v>35434</v>
      </c>
      <c r="F4225" t="s">
        <v>35435</v>
      </c>
      <c r="G4225" t="s">
        <v>3917</v>
      </c>
      <c r="H4225">
        <v>65.886899999999997</v>
      </c>
      <c r="I4225">
        <v>40.1</v>
      </c>
      <c r="K4225" t="s">
        <v>35436</v>
      </c>
      <c r="L4225">
        <v>25079</v>
      </c>
      <c r="M4225">
        <v>6532</v>
      </c>
      <c r="N4225" t="s">
        <v>35405</v>
      </c>
      <c r="O4225" t="s">
        <v>35437</v>
      </c>
    </row>
    <row r="4226" spans="1:17" x14ac:dyDescent="0.3">
      <c r="A4226" t="s">
        <v>35438</v>
      </c>
      <c r="B4226" t="s">
        <v>3912</v>
      </c>
      <c r="C4226" t="s">
        <v>35439</v>
      </c>
      <c r="D4226" t="s">
        <v>35440</v>
      </c>
      <c r="E4226" t="s">
        <v>35441</v>
      </c>
      <c r="F4226" t="s">
        <v>35442</v>
      </c>
      <c r="G4226" t="s">
        <v>3989</v>
      </c>
      <c r="H4226">
        <v>30.325600000000001</v>
      </c>
      <c r="I4226">
        <v>38.299999999999997</v>
      </c>
      <c r="K4226" t="s">
        <v>35443</v>
      </c>
      <c r="L4226">
        <v>596</v>
      </c>
      <c r="M4226">
        <v>0</v>
      </c>
      <c r="N4226" t="s">
        <v>35444</v>
      </c>
      <c r="O4226" t="s">
        <v>35445</v>
      </c>
    </row>
    <row r="4227" spans="1:17" x14ac:dyDescent="0.3">
      <c r="A4227" t="s">
        <v>35446</v>
      </c>
      <c r="B4227" t="s">
        <v>4226</v>
      </c>
      <c r="C4227">
        <v>2730</v>
      </c>
      <c r="D4227" t="s">
        <v>35447</v>
      </c>
      <c r="E4227" t="s">
        <v>35448</v>
      </c>
      <c r="F4227" t="s">
        <v>35449</v>
      </c>
      <c r="G4227" t="s">
        <v>3989</v>
      </c>
      <c r="H4227">
        <v>1325.16</v>
      </c>
      <c r="I4227">
        <v>32.1</v>
      </c>
      <c r="K4227" t="s">
        <v>35450</v>
      </c>
      <c r="L4227">
        <v>3209</v>
      </c>
      <c r="M4227">
        <v>0</v>
      </c>
      <c r="N4227" t="s">
        <v>35444</v>
      </c>
      <c r="O4227" t="s">
        <v>35451</v>
      </c>
    </row>
    <row r="4228" spans="1:17" x14ac:dyDescent="0.3">
      <c r="A4228" t="s">
        <v>35452</v>
      </c>
      <c r="B4228" t="s">
        <v>3912</v>
      </c>
      <c r="C4228" t="s">
        <v>35453</v>
      </c>
      <c r="D4228" t="s">
        <v>35454</v>
      </c>
      <c r="E4228" t="s">
        <v>35455</v>
      </c>
      <c r="F4228" t="s">
        <v>35456</v>
      </c>
      <c r="G4228" t="s">
        <v>3917</v>
      </c>
      <c r="H4228">
        <v>30.952200000000001</v>
      </c>
      <c r="I4228">
        <v>27.7</v>
      </c>
      <c r="K4228" t="s">
        <v>35457</v>
      </c>
      <c r="L4228">
        <v>2180</v>
      </c>
      <c r="M4228">
        <v>0</v>
      </c>
      <c r="N4228" t="s">
        <v>35444</v>
      </c>
      <c r="O4228" t="s">
        <v>35458</v>
      </c>
    </row>
    <row r="4229" spans="1:17" x14ac:dyDescent="0.3">
      <c r="A4229" t="s">
        <v>35459</v>
      </c>
      <c r="B4229" t="s">
        <v>3984</v>
      </c>
      <c r="C4229" t="s">
        <v>35460</v>
      </c>
      <c r="D4229" t="s">
        <v>35461</v>
      </c>
      <c r="E4229" t="s">
        <v>35462</v>
      </c>
      <c r="F4229" t="s">
        <v>35463</v>
      </c>
      <c r="G4229" t="s">
        <v>3917</v>
      </c>
      <c r="H4229">
        <v>9.5675799999999995</v>
      </c>
      <c r="I4229">
        <v>35.9</v>
      </c>
      <c r="K4229" t="s">
        <v>35464</v>
      </c>
      <c r="L4229">
        <v>266</v>
      </c>
      <c r="M4229">
        <v>0</v>
      </c>
      <c r="N4229" t="s">
        <v>7910</v>
      </c>
      <c r="O4229" t="s">
        <v>35465</v>
      </c>
      <c r="Q4229">
        <v>25</v>
      </c>
    </row>
    <row r="4230" spans="1:17" x14ac:dyDescent="0.3">
      <c r="A4230" t="s">
        <v>35466</v>
      </c>
      <c r="B4230" t="s">
        <v>3984</v>
      </c>
      <c r="C4230" t="s">
        <v>35467</v>
      </c>
      <c r="D4230" t="s">
        <v>35468</v>
      </c>
      <c r="E4230" t="s">
        <v>32676</v>
      </c>
      <c r="F4230" t="s">
        <v>35469</v>
      </c>
      <c r="G4230" t="s">
        <v>3917</v>
      </c>
      <c r="H4230">
        <v>35.3767</v>
      </c>
      <c r="I4230">
        <v>48.5</v>
      </c>
      <c r="K4230" t="s">
        <v>35470</v>
      </c>
      <c r="L4230">
        <v>1080</v>
      </c>
      <c r="M4230">
        <v>0</v>
      </c>
      <c r="N4230" t="s">
        <v>7910</v>
      </c>
      <c r="O4230" t="s">
        <v>35471</v>
      </c>
    </row>
    <row r="4231" spans="1:17" x14ac:dyDescent="0.3">
      <c r="A4231" t="s">
        <v>3731</v>
      </c>
      <c r="B4231" t="s">
        <v>3984</v>
      </c>
      <c r="C4231" t="s">
        <v>35472</v>
      </c>
      <c r="D4231" t="s">
        <v>35473</v>
      </c>
      <c r="E4231" t="s">
        <v>35474</v>
      </c>
      <c r="F4231" t="s">
        <v>35475</v>
      </c>
      <c r="G4231" t="s">
        <v>3917</v>
      </c>
      <c r="H4231">
        <v>25.452100000000002</v>
      </c>
      <c r="I4231">
        <v>51.5</v>
      </c>
      <c r="K4231" t="s">
        <v>35476</v>
      </c>
      <c r="L4231">
        <v>78</v>
      </c>
      <c r="M4231">
        <v>0</v>
      </c>
      <c r="N4231" t="s">
        <v>7910</v>
      </c>
      <c r="O4231" t="s">
        <v>35477</v>
      </c>
    </row>
    <row r="4232" spans="1:17" x14ac:dyDescent="0.3">
      <c r="A4232" t="s">
        <v>35478</v>
      </c>
      <c r="B4232" t="s">
        <v>3984</v>
      </c>
      <c r="C4232" t="s">
        <v>35479</v>
      </c>
      <c r="D4232" t="s">
        <v>35480</v>
      </c>
      <c r="E4232" t="s">
        <v>7128</v>
      </c>
      <c r="F4232" t="s">
        <v>35481</v>
      </c>
      <c r="G4232" t="s">
        <v>3917</v>
      </c>
      <c r="H4232">
        <v>9.1521100000000004</v>
      </c>
      <c r="I4232">
        <v>41.6</v>
      </c>
      <c r="K4232" t="s">
        <v>35482</v>
      </c>
      <c r="L4232">
        <v>84</v>
      </c>
      <c r="M4232">
        <v>0</v>
      </c>
      <c r="N4232" t="s">
        <v>7910</v>
      </c>
      <c r="O4232" t="s">
        <v>35483</v>
      </c>
    </row>
    <row r="4233" spans="1:17" x14ac:dyDescent="0.3">
      <c r="A4233" t="s">
        <v>35484</v>
      </c>
      <c r="B4233" t="s">
        <v>3984</v>
      </c>
      <c r="C4233" t="s">
        <v>35485</v>
      </c>
      <c r="D4233" t="s">
        <v>35486</v>
      </c>
      <c r="E4233" t="s">
        <v>35487</v>
      </c>
      <c r="F4233" t="s">
        <v>35488</v>
      </c>
      <c r="G4233" t="s">
        <v>4048</v>
      </c>
      <c r="H4233">
        <v>10.450200000000001</v>
      </c>
      <c r="I4233">
        <v>39.953099999999999</v>
      </c>
      <c r="J4233" t="s">
        <v>35489</v>
      </c>
      <c r="L4233">
        <v>9</v>
      </c>
      <c r="M4233">
        <v>5038</v>
      </c>
      <c r="N4233" t="s">
        <v>35490</v>
      </c>
      <c r="O4233" t="s">
        <v>35491</v>
      </c>
      <c r="P4233" t="s">
        <v>35492</v>
      </c>
      <c r="Q4233">
        <v>25</v>
      </c>
    </row>
    <row r="4234" spans="1:17" x14ac:dyDescent="0.3">
      <c r="A4234" t="s">
        <v>35493</v>
      </c>
      <c r="B4234" t="s">
        <v>3984</v>
      </c>
      <c r="C4234" t="s">
        <v>35494</v>
      </c>
      <c r="D4234" t="s">
        <v>35495</v>
      </c>
      <c r="E4234" t="s">
        <v>7128</v>
      </c>
      <c r="F4234" t="s">
        <v>35496</v>
      </c>
      <c r="G4234" t="s">
        <v>3917</v>
      </c>
      <c r="H4234">
        <v>11.069699999999999</v>
      </c>
      <c r="I4234">
        <v>41</v>
      </c>
      <c r="K4234" t="s">
        <v>35497</v>
      </c>
      <c r="L4234">
        <v>349</v>
      </c>
      <c r="M4234">
        <v>0</v>
      </c>
      <c r="N4234" t="s">
        <v>7910</v>
      </c>
      <c r="O4234" t="s">
        <v>35498</v>
      </c>
      <c r="Q4234">
        <v>20</v>
      </c>
    </row>
    <row r="4235" spans="1:17" x14ac:dyDescent="0.3">
      <c r="A4235" t="s">
        <v>35499</v>
      </c>
      <c r="B4235" t="s">
        <v>4043</v>
      </c>
      <c r="C4235" t="s">
        <v>35500</v>
      </c>
      <c r="D4235" t="s">
        <v>35501</v>
      </c>
      <c r="E4235" t="s">
        <v>35502</v>
      </c>
      <c r="F4235" t="s">
        <v>35503</v>
      </c>
      <c r="G4235" t="s">
        <v>3917</v>
      </c>
      <c r="H4235">
        <v>52.6203</v>
      </c>
      <c r="I4235">
        <v>57.1</v>
      </c>
      <c r="K4235" t="s">
        <v>35504</v>
      </c>
      <c r="L4235">
        <v>5382</v>
      </c>
      <c r="M4235">
        <v>0</v>
      </c>
      <c r="N4235" t="s">
        <v>35505</v>
      </c>
      <c r="O4235" t="s">
        <v>35506</v>
      </c>
    </row>
    <row r="4236" spans="1:17" x14ac:dyDescent="0.3">
      <c r="A4236" t="s">
        <v>35507</v>
      </c>
      <c r="B4236" t="s">
        <v>3984</v>
      </c>
      <c r="C4236" t="s">
        <v>35508</v>
      </c>
      <c r="D4236" t="s">
        <v>35509</v>
      </c>
      <c r="E4236" t="s">
        <v>35510</v>
      </c>
      <c r="F4236" t="s">
        <v>35511</v>
      </c>
      <c r="G4236" t="s">
        <v>3917</v>
      </c>
      <c r="H4236">
        <v>10.345599999999999</v>
      </c>
      <c r="I4236">
        <v>47.2</v>
      </c>
      <c r="K4236" t="s">
        <v>35512</v>
      </c>
      <c r="L4236">
        <v>25</v>
      </c>
      <c r="M4236">
        <v>5016</v>
      </c>
      <c r="N4236" t="s">
        <v>6940</v>
      </c>
      <c r="O4236" t="s">
        <v>35513</v>
      </c>
    </row>
    <row r="4237" spans="1:17" x14ac:dyDescent="0.3">
      <c r="A4237" t="s">
        <v>35514</v>
      </c>
      <c r="B4237" t="s">
        <v>3984</v>
      </c>
      <c r="C4237" t="s">
        <v>35515</v>
      </c>
      <c r="D4237" t="s">
        <v>35516</v>
      </c>
      <c r="E4237" t="s">
        <v>35510</v>
      </c>
      <c r="F4237" t="s">
        <v>35517</v>
      </c>
      <c r="G4237" t="s">
        <v>3917</v>
      </c>
      <c r="H4237">
        <v>14.4786</v>
      </c>
      <c r="I4237">
        <v>34.6</v>
      </c>
      <c r="K4237" t="s">
        <v>35518</v>
      </c>
      <c r="L4237">
        <v>180</v>
      </c>
      <c r="M4237">
        <v>5253</v>
      </c>
      <c r="N4237" t="s">
        <v>6940</v>
      </c>
      <c r="O4237" t="s">
        <v>35519</v>
      </c>
    </row>
    <row r="4238" spans="1:17" x14ac:dyDescent="0.3">
      <c r="A4238" t="s">
        <v>35520</v>
      </c>
      <c r="B4238" t="s">
        <v>4226</v>
      </c>
      <c r="C4238" t="s">
        <v>35521</v>
      </c>
      <c r="D4238" t="s">
        <v>35522</v>
      </c>
      <c r="E4238" t="s">
        <v>35523</v>
      </c>
      <c r="F4238" t="s">
        <v>35524</v>
      </c>
      <c r="G4238" t="s">
        <v>3906</v>
      </c>
      <c r="H4238">
        <v>326.02300000000002</v>
      </c>
      <c r="I4238">
        <v>27.675699999999999</v>
      </c>
      <c r="J4238" t="s">
        <v>35525</v>
      </c>
      <c r="K4238" t="s">
        <v>35526</v>
      </c>
      <c r="L4238">
        <v>220</v>
      </c>
      <c r="M4238">
        <v>19503</v>
      </c>
      <c r="N4238" t="s">
        <v>6940</v>
      </c>
      <c r="O4238" t="s">
        <v>35527</v>
      </c>
      <c r="P4238" t="s">
        <v>35528</v>
      </c>
    </row>
    <row r="4239" spans="1:17" x14ac:dyDescent="0.3">
      <c r="A4239" t="s">
        <v>35529</v>
      </c>
      <c r="B4239" t="s">
        <v>3912</v>
      </c>
      <c r="C4239" t="s">
        <v>35530</v>
      </c>
      <c r="D4239" t="s">
        <v>35531</v>
      </c>
      <c r="E4239" t="s">
        <v>35532</v>
      </c>
      <c r="F4239" t="s">
        <v>35533</v>
      </c>
      <c r="G4239" t="s">
        <v>3917</v>
      </c>
      <c r="H4239">
        <v>59.540900000000001</v>
      </c>
      <c r="I4239">
        <v>44.3</v>
      </c>
      <c r="K4239" t="s">
        <v>35534</v>
      </c>
      <c r="L4239">
        <v>1437</v>
      </c>
      <c r="M4239">
        <v>0</v>
      </c>
      <c r="N4239" t="s">
        <v>6940</v>
      </c>
      <c r="O4239" t="s">
        <v>35535</v>
      </c>
    </row>
    <row r="4240" spans="1:17" x14ac:dyDescent="0.3">
      <c r="A4240" t="s">
        <v>35536</v>
      </c>
      <c r="B4240" t="s">
        <v>3923</v>
      </c>
      <c r="C4240" t="s">
        <v>35537</v>
      </c>
      <c r="D4240" t="s">
        <v>35538</v>
      </c>
      <c r="E4240" t="s">
        <v>35539</v>
      </c>
      <c r="F4240" t="s">
        <v>35540</v>
      </c>
      <c r="G4240" t="s">
        <v>3917</v>
      </c>
      <c r="H4240">
        <v>1916.69</v>
      </c>
      <c r="I4240">
        <v>0</v>
      </c>
      <c r="K4240" t="s">
        <v>35541</v>
      </c>
      <c r="L4240">
        <v>41698</v>
      </c>
      <c r="M4240">
        <v>0</v>
      </c>
      <c r="N4240" t="s">
        <v>6940</v>
      </c>
      <c r="O4240" t="s">
        <v>35542</v>
      </c>
    </row>
    <row r="4241" spans="1:17" x14ac:dyDescent="0.3">
      <c r="A4241" t="s">
        <v>35543</v>
      </c>
      <c r="B4241" t="s">
        <v>4267</v>
      </c>
      <c r="C4241" t="s">
        <v>35544</v>
      </c>
      <c r="D4241" t="s">
        <v>35545</v>
      </c>
      <c r="E4241" t="s">
        <v>35546</v>
      </c>
      <c r="F4241" t="s">
        <v>35547</v>
      </c>
      <c r="G4241" t="s">
        <v>3917</v>
      </c>
      <c r="H4241">
        <v>180.399</v>
      </c>
      <c r="I4241">
        <v>32.299999999999997</v>
      </c>
      <c r="K4241" t="s">
        <v>35548</v>
      </c>
      <c r="L4241">
        <v>22758</v>
      </c>
      <c r="M4241">
        <v>19024</v>
      </c>
      <c r="N4241" t="s">
        <v>6940</v>
      </c>
      <c r="O4241" t="s">
        <v>35549</v>
      </c>
    </row>
    <row r="4242" spans="1:17" x14ac:dyDescent="0.3">
      <c r="A4242" t="s">
        <v>35550</v>
      </c>
      <c r="B4242" t="s">
        <v>4635</v>
      </c>
      <c r="C4242" t="s">
        <v>35551</v>
      </c>
      <c r="D4242" t="s">
        <v>35552</v>
      </c>
      <c r="E4242" t="s">
        <v>35553</v>
      </c>
      <c r="F4242" t="s">
        <v>35554</v>
      </c>
      <c r="G4242" t="s">
        <v>3917</v>
      </c>
      <c r="H4242">
        <v>1070.79</v>
      </c>
      <c r="I4242">
        <v>41</v>
      </c>
      <c r="K4242" t="s">
        <v>35555</v>
      </c>
      <c r="L4242">
        <v>18372</v>
      </c>
      <c r="M4242">
        <v>18989</v>
      </c>
      <c r="N4242" t="s">
        <v>6940</v>
      </c>
      <c r="O4242" t="s">
        <v>35556</v>
      </c>
    </row>
    <row r="4243" spans="1:17" x14ac:dyDescent="0.3">
      <c r="A4243" t="s">
        <v>35557</v>
      </c>
      <c r="B4243" t="s">
        <v>4443</v>
      </c>
      <c r="C4243" t="s">
        <v>35558</v>
      </c>
      <c r="D4243" t="s">
        <v>35559</v>
      </c>
      <c r="E4243" t="s">
        <v>35560</v>
      </c>
      <c r="F4243" t="s">
        <v>35561</v>
      </c>
      <c r="G4243" t="s">
        <v>3917</v>
      </c>
      <c r="H4243">
        <v>2581.36</v>
      </c>
      <c r="I4243">
        <v>40.1</v>
      </c>
      <c r="J4243" t="s">
        <v>35562</v>
      </c>
      <c r="K4243" t="s">
        <v>35563</v>
      </c>
      <c r="L4243">
        <v>33624</v>
      </c>
      <c r="M4243">
        <v>37627</v>
      </c>
      <c r="N4243" t="s">
        <v>7910</v>
      </c>
      <c r="O4243" t="s">
        <v>35564</v>
      </c>
      <c r="P4243" t="s">
        <v>35565</v>
      </c>
    </row>
    <row r="4244" spans="1:17" x14ac:dyDescent="0.3">
      <c r="A4244" t="s">
        <v>35566</v>
      </c>
      <c r="B4244" t="s">
        <v>3912</v>
      </c>
      <c r="C4244" t="s">
        <v>35567</v>
      </c>
      <c r="D4244" t="s">
        <v>35568</v>
      </c>
      <c r="E4244" t="s">
        <v>35569</v>
      </c>
      <c r="F4244" t="s">
        <v>35570</v>
      </c>
      <c r="G4244" t="s">
        <v>3917</v>
      </c>
      <c r="H4244">
        <v>84.445499999999996</v>
      </c>
      <c r="I4244">
        <v>57.1</v>
      </c>
      <c r="K4244" t="s">
        <v>35571</v>
      </c>
      <c r="L4244">
        <v>11901</v>
      </c>
      <c r="M4244">
        <v>27122</v>
      </c>
      <c r="N4244" t="s">
        <v>9679</v>
      </c>
      <c r="O4244" t="s">
        <v>35572</v>
      </c>
    </row>
    <row r="4245" spans="1:17" x14ac:dyDescent="0.3">
      <c r="A4245" t="s">
        <v>35573</v>
      </c>
      <c r="B4245" t="s">
        <v>3984</v>
      </c>
      <c r="C4245">
        <v>2349</v>
      </c>
      <c r="D4245" t="s">
        <v>35574</v>
      </c>
      <c r="E4245" t="s">
        <v>28441</v>
      </c>
      <c r="F4245" t="s">
        <v>35575</v>
      </c>
      <c r="G4245" t="s">
        <v>3917</v>
      </c>
      <c r="H4245">
        <v>33.282800000000002</v>
      </c>
      <c r="I4245">
        <v>49.5</v>
      </c>
      <c r="K4245" t="s">
        <v>35576</v>
      </c>
      <c r="L4245">
        <v>2760</v>
      </c>
      <c r="M4245">
        <v>0</v>
      </c>
      <c r="N4245" t="s">
        <v>28444</v>
      </c>
      <c r="O4245" t="s">
        <v>35577</v>
      </c>
    </row>
    <row r="4246" spans="1:17" x14ac:dyDescent="0.3">
      <c r="A4246" t="s">
        <v>35578</v>
      </c>
      <c r="B4246" t="s">
        <v>3984</v>
      </c>
      <c r="C4246" t="s">
        <v>35579</v>
      </c>
      <c r="D4246" t="s">
        <v>35580</v>
      </c>
      <c r="E4246" t="s">
        <v>35581</v>
      </c>
      <c r="F4246" t="s">
        <v>35582</v>
      </c>
      <c r="G4246" t="s">
        <v>4048</v>
      </c>
      <c r="H4246">
        <v>34.562199999999997</v>
      </c>
      <c r="I4246">
        <v>52.083300000000001</v>
      </c>
      <c r="J4246" t="s">
        <v>35583</v>
      </c>
      <c r="L4246">
        <v>8</v>
      </c>
      <c r="M4246">
        <v>0</v>
      </c>
      <c r="N4246" t="s">
        <v>35584</v>
      </c>
      <c r="O4246" t="s">
        <v>35585</v>
      </c>
    </row>
    <row r="4247" spans="1:17" x14ac:dyDescent="0.3">
      <c r="A4247" t="s">
        <v>35586</v>
      </c>
      <c r="B4247" t="s">
        <v>4635</v>
      </c>
      <c r="C4247" t="s">
        <v>35587</v>
      </c>
      <c r="D4247" t="s">
        <v>35588</v>
      </c>
      <c r="E4247" t="s">
        <v>35589</v>
      </c>
      <c r="F4247" t="s">
        <v>35590</v>
      </c>
      <c r="G4247" t="s">
        <v>3906</v>
      </c>
      <c r="H4247">
        <v>1105.96</v>
      </c>
      <c r="I4247">
        <v>42.717799999999997</v>
      </c>
      <c r="J4247" t="s">
        <v>35591</v>
      </c>
      <c r="K4247" t="s">
        <v>35592</v>
      </c>
      <c r="L4247">
        <v>617</v>
      </c>
      <c r="M4247">
        <v>37939</v>
      </c>
      <c r="N4247" t="s">
        <v>4450</v>
      </c>
      <c r="O4247" t="s">
        <v>35593</v>
      </c>
      <c r="P4247" t="s">
        <v>35594</v>
      </c>
    </row>
    <row r="4248" spans="1:17" x14ac:dyDescent="0.3">
      <c r="A4248" t="s">
        <v>35595</v>
      </c>
      <c r="B4248" t="s">
        <v>3984</v>
      </c>
      <c r="C4248">
        <v>2371</v>
      </c>
      <c r="D4248" t="s">
        <v>35596</v>
      </c>
      <c r="E4248" t="s">
        <v>28441</v>
      </c>
      <c r="F4248" t="s">
        <v>35597</v>
      </c>
      <c r="G4248" t="s">
        <v>3917</v>
      </c>
      <c r="H4248">
        <v>51.7</v>
      </c>
      <c r="I4248">
        <v>0</v>
      </c>
      <c r="K4248" t="s">
        <v>35598</v>
      </c>
      <c r="L4248">
        <v>11098</v>
      </c>
      <c r="M4248">
        <v>0</v>
      </c>
      <c r="N4248" t="s">
        <v>28444</v>
      </c>
      <c r="O4248" t="s">
        <v>35599</v>
      </c>
    </row>
    <row r="4249" spans="1:17" x14ac:dyDescent="0.3">
      <c r="A4249" t="s">
        <v>35600</v>
      </c>
      <c r="B4249" t="s">
        <v>3984</v>
      </c>
      <c r="C4249" t="s">
        <v>35601</v>
      </c>
      <c r="D4249" t="s">
        <v>35602</v>
      </c>
      <c r="E4249" t="s">
        <v>32082</v>
      </c>
      <c r="F4249" t="s">
        <v>35603</v>
      </c>
      <c r="G4249" t="s">
        <v>3917</v>
      </c>
      <c r="H4249">
        <v>27.921800000000001</v>
      </c>
      <c r="I4249">
        <v>54.4</v>
      </c>
      <c r="K4249" t="s">
        <v>35604</v>
      </c>
      <c r="L4249">
        <v>342</v>
      </c>
      <c r="M4249">
        <v>0</v>
      </c>
      <c r="N4249" t="s">
        <v>11442</v>
      </c>
      <c r="O4249" t="s">
        <v>35605</v>
      </c>
    </row>
    <row r="4250" spans="1:17" x14ac:dyDescent="0.3">
      <c r="A4250" t="s">
        <v>35606</v>
      </c>
      <c r="B4250" t="s">
        <v>3984</v>
      </c>
      <c r="C4250" t="s">
        <v>35607</v>
      </c>
      <c r="D4250" t="s">
        <v>35608</v>
      </c>
      <c r="E4250" t="s">
        <v>32082</v>
      </c>
      <c r="F4250" t="s">
        <v>35609</v>
      </c>
      <c r="G4250" t="s">
        <v>3917</v>
      </c>
      <c r="H4250">
        <v>25.704699999999999</v>
      </c>
      <c r="I4250">
        <v>51.3</v>
      </c>
      <c r="K4250" t="s">
        <v>35610</v>
      </c>
      <c r="L4250">
        <v>359</v>
      </c>
      <c r="M4250">
        <v>0</v>
      </c>
      <c r="N4250" t="s">
        <v>11442</v>
      </c>
      <c r="O4250" t="s">
        <v>35611</v>
      </c>
    </row>
    <row r="4251" spans="1:17" x14ac:dyDescent="0.3">
      <c r="A4251" t="s">
        <v>35612</v>
      </c>
      <c r="B4251" t="s">
        <v>3984</v>
      </c>
      <c r="C4251" t="s">
        <v>35613</v>
      </c>
      <c r="D4251" t="s">
        <v>35614</v>
      </c>
      <c r="E4251" t="s">
        <v>35615</v>
      </c>
      <c r="F4251" t="s">
        <v>35616</v>
      </c>
      <c r="G4251" t="s">
        <v>3917</v>
      </c>
      <c r="H4251">
        <v>20.748100000000001</v>
      </c>
      <c r="I4251">
        <v>53.8</v>
      </c>
      <c r="K4251" t="s">
        <v>35617</v>
      </c>
      <c r="L4251">
        <v>408</v>
      </c>
      <c r="M4251">
        <v>5984</v>
      </c>
      <c r="N4251" t="s">
        <v>11442</v>
      </c>
      <c r="O4251" t="s">
        <v>35618</v>
      </c>
    </row>
    <row r="4252" spans="1:17" x14ac:dyDescent="0.3">
      <c r="A4252" t="s">
        <v>35619</v>
      </c>
      <c r="B4252" t="s">
        <v>3912</v>
      </c>
      <c r="C4252" t="s">
        <v>35620</v>
      </c>
      <c r="D4252" t="s">
        <v>35621</v>
      </c>
      <c r="E4252" t="s">
        <v>35622</v>
      </c>
      <c r="F4252" t="s">
        <v>35623</v>
      </c>
      <c r="G4252" t="s">
        <v>3917</v>
      </c>
      <c r="H4252">
        <v>27.085799999999999</v>
      </c>
      <c r="I4252">
        <v>45</v>
      </c>
      <c r="K4252" t="s">
        <v>35624</v>
      </c>
      <c r="L4252">
        <v>1001</v>
      </c>
      <c r="M4252">
        <v>0</v>
      </c>
      <c r="N4252" t="s">
        <v>11442</v>
      </c>
      <c r="O4252" t="s">
        <v>35625</v>
      </c>
    </row>
    <row r="4253" spans="1:17" x14ac:dyDescent="0.3">
      <c r="A4253" t="s">
        <v>277</v>
      </c>
      <c r="B4253" t="s">
        <v>3984</v>
      </c>
      <c r="C4253" t="s">
        <v>35626</v>
      </c>
      <c r="D4253" t="s">
        <v>35627</v>
      </c>
      <c r="E4253" t="s">
        <v>35628</v>
      </c>
      <c r="F4253" t="s">
        <v>35629</v>
      </c>
      <c r="G4253" t="s">
        <v>3917</v>
      </c>
      <c r="H4253">
        <v>37.491599999999998</v>
      </c>
      <c r="I4253">
        <v>48.7</v>
      </c>
      <c r="K4253" t="s">
        <v>35630</v>
      </c>
      <c r="L4253">
        <v>381</v>
      </c>
      <c r="M4253">
        <v>0</v>
      </c>
      <c r="N4253" t="s">
        <v>8080</v>
      </c>
      <c r="O4253" t="s">
        <v>35631</v>
      </c>
      <c r="Q4253">
        <v>25</v>
      </c>
    </row>
    <row r="4254" spans="1:17" x14ac:dyDescent="0.3">
      <c r="A4254" t="s">
        <v>35632</v>
      </c>
      <c r="B4254" t="s">
        <v>3984</v>
      </c>
      <c r="C4254" t="s">
        <v>35633</v>
      </c>
      <c r="D4254" t="s">
        <v>35634</v>
      </c>
      <c r="E4254" t="s">
        <v>7128</v>
      </c>
      <c r="F4254" t="s">
        <v>35635</v>
      </c>
      <c r="G4254" t="s">
        <v>3917</v>
      </c>
      <c r="H4254">
        <v>12.604699999999999</v>
      </c>
      <c r="I4254">
        <v>49.2</v>
      </c>
      <c r="K4254" t="s">
        <v>35636</v>
      </c>
      <c r="L4254">
        <v>497</v>
      </c>
      <c r="M4254">
        <v>0</v>
      </c>
      <c r="N4254" t="s">
        <v>7131</v>
      </c>
      <c r="O4254" t="s">
        <v>35637</v>
      </c>
      <c r="Q4254">
        <v>25</v>
      </c>
    </row>
    <row r="4255" spans="1:17" x14ac:dyDescent="0.3">
      <c r="A4255" t="s">
        <v>35638</v>
      </c>
      <c r="B4255" t="s">
        <v>3984</v>
      </c>
      <c r="C4255" t="s">
        <v>35639</v>
      </c>
      <c r="D4255" t="s">
        <v>35640</v>
      </c>
      <c r="E4255" t="s">
        <v>7128</v>
      </c>
      <c r="F4255" t="s">
        <v>35641</v>
      </c>
      <c r="G4255" t="s">
        <v>3917</v>
      </c>
      <c r="H4255">
        <v>14.8687</v>
      </c>
      <c r="I4255">
        <v>32.5</v>
      </c>
      <c r="K4255" t="s">
        <v>35642</v>
      </c>
      <c r="L4255">
        <v>183</v>
      </c>
      <c r="M4255">
        <v>0</v>
      </c>
      <c r="N4255" t="s">
        <v>7131</v>
      </c>
      <c r="O4255" t="s">
        <v>35643</v>
      </c>
      <c r="Q4255">
        <v>25</v>
      </c>
    </row>
    <row r="4256" spans="1:17" x14ac:dyDescent="0.3">
      <c r="A4256" t="s">
        <v>35644</v>
      </c>
      <c r="B4256" t="s">
        <v>3984</v>
      </c>
      <c r="C4256" t="s">
        <v>35645</v>
      </c>
      <c r="D4256" t="s">
        <v>35646</v>
      </c>
      <c r="E4256" t="s">
        <v>7128</v>
      </c>
      <c r="F4256" t="s">
        <v>35647</v>
      </c>
      <c r="G4256" t="s">
        <v>3917</v>
      </c>
      <c r="H4256">
        <v>9.2062200000000001</v>
      </c>
      <c r="I4256">
        <v>41.5</v>
      </c>
      <c r="K4256" t="s">
        <v>35648</v>
      </c>
      <c r="L4256">
        <v>125</v>
      </c>
      <c r="M4256">
        <v>0</v>
      </c>
      <c r="N4256" t="s">
        <v>7131</v>
      </c>
      <c r="O4256" t="s">
        <v>35649</v>
      </c>
      <c r="Q4256">
        <v>25</v>
      </c>
    </row>
    <row r="4257" spans="1:17" x14ac:dyDescent="0.3">
      <c r="A4257" t="s">
        <v>35650</v>
      </c>
      <c r="B4257" t="s">
        <v>3984</v>
      </c>
      <c r="C4257" t="s">
        <v>35651</v>
      </c>
      <c r="D4257" t="s">
        <v>35652</v>
      </c>
      <c r="E4257" t="s">
        <v>7128</v>
      </c>
      <c r="F4257" t="s">
        <v>35653</v>
      </c>
      <c r="G4257" t="s">
        <v>3917</v>
      </c>
      <c r="H4257">
        <v>11.7462</v>
      </c>
      <c r="I4257">
        <v>40</v>
      </c>
      <c r="K4257" t="s">
        <v>35654</v>
      </c>
      <c r="L4257">
        <v>265</v>
      </c>
      <c r="M4257">
        <v>0</v>
      </c>
      <c r="N4257" t="s">
        <v>7131</v>
      </c>
      <c r="O4257" t="s">
        <v>35655</v>
      </c>
      <c r="Q4257">
        <v>25</v>
      </c>
    </row>
    <row r="4258" spans="1:17" x14ac:dyDescent="0.3">
      <c r="A4258" t="s">
        <v>35656</v>
      </c>
      <c r="B4258" t="s">
        <v>3984</v>
      </c>
      <c r="C4258" t="s">
        <v>35657</v>
      </c>
      <c r="D4258" t="s">
        <v>35658</v>
      </c>
      <c r="E4258" t="s">
        <v>7128</v>
      </c>
      <c r="F4258" t="s">
        <v>35659</v>
      </c>
      <c r="G4258" t="s">
        <v>3917</v>
      </c>
      <c r="H4258">
        <v>14.710900000000001</v>
      </c>
      <c r="I4258">
        <v>46.3</v>
      </c>
      <c r="K4258" t="s">
        <v>35660</v>
      </c>
      <c r="L4258">
        <v>281</v>
      </c>
      <c r="M4258">
        <v>0</v>
      </c>
      <c r="N4258" t="s">
        <v>7131</v>
      </c>
      <c r="O4258" t="s">
        <v>35661</v>
      </c>
    </row>
    <row r="4259" spans="1:17" x14ac:dyDescent="0.3">
      <c r="A4259" t="s">
        <v>35662</v>
      </c>
      <c r="B4259" t="s">
        <v>3984</v>
      </c>
      <c r="C4259" t="s">
        <v>35663</v>
      </c>
      <c r="D4259" t="s">
        <v>35664</v>
      </c>
      <c r="E4259" t="s">
        <v>7128</v>
      </c>
      <c r="F4259" t="s">
        <v>35665</v>
      </c>
      <c r="G4259" t="s">
        <v>3917</v>
      </c>
      <c r="H4259">
        <v>11.0838</v>
      </c>
      <c r="I4259">
        <v>36.799999999999997</v>
      </c>
      <c r="K4259" t="s">
        <v>35666</v>
      </c>
      <c r="L4259">
        <v>176</v>
      </c>
      <c r="M4259">
        <v>0</v>
      </c>
      <c r="N4259" t="s">
        <v>7131</v>
      </c>
      <c r="O4259" t="s">
        <v>35667</v>
      </c>
      <c r="Q4259">
        <v>25</v>
      </c>
    </row>
    <row r="4260" spans="1:17" x14ac:dyDescent="0.3">
      <c r="A4260" t="s">
        <v>35668</v>
      </c>
      <c r="B4260" t="s">
        <v>3984</v>
      </c>
      <c r="C4260" t="s">
        <v>35669</v>
      </c>
      <c r="D4260" t="s">
        <v>35670</v>
      </c>
      <c r="E4260" t="s">
        <v>7128</v>
      </c>
      <c r="F4260" t="s">
        <v>35671</v>
      </c>
      <c r="G4260" t="s">
        <v>3917</v>
      </c>
      <c r="H4260">
        <v>16.6539</v>
      </c>
      <c r="I4260">
        <v>44.4</v>
      </c>
      <c r="K4260" t="s">
        <v>35672</v>
      </c>
      <c r="L4260">
        <v>1194</v>
      </c>
      <c r="M4260">
        <v>0</v>
      </c>
      <c r="N4260" t="s">
        <v>7131</v>
      </c>
      <c r="O4260" t="s">
        <v>35673</v>
      </c>
      <c r="Q4260">
        <v>25</v>
      </c>
    </row>
    <row r="4261" spans="1:17" x14ac:dyDescent="0.3">
      <c r="A4261" t="s">
        <v>35674</v>
      </c>
      <c r="B4261" t="s">
        <v>3984</v>
      </c>
      <c r="C4261" t="s">
        <v>35675</v>
      </c>
      <c r="D4261" t="s">
        <v>35676</v>
      </c>
      <c r="E4261" t="s">
        <v>7128</v>
      </c>
      <c r="F4261" t="s">
        <v>35677</v>
      </c>
      <c r="G4261" t="s">
        <v>3917</v>
      </c>
      <c r="H4261">
        <v>9.0816300000000005</v>
      </c>
      <c r="I4261">
        <v>32.799999999999997</v>
      </c>
      <c r="K4261" t="s">
        <v>35678</v>
      </c>
      <c r="L4261">
        <v>550</v>
      </c>
      <c r="M4261">
        <v>0</v>
      </c>
      <c r="N4261" t="s">
        <v>7131</v>
      </c>
      <c r="O4261" t="s">
        <v>35679</v>
      </c>
      <c r="Q4261">
        <v>25</v>
      </c>
    </row>
    <row r="4262" spans="1:17" x14ac:dyDescent="0.3">
      <c r="A4262" t="s">
        <v>35680</v>
      </c>
      <c r="B4262" t="s">
        <v>3984</v>
      </c>
      <c r="C4262" t="s">
        <v>35681</v>
      </c>
      <c r="D4262" t="s">
        <v>35682</v>
      </c>
      <c r="E4262" t="s">
        <v>7128</v>
      </c>
      <c r="F4262" t="s">
        <v>35683</v>
      </c>
      <c r="G4262" t="s">
        <v>3917</v>
      </c>
      <c r="H4262">
        <v>10.3177</v>
      </c>
      <c r="I4262">
        <v>37.1</v>
      </c>
      <c r="K4262" t="s">
        <v>35684</v>
      </c>
      <c r="L4262">
        <v>645</v>
      </c>
      <c r="M4262">
        <v>0</v>
      </c>
      <c r="N4262" t="s">
        <v>7131</v>
      </c>
      <c r="O4262" t="s">
        <v>35685</v>
      </c>
    </row>
    <row r="4263" spans="1:17" x14ac:dyDescent="0.3">
      <c r="A4263" t="s">
        <v>35686</v>
      </c>
      <c r="B4263" t="s">
        <v>3984</v>
      </c>
      <c r="C4263" t="s">
        <v>35687</v>
      </c>
      <c r="D4263" t="s">
        <v>35688</v>
      </c>
      <c r="E4263" t="s">
        <v>7128</v>
      </c>
      <c r="F4263" t="s">
        <v>35689</v>
      </c>
      <c r="G4263" t="s">
        <v>3917</v>
      </c>
      <c r="H4263">
        <v>9.8836200000000005</v>
      </c>
      <c r="I4263">
        <v>37.799999999999997</v>
      </c>
      <c r="K4263" t="s">
        <v>35690</v>
      </c>
      <c r="L4263">
        <v>302</v>
      </c>
      <c r="M4263">
        <v>0</v>
      </c>
      <c r="N4263" t="s">
        <v>7131</v>
      </c>
      <c r="O4263" t="s">
        <v>35691</v>
      </c>
      <c r="Q4263">
        <v>25</v>
      </c>
    </row>
    <row r="4264" spans="1:17" x14ac:dyDescent="0.3">
      <c r="A4264" t="s">
        <v>35692</v>
      </c>
      <c r="B4264" t="s">
        <v>3984</v>
      </c>
      <c r="C4264" t="s">
        <v>35693</v>
      </c>
      <c r="D4264" t="s">
        <v>35694</v>
      </c>
      <c r="E4264" t="s">
        <v>7128</v>
      </c>
      <c r="F4264" t="s">
        <v>35695</v>
      </c>
      <c r="G4264" t="s">
        <v>3917</v>
      </c>
      <c r="H4264">
        <v>12.0243</v>
      </c>
      <c r="I4264">
        <v>40.1</v>
      </c>
      <c r="K4264" t="s">
        <v>35696</v>
      </c>
      <c r="L4264">
        <v>720</v>
      </c>
      <c r="M4264">
        <v>0</v>
      </c>
      <c r="N4264" t="s">
        <v>7131</v>
      </c>
      <c r="O4264" t="s">
        <v>35697</v>
      </c>
      <c r="Q4264">
        <v>25</v>
      </c>
    </row>
    <row r="4265" spans="1:17" x14ac:dyDescent="0.3">
      <c r="A4265" t="s">
        <v>35698</v>
      </c>
      <c r="B4265" t="s">
        <v>3984</v>
      </c>
      <c r="C4265" t="s">
        <v>35699</v>
      </c>
      <c r="D4265" t="s">
        <v>35700</v>
      </c>
      <c r="E4265" t="s">
        <v>7128</v>
      </c>
      <c r="F4265" t="s">
        <v>35701</v>
      </c>
      <c r="G4265" t="s">
        <v>3917</v>
      </c>
      <c r="H4265">
        <v>10.4137</v>
      </c>
      <c r="I4265">
        <v>33.299999999999997</v>
      </c>
      <c r="K4265" t="s">
        <v>35702</v>
      </c>
      <c r="L4265">
        <v>209</v>
      </c>
      <c r="M4265">
        <v>0</v>
      </c>
      <c r="N4265" t="s">
        <v>7131</v>
      </c>
      <c r="O4265" t="s">
        <v>35703</v>
      </c>
      <c r="Q4265">
        <v>25</v>
      </c>
    </row>
    <row r="4266" spans="1:17" x14ac:dyDescent="0.3">
      <c r="A4266" t="s">
        <v>35704</v>
      </c>
      <c r="B4266" t="s">
        <v>3984</v>
      </c>
      <c r="C4266" t="s">
        <v>35705</v>
      </c>
      <c r="D4266" t="s">
        <v>35706</v>
      </c>
      <c r="E4266" t="s">
        <v>7128</v>
      </c>
      <c r="F4266" t="s">
        <v>35707</v>
      </c>
      <c r="G4266" t="s">
        <v>3989</v>
      </c>
      <c r="H4266">
        <v>9.6646599999999996</v>
      </c>
      <c r="I4266">
        <v>45.5</v>
      </c>
      <c r="K4266" t="s">
        <v>35708</v>
      </c>
      <c r="L4266">
        <v>34</v>
      </c>
      <c r="M4266">
        <v>0</v>
      </c>
      <c r="N4266" t="s">
        <v>7131</v>
      </c>
      <c r="O4266" t="s">
        <v>35709</v>
      </c>
    </row>
    <row r="4267" spans="1:17" x14ac:dyDescent="0.3">
      <c r="A4267" t="s">
        <v>35710</v>
      </c>
      <c r="B4267" t="s">
        <v>3984</v>
      </c>
      <c r="C4267" t="s">
        <v>35711</v>
      </c>
      <c r="D4267" t="s">
        <v>35712</v>
      </c>
      <c r="E4267" t="s">
        <v>7128</v>
      </c>
      <c r="F4267" t="s">
        <v>35713</v>
      </c>
      <c r="G4267" t="s">
        <v>3917</v>
      </c>
      <c r="H4267">
        <v>10.7203</v>
      </c>
      <c r="I4267">
        <v>30.2</v>
      </c>
      <c r="K4267" t="s">
        <v>35714</v>
      </c>
      <c r="L4267">
        <v>650</v>
      </c>
      <c r="M4267">
        <v>0</v>
      </c>
      <c r="N4267" t="s">
        <v>7131</v>
      </c>
      <c r="O4267" t="s">
        <v>35715</v>
      </c>
      <c r="Q4267">
        <v>25</v>
      </c>
    </row>
    <row r="4268" spans="1:17" x14ac:dyDescent="0.3">
      <c r="A4268" t="s">
        <v>35716</v>
      </c>
      <c r="B4268" t="s">
        <v>3984</v>
      </c>
      <c r="C4268" t="s">
        <v>35717</v>
      </c>
      <c r="D4268" t="s">
        <v>35718</v>
      </c>
      <c r="E4268" t="s">
        <v>7128</v>
      </c>
      <c r="F4268" t="s">
        <v>35719</v>
      </c>
      <c r="G4268" t="s">
        <v>3917</v>
      </c>
      <c r="H4268">
        <v>12.007899999999999</v>
      </c>
      <c r="I4268">
        <v>44.6</v>
      </c>
      <c r="K4268" t="s">
        <v>35720</v>
      </c>
      <c r="L4268">
        <v>266</v>
      </c>
      <c r="M4268">
        <v>0</v>
      </c>
      <c r="N4268" t="s">
        <v>7131</v>
      </c>
      <c r="O4268" t="s">
        <v>35721</v>
      </c>
      <c r="Q4268">
        <v>25</v>
      </c>
    </row>
    <row r="4269" spans="1:17" x14ac:dyDescent="0.3">
      <c r="A4269" t="s">
        <v>498</v>
      </c>
      <c r="B4269" t="s">
        <v>3984</v>
      </c>
      <c r="C4269" t="s">
        <v>35722</v>
      </c>
      <c r="D4269" t="s">
        <v>35723</v>
      </c>
      <c r="E4269" t="s">
        <v>7128</v>
      </c>
      <c r="F4269" t="s">
        <v>35724</v>
      </c>
      <c r="G4269" t="s">
        <v>3989</v>
      </c>
      <c r="H4269">
        <v>15.039</v>
      </c>
      <c r="I4269">
        <v>40.299999999999997</v>
      </c>
      <c r="K4269" t="s">
        <v>35725</v>
      </c>
      <c r="L4269">
        <v>118</v>
      </c>
      <c r="M4269">
        <v>0</v>
      </c>
      <c r="N4269" t="s">
        <v>7131</v>
      </c>
      <c r="O4269" t="s">
        <v>35726</v>
      </c>
      <c r="Q4269">
        <v>25</v>
      </c>
    </row>
    <row r="4270" spans="1:17" x14ac:dyDescent="0.3">
      <c r="A4270" t="s">
        <v>35727</v>
      </c>
      <c r="B4270" t="s">
        <v>3984</v>
      </c>
      <c r="C4270" t="s">
        <v>35728</v>
      </c>
      <c r="D4270" t="s">
        <v>35729</v>
      </c>
      <c r="E4270" t="s">
        <v>7128</v>
      </c>
      <c r="F4270" t="s">
        <v>35730</v>
      </c>
      <c r="G4270" t="s">
        <v>3917</v>
      </c>
      <c r="H4270">
        <v>14.344099999999999</v>
      </c>
      <c r="I4270">
        <v>34.700000000000003</v>
      </c>
      <c r="K4270" t="s">
        <v>35731</v>
      </c>
      <c r="L4270">
        <v>910</v>
      </c>
      <c r="M4270">
        <v>0</v>
      </c>
      <c r="N4270" t="s">
        <v>7131</v>
      </c>
      <c r="O4270" t="s">
        <v>35732</v>
      </c>
    </row>
    <row r="4271" spans="1:17" x14ac:dyDescent="0.3">
      <c r="A4271" t="s">
        <v>35733</v>
      </c>
      <c r="B4271" t="s">
        <v>3984</v>
      </c>
      <c r="C4271" t="s">
        <v>35734</v>
      </c>
      <c r="D4271" t="s">
        <v>35735</v>
      </c>
      <c r="E4271" t="s">
        <v>7128</v>
      </c>
      <c r="F4271" t="s">
        <v>35736</v>
      </c>
      <c r="G4271" t="s">
        <v>3917</v>
      </c>
      <c r="H4271">
        <v>12.4582</v>
      </c>
      <c r="I4271">
        <v>48.2</v>
      </c>
      <c r="K4271" t="s">
        <v>35737</v>
      </c>
      <c r="L4271">
        <v>61</v>
      </c>
      <c r="M4271">
        <v>0</v>
      </c>
      <c r="N4271" t="s">
        <v>7131</v>
      </c>
      <c r="O4271" t="s">
        <v>35738</v>
      </c>
      <c r="Q4271">
        <v>25</v>
      </c>
    </row>
    <row r="4272" spans="1:17" x14ac:dyDescent="0.3">
      <c r="A4272" t="s">
        <v>35739</v>
      </c>
      <c r="B4272" t="s">
        <v>3984</v>
      </c>
      <c r="C4272" t="s">
        <v>35740</v>
      </c>
      <c r="D4272" t="s">
        <v>35741</v>
      </c>
      <c r="E4272" t="s">
        <v>7128</v>
      </c>
      <c r="F4272" t="s">
        <v>35742</v>
      </c>
      <c r="G4272" t="s">
        <v>3917</v>
      </c>
      <c r="H4272">
        <v>15.6204</v>
      </c>
      <c r="I4272">
        <v>34.4</v>
      </c>
      <c r="K4272" t="s">
        <v>35743</v>
      </c>
      <c r="L4272">
        <v>4756</v>
      </c>
      <c r="M4272">
        <v>0</v>
      </c>
      <c r="N4272" t="s">
        <v>7131</v>
      </c>
      <c r="O4272" t="s">
        <v>35744</v>
      </c>
      <c r="Q4272">
        <v>25</v>
      </c>
    </row>
    <row r="4273" spans="1:17" x14ac:dyDescent="0.3">
      <c r="A4273" t="s">
        <v>35745</v>
      </c>
      <c r="B4273" t="s">
        <v>3984</v>
      </c>
      <c r="C4273" t="s">
        <v>35746</v>
      </c>
      <c r="D4273" t="s">
        <v>35747</v>
      </c>
      <c r="E4273" t="s">
        <v>7128</v>
      </c>
      <c r="F4273" t="s">
        <v>35748</v>
      </c>
      <c r="G4273" t="s">
        <v>3917</v>
      </c>
      <c r="H4273">
        <v>13.8904</v>
      </c>
      <c r="I4273">
        <v>42</v>
      </c>
      <c r="K4273" t="s">
        <v>35749</v>
      </c>
      <c r="L4273">
        <v>846</v>
      </c>
      <c r="M4273">
        <v>0</v>
      </c>
      <c r="N4273" t="s">
        <v>7131</v>
      </c>
      <c r="O4273" t="s">
        <v>35750</v>
      </c>
    </row>
    <row r="4274" spans="1:17" x14ac:dyDescent="0.3">
      <c r="A4274" t="s">
        <v>35751</v>
      </c>
      <c r="B4274" t="s">
        <v>3984</v>
      </c>
      <c r="C4274" t="s">
        <v>35752</v>
      </c>
      <c r="D4274" t="s">
        <v>35753</v>
      </c>
      <c r="E4274" t="s">
        <v>7128</v>
      </c>
      <c r="F4274" t="s">
        <v>35754</v>
      </c>
      <c r="G4274" t="s">
        <v>3917</v>
      </c>
      <c r="H4274">
        <v>14.119300000000001</v>
      </c>
      <c r="I4274">
        <v>51.8</v>
      </c>
      <c r="K4274" t="s">
        <v>35755</v>
      </c>
      <c r="L4274">
        <v>246</v>
      </c>
      <c r="M4274">
        <v>0</v>
      </c>
      <c r="N4274" t="s">
        <v>7131</v>
      </c>
      <c r="O4274" t="s">
        <v>35756</v>
      </c>
    </row>
    <row r="4275" spans="1:17" x14ac:dyDescent="0.3">
      <c r="A4275" t="s">
        <v>35757</v>
      </c>
      <c r="B4275" t="s">
        <v>3984</v>
      </c>
      <c r="C4275" t="s">
        <v>35758</v>
      </c>
      <c r="D4275" t="s">
        <v>35759</v>
      </c>
      <c r="E4275" t="s">
        <v>7128</v>
      </c>
      <c r="F4275" t="s">
        <v>35760</v>
      </c>
      <c r="G4275" t="s">
        <v>3917</v>
      </c>
      <c r="H4275">
        <v>12.938499999999999</v>
      </c>
      <c r="I4275">
        <v>48.2</v>
      </c>
      <c r="K4275" t="s">
        <v>35761</v>
      </c>
      <c r="L4275">
        <v>1891</v>
      </c>
      <c r="M4275">
        <v>0</v>
      </c>
      <c r="N4275" t="s">
        <v>7131</v>
      </c>
      <c r="O4275" t="s">
        <v>35762</v>
      </c>
      <c r="Q4275">
        <v>25</v>
      </c>
    </row>
    <row r="4276" spans="1:17" x14ac:dyDescent="0.3">
      <c r="A4276" t="s">
        <v>35763</v>
      </c>
      <c r="B4276" t="s">
        <v>3984</v>
      </c>
      <c r="C4276" t="s">
        <v>35764</v>
      </c>
      <c r="D4276" t="s">
        <v>35765</v>
      </c>
      <c r="E4276" t="s">
        <v>7128</v>
      </c>
      <c r="F4276" t="s">
        <v>35766</v>
      </c>
      <c r="G4276" t="s">
        <v>3917</v>
      </c>
      <c r="H4276">
        <v>12.5932</v>
      </c>
      <c r="I4276">
        <v>43.8</v>
      </c>
      <c r="K4276" t="s">
        <v>35767</v>
      </c>
      <c r="L4276">
        <v>148</v>
      </c>
      <c r="M4276">
        <v>0</v>
      </c>
      <c r="N4276" t="s">
        <v>7131</v>
      </c>
      <c r="O4276" t="s">
        <v>35768</v>
      </c>
    </row>
    <row r="4277" spans="1:17" x14ac:dyDescent="0.3">
      <c r="A4277" t="s">
        <v>35769</v>
      </c>
      <c r="B4277" t="s">
        <v>3984</v>
      </c>
      <c r="C4277" t="s">
        <v>35770</v>
      </c>
      <c r="D4277" t="s">
        <v>35771</v>
      </c>
      <c r="E4277" t="s">
        <v>7128</v>
      </c>
      <c r="F4277" t="s">
        <v>35772</v>
      </c>
      <c r="G4277" t="s">
        <v>3917</v>
      </c>
      <c r="H4277">
        <v>13.777900000000001</v>
      </c>
      <c r="I4277">
        <v>48.9</v>
      </c>
      <c r="K4277" t="s">
        <v>35773</v>
      </c>
      <c r="L4277">
        <v>512</v>
      </c>
      <c r="M4277">
        <v>0</v>
      </c>
      <c r="N4277" t="s">
        <v>7131</v>
      </c>
      <c r="O4277" t="s">
        <v>35774</v>
      </c>
      <c r="Q4277">
        <v>25</v>
      </c>
    </row>
    <row r="4278" spans="1:17" x14ac:dyDescent="0.3">
      <c r="A4278" t="s">
        <v>35775</v>
      </c>
      <c r="B4278" t="s">
        <v>3984</v>
      </c>
      <c r="C4278" t="s">
        <v>35776</v>
      </c>
      <c r="D4278" t="s">
        <v>35777</v>
      </c>
      <c r="E4278" t="s">
        <v>7128</v>
      </c>
      <c r="F4278" t="s">
        <v>35778</v>
      </c>
      <c r="G4278" t="s">
        <v>3917</v>
      </c>
      <c r="H4278">
        <v>14.712899999999999</v>
      </c>
      <c r="I4278">
        <v>50.3</v>
      </c>
      <c r="K4278" t="s">
        <v>35779</v>
      </c>
      <c r="L4278">
        <v>663</v>
      </c>
      <c r="M4278">
        <v>0</v>
      </c>
      <c r="N4278" t="s">
        <v>7131</v>
      </c>
      <c r="O4278" t="s">
        <v>35780</v>
      </c>
      <c r="Q4278">
        <v>25</v>
      </c>
    </row>
    <row r="4279" spans="1:17" x14ac:dyDescent="0.3">
      <c r="A4279" t="s">
        <v>35781</v>
      </c>
      <c r="B4279" t="s">
        <v>3984</v>
      </c>
      <c r="C4279" t="s">
        <v>35782</v>
      </c>
      <c r="D4279" t="s">
        <v>35783</v>
      </c>
      <c r="E4279" t="s">
        <v>7128</v>
      </c>
      <c r="F4279" t="s">
        <v>35784</v>
      </c>
      <c r="G4279" t="s">
        <v>3917</v>
      </c>
      <c r="H4279">
        <v>14.065200000000001</v>
      </c>
      <c r="I4279">
        <v>44.3</v>
      </c>
      <c r="K4279" t="s">
        <v>35785</v>
      </c>
      <c r="L4279">
        <v>145</v>
      </c>
      <c r="M4279">
        <v>0</v>
      </c>
      <c r="N4279" t="s">
        <v>7131</v>
      </c>
      <c r="O4279" t="s">
        <v>35786</v>
      </c>
    </row>
    <row r="4280" spans="1:17" x14ac:dyDescent="0.3">
      <c r="A4280" t="s">
        <v>35787</v>
      </c>
      <c r="B4280" t="s">
        <v>3984</v>
      </c>
      <c r="C4280" t="s">
        <v>35788</v>
      </c>
      <c r="D4280" t="s">
        <v>35789</v>
      </c>
      <c r="E4280" t="s">
        <v>7128</v>
      </c>
      <c r="F4280" t="s">
        <v>35790</v>
      </c>
      <c r="G4280" t="s">
        <v>3917</v>
      </c>
      <c r="H4280">
        <v>17.134799999999998</v>
      </c>
      <c r="I4280">
        <v>47</v>
      </c>
      <c r="K4280" t="s">
        <v>35791</v>
      </c>
      <c r="L4280">
        <v>531</v>
      </c>
      <c r="M4280">
        <v>0</v>
      </c>
      <c r="N4280" t="s">
        <v>7131</v>
      </c>
      <c r="O4280" t="s">
        <v>35792</v>
      </c>
      <c r="Q4280">
        <v>25</v>
      </c>
    </row>
    <row r="4281" spans="1:17" x14ac:dyDescent="0.3">
      <c r="A4281" t="s">
        <v>35793</v>
      </c>
      <c r="B4281" t="s">
        <v>3984</v>
      </c>
      <c r="C4281" t="s">
        <v>35794</v>
      </c>
      <c r="D4281" t="s">
        <v>35795</v>
      </c>
      <c r="E4281" t="s">
        <v>7128</v>
      </c>
      <c r="F4281" t="s">
        <v>35796</v>
      </c>
      <c r="G4281" t="s">
        <v>3917</v>
      </c>
      <c r="H4281">
        <v>12.2265</v>
      </c>
      <c r="I4281">
        <v>44.1</v>
      </c>
      <c r="K4281" t="s">
        <v>35797</v>
      </c>
      <c r="L4281">
        <v>390</v>
      </c>
      <c r="M4281">
        <v>0</v>
      </c>
      <c r="N4281" t="s">
        <v>7131</v>
      </c>
      <c r="O4281" t="s">
        <v>35798</v>
      </c>
      <c r="Q4281">
        <v>25</v>
      </c>
    </row>
    <row r="4282" spans="1:17" x14ac:dyDescent="0.3">
      <c r="A4282" t="s">
        <v>35799</v>
      </c>
      <c r="B4282" t="s">
        <v>3984</v>
      </c>
      <c r="C4282" t="s">
        <v>35800</v>
      </c>
      <c r="D4282" t="s">
        <v>35801</v>
      </c>
      <c r="E4282" t="s">
        <v>7128</v>
      </c>
      <c r="F4282" t="s">
        <v>35802</v>
      </c>
      <c r="G4282" t="s">
        <v>3917</v>
      </c>
      <c r="H4282">
        <v>13.9133</v>
      </c>
      <c r="I4282">
        <v>41.9</v>
      </c>
      <c r="K4282" t="s">
        <v>35803</v>
      </c>
      <c r="L4282">
        <v>690</v>
      </c>
      <c r="M4282">
        <v>0</v>
      </c>
      <c r="N4282" t="s">
        <v>7131</v>
      </c>
      <c r="O4282" t="s">
        <v>35804</v>
      </c>
      <c r="Q4282">
        <v>25</v>
      </c>
    </row>
    <row r="4283" spans="1:17" x14ac:dyDescent="0.3">
      <c r="A4283" t="s">
        <v>35805</v>
      </c>
      <c r="B4283" t="s">
        <v>3984</v>
      </c>
      <c r="C4283" t="s">
        <v>35806</v>
      </c>
      <c r="D4283" t="s">
        <v>35807</v>
      </c>
      <c r="E4283" t="s">
        <v>7128</v>
      </c>
      <c r="F4283" t="s">
        <v>35808</v>
      </c>
      <c r="G4283" t="s">
        <v>3917</v>
      </c>
      <c r="H4283">
        <v>17.274999999999999</v>
      </c>
      <c r="I4283">
        <v>46.8</v>
      </c>
      <c r="K4283" t="s">
        <v>35809</v>
      </c>
      <c r="L4283">
        <v>706</v>
      </c>
      <c r="M4283">
        <v>0</v>
      </c>
      <c r="N4283" t="s">
        <v>7131</v>
      </c>
      <c r="O4283" t="s">
        <v>35810</v>
      </c>
      <c r="Q4283">
        <v>25</v>
      </c>
    </row>
    <row r="4284" spans="1:17" x14ac:dyDescent="0.3">
      <c r="A4284" t="s">
        <v>35811</v>
      </c>
      <c r="B4284" t="s">
        <v>3984</v>
      </c>
      <c r="C4284" t="s">
        <v>35812</v>
      </c>
      <c r="D4284" t="s">
        <v>35813</v>
      </c>
      <c r="E4284" t="s">
        <v>7128</v>
      </c>
      <c r="F4284" t="s">
        <v>35814</v>
      </c>
      <c r="G4284" t="s">
        <v>3917</v>
      </c>
      <c r="H4284">
        <v>12.0581</v>
      </c>
      <c r="I4284">
        <v>32.5</v>
      </c>
      <c r="K4284" t="s">
        <v>35815</v>
      </c>
      <c r="L4284">
        <v>576</v>
      </c>
      <c r="M4284">
        <v>0</v>
      </c>
      <c r="N4284" t="s">
        <v>7131</v>
      </c>
      <c r="O4284" t="s">
        <v>35816</v>
      </c>
      <c r="Q4284">
        <v>25</v>
      </c>
    </row>
    <row r="4285" spans="1:17" x14ac:dyDescent="0.3">
      <c r="A4285" t="s">
        <v>35817</v>
      </c>
      <c r="B4285" t="s">
        <v>3984</v>
      </c>
      <c r="C4285" t="s">
        <v>35818</v>
      </c>
      <c r="D4285" t="s">
        <v>35819</v>
      </c>
      <c r="E4285" t="s">
        <v>7128</v>
      </c>
      <c r="F4285" t="s">
        <v>35820</v>
      </c>
      <c r="G4285" t="s">
        <v>3917</v>
      </c>
      <c r="H4285">
        <v>19.856100000000001</v>
      </c>
      <c r="I4285">
        <v>48.2</v>
      </c>
      <c r="K4285" t="s">
        <v>35821</v>
      </c>
      <c r="L4285">
        <v>996</v>
      </c>
      <c r="M4285">
        <v>0</v>
      </c>
      <c r="N4285" t="s">
        <v>7131</v>
      </c>
      <c r="O4285" t="s">
        <v>35822</v>
      </c>
      <c r="Q4285">
        <v>25</v>
      </c>
    </row>
    <row r="4286" spans="1:17" x14ac:dyDescent="0.3">
      <c r="A4286" t="s">
        <v>35823</v>
      </c>
      <c r="B4286" t="s">
        <v>3984</v>
      </c>
      <c r="C4286" t="s">
        <v>35824</v>
      </c>
      <c r="D4286" t="s">
        <v>35825</v>
      </c>
      <c r="E4286" t="s">
        <v>7128</v>
      </c>
      <c r="F4286" t="s">
        <v>35826</v>
      </c>
      <c r="G4286" t="s">
        <v>3917</v>
      </c>
      <c r="H4286">
        <v>13.6699</v>
      </c>
      <c r="I4286">
        <v>38</v>
      </c>
      <c r="K4286" t="s">
        <v>35827</v>
      </c>
      <c r="L4286">
        <v>422</v>
      </c>
      <c r="M4286">
        <v>0</v>
      </c>
      <c r="N4286" t="s">
        <v>7131</v>
      </c>
      <c r="O4286" t="s">
        <v>35828</v>
      </c>
      <c r="Q4286">
        <v>25</v>
      </c>
    </row>
    <row r="4287" spans="1:17" x14ac:dyDescent="0.3">
      <c r="A4287" t="s">
        <v>35829</v>
      </c>
      <c r="B4287" t="s">
        <v>3984</v>
      </c>
      <c r="C4287" t="s">
        <v>35830</v>
      </c>
      <c r="D4287" t="s">
        <v>35831</v>
      </c>
      <c r="E4287" t="s">
        <v>7128</v>
      </c>
      <c r="F4287" t="s">
        <v>35832</v>
      </c>
      <c r="G4287" t="s">
        <v>3917</v>
      </c>
      <c r="H4287">
        <v>12.636100000000001</v>
      </c>
      <c r="I4287">
        <v>32.6</v>
      </c>
      <c r="K4287" t="s">
        <v>35833</v>
      </c>
      <c r="L4287">
        <v>835</v>
      </c>
      <c r="M4287">
        <v>0</v>
      </c>
      <c r="N4287" t="s">
        <v>7131</v>
      </c>
      <c r="O4287" t="s">
        <v>35834</v>
      </c>
      <c r="Q4287">
        <v>25</v>
      </c>
    </row>
    <row r="4288" spans="1:17" x14ac:dyDescent="0.3">
      <c r="A4288" t="s">
        <v>35835</v>
      </c>
      <c r="B4288" t="s">
        <v>3984</v>
      </c>
      <c r="C4288" t="s">
        <v>35836</v>
      </c>
      <c r="D4288" t="s">
        <v>35837</v>
      </c>
      <c r="E4288" t="s">
        <v>7128</v>
      </c>
      <c r="F4288" t="s">
        <v>35838</v>
      </c>
      <c r="G4288" t="s">
        <v>3917</v>
      </c>
      <c r="H4288">
        <v>11.293699999999999</v>
      </c>
      <c r="I4288">
        <v>41.4</v>
      </c>
      <c r="K4288" t="s">
        <v>35839</v>
      </c>
      <c r="L4288">
        <v>168</v>
      </c>
      <c r="M4288">
        <v>0</v>
      </c>
      <c r="N4288" t="s">
        <v>7131</v>
      </c>
      <c r="O4288" t="s">
        <v>35840</v>
      </c>
      <c r="Q4288">
        <v>25</v>
      </c>
    </row>
    <row r="4289" spans="1:17" x14ac:dyDescent="0.3">
      <c r="A4289" t="s">
        <v>35841</v>
      </c>
      <c r="B4289" t="s">
        <v>3984</v>
      </c>
      <c r="C4289" t="s">
        <v>35842</v>
      </c>
      <c r="D4289" t="s">
        <v>35843</v>
      </c>
      <c r="E4289" t="s">
        <v>7128</v>
      </c>
      <c r="F4289" t="s">
        <v>35844</v>
      </c>
      <c r="G4289" t="s">
        <v>3917</v>
      </c>
      <c r="H4289">
        <v>8.6727699999999999</v>
      </c>
      <c r="I4289">
        <v>44.6</v>
      </c>
      <c r="K4289" t="s">
        <v>35845</v>
      </c>
      <c r="L4289">
        <v>96</v>
      </c>
      <c r="M4289">
        <v>0</v>
      </c>
      <c r="N4289" t="s">
        <v>7131</v>
      </c>
      <c r="O4289" t="s">
        <v>35846</v>
      </c>
      <c r="Q4289">
        <v>25</v>
      </c>
    </row>
    <row r="4290" spans="1:17" x14ac:dyDescent="0.3">
      <c r="A4290" t="s">
        <v>35847</v>
      </c>
      <c r="B4290" t="s">
        <v>3984</v>
      </c>
      <c r="C4290" t="s">
        <v>35848</v>
      </c>
      <c r="D4290" t="s">
        <v>35849</v>
      </c>
      <c r="E4290" t="s">
        <v>7128</v>
      </c>
      <c r="F4290" t="s">
        <v>35850</v>
      </c>
      <c r="G4290" t="s">
        <v>3917</v>
      </c>
      <c r="H4290">
        <v>12.985799999999999</v>
      </c>
      <c r="I4290">
        <v>32.299999999999997</v>
      </c>
      <c r="K4290" t="s">
        <v>35851</v>
      </c>
      <c r="L4290">
        <v>479</v>
      </c>
      <c r="M4290">
        <v>0</v>
      </c>
      <c r="N4290" t="s">
        <v>7131</v>
      </c>
      <c r="O4290" t="s">
        <v>35852</v>
      </c>
      <c r="Q4290">
        <v>25</v>
      </c>
    </row>
    <row r="4291" spans="1:17" x14ac:dyDescent="0.3">
      <c r="A4291" t="s">
        <v>35853</v>
      </c>
      <c r="B4291" t="s">
        <v>3984</v>
      </c>
      <c r="C4291" t="s">
        <v>35854</v>
      </c>
      <c r="D4291" t="s">
        <v>35855</v>
      </c>
      <c r="E4291" t="s">
        <v>7128</v>
      </c>
      <c r="F4291" t="s">
        <v>35856</v>
      </c>
      <c r="G4291" t="s">
        <v>3989</v>
      </c>
      <c r="H4291">
        <v>9.1300799999999995</v>
      </c>
      <c r="I4291">
        <v>45.8</v>
      </c>
      <c r="K4291" t="s">
        <v>35857</v>
      </c>
      <c r="L4291">
        <v>166</v>
      </c>
      <c r="M4291">
        <v>0</v>
      </c>
      <c r="N4291" t="s">
        <v>7131</v>
      </c>
      <c r="O4291" t="s">
        <v>35858</v>
      </c>
      <c r="Q4291">
        <v>25</v>
      </c>
    </row>
    <row r="4292" spans="1:17" x14ac:dyDescent="0.3">
      <c r="A4292" t="s">
        <v>35859</v>
      </c>
      <c r="B4292" t="s">
        <v>3984</v>
      </c>
      <c r="C4292" t="s">
        <v>35860</v>
      </c>
      <c r="D4292" t="s">
        <v>35861</v>
      </c>
      <c r="E4292" t="s">
        <v>7128</v>
      </c>
      <c r="F4292" t="s">
        <v>35862</v>
      </c>
      <c r="G4292" t="s">
        <v>3917</v>
      </c>
      <c r="H4292">
        <v>13.866400000000001</v>
      </c>
      <c r="I4292">
        <v>48</v>
      </c>
      <c r="K4292" t="s">
        <v>35863</v>
      </c>
      <c r="L4292">
        <v>533</v>
      </c>
      <c r="M4292">
        <v>0</v>
      </c>
      <c r="N4292" t="s">
        <v>7131</v>
      </c>
      <c r="O4292" t="s">
        <v>35864</v>
      </c>
      <c r="Q4292">
        <v>25</v>
      </c>
    </row>
    <row r="4293" spans="1:17" x14ac:dyDescent="0.3">
      <c r="A4293" t="s">
        <v>35865</v>
      </c>
      <c r="B4293" t="s">
        <v>3984</v>
      </c>
      <c r="C4293" t="s">
        <v>35866</v>
      </c>
      <c r="D4293" t="s">
        <v>35867</v>
      </c>
      <c r="E4293" t="s">
        <v>7128</v>
      </c>
      <c r="F4293" t="s">
        <v>35868</v>
      </c>
      <c r="G4293" t="s">
        <v>3917</v>
      </c>
      <c r="H4293">
        <v>12.847</v>
      </c>
      <c r="I4293">
        <v>33.700000000000003</v>
      </c>
      <c r="K4293" t="s">
        <v>35869</v>
      </c>
      <c r="L4293">
        <v>181</v>
      </c>
      <c r="M4293">
        <v>0</v>
      </c>
      <c r="N4293" t="s">
        <v>7131</v>
      </c>
      <c r="O4293" t="s">
        <v>35870</v>
      </c>
    </row>
    <row r="4294" spans="1:17" x14ac:dyDescent="0.3">
      <c r="A4294" t="s">
        <v>35871</v>
      </c>
      <c r="B4294" t="s">
        <v>3984</v>
      </c>
      <c r="C4294" t="s">
        <v>35872</v>
      </c>
      <c r="D4294" t="s">
        <v>35873</v>
      </c>
      <c r="E4294" t="s">
        <v>7128</v>
      </c>
      <c r="F4294" t="s">
        <v>35874</v>
      </c>
      <c r="G4294" t="s">
        <v>3917</v>
      </c>
      <c r="H4294">
        <v>10.822900000000001</v>
      </c>
      <c r="I4294">
        <v>44</v>
      </c>
      <c r="K4294" t="s">
        <v>35875</v>
      </c>
      <c r="L4294">
        <v>57</v>
      </c>
      <c r="M4294">
        <v>0</v>
      </c>
      <c r="N4294" t="s">
        <v>7131</v>
      </c>
      <c r="O4294" t="s">
        <v>35876</v>
      </c>
      <c r="Q4294">
        <v>25</v>
      </c>
    </row>
    <row r="4295" spans="1:17" x14ac:dyDescent="0.3">
      <c r="A4295" t="s">
        <v>35877</v>
      </c>
      <c r="B4295" t="s">
        <v>3984</v>
      </c>
      <c r="C4295" t="s">
        <v>35878</v>
      </c>
      <c r="D4295" t="s">
        <v>35879</v>
      </c>
      <c r="E4295" t="s">
        <v>7128</v>
      </c>
      <c r="F4295" t="s">
        <v>35880</v>
      </c>
      <c r="G4295" t="s">
        <v>3917</v>
      </c>
      <c r="H4295">
        <v>12.001099999999999</v>
      </c>
      <c r="I4295">
        <v>44.9</v>
      </c>
      <c r="K4295" t="s">
        <v>35881</v>
      </c>
      <c r="L4295">
        <v>121</v>
      </c>
      <c r="M4295">
        <v>0</v>
      </c>
      <c r="N4295" t="s">
        <v>7131</v>
      </c>
      <c r="O4295" t="s">
        <v>35882</v>
      </c>
      <c r="Q4295">
        <v>22</v>
      </c>
    </row>
    <row r="4296" spans="1:17" x14ac:dyDescent="0.3">
      <c r="A4296" t="s">
        <v>35883</v>
      </c>
      <c r="B4296" t="s">
        <v>3984</v>
      </c>
      <c r="C4296" t="s">
        <v>35884</v>
      </c>
      <c r="D4296" t="s">
        <v>35885</v>
      </c>
      <c r="E4296" t="s">
        <v>7128</v>
      </c>
      <c r="F4296" t="s">
        <v>35886</v>
      </c>
      <c r="G4296" t="s">
        <v>3917</v>
      </c>
      <c r="H4296">
        <v>14.7333</v>
      </c>
      <c r="I4296">
        <v>45.2</v>
      </c>
      <c r="K4296" t="s">
        <v>35887</v>
      </c>
      <c r="L4296">
        <v>94</v>
      </c>
      <c r="M4296">
        <v>0</v>
      </c>
      <c r="N4296" t="s">
        <v>7131</v>
      </c>
      <c r="O4296" t="s">
        <v>35888</v>
      </c>
      <c r="Q4296">
        <v>25</v>
      </c>
    </row>
    <row r="4297" spans="1:17" x14ac:dyDescent="0.3">
      <c r="A4297" t="s">
        <v>35889</v>
      </c>
      <c r="B4297" t="s">
        <v>3984</v>
      </c>
      <c r="C4297" t="s">
        <v>35890</v>
      </c>
      <c r="D4297" t="s">
        <v>35891</v>
      </c>
      <c r="E4297" t="s">
        <v>7128</v>
      </c>
      <c r="F4297" t="s">
        <v>35892</v>
      </c>
      <c r="G4297" t="s">
        <v>3917</v>
      </c>
      <c r="H4297">
        <v>10.3558</v>
      </c>
      <c r="I4297">
        <v>50.7</v>
      </c>
      <c r="K4297" t="s">
        <v>35893</v>
      </c>
      <c r="L4297">
        <v>109</v>
      </c>
      <c r="M4297">
        <v>0</v>
      </c>
      <c r="N4297" t="s">
        <v>7131</v>
      </c>
      <c r="O4297" t="s">
        <v>35894</v>
      </c>
      <c r="Q4297">
        <v>25</v>
      </c>
    </row>
    <row r="4298" spans="1:17" x14ac:dyDescent="0.3">
      <c r="A4298" t="s">
        <v>35895</v>
      </c>
      <c r="B4298" t="s">
        <v>3984</v>
      </c>
      <c r="C4298" t="s">
        <v>35896</v>
      </c>
      <c r="D4298" t="s">
        <v>35897</v>
      </c>
      <c r="E4298" t="s">
        <v>7128</v>
      </c>
      <c r="F4298" t="s">
        <v>35898</v>
      </c>
      <c r="G4298" t="s">
        <v>3917</v>
      </c>
      <c r="H4298">
        <v>13.5382</v>
      </c>
      <c r="I4298">
        <v>35.299999999999997</v>
      </c>
      <c r="K4298" t="s">
        <v>35899</v>
      </c>
      <c r="L4298">
        <v>699</v>
      </c>
      <c r="M4298">
        <v>0</v>
      </c>
      <c r="N4298" t="s">
        <v>7131</v>
      </c>
      <c r="O4298" t="s">
        <v>35900</v>
      </c>
      <c r="Q4298">
        <v>25</v>
      </c>
    </row>
    <row r="4299" spans="1:17" x14ac:dyDescent="0.3">
      <c r="A4299" t="s">
        <v>35901</v>
      </c>
      <c r="B4299" t="s">
        <v>3984</v>
      </c>
      <c r="C4299" t="s">
        <v>35902</v>
      </c>
      <c r="D4299" t="s">
        <v>35903</v>
      </c>
      <c r="E4299" t="s">
        <v>7128</v>
      </c>
      <c r="F4299" t="s">
        <v>35904</v>
      </c>
      <c r="G4299" t="s">
        <v>3989</v>
      </c>
      <c r="H4299">
        <v>10.701700000000001</v>
      </c>
      <c r="I4299">
        <v>46.6</v>
      </c>
      <c r="K4299" t="s">
        <v>35905</v>
      </c>
      <c r="L4299">
        <v>78</v>
      </c>
      <c r="M4299">
        <v>0</v>
      </c>
      <c r="N4299" t="s">
        <v>7131</v>
      </c>
      <c r="O4299" t="s">
        <v>35906</v>
      </c>
      <c r="Q4299">
        <v>25</v>
      </c>
    </row>
    <row r="4300" spans="1:17" x14ac:dyDescent="0.3">
      <c r="A4300" t="s">
        <v>35907</v>
      </c>
      <c r="B4300" t="s">
        <v>3984</v>
      </c>
      <c r="C4300" t="s">
        <v>35908</v>
      </c>
      <c r="D4300" t="s">
        <v>35909</v>
      </c>
      <c r="E4300" t="s">
        <v>7128</v>
      </c>
      <c r="F4300" t="s">
        <v>35910</v>
      </c>
      <c r="G4300" t="s">
        <v>3917</v>
      </c>
      <c r="H4300">
        <v>11.7529</v>
      </c>
      <c r="I4300">
        <v>47.8</v>
      </c>
      <c r="K4300" t="s">
        <v>35911</v>
      </c>
      <c r="L4300">
        <v>168</v>
      </c>
      <c r="M4300">
        <v>0</v>
      </c>
      <c r="N4300" t="s">
        <v>7131</v>
      </c>
      <c r="O4300" t="s">
        <v>35912</v>
      </c>
      <c r="Q4300">
        <v>25</v>
      </c>
    </row>
    <row r="4301" spans="1:17" x14ac:dyDescent="0.3">
      <c r="A4301" t="s">
        <v>35913</v>
      </c>
      <c r="B4301" t="s">
        <v>3984</v>
      </c>
      <c r="C4301" t="s">
        <v>35914</v>
      </c>
      <c r="D4301" t="s">
        <v>35915</v>
      </c>
      <c r="E4301" t="s">
        <v>7128</v>
      </c>
      <c r="F4301" t="s">
        <v>35916</v>
      </c>
      <c r="G4301" t="s">
        <v>3917</v>
      </c>
      <c r="H4301">
        <v>15.3324</v>
      </c>
      <c r="I4301">
        <v>31</v>
      </c>
      <c r="K4301" t="s">
        <v>35917</v>
      </c>
      <c r="L4301">
        <v>819</v>
      </c>
      <c r="M4301">
        <v>0</v>
      </c>
      <c r="N4301" t="s">
        <v>7131</v>
      </c>
      <c r="O4301" t="s">
        <v>35918</v>
      </c>
      <c r="Q4301">
        <v>25</v>
      </c>
    </row>
    <row r="4302" spans="1:17" x14ac:dyDescent="0.3">
      <c r="A4302" t="s">
        <v>35919</v>
      </c>
      <c r="B4302" t="s">
        <v>3984</v>
      </c>
      <c r="C4302" t="s">
        <v>35920</v>
      </c>
      <c r="D4302" t="s">
        <v>35921</v>
      </c>
      <c r="E4302" t="s">
        <v>7128</v>
      </c>
      <c r="F4302" t="s">
        <v>35922</v>
      </c>
      <c r="G4302" t="s">
        <v>3917</v>
      </c>
      <c r="H4302">
        <v>9.0033799999999999</v>
      </c>
      <c r="I4302">
        <v>36.700000000000003</v>
      </c>
      <c r="K4302" t="s">
        <v>35923</v>
      </c>
      <c r="L4302">
        <v>794</v>
      </c>
      <c r="M4302">
        <v>0</v>
      </c>
      <c r="N4302" t="s">
        <v>7131</v>
      </c>
      <c r="O4302" t="s">
        <v>35924</v>
      </c>
      <c r="Q4302">
        <v>28</v>
      </c>
    </row>
    <row r="4303" spans="1:17" x14ac:dyDescent="0.3">
      <c r="A4303" t="s">
        <v>35925</v>
      </c>
      <c r="B4303" t="s">
        <v>3984</v>
      </c>
      <c r="C4303" t="s">
        <v>35926</v>
      </c>
      <c r="D4303" t="s">
        <v>35927</v>
      </c>
      <c r="E4303" t="s">
        <v>7128</v>
      </c>
      <c r="F4303" t="s">
        <v>35928</v>
      </c>
      <c r="G4303" t="s">
        <v>3917</v>
      </c>
      <c r="H4303">
        <v>12.770099999999999</v>
      </c>
      <c r="I4303">
        <v>42.4</v>
      </c>
      <c r="K4303" t="s">
        <v>35929</v>
      </c>
      <c r="L4303">
        <v>481</v>
      </c>
      <c r="M4303">
        <v>0</v>
      </c>
      <c r="N4303" t="s">
        <v>7131</v>
      </c>
      <c r="O4303" t="s">
        <v>35930</v>
      </c>
      <c r="Q4303">
        <v>25</v>
      </c>
    </row>
    <row r="4304" spans="1:17" x14ac:dyDescent="0.3">
      <c r="A4304" t="s">
        <v>35931</v>
      </c>
      <c r="B4304" t="s">
        <v>3984</v>
      </c>
      <c r="C4304" t="s">
        <v>35932</v>
      </c>
      <c r="D4304" t="s">
        <v>35933</v>
      </c>
      <c r="E4304" t="s">
        <v>7128</v>
      </c>
      <c r="F4304" t="s">
        <v>35934</v>
      </c>
      <c r="G4304" t="s">
        <v>3917</v>
      </c>
      <c r="H4304">
        <v>12.4617</v>
      </c>
      <c r="I4304">
        <v>42.7</v>
      </c>
      <c r="K4304" t="s">
        <v>35935</v>
      </c>
      <c r="L4304">
        <v>320</v>
      </c>
      <c r="M4304">
        <v>0</v>
      </c>
      <c r="N4304" t="s">
        <v>7131</v>
      </c>
      <c r="O4304" t="s">
        <v>35936</v>
      </c>
    </row>
    <row r="4305" spans="1:17" x14ac:dyDescent="0.3">
      <c r="A4305" t="s">
        <v>35937</v>
      </c>
      <c r="B4305" t="s">
        <v>3984</v>
      </c>
      <c r="C4305" t="s">
        <v>35938</v>
      </c>
      <c r="D4305" t="s">
        <v>35939</v>
      </c>
      <c r="E4305" t="s">
        <v>7128</v>
      </c>
      <c r="F4305" t="s">
        <v>35940</v>
      </c>
      <c r="G4305" t="s">
        <v>3917</v>
      </c>
      <c r="H4305">
        <v>14.8104</v>
      </c>
      <c r="I4305">
        <v>40</v>
      </c>
      <c r="K4305" t="s">
        <v>35941</v>
      </c>
      <c r="L4305">
        <v>223</v>
      </c>
      <c r="M4305">
        <v>0</v>
      </c>
      <c r="N4305" t="s">
        <v>7131</v>
      </c>
      <c r="O4305" t="s">
        <v>35942</v>
      </c>
    </row>
    <row r="4306" spans="1:17" x14ac:dyDescent="0.3">
      <c r="A4306" t="s">
        <v>35943</v>
      </c>
      <c r="B4306" t="s">
        <v>3984</v>
      </c>
      <c r="C4306" t="s">
        <v>35944</v>
      </c>
      <c r="D4306" t="s">
        <v>35945</v>
      </c>
      <c r="E4306" t="s">
        <v>7128</v>
      </c>
      <c r="F4306" t="s">
        <v>35946</v>
      </c>
      <c r="G4306" t="s">
        <v>3917</v>
      </c>
      <c r="H4306">
        <v>12.779400000000001</v>
      </c>
      <c r="I4306">
        <v>46.1</v>
      </c>
      <c r="K4306" t="s">
        <v>35947</v>
      </c>
      <c r="L4306">
        <v>232</v>
      </c>
      <c r="M4306">
        <v>0</v>
      </c>
      <c r="N4306" t="s">
        <v>7131</v>
      </c>
      <c r="O4306" t="s">
        <v>35948</v>
      </c>
      <c r="Q4306">
        <v>25</v>
      </c>
    </row>
    <row r="4307" spans="1:17" x14ac:dyDescent="0.3">
      <c r="A4307" t="s">
        <v>35949</v>
      </c>
      <c r="B4307" t="s">
        <v>3984</v>
      </c>
      <c r="C4307" t="s">
        <v>35950</v>
      </c>
      <c r="D4307" t="s">
        <v>35951</v>
      </c>
      <c r="E4307" t="s">
        <v>7128</v>
      </c>
      <c r="F4307" t="s">
        <v>35952</v>
      </c>
      <c r="G4307" t="s">
        <v>3917</v>
      </c>
      <c r="H4307">
        <v>11.2277</v>
      </c>
      <c r="I4307">
        <v>46.1</v>
      </c>
      <c r="K4307" t="s">
        <v>35953</v>
      </c>
      <c r="L4307">
        <v>120</v>
      </c>
      <c r="M4307">
        <v>0</v>
      </c>
      <c r="N4307" t="s">
        <v>7131</v>
      </c>
      <c r="O4307" t="s">
        <v>35954</v>
      </c>
    </row>
    <row r="4308" spans="1:17" x14ac:dyDescent="0.3">
      <c r="A4308" t="s">
        <v>35955</v>
      </c>
      <c r="B4308" t="s">
        <v>3984</v>
      </c>
      <c r="C4308" t="s">
        <v>35956</v>
      </c>
      <c r="D4308" t="s">
        <v>35957</v>
      </c>
      <c r="E4308" t="s">
        <v>7128</v>
      </c>
      <c r="F4308" t="s">
        <v>35958</v>
      </c>
      <c r="G4308" t="s">
        <v>3989</v>
      </c>
      <c r="H4308">
        <v>10.8934</v>
      </c>
      <c r="I4308">
        <v>41.9</v>
      </c>
      <c r="K4308" t="s">
        <v>35959</v>
      </c>
      <c r="L4308">
        <v>440</v>
      </c>
      <c r="M4308">
        <v>0</v>
      </c>
      <c r="N4308" t="s">
        <v>7131</v>
      </c>
      <c r="O4308" t="s">
        <v>35960</v>
      </c>
    </row>
    <row r="4309" spans="1:17" x14ac:dyDescent="0.3">
      <c r="A4309" t="s">
        <v>35961</v>
      </c>
      <c r="B4309" t="s">
        <v>3984</v>
      </c>
      <c r="C4309" t="s">
        <v>35962</v>
      </c>
      <c r="D4309" t="s">
        <v>35963</v>
      </c>
      <c r="E4309" t="s">
        <v>7128</v>
      </c>
      <c r="F4309" t="s">
        <v>35964</v>
      </c>
      <c r="G4309" t="s">
        <v>3917</v>
      </c>
      <c r="H4309">
        <v>12.535500000000001</v>
      </c>
      <c r="I4309">
        <v>36.1</v>
      </c>
      <c r="K4309" t="s">
        <v>35965</v>
      </c>
      <c r="L4309">
        <v>97</v>
      </c>
      <c r="M4309">
        <v>0</v>
      </c>
      <c r="N4309" t="s">
        <v>7131</v>
      </c>
      <c r="O4309" t="s">
        <v>35966</v>
      </c>
      <c r="Q4309">
        <v>25</v>
      </c>
    </row>
    <row r="4310" spans="1:17" x14ac:dyDescent="0.3">
      <c r="A4310" t="s">
        <v>35967</v>
      </c>
      <c r="B4310" t="s">
        <v>3984</v>
      </c>
      <c r="C4310" t="s">
        <v>35968</v>
      </c>
      <c r="D4310" t="s">
        <v>35969</v>
      </c>
      <c r="E4310" t="s">
        <v>7128</v>
      </c>
      <c r="F4310" t="s">
        <v>35970</v>
      </c>
      <c r="G4310" t="s">
        <v>3989</v>
      </c>
      <c r="H4310">
        <v>12.7418</v>
      </c>
      <c r="I4310">
        <v>43.7</v>
      </c>
      <c r="K4310" t="s">
        <v>35971</v>
      </c>
      <c r="L4310">
        <v>108</v>
      </c>
      <c r="M4310">
        <v>0</v>
      </c>
      <c r="N4310" t="s">
        <v>7131</v>
      </c>
      <c r="O4310" t="s">
        <v>35972</v>
      </c>
      <c r="Q4310">
        <v>25</v>
      </c>
    </row>
    <row r="4311" spans="1:17" x14ac:dyDescent="0.3">
      <c r="A4311" t="s">
        <v>35973</v>
      </c>
      <c r="B4311" t="s">
        <v>3984</v>
      </c>
      <c r="C4311" t="s">
        <v>35974</v>
      </c>
      <c r="D4311" t="s">
        <v>35975</v>
      </c>
      <c r="E4311" t="s">
        <v>7128</v>
      </c>
      <c r="F4311" t="s">
        <v>35976</v>
      </c>
      <c r="G4311" t="s">
        <v>3917</v>
      </c>
      <c r="H4311">
        <v>19.639299999999999</v>
      </c>
      <c r="I4311">
        <v>43.7</v>
      </c>
      <c r="K4311" t="s">
        <v>35977</v>
      </c>
      <c r="L4311">
        <v>3163</v>
      </c>
      <c r="M4311">
        <v>0</v>
      </c>
      <c r="N4311" t="s">
        <v>7131</v>
      </c>
      <c r="O4311" t="s">
        <v>35978</v>
      </c>
    </row>
    <row r="4312" spans="1:17" x14ac:dyDescent="0.3">
      <c r="A4312" t="s">
        <v>35979</v>
      </c>
      <c r="B4312" t="s">
        <v>3984</v>
      </c>
      <c r="C4312" t="s">
        <v>35980</v>
      </c>
      <c r="D4312" t="s">
        <v>35981</v>
      </c>
      <c r="E4312" t="s">
        <v>7128</v>
      </c>
      <c r="F4312" t="s">
        <v>35982</v>
      </c>
      <c r="G4312" t="s">
        <v>3917</v>
      </c>
      <c r="H4312">
        <v>10.6174</v>
      </c>
      <c r="I4312">
        <v>43.3</v>
      </c>
      <c r="K4312" t="s">
        <v>35983</v>
      </c>
      <c r="L4312">
        <v>194</v>
      </c>
      <c r="M4312">
        <v>0</v>
      </c>
      <c r="N4312" t="s">
        <v>7131</v>
      </c>
      <c r="O4312" t="s">
        <v>35984</v>
      </c>
      <c r="Q4312">
        <v>25</v>
      </c>
    </row>
    <row r="4313" spans="1:17" x14ac:dyDescent="0.3">
      <c r="A4313" t="s">
        <v>35985</v>
      </c>
      <c r="B4313" t="s">
        <v>3984</v>
      </c>
      <c r="C4313" t="s">
        <v>35986</v>
      </c>
      <c r="D4313" t="s">
        <v>35987</v>
      </c>
      <c r="E4313" t="s">
        <v>7128</v>
      </c>
      <c r="F4313" t="s">
        <v>35988</v>
      </c>
      <c r="G4313" t="s">
        <v>3917</v>
      </c>
      <c r="H4313">
        <v>11.475899999999999</v>
      </c>
      <c r="I4313">
        <v>43.2</v>
      </c>
      <c r="K4313" t="s">
        <v>35989</v>
      </c>
      <c r="L4313">
        <v>192</v>
      </c>
      <c r="M4313">
        <v>0</v>
      </c>
      <c r="N4313" t="s">
        <v>7131</v>
      </c>
      <c r="O4313" t="s">
        <v>35990</v>
      </c>
      <c r="Q4313">
        <v>25</v>
      </c>
    </row>
    <row r="4314" spans="1:17" x14ac:dyDescent="0.3">
      <c r="A4314" t="s">
        <v>35991</v>
      </c>
      <c r="B4314" t="s">
        <v>3984</v>
      </c>
      <c r="C4314" t="s">
        <v>35992</v>
      </c>
      <c r="D4314" t="s">
        <v>35993</v>
      </c>
      <c r="E4314" t="s">
        <v>7128</v>
      </c>
      <c r="F4314" t="s">
        <v>35994</v>
      </c>
      <c r="G4314" t="s">
        <v>3917</v>
      </c>
      <c r="H4314">
        <v>12.1213</v>
      </c>
      <c r="I4314">
        <v>46.7</v>
      </c>
      <c r="K4314" t="s">
        <v>35995</v>
      </c>
      <c r="L4314">
        <v>490</v>
      </c>
      <c r="M4314">
        <v>0</v>
      </c>
      <c r="N4314" t="s">
        <v>7131</v>
      </c>
      <c r="O4314" t="s">
        <v>35996</v>
      </c>
      <c r="Q4314">
        <v>25</v>
      </c>
    </row>
    <row r="4315" spans="1:17" x14ac:dyDescent="0.3">
      <c r="A4315" t="s">
        <v>275</v>
      </c>
      <c r="B4315" t="s">
        <v>3984</v>
      </c>
      <c r="C4315" t="s">
        <v>35997</v>
      </c>
      <c r="D4315" t="s">
        <v>35998</v>
      </c>
      <c r="E4315" t="s">
        <v>7128</v>
      </c>
      <c r="F4315" t="s">
        <v>35999</v>
      </c>
      <c r="G4315" t="s">
        <v>3989</v>
      </c>
      <c r="H4315">
        <v>11.0922</v>
      </c>
      <c r="I4315">
        <v>37.6</v>
      </c>
      <c r="K4315" t="s">
        <v>36000</v>
      </c>
      <c r="L4315">
        <v>306</v>
      </c>
      <c r="M4315">
        <v>0</v>
      </c>
      <c r="N4315" t="s">
        <v>7131</v>
      </c>
      <c r="O4315" t="s">
        <v>36001</v>
      </c>
      <c r="Q4315">
        <v>25</v>
      </c>
    </row>
    <row r="4316" spans="1:17" x14ac:dyDescent="0.3">
      <c r="A4316" t="s">
        <v>36002</v>
      </c>
      <c r="B4316" t="s">
        <v>3984</v>
      </c>
      <c r="C4316" t="s">
        <v>36003</v>
      </c>
      <c r="D4316" t="s">
        <v>36004</v>
      </c>
      <c r="E4316" t="s">
        <v>7128</v>
      </c>
      <c r="F4316" t="s">
        <v>36005</v>
      </c>
      <c r="G4316" t="s">
        <v>3917</v>
      </c>
      <c r="H4316">
        <v>16.590900000000001</v>
      </c>
      <c r="I4316">
        <v>34.6</v>
      </c>
      <c r="K4316" t="s">
        <v>36006</v>
      </c>
      <c r="L4316">
        <v>2177</v>
      </c>
      <c r="M4316">
        <v>0</v>
      </c>
      <c r="N4316" t="s">
        <v>7131</v>
      </c>
      <c r="O4316" t="s">
        <v>36007</v>
      </c>
      <c r="Q4316">
        <v>25</v>
      </c>
    </row>
    <row r="4317" spans="1:17" x14ac:dyDescent="0.3">
      <c r="A4317" t="s">
        <v>36008</v>
      </c>
      <c r="B4317" t="s">
        <v>3984</v>
      </c>
      <c r="C4317" t="s">
        <v>36009</v>
      </c>
      <c r="D4317" t="s">
        <v>36010</v>
      </c>
      <c r="E4317" t="s">
        <v>7128</v>
      </c>
      <c r="F4317" t="s">
        <v>36011</v>
      </c>
      <c r="G4317" t="s">
        <v>3917</v>
      </c>
      <c r="H4317">
        <v>9.4961099999999998</v>
      </c>
      <c r="I4317">
        <v>42.7</v>
      </c>
      <c r="K4317" t="s">
        <v>36012</v>
      </c>
      <c r="L4317">
        <v>506</v>
      </c>
      <c r="M4317">
        <v>0</v>
      </c>
      <c r="N4317" t="s">
        <v>7131</v>
      </c>
      <c r="O4317" t="s">
        <v>36013</v>
      </c>
      <c r="Q4317">
        <v>25</v>
      </c>
    </row>
    <row r="4318" spans="1:17" x14ac:dyDescent="0.3">
      <c r="A4318" t="s">
        <v>36014</v>
      </c>
      <c r="B4318" t="s">
        <v>3984</v>
      </c>
      <c r="C4318" t="s">
        <v>36015</v>
      </c>
      <c r="D4318" t="s">
        <v>36016</v>
      </c>
      <c r="E4318" t="s">
        <v>7128</v>
      </c>
      <c r="F4318" t="s">
        <v>36017</v>
      </c>
      <c r="G4318" t="s">
        <v>3917</v>
      </c>
      <c r="H4318">
        <v>12.0062</v>
      </c>
      <c r="I4318">
        <v>36.799999999999997</v>
      </c>
      <c r="K4318" t="s">
        <v>36018</v>
      </c>
      <c r="L4318">
        <v>812</v>
      </c>
      <c r="M4318">
        <v>0</v>
      </c>
      <c r="N4318" t="s">
        <v>7131</v>
      </c>
      <c r="O4318" t="s">
        <v>36019</v>
      </c>
      <c r="Q4318">
        <v>25</v>
      </c>
    </row>
    <row r="4319" spans="1:17" x14ac:dyDescent="0.3">
      <c r="A4319" t="s">
        <v>36020</v>
      </c>
      <c r="B4319" t="s">
        <v>3984</v>
      </c>
      <c r="C4319" t="s">
        <v>36021</v>
      </c>
      <c r="D4319" t="s">
        <v>36022</v>
      </c>
      <c r="E4319" t="s">
        <v>7128</v>
      </c>
      <c r="F4319" t="s">
        <v>36023</v>
      </c>
      <c r="G4319" t="s">
        <v>3917</v>
      </c>
      <c r="H4319">
        <v>11.346399999999999</v>
      </c>
      <c r="I4319">
        <v>44.5</v>
      </c>
      <c r="K4319" t="s">
        <v>36024</v>
      </c>
      <c r="L4319">
        <v>413</v>
      </c>
      <c r="M4319">
        <v>0</v>
      </c>
      <c r="N4319" t="s">
        <v>7131</v>
      </c>
      <c r="O4319" t="s">
        <v>36025</v>
      </c>
      <c r="Q4319">
        <v>25</v>
      </c>
    </row>
    <row r="4320" spans="1:17" x14ac:dyDescent="0.3">
      <c r="A4320" t="s">
        <v>36026</v>
      </c>
      <c r="B4320" t="s">
        <v>3984</v>
      </c>
      <c r="C4320" t="s">
        <v>36027</v>
      </c>
      <c r="D4320" t="s">
        <v>36028</v>
      </c>
      <c r="E4320" t="s">
        <v>7128</v>
      </c>
      <c r="F4320" t="s">
        <v>36029</v>
      </c>
      <c r="G4320" t="s">
        <v>3917</v>
      </c>
      <c r="H4320">
        <v>10.8146</v>
      </c>
      <c r="I4320">
        <v>36.799999999999997</v>
      </c>
      <c r="K4320" t="s">
        <v>36030</v>
      </c>
      <c r="L4320">
        <v>138</v>
      </c>
      <c r="M4320">
        <v>0</v>
      </c>
      <c r="N4320" t="s">
        <v>7131</v>
      </c>
      <c r="O4320" t="s">
        <v>36031</v>
      </c>
      <c r="Q4320">
        <v>25</v>
      </c>
    </row>
    <row r="4321" spans="1:17" x14ac:dyDescent="0.3">
      <c r="A4321" t="s">
        <v>36032</v>
      </c>
      <c r="B4321" t="s">
        <v>3984</v>
      </c>
      <c r="C4321" t="s">
        <v>36033</v>
      </c>
      <c r="D4321" t="s">
        <v>36034</v>
      </c>
      <c r="E4321" t="s">
        <v>7128</v>
      </c>
      <c r="F4321" t="s">
        <v>36035</v>
      </c>
      <c r="G4321" t="s">
        <v>3917</v>
      </c>
      <c r="H4321">
        <v>12.2624</v>
      </c>
      <c r="I4321">
        <v>36.299999999999997</v>
      </c>
      <c r="K4321" t="s">
        <v>36036</v>
      </c>
      <c r="L4321">
        <v>277</v>
      </c>
      <c r="M4321">
        <v>0</v>
      </c>
      <c r="N4321" t="s">
        <v>7131</v>
      </c>
      <c r="O4321" t="s">
        <v>36037</v>
      </c>
      <c r="Q4321">
        <v>25</v>
      </c>
    </row>
    <row r="4322" spans="1:17" x14ac:dyDescent="0.3">
      <c r="A4322" t="s">
        <v>36038</v>
      </c>
      <c r="B4322" t="s">
        <v>3984</v>
      </c>
      <c r="C4322" t="s">
        <v>36039</v>
      </c>
      <c r="D4322" t="s">
        <v>36040</v>
      </c>
      <c r="E4322" t="s">
        <v>7128</v>
      </c>
      <c r="F4322" t="s">
        <v>36041</v>
      </c>
      <c r="G4322" t="s">
        <v>3917</v>
      </c>
      <c r="H4322">
        <v>12.104900000000001</v>
      </c>
      <c r="I4322">
        <v>35.700000000000003</v>
      </c>
      <c r="K4322" t="s">
        <v>36042</v>
      </c>
      <c r="L4322">
        <v>451</v>
      </c>
      <c r="M4322">
        <v>0</v>
      </c>
      <c r="N4322" t="s">
        <v>7131</v>
      </c>
      <c r="O4322" t="s">
        <v>36043</v>
      </c>
      <c r="Q4322">
        <v>25</v>
      </c>
    </row>
    <row r="4323" spans="1:17" x14ac:dyDescent="0.3">
      <c r="A4323" t="s">
        <v>36044</v>
      </c>
      <c r="B4323" t="s">
        <v>3984</v>
      </c>
      <c r="C4323" t="s">
        <v>36045</v>
      </c>
      <c r="D4323" t="s">
        <v>36046</v>
      </c>
      <c r="E4323" t="s">
        <v>7128</v>
      </c>
      <c r="F4323" t="s">
        <v>36047</v>
      </c>
      <c r="G4323" t="s">
        <v>3917</v>
      </c>
      <c r="H4323">
        <v>11.642799999999999</v>
      </c>
      <c r="I4323">
        <v>43.4</v>
      </c>
      <c r="K4323" t="s">
        <v>36048</v>
      </c>
      <c r="L4323">
        <v>339</v>
      </c>
      <c r="M4323">
        <v>0</v>
      </c>
      <c r="N4323" t="s">
        <v>7131</v>
      </c>
      <c r="O4323" t="s">
        <v>36049</v>
      </c>
      <c r="Q4323">
        <v>25</v>
      </c>
    </row>
    <row r="4324" spans="1:17" x14ac:dyDescent="0.3">
      <c r="A4324" t="s">
        <v>36050</v>
      </c>
      <c r="B4324" t="s">
        <v>3984</v>
      </c>
      <c r="C4324" t="s">
        <v>36051</v>
      </c>
      <c r="D4324" t="s">
        <v>36052</v>
      </c>
      <c r="E4324" t="s">
        <v>7128</v>
      </c>
      <c r="F4324" t="s">
        <v>36053</v>
      </c>
      <c r="G4324" t="s">
        <v>3917</v>
      </c>
      <c r="H4324">
        <v>12.960800000000001</v>
      </c>
      <c r="I4324">
        <v>40.4</v>
      </c>
      <c r="K4324" t="s">
        <v>36054</v>
      </c>
      <c r="L4324">
        <v>560</v>
      </c>
      <c r="M4324">
        <v>0</v>
      </c>
      <c r="N4324" t="s">
        <v>7131</v>
      </c>
      <c r="O4324" t="s">
        <v>36055</v>
      </c>
      <c r="Q4324">
        <v>25</v>
      </c>
    </row>
    <row r="4325" spans="1:17" x14ac:dyDescent="0.3">
      <c r="A4325" t="s">
        <v>36056</v>
      </c>
      <c r="B4325" t="s">
        <v>3984</v>
      </c>
      <c r="C4325" t="s">
        <v>36057</v>
      </c>
      <c r="D4325" t="s">
        <v>36058</v>
      </c>
      <c r="E4325" t="s">
        <v>7128</v>
      </c>
      <c r="F4325" t="s">
        <v>36059</v>
      </c>
      <c r="G4325" t="s">
        <v>3917</v>
      </c>
      <c r="H4325">
        <v>14.7843</v>
      </c>
      <c r="I4325">
        <v>35.700000000000003</v>
      </c>
      <c r="K4325" t="s">
        <v>36060</v>
      </c>
      <c r="L4325">
        <v>2381</v>
      </c>
      <c r="M4325">
        <v>0</v>
      </c>
      <c r="N4325" t="s">
        <v>7131</v>
      </c>
      <c r="O4325" t="s">
        <v>36061</v>
      </c>
      <c r="Q4325">
        <v>13</v>
      </c>
    </row>
    <row r="4326" spans="1:17" x14ac:dyDescent="0.3">
      <c r="A4326" t="s">
        <v>36062</v>
      </c>
      <c r="B4326" t="s">
        <v>3984</v>
      </c>
      <c r="C4326" t="s">
        <v>36063</v>
      </c>
      <c r="D4326" t="s">
        <v>36064</v>
      </c>
      <c r="E4326" t="s">
        <v>7128</v>
      </c>
      <c r="F4326" t="s">
        <v>36065</v>
      </c>
      <c r="G4326" t="s">
        <v>3989</v>
      </c>
      <c r="H4326">
        <v>11.1097</v>
      </c>
      <c r="I4326">
        <v>42.9</v>
      </c>
      <c r="K4326" t="s">
        <v>36066</v>
      </c>
      <c r="L4326">
        <v>158</v>
      </c>
      <c r="M4326">
        <v>0</v>
      </c>
      <c r="N4326" t="s">
        <v>7131</v>
      </c>
      <c r="O4326" t="s">
        <v>36067</v>
      </c>
      <c r="Q4326">
        <v>25</v>
      </c>
    </row>
    <row r="4327" spans="1:17" x14ac:dyDescent="0.3">
      <c r="A4327" t="s">
        <v>36068</v>
      </c>
      <c r="B4327" t="s">
        <v>3984</v>
      </c>
      <c r="C4327" t="s">
        <v>36069</v>
      </c>
      <c r="D4327" t="s">
        <v>36070</v>
      </c>
      <c r="E4327" t="s">
        <v>7128</v>
      </c>
      <c r="F4327" t="s">
        <v>36071</v>
      </c>
      <c r="G4327" t="s">
        <v>3917</v>
      </c>
      <c r="H4327">
        <v>12.230600000000001</v>
      </c>
      <c r="I4327">
        <v>49.6</v>
      </c>
      <c r="K4327" t="s">
        <v>36072</v>
      </c>
      <c r="L4327">
        <v>702</v>
      </c>
      <c r="M4327">
        <v>0</v>
      </c>
      <c r="N4327" t="s">
        <v>7131</v>
      </c>
      <c r="O4327" t="s">
        <v>36073</v>
      </c>
      <c r="Q4327">
        <v>25</v>
      </c>
    </row>
    <row r="4328" spans="1:17" x14ac:dyDescent="0.3">
      <c r="A4328" t="s">
        <v>276</v>
      </c>
      <c r="B4328" t="s">
        <v>3984</v>
      </c>
      <c r="C4328" t="s">
        <v>36074</v>
      </c>
      <c r="D4328" t="s">
        <v>36075</v>
      </c>
      <c r="E4328" t="s">
        <v>7128</v>
      </c>
      <c r="F4328" t="s">
        <v>36076</v>
      </c>
      <c r="G4328" t="s">
        <v>3917</v>
      </c>
      <c r="H4328">
        <v>11.298299999999999</v>
      </c>
      <c r="I4328">
        <v>38.700000000000003</v>
      </c>
      <c r="K4328" t="s">
        <v>36077</v>
      </c>
      <c r="L4328">
        <v>131</v>
      </c>
      <c r="M4328">
        <v>0</v>
      </c>
      <c r="N4328" t="s">
        <v>7131</v>
      </c>
      <c r="O4328" t="s">
        <v>36078</v>
      </c>
      <c r="Q4328">
        <v>25</v>
      </c>
    </row>
    <row r="4329" spans="1:17" x14ac:dyDescent="0.3">
      <c r="A4329" t="s">
        <v>36079</v>
      </c>
      <c r="B4329" t="s">
        <v>3984</v>
      </c>
      <c r="C4329" t="s">
        <v>36080</v>
      </c>
      <c r="D4329" t="s">
        <v>36081</v>
      </c>
      <c r="E4329" t="s">
        <v>7128</v>
      </c>
      <c r="F4329" t="s">
        <v>36082</v>
      </c>
      <c r="G4329" t="s">
        <v>3917</v>
      </c>
      <c r="H4329">
        <v>11.540900000000001</v>
      </c>
      <c r="I4329">
        <v>45.2</v>
      </c>
      <c r="K4329" t="s">
        <v>36083</v>
      </c>
      <c r="L4329">
        <v>311</v>
      </c>
      <c r="M4329">
        <v>0</v>
      </c>
      <c r="N4329" t="s">
        <v>7131</v>
      </c>
      <c r="O4329" t="s">
        <v>36084</v>
      </c>
      <c r="Q4329">
        <v>25</v>
      </c>
    </row>
    <row r="4330" spans="1:17" x14ac:dyDescent="0.3">
      <c r="A4330" t="s">
        <v>36085</v>
      </c>
      <c r="B4330" t="s">
        <v>3984</v>
      </c>
      <c r="C4330" t="s">
        <v>36086</v>
      </c>
      <c r="D4330" t="s">
        <v>36087</v>
      </c>
      <c r="E4330" t="s">
        <v>7128</v>
      </c>
      <c r="F4330" t="s">
        <v>36088</v>
      </c>
      <c r="G4330" t="s">
        <v>3917</v>
      </c>
      <c r="H4330">
        <v>12.1264</v>
      </c>
      <c r="I4330">
        <v>33</v>
      </c>
      <c r="K4330" t="s">
        <v>36089</v>
      </c>
      <c r="L4330">
        <v>410</v>
      </c>
      <c r="M4330">
        <v>0</v>
      </c>
      <c r="N4330" t="s">
        <v>7131</v>
      </c>
      <c r="O4330" t="s">
        <v>36090</v>
      </c>
    </row>
    <row r="4331" spans="1:17" x14ac:dyDescent="0.3">
      <c r="A4331" t="s">
        <v>36091</v>
      </c>
      <c r="B4331" t="s">
        <v>3984</v>
      </c>
      <c r="C4331" t="s">
        <v>36092</v>
      </c>
      <c r="D4331" t="s">
        <v>36093</v>
      </c>
      <c r="E4331" t="s">
        <v>7128</v>
      </c>
      <c r="F4331" t="s">
        <v>36094</v>
      </c>
      <c r="G4331" t="s">
        <v>3917</v>
      </c>
      <c r="H4331">
        <v>13.227399999999999</v>
      </c>
      <c r="I4331">
        <v>31.7</v>
      </c>
      <c r="K4331" t="s">
        <v>36095</v>
      </c>
      <c r="L4331">
        <v>664</v>
      </c>
      <c r="M4331">
        <v>0</v>
      </c>
      <c r="N4331" t="s">
        <v>7131</v>
      </c>
      <c r="O4331" t="s">
        <v>36096</v>
      </c>
      <c r="Q4331">
        <v>25</v>
      </c>
    </row>
    <row r="4332" spans="1:17" x14ac:dyDescent="0.3">
      <c r="A4332" t="s">
        <v>36097</v>
      </c>
      <c r="B4332" t="s">
        <v>3984</v>
      </c>
      <c r="C4332" t="s">
        <v>36098</v>
      </c>
      <c r="D4332" t="s">
        <v>36099</v>
      </c>
      <c r="E4332" t="s">
        <v>7128</v>
      </c>
      <c r="F4332" t="s">
        <v>36100</v>
      </c>
      <c r="G4332" t="s">
        <v>3917</v>
      </c>
      <c r="H4332">
        <v>9.6265599999999996</v>
      </c>
      <c r="I4332">
        <v>42.9</v>
      </c>
      <c r="K4332" t="s">
        <v>36101</v>
      </c>
      <c r="L4332">
        <v>1044</v>
      </c>
      <c r="M4332">
        <v>0</v>
      </c>
      <c r="N4332" t="s">
        <v>7131</v>
      </c>
      <c r="O4332" t="s">
        <v>36102</v>
      </c>
      <c r="Q4332">
        <v>25</v>
      </c>
    </row>
    <row r="4333" spans="1:17" x14ac:dyDescent="0.3">
      <c r="A4333" t="s">
        <v>36103</v>
      </c>
      <c r="B4333" t="s">
        <v>3984</v>
      </c>
      <c r="C4333" t="s">
        <v>36104</v>
      </c>
      <c r="D4333" t="s">
        <v>36105</v>
      </c>
      <c r="E4333" t="s">
        <v>7128</v>
      </c>
      <c r="F4333" t="s">
        <v>36106</v>
      </c>
      <c r="G4333" t="s">
        <v>3917</v>
      </c>
      <c r="H4333">
        <v>11.427300000000001</v>
      </c>
      <c r="I4333">
        <v>31.1</v>
      </c>
      <c r="K4333" t="s">
        <v>36107</v>
      </c>
      <c r="L4333">
        <v>630</v>
      </c>
      <c r="M4333">
        <v>0</v>
      </c>
      <c r="N4333" t="s">
        <v>7131</v>
      </c>
      <c r="O4333" t="s">
        <v>36108</v>
      </c>
      <c r="Q4333">
        <v>25</v>
      </c>
    </row>
    <row r="4334" spans="1:17" x14ac:dyDescent="0.3">
      <c r="A4334" t="s">
        <v>36109</v>
      </c>
      <c r="B4334" t="s">
        <v>3984</v>
      </c>
      <c r="C4334" t="s">
        <v>36110</v>
      </c>
      <c r="D4334" t="s">
        <v>36111</v>
      </c>
      <c r="E4334" t="s">
        <v>7128</v>
      </c>
      <c r="F4334" t="s">
        <v>36112</v>
      </c>
      <c r="G4334" t="s">
        <v>3917</v>
      </c>
      <c r="H4334">
        <v>10.254</v>
      </c>
      <c r="I4334">
        <v>37.299999999999997</v>
      </c>
      <c r="K4334" t="s">
        <v>36113</v>
      </c>
      <c r="L4334">
        <v>276</v>
      </c>
      <c r="M4334">
        <v>0</v>
      </c>
      <c r="N4334" t="s">
        <v>7131</v>
      </c>
      <c r="O4334" t="s">
        <v>36114</v>
      </c>
    </row>
    <row r="4335" spans="1:17" x14ac:dyDescent="0.3">
      <c r="A4335" t="s">
        <v>36115</v>
      </c>
      <c r="B4335" t="s">
        <v>3984</v>
      </c>
      <c r="C4335" t="s">
        <v>36116</v>
      </c>
      <c r="D4335" t="s">
        <v>36117</v>
      </c>
      <c r="E4335" t="s">
        <v>7128</v>
      </c>
      <c r="F4335" t="s">
        <v>36118</v>
      </c>
      <c r="G4335" t="s">
        <v>3917</v>
      </c>
      <c r="H4335">
        <v>10.8584</v>
      </c>
      <c r="I4335">
        <v>42.5</v>
      </c>
      <c r="K4335" t="s">
        <v>36119</v>
      </c>
      <c r="L4335">
        <v>276</v>
      </c>
      <c r="M4335">
        <v>0</v>
      </c>
      <c r="N4335" t="s">
        <v>7131</v>
      </c>
      <c r="O4335" t="s">
        <v>36120</v>
      </c>
      <c r="Q4335">
        <v>25</v>
      </c>
    </row>
    <row r="4336" spans="1:17" x14ac:dyDescent="0.3">
      <c r="A4336" t="s">
        <v>36121</v>
      </c>
      <c r="B4336" t="s">
        <v>3984</v>
      </c>
      <c r="C4336" t="s">
        <v>36122</v>
      </c>
      <c r="D4336" t="s">
        <v>36123</v>
      </c>
      <c r="E4336" t="s">
        <v>36124</v>
      </c>
      <c r="F4336" t="s">
        <v>36125</v>
      </c>
      <c r="G4336" t="s">
        <v>3989</v>
      </c>
      <c r="H4336">
        <v>12.7361</v>
      </c>
      <c r="I4336">
        <v>30.660399999999999</v>
      </c>
      <c r="J4336" t="s">
        <v>36126</v>
      </c>
      <c r="K4336" t="s">
        <v>36127</v>
      </c>
      <c r="L4336">
        <v>20</v>
      </c>
      <c r="M4336">
        <v>0</v>
      </c>
      <c r="N4336" t="s">
        <v>17494</v>
      </c>
      <c r="O4336" t="s">
        <v>36128</v>
      </c>
      <c r="Q4336">
        <v>25</v>
      </c>
    </row>
    <row r="4337" spans="1:17" x14ac:dyDescent="0.3">
      <c r="A4337" t="s">
        <v>36129</v>
      </c>
      <c r="B4337" t="s">
        <v>3984</v>
      </c>
      <c r="C4337" t="s">
        <v>36130</v>
      </c>
      <c r="D4337" t="s">
        <v>36131</v>
      </c>
      <c r="E4337" t="s">
        <v>7128</v>
      </c>
      <c r="F4337" t="s">
        <v>36132</v>
      </c>
      <c r="G4337" t="s">
        <v>3917</v>
      </c>
      <c r="H4337">
        <v>12.301299999999999</v>
      </c>
      <c r="I4337">
        <v>31.9</v>
      </c>
      <c r="K4337" t="s">
        <v>36133</v>
      </c>
      <c r="L4337">
        <v>1461</v>
      </c>
      <c r="M4337">
        <v>0</v>
      </c>
      <c r="N4337" t="s">
        <v>7131</v>
      </c>
      <c r="O4337" t="s">
        <v>36134</v>
      </c>
      <c r="Q4337">
        <v>25</v>
      </c>
    </row>
    <row r="4338" spans="1:17" x14ac:dyDescent="0.3">
      <c r="A4338" t="s">
        <v>36135</v>
      </c>
      <c r="B4338" t="s">
        <v>3984</v>
      </c>
      <c r="C4338" t="s">
        <v>36136</v>
      </c>
      <c r="D4338" t="s">
        <v>36137</v>
      </c>
      <c r="E4338" t="s">
        <v>7128</v>
      </c>
      <c r="F4338" t="s">
        <v>36138</v>
      </c>
      <c r="G4338" t="s">
        <v>3989</v>
      </c>
      <c r="H4338">
        <v>9.2804000000000002</v>
      </c>
      <c r="I4338">
        <v>42.2</v>
      </c>
      <c r="K4338" t="s">
        <v>36139</v>
      </c>
      <c r="L4338">
        <v>140</v>
      </c>
      <c r="M4338">
        <v>0</v>
      </c>
      <c r="N4338" t="s">
        <v>7131</v>
      </c>
      <c r="O4338" t="s">
        <v>36140</v>
      </c>
      <c r="Q4338">
        <v>25</v>
      </c>
    </row>
    <row r="4339" spans="1:17" x14ac:dyDescent="0.3">
      <c r="A4339" t="s">
        <v>36141</v>
      </c>
      <c r="B4339" t="s">
        <v>3984</v>
      </c>
      <c r="C4339" t="s">
        <v>36142</v>
      </c>
      <c r="D4339" t="s">
        <v>36143</v>
      </c>
      <c r="E4339" t="s">
        <v>7128</v>
      </c>
      <c r="F4339" t="s">
        <v>36144</v>
      </c>
      <c r="G4339" t="s">
        <v>3917</v>
      </c>
      <c r="H4339">
        <v>9.8754100000000005</v>
      </c>
      <c r="I4339">
        <v>31.5</v>
      </c>
      <c r="K4339" t="s">
        <v>36145</v>
      </c>
      <c r="L4339">
        <v>312</v>
      </c>
      <c r="M4339">
        <v>0</v>
      </c>
      <c r="N4339" t="s">
        <v>7131</v>
      </c>
      <c r="O4339" t="s">
        <v>36146</v>
      </c>
      <c r="Q4339">
        <v>25</v>
      </c>
    </row>
    <row r="4340" spans="1:17" x14ac:dyDescent="0.3">
      <c r="A4340" t="s">
        <v>36147</v>
      </c>
      <c r="B4340" t="s">
        <v>3984</v>
      </c>
      <c r="C4340" t="s">
        <v>36148</v>
      </c>
      <c r="D4340" t="s">
        <v>36149</v>
      </c>
      <c r="E4340" t="s">
        <v>7128</v>
      </c>
      <c r="F4340" t="s">
        <v>36150</v>
      </c>
      <c r="G4340" t="s">
        <v>3917</v>
      </c>
      <c r="H4340">
        <v>11.7834</v>
      </c>
      <c r="I4340">
        <v>42.2</v>
      </c>
      <c r="K4340" t="s">
        <v>36151</v>
      </c>
      <c r="L4340">
        <v>231</v>
      </c>
      <c r="M4340">
        <v>0</v>
      </c>
      <c r="N4340" t="s">
        <v>7131</v>
      </c>
      <c r="O4340" t="s">
        <v>36152</v>
      </c>
    </row>
    <row r="4341" spans="1:17" x14ac:dyDescent="0.3">
      <c r="A4341" t="s">
        <v>36153</v>
      </c>
      <c r="B4341" t="s">
        <v>3984</v>
      </c>
      <c r="C4341" t="s">
        <v>36154</v>
      </c>
      <c r="D4341" t="s">
        <v>36155</v>
      </c>
      <c r="E4341" t="s">
        <v>7128</v>
      </c>
      <c r="F4341" t="s">
        <v>36156</v>
      </c>
      <c r="G4341" t="s">
        <v>3917</v>
      </c>
      <c r="H4341">
        <v>13.7498</v>
      </c>
      <c r="I4341">
        <v>46.5</v>
      </c>
      <c r="K4341" t="s">
        <v>36157</v>
      </c>
      <c r="L4341">
        <v>234</v>
      </c>
      <c r="M4341">
        <v>0</v>
      </c>
      <c r="N4341" t="s">
        <v>7131</v>
      </c>
      <c r="O4341" t="s">
        <v>36158</v>
      </c>
      <c r="Q4341">
        <v>25</v>
      </c>
    </row>
    <row r="4342" spans="1:17" x14ac:dyDescent="0.3">
      <c r="A4342" t="s">
        <v>36159</v>
      </c>
      <c r="B4342" t="s">
        <v>3984</v>
      </c>
      <c r="C4342" t="s">
        <v>36160</v>
      </c>
      <c r="D4342" t="s">
        <v>36161</v>
      </c>
      <c r="E4342" t="s">
        <v>7128</v>
      </c>
      <c r="F4342" t="s">
        <v>36162</v>
      </c>
      <c r="G4342" t="s">
        <v>3917</v>
      </c>
      <c r="H4342">
        <v>11.2638</v>
      </c>
      <c r="I4342">
        <v>31.1</v>
      </c>
      <c r="K4342" t="s">
        <v>36163</v>
      </c>
      <c r="L4342">
        <v>1055</v>
      </c>
      <c r="M4342">
        <v>0</v>
      </c>
      <c r="N4342" t="s">
        <v>7131</v>
      </c>
      <c r="O4342" t="s">
        <v>36164</v>
      </c>
      <c r="Q4342">
        <v>25</v>
      </c>
    </row>
    <row r="4343" spans="1:17" x14ac:dyDescent="0.3">
      <c r="A4343" t="s">
        <v>36165</v>
      </c>
      <c r="B4343" t="s">
        <v>3984</v>
      </c>
      <c r="C4343" t="s">
        <v>36166</v>
      </c>
      <c r="D4343" t="s">
        <v>36167</v>
      </c>
      <c r="E4343" t="s">
        <v>7128</v>
      </c>
      <c r="F4343" t="s">
        <v>36168</v>
      </c>
      <c r="G4343" t="s">
        <v>3917</v>
      </c>
      <c r="H4343">
        <v>13.9735</v>
      </c>
      <c r="I4343">
        <v>44</v>
      </c>
      <c r="K4343" t="s">
        <v>36169</v>
      </c>
      <c r="L4343">
        <v>148</v>
      </c>
      <c r="M4343">
        <v>0</v>
      </c>
      <c r="N4343" t="s">
        <v>7131</v>
      </c>
      <c r="O4343" t="s">
        <v>36170</v>
      </c>
      <c r="Q4343">
        <v>25</v>
      </c>
    </row>
    <row r="4344" spans="1:17" x14ac:dyDescent="0.3">
      <c r="A4344" t="s">
        <v>36171</v>
      </c>
      <c r="B4344" t="s">
        <v>3984</v>
      </c>
      <c r="C4344" t="s">
        <v>36172</v>
      </c>
      <c r="D4344" t="s">
        <v>36173</v>
      </c>
      <c r="E4344" t="s">
        <v>7128</v>
      </c>
      <c r="F4344" t="s">
        <v>36174</v>
      </c>
      <c r="G4344" t="s">
        <v>3917</v>
      </c>
      <c r="H4344">
        <v>14.654999999999999</v>
      </c>
      <c r="I4344">
        <v>44.6</v>
      </c>
      <c r="K4344" t="s">
        <v>36175</v>
      </c>
      <c r="L4344">
        <v>216</v>
      </c>
      <c r="M4344">
        <v>0</v>
      </c>
      <c r="N4344" t="s">
        <v>7131</v>
      </c>
      <c r="O4344" t="s">
        <v>36176</v>
      </c>
      <c r="Q4344">
        <v>25</v>
      </c>
    </row>
    <row r="4345" spans="1:17" x14ac:dyDescent="0.3">
      <c r="A4345" t="s">
        <v>36177</v>
      </c>
      <c r="B4345" t="s">
        <v>3984</v>
      </c>
      <c r="C4345" t="s">
        <v>36178</v>
      </c>
      <c r="D4345" t="s">
        <v>36179</v>
      </c>
      <c r="E4345" t="s">
        <v>7128</v>
      </c>
      <c r="F4345" t="s">
        <v>36180</v>
      </c>
      <c r="G4345" t="s">
        <v>3917</v>
      </c>
      <c r="H4345">
        <v>18.234999999999999</v>
      </c>
      <c r="I4345">
        <v>37.9</v>
      </c>
      <c r="K4345" t="s">
        <v>36181</v>
      </c>
      <c r="L4345">
        <v>832</v>
      </c>
      <c r="M4345">
        <v>0</v>
      </c>
      <c r="N4345" t="s">
        <v>7131</v>
      </c>
      <c r="O4345" t="s">
        <v>36182</v>
      </c>
      <c r="Q4345">
        <v>25</v>
      </c>
    </row>
    <row r="4346" spans="1:17" x14ac:dyDescent="0.3">
      <c r="A4346" t="s">
        <v>36183</v>
      </c>
      <c r="B4346" t="s">
        <v>3984</v>
      </c>
      <c r="C4346" t="s">
        <v>36184</v>
      </c>
      <c r="D4346" t="s">
        <v>36185</v>
      </c>
      <c r="E4346" t="s">
        <v>7128</v>
      </c>
      <c r="F4346" t="s">
        <v>36186</v>
      </c>
      <c r="G4346" t="s">
        <v>3917</v>
      </c>
      <c r="H4346">
        <v>12.9671</v>
      </c>
      <c r="I4346">
        <v>31.8</v>
      </c>
      <c r="K4346" t="s">
        <v>36187</v>
      </c>
      <c r="L4346">
        <v>1789</v>
      </c>
      <c r="M4346">
        <v>0</v>
      </c>
      <c r="N4346" t="s">
        <v>7131</v>
      </c>
      <c r="O4346" t="s">
        <v>36188</v>
      </c>
      <c r="Q4346">
        <v>25</v>
      </c>
    </row>
    <row r="4347" spans="1:17" x14ac:dyDescent="0.3">
      <c r="A4347" t="s">
        <v>36189</v>
      </c>
      <c r="B4347" t="s">
        <v>3984</v>
      </c>
      <c r="C4347" t="s">
        <v>36190</v>
      </c>
      <c r="D4347" t="s">
        <v>36191</v>
      </c>
      <c r="E4347" t="s">
        <v>7128</v>
      </c>
      <c r="F4347" t="s">
        <v>36192</v>
      </c>
      <c r="G4347" t="s">
        <v>3989</v>
      </c>
      <c r="H4347">
        <v>13.643599999999999</v>
      </c>
      <c r="I4347">
        <v>43.7</v>
      </c>
      <c r="K4347" t="s">
        <v>36193</v>
      </c>
      <c r="L4347">
        <v>118</v>
      </c>
      <c r="M4347">
        <v>0</v>
      </c>
      <c r="N4347" t="s">
        <v>7131</v>
      </c>
      <c r="O4347" t="s">
        <v>36194</v>
      </c>
      <c r="Q4347">
        <v>25</v>
      </c>
    </row>
    <row r="4348" spans="1:17" x14ac:dyDescent="0.3">
      <c r="A4348" t="s">
        <v>36195</v>
      </c>
      <c r="B4348" t="s">
        <v>3984</v>
      </c>
      <c r="C4348" t="s">
        <v>36196</v>
      </c>
      <c r="D4348" t="s">
        <v>36197</v>
      </c>
      <c r="E4348" t="s">
        <v>7128</v>
      </c>
      <c r="F4348" t="s">
        <v>36198</v>
      </c>
      <c r="G4348" t="s">
        <v>3917</v>
      </c>
      <c r="H4348">
        <v>16.2637</v>
      </c>
      <c r="I4348">
        <v>35.799999999999997</v>
      </c>
      <c r="K4348" t="s">
        <v>36199</v>
      </c>
      <c r="L4348">
        <v>725</v>
      </c>
      <c r="M4348">
        <v>0</v>
      </c>
      <c r="N4348" t="s">
        <v>7131</v>
      </c>
      <c r="O4348" t="s">
        <v>36200</v>
      </c>
      <c r="Q4348">
        <v>21</v>
      </c>
    </row>
    <row r="4349" spans="1:17" x14ac:dyDescent="0.3">
      <c r="A4349" t="s">
        <v>36201</v>
      </c>
      <c r="B4349" t="s">
        <v>3984</v>
      </c>
      <c r="C4349" t="s">
        <v>36202</v>
      </c>
      <c r="D4349" t="s">
        <v>36203</v>
      </c>
      <c r="E4349" t="s">
        <v>7128</v>
      </c>
      <c r="F4349" t="s">
        <v>36204</v>
      </c>
      <c r="G4349" t="s">
        <v>3917</v>
      </c>
      <c r="H4349">
        <v>19.279199999999999</v>
      </c>
      <c r="I4349">
        <v>46.9</v>
      </c>
      <c r="K4349" t="s">
        <v>36205</v>
      </c>
      <c r="L4349">
        <v>976</v>
      </c>
      <c r="M4349">
        <v>0</v>
      </c>
      <c r="N4349" t="s">
        <v>7131</v>
      </c>
      <c r="O4349" t="s">
        <v>36206</v>
      </c>
      <c r="Q4349">
        <v>25</v>
      </c>
    </row>
    <row r="4350" spans="1:17" x14ac:dyDescent="0.3">
      <c r="A4350" t="s">
        <v>36207</v>
      </c>
      <c r="B4350" t="s">
        <v>3984</v>
      </c>
      <c r="C4350" t="s">
        <v>36208</v>
      </c>
      <c r="D4350" t="s">
        <v>36209</v>
      </c>
      <c r="E4350" t="s">
        <v>7128</v>
      </c>
      <c r="F4350" t="s">
        <v>36210</v>
      </c>
      <c r="G4350" t="s">
        <v>3917</v>
      </c>
      <c r="H4350">
        <v>11.5684</v>
      </c>
      <c r="I4350">
        <v>42.7</v>
      </c>
      <c r="K4350" t="s">
        <v>36211</v>
      </c>
      <c r="L4350">
        <v>97</v>
      </c>
      <c r="M4350">
        <v>0</v>
      </c>
      <c r="N4350" t="s">
        <v>7131</v>
      </c>
      <c r="O4350" t="s">
        <v>36212</v>
      </c>
      <c r="Q4350">
        <v>25</v>
      </c>
    </row>
    <row r="4351" spans="1:17" x14ac:dyDescent="0.3">
      <c r="A4351" t="s">
        <v>36213</v>
      </c>
      <c r="B4351" t="s">
        <v>3984</v>
      </c>
      <c r="C4351" t="s">
        <v>36214</v>
      </c>
      <c r="D4351" t="s">
        <v>36215</v>
      </c>
      <c r="E4351" t="s">
        <v>7128</v>
      </c>
      <c r="F4351" t="s">
        <v>36216</v>
      </c>
      <c r="G4351" t="s">
        <v>3917</v>
      </c>
      <c r="H4351">
        <v>14.1464</v>
      </c>
      <c r="I4351">
        <v>34.9</v>
      </c>
      <c r="K4351" t="s">
        <v>36217</v>
      </c>
      <c r="L4351">
        <v>370</v>
      </c>
      <c r="M4351">
        <v>0</v>
      </c>
      <c r="N4351" t="s">
        <v>7131</v>
      </c>
      <c r="O4351" t="s">
        <v>36218</v>
      </c>
      <c r="Q4351">
        <v>25</v>
      </c>
    </row>
    <row r="4352" spans="1:17" x14ac:dyDescent="0.3">
      <c r="A4352" t="s">
        <v>36219</v>
      </c>
      <c r="B4352" t="s">
        <v>3984</v>
      </c>
      <c r="C4352" t="s">
        <v>36220</v>
      </c>
      <c r="D4352" t="s">
        <v>36221</v>
      </c>
      <c r="E4352" t="s">
        <v>7128</v>
      </c>
      <c r="F4352" t="s">
        <v>36222</v>
      </c>
      <c r="G4352" t="s">
        <v>3917</v>
      </c>
      <c r="H4352">
        <v>12.2424</v>
      </c>
      <c r="I4352">
        <v>33</v>
      </c>
      <c r="K4352" t="s">
        <v>36223</v>
      </c>
      <c r="L4352">
        <v>926</v>
      </c>
      <c r="M4352">
        <v>0</v>
      </c>
      <c r="N4352" t="s">
        <v>7131</v>
      </c>
      <c r="O4352" t="s">
        <v>36224</v>
      </c>
      <c r="Q4352">
        <v>25</v>
      </c>
    </row>
    <row r="4353" spans="1:17" x14ac:dyDescent="0.3">
      <c r="A4353" t="s">
        <v>507</v>
      </c>
      <c r="B4353" t="s">
        <v>3984</v>
      </c>
      <c r="C4353" t="s">
        <v>36225</v>
      </c>
      <c r="D4353" t="s">
        <v>36226</v>
      </c>
      <c r="E4353" t="s">
        <v>7128</v>
      </c>
      <c r="F4353" t="s">
        <v>36227</v>
      </c>
      <c r="G4353" t="s">
        <v>3917</v>
      </c>
      <c r="H4353">
        <v>14.326499999999999</v>
      </c>
      <c r="I4353">
        <v>36.4</v>
      </c>
      <c r="K4353" t="s">
        <v>36228</v>
      </c>
      <c r="L4353">
        <v>589</v>
      </c>
      <c r="M4353">
        <v>0</v>
      </c>
      <c r="N4353" t="s">
        <v>7131</v>
      </c>
      <c r="O4353" t="s">
        <v>36229</v>
      </c>
      <c r="Q4353">
        <v>25</v>
      </c>
    </row>
    <row r="4354" spans="1:17" x14ac:dyDescent="0.3">
      <c r="A4354" t="s">
        <v>36230</v>
      </c>
      <c r="B4354" t="s">
        <v>3984</v>
      </c>
      <c r="C4354" t="s">
        <v>36231</v>
      </c>
      <c r="D4354" t="s">
        <v>36232</v>
      </c>
      <c r="E4354" t="s">
        <v>7128</v>
      </c>
      <c r="F4354" t="s">
        <v>36233</v>
      </c>
      <c r="G4354" t="s">
        <v>3917</v>
      </c>
      <c r="H4354">
        <v>10.983000000000001</v>
      </c>
      <c r="I4354">
        <v>42.5</v>
      </c>
      <c r="K4354" t="s">
        <v>36234</v>
      </c>
      <c r="L4354">
        <v>187</v>
      </c>
      <c r="M4354">
        <v>0</v>
      </c>
      <c r="N4354" t="s">
        <v>7131</v>
      </c>
      <c r="O4354" t="s">
        <v>36235</v>
      </c>
      <c r="Q4354">
        <v>25</v>
      </c>
    </row>
    <row r="4355" spans="1:17" x14ac:dyDescent="0.3">
      <c r="A4355" t="s">
        <v>36236</v>
      </c>
      <c r="B4355" t="s">
        <v>3984</v>
      </c>
      <c r="C4355" t="s">
        <v>36237</v>
      </c>
      <c r="D4355" t="s">
        <v>36238</v>
      </c>
      <c r="E4355" t="s">
        <v>7128</v>
      </c>
      <c r="F4355" t="s">
        <v>36239</v>
      </c>
      <c r="G4355" t="s">
        <v>3917</v>
      </c>
      <c r="H4355">
        <v>10.543900000000001</v>
      </c>
      <c r="I4355">
        <v>48.5</v>
      </c>
      <c r="K4355" t="s">
        <v>36240</v>
      </c>
      <c r="L4355">
        <v>361</v>
      </c>
      <c r="M4355">
        <v>0</v>
      </c>
      <c r="N4355" t="s">
        <v>7131</v>
      </c>
      <c r="O4355" t="s">
        <v>36241</v>
      </c>
      <c r="Q4355">
        <v>25</v>
      </c>
    </row>
    <row r="4356" spans="1:17" x14ac:dyDescent="0.3">
      <c r="A4356" t="s">
        <v>36242</v>
      </c>
      <c r="B4356" t="s">
        <v>3984</v>
      </c>
      <c r="C4356" t="s">
        <v>36243</v>
      </c>
      <c r="D4356" t="s">
        <v>36244</v>
      </c>
      <c r="E4356" t="s">
        <v>7128</v>
      </c>
      <c r="F4356" t="s">
        <v>36245</v>
      </c>
      <c r="G4356" t="s">
        <v>3917</v>
      </c>
      <c r="H4356">
        <v>10.945</v>
      </c>
      <c r="I4356">
        <v>47.4</v>
      </c>
      <c r="K4356" t="s">
        <v>36246</v>
      </c>
      <c r="L4356">
        <v>242</v>
      </c>
      <c r="M4356">
        <v>0</v>
      </c>
      <c r="N4356" t="s">
        <v>7131</v>
      </c>
      <c r="O4356" t="s">
        <v>36247</v>
      </c>
      <c r="Q4356">
        <v>25</v>
      </c>
    </row>
    <row r="4357" spans="1:17" x14ac:dyDescent="0.3">
      <c r="A4357" t="s">
        <v>36248</v>
      </c>
      <c r="B4357" t="s">
        <v>3984</v>
      </c>
      <c r="C4357" t="s">
        <v>36249</v>
      </c>
      <c r="D4357" t="s">
        <v>36250</v>
      </c>
      <c r="E4357" t="s">
        <v>7128</v>
      </c>
      <c r="F4357" t="s">
        <v>36251</v>
      </c>
      <c r="G4357" t="s">
        <v>3917</v>
      </c>
      <c r="H4357">
        <v>11.442600000000001</v>
      </c>
      <c r="I4357">
        <v>49</v>
      </c>
      <c r="K4357" t="s">
        <v>36252</v>
      </c>
      <c r="L4357">
        <v>190</v>
      </c>
      <c r="M4357">
        <v>0</v>
      </c>
      <c r="N4357" t="s">
        <v>7131</v>
      </c>
      <c r="O4357" t="s">
        <v>36253</v>
      </c>
      <c r="Q4357">
        <v>25</v>
      </c>
    </row>
    <row r="4358" spans="1:17" x14ac:dyDescent="0.3">
      <c r="A4358" t="s">
        <v>36254</v>
      </c>
      <c r="B4358" t="s">
        <v>3984</v>
      </c>
      <c r="C4358" t="s">
        <v>36255</v>
      </c>
      <c r="D4358" t="s">
        <v>36256</v>
      </c>
      <c r="E4358" t="s">
        <v>7128</v>
      </c>
      <c r="F4358" t="s">
        <v>36257</v>
      </c>
      <c r="G4358" t="s">
        <v>3917</v>
      </c>
      <c r="H4358">
        <v>13.732699999999999</v>
      </c>
      <c r="I4358">
        <v>36.9</v>
      </c>
      <c r="K4358" t="s">
        <v>36258</v>
      </c>
      <c r="L4358">
        <v>127</v>
      </c>
      <c r="M4358">
        <v>0</v>
      </c>
      <c r="N4358" t="s">
        <v>7131</v>
      </c>
      <c r="O4358" t="s">
        <v>36259</v>
      </c>
      <c r="Q4358">
        <v>25</v>
      </c>
    </row>
    <row r="4359" spans="1:17" x14ac:dyDescent="0.3">
      <c r="A4359" t="s">
        <v>454</v>
      </c>
      <c r="B4359" t="s">
        <v>3984</v>
      </c>
      <c r="C4359" t="s">
        <v>36260</v>
      </c>
      <c r="D4359" t="s">
        <v>36261</v>
      </c>
      <c r="E4359" t="s">
        <v>7128</v>
      </c>
      <c r="F4359" t="s">
        <v>36262</v>
      </c>
      <c r="G4359" t="s">
        <v>3917</v>
      </c>
      <c r="H4359">
        <v>13.517200000000001</v>
      </c>
      <c r="I4359">
        <v>40.799999999999997</v>
      </c>
      <c r="K4359" t="s">
        <v>36263</v>
      </c>
      <c r="L4359">
        <v>182</v>
      </c>
      <c r="M4359">
        <v>0</v>
      </c>
      <c r="N4359" t="s">
        <v>7131</v>
      </c>
      <c r="O4359" t="s">
        <v>36264</v>
      </c>
    </row>
    <row r="4360" spans="1:17" x14ac:dyDescent="0.3">
      <c r="A4360" t="s">
        <v>36265</v>
      </c>
      <c r="B4360" t="s">
        <v>3984</v>
      </c>
      <c r="C4360" t="s">
        <v>36266</v>
      </c>
      <c r="D4360" t="s">
        <v>36267</v>
      </c>
      <c r="E4360" t="s">
        <v>7128</v>
      </c>
      <c r="F4360" t="s">
        <v>36268</v>
      </c>
      <c r="G4360" t="s">
        <v>3917</v>
      </c>
      <c r="H4360">
        <v>12.622199999999999</v>
      </c>
      <c r="I4360">
        <v>38.1</v>
      </c>
      <c r="K4360" t="s">
        <v>36269</v>
      </c>
      <c r="L4360">
        <v>469</v>
      </c>
      <c r="M4360">
        <v>0</v>
      </c>
      <c r="N4360" t="s">
        <v>7131</v>
      </c>
      <c r="O4360" t="s">
        <v>36270</v>
      </c>
      <c r="Q4360">
        <v>25</v>
      </c>
    </row>
    <row r="4361" spans="1:17" x14ac:dyDescent="0.3">
      <c r="A4361" t="s">
        <v>36271</v>
      </c>
      <c r="B4361" t="s">
        <v>3984</v>
      </c>
      <c r="C4361" t="s">
        <v>36272</v>
      </c>
      <c r="D4361" t="s">
        <v>36273</v>
      </c>
      <c r="E4361" t="s">
        <v>7128</v>
      </c>
      <c r="F4361" t="s">
        <v>36274</v>
      </c>
      <c r="G4361" t="s">
        <v>3917</v>
      </c>
      <c r="H4361">
        <v>14.436</v>
      </c>
      <c r="I4361">
        <v>35.6</v>
      </c>
      <c r="K4361" t="s">
        <v>36275</v>
      </c>
      <c r="L4361">
        <v>297</v>
      </c>
      <c r="M4361">
        <v>0</v>
      </c>
      <c r="N4361" t="s">
        <v>7131</v>
      </c>
      <c r="O4361" t="s">
        <v>36276</v>
      </c>
      <c r="Q4361">
        <v>25</v>
      </c>
    </row>
    <row r="4362" spans="1:17" x14ac:dyDescent="0.3">
      <c r="A4362" t="s">
        <v>36277</v>
      </c>
      <c r="B4362" t="s">
        <v>3984</v>
      </c>
      <c r="C4362" t="s">
        <v>36278</v>
      </c>
      <c r="D4362" t="s">
        <v>36279</v>
      </c>
      <c r="E4362" t="s">
        <v>7128</v>
      </c>
      <c r="F4362" t="s">
        <v>36280</v>
      </c>
      <c r="G4362" t="s">
        <v>3917</v>
      </c>
      <c r="H4362">
        <v>11.01</v>
      </c>
      <c r="I4362">
        <v>38.5</v>
      </c>
      <c r="K4362" t="s">
        <v>36281</v>
      </c>
      <c r="L4362">
        <v>304</v>
      </c>
      <c r="M4362">
        <v>0</v>
      </c>
      <c r="N4362" t="s">
        <v>7131</v>
      </c>
      <c r="O4362" t="s">
        <v>36282</v>
      </c>
      <c r="Q4362">
        <v>25</v>
      </c>
    </row>
    <row r="4363" spans="1:17" x14ac:dyDescent="0.3">
      <c r="A4363" t="s">
        <v>36283</v>
      </c>
      <c r="B4363" t="s">
        <v>3984</v>
      </c>
      <c r="C4363" t="s">
        <v>36284</v>
      </c>
      <c r="D4363" t="s">
        <v>36285</v>
      </c>
      <c r="E4363" t="s">
        <v>7128</v>
      </c>
      <c r="F4363" t="s">
        <v>36286</v>
      </c>
      <c r="G4363" t="s">
        <v>3917</v>
      </c>
      <c r="H4363">
        <v>11.704499999999999</v>
      </c>
      <c r="I4363">
        <v>40.200000000000003</v>
      </c>
      <c r="K4363" t="s">
        <v>36287</v>
      </c>
      <c r="L4363">
        <v>342</v>
      </c>
      <c r="M4363">
        <v>0</v>
      </c>
      <c r="N4363" t="s">
        <v>7131</v>
      </c>
      <c r="O4363" t="s">
        <v>36288</v>
      </c>
      <c r="Q4363">
        <v>25</v>
      </c>
    </row>
    <row r="4364" spans="1:17" x14ac:dyDescent="0.3">
      <c r="A4364" t="s">
        <v>36289</v>
      </c>
      <c r="B4364" t="s">
        <v>3984</v>
      </c>
      <c r="C4364" t="s">
        <v>36290</v>
      </c>
      <c r="D4364" t="s">
        <v>36291</v>
      </c>
      <c r="E4364" t="s">
        <v>7128</v>
      </c>
      <c r="F4364" t="s">
        <v>36292</v>
      </c>
      <c r="G4364" t="s">
        <v>3917</v>
      </c>
      <c r="H4364">
        <v>13.2066</v>
      </c>
      <c r="I4364">
        <v>43.7</v>
      </c>
      <c r="K4364" t="s">
        <v>36293</v>
      </c>
      <c r="L4364">
        <v>502</v>
      </c>
      <c r="M4364">
        <v>0</v>
      </c>
      <c r="N4364" t="s">
        <v>7131</v>
      </c>
      <c r="O4364" t="s">
        <v>36294</v>
      </c>
      <c r="Q4364">
        <v>25</v>
      </c>
    </row>
    <row r="4365" spans="1:17" x14ac:dyDescent="0.3">
      <c r="A4365" t="s">
        <v>36295</v>
      </c>
      <c r="B4365" t="s">
        <v>3984</v>
      </c>
      <c r="C4365" t="s">
        <v>36296</v>
      </c>
      <c r="D4365" t="s">
        <v>36297</v>
      </c>
      <c r="E4365" t="s">
        <v>7128</v>
      </c>
      <c r="F4365" t="s">
        <v>36298</v>
      </c>
      <c r="G4365" t="s">
        <v>3917</v>
      </c>
      <c r="H4365">
        <v>13.0221</v>
      </c>
      <c r="I4365">
        <v>29.7</v>
      </c>
      <c r="K4365" t="s">
        <v>36299</v>
      </c>
      <c r="L4365">
        <v>859</v>
      </c>
      <c r="M4365">
        <v>0</v>
      </c>
      <c r="N4365" t="s">
        <v>7131</v>
      </c>
      <c r="O4365" t="s">
        <v>36300</v>
      </c>
      <c r="Q4365">
        <v>25</v>
      </c>
    </row>
    <row r="4366" spans="1:17" x14ac:dyDescent="0.3">
      <c r="A4366" t="s">
        <v>36301</v>
      </c>
      <c r="B4366" t="s">
        <v>3984</v>
      </c>
      <c r="C4366" t="s">
        <v>36302</v>
      </c>
      <c r="D4366" t="s">
        <v>36303</v>
      </c>
      <c r="E4366" t="s">
        <v>7128</v>
      </c>
      <c r="F4366" t="s">
        <v>36304</v>
      </c>
      <c r="G4366" t="s">
        <v>3917</v>
      </c>
      <c r="H4366">
        <v>9.25108</v>
      </c>
      <c r="I4366">
        <v>45.8</v>
      </c>
      <c r="K4366" t="s">
        <v>36305</v>
      </c>
      <c r="L4366">
        <v>151</v>
      </c>
      <c r="M4366">
        <v>0</v>
      </c>
      <c r="N4366" t="s">
        <v>7131</v>
      </c>
      <c r="O4366" t="s">
        <v>36306</v>
      </c>
    </row>
    <row r="4367" spans="1:17" x14ac:dyDescent="0.3">
      <c r="A4367" t="s">
        <v>36307</v>
      </c>
      <c r="B4367" t="s">
        <v>3984</v>
      </c>
      <c r="C4367" t="s">
        <v>36308</v>
      </c>
      <c r="D4367" t="s">
        <v>36309</v>
      </c>
      <c r="E4367" t="s">
        <v>7128</v>
      </c>
      <c r="F4367" t="s">
        <v>36310</v>
      </c>
      <c r="G4367" t="s">
        <v>3917</v>
      </c>
      <c r="H4367">
        <v>12.4102</v>
      </c>
      <c r="I4367">
        <v>39.299999999999997</v>
      </c>
      <c r="K4367" t="s">
        <v>36311</v>
      </c>
      <c r="L4367">
        <v>1168</v>
      </c>
      <c r="M4367">
        <v>0</v>
      </c>
      <c r="N4367" t="s">
        <v>7131</v>
      </c>
      <c r="O4367" t="s">
        <v>36312</v>
      </c>
      <c r="Q4367">
        <v>25</v>
      </c>
    </row>
    <row r="4368" spans="1:17" x14ac:dyDescent="0.3">
      <c r="A4368" t="s">
        <v>36313</v>
      </c>
      <c r="B4368" t="s">
        <v>3984</v>
      </c>
      <c r="C4368" t="s">
        <v>36314</v>
      </c>
      <c r="D4368" t="s">
        <v>36315</v>
      </c>
      <c r="E4368" t="s">
        <v>7128</v>
      </c>
      <c r="F4368" t="s">
        <v>36316</v>
      </c>
      <c r="G4368" t="s">
        <v>3917</v>
      </c>
      <c r="H4368">
        <v>15.0738</v>
      </c>
      <c r="I4368">
        <v>40.799999999999997</v>
      </c>
      <c r="K4368" t="s">
        <v>36317</v>
      </c>
      <c r="L4368">
        <v>291</v>
      </c>
      <c r="M4368">
        <v>0</v>
      </c>
      <c r="N4368" t="s">
        <v>7131</v>
      </c>
      <c r="O4368" t="s">
        <v>36318</v>
      </c>
      <c r="Q4368">
        <v>25</v>
      </c>
    </row>
    <row r="4369" spans="1:17" x14ac:dyDescent="0.3">
      <c r="A4369" t="s">
        <v>36319</v>
      </c>
      <c r="B4369" t="s">
        <v>3984</v>
      </c>
      <c r="C4369" t="s">
        <v>36320</v>
      </c>
      <c r="D4369" t="s">
        <v>36321</v>
      </c>
      <c r="E4369" t="s">
        <v>36322</v>
      </c>
      <c r="F4369" t="s">
        <v>36323</v>
      </c>
      <c r="G4369" t="s">
        <v>3917</v>
      </c>
      <c r="H4369">
        <v>46.636800000000001</v>
      </c>
      <c r="I4369">
        <v>51.3</v>
      </c>
      <c r="K4369" t="s">
        <v>36324</v>
      </c>
      <c r="L4369">
        <v>1403</v>
      </c>
      <c r="M4369">
        <v>16485</v>
      </c>
      <c r="N4369" t="s">
        <v>12200</v>
      </c>
      <c r="O4369" t="s">
        <v>36325</v>
      </c>
    </row>
    <row r="4370" spans="1:17" x14ac:dyDescent="0.3">
      <c r="A4370" t="s">
        <v>36326</v>
      </c>
      <c r="B4370" t="s">
        <v>3984</v>
      </c>
      <c r="C4370" t="s">
        <v>36327</v>
      </c>
      <c r="D4370" t="s">
        <v>36328</v>
      </c>
      <c r="E4370" t="s">
        <v>36329</v>
      </c>
      <c r="F4370" t="s">
        <v>36330</v>
      </c>
      <c r="G4370" t="s">
        <v>3989</v>
      </c>
      <c r="H4370">
        <v>21.931999999999999</v>
      </c>
      <c r="I4370">
        <v>30.3</v>
      </c>
      <c r="K4370" t="s">
        <v>36331</v>
      </c>
      <c r="L4370">
        <v>5986</v>
      </c>
      <c r="M4370">
        <v>0</v>
      </c>
      <c r="N4370" t="s">
        <v>12200</v>
      </c>
      <c r="O4370" t="s">
        <v>36332</v>
      </c>
    </row>
    <row r="4371" spans="1:17" x14ac:dyDescent="0.3">
      <c r="A4371" t="s">
        <v>36333</v>
      </c>
      <c r="B4371" t="s">
        <v>3984</v>
      </c>
      <c r="C4371">
        <v>148</v>
      </c>
      <c r="D4371" t="s">
        <v>36334</v>
      </c>
      <c r="E4371" t="s">
        <v>36335</v>
      </c>
      <c r="F4371" t="s">
        <v>36336</v>
      </c>
      <c r="G4371" t="s">
        <v>3989</v>
      </c>
      <c r="H4371">
        <v>12.5838</v>
      </c>
      <c r="I4371">
        <v>42.8</v>
      </c>
      <c r="K4371" t="s">
        <v>36337</v>
      </c>
      <c r="L4371">
        <v>20</v>
      </c>
      <c r="M4371">
        <v>0</v>
      </c>
      <c r="N4371" t="s">
        <v>28587</v>
      </c>
      <c r="O4371" t="s">
        <v>36338</v>
      </c>
      <c r="Q4371">
        <v>25</v>
      </c>
    </row>
    <row r="4372" spans="1:17" x14ac:dyDescent="0.3">
      <c r="A4372" t="s">
        <v>36339</v>
      </c>
      <c r="B4372" t="s">
        <v>3984</v>
      </c>
      <c r="C4372" t="s">
        <v>36340</v>
      </c>
      <c r="D4372" t="s">
        <v>36341</v>
      </c>
      <c r="E4372" t="s">
        <v>7128</v>
      </c>
      <c r="F4372" t="s">
        <v>36342</v>
      </c>
      <c r="G4372" t="s">
        <v>3917</v>
      </c>
      <c r="H4372">
        <v>11.5557</v>
      </c>
      <c r="I4372">
        <v>31.6</v>
      </c>
      <c r="K4372" t="s">
        <v>36343</v>
      </c>
      <c r="L4372">
        <v>543</v>
      </c>
      <c r="M4372">
        <v>0</v>
      </c>
      <c r="N4372" t="s">
        <v>7131</v>
      </c>
      <c r="O4372" t="s">
        <v>36344</v>
      </c>
      <c r="Q4372">
        <v>25</v>
      </c>
    </row>
    <row r="4373" spans="1:17" x14ac:dyDescent="0.3">
      <c r="A4373" t="s">
        <v>36345</v>
      </c>
      <c r="B4373" t="s">
        <v>3984</v>
      </c>
      <c r="C4373" t="s">
        <v>36346</v>
      </c>
      <c r="D4373" t="s">
        <v>36347</v>
      </c>
      <c r="E4373" t="s">
        <v>7128</v>
      </c>
      <c r="F4373" t="s">
        <v>36348</v>
      </c>
      <c r="G4373" t="s">
        <v>3917</v>
      </c>
      <c r="H4373">
        <v>11.9025</v>
      </c>
      <c r="I4373">
        <v>31.7</v>
      </c>
      <c r="K4373" t="s">
        <v>36349</v>
      </c>
      <c r="L4373">
        <v>1669</v>
      </c>
      <c r="M4373">
        <v>0</v>
      </c>
      <c r="N4373" t="s">
        <v>7131</v>
      </c>
      <c r="O4373" t="s">
        <v>36350</v>
      </c>
      <c r="Q4373">
        <v>25</v>
      </c>
    </row>
    <row r="4374" spans="1:17" x14ac:dyDescent="0.3">
      <c r="A4374" t="s">
        <v>36351</v>
      </c>
      <c r="B4374" t="s">
        <v>3984</v>
      </c>
      <c r="C4374" t="s">
        <v>36352</v>
      </c>
      <c r="D4374" t="s">
        <v>36353</v>
      </c>
      <c r="E4374" t="s">
        <v>7128</v>
      </c>
      <c r="F4374" t="s">
        <v>36354</v>
      </c>
      <c r="G4374" t="s">
        <v>3917</v>
      </c>
      <c r="H4374">
        <v>12.4466</v>
      </c>
      <c r="I4374">
        <v>40.799999999999997</v>
      </c>
      <c r="K4374" t="s">
        <v>36355</v>
      </c>
      <c r="L4374">
        <v>244</v>
      </c>
      <c r="M4374">
        <v>0</v>
      </c>
      <c r="N4374" t="s">
        <v>7131</v>
      </c>
      <c r="O4374" t="s">
        <v>36356</v>
      </c>
      <c r="Q4374">
        <v>25</v>
      </c>
    </row>
    <row r="4375" spans="1:17" x14ac:dyDescent="0.3">
      <c r="A4375" t="s">
        <v>36357</v>
      </c>
      <c r="B4375" t="s">
        <v>3984</v>
      </c>
      <c r="C4375" t="s">
        <v>36358</v>
      </c>
      <c r="D4375" t="s">
        <v>36359</v>
      </c>
      <c r="E4375" t="s">
        <v>7128</v>
      </c>
      <c r="F4375" t="s">
        <v>36360</v>
      </c>
      <c r="G4375" t="s">
        <v>3917</v>
      </c>
      <c r="H4375">
        <v>13.3223</v>
      </c>
      <c r="I4375">
        <v>40.5</v>
      </c>
      <c r="K4375" t="s">
        <v>36361</v>
      </c>
      <c r="L4375">
        <v>191</v>
      </c>
      <c r="M4375">
        <v>0</v>
      </c>
      <c r="N4375" t="s">
        <v>7131</v>
      </c>
      <c r="O4375" t="s">
        <v>36362</v>
      </c>
      <c r="Q4375">
        <v>25</v>
      </c>
    </row>
    <row r="4376" spans="1:17" x14ac:dyDescent="0.3">
      <c r="A4376" t="s">
        <v>36363</v>
      </c>
      <c r="B4376" t="s">
        <v>3984</v>
      </c>
      <c r="C4376" t="s">
        <v>36364</v>
      </c>
      <c r="D4376" t="s">
        <v>36365</v>
      </c>
      <c r="E4376" t="s">
        <v>7128</v>
      </c>
      <c r="F4376" t="s">
        <v>36366</v>
      </c>
      <c r="G4376" t="s">
        <v>3917</v>
      </c>
      <c r="H4376">
        <v>12.154</v>
      </c>
      <c r="I4376">
        <v>45.5</v>
      </c>
      <c r="K4376" t="s">
        <v>36367</v>
      </c>
      <c r="L4376">
        <v>106</v>
      </c>
      <c r="M4376">
        <v>0</v>
      </c>
      <c r="N4376" t="s">
        <v>7131</v>
      </c>
      <c r="O4376" t="s">
        <v>36368</v>
      </c>
      <c r="Q4376">
        <v>25</v>
      </c>
    </row>
    <row r="4377" spans="1:17" x14ac:dyDescent="0.3">
      <c r="A4377" t="s">
        <v>36369</v>
      </c>
      <c r="B4377" t="s">
        <v>3984</v>
      </c>
      <c r="C4377" t="s">
        <v>36370</v>
      </c>
      <c r="D4377" t="s">
        <v>36371</v>
      </c>
      <c r="E4377" t="s">
        <v>7128</v>
      </c>
      <c r="F4377" t="s">
        <v>36372</v>
      </c>
      <c r="G4377" t="s">
        <v>3917</v>
      </c>
      <c r="H4377">
        <v>13.952299999999999</v>
      </c>
      <c r="I4377">
        <v>49.6</v>
      </c>
      <c r="K4377" t="s">
        <v>36373</v>
      </c>
      <c r="L4377">
        <v>464</v>
      </c>
      <c r="M4377">
        <v>0</v>
      </c>
      <c r="N4377" t="s">
        <v>7131</v>
      </c>
      <c r="O4377" t="s">
        <v>36374</v>
      </c>
      <c r="Q4377">
        <v>25</v>
      </c>
    </row>
    <row r="4378" spans="1:17" x14ac:dyDescent="0.3">
      <c r="A4378" t="s">
        <v>36375</v>
      </c>
      <c r="B4378" t="s">
        <v>3984</v>
      </c>
      <c r="C4378" t="s">
        <v>36376</v>
      </c>
      <c r="D4378" t="s">
        <v>36377</v>
      </c>
      <c r="E4378" t="s">
        <v>7128</v>
      </c>
      <c r="F4378" t="s">
        <v>36378</v>
      </c>
      <c r="G4378" t="s">
        <v>3917</v>
      </c>
      <c r="H4378">
        <v>13.0755</v>
      </c>
      <c r="I4378">
        <v>47.2</v>
      </c>
      <c r="K4378" t="s">
        <v>36379</v>
      </c>
      <c r="L4378">
        <v>85</v>
      </c>
      <c r="M4378">
        <v>0</v>
      </c>
      <c r="N4378" t="s">
        <v>7131</v>
      </c>
      <c r="O4378" t="s">
        <v>36380</v>
      </c>
    </row>
    <row r="4379" spans="1:17" x14ac:dyDescent="0.3">
      <c r="A4379" t="s">
        <v>36381</v>
      </c>
      <c r="B4379" t="s">
        <v>3984</v>
      </c>
      <c r="C4379" t="s">
        <v>36382</v>
      </c>
      <c r="D4379" t="s">
        <v>36383</v>
      </c>
      <c r="E4379" t="s">
        <v>7128</v>
      </c>
      <c r="F4379" t="s">
        <v>36384</v>
      </c>
      <c r="G4379" t="s">
        <v>3917</v>
      </c>
      <c r="H4379">
        <v>9.0779499999999995</v>
      </c>
      <c r="I4379">
        <v>34.5</v>
      </c>
      <c r="K4379" t="s">
        <v>36385</v>
      </c>
      <c r="L4379">
        <v>917</v>
      </c>
      <c r="M4379">
        <v>0</v>
      </c>
      <c r="N4379" t="s">
        <v>7131</v>
      </c>
      <c r="O4379" t="s">
        <v>36386</v>
      </c>
    </row>
    <row r="4380" spans="1:17" x14ac:dyDescent="0.3">
      <c r="A4380" t="s">
        <v>36387</v>
      </c>
      <c r="B4380" t="s">
        <v>3984</v>
      </c>
      <c r="C4380" t="s">
        <v>36388</v>
      </c>
      <c r="D4380" t="s">
        <v>36389</v>
      </c>
      <c r="E4380" t="s">
        <v>7128</v>
      </c>
      <c r="F4380" t="s">
        <v>36390</v>
      </c>
      <c r="G4380" t="s">
        <v>3917</v>
      </c>
      <c r="H4380">
        <v>12.2662</v>
      </c>
      <c r="I4380">
        <v>40.4</v>
      </c>
      <c r="K4380" t="s">
        <v>36391</v>
      </c>
      <c r="L4380">
        <v>449</v>
      </c>
      <c r="M4380">
        <v>0</v>
      </c>
      <c r="N4380" t="s">
        <v>7131</v>
      </c>
      <c r="O4380" t="s">
        <v>36392</v>
      </c>
      <c r="Q4380">
        <v>25</v>
      </c>
    </row>
    <row r="4381" spans="1:17" x14ac:dyDescent="0.3">
      <c r="A4381" t="s">
        <v>36393</v>
      </c>
      <c r="B4381" t="s">
        <v>3984</v>
      </c>
      <c r="C4381" t="s">
        <v>36394</v>
      </c>
      <c r="D4381" t="s">
        <v>36395</v>
      </c>
      <c r="E4381" t="s">
        <v>7128</v>
      </c>
      <c r="F4381" t="s">
        <v>36396</v>
      </c>
      <c r="G4381" t="s">
        <v>3917</v>
      </c>
      <c r="H4381">
        <v>9.2360199999999999</v>
      </c>
      <c r="I4381">
        <v>26.3</v>
      </c>
      <c r="K4381" t="s">
        <v>36397</v>
      </c>
      <c r="L4381">
        <v>1225</v>
      </c>
      <c r="M4381">
        <v>0</v>
      </c>
      <c r="N4381" t="s">
        <v>7131</v>
      </c>
      <c r="O4381" t="s">
        <v>36398</v>
      </c>
    </row>
    <row r="4382" spans="1:17" x14ac:dyDescent="0.3">
      <c r="A4382" t="s">
        <v>36399</v>
      </c>
      <c r="B4382" t="s">
        <v>3984</v>
      </c>
      <c r="C4382" t="s">
        <v>36400</v>
      </c>
      <c r="D4382" t="s">
        <v>36401</v>
      </c>
      <c r="E4382" t="s">
        <v>7128</v>
      </c>
      <c r="F4382" t="s">
        <v>36402</v>
      </c>
      <c r="G4382" t="s">
        <v>3917</v>
      </c>
      <c r="H4382">
        <v>10.940799999999999</v>
      </c>
      <c r="I4382">
        <v>48.8</v>
      </c>
      <c r="K4382" t="s">
        <v>36403</v>
      </c>
      <c r="L4382">
        <v>1669</v>
      </c>
      <c r="M4382">
        <v>0</v>
      </c>
      <c r="N4382" t="s">
        <v>7131</v>
      </c>
      <c r="O4382" t="s">
        <v>36404</v>
      </c>
      <c r="Q4382">
        <v>25</v>
      </c>
    </row>
    <row r="4383" spans="1:17" x14ac:dyDescent="0.3">
      <c r="A4383" t="s">
        <v>36405</v>
      </c>
      <c r="B4383" t="s">
        <v>3984</v>
      </c>
      <c r="C4383" t="s">
        <v>36406</v>
      </c>
      <c r="D4383" t="s">
        <v>36407</v>
      </c>
      <c r="E4383" t="s">
        <v>7128</v>
      </c>
      <c r="F4383" t="s">
        <v>36408</v>
      </c>
      <c r="G4383" t="s">
        <v>3917</v>
      </c>
      <c r="H4383">
        <v>10.9857</v>
      </c>
      <c r="I4383">
        <v>32.299999999999997</v>
      </c>
      <c r="K4383" t="s">
        <v>36409</v>
      </c>
      <c r="L4383">
        <v>353</v>
      </c>
      <c r="M4383">
        <v>0</v>
      </c>
      <c r="N4383" t="s">
        <v>7131</v>
      </c>
      <c r="O4383" t="s">
        <v>36410</v>
      </c>
      <c r="Q4383">
        <v>25</v>
      </c>
    </row>
    <row r="4384" spans="1:17" x14ac:dyDescent="0.3">
      <c r="A4384" t="s">
        <v>36411</v>
      </c>
      <c r="B4384" t="s">
        <v>3984</v>
      </c>
      <c r="C4384" t="s">
        <v>36412</v>
      </c>
      <c r="D4384" t="s">
        <v>36413</v>
      </c>
      <c r="E4384" t="s">
        <v>7128</v>
      </c>
      <c r="F4384" t="s">
        <v>36414</v>
      </c>
      <c r="G4384" t="s">
        <v>3917</v>
      </c>
      <c r="H4384">
        <v>12.5999</v>
      </c>
      <c r="I4384">
        <v>33.299999999999997</v>
      </c>
      <c r="K4384" t="s">
        <v>36415</v>
      </c>
      <c r="L4384">
        <v>914</v>
      </c>
      <c r="M4384">
        <v>0</v>
      </c>
      <c r="N4384" t="s">
        <v>7131</v>
      </c>
      <c r="O4384" t="s">
        <v>36416</v>
      </c>
    </row>
    <row r="4385" spans="1:17" x14ac:dyDescent="0.3">
      <c r="A4385" t="s">
        <v>36417</v>
      </c>
      <c r="B4385" t="s">
        <v>3984</v>
      </c>
      <c r="C4385" t="s">
        <v>36418</v>
      </c>
      <c r="D4385" t="s">
        <v>36419</v>
      </c>
      <c r="E4385" t="s">
        <v>7128</v>
      </c>
      <c r="F4385" t="s">
        <v>36420</v>
      </c>
      <c r="G4385" t="s">
        <v>3917</v>
      </c>
      <c r="H4385">
        <v>12.0853</v>
      </c>
      <c r="I4385">
        <v>33.799999999999997</v>
      </c>
      <c r="K4385" t="s">
        <v>36421</v>
      </c>
      <c r="L4385">
        <v>532</v>
      </c>
      <c r="M4385">
        <v>0</v>
      </c>
      <c r="N4385" t="s">
        <v>7131</v>
      </c>
      <c r="O4385" t="s">
        <v>36422</v>
      </c>
      <c r="Q4385">
        <v>25</v>
      </c>
    </row>
    <row r="4386" spans="1:17" x14ac:dyDescent="0.3">
      <c r="A4386" t="s">
        <v>36423</v>
      </c>
      <c r="B4386" t="s">
        <v>3984</v>
      </c>
      <c r="C4386" t="s">
        <v>36424</v>
      </c>
      <c r="D4386" t="s">
        <v>36425</v>
      </c>
      <c r="E4386" t="s">
        <v>7128</v>
      </c>
      <c r="F4386" t="s">
        <v>36426</v>
      </c>
      <c r="G4386" t="s">
        <v>3917</v>
      </c>
      <c r="H4386">
        <v>12.2385</v>
      </c>
      <c r="I4386">
        <v>32.6</v>
      </c>
      <c r="K4386" t="s">
        <v>36427</v>
      </c>
      <c r="L4386">
        <v>1062</v>
      </c>
      <c r="M4386">
        <v>0</v>
      </c>
      <c r="N4386" t="s">
        <v>7131</v>
      </c>
      <c r="O4386" t="s">
        <v>36428</v>
      </c>
      <c r="Q4386">
        <v>25</v>
      </c>
    </row>
    <row r="4387" spans="1:17" x14ac:dyDescent="0.3">
      <c r="A4387" t="s">
        <v>36429</v>
      </c>
      <c r="B4387" t="s">
        <v>3984</v>
      </c>
      <c r="C4387" t="s">
        <v>36430</v>
      </c>
      <c r="D4387" t="s">
        <v>36431</v>
      </c>
      <c r="E4387" t="s">
        <v>7128</v>
      </c>
      <c r="F4387" t="s">
        <v>36432</v>
      </c>
      <c r="G4387" t="s">
        <v>3917</v>
      </c>
      <c r="H4387">
        <v>11.4598</v>
      </c>
      <c r="I4387">
        <v>36.9</v>
      </c>
      <c r="K4387" t="s">
        <v>36433</v>
      </c>
      <c r="L4387">
        <v>161</v>
      </c>
      <c r="M4387">
        <v>0</v>
      </c>
      <c r="N4387" t="s">
        <v>7131</v>
      </c>
      <c r="O4387" t="s">
        <v>36434</v>
      </c>
      <c r="Q4387">
        <v>25</v>
      </c>
    </row>
    <row r="4388" spans="1:17" x14ac:dyDescent="0.3">
      <c r="A4388" t="s">
        <v>36435</v>
      </c>
      <c r="B4388" t="s">
        <v>3984</v>
      </c>
      <c r="C4388" t="s">
        <v>36436</v>
      </c>
      <c r="D4388" t="s">
        <v>36437</v>
      </c>
      <c r="E4388" t="s">
        <v>7128</v>
      </c>
      <c r="F4388" t="s">
        <v>36438</v>
      </c>
      <c r="G4388" t="s">
        <v>3917</v>
      </c>
      <c r="H4388">
        <v>11.3443</v>
      </c>
      <c r="I4388">
        <v>34.700000000000003</v>
      </c>
      <c r="K4388" t="s">
        <v>36439</v>
      </c>
      <c r="L4388">
        <v>614</v>
      </c>
      <c r="M4388">
        <v>0</v>
      </c>
      <c r="N4388" t="s">
        <v>7131</v>
      </c>
      <c r="O4388" t="s">
        <v>36440</v>
      </c>
      <c r="Q4388">
        <v>25</v>
      </c>
    </row>
    <row r="4389" spans="1:17" x14ac:dyDescent="0.3">
      <c r="A4389" t="s">
        <v>36441</v>
      </c>
      <c r="B4389" t="s">
        <v>3984</v>
      </c>
      <c r="C4389" t="s">
        <v>36442</v>
      </c>
      <c r="D4389" t="s">
        <v>36443</v>
      </c>
      <c r="E4389" t="s">
        <v>7128</v>
      </c>
      <c r="F4389" t="s">
        <v>36444</v>
      </c>
      <c r="G4389" t="s">
        <v>3989</v>
      </c>
      <c r="H4389">
        <v>11.1061</v>
      </c>
      <c r="I4389">
        <v>37.299999999999997</v>
      </c>
      <c r="K4389" t="s">
        <v>36445</v>
      </c>
      <c r="L4389">
        <v>271</v>
      </c>
      <c r="M4389">
        <v>0</v>
      </c>
      <c r="N4389" t="s">
        <v>7131</v>
      </c>
      <c r="O4389" t="s">
        <v>36446</v>
      </c>
      <c r="Q4389">
        <v>25</v>
      </c>
    </row>
    <row r="4390" spans="1:17" x14ac:dyDescent="0.3">
      <c r="A4390" t="s">
        <v>36447</v>
      </c>
      <c r="B4390" t="s">
        <v>3984</v>
      </c>
      <c r="C4390" t="s">
        <v>36448</v>
      </c>
      <c r="D4390" t="s">
        <v>36449</v>
      </c>
      <c r="E4390" t="s">
        <v>7128</v>
      </c>
      <c r="F4390" t="s">
        <v>36450</v>
      </c>
      <c r="G4390" t="s">
        <v>3917</v>
      </c>
      <c r="H4390">
        <v>14.232100000000001</v>
      </c>
      <c r="I4390">
        <v>33.1</v>
      </c>
      <c r="K4390" t="s">
        <v>36451</v>
      </c>
      <c r="L4390">
        <v>961</v>
      </c>
      <c r="M4390">
        <v>0</v>
      </c>
      <c r="N4390" t="s">
        <v>7131</v>
      </c>
      <c r="O4390" t="s">
        <v>36452</v>
      </c>
      <c r="Q4390">
        <v>25</v>
      </c>
    </row>
    <row r="4391" spans="1:17" x14ac:dyDescent="0.3">
      <c r="A4391" t="s">
        <v>36453</v>
      </c>
      <c r="B4391" t="s">
        <v>3984</v>
      </c>
      <c r="C4391" t="s">
        <v>36454</v>
      </c>
      <c r="D4391" t="s">
        <v>36455</v>
      </c>
      <c r="E4391" t="s">
        <v>7128</v>
      </c>
      <c r="F4391" t="s">
        <v>36456</v>
      </c>
      <c r="G4391" t="s">
        <v>3917</v>
      </c>
      <c r="H4391">
        <v>15.199400000000001</v>
      </c>
      <c r="I4391">
        <v>41.1</v>
      </c>
      <c r="K4391" t="s">
        <v>36457</v>
      </c>
      <c r="L4391">
        <v>303</v>
      </c>
      <c r="M4391">
        <v>0</v>
      </c>
      <c r="N4391" t="s">
        <v>7131</v>
      </c>
      <c r="O4391" t="s">
        <v>36458</v>
      </c>
      <c r="Q4391">
        <v>25</v>
      </c>
    </row>
    <row r="4392" spans="1:17" x14ac:dyDescent="0.3">
      <c r="A4392" t="s">
        <v>36459</v>
      </c>
      <c r="B4392" t="s">
        <v>3984</v>
      </c>
      <c r="C4392" t="s">
        <v>36460</v>
      </c>
      <c r="D4392" t="s">
        <v>36461</v>
      </c>
      <c r="E4392" t="s">
        <v>7128</v>
      </c>
      <c r="F4392" t="s">
        <v>36462</v>
      </c>
      <c r="G4392" t="s">
        <v>3917</v>
      </c>
      <c r="H4392">
        <v>10.794499999999999</v>
      </c>
      <c r="I4392">
        <v>33.5</v>
      </c>
      <c r="K4392" t="s">
        <v>36463</v>
      </c>
      <c r="L4392">
        <v>99</v>
      </c>
      <c r="M4392">
        <v>0</v>
      </c>
      <c r="N4392" t="s">
        <v>7131</v>
      </c>
      <c r="O4392" t="s">
        <v>36464</v>
      </c>
      <c r="Q4392">
        <v>25</v>
      </c>
    </row>
    <row r="4393" spans="1:17" x14ac:dyDescent="0.3">
      <c r="A4393" t="s">
        <v>36465</v>
      </c>
      <c r="B4393" t="s">
        <v>3984</v>
      </c>
      <c r="C4393" t="s">
        <v>36466</v>
      </c>
      <c r="D4393" t="s">
        <v>36467</v>
      </c>
      <c r="E4393" t="s">
        <v>7128</v>
      </c>
      <c r="F4393" t="s">
        <v>36468</v>
      </c>
      <c r="G4393" t="s">
        <v>3989</v>
      </c>
      <c r="H4393">
        <v>10.365399999999999</v>
      </c>
      <c r="I4393">
        <v>53</v>
      </c>
      <c r="K4393" t="s">
        <v>36469</v>
      </c>
      <c r="L4393">
        <v>304</v>
      </c>
      <c r="M4393">
        <v>0</v>
      </c>
      <c r="N4393" t="s">
        <v>7131</v>
      </c>
      <c r="O4393" t="s">
        <v>36470</v>
      </c>
    </row>
    <row r="4394" spans="1:17" x14ac:dyDescent="0.3">
      <c r="A4394" t="s">
        <v>36471</v>
      </c>
      <c r="B4394" t="s">
        <v>3984</v>
      </c>
      <c r="C4394" t="s">
        <v>36472</v>
      </c>
      <c r="D4394" t="s">
        <v>36473</v>
      </c>
      <c r="E4394" t="s">
        <v>7128</v>
      </c>
      <c r="F4394" t="s">
        <v>36474</v>
      </c>
      <c r="G4394" t="s">
        <v>3917</v>
      </c>
      <c r="H4394">
        <v>10.463699999999999</v>
      </c>
      <c r="I4394">
        <v>53.9</v>
      </c>
      <c r="K4394" t="s">
        <v>36475</v>
      </c>
      <c r="L4394">
        <v>229</v>
      </c>
      <c r="M4394">
        <v>0</v>
      </c>
      <c r="N4394" t="s">
        <v>7131</v>
      </c>
      <c r="O4394" t="s">
        <v>36476</v>
      </c>
    </row>
    <row r="4395" spans="1:17" x14ac:dyDescent="0.3">
      <c r="A4395" t="s">
        <v>36477</v>
      </c>
      <c r="B4395" t="s">
        <v>3984</v>
      </c>
      <c r="C4395" t="s">
        <v>36478</v>
      </c>
      <c r="D4395" t="s">
        <v>36479</v>
      </c>
      <c r="E4395" t="s">
        <v>7128</v>
      </c>
      <c r="F4395" t="s">
        <v>36480</v>
      </c>
      <c r="G4395" t="s">
        <v>3917</v>
      </c>
      <c r="H4395">
        <v>11.6031</v>
      </c>
      <c r="I4395">
        <v>42.1</v>
      </c>
      <c r="K4395" t="s">
        <v>36481</v>
      </c>
      <c r="L4395">
        <v>241</v>
      </c>
      <c r="M4395">
        <v>0</v>
      </c>
      <c r="N4395" t="s">
        <v>7131</v>
      </c>
      <c r="O4395" t="s">
        <v>36482</v>
      </c>
      <c r="Q4395">
        <v>25</v>
      </c>
    </row>
    <row r="4396" spans="1:17" x14ac:dyDescent="0.3">
      <c r="A4396" t="s">
        <v>36483</v>
      </c>
      <c r="B4396" t="s">
        <v>3984</v>
      </c>
      <c r="C4396" t="s">
        <v>36484</v>
      </c>
      <c r="D4396" t="s">
        <v>36485</v>
      </c>
      <c r="E4396" t="s">
        <v>7128</v>
      </c>
      <c r="F4396" t="s">
        <v>36486</v>
      </c>
      <c r="G4396" t="s">
        <v>3917</v>
      </c>
      <c r="H4396">
        <v>14.9375</v>
      </c>
      <c r="I4396">
        <v>45.1</v>
      </c>
      <c r="K4396" t="s">
        <v>36487</v>
      </c>
      <c r="L4396">
        <v>882</v>
      </c>
      <c r="M4396">
        <v>0</v>
      </c>
      <c r="N4396" t="s">
        <v>7131</v>
      </c>
      <c r="O4396" t="s">
        <v>36488</v>
      </c>
    </row>
    <row r="4397" spans="1:17" x14ac:dyDescent="0.3">
      <c r="A4397" t="s">
        <v>36489</v>
      </c>
      <c r="B4397" t="s">
        <v>3984</v>
      </c>
      <c r="C4397" t="s">
        <v>36490</v>
      </c>
      <c r="D4397" t="s">
        <v>36491</v>
      </c>
      <c r="E4397" t="s">
        <v>7128</v>
      </c>
      <c r="F4397" t="s">
        <v>36492</v>
      </c>
      <c r="G4397" t="s">
        <v>3917</v>
      </c>
      <c r="H4397">
        <v>9.9495799999999992</v>
      </c>
      <c r="I4397">
        <v>41.6</v>
      </c>
      <c r="K4397" t="s">
        <v>36493</v>
      </c>
      <c r="L4397">
        <v>402</v>
      </c>
      <c r="M4397">
        <v>0</v>
      </c>
      <c r="N4397" t="s">
        <v>7131</v>
      </c>
      <c r="O4397" t="s">
        <v>36494</v>
      </c>
      <c r="Q4397">
        <v>25</v>
      </c>
    </row>
    <row r="4398" spans="1:17" x14ac:dyDescent="0.3">
      <c r="A4398" t="s">
        <v>36495</v>
      </c>
      <c r="B4398" t="s">
        <v>3984</v>
      </c>
      <c r="C4398" t="s">
        <v>36496</v>
      </c>
      <c r="D4398" t="s">
        <v>36497</v>
      </c>
      <c r="E4398" t="s">
        <v>7128</v>
      </c>
      <c r="F4398" t="s">
        <v>36498</v>
      </c>
      <c r="G4398" t="s">
        <v>3917</v>
      </c>
      <c r="H4398">
        <v>10.009600000000001</v>
      </c>
      <c r="I4398">
        <v>36.299999999999997</v>
      </c>
      <c r="K4398" t="s">
        <v>36499</v>
      </c>
      <c r="L4398">
        <v>1206</v>
      </c>
      <c r="M4398">
        <v>0</v>
      </c>
      <c r="N4398" t="s">
        <v>7131</v>
      </c>
      <c r="O4398" t="s">
        <v>36500</v>
      </c>
    </row>
    <row r="4399" spans="1:17" x14ac:dyDescent="0.3">
      <c r="A4399" t="s">
        <v>36501</v>
      </c>
      <c r="B4399" t="s">
        <v>3984</v>
      </c>
      <c r="C4399" t="s">
        <v>36502</v>
      </c>
      <c r="D4399" t="s">
        <v>36503</v>
      </c>
      <c r="E4399" t="s">
        <v>7128</v>
      </c>
      <c r="F4399" t="s">
        <v>36504</v>
      </c>
      <c r="G4399" t="s">
        <v>3917</v>
      </c>
      <c r="H4399">
        <v>13.6104</v>
      </c>
      <c r="I4399">
        <v>43.2</v>
      </c>
      <c r="K4399" t="s">
        <v>36505</v>
      </c>
      <c r="L4399">
        <v>361</v>
      </c>
      <c r="M4399">
        <v>0</v>
      </c>
      <c r="N4399" t="s">
        <v>7131</v>
      </c>
      <c r="O4399" t="s">
        <v>36506</v>
      </c>
      <c r="Q4399">
        <v>25</v>
      </c>
    </row>
    <row r="4400" spans="1:17" x14ac:dyDescent="0.3">
      <c r="A4400" t="s">
        <v>36507</v>
      </c>
      <c r="B4400" t="s">
        <v>3984</v>
      </c>
      <c r="C4400" t="s">
        <v>36508</v>
      </c>
      <c r="D4400" t="s">
        <v>36509</v>
      </c>
      <c r="E4400" t="s">
        <v>7128</v>
      </c>
      <c r="F4400" t="s">
        <v>36510</v>
      </c>
      <c r="G4400" t="s">
        <v>3917</v>
      </c>
      <c r="H4400">
        <v>11.868</v>
      </c>
      <c r="I4400">
        <v>33</v>
      </c>
      <c r="K4400" t="s">
        <v>36511</v>
      </c>
      <c r="L4400">
        <v>664</v>
      </c>
      <c r="M4400">
        <v>0</v>
      </c>
      <c r="N4400" t="s">
        <v>7131</v>
      </c>
      <c r="O4400" t="s">
        <v>36512</v>
      </c>
      <c r="Q4400">
        <v>25</v>
      </c>
    </row>
    <row r="4401" spans="1:17" x14ac:dyDescent="0.3">
      <c r="A4401" t="s">
        <v>36513</v>
      </c>
      <c r="B4401" t="s">
        <v>3984</v>
      </c>
      <c r="C4401" t="s">
        <v>36514</v>
      </c>
      <c r="D4401" t="s">
        <v>36515</v>
      </c>
      <c r="E4401" t="s">
        <v>7128</v>
      </c>
      <c r="F4401" t="s">
        <v>36516</v>
      </c>
      <c r="G4401" t="s">
        <v>3917</v>
      </c>
      <c r="H4401">
        <v>13.3178</v>
      </c>
      <c r="I4401">
        <v>33.1</v>
      </c>
      <c r="K4401" t="s">
        <v>36517</v>
      </c>
      <c r="L4401">
        <v>2012</v>
      </c>
      <c r="M4401">
        <v>0</v>
      </c>
      <c r="N4401" t="s">
        <v>7131</v>
      </c>
      <c r="O4401" t="s">
        <v>36518</v>
      </c>
      <c r="Q4401">
        <v>25</v>
      </c>
    </row>
    <row r="4402" spans="1:17" x14ac:dyDescent="0.3">
      <c r="A4402" t="s">
        <v>36519</v>
      </c>
      <c r="B4402" t="s">
        <v>3984</v>
      </c>
      <c r="C4402" t="s">
        <v>36520</v>
      </c>
      <c r="D4402" t="s">
        <v>36521</v>
      </c>
      <c r="E4402" t="s">
        <v>7128</v>
      </c>
      <c r="F4402" t="s">
        <v>36522</v>
      </c>
      <c r="G4402" t="s">
        <v>3917</v>
      </c>
      <c r="H4402">
        <v>13.232100000000001</v>
      </c>
      <c r="I4402">
        <v>35.6</v>
      </c>
      <c r="K4402" t="s">
        <v>36523</v>
      </c>
      <c r="L4402">
        <v>1503</v>
      </c>
      <c r="M4402">
        <v>0</v>
      </c>
      <c r="N4402" t="s">
        <v>7131</v>
      </c>
      <c r="O4402" t="s">
        <v>36524</v>
      </c>
      <c r="Q4402">
        <v>25</v>
      </c>
    </row>
    <row r="4403" spans="1:17" x14ac:dyDescent="0.3">
      <c r="A4403" t="s">
        <v>36525</v>
      </c>
      <c r="B4403" t="s">
        <v>3984</v>
      </c>
      <c r="C4403" t="s">
        <v>36526</v>
      </c>
      <c r="D4403" t="s">
        <v>36527</v>
      </c>
      <c r="E4403" t="s">
        <v>7128</v>
      </c>
      <c r="F4403" t="s">
        <v>36528</v>
      </c>
      <c r="G4403" t="s">
        <v>3917</v>
      </c>
      <c r="H4403">
        <v>12.928100000000001</v>
      </c>
      <c r="I4403">
        <v>35.700000000000003</v>
      </c>
      <c r="K4403" t="s">
        <v>36529</v>
      </c>
      <c r="L4403">
        <v>323</v>
      </c>
      <c r="M4403">
        <v>0</v>
      </c>
      <c r="N4403" t="s">
        <v>7131</v>
      </c>
      <c r="O4403" t="s">
        <v>36530</v>
      </c>
      <c r="Q4403">
        <v>25</v>
      </c>
    </row>
    <row r="4404" spans="1:17" x14ac:dyDescent="0.3">
      <c r="A4404" t="s">
        <v>36531</v>
      </c>
      <c r="B4404" t="s">
        <v>3984</v>
      </c>
      <c r="C4404" t="s">
        <v>36532</v>
      </c>
      <c r="D4404" t="s">
        <v>36533</v>
      </c>
      <c r="E4404" t="s">
        <v>7128</v>
      </c>
      <c r="F4404" t="s">
        <v>36534</v>
      </c>
      <c r="G4404" t="s">
        <v>3917</v>
      </c>
      <c r="H4404">
        <v>11.3515</v>
      </c>
      <c r="I4404">
        <v>36.4</v>
      </c>
      <c r="K4404" t="s">
        <v>36535</v>
      </c>
      <c r="L4404">
        <v>95</v>
      </c>
      <c r="M4404">
        <v>0</v>
      </c>
      <c r="N4404" t="s">
        <v>7131</v>
      </c>
      <c r="O4404" t="s">
        <v>36536</v>
      </c>
      <c r="Q4404">
        <v>25</v>
      </c>
    </row>
    <row r="4405" spans="1:17" x14ac:dyDescent="0.3">
      <c r="A4405" t="s">
        <v>36537</v>
      </c>
      <c r="B4405" t="s">
        <v>3984</v>
      </c>
      <c r="C4405" t="s">
        <v>36538</v>
      </c>
      <c r="D4405" t="s">
        <v>36539</v>
      </c>
      <c r="E4405" t="s">
        <v>7128</v>
      </c>
      <c r="F4405" t="s">
        <v>36540</v>
      </c>
      <c r="G4405" t="s">
        <v>3917</v>
      </c>
      <c r="H4405">
        <v>11.811400000000001</v>
      </c>
      <c r="I4405">
        <v>33.6</v>
      </c>
      <c r="K4405" t="s">
        <v>36541</v>
      </c>
      <c r="L4405">
        <v>588</v>
      </c>
      <c r="M4405">
        <v>0</v>
      </c>
      <c r="N4405" t="s">
        <v>7131</v>
      </c>
      <c r="O4405" t="s">
        <v>36542</v>
      </c>
    </row>
    <row r="4406" spans="1:17" x14ac:dyDescent="0.3">
      <c r="A4406" t="s">
        <v>36543</v>
      </c>
      <c r="B4406" t="s">
        <v>3984</v>
      </c>
      <c r="C4406" t="s">
        <v>36544</v>
      </c>
      <c r="D4406" t="s">
        <v>36545</v>
      </c>
      <c r="E4406" t="s">
        <v>36546</v>
      </c>
      <c r="F4406" t="s">
        <v>36547</v>
      </c>
      <c r="G4406" t="s">
        <v>3989</v>
      </c>
      <c r="H4406">
        <v>41.821199999999997</v>
      </c>
      <c r="I4406">
        <v>50.3</v>
      </c>
      <c r="K4406" t="s">
        <v>36548</v>
      </c>
      <c r="L4406">
        <v>53</v>
      </c>
      <c r="M4406">
        <v>0</v>
      </c>
      <c r="N4406" t="s">
        <v>7131</v>
      </c>
      <c r="O4406" t="s">
        <v>36549</v>
      </c>
    </row>
    <row r="4407" spans="1:17" x14ac:dyDescent="0.3">
      <c r="A4407" t="s">
        <v>36550</v>
      </c>
      <c r="B4407" t="s">
        <v>3984</v>
      </c>
      <c r="C4407" t="s">
        <v>36551</v>
      </c>
      <c r="D4407" t="s">
        <v>36552</v>
      </c>
      <c r="E4407" t="s">
        <v>7128</v>
      </c>
      <c r="F4407" t="s">
        <v>36553</v>
      </c>
      <c r="G4407" t="s">
        <v>3917</v>
      </c>
      <c r="H4407">
        <v>11.553900000000001</v>
      </c>
      <c r="I4407">
        <v>35.4</v>
      </c>
      <c r="K4407" t="s">
        <v>36554</v>
      </c>
      <c r="L4407">
        <v>241</v>
      </c>
      <c r="M4407">
        <v>0</v>
      </c>
      <c r="N4407" t="s">
        <v>7131</v>
      </c>
      <c r="O4407" t="s">
        <v>36555</v>
      </c>
      <c r="Q4407">
        <v>25</v>
      </c>
    </row>
    <row r="4408" spans="1:17" x14ac:dyDescent="0.3">
      <c r="A4408" t="s">
        <v>36556</v>
      </c>
      <c r="B4408" t="s">
        <v>3984</v>
      </c>
      <c r="C4408" t="s">
        <v>36557</v>
      </c>
      <c r="D4408" t="s">
        <v>36558</v>
      </c>
      <c r="E4408" t="s">
        <v>7128</v>
      </c>
      <c r="F4408" t="s">
        <v>36559</v>
      </c>
      <c r="G4408" t="s">
        <v>3917</v>
      </c>
      <c r="H4408">
        <v>16.224</v>
      </c>
      <c r="I4408">
        <v>27.9</v>
      </c>
      <c r="K4408" t="s">
        <v>36560</v>
      </c>
      <c r="L4408">
        <v>11407</v>
      </c>
      <c r="M4408">
        <v>0</v>
      </c>
      <c r="N4408" t="s">
        <v>7131</v>
      </c>
      <c r="O4408" t="s">
        <v>36561</v>
      </c>
    </row>
    <row r="4409" spans="1:17" x14ac:dyDescent="0.3">
      <c r="A4409" t="s">
        <v>36562</v>
      </c>
      <c r="B4409" t="s">
        <v>3984</v>
      </c>
      <c r="C4409" t="s">
        <v>36563</v>
      </c>
      <c r="D4409" t="s">
        <v>36564</v>
      </c>
      <c r="E4409" t="s">
        <v>7128</v>
      </c>
      <c r="F4409" t="s">
        <v>36565</v>
      </c>
      <c r="G4409" t="s">
        <v>3917</v>
      </c>
      <c r="H4409">
        <v>25.257000000000001</v>
      </c>
      <c r="I4409">
        <v>43.8</v>
      </c>
      <c r="K4409" t="s">
        <v>36566</v>
      </c>
      <c r="L4409">
        <v>8808</v>
      </c>
      <c r="M4409">
        <v>0</v>
      </c>
      <c r="N4409" t="s">
        <v>7131</v>
      </c>
      <c r="O4409" t="s">
        <v>36567</v>
      </c>
      <c r="Q4409">
        <v>25</v>
      </c>
    </row>
    <row r="4410" spans="1:17" x14ac:dyDescent="0.3">
      <c r="A4410" t="s">
        <v>36568</v>
      </c>
      <c r="B4410" t="s">
        <v>3984</v>
      </c>
      <c r="C4410" t="s">
        <v>36569</v>
      </c>
      <c r="D4410" t="s">
        <v>36570</v>
      </c>
      <c r="E4410" t="s">
        <v>7128</v>
      </c>
      <c r="F4410" t="s">
        <v>36571</v>
      </c>
      <c r="G4410" t="s">
        <v>3917</v>
      </c>
      <c r="H4410">
        <v>15.4969</v>
      </c>
      <c r="I4410">
        <v>43.6</v>
      </c>
      <c r="K4410" t="s">
        <v>36572</v>
      </c>
      <c r="L4410">
        <v>6879</v>
      </c>
      <c r="M4410">
        <v>0</v>
      </c>
      <c r="N4410" t="s">
        <v>7131</v>
      </c>
      <c r="O4410" t="s">
        <v>36573</v>
      </c>
    </row>
    <row r="4411" spans="1:17" x14ac:dyDescent="0.3">
      <c r="A4411" t="s">
        <v>36574</v>
      </c>
      <c r="B4411" t="s">
        <v>3984</v>
      </c>
      <c r="C4411" t="s">
        <v>36575</v>
      </c>
      <c r="D4411" t="s">
        <v>36576</v>
      </c>
      <c r="E4411" t="s">
        <v>7128</v>
      </c>
      <c r="F4411" t="s">
        <v>36577</v>
      </c>
      <c r="G4411" t="s">
        <v>3917</v>
      </c>
      <c r="H4411">
        <v>17.208200000000001</v>
      </c>
      <c r="I4411">
        <v>28.1</v>
      </c>
      <c r="K4411" t="s">
        <v>36578</v>
      </c>
      <c r="L4411">
        <v>10984</v>
      </c>
      <c r="M4411">
        <v>0</v>
      </c>
      <c r="N4411" t="s">
        <v>7131</v>
      </c>
      <c r="O4411" t="s">
        <v>36579</v>
      </c>
      <c r="Q4411">
        <v>25</v>
      </c>
    </row>
    <row r="4412" spans="1:17" x14ac:dyDescent="0.3">
      <c r="A4412" t="s">
        <v>36580</v>
      </c>
      <c r="B4412" t="s">
        <v>3984</v>
      </c>
      <c r="C4412" t="s">
        <v>36581</v>
      </c>
      <c r="D4412" t="s">
        <v>36582</v>
      </c>
      <c r="E4412" t="s">
        <v>7128</v>
      </c>
      <c r="F4412" t="s">
        <v>36583</v>
      </c>
      <c r="G4412" t="s">
        <v>3917</v>
      </c>
      <c r="H4412">
        <v>11.715299999999999</v>
      </c>
      <c r="I4412">
        <v>37.1</v>
      </c>
      <c r="K4412" t="s">
        <v>36584</v>
      </c>
      <c r="L4412">
        <v>125</v>
      </c>
      <c r="M4412">
        <v>0</v>
      </c>
      <c r="N4412" t="s">
        <v>7131</v>
      </c>
      <c r="O4412" t="s">
        <v>36585</v>
      </c>
      <c r="Q4412">
        <v>25</v>
      </c>
    </row>
    <row r="4413" spans="1:17" x14ac:dyDescent="0.3">
      <c r="A4413" t="s">
        <v>36586</v>
      </c>
      <c r="B4413" t="s">
        <v>3984</v>
      </c>
      <c r="C4413" t="s">
        <v>36587</v>
      </c>
      <c r="D4413" t="s">
        <v>36588</v>
      </c>
      <c r="E4413" t="s">
        <v>7128</v>
      </c>
      <c r="F4413" t="s">
        <v>36589</v>
      </c>
      <c r="G4413" t="s">
        <v>3917</v>
      </c>
      <c r="H4413">
        <v>11.706200000000001</v>
      </c>
      <c r="I4413">
        <v>47.7</v>
      </c>
      <c r="K4413" t="s">
        <v>36590</v>
      </c>
      <c r="L4413">
        <v>306</v>
      </c>
      <c r="M4413">
        <v>0</v>
      </c>
      <c r="N4413" t="s">
        <v>7131</v>
      </c>
      <c r="O4413" t="s">
        <v>36591</v>
      </c>
      <c r="Q4413">
        <v>25</v>
      </c>
    </row>
    <row r="4414" spans="1:17" x14ac:dyDescent="0.3">
      <c r="A4414" t="s">
        <v>36592</v>
      </c>
      <c r="B4414" t="s">
        <v>3984</v>
      </c>
      <c r="C4414" t="s">
        <v>36593</v>
      </c>
      <c r="D4414" t="s">
        <v>36594</v>
      </c>
      <c r="E4414" t="s">
        <v>7128</v>
      </c>
      <c r="F4414" t="s">
        <v>36595</v>
      </c>
      <c r="G4414" t="s">
        <v>3917</v>
      </c>
      <c r="H4414">
        <v>13.428800000000001</v>
      </c>
      <c r="I4414">
        <v>42.8</v>
      </c>
      <c r="K4414" t="s">
        <v>36596</v>
      </c>
      <c r="L4414">
        <v>647</v>
      </c>
      <c r="M4414">
        <v>0</v>
      </c>
      <c r="N4414" t="s">
        <v>7131</v>
      </c>
      <c r="O4414" t="s">
        <v>36597</v>
      </c>
      <c r="Q4414">
        <v>25</v>
      </c>
    </row>
    <row r="4415" spans="1:17" x14ac:dyDescent="0.3">
      <c r="A4415" t="s">
        <v>36598</v>
      </c>
      <c r="B4415" t="s">
        <v>3984</v>
      </c>
      <c r="C4415" t="s">
        <v>36599</v>
      </c>
      <c r="D4415" t="s">
        <v>36600</v>
      </c>
      <c r="E4415" t="s">
        <v>7128</v>
      </c>
      <c r="F4415" t="s">
        <v>36601</v>
      </c>
      <c r="G4415" t="s">
        <v>3917</v>
      </c>
      <c r="H4415">
        <v>12.964499999999999</v>
      </c>
      <c r="I4415">
        <v>30.4</v>
      </c>
      <c r="K4415" t="s">
        <v>36602</v>
      </c>
      <c r="L4415">
        <v>898</v>
      </c>
      <c r="M4415">
        <v>0</v>
      </c>
      <c r="N4415" t="s">
        <v>7131</v>
      </c>
      <c r="O4415" t="s">
        <v>36603</v>
      </c>
    </row>
    <row r="4416" spans="1:17" x14ac:dyDescent="0.3">
      <c r="A4416" t="s">
        <v>36604</v>
      </c>
      <c r="B4416" t="s">
        <v>4635</v>
      </c>
      <c r="C4416" t="s">
        <v>36605</v>
      </c>
      <c r="D4416" t="s">
        <v>36606</v>
      </c>
      <c r="E4416" t="s">
        <v>36607</v>
      </c>
      <c r="F4416" t="s">
        <v>36608</v>
      </c>
      <c r="G4416" t="s">
        <v>3917</v>
      </c>
      <c r="H4416">
        <v>1071.26</v>
      </c>
      <c r="I4416">
        <v>41.6</v>
      </c>
      <c r="K4416" t="s">
        <v>36609</v>
      </c>
      <c r="L4416">
        <v>4376</v>
      </c>
      <c r="M4416">
        <v>0</v>
      </c>
      <c r="N4416" t="s">
        <v>4489</v>
      </c>
      <c r="O4416" t="s">
        <v>36610</v>
      </c>
    </row>
    <row r="4417" spans="1:17" x14ac:dyDescent="0.3">
      <c r="A4417" t="s">
        <v>36611</v>
      </c>
      <c r="B4417" t="s">
        <v>4635</v>
      </c>
      <c r="C4417" t="s">
        <v>36612</v>
      </c>
      <c r="D4417" t="s">
        <v>36613</v>
      </c>
      <c r="E4417" t="s">
        <v>36607</v>
      </c>
      <c r="F4417" t="s">
        <v>36614</v>
      </c>
      <c r="G4417" t="s">
        <v>3917</v>
      </c>
      <c r="H4417">
        <v>1065.98</v>
      </c>
      <c r="I4417">
        <v>41.5</v>
      </c>
      <c r="K4417" t="s">
        <v>36615</v>
      </c>
      <c r="L4417">
        <v>3098</v>
      </c>
      <c r="M4417">
        <v>0</v>
      </c>
      <c r="N4417" t="s">
        <v>4489</v>
      </c>
      <c r="O4417" t="s">
        <v>36616</v>
      </c>
    </row>
    <row r="4418" spans="1:17" x14ac:dyDescent="0.3">
      <c r="A4418" t="s">
        <v>36617</v>
      </c>
      <c r="B4418" t="s">
        <v>4635</v>
      </c>
      <c r="C4418" t="s">
        <v>36618</v>
      </c>
      <c r="D4418" t="s">
        <v>36619</v>
      </c>
      <c r="E4418" t="s">
        <v>36607</v>
      </c>
      <c r="F4418" t="s">
        <v>36620</v>
      </c>
      <c r="G4418" t="s">
        <v>3917</v>
      </c>
      <c r="H4418">
        <v>1056.92</v>
      </c>
      <c r="I4418">
        <v>42</v>
      </c>
      <c r="K4418" t="s">
        <v>36621</v>
      </c>
      <c r="L4418">
        <v>3976</v>
      </c>
      <c r="M4418">
        <v>0</v>
      </c>
      <c r="N4418" t="s">
        <v>4489</v>
      </c>
      <c r="O4418" t="s">
        <v>36622</v>
      </c>
    </row>
    <row r="4419" spans="1:17" x14ac:dyDescent="0.3">
      <c r="A4419" t="s">
        <v>36623</v>
      </c>
      <c r="B4419" t="s">
        <v>4635</v>
      </c>
      <c r="C4419" t="s">
        <v>36624</v>
      </c>
      <c r="D4419" t="s">
        <v>36625</v>
      </c>
      <c r="E4419" t="s">
        <v>36607</v>
      </c>
      <c r="F4419" t="s">
        <v>36626</v>
      </c>
      <c r="G4419" t="s">
        <v>3917</v>
      </c>
      <c r="H4419">
        <v>1059.54</v>
      </c>
      <c r="I4419">
        <v>41.8</v>
      </c>
      <c r="K4419" t="s">
        <v>36627</v>
      </c>
      <c r="L4419">
        <v>4390</v>
      </c>
      <c r="M4419">
        <v>0</v>
      </c>
      <c r="N4419" t="s">
        <v>4489</v>
      </c>
      <c r="O4419" t="s">
        <v>36628</v>
      </c>
    </row>
    <row r="4420" spans="1:17" x14ac:dyDescent="0.3">
      <c r="A4420" t="s">
        <v>36629</v>
      </c>
      <c r="B4420" t="s">
        <v>4635</v>
      </c>
      <c r="C4420" t="s">
        <v>36630</v>
      </c>
      <c r="D4420" t="s">
        <v>36631</v>
      </c>
      <c r="E4420" t="s">
        <v>36607</v>
      </c>
      <c r="F4420" t="s">
        <v>36632</v>
      </c>
      <c r="G4420" t="s">
        <v>3917</v>
      </c>
      <c r="H4420">
        <v>1037.51</v>
      </c>
      <c r="I4420">
        <v>41.9</v>
      </c>
      <c r="K4420" t="s">
        <v>36633</v>
      </c>
      <c r="L4420">
        <v>6544</v>
      </c>
      <c r="M4420">
        <v>0</v>
      </c>
      <c r="N4420" t="s">
        <v>4489</v>
      </c>
      <c r="O4420" t="s">
        <v>36634</v>
      </c>
    </row>
    <row r="4421" spans="1:17" x14ac:dyDescent="0.3">
      <c r="A4421" t="s">
        <v>36635</v>
      </c>
      <c r="B4421" t="s">
        <v>3984</v>
      </c>
      <c r="C4421" t="s">
        <v>36636</v>
      </c>
      <c r="D4421" t="s">
        <v>36637</v>
      </c>
      <c r="E4421" t="s">
        <v>35615</v>
      </c>
      <c r="F4421" t="s">
        <v>36638</v>
      </c>
      <c r="G4421" t="s">
        <v>3917</v>
      </c>
      <c r="H4421">
        <v>20.738700000000001</v>
      </c>
      <c r="I4421">
        <v>52.7</v>
      </c>
      <c r="K4421" t="s">
        <v>36639</v>
      </c>
      <c r="L4421">
        <v>134</v>
      </c>
      <c r="M4421">
        <v>5622</v>
      </c>
      <c r="N4421" t="s">
        <v>36640</v>
      </c>
      <c r="O4421" t="s">
        <v>36641</v>
      </c>
    </row>
    <row r="4422" spans="1:17" x14ac:dyDescent="0.3">
      <c r="A4422" t="s">
        <v>36642</v>
      </c>
      <c r="B4422" t="s">
        <v>3984</v>
      </c>
      <c r="C4422" t="s">
        <v>36643</v>
      </c>
      <c r="D4422" t="s">
        <v>36644</v>
      </c>
      <c r="E4422" t="s">
        <v>35615</v>
      </c>
      <c r="F4422" t="s">
        <v>36645</v>
      </c>
      <c r="G4422" t="s">
        <v>3917</v>
      </c>
      <c r="H4422">
        <v>22.913900000000002</v>
      </c>
      <c r="I4422">
        <v>54</v>
      </c>
      <c r="K4422" t="s">
        <v>36646</v>
      </c>
      <c r="L4422">
        <v>118</v>
      </c>
      <c r="M4422">
        <v>5727</v>
      </c>
      <c r="N4422" t="s">
        <v>36640</v>
      </c>
      <c r="O4422" t="s">
        <v>36647</v>
      </c>
    </row>
    <row r="4423" spans="1:17" x14ac:dyDescent="0.3">
      <c r="A4423" t="s">
        <v>36648</v>
      </c>
      <c r="B4423" t="s">
        <v>3984</v>
      </c>
      <c r="C4423" t="s">
        <v>36649</v>
      </c>
      <c r="D4423" t="s">
        <v>36650</v>
      </c>
      <c r="E4423" t="s">
        <v>35615</v>
      </c>
      <c r="F4423" t="s">
        <v>36651</v>
      </c>
      <c r="G4423" t="s">
        <v>3917</v>
      </c>
      <c r="H4423">
        <v>26.4209</v>
      </c>
      <c r="I4423">
        <v>50.5</v>
      </c>
      <c r="K4423" t="s">
        <v>36652</v>
      </c>
      <c r="L4423">
        <v>1226</v>
      </c>
      <c r="M4423">
        <v>6703</v>
      </c>
      <c r="N4423" t="s">
        <v>36640</v>
      </c>
      <c r="O4423" t="s">
        <v>36653</v>
      </c>
    </row>
    <row r="4424" spans="1:17" x14ac:dyDescent="0.3">
      <c r="A4424" t="s">
        <v>36654</v>
      </c>
      <c r="B4424" t="s">
        <v>4267</v>
      </c>
      <c r="C4424" t="s">
        <v>36655</v>
      </c>
      <c r="D4424" t="s">
        <v>36656</v>
      </c>
      <c r="E4424" t="s">
        <v>36657</v>
      </c>
      <c r="F4424" t="s">
        <v>36658</v>
      </c>
      <c r="G4424" t="s">
        <v>3917</v>
      </c>
      <c r="H4424">
        <v>486.00900000000001</v>
      </c>
      <c r="I4424">
        <v>47.5</v>
      </c>
      <c r="K4424" t="s">
        <v>36659</v>
      </c>
      <c r="L4424">
        <v>16596</v>
      </c>
      <c r="M4424">
        <v>0</v>
      </c>
      <c r="N4424" t="s">
        <v>17088</v>
      </c>
      <c r="O4424" t="s">
        <v>36660</v>
      </c>
    </row>
    <row r="4425" spans="1:17" x14ac:dyDescent="0.3">
      <c r="A4425" t="s">
        <v>36661</v>
      </c>
      <c r="B4425" t="s">
        <v>4226</v>
      </c>
      <c r="C4425" t="s">
        <v>36662</v>
      </c>
      <c r="D4425" t="s">
        <v>36663</v>
      </c>
      <c r="E4425" t="s">
        <v>36664</v>
      </c>
      <c r="F4425" t="s">
        <v>36665</v>
      </c>
      <c r="G4425" t="s">
        <v>3917</v>
      </c>
      <c r="H4425">
        <v>325.88099999999997</v>
      </c>
      <c r="I4425">
        <v>40.9</v>
      </c>
      <c r="K4425" t="s">
        <v>36666</v>
      </c>
      <c r="L4425">
        <v>95883</v>
      </c>
      <c r="M4425">
        <v>25323</v>
      </c>
      <c r="N4425" t="s">
        <v>36640</v>
      </c>
      <c r="O4425" t="s">
        <v>36667</v>
      </c>
      <c r="P4425" t="s">
        <v>36668</v>
      </c>
    </row>
    <row r="4426" spans="1:17" x14ac:dyDescent="0.3">
      <c r="A4426" t="s">
        <v>36669</v>
      </c>
      <c r="B4426" t="s">
        <v>3984</v>
      </c>
      <c r="C4426" t="s">
        <v>36670</v>
      </c>
      <c r="D4426" t="s">
        <v>36671</v>
      </c>
      <c r="E4426" t="s">
        <v>36672</v>
      </c>
      <c r="F4426" t="s">
        <v>36673</v>
      </c>
      <c r="G4426" t="s">
        <v>3989</v>
      </c>
      <c r="H4426">
        <v>13.0951</v>
      </c>
      <c r="I4426">
        <v>52.7</v>
      </c>
      <c r="K4426" t="s">
        <v>36674</v>
      </c>
      <c r="L4426">
        <v>181</v>
      </c>
      <c r="M4426">
        <v>0</v>
      </c>
      <c r="N4426" t="s">
        <v>36675</v>
      </c>
      <c r="O4426" t="s">
        <v>36676</v>
      </c>
      <c r="Q4426">
        <v>20</v>
      </c>
    </row>
    <row r="4427" spans="1:17" x14ac:dyDescent="0.3">
      <c r="A4427" t="s">
        <v>36677</v>
      </c>
      <c r="B4427" t="s">
        <v>3984</v>
      </c>
      <c r="C4427" t="s">
        <v>36678</v>
      </c>
      <c r="D4427" t="s">
        <v>36679</v>
      </c>
      <c r="E4427" t="s">
        <v>36680</v>
      </c>
      <c r="F4427" t="s">
        <v>36681</v>
      </c>
      <c r="G4427" t="s">
        <v>3989</v>
      </c>
      <c r="H4427">
        <v>14.088200000000001</v>
      </c>
      <c r="I4427">
        <v>52.8</v>
      </c>
      <c r="K4427" t="s">
        <v>36682</v>
      </c>
      <c r="L4427">
        <v>460</v>
      </c>
      <c r="M4427">
        <v>0</v>
      </c>
      <c r="N4427" t="s">
        <v>36675</v>
      </c>
      <c r="O4427" t="s">
        <v>36683</v>
      </c>
      <c r="Q4427">
        <v>22</v>
      </c>
    </row>
    <row r="4428" spans="1:17" x14ac:dyDescent="0.3">
      <c r="A4428" t="s">
        <v>36684</v>
      </c>
      <c r="B4428" t="s">
        <v>3984</v>
      </c>
      <c r="C4428" t="s">
        <v>36685</v>
      </c>
      <c r="D4428" t="s">
        <v>36686</v>
      </c>
      <c r="E4428" t="s">
        <v>36687</v>
      </c>
      <c r="F4428" t="s">
        <v>36688</v>
      </c>
      <c r="G4428" t="s">
        <v>3989</v>
      </c>
      <c r="H4428">
        <v>12.9339</v>
      </c>
      <c r="I4428">
        <v>51.1</v>
      </c>
      <c r="K4428" t="s">
        <v>36689</v>
      </c>
      <c r="L4428">
        <v>462</v>
      </c>
      <c r="M4428">
        <v>0</v>
      </c>
      <c r="N4428" t="s">
        <v>36675</v>
      </c>
      <c r="O4428" t="s">
        <v>36690</v>
      </c>
      <c r="Q4428">
        <v>21</v>
      </c>
    </row>
    <row r="4429" spans="1:17" x14ac:dyDescent="0.3">
      <c r="A4429" t="s">
        <v>36691</v>
      </c>
      <c r="B4429" t="s">
        <v>3984</v>
      </c>
      <c r="C4429" t="s">
        <v>36692</v>
      </c>
      <c r="D4429" t="s">
        <v>36693</v>
      </c>
      <c r="E4429" t="s">
        <v>36694</v>
      </c>
      <c r="F4429" t="s">
        <v>36695</v>
      </c>
      <c r="G4429" t="s">
        <v>3989</v>
      </c>
      <c r="H4429">
        <v>11.5312</v>
      </c>
      <c r="I4429">
        <v>50.9</v>
      </c>
      <c r="K4429" t="s">
        <v>36696</v>
      </c>
      <c r="L4429">
        <v>295</v>
      </c>
      <c r="M4429">
        <v>0</v>
      </c>
      <c r="N4429" t="s">
        <v>36675</v>
      </c>
      <c r="O4429" t="s">
        <v>36697</v>
      </c>
      <c r="Q4429">
        <v>25</v>
      </c>
    </row>
    <row r="4430" spans="1:17" x14ac:dyDescent="0.3">
      <c r="A4430" t="s">
        <v>36698</v>
      </c>
      <c r="B4430" t="s">
        <v>3984</v>
      </c>
      <c r="C4430" t="s">
        <v>36699</v>
      </c>
      <c r="D4430" t="s">
        <v>36700</v>
      </c>
      <c r="E4430" t="s">
        <v>36701</v>
      </c>
      <c r="F4430" t="s">
        <v>36702</v>
      </c>
      <c r="G4430" t="s">
        <v>3989</v>
      </c>
      <c r="H4430">
        <v>12.0077</v>
      </c>
      <c r="I4430">
        <v>51.2</v>
      </c>
      <c r="K4430" t="s">
        <v>36703</v>
      </c>
      <c r="L4430">
        <v>329</v>
      </c>
      <c r="M4430">
        <v>0</v>
      </c>
      <c r="N4430" t="s">
        <v>36675</v>
      </c>
      <c r="O4430" t="s">
        <v>36704</v>
      </c>
      <c r="Q4430">
        <v>20</v>
      </c>
    </row>
    <row r="4431" spans="1:17" x14ac:dyDescent="0.3">
      <c r="A4431" t="s">
        <v>36705</v>
      </c>
      <c r="B4431" t="s">
        <v>3923</v>
      </c>
      <c r="C4431" t="s">
        <v>36706</v>
      </c>
      <c r="D4431" t="s">
        <v>36707</v>
      </c>
      <c r="E4431" t="s">
        <v>36708</v>
      </c>
      <c r="F4431" t="s">
        <v>36709</v>
      </c>
      <c r="G4431" t="s">
        <v>3906</v>
      </c>
      <c r="H4431">
        <v>699.904</v>
      </c>
      <c r="I4431">
        <v>37.152999999999999</v>
      </c>
      <c r="J4431" t="s">
        <v>36710</v>
      </c>
      <c r="K4431" t="s">
        <v>36711</v>
      </c>
      <c r="L4431">
        <v>3530</v>
      </c>
      <c r="M4431">
        <v>38150</v>
      </c>
      <c r="N4431" t="s">
        <v>4489</v>
      </c>
      <c r="O4431" t="s">
        <v>36712</v>
      </c>
      <c r="P4431" t="s">
        <v>36713</v>
      </c>
    </row>
    <row r="4432" spans="1:17" x14ac:dyDescent="0.3">
      <c r="A4432" t="s">
        <v>36714</v>
      </c>
      <c r="B4432" t="s">
        <v>3984</v>
      </c>
      <c r="C4432" t="s">
        <v>36715</v>
      </c>
      <c r="D4432" t="s">
        <v>36716</v>
      </c>
      <c r="E4432" t="s">
        <v>36717</v>
      </c>
      <c r="F4432" t="s">
        <v>36718</v>
      </c>
      <c r="G4432" t="s">
        <v>3917</v>
      </c>
      <c r="H4432">
        <v>31.006699999999999</v>
      </c>
      <c r="I4432">
        <v>52.2</v>
      </c>
      <c r="K4432" t="s">
        <v>36719</v>
      </c>
      <c r="L4432">
        <v>1939</v>
      </c>
      <c r="M4432">
        <v>0</v>
      </c>
      <c r="N4432" t="s">
        <v>20269</v>
      </c>
      <c r="O4432" t="s">
        <v>36720</v>
      </c>
    </row>
    <row r="4433" spans="1:17" x14ac:dyDescent="0.3">
      <c r="A4433" t="s">
        <v>36721</v>
      </c>
      <c r="B4433" t="s">
        <v>3984</v>
      </c>
      <c r="C4433" t="s">
        <v>36722</v>
      </c>
      <c r="D4433" t="s">
        <v>36723</v>
      </c>
      <c r="E4433" t="s">
        <v>36724</v>
      </c>
      <c r="F4433" t="s">
        <v>36725</v>
      </c>
      <c r="G4433" t="s">
        <v>3917</v>
      </c>
      <c r="H4433">
        <v>30.085599999999999</v>
      </c>
      <c r="I4433">
        <v>53.1</v>
      </c>
      <c r="K4433" t="s">
        <v>36726</v>
      </c>
      <c r="L4433">
        <v>2603</v>
      </c>
      <c r="M4433">
        <v>0</v>
      </c>
      <c r="N4433" t="s">
        <v>20269</v>
      </c>
      <c r="O4433" t="s">
        <v>36727</v>
      </c>
      <c r="Q4433">
        <v>28</v>
      </c>
    </row>
    <row r="4434" spans="1:17" x14ac:dyDescent="0.3">
      <c r="A4434" t="s">
        <v>36728</v>
      </c>
      <c r="B4434" t="s">
        <v>4043</v>
      </c>
      <c r="C4434" t="s">
        <v>36729</v>
      </c>
      <c r="D4434" t="s">
        <v>36730</v>
      </c>
      <c r="E4434" t="s">
        <v>11724</v>
      </c>
      <c r="F4434" t="s">
        <v>36731</v>
      </c>
      <c r="G4434" t="s">
        <v>3917</v>
      </c>
      <c r="H4434">
        <v>21.334199999999999</v>
      </c>
      <c r="I4434">
        <v>57.2</v>
      </c>
      <c r="K4434" t="s">
        <v>36732</v>
      </c>
      <c r="L4434">
        <v>1658</v>
      </c>
      <c r="M4434">
        <v>10148</v>
      </c>
      <c r="N4434" t="s">
        <v>11727</v>
      </c>
      <c r="O4434" t="s">
        <v>36733</v>
      </c>
      <c r="P4434" t="s">
        <v>36734</v>
      </c>
    </row>
    <row r="4435" spans="1:17" x14ac:dyDescent="0.3">
      <c r="A4435" t="s">
        <v>36735</v>
      </c>
      <c r="B4435" t="s">
        <v>4267</v>
      </c>
      <c r="C4435" t="s">
        <v>36736</v>
      </c>
      <c r="D4435" t="s">
        <v>36737</v>
      </c>
      <c r="E4435" t="s">
        <v>36738</v>
      </c>
      <c r="F4435" t="s">
        <v>36739</v>
      </c>
      <c r="G4435" t="s">
        <v>3917</v>
      </c>
      <c r="H4435">
        <v>73.105900000000005</v>
      </c>
      <c r="I4435">
        <v>41.6</v>
      </c>
      <c r="K4435" t="s">
        <v>36740</v>
      </c>
      <c r="L4435">
        <v>3152</v>
      </c>
      <c r="M4435">
        <v>0</v>
      </c>
      <c r="N4435" t="s">
        <v>7333</v>
      </c>
      <c r="O4435" t="s">
        <v>36741</v>
      </c>
    </row>
    <row r="4436" spans="1:17" x14ac:dyDescent="0.3">
      <c r="A4436" t="s">
        <v>36742</v>
      </c>
      <c r="B4436" t="s">
        <v>4267</v>
      </c>
      <c r="C4436" t="s">
        <v>36743</v>
      </c>
      <c r="D4436" t="s">
        <v>36744</v>
      </c>
      <c r="E4436" t="s">
        <v>36738</v>
      </c>
      <c r="F4436" t="s">
        <v>36745</v>
      </c>
      <c r="G4436" t="s">
        <v>3917</v>
      </c>
      <c r="H4436">
        <v>87.970100000000002</v>
      </c>
      <c r="I4436">
        <v>0</v>
      </c>
      <c r="K4436" t="s">
        <v>36746</v>
      </c>
      <c r="L4436">
        <v>7908</v>
      </c>
      <c r="M4436">
        <v>0</v>
      </c>
      <c r="N4436" t="s">
        <v>7333</v>
      </c>
      <c r="O4436" t="s">
        <v>36747</v>
      </c>
    </row>
    <row r="4437" spans="1:17" x14ac:dyDescent="0.3">
      <c r="A4437" t="s">
        <v>36748</v>
      </c>
      <c r="B4437" t="s">
        <v>3912</v>
      </c>
      <c r="C4437" t="s">
        <v>36749</v>
      </c>
      <c r="D4437" t="s">
        <v>36750</v>
      </c>
      <c r="E4437" t="s">
        <v>36751</v>
      </c>
      <c r="F4437" t="s">
        <v>36752</v>
      </c>
      <c r="G4437" t="s">
        <v>3989</v>
      </c>
      <c r="H4437">
        <v>110.178</v>
      </c>
      <c r="I4437">
        <v>58.3</v>
      </c>
      <c r="K4437" t="s">
        <v>36753</v>
      </c>
      <c r="L4437">
        <v>239</v>
      </c>
      <c r="M4437">
        <v>0</v>
      </c>
      <c r="N4437" t="s">
        <v>36754</v>
      </c>
      <c r="O4437" t="s">
        <v>36755</v>
      </c>
    </row>
    <row r="4438" spans="1:17" x14ac:dyDescent="0.3">
      <c r="A4438" t="s">
        <v>36756</v>
      </c>
      <c r="B4438" t="s">
        <v>4367</v>
      </c>
      <c r="C4438" t="s">
        <v>36757</v>
      </c>
      <c r="D4438" t="s">
        <v>36758</v>
      </c>
      <c r="E4438" t="s">
        <v>36759</v>
      </c>
      <c r="F4438" t="s">
        <v>36760</v>
      </c>
      <c r="G4438" t="s">
        <v>3917</v>
      </c>
      <c r="H4438">
        <v>991.88699999999994</v>
      </c>
      <c r="I4438">
        <v>36.700000000000003</v>
      </c>
      <c r="K4438" t="s">
        <v>36761</v>
      </c>
      <c r="L4438">
        <v>80398</v>
      </c>
      <c r="M4438">
        <v>23906</v>
      </c>
      <c r="N4438" t="s">
        <v>36754</v>
      </c>
      <c r="O4438" t="s">
        <v>36762</v>
      </c>
    </row>
    <row r="4439" spans="1:17" x14ac:dyDescent="0.3">
      <c r="A4439" t="s">
        <v>36763</v>
      </c>
      <c r="B4439" t="s">
        <v>3984</v>
      </c>
      <c r="C4439" t="s">
        <v>36764</v>
      </c>
      <c r="D4439" t="s">
        <v>36765</v>
      </c>
      <c r="E4439" t="s">
        <v>36766</v>
      </c>
      <c r="F4439" t="s">
        <v>36767</v>
      </c>
      <c r="G4439" t="s">
        <v>3917</v>
      </c>
      <c r="H4439">
        <v>43.450099999999999</v>
      </c>
      <c r="I4439">
        <v>48.9</v>
      </c>
      <c r="K4439" t="s">
        <v>36768</v>
      </c>
      <c r="L4439">
        <v>29</v>
      </c>
      <c r="M4439">
        <v>9404</v>
      </c>
      <c r="N4439" t="s">
        <v>15965</v>
      </c>
      <c r="O4439" t="s">
        <v>36769</v>
      </c>
      <c r="P4439" t="s">
        <v>36770</v>
      </c>
    </row>
    <row r="4440" spans="1:17" x14ac:dyDescent="0.3">
      <c r="A4440" t="s">
        <v>36771</v>
      </c>
      <c r="B4440" t="s">
        <v>3984</v>
      </c>
      <c r="C4440" t="s">
        <v>36772</v>
      </c>
      <c r="D4440" t="s">
        <v>36773</v>
      </c>
      <c r="E4440" t="s">
        <v>36774</v>
      </c>
      <c r="F4440" t="s">
        <v>36775</v>
      </c>
      <c r="G4440" t="s">
        <v>3917</v>
      </c>
      <c r="H4440">
        <v>59.529899999999998</v>
      </c>
      <c r="I4440">
        <v>49.3</v>
      </c>
      <c r="K4440" t="s">
        <v>36776</v>
      </c>
      <c r="L4440">
        <v>706</v>
      </c>
      <c r="M4440">
        <v>17820</v>
      </c>
      <c r="N4440" t="s">
        <v>10816</v>
      </c>
      <c r="O4440" t="s">
        <v>36777</v>
      </c>
      <c r="Q4440">
        <v>24</v>
      </c>
    </row>
    <row r="4441" spans="1:17" x14ac:dyDescent="0.3">
      <c r="A4441" t="s">
        <v>735</v>
      </c>
      <c r="B4441" t="s">
        <v>3984</v>
      </c>
      <c r="C4441" t="s">
        <v>36778</v>
      </c>
      <c r="D4441" t="s">
        <v>36779</v>
      </c>
      <c r="E4441" t="s">
        <v>36780</v>
      </c>
      <c r="F4441" t="s">
        <v>36781</v>
      </c>
      <c r="G4441" t="s">
        <v>3917</v>
      </c>
      <c r="H4441">
        <v>38.569200000000002</v>
      </c>
      <c r="I4441">
        <v>51.9</v>
      </c>
      <c r="K4441" t="s">
        <v>36782</v>
      </c>
      <c r="L4441">
        <v>8</v>
      </c>
      <c r="M4441">
        <v>0</v>
      </c>
      <c r="N4441" t="s">
        <v>3956</v>
      </c>
      <c r="O4441" t="s">
        <v>36783</v>
      </c>
    </row>
    <row r="4442" spans="1:17" x14ac:dyDescent="0.3">
      <c r="A4442" t="s">
        <v>3765</v>
      </c>
      <c r="B4442" t="s">
        <v>3984</v>
      </c>
      <c r="C4442" t="s">
        <v>36784</v>
      </c>
      <c r="D4442" t="s">
        <v>36785</v>
      </c>
      <c r="E4442" t="s">
        <v>36786</v>
      </c>
      <c r="F4442" t="s">
        <v>36787</v>
      </c>
      <c r="G4442" t="s">
        <v>3917</v>
      </c>
      <c r="H4442">
        <v>37.5702</v>
      </c>
      <c r="I4442">
        <v>52.4</v>
      </c>
      <c r="K4442" t="s">
        <v>36788</v>
      </c>
      <c r="L4442">
        <v>353</v>
      </c>
      <c r="M4442">
        <v>10072</v>
      </c>
      <c r="N4442" t="s">
        <v>36789</v>
      </c>
      <c r="O4442" t="s">
        <v>36790</v>
      </c>
    </row>
    <row r="4443" spans="1:17" x14ac:dyDescent="0.3">
      <c r="A4443" t="s">
        <v>36791</v>
      </c>
      <c r="B4443" t="s">
        <v>3984</v>
      </c>
      <c r="C4443" s="24">
        <v>46082</v>
      </c>
      <c r="D4443" t="s">
        <v>36792</v>
      </c>
      <c r="E4443" t="s">
        <v>36786</v>
      </c>
      <c r="F4443" t="s">
        <v>36793</v>
      </c>
      <c r="G4443" t="s">
        <v>3917</v>
      </c>
      <c r="H4443">
        <v>38.261899999999997</v>
      </c>
      <c r="I4443">
        <v>51.7</v>
      </c>
      <c r="K4443" t="s">
        <v>36794</v>
      </c>
      <c r="L4443">
        <v>287</v>
      </c>
      <c r="M4443">
        <v>10561</v>
      </c>
      <c r="N4443" t="s">
        <v>36789</v>
      </c>
      <c r="O4443" t="s">
        <v>36795</v>
      </c>
    </row>
    <row r="4444" spans="1:17" x14ac:dyDescent="0.3">
      <c r="A4444" t="s">
        <v>36796</v>
      </c>
      <c r="B4444" t="s">
        <v>3923</v>
      </c>
      <c r="C4444" t="s">
        <v>36797</v>
      </c>
      <c r="D4444" t="s">
        <v>36798</v>
      </c>
      <c r="E4444" t="s">
        <v>36799</v>
      </c>
      <c r="F4444" t="s">
        <v>36800</v>
      </c>
      <c r="G4444" t="s">
        <v>3917</v>
      </c>
      <c r="H4444">
        <v>301.45800000000003</v>
      </c>
      <c r="I4444">
        <v>36.1</v>
      </c>
      <c r="K4444" t="s">
        <v>36801</v>
      </c>
      <c r="L4444">
        <v>2936</v>
      </c>
      <c r="M4444">
        <v>0</v>
      </c>
      <c r="N4444" t="s">
        <v>36789</v>
      </c>
      <c r="O4444" t="s">
        <v>36802</v>
      </c>
    </row>
    <row r="4445" spans="1:17" x14ac:dyDescent="0.3">
      <c r="A4445" t="s">
        <v>380</v>
      </c>
      <c r="B4445" t="s">
        <v>3984</v>
      </c>
      <c r="C4445" t="s">
        <v>36803</v>
      </c>
      <c r="D4445" t="s">
        <v>36804</v>
      </c>
      <c r="E4445" t="s">
        <v>36805</v>
      </c>
      <c r="F4445" t="s">
        <v>36806</v>
      </c>
      <c r="G4445" t="s">
        <v>3917</v>
      </c>
      <c r="H4445">
        <v>52.4255</v>
      </c>
      <c r="I4445">
        <v>46.9</v>
      </c>
      <c r="K4445" t="s">
        <v>36807</v>
      </c>
      <c r="L4445">
        <v>207</v>
      </c>
      <c r="M4445">
        <v>0</v>
      </c>
      <c r="N4445" t="s">
        <v>17164</v>
      </c>
      <c r="O4445" t="s">
        <v>36808</v>
      </c>
      <c r="Q4445">
        <v>25</v>
      </c>
    </row>
    <row r="4446" spans="1:17" x14ac:dyDescent="0.3">
      <c r="A4446" t="s">
        <v>36809</v>
      </c>
      <c r="B4446" t="s">
        <v>3984</v>
      </c>
      <c r="C4446" t="s">
        <v>36810</v>
      </c>
      <c r="D4446" t="s">
        <v>36811</v>
      </c>
      <c r="E4446" t="s">
        <v>36812</v>
      </c>
      <c r="F4446" t="s">
        <v>36813</v>
      </c>
      <c r="G4446" t="s">
        <v>3989</v>
      </c>
      <c r="H4446">
        <v>36.133299999999998</v>
      </c>
      <c r="I4446">
        <v>46.5</v>
      </c>
      <c r="K4446" t="s">
        <v>36814</v>
      </c>
      <c r="L4446">
        <v>348</v>
      </c>
      <c r="M4446">
        <v>0</v>
      </c>
      <c r="N4446" t="s">
        <v>9814</v>
      </c>
      <c r="O4446" t="s">
        <v>36815</v>
      </c>
    </row>
    <row r="4447" spans="1:17" x14ac:dyDescent="0.3">
      <c r="A4447" t="s">
        <v>36816</v>
      </c>
      <c r="B4447" t="s">
        <v>3984</v>
      </c>
      <c r="C4447" t="s">
        <v>36817</v>
      </c>
      <c r="D4447" t="s">
        <v>36818</v>
      </c>
      <c r="E4447" t="s">
        <v>36819</v>
      </c>
      <c r="F4447" t="s">
        <v>36820</v>
      </c>
      <c r="G4447" t="s">
        <v>3989</v>
      </c>
      <c r="H4447">
        <v>32.063400000000001</v>
      </c>
      <c r="I4447">
        <v>48.3</v>
      </c>
      <c r="K4447" t="s">
        <v>36821</v>
      </c>
      <c r="L4447">
        <v>457</v>
      </c>
      <c r="M4447">
        <v>0</v>
      </c>
      <c r="N4447" t="s">
        <v>9814</v>
      </c>
      <c r="O4447" t="s">
        <v>36822</v>
      </c>
    </row>
    <row r="4448" spans="1:17" x14ac:dyDescent="0.3">
      <c r="A4448" t="s">
        <v>36823</v>
      </c>
      <c r="B4448" t="s">
        <v>3984</v>
      </c>
      <c r="C4448" t="s">
        <v>36824</v>
      </c>
      <c r="D4448" t="s">
        <v>36825</v>
      </c>
      <c r="E4448" t="s">
        <v>36826</v>
      </c>
      <c r="F4448" t="s">
        <v>36827</v>
      </c>
      <c r="G4448" t="s">
        <v>3989</v>
      </c>
      <c r="H4448">
        <v>41.021999999999998</v>
      </c>
      <c r="I4448">
        <v>47.1</v>
      </c>
      <c r="K4448" t="s">
        <v>36828</v>
      </c>
      <c r="L4448">
        <v>233</v>
      </c>
      <c r="M4448">
        <v>4331</v>
      </c>
      <c r="N4448" t="s">
        <v>36829</v>
      </c>
      <c r="O4448" t="s">
        <v>36830</v>
      </c>
    </row>
    <row r="4449" spans="1:17" x14ac:dyDescent="0.3">
      <c r="A4449" t="s">
        <v>36831</v>
      </c>
      <c r="B4449" t="s">
        <v>6388</v>
      </c>
      <c r="C4449" t="s">
        <v>36832</v>
      </c>
      <c r="D4449" t="s">
        <v>36833</v>
      </c>
      <c r="E4449" t="s">
        <v>36834</v>
      </c>
      <c r="F4449" t="s">
        <v>36835</v>
      </c>
      <c r="G4449" t="s">
        <v>3917</v>
      </c>
      <c r="H4449">
        <v>2390.37</v>
      </c>
      <c r="I4449">
        <v>44.6</v>
      </c>
      <c r="K4449" t="s">
        <v>36836</v>
      </c>
      <c r="L4449">
        <v>100020</v>
      </c>
      <c r="M4449">
        <v>0</v>
      </c>
      <c r="N4449" t="s">
        <v>9253</v>
      </c>
      <c r="O4449" t="s">
        <v>36837</v>
      </c>
    </row>
    <row r="4450" spans="1:17" x14ac:dyDescent="0.3">
      <c r="A4450" t="s">
        <v>36838</v>
      </c>
      <c r="B4450" t="s">
        <v>4347</v>
      </c>
      <c r="D4450" t="s">
        <v>36839</v>
      </c>
      <c r="E4450" t="s">
        <v>36840</v>
      </c>
      <c r="F4450" t="s">
        <v>36841</v>
      </c>
      <c r="G4450" t="s">
        <v>3989</v>
      </c>
      <c r="H4450">
        <v>39.020299999999999</v>
      </c>
      <c r="I4450">
        <v>51.4</v>
      </c>
      <c r="K4450" t="s">
        <v>36842</v>
      </c>
      <c r="L4450">
        <v>32</v>
      </c>
      <c r="M4450">
        <v>13157</v>
      </c>
      <c r="N4450" t="s">
        <v>36675</v>
      </c>
      <c r="O4450" t="s">
        <v>36843</v>
      </c>
      <c r="P4450" t="s">
        <v>36844</v>
      </c>
      <c r="Q4450">
        <v>25</v>
      </c>
    </row>
    <row r="4451" spans="1:17" x14ac:dyDescent="0.3">
      <c r="A4451" t="s">
        <v>36845</v>
      </c>
      <c r="B4451" t="s">
        <v>3984</v>
      </c>
      <c r="C4451" t="s">
        <v>36846</v>
      </c>
      <c r="D4451" t="s">
        <v>36847</v>
      </c>
      <c r="E4451" t="s">
        <v>36848</v>
      </c>
      <c r="F4451" t="s">
        <v>36849</v>
      </c>
      <c r="G4451" t="s">
        <v>3989</v>
      </c>
      <c r="H4451">
        <v>33.839399999999998</v>
      </c>
      <c r="I4451">
        <v>51.1</v>
      </c>
      <c r="K4451" t="s">
        <v>36850</v>
      </c>
      <c r="L4451">
        <v>529</v>
      </c>
      <c r="M4451">
        <v>0</v>
      </c>
      <c r="N4451" t="s">
        <v>9539</v>
      </c>
      <c r="O4451" t="s">
        <v>36851</v>
      </c>
    </row>
    <row r="4452" spans="1:17" x14ac:dyDescent="0.3">
      <c r="A4452" t="s">
        <v>36852</v>
      </c>
      <c r="B4452" t="s">
        <v>3984</v>
      </c>
      <c r="C4452" t="s">
        <v>36853</v>
      </c>
      <c r="D4452" t="s">
        <v>36854</v>
      </c>
      <c r="E4452" t="s">
        <v>36855</v>
      </c>
      <c r="F4452" t="s">
        <v>36856</v>
      </c>
      <c r="G4452" t="s">
        <v>4048</v>
      </c>
      <c r="H4452">
        <v>15.5473</v>
      </c>
      <c r="I4452">
        <v>36.008600000000001</v>
      </c>
      <c r="J4452" t="s">
        <v>36857</v>
      </c>
      <c r="L4452">
        <v>8</v>
      </c>
      <c r="M4452">
        <v>0</v>
      </c>
      <c r="N4452" t="s">
        <v>36858</v>
      </c>
      <c r="O4452" t="s">
        <v>36859</v>
      </c>
      <c r="Q4452">
        <v>25</v>
      </c>
    </row>
    <row r="4453" spans="1:17" x14ac:dyDescent="0.3">
      <c r="A4453" t="s">
        <v>36860</v>
      </c>
      <c r="B4453" t="s">
        <v>3984</v>
      </c>
      <c r="C4453" t="s">
        <v>36861</v>
      </c>
      <c r="D4453" t="s">
        <v>36862</v>
      </c>
      <c r="E4453" t="s">
        <v>36863</v>
      </c>
      <c r="F4453" t="s">
        <v>36864</v>
      </c>
      <c r="G4453" t="s">
        <v>3917</v>
      </c>
      <c r="H4453">
        <v>17.715299999999999</v>
      </c>
      <c r="I4453">
        <v>33.799999999999997</v>
      </c>
      <c r="K4453" t="s">
        <v>36865</v>
      </c>
      <c r="L4453">
        <v>339</v>
      </c>
      <c r="M4453">
        <v>0</v>
      </c>
      <c r="N4453" t="s">
        <v>36866</v>
      </c>
      <c r="O4453" t="s">
        <v>36867</v>
      </c>
      <c r="Q4453">
        <v>25</v>
      </c>
    </row>
    <row r="4454" spans="1:17" x14ac:dyDescent="0.3">
      <c r="A4454" t="s">
        <v>36868</v>
      </c>
      <c r="B4454" t="s">
        <v>3984</v>
      </c>
      <c r="C4454" t="s">
        <v>36869</v>
      </c>
      <c r="D4454" t="s">
        <v>36870</v>
      </c>
      <c r="E4454" t="s">
        <v>36871</v>
      </c>
      <c r="F4454" t="s">
        <v>36872</v>
      </c>
      <c r="G4454" t="s">
        <v>3917</v>
      </c>
      <c r="H4454">
        <v>27.357800000000001</v>
      </c>
      <c r="I4454">
        <v>48.4</v>
      </c>
      <c r="K4454" t="s">
        <v>36873</v>
      </c>
      <c r="L4454">
        <v>1554</v>
      </c>
      <c r="M4454">
        <v>0</v>
      </c>
      <c r="N4454" t="s">
        <v>36874</v>
      </c>
      <c r="O4454" t="s">
        <v>36875</v>
      </c>
    </row>
    <row r="4455" spans="1:17" x14ac:dyDescent="0.3">
      <c r="A4455" t="s">
        <v>36876</v>
      </c>
      <c r="B4455" t="s">
        <v>4226</v>
      </c>
      <c r="C4455" t="s">
        <v>36877</v>
      </c>
      <c r="D4455" t="s">
        <v>36878</v>
      </c>
      <c r="E4455" t="s">
        <v>36879</v>
      </c>
      <c r="F4455" t="s">
        <v>36880</v>
      </c>
      <c r="G4455" t="s">
        <v>3917</v>
      </c>
      <c r="H4455">
        <v>1412.75</v>
      </c>
      <c r="I4455">
        <v>31.3</v>
      </c>
      <c r="K4455" t="s">
        <v>36881</v>
      </c>
      <c r="L4455">
        <v>229755</v>
      </c>
      <c r="M4455">
        <v>0</v>
      </c>
      <c r="N4455" t="s">
        <v>20404</v>
      </c>
      <c r="O4455" t="s">
        <v>36882</v>
      </c>
    </row>
    <row r="4456" spans="1:17" x14ac:dyDescent="0.3">
      <c r="A4456" t="s">
        <v>36883</v>
      </c>
      <c r="B4456" t="s">
        <v>3923</v>
      </c>
      <c r="D4456" t="s">
        <v>36884</v>
      </c>
      <c r="E4456" t="s">
        <v>36885</v>
      </c>
      <c r="F4456" t="s">
        <v>36886</v>
      </c>
      <c r="G4456" t="s">
        <v>3989</v>
      </c>
      <c r="H4456">
        <v>121.712</v>
      </c>
      <c r="I4456">
        <v>36.700000000000003</v>
      </c>
      <c r="K4456" t="s">
        <v>36887</v>
      </c>
      <c r="L4456">
        <v>1197534</v>
      </c>
      <c r="M4456">
        <v>0</v>
      </c>
      <c r="N4456" t="s">
        <v>10816</v>
      </c>
      <c r="O4456" t="s">
        <v>36888</v>
      </c>
    </row>
    <row r="4457" spans="1:17" x14ac:dyDescent="0.3">
      <c r="A4457" t="s">
        <v>36889</v>
      </c>
      <c r="B4457" t="s">
        <v>4226</v>
      </c>
      <c r="D4457" t="s">
        <v>36890</v>
      </c>
      <c r="E4457" t="s">
        <v>34156</v>
      </c>
      <c r="F4457" t="s">
        <v>36891</v>
      </c>
      <c r="G4457" t="s">
        <v>3917</v>
      </c>
      <c r="H4457">
        <v>1713.4</v>
      </c>
      <c r="I4457">
        <v>27.3</v>
      </c>
      <c r="K4457" t="s">
        <v>36892</v>
      </c>
      <c r="L4457">
        <v>2458281</v>
      </c>
      <c r="M4457">
        <v>0</v>
      </c>
      <c r="N4457" t="s">
        <v>20269</v>
      </c>
      <c r="O4457" t="s">
        <v>36893</v>
      </c>
    </row>
    <row r="4458" spans="1:17" x14ac:dyDescent="0.3">
      <c r="A4458" t="s">
        <v>36894</v>
      </c>
      <c r="B4458" t="s">
        <v>4226</v>
      </c>
      <c r="D4458" t="s">
        <v>36895</v>
      </c>
      <c r="E4458" t="s">
        <v>34156</v>
      </c>
      <c r="F4458" t="s">
        <v>36896</v>
      </c>
      <c r="G4458" t="s">
        <v>3917</v>
      </c>
      <c r="H4458">
        <v>1937.57</v>
      </c>
      <c r="I4458">
        <v>30.8</v>
      </c>
      <c r="K4458" t="s">
        <v>36897</v>
      </c>
      <c r="L4458">
        <v>2578124</v>
      </c>
      <c r="M4458">
        <v>0</v>
      </c>
      <c r="N4458" t="s">
        <v>20269</v>
      </c>
      <c r="O4458" t="s">
        <v>36898</v>
      </c>
    </row>
    <row r="4459" spans="1:17" x14ac:dyDescent="0.3">
      <c r="A4459" t="s">
        <v>36899</v>
      </c>
      <c r="B4459" t="s">
        <v>4226</v>
      </c>
      <c r="D4459" t="s">
        <v>36900</v>
      </c>
      <c r="E4459" t="s">
        <v>34156</v>
      </c>
      <c r="F4459" t="s">
        <v>36901</v>
      </c>
      <c r="G4459" t="s">
        <v>3917</v>
      </c>
      <c r="H4459">
        <v>2569.6799999999998</v>
      </c>
      <c r="I4459">
        <v>30.2</v>
      </c>
      <c r="K4459" t="s">
        <v>36902</v>
      </c>
      <c r="L4459">
        <v>2812183</v>
      </c>
      <c r="M4459">
        <v>0</v>
      </c>
      <c r="N4459" t="s">
        <v>6940</v>
      </c>
      <c r="O4459" t="s">
        <v>36903</v>
      </c>
    </row>
    <row r="4460" spans="1:17" x14ac:dyDescent="0.3">
      <c r="A4460" t="s">
        <v>36904</v>
      </c>
      <c r="B4460" t="s">
        <v>3984</v>
      </c>
      <c r="C4460" t="s">
        <v>36905</v>
      </c>
      <c r="D4460" t="s">
        <v>36906</v>
      </c>
      <c r="E4460" t="s">
        <v>36907</v>
      </c>
      <c r="F4460" t="s">
        <v>36908</v>
      </c>
      <c r="G4460" t="s">
        <v>3917</v>
      </c>
      <c r="H4460">
        <v>28.6675</v>
      </c>
      <c r="I4460">
        <v>52.6</v>
      </c>
      <c r="K4460" t="s">
        <v>36909</v>
      </c>
      <c r="L4460">
        <v>37</v>
      </c>
      <c r="M4460">
        <v>0</v>
      </c>
      <c r="N4460" t="s">
        <v>7169</v>
      </c>
      <c r="O4460" t="s">
        <v>36910</v>
      </c>
      <c r="Q4460">
        <v>22</v>
      </c>
    </row>
    <row r="4461" spans="1:17" x14ac:dyDescent="0.3">
      <c r="A4461" t="s">
        <v>36911</v>
      </c>
      <c r="B4461" t="s">
        <v>4226</v>
      </c>
      <c r="D4461" t="s">
        <v>36912</v>
      </c>
      <c r="E4461" t="s">
        <v>34156</v>
      </c>
      <c r="F4461" t="s">
        <v>36913</v>
      </c>
      <c r="G4461" t="s">
        <v>3917</v>
      </c>
      <c r="H4461">
        <v>410.911</v>
      </c>
      <c r="I4461">
        <v>37.799999999999997</v>
      </c>
      <c r="K4461" t="s">
        <v>36914</v>
      </c>
      <c r="L4461">
        <v>232092</v>
      </c>
      <c r="M4461">
        <v>0</v>
      </c>
      <c r="N4461" t="s">
        <v>10816</v>
      </c>
      <c r="O4461" t="s">
        <v>36915</v>
      </c>
    </row>
    <row r="4462" spans="1:17" x14ac:dyDescent="0.3">
      <c r="A4462" t="s">
        <v>36916</v>
      </c>
      <c r="B4462" t="s">
        <v>4226</v>
      </c>
      <c r="D4462" t="s">
        <v>36917</v>
      </c>
      <c r="E4462" t="s">
        <v>34156</v>
      </c>
      <c r="F4462" t="s">
        <v>36918</v>
      </c>
      <c r="G4462" t="s">
        <v>3917</v>
      </c>
      <c r="H4462">
        <v>321.45999999999998</v>
      </c>
      <c r="I4462">
        <v>39.4</v>
      </c>
      <c r="K4462" t="s">
        <v>36919</v>
      </c>
      <c r="L4462">
        <v>174583</v>
      </c>
      <c r="M4462">
        <v>0</v>
      </c>
      <c r="N4462" t="s">
        <v>10816</v>
      </c>
      <c r="O4462" t="s">
        <v>36920</v>
      </c>
    </row>
    <row r="4463" spans="1:17" x14ac:dyDescent="0.3">
      <c r="A4463" t="s">
        <v>36921</v>
      </c>
      <c r="B4463" t="s">
        <v>4226</v>
      </c>
      <c r="D4463" t="s">
        <v>36922</v>
      </c>
      <c r="E4463" t="s">
        <v>34156</v>
      </c>
      <c r="F4463" t="s">
        <v>36923</v>
      </c>
      <c r="G4463" t="s">
        <v>3917</v>
      </c>
      <c r="H4463">
        <v>314.66500000000002</v>
      </c>
      <c r="I4463">
        <v>39.299999999999997</v>
      </c>
      <c r="K4463" t="s">
        <v>36924</v>
      </c>
      <c r="L4463">
        <v>215946</v>
      </c>
      <c r="M4463">
        <v>0</v>
      </c>
      <c r="N4463" t="s">
        <v>10816</v>
      </c>
      <c r="O4463" t="s">
        <v>36925</v>
      </c>
    </row>
    <row r="4464" spans="1:17" x14ac:dyDescent="0.3">
      <c r="A4464" t="s">
        <v>36926</v>
      </c>
      <c r="B4464" t="s">
        <v>4226</v>
      </c>
      <c r="D4464" t="s">
        <v>36927</v>
      </c>
      <c r="E4464" t="s">
        <v>34156</v>
      </c>
      <c r="F4464" t="s">
        <v>36928</v>
      </c>
      <c r="G4464" t="s">
        <v>3917</v>
      </c>
      <c r="H4464">
        <v>1869.31</v>
      </c>
      <c r="I4464">
        <v>28.4</v>
      </c>
      <c r="K4464" t="s">
        <v>36929</v>
      </c>
      <c r="L4464">
        <v>2014038</v>
      </c>
      <c r="M4464">
        <v>0</v>
      </c>
      <c r="N4464" t="s">
        <v>6940</v>
      </c>
      <c r="O4464" t="s">
        <v>36930</v>
      </c>
    </row>
    <row r="4465" spans="1:17" x14ac:dyDescent="0.3">
      <c r="A4465" t="s">
        <v>36931</v>
      </c>
      <c r="B4465" t="s">
        <v>3984</v>
      </c>
      <c r="C4465" t="s">
        <v>36932</v>
      </c>
      <c r="D4465" t="s">
        <v>36933</v>
      </c>
      <c r="E4465" t="s">
        <v>36934</v>
      </c>
      <c r="F4465" t="s">
        <v>36935</v>
      </c>
      <c r="G4465" t="s">
        <v>3989</v>
      </c>
      <c r="H4465">
        <v>45.828600000000002</v>
      </c>
      <c r="I4465">
        <v>53</v>
      </c>
      <c r="K4465" t="s">
        <v>36936</v>
      </c>
      <c r="L4465">
        <v>43</v>
      </c>
      <c r="M4465">
        <v>0</v>
      </c>
      <c r="N4465" t="s">
        <v>36937</v>
      </c>
      <c r="O4465" t="s">
        <v>36938</v>
      </c>
    </row>
    <row r="4466" spans="1:17" x14ac:dyDescent="0.3">
      <c r="A4466" t="s">
        <v>36939</v>
      </c>
      <c r="B4466" t="s">
        <v>3923</v>
      </c>
      <c r="C4466" t="s">
        <v>36940</v>
      </c>
      <c r="D4466" t="s">
        <v>36941</v>
      </c>
      <c r="E4466" t="s">
        <v>36942</v>
      </c>
      <c r="F4466" t="s">
        <v>36943</v>
      </c>
      <c r="G4466" t="s">
        <v>3917</v>
      </c>
      <c r="H4466">
        <v>347.23</v>
      </c>
      <c r="I4466">
        <v>31.8</v>
      </c>
      <c r="K4466" t="s">
        <v>36944</v>
      </c>
      <c r="L4466">
        <v>160</v>
      </c>
      <c r="M4466">
        <v>40048</v>
      </c>
      <c r="N4466" t="s">
        <v>36937</v>
      </c>
      <c r="O4466" t="s">
        <v>36945</v>
      </c>
      <c r="P4466" t="s">
        <v>36946</v>
      </c>
    </row>
    <row r="4467" spans="1:17" x14ac:dyDescent="0.3">
      <c r="A4467" t="s">
        <v>493</v>
      </c>
      <c r="B4467" t="s">
        <v>4347</v>
      </c>
      <c r="C4467" t="s">
        <v>36947</v>
      </c>
      <c r="D4467" t="s">
        <v>36948</v>
      </c>
      <c r="E4467" t="s">
        <v>36949</v>
      </c>
      <c r="F4467" t="s">
        <v>36950</v>
      </c>
      <c r="G4467" t="s">
        <v>3989</v>
      </c>
      <c r="H4467">
        <v>29.888200000000001</v>
      </c>
      <c r="I4467">
        <v>58.8</v>
      </c>
      <c r="K4467" t="s">
        <v>36951</v>
      </c>
      <c r="L4467">
        <v>46</v>
      </c>
      <c r="M4467">
        <v>10224</v>
      </c>
      <c r="N4467" t="s">
        <v>9270</v>
      </c>
      <c r="O4467" t="s">
        <v>36952</v>
      </c>
      <c r="Q4467">
        <v>25</v>
      </c>
    </row>
    <row r="4468" spans="1:17" x14ac:dyDescent="0.3">
      <c r="A4468" t="s">
        <v>36953</v>
      </c>
      <c r="B4468" t="s">
        <v>4635</v>
      </c>
      <c r="C4468" t="s">
        <v>36954</v>
      </c>
      <c r="D4468" t="s">
        <v>36955</v>
      </c>
      <c r="E4468" t="s">
        <v>36956</v>
      </c>
      <c r="F4468" t="s">
        <v>36957</v>
      </c>
      <c r="G4468" t="s">
        <v>3917</v>
      </c>
      <c r="H4468">
        <v>1081.94</v>
      </c>
      <c r="I4468">
        <v>42.1</v>
      </c>
      <c r="K4468" t="s">
        <v>36958</v>
      </c>
      <c r="L4468">
        <v>1768</v>
      </c>
      <c r="M4468">
        <v>35857</v>
      </c>
      <c r="N4468" t="s">
        <v>12660</v>
      </c>
      <c r="O4468" t="s">
        <v>36959</v>
      </c>
      <c r="P4468" t="s">
        <v>36960</v>
      </c>
    </row>
    <row r="4469" spans="1:17" x14ac:dyDescent="0.3">
      <c r="A4469" t="s">
        <v>36961</v>
      </c>
      <c r="B4469" t="s">
        <v>3984</v>
      </c>
      <c r="C4469" t="s">
        <v>36962</v>
      </c>
      <c r="D4469" t="s">
        <v>36963</v>
      </c>
      <c r="E4469" t="s">
        <v>36322</v>
      </c>
      <c r="F4469" t="s">
        <v>36964</v>
      </c>
      <c r="G4469" t="s">
        <v>3917</v>
      </c>
      <c r="H4469">
        <v>48.659100000000002</v>
      </c>
      <c r="I4469">
        <v>51.3</v>
      </c>
      <c r="K4469" t="s">
        <v>36965</v>
      </c>
      <c r="L4469">
        <v>1171</v>
      </c>
      <c r="M4469">
        <v>17740</v>
      </c>
      <c r="N4469" t="s">
        <v>12660</v>
      </c>
      <c r="O4469" t="s">
        <v>36966</v>
      </c>
    </row>
    <row r="4470" spans="1:17" x14ac:dyDescent="0.3">
      <c r="A4470" t="s">
        <v>36967</v>
      </c>
      <c r="B4470" t="s">
        <v>3984</v>
      </c>
      <c r="C4470" t="s">
        <v>36968</v>
      </c>
      <c r="D4470" t="s">
        <v>36969</v>
      </c>
      <c r="E4470" t="s">
        <v>36322</v>
      </c>
      <c r="F4470" t="s">
        <v>36970</v>
      </c>
      <c r="G4470" t="s">
        <v>3917</v>
      </c>
      <c r="H4470">
        <v>47.52</v>
      </c>
      <c r="I4470">
        <v>50.9</v>
      </c>
      <c r="K4470" t="s">
        <v>36971</v>
      </c>
      <c r="L4470">
        <v>1006</v>
      </c>
      <c r="M4470">
        <v>16263</v>
      </c>
      <c r="N4470" t="s">
        <v>12660</v>
      </c>
      <c r="O4470" t="s">
        <v>36972</v>
      </c>
    </row>
    <row r="4471" spans="1:17" x14ac:dyDescent="0.3">
      <c r="A4471" t="s">
        <v>36973</v>
      </c>
      <c r="B4471" t="s">
        <v>3984</v>
      </c>
      <c r="C4471" t="s">
        <v>36974</v>
      </c>
      <c r="D4471" t="s">
        <v>36975</v>
      </c>
      <c r="E4471" t="s">
        <v>36322</v>
      </c>
      <c r="F4471" t="s">
        <v>36976</v>
      </c>
      <c r="G4471" t="s">
        <v>3917</v>
      </c>
      <c r="H4471">
        <v>47.4298</v>
      </c>
      <c r="I4471">
        <v>51.4</v>
      </c>
      <c r="K4471" t="s">
        <v>36977</v>
      </c>
      <c r="L4471">
        <v>1719</v>
      </c>
      <c r="M4471">
        <v>16762</v>
      </c>
      <c r="N4471" t="s">
        <v>12660</v>
      </c>
      <c r="O4471" t="s">
        <v>36978</v>
      </c>
    </row>
    <row r="4472" spans="1:17" x14ac:dyDescent="0.3">
      <c r="A4472" t="s">
        <v>36979</v>
      </c>
      <c r="B4472" t="s">
        <v>3984</v>
      </c>
      <c r="C4472" t="s">
        <v>36980</v>
      </c>
      <c r="D4472" t="s">
        <v>36981</v>
      </c>
      <c r="E4472" t="s">
        <v>36322</v>
      </c>
      <c r="F4472" t="s">
        <v>36982</v>
      </c>
      <c r="G4472" t="s">
        <v>3989</v>
      </c>
      <c r="H4472">
        <v>43.121299999999998</v>
      </c>
      <c r="I4472">
        <v>51.4</v>
      </c>
      <c r="K4472" t="s">
        <v>36983</v>
      </c>
      <c r="L4472">
        <v>1182</v>
      </c>
      <c r="M4472">
        <v>15274</v>
      </c>
      <c r="N4472" t="s">
        <v>12660</v>
      </c>
      <c r="O4472" t="s">
        <v>36984</v>
      </c>
    </row>
    <row r="4473" spans="1:17" x14ac:dyDescent="0.3">
      <c r="A4473" t="s">
        <v>36985</v>
      </c>
      <c r="B4473" t="s">
        <v>3984</v>
      </c>
      <c r="C4473" t="s">
        <v>36986</v>
      </c>
      <c r="D4473" t="s">
        <v>36987</v>
      </c>
      <c r="E4473" t="s">
        <v>36322</v>
      </c>
      <c r="F4473" t="s">
        <v>36988</v>
      </c>
      <c r="G4473" t="s">
        <v>3917</v>
      </c>
      <c r="H4473">
        <v>49.042299999999997</v>
      </c>
      <c r="I4473">
        <v>51.1</v>
      </c>
      <c r="K4473" t="s">
        <v>36989</v>
      </c>
      <c r="L4473">
        <v>1366</v>
      </c>
      <c r="M4473">
        <v>17262</v>
      </c>
      <c r="N4473" t="s">
        <v>12660</v>
      </c>
      <c r="O4473" t="s">
        <v>36990</v>
      </c>
      <c r="Q4473">
        <v>25</v>
      </c>
    </row>
    <row r="4474" spans="1:17" x14ac:dyDescent="0.3">
      <c r="A4474" t="s">
        <v>36991</v>
      </c>
      <c r="B4474" t="s">
        <v>4635</v>
      </c>
      <c r="C4474" t="s">
        <v>36992</v>
      </c>
      <c r="D4474" t="s">
        <v>36993</v>
      </c>
      <c r="E4474" t="s">
        <v>36994</v>
      </c>
      <c r="F4474" t="s">
        <v>36995</v>
      </c>
      <c r="G4474" t="s">
        <v>3917</v>
      </c>
      <c r="H4474">
        <v>1095.75</v>
      </c>
      <c r="I4474">
        <v>41.9</v>
      </c>
      <c r="K4474" t="s">
        <v>36996</v>
      </c>
      <c r="L4474">
        <v>9068</v>
      </c>
      <c r="M4474">
        <v>39226</v>
      </c>
      <c r="N4474" t="s">
        <v>12660</v>
      </c>
      <c r="O4474" t="s">
        <v>36997</v>
      </c>
      <c r="P4474" t="s">
        <v>36998</v>
      </c>
    </row>
    <row r="4475" spans="1:17" x14ac:dyDescent="0.3">
      <c r="A4475" t="s">
        <v>36999</v>
      </c>
      <c r="B4475" t="s">
        <v>4635</v>
      </c>
      <c r="C4475" t="s">
        <v>37000</v>
      </c>
      <c r="D4475" t="s">
        <v>37001</v>
      </c>
      <c r="E4475" t="s">
        <v>37002</v>
      </c>
      <c r="F4475" t="s">
        <v>37003</v>
      </c>
      <c r="G4475" t="s">
        <v>3917</v>
      </c>
      <c r="H4475">
        <v>1258.72</v>
      </c>
      <c r="I4475">
        <v>0</v>
      </c>
      <c r="K4475" t="s">
        <v>37004</v>
      </c>
      <c r="L4475">
        <v>10638</v>
      </c>
      <c r="M4475">
        <v>0</v>
      </c>
      <c r="N4475" t="s">
        <v>12660</v>
      </c>
      <c r="O4475" t="s">
        <v>37005</v>
      </c>
    </row>
    <row r="4476" spans="1:17" x14ac:dyDescent="0.3">
      <c r="A4476" t="s">
        <v>37006</v>
      </c>
      <c r="B4476" t="s">
        <v>4198</v>
      </c>
      <c r="C4476" t="s">
        <v>37007</v>
      </c>
      <c r="D4476" t="s">
        <v>37008</v>
      </c>
      <c r="E4476" t="s">
        <v>37009</v>
      </c>
      <c r="F4476" t="s">
        <v>37010</v>
      </c>
      <c r="G4476" t="s">
        <v>3989</v>
      </c>
      <c r="H4476">
        <v>179.66800000000001</v>
      </c>
      <c r="I4476">
        <v>44.4</v>
      </c>
      <c r="K4476" t="s">
        <v>37011</v>
      </c>
      <c r="L4476">
        <v>45525</v>
      </c>
      <c r="M4476">
        <v>0</v>
      </c>
      <c r="N4476" t="s">
        <v>7428</v>
      </c>
      <c r="O4476" t="s">
        <v>37012</v>
      </c>
    </row>
    <row r="4477" spans="1:17" x14ac:dyDescent="0.3">
      <c r="A4477" t="s">
        <v>37013</v>
      </c>
      <c r="B4477" t="s">
        <v>3984</v>
      </c>
      <c r="C4477" t="s">
        <v>37014</v>
      </c>
      <c r="D4477" t="s">
        <v>37015</v>
      </c>
      <c r="E4477" t="s">
        <v>37016</v>
      </c>
      <c r="F4477" t="s">
        <v>37017</v>
      </c>
      <c r="G4477" t="s">
        <v>4048</v>
      </c>
      <c r="H4477">
        <v>34.420699999999997</v>
      </c>
      <c r="I4477">
        <v>48.938699999999997</v>
      </c>
      <c r="J4477" t="s">
        <v>37018</v>
      </c>
      <c r="L4477">
        <v>13</v>
      </c>
      <c r="M4477">
        <v>0</v>
      </c>
      <c r="N4477" t="s">
        <v>37019</v>
      </c>
      <c r="O4477" t="s">
        <v>37020</v>
      </c>
    </row>
    <row r="4478" spans="1:17" x14ac:dyDescent="0.3">
      <c r="A4478" t="s">
        <v>37021</v>
      </c>
      <c r="B4478" t="s">
        <v>4267</v>
      </c>
      <c r="C4478" t="s">
        <v>37022</v>
      </c>
      <c r="D4478" t="s">
        <v>37023</v>
      </c>
      <c r="E4478" t="s">
        <v>37024</v>
      </c>
      <c r="F4478" t="s">
        <v>37025</v>
      </c>
      <c r="G4478" t="s">
        <v>3917</v>
      </c>
      <c r="H4478">
        <v>71.162599999999998</v>
      </c>
      <c r="I4478">
        <v>36.6</v>
      </c>
      <c r="K4478" t="s">
        <v>37026</v>
      </c>
      <c r="L4478">
        <v>844</v>
      </c>
      <c r="M4478">
        <v>0</v>
      </c>
      <c r="N4478" t="s">
        <v>37019</v>
      </c>
      <c r="O4478" t="s">
        <v>37027</v>
      </c>
    </row>
    <row r="4479" spans="1:17" x14ac:dyDescent="0.3">
      <c r="A4479" t="s">
        <v>37028</v>
      </c>
      <c r="B4479" t="s">
        <v>4226</v>
      </c>
      <c r="D4479" t="s">
        <v>37029</v>
      </c>
      <c r="E4479" t="s">
        <v>34156</v>
      </c>
      <c r="F4479" t="s">
        <v>37030</v>
      </c>
      <c r="G4479" t="s">
        <v>3917</v>
      </c>
      <c r="H4479">
        <v>2060.85</v>
      </c>
      <c r="I4479">
        <v>28.1</v>
      </c>
      <c r="K4479" t="s">
        <v>37031</v>
      </c>
      <c r="L4479">
        <v>3378461</v>
      </c>
      <c r="M4479">
        <v>0</v>
      </c>
      <c r="N4479" t="s">
        <v>20269</v>
      </c>
      <c r="O4479" t="s">
        <v>37032</v>
      </c>
    </row>
    <row r="4480" spans="1:17" x14ac:dyDescent="0.3">
      <c r="A4480" t="s">
        <v>37033</v>
      </c>
      <c r="B4480" t="s">
        <v>4267</v>
      </c>
      <c r="D4480" t="s">
        <v>37034</v>
      </c>
      <c r="E4480" t="s">
        <v>37035</v>
      </c>
      <c r="F4480" t="s">
        <v>37036</v>
      </c>
      <c r="G4480" t="s">
        <v>3906</v>
      </c>
      <c r="H4480">
        <v>990.98400000000004</v>
      </c>
      <c r="I4480">
        <v>36.830500000000001</v>
      </c>
      <c r="J4480" t="s">
        <v>37037</v>
      </c>
      <c r="K4480" t="s">
        <v>37038</v>
      </c>
      <c r="L4480">
        <v>5039</v>
      </c>
      <c r="M4480">
        <v>0</v>
      </c>
      <c r="N4480" t="s">
        <v>13499</v>
      </c>
      <c r="O4480" t="s">
        <v>37039</v>
      </c>
    </row>
    <row r="4481" spans="1:16" x14ac:dyDescent="0.3">
      <c r="A4481" t="s">
        <v>37040</v>
      </c>
      <c r="B4481" t="s">
        <v>4226</v>
      </c>
      <c r="D4481" t="s">
        <v>37041</v>
      </c>
      <c r="E4481" t="s">
        <v>37042</v>
      </c>
      <c r="F4481" t="s">
        <v>37043</v>
      </c>
      <c r="G4481" t="s">
        <v>3917</v>
      </c>
      <c r="H4481">
        <v>140.63300000000001</v>
      </c>
      <c r="I4481">
        <v>43.596800000000002</v>
      </c>
      <c r="J4481" t="s">
        <v>37044</v>
      </c>
      <c r="K4481" t="s">
        <v>37045</v>
      </c>
      <c r="L4481">
        <v>13506</v>
      </c>
      <c r="M4481">
        <v>22839</v>
      </c>
      <c r="N4481" t="s">
        <v>20455</v>
      </c>
      <c r="O4481" t="s">
        <v>37046</v>
      </c>
      <c r="P4481" t="s">
        <v>37047</v>
      </c>
    </row>
    <row r="4482" spans="1:16" x14ac:dyDescent="0.3">
      <c r="A4482" t="s">
        <v>37048</v>
      </c>
      <c r="B4482" t="s">
        <v>3984</v>
      </c>
      <c r="C4482" t="s">
        <v>37049</v>
      </c>
      <c r="D4482" t="s">
        <v>37050</v>
      </c>
      <c r="E4482" t="s">
        <v>37051</v>
      </c>
      <c r="F4482" t="s">
        <v>37052</v>
      </c>
      <c r="G4482" t="s">
        <v>3917</v>
      </c>
      <c r="H4482">
        <v>62.280799999999999</v>
      </c>
      <c r="I4482">
        <v>0</v>
      </c>
      <c r="K4482" t="s">
        <v>37053</v>
      </c>
      <c r="L4482">
        <v>13271</v>
      </c>
      <c r="M4482">
        <v>0</v>
      </c>
      <c r="N4482" t="s">
        <v>37054</v>
      </c>
      <c r="O4482" t="s">
        <v>37055</v>
      </c>
    </row>
    <row r="4483" spans="1:16" x14ac:dyDescent="0.3">
      <c r="A4483" t="s">
        <v>37056</v>
      </c>
      <c r="B4483" t="s">
        <v>4347</v>
      </c>
      <c r="C4483" t="s">
        <v>37057</v>
      </c>
      <c r="D4483" t="s">
        <v>37058</v>
      </c>
      <c r="E4483" t="s">
        <v>37059</v>
      </c>
      <c r="F4483" t="s">
        <v>37060</v>
      </c>
      <c r="G4483" t="s">
        <v>3989</v>
      </c>
      <c r="H4483">
        <v>69.497</v>
      </c>
      <c r="I4483">
        <v>58.7</v>
      </c>
      <c r="K4483" t="s">
        <v>37061</v>
      </c>
      <c r="L4483">
        <v>223</v>
      </c>
      <c r="M4483">
        <v>0</v>
      </c>
      <c r="N4483" t="s">
        <v>37054</v>
      </c>
      <c r="O4483" t="s">
        <v>37062</v>
      </c>
    </row>
    <row r="4484" spans="1:16" x14ac:dyDescent="0.3">
      <c r="A4484" t="s">
        <v>37063</v>
      </c>
      <c r="B4484" t="s">
        <v>3912</v>
      </c>
      <c r="C4484" t="s">
        <v>37064</v>
      </c>
      <c r="D4484" t="s">
        <v>37065</v>
      </c>
      <c r="E4484" t="s">
        <v>37066</v>
      </c>
      <c r="F4484" t="s">
        <v>37067</v>
      </c>
      <c r="G4484" t="s">
        <v>3917</v>
      </c>
      <c r="H4484">
        <v>609.476</v>
      </c>
      <c r="I4484">
        <v>43.5</v>
      </c>
      <c r="K4484" t="s">
        <v>37068</v>
      </c>
      <c r="L4484">
        <v>21899</v>
      </c>
      <c r="M4484">
        <v>0</v>
      </c>
      <c r="N4484" t="s">
        <v>37069</v>
      </c>
      <c r="O4484" t="s">
        <v>37070</v>
      </c>
    </row>
    <row r="4485" spans="1:16" x14ac:dyDescent="0.3">
      <c r="A4485" t="s">
        <v>37071</v>
      </c>
      <c r="B4485" t="s">
        <v>3984</v>
      </c>
      <c r="C4485" t="s">
        <v>37072</v>
      </c>
      <c r="D4485" t="s">
        <v>37073</v>
      </c>
      <c r="E4485" t="s">
        <v>37074</v>
      </c>
      <c r="F4485" t="s">
        <v>37075</v>
      </c>
      <c r="G4485" t="s">
        <v>3917</v>
      </c>
      <c r="H4485">
        <v>34.013100000000001</v>
      </c>
      <c r="I4485">
        <v>48.1</v>
      </c>
      <c r="K4485" t="s">
        <v>37076</v>
      </c>
      <c r="L4485">
        <v>70</v>
      </c>
      <c r="M4485">
        <v>0</v>
      </c>
      <c r="N4485" t="s">
        <v>8712</v>
      </c>
      <c r="O4485" t="s">
        <v>37077</v>
      </c>
    </row>
    <row r="4486" spans="1:16" x14ac:dyDescent="0.3">
      <c r="A4486" t="s">
        <v>37078</v>
      </c>
      <c r="B4486" t="s">
        <v>3984</v>
      </c>
      <c r="C4486" t="s">
        <v>37079</v>
      </c>
      <c r="D4486" t="s">
        <v>37080</v>
      </c>
      <c r="E4486" t="s">
        <v>37074</v>
      </c>
      <c r="F4486" t="s">
        <v>37081</v>
      </c>
      <c r="G4486" t="s">
        <v>3917</v>
      </c>
      <c r="H4486">
        <v>32.146299999999997</v>
      </c>
      <c r="I4486">
        <v>46.9</v>
      </c>
      <c r="K4486" t="s">
        <v>37082</v>
      </c>
      <c r="L4486">
        <v>485</v>
      </c>
      <c r="M4486">
        <v>0</v>
      </c>
      <c r="N4486" t="s">
        <v>8712</v>
      </c>
      <c r="O4486" t="s">
        <v>37083</v>
      </c>
    </row>
    <row r="4487" spans="1:16" x14ac:dyDescent="0.3">
      <c r="A4487" t="s">
        <v>37084</v>
      </c>
      <c r="B4487" t="s">
        <v>3984</v>
      </c>
      <c r="C4487" t="s">
        <v>37085</v>
      </c>
      <c r="D4487" t="s">
        <v>37086</v>
      </c>
      <c r="E4487" t="s">
        <v>37074</v>
      </c>
      <c r="F4487" t="s">
        <v>37087</v>
      </c>
      <c r="G4487" t="s">
        <v>3917</v>
      </c>
      <c r="H4487">
        <v>50.315600000000003</v>
      </c>
      <c r="I4487">
        <v>45.5</v>
      </c>
      <c r="K4487" t="s">
        <v>37088</v>
      </c>
      <c r="L4487">
        <v>1295</v>
      </c>
      <c r="M4487">
        <v>0</v>
      </c>
      <c r="N4487" t="s">
        <v>8712</v>
      </c>
      <c r="O4487" t="s">
        <v>37089</v>
      </c>
    </row>
    <row r="4488" spans="1:16" x14ac:dyDescent="0.3">
      <c r="A4488" t="s">
        <v>37090</v>
      </c>
      <c r="B4488" t="s">
        <v>3984</v>
      </c>
      <c r="C4488" t="s">
        <v>37091</v>
      </c>
      <c r="D4488" t="s">
        <v>37092</v>
      </c>
      <c r="E4488" t="s">
        <v>37074</v>
      </c>
      <c r="F4488" t="s">
        <v>37093</v>
      </c>
      <c r="G4488" t="s">
        <v>3917</v>
      </c>
      <c r="H4488">
        <v>40.453200000000002</v>
      </c>
      <c r="I4488">
        <v>45.6</v>
      </c>
      <c r="K4488" t="s">
        <v>37094</v>
      </c>
      <c r="L4488">
        <v>1498</v>
      </c>
      <c r="M4488">
        <v>0</v>
      </c>
      <c r="N4488" t="s">
        <v>8712</v>
      </c>
      <c r="O4488" t="s">
        <v>37095</v>
      </c>
    </row>
    <row r="4489" spans="1:16" x14ac:dyDescent="0.3">
      <c r="A4489" t="s">
        <v>37096</v>
      </c>
      <c r="B4489" t="s">
        <v>3984</v>
      </c>
      <c r="C4489" t="s">
        <v>37097</v>
      </c>
      <c r="D4489" t="s">
        <v>37098</v>
      </c>
      <c r="E4489" t="s">
        <v>37074</v>
      </c>
      <c r="F4489" t="s">
        <v>37099</v>
      </c>
      <c r="G4489" t="s">
        <v>3917</v>
      </c>
      <c r="H4489">
        <v>34.520800000000001</v>
      </c>
      <c r="I4489">
        <v>47.4</v>
      </c>
      <c r="K4489" t="s">
        <v>37100</v>
      </c>
      <c r="L4489">
        <v>1074</v>
      </c>
      <c r="M4489">
        <v>0</v>
      </c>
      <c r="N4489" t="s">
        <v>8712</v>
      </c>
      <c r="O4489" t="s">
        <v>37101</v>
      </c>
    </row>
    <row r="4490" spans="1:16" x14ac:dyDescent="0.3">
      <c r="A4490" t="s">
        <v>37102</v>
      </c>
      <c r="B4490" t="s">
        <v>3984</v>
      </c>
      <c r="C4490" t="s">
        <v>37103</v>
      </c>
      <c r="D4490" t="s">
        <v>37104</v>
      </c>
      <c r="E4490" t="s">
        <v>37074</v>
      </c>
      <c r="F4490" t="s">
        <v>37105</v>
      </c>
      <c r="G4490" t="s">
        <v>3917</v>
      </c>
      <c r="H4490">
        <v>39.5867</v>
      </c>
      <c r="I4490">
        <v>43.5</v>
      </c>
      <c r="K4490" t="s">
        <v>37106</v>
      </c>
      <c r="L4490">
        <v>2641</v>
      </c>
      <c r="M4490">
        <v>0</v>
      </c>
      <c r="N4490" t="s">
        <v>8712</v>
      </c>
      <c r="O4490" t="s">
        <v>37107</v>
      </c>
    </row>
    <row r="4491" spans="1:16" x14ac:dyDescent="0.3">
      <c r="A4491" t="s">
        <v>37108</v>
      </c>
      <c r="B4491" t="s">
        <v>3984</v>
      </c>
      <c r="C4491" t="s">
        <v>37109</v>
      </c>
      <c r="D4491" t="s">
        <v>37110</v>
      </c>
      <c r="E4491" t="s">
        <v>37074</v>
      </c>
      <c r="F4491" t="s">
        <v>37111</v>
      </c>
      <c r="G4491" t="s">
        <v>3917</v>
      </c>
      <c r="H4491">
        <v>56.4788</v>
      </c>
      <c r="I4491">
        <v>43.7</v>
      </c>
      <c r="K4491" t="s">
        <v>37112</v>
      </c>
      <c r="L4491">
        <v>3867</v>
      </c>
      <c r="M4491">
        <v>0</v>
      </c>
      <c r="N4491" t="s">
        <v>8712</v>
      </c>
      <c r="O4491" t="s">
        <v>37113</v>
      </c>
    </row>
    <row r="4492" spans="1:16" x14ac:dyDescent="0.3">
      <c r="A4492" t="s">
        <v>37114</v>
      </c>
      <c r="B4492" t="s">
        <v>4635</v>
      </c>
      <c r="D4492" t="s">
        <v>37115</v>
      </c>
      <c r="E4492" t="s">
        <v>37116</v>
      </c>
      <c r="F4492" t="s">
        <v>37117</v>
      </c>
      <c r="G4492" t="s">
        <v>3917</v>
      </c>
      <c r="H4492">
        <v>1142.8</v>
      </c>
      <c r="I4492">
        <v>42.4</v>
      </c>
      <c r="K4492" t="s">
        <v>37118</v>
      </c>
      <c r="L4492">
        <v>42063</v>
      </c>
      <c r="M4492">
        <v>39443</v>
      </c>
      <c r="N4492" t="s">
        <v>15632</v>
      </c>
      <c r="O4492" t="s">
        <v>37119</v>
      </c>
      <c r="P4492" t="s">
        <v>37120</v>
      </c>
    </row>
    <row r="4493" spans="1:16" x14ac:dyDescent="0.3">
      <c r="A4493" t="s">
        <v>37121</v>
      </c>
      <c r="B4493" t="s">
        <v>4267</v>
      </c>
      <c r="C4493" t="s">
        <v>37122</v>
      </c>
      <c r="D4493" t="s">
        <v>37123</v>
      </c>
      <c r="E4493" t="s">
        <v>37124</v>
      </c>
      <c r="F4493" t="s">
        <v>37125</v>
      </c>
      <c r="G4493" t="s">
        <v>3917</v>
      </c>
      <c r="H4493">
        <v>951.57600000000002</v>
      </c>
      <c r="I4493">
        <v>31.4</v>
      </c>
      <c r="K4493" t="s">
        <v>37126</v>
      </c>
      <c r="L4493">
        <v>4538</v>
      </c>
      <c r="M4493">
        <v>0</v>
      </c>
      <c r="N4493" t="s">
        <v>10111</v>
      </c>
      <c r="O4493" t="s">
        <v>37127</v>
      </c>
    </row>
    <row r="4494" spans="1:16" x14ac:dyDescent="0.3">
      <c r="A4494" t="s">
        <v>37128</v>
      </c>
      <c r="B4494" t="s">
        <v>3923</v>
      </c>
      <c r="D4494" t="s">
        <v>37129</v>
      </c>
      <c r="E4494" t="s">
        <v>37130</v>
      </c>
      <c r="F4494" t="s">
        <v>37131</v>
      </c>
      <c r="G4494" t="s">
        <v>3917</v>
      </c>
      <c r="H4494">
        <v>525.28300000000002</v>
      </c>
      <c r="I4494">
        <v>40.9</v>
      </c>
      <c r="K4494" t="s">
        <v>37132</v>
      </c>
      <c r="L4494">
        <v>194</v>
      </c>
      <c r="M4494">
        <v>0</v>
      </c>
      <c r="N4494" t="s">
        <v>11132</v>
      </c>
      <c r="O4494" t="s">
        <v>37133</v>
      </c>
    </row>
    <row r="4495" spans="1:16" x14ac:dyDescent="0.3">
      <c r="A4495" t="s">
        <v>37134</v>
      </c>
      <c r="B4495" t="s">
        <v>4267</v>
      </c>
      <c r="D4495" t="s">
        <v>37135</v>
      </c>
      <c r="E4495" t="s">
        <v>37136</v>
      </c>
      <c r="F4495" t="s">
        <v>37137</v>
      </c>
      <c r="G4495" t="s">
        <v>3989</v>
      </c>
      <c r="H4495">
        <v>193.577</v>
      </c>
      <c r="I4495">
        <v>42.5</v>
      </c>
      <c r="K4495" t="s">
        <v>37138</v>
      </c>
      <c r="L4495">
        <v>272466</v>
      </c>
      <c r="M4495">
        <v>0</v>
      </c>
      <c r="N4495" t="s">
        <v>9253</v>
      </c>
      <c r="O4495" t="s">
        <v>37139</v>
      </c>
    </row>
    <row r="4496" spans="1:16" x14ac:dyDescent="0.3">
      <c r="A4496" t="s">
        <v>37140</v>
      </c>
      <c r="B4496" t="s">
        <v>4198</v>
      </c>
      <c r="C4496" t="s">
        <v>37141</v>
      </c>
      <c r="D4496" t="s">
        <v>37142</v>
      </c>
      <c r="E4496" t="s">
        <v>37143</v>
      </c>
      <c r="F4496" t="s">
        <v>37144</v>
      </c>
      <c r="G4496" t="s">
        <v>3989</v>
      </c>
      <c r="H4496">
        <v>95.552700000000002</v>
      </c>
      <c r="I4496">
        <v>38.9</v>
      </c>
      <c r="K4496" t="s">
        <v>37145</v>
      </c>
      <c r="L4496">
        <v>15409</v>
      </c>
      <c r="M4496">
        <v>9491</v>
      </c>
      <c r="N4496" t="s">
        <v>11577</v>
      </c>
      <c r="O4496" t="s">
        <v>37146</v>
      </c>
    </row>
    <row r="4497" spans="1:16" x14ac:dyDescent="0.3">
      <c r="A4497" t="s">
        <v>37147</v>
      </c>
      <c r="B4497" t="s">
        <v>4347</v>
      </c>
      <c r="C4497" t="s">
        <v>37148</v>
      </c>
      <c r="D4497" t="s">
        <v>37149</v>
      </c>
      <c r="E4497" t="s">
        <v>37150</v>
      </c>
      <c r="F4497" t="s">
        <v>37151</v>
      </c>
      <c r="G4497" t="s">
        <v>3989</v>
      </c>
      <c r="H4497">
        <v>75.081699999999998</v>
      </c>
      <c r="I4497">
        <v>0</v>
      </c>
      <c r="K4497" t="s">
        <v>37152</v>
      </c>
      <c r="L4497">
        <v>12462</v>
      </c>
      <c r="M4497">
        <v>0</v>
      </c>
      <c r="N4497" t="s">
        <v>8712</v>
      </c>
      <c r="O4497" t="s">
        <v>37153</v>
      </c>
    </row>
    <row r="4498" spans="1:16" x14ac:dyDescent="0.3">
      <c r="A4498" t="s">
        <v>37154</v>
      </c>
      <c r="B4498" t="s">
        <v>4198</v>
      </c>
      <c r="C4498" t="s">
        <v>37155</v>
      </c>
      <c r="D4498" t="s">
        <v>37156</v>
      </c>
      <c r="E4498" t="s">
        <v>37157</v>
      </c>
      <c r="F4498" t="s">
        <v>37158</v>
      </c>
      <c r="G4498" t="s">
        <v>3989</v>
      </c>
      <c r="H4498">
        <v>239.57499999999999</v>
      </c>
      <c r="I4498">
        <v>42.7</v>
      </c>
      <c r="K4498" t="s">
        <v>37159</v>
      </c>
      <c r="L4498">
        <v>33875</v>
      </c>
      <c r="M4498">
        <v>13535</v>
      </c>
      <c r="N4498" t="s">
        <v>8712</v>
      </c>
      <c r="O4498" t="s">
        <v>37160</v>
      </c>
    </row>
    <row r="4499" spans="1:16" x14ac:dyDescent="0.3">
      <c r="A4499" t="s">
        <v>37161</v>
      </c>
      <c r="B4499" t="s">
        <v>3984</v>
      </c>
      <c r="C4499" t="s">
        <v>37162</v>
      </c>
      <c r="D4499" t="s">
        <v>37163</v>
      </c>
      <c r="E4499" t="s">
        <v>37164</v>
      </c>
      <c r="F4499" t="s">
        <v>37165</v>
      </c>
      <c r="G4499" t="s">
        <v>3917</v>
      </c>
      <c r="H4499">
        <v>24.634399999999999</v>
      </c>
      <c r="I4499">
        <v>50.7</v>
      </c>
      <c r="K4499" t="s">
        <v>37166</v>
      </c>
      <c r="L4499">
        <v>237</v>
      </c>
      <c r="M4499">
        <v>0</v>
      </c>
      <c r="N4499" t="s">
        <v>14109</v>
      </c>
      <c r="O4499" t="s">
        <v>37167</v>
      </c>
    </row>
    <row r="4500" spans="1:16" x14ac:dyDescent="0.3">
      <c r="A4500" t="s">
        <v>37168</v>
      </c>
      <c r="B4500" t="s">
        <v>3923</v>
      </c>
      <c r="C4500" t="s">
        <v>37169</v>
      </c>
      <c r="D4500" t="s">
        <v>37170</v>
      </c>
      <c r="E4500" t="s">
        <v>37171</v>
      </c>
      <c r="F4500" t="s">
        <v>37172</v>
      </c>
      <c r="G4500" t="s">
        <v>3917</v>
      </c>
      <c r="H4500">
        <v>1443.2</v>
      </c>
      <c r="I4500">
        <v>37.9</v>
      </c>
      <c r="K4500" t="s">
        <v>37173</v>
      </c>
      <c r="L4500">
        <v>7667</v>
      </c>
      <c r="M4500">
        <v>0</v>
      </c>
      <c r="N4500" t="s">
        <v>37174</v>
      </c>
      <c r="O4500" t="s">
        <v>37175</v>
      </c>
    </row>
    <row r="4501" spans="1:16" x14ac:dyDescent="0.3">
      <c r="A4501" t="s">
        <v>37176</v>
      </c>
      <c r="B4501" t="s">
        <v>3984</v>
      </c>
      <c r="C4501" t="s">
        <v>37177</v>
      </c>
      <c r="D4501" t="s">
        <v>37178</v>
      </c>
      <c r="E4501" t="s">
        <v>37179</v>
      </c>
      <c r="F4501" t="s">
        <v>37180</v>
      </c>
      <c r="G4501" t="s">
        <v>3989</v>
      </c>
      <c r="H4501">
        <v>13.638299999999999</v>
      </c>
      <c r="I4501">
        <v>48.8</v>
      </c>
      <c r="K4501" t="s">
        <v>37181</v>
      </c>
      <c r="L4501">
        <v>342</v>
      </c>
      <c r="M4501">
        <v>0</v>
      </c>
      <c r="N4501" t="s">
        <v>14644</v>
      </c>
      <c r="O4501" t="s">
        <v>37182</v>
      </c>
    </row>
    <row r="4502" spans="1:16" x14ac:dyDescent="0.3">
      <c r="A4502" t="s">
        <v>37183</v>
      </c>
      <c r="B4502" t="s">
        <v>4198</v>
      </c>
      <c r="C4502" t="s">
        <v>37184</v>
      </c>
      <c r="D4502" t="s">
        <v>37185</v>
      </c>
      <c r="E4502" t="s">
        <v>37186</v>
      </c>
      <c r="F4502" t="s">
        <v>37187</v>
      </c>
      <c r="G4502" t="s">
        <v>3917</v>
      </c>
      <c r="H4502">
        <v>7.5604199999999997</v>
      </c>
      <c r="I4502">
        <v>23.1</v>
      </c>
      <c r="K4502" t="s">
        <v>37188</v>
      </c>
      <c r="L4502">
        <v>952</v>
      </c>
      <c r="M4502">
        <v>3013</v>
      </c>
      <c r="N4502" t="s">
        <v>14644</v>
      </c>
      <c r="O4502" t="s">
        <v>37189</v>
      </c>
    </row>
    <row r="4503" spans="1:16" x14ac:dyDescent="0.3">
      <c r="A4503" t="s">
        <v>37190</v>
      </c>
      <c r="B4503" t="s">
        <v>3912</v>
      </c>
      <c r="C4503" t="s">
        <v>37191</v>
      </c>
      <c r="D4503" t="s">
        <v>37192</v>
      </c>
      <c r="E4503" t="s">
        <v>37193</v>
      </c>
      <c r="F4503" t="s">
        <v>37194</v>
      </c>
      <c r="G4503" t="s">
        <v>3917</v>
      </c>
      <c r="H4503">
        <v>40.506700000000002</v>
      </c>
      <c r="I4503">
        <v>18</v>
      </c>
      <c r="K4503" t="s">
        <v>37195</v>
      </c>
      <c r="L4503">
        <v>5534</v>
      </c>
      <c r="M4503">
        <v>0</v>
      </c>
      <c r="N4503" t="s">
        <v>10111</v>
      </c>
      <c r="O4503" t="s">
        <v>37196</v>
      </c>
    </row>
    <row r="4504" spans="1:16" x14ac:dyDescent="0.3">
      <c r="A4504" t="s">
        <v>37197</v>
      </c>
      <c r="B4504" t="s">
        <v>3984</v>
      </c>
      <c r="C4504" t="s">
        <v>37198</v>
      </c>
      <c r="D4504" t="s">
        <v>37199</v>
      </c>
      <c r="E4504" t="s">
        <v>37200</v>
      </c>
      <c r="F4504" t="s">
        <v>37201</v>
      </c>
      <c r="G4504" t="s">
        <v>3917</v>
      </c>
      <c r="H4504">
        <v>41.365600000000001</v>
      </c>
      <c r="I4504">
        <v>46</v>
      </c>
      <c r="K4504" t="s">
        <v>37202</v>
      </c>
      <c r="L4504">
        <v>1213</v>
      </c>
      <c r="M4504">
        <v>0</v>
      </c>
      <c r="N4504" t="s">
        <v>9998</v>
      </c>
      <c r="O4504" t="s">
        <v>37203</v>
      </c>
    </row>
    <row r="4505" spans="1:16" x14ac:dyDescent="0.3">
      <c r="A4505" t="s">
        <v>37204</v>
      </c>
      <c r="B4505" t="s">
        <v>4635</v>
      </c>
      <c r="C4505" t="s">
        <v>37205</v>
      </c>
      <c r="D4505" t="s">
        <v>37206</v>
      </c>
      <c r="E4505" t="s">
        <v>37207</v>
      </c>
      <c r="F4505" t="s">
        <v>37208</v>
      </c>
      <c r="G4505" t="s">
        <v>3906</v>
      </c>
      <c r="H4505">
        <v>1148.5999999999999</v>
      </c>
      <c r="I4505">
        <v>42.032699999999998</v>
      </c>
      <c r="J4505" t="s">
        <v>37209</v>
      </c>
      <c r="K4505" t="s">
        <v>37210</v>
      </c>
      <c r="L4505">
        <v>89</v>
      </c>
      <c r="M4505">
        <v>43613</v>
      </c>
      <c r="N4505" t="s">
        <v>19244</v>
      </c>
      <c r="O4505" t="s">
        <v>37211</v>
      </c>
      <c r="P4505" t="s">
        <v>37212</v>
      </c>
    </row>
    <row r="4506" spans="1:16" x14ac:dyDescent="0.3">
      <c r="A4506" t="s">
        <v>37213</v>
      </c>
      <c r="B4506" t="s">
        <v>4367</v>
      </c>
      <c r="D4506" t="s">
        <v>37214</v>
      </c>
      <c r="E4506" t="s">
        <v>37215</v>
      </c>
      <c r="F4506" t="s">
        <v>37216</v>
      </c>
      <c r="G4506" t="s">
        <v>3917</v>
      </c>
      <c r="H4506">
        <v>612.29</v>
      </c>
      <c r="I4506">
        <v>39.5</v>
      </c>
      <c r="K4506" t="s">
        <v>37217</v>
      </c>
      <c r="L4506">
        <v>14375</v>
      </c>
      <c r="M4506">
        <v>0</v>
      </c>
      <c r="N4506" t="s">
        <v>9270</v>
      </c>
      <c r="O4506" t="s">
        <v>37218</v>
      </c>
    </row>
    <row r="4507" spans="1:16" x14ac:dyDescent="0.3">
      <c r="A4507" t="s">
        <v>685</v>
      </c>
      <c r="B4507" t="s">
        <v>3984</v>
      </c>
      <c r="C4507" t="s">
        <v>37219</v>
      </c>
      <c r="D4507" t="s">
        <v>37220</v>
      </c>
      <c r="E4507" t="s">
        <v>37221</v>
      </c>
      <c r="F4507" t="s">
        <v>37222</v>
      </c>
      <c r="G4507" t="s">
        <v>3989</v>
      </c>
      <c r="H4507">
        <v>41.975000000000001</v>
      </c>
      <c r="I4507">
        <v>48.4</v>
      </c>
      <c r="K4507" t="s">
        <v>37223</v>
      </c>
      <c r="L4507">
        <v>28</v>
      </c>
      <c r="M4507">
        <v>11638</v>
      </c>
      <c r="N4507" t="s">
        <v>17279</v>
      </c>
      <c r="O4507" t="s">
        <v>37224</v>
      </c>
    </row>
    <row r="4508" spans="1:16" x14ac:dyDescent="0.3">
      <c r="A4508" t="s">
        <v>37225</v>
      </c>
      <c r="B4508" t="s">
        <v>3984</v>
      </c>
      <c r="C4508" t="s">
        <v>37226</v>
      </c>
      <c r="D4508" t="s">
        <v>37227</v>
      </c>
      <c r="E4508" t="s">
        <v>37228</v>
      </c>
      <c r="F4508" t="s">
        <v>37229</v>
      </c>
      <c r="G4508" t="s">
        <v>3917</v>
      </c>
      <c r="H4508">
        <v>27.563600000000001</v>
      </c>
      <c r="I4508">
        <v>54.4</v>
      </c>
      <c r="K4508" t="s">
        <v>37230</v>
      </c>
      <c r="L4508">
        <v>2992</v>
      </c>
      <c r="M4508">
        <v>0</v>
      </c>
      <c r="N4508" t="s">
        <v>18509</v>
      </c>
      <c r="O4508" t="s">
        <v>37231</v>
      </c>
    </row>
    <row r="4509" spans="1:16" x14ac:dyDescent="0.3">
      <c r="A4509" t="s">
        <v>37232</v>
      </c>
      <c r="B4509" t="s">
        <v>4347</v>
      </c>
      <c r="C4509" t="s">
        <v>37233</v>
      </c>
      <c r="D4509" t="s">
        <v>37234</v>
      </c>
      <c r="E4509" t="s">
        <v>37235</v>
      </c>
      <c r="F4509" t="s">
        <v>37236</v>
      </c>
      <c r="G4509" t="s">
        <v>3989</v>
      </c>
      <c r="H4509">
        <v>27.003</v>
      </c>
      <c r="I4509">
        <v>43.5</v>
      </c>
      <c r="K4509" t="s">
        <v>37237</v>
      </c>
      <c r="L4509">
        <v>23</v>
      </c>
      <c r="M4509">
        <v>0</v>
      </c>
      <c r="N4509" t="s">
        <v>37238</v>
      </c>
      <c r="O4509" t="s">
        <v>37239</v>
      </c>
    </row>
    <row r="4510" spans="1:16" x14ac:dyDescent="0.3">
      <c r="A4510" t="s">
        <v>37240</v>
      </c>
      <c r="B4510" t="s">
        <v>4347</v>
      </c>
      <c r="C4510" t="s">
        <v>37241</v>
      </c>
      <c r="D4510" t="s">
        <v>37242</v>
      </c>
      <c r="E4510" t="s">
        <v>37150</v>
      </c>
      <c r="F4510" t="s">
        <v>37243</v>
      </c>
      <c r="G4510" t="s">
        <v>3989</v>
      </c>
      <c r="H4510">
        <v>103.544</v>
      </c>
      <c r="I4510">
        <v>0</v>
      </c>
      <c r="K4510" t="s">
        <v>37244</v>
      </c>
      <c r="L4510">
        <v>14713</v>
      </c>
      <c r="M4510">
        <v>0</v>
      </c>
      <c r="N4510" t="s">
        <v>8712</v>
      </c>
      <c r="O4510" t="s">
        <v>37245</v>
      </c>
    </row>
    <row r="4511" spans="1:16" x14ac:dyDescent="0.3">
      <c r="A4511" t="s">
        <v>37246</v>
      </c>
      <c r="B4511" t="s">
        <v>3984</v>
      </c>
      <c r="C4511" t="s">
        <v>37247</v>
      </c>
      <c r="D4511" t="s">
        <v>37248</v>
      </c>
      <c r="E4511" t="s">
        <v>37074</v>
      </c>
      <c r="F4511" t="s">
        <v>37249</v>
      </c>
      <c r="G4511" t="s">
        <v>3917</v>
      </c>
      <c r="H4511">
        <v>44.380400000000002</v>
      </c>
      <c r="I4511">
        <v>0</v>
      </c>
      <c r="K4511" t="s">
        <v>37250</v>
      </c>
      <c r="L4511">
        <v>6881</v>
      </c>
      <c r="M4511">
        <v>0</v>
      </c>
      <c r="N4511" t="s">
        <v>8712</v>
      </c>
      <c r="O4511" t="s">
        <v>37251</v>
      </c>
    </row>
    <row r="4512" spans="1:16" x14ac:dyDescent="0.3">
      <c r="A4512" t="s">
        <v>37252</v>
      </c>
      <c r="B4512" t="s">
        <v>3984</v>
      </c>
      <c r="C4512" t="s">
        <v>37253</v>
      </c>
      <c r="D4512" t="s">
        <v>37254</v>
      </c>
      <c r="E4512" t="s">
        <v>37074</v>
      </c>
      <c r="F4512" t="s">
        <v>37255</v>
      </c>
      <c r="G4512" t="s">
        <v>3917</v>
      </c>
      <c r="H4512">
        <v>74.582899999999995</v>
      </c>
      <c r="I4512">
        <v>0</v>
      </c>
      <c r="K4512" t="s">
        <v>37256</v>
      </c>
      <c r="L4512">
        <v>19999</v>
      </c>
      <c r="M4512">
        <v>0</v>
      </c>
      <c r="N4512" t="s">
        <v>8712</v>
      </c>
      <c r="O4512" t="s">
        <v>37257</v>
      </c>
    </row>
    <row r="4513" spans="1:16" x14ac:dyDescent="0.3">
      <c r="A4513" t="s">
        <v>37258</v>
      </c>
      <c r="B4513" t="s">
        <v>3984</v>
      </c>
      <c r="C4513" t="s">
        <v>37259</v>
      </c>
      <c r="D4513" t="s">
        <v>37260</v>
      </c>
      <c r="E4513" t="s">
        <v>37074</v>
      </c>
      <c r="F4513" t="s">
        <v>37261</v>
      </c>
      <c r="G4513" t="s">
        <v>3917</v>
      </c>
      <c r="H4513">
        <v>50.288699999999999</v>
      </c>
      <c r="I4513">
        <v>0</v>
      </c>
      <c r="K4513" t="s">
        <v>37262</v>
      </c>
      <c r="L4513">
        <v>24080</v>
      </c>
      <c r="M4513">
        <v>0</v>
      </c>
      <c r="N4513" t="s">
        <v>8712</v>
      </c>
      <c r="O4513" t="s">
        <v>37263</v>
      </c>
    </row>
    <row r="4514" spans="1:16" x14ac:dyDescent="0.3">
      <c r="A4514" t="s">
        <v>37264</v>
      </c>
      <c r="B4514" t="s">
        <v>4267</v>
      </c>
      <c r="C4514" t="s">
        <v>32371</v>
      </c>
      <c r="D4514" t="s">
        <v>37265</v>
      </c>
      <c r="E4514" t="s">
        <v>37266</v>
      </c>
      <c r="F4514" t="s">
        <v>37267</v>
      </c>
      <c r="G4514" t="s">
        <v>3989</v>
      </c>
      <c r="H4514">
        <v>959.01</v>
      </c>
      <c r="I4514">
        <v>44.7</v>
      </c>
      <c r="K4514" t="s">
        <v>37268</v>
      </c>
      <c r="L4514">
        <v>7171</v>
      </c>
      <c r="M4514">
        <v>0</v>
      </c>
      <c r="N4514" t="s">
        <v>16384</v>
      </c>
      <c r="O4514" t="s">
        <v>37269</v>
      </c>
    </row>
    <row r="4515" spans="1:16" x14ac:dyDescent="0.3">
      <c r="A4515" t="s">
        <v>37270</v>
      </c>
      <c r="B4515" t="s">
        <v>3984</v>
      </c>
      <c r="C4515" t="s">
        <v>37271</v>
      </c>
      <c r="D4515" t="s">
        <v>37272</v>
      </c>
      <c r="E4515" t="s">
        <v>37273</v>
      </c>
      <c r="F4515" t="s">
        <v>37274</v>
      </c>
      <c r="G4515" t="s">
        <v>3989</v>
      </c>
      <c r="H4515">
        <v>54.730200000000004</v>
      </c>
      <c r="I4515">
        <v>44</v>
      </c>
      <c r="K4515" t="s">
        <v>37275</v>
      </c>
      <c r="L4515">
        <v>25</v>
      </c>
      <c r="M4515">
        <v>0</v>
      </c>
      <c r="N4515" t="s">
        <v>14756</v>
      </c>
      <c r="O4515" t="s">
        <v>37276</v>
      </c>
    </row>
    <row r="4516" spans="1:16" x14ac:dyDescent="0.3">
      <c r="A4516" t="s">
        <v>37277</v>
      </c>
      <c r="B4516" t="s">
        <v>3984</v>
      </c>
      <c r="C4516" t="s">
        <v>37278</v>
      </c>
      <c r="D4516" t="s">
        <v>37279</v>
      </c>
      <c r="E4516" t="s">
        <v>37280</v>
      </c>
      <c r="F4516" t="s">
        <v>37281</v>
      </c>
      <c r="G4516" t="s">
        <v>3989</v>
      </c>
      <c r="H4516">
        <v>29.595500000000001</v>
      </c>
      <c r="I4516">
        <v>51.8</v>
      </c>
      <c r="K4516" t="s">
        <v>37282</v>
      </c>
      <c r="L4516">
        <v>1334</v>
      </c>
      <c r="M4516">
        <v>8197</v>
      </c>
      <c r="N4516" t="s">
        <v>13320</v>
      </c>
      <c r="O4516" t="s">
        <v>37283</v>
      </c>
    </row>
    <row r="4517" spans="1:16" x14ac:dyDescent="0.3">
      <c r="A4517" t="s">
        <v>37284</v>
      </c>
      <c r="B4517" t="s">
        <v>4443</v>
      </c>
      <c r="C4517" t="s">
        <v>37285</v>
      </c>
      <c r="D4517" t="s">
        <v>37286</v>
      </c>
      <c r="E4517" t="s">
        <v>37287</v>
      </c>
      <c r="F4517" t="s">
        <v>37288</v>
      </c>
      <c r="G4517" t="s">
        <v>3906</v>
      </c>
      <c r="H4517">
        <v>2353.58</v>
      </c>
      <c r="I4517">
        <v>41.711199999999998</v>
      </c>
      <c r="J4517" t="s">
        <v>37289</v>
      </c>
      <c r="K4517" t="s">
        <v>37290</v>
      </c>
      <c r="L4517">
        <v>63791</v>
      </c>
      <c r="M4517">
        <v>43269</v>
      </c>
      <c r="N4517" t="s">
        <v>22595</v>
      </c>
      <c r="O4517" t="s">
        <v>37291</v>
      </c>
      <c r="P4517" t="s">
        <v>37292</v>
      </c>
    </row>
    <row r="4518" spans="1:16" x14ac:dyDescent="0.3">
      <c r="A4518" t="s">
        <v>37293</v>
      </c>
      <c r="B4518" t="s">
        <v>4443</v>
      </c>
      <c r="C4518" t="s">
        <v>37294</v>
      </c>
      <c r="D4518" t="s">
        <v>37295</v>
      </c>
      <c r="E4518" t="s">
        <v>37296</v>
      </c>
      <c r="F4518" t="s">
        <v>37297</v>
      </c>
      <c r="G4518" t="s">
        <v>3917</v>
      </c>
      <c r="H4518">
        <v>2463.3200000000002</v>
      </c>
      <c r="I4518">
        <v>41.6</v>
      </c>
      <c r="K4518" t="s">
        <v>37298</v>
      </c>
      <c r="L4518">
        <v>422009</v>
      </c>
      <c r="M4518">
        <v>0</v>
      </c>
      <c r="N4518" t="s">
        <v>5712</v>
      </c>
      <c r="O4518" t="s">
        <v>37299</v>
      </c>
    </row>
    <row r="4519" spans="1:16" x14ac:dyDescent="0.3">
      <c r="A4519" t="s">
        <v>37300</v>
      </c>
      <c r="B4519" t="s">
        <v>4443</v>
      </c>
      <c r="C4519" t="s">
        <v>37301</v>
      </c>
      <c r="D4519" t="s">
        <v>37302</v>
      </c>
      <c r="E4519" t="s">
        <v>37303</v>
      </c>
      <c r="F4519" t="s">
        <v>37304</v>
      </c>
      <c r="G4519" t="s">
        <v>3917</v>
      </c>
      <c r="H4519">
        <v>2477.23</v>
      </c>
      <c r="I4519">
        <v>42.5</v>
      </c>
      <c r="K4519" t="s">
        <v>37305</v>
      </c>
      <c r="L4519">
        <v>438125</v>
      </c>
      <c r="M4519">
        <v>0</v>
      </c>
      <c r="N4519" t="s">
        <v>5712</v>
      </c>
      <c r="O4519" t="s">
        <v>37306</v>
      </c>
    </row>
    <row r="4520" spans="1:16" x14ac:dyDescent="0.3">
      <c r="A4520" t="s">
        <v>37307</v>
      </c>
      <c r="B4520" t="s">
        <v>4443</v>
      </c>
      <c r="C4520" t="s">
        <v>37308</v>
      </c>
      <c r="D4520" t="s">
        <v>37309</v>
      </c>
      <c r="E4520" t="s">
        <v>37310</v>
      </c>
      <c r="F4520" t="s">
        <v>37311</v>
      </c>
      <c r="G4520" t="s">
        <v>3917</v>
      </c>
      <c r="H4520">
        <v>2602.2800000000002</v>
      </c>
      <c r="I4520">
        <v>41.7</v>
      </c>
      <c r="K4520" t="s">
        <v>37312</v>
      </c>
      <c r="L4520">
        <v>644728</v>
      </c>
      <c r="M4520">
        <v>0</v>
      </c>
      <c r="N4520" t="s">
        <v>5712</v>
      </c>
      <c r="O4520" t="s">
        <v>37313</v>
      </c>
    </row>
    <row r="4521" spans="1:16" x14ac:dyDescent="0.3">
      <c r="A4521" t="s">
        <v>37314</v>
      </c>
      <c r="B4521" t="s">
        <v>4443</v>
      </c>
      <c r="C4521" t="s">
        <v>37315</v>
      </c>
      <c r="D4521" t="s">
        <v>37316</v>
      </c>
      <c r="E4521" t="s">
        <v>37317</v>
      </c>
      <c r="F4521" t="s">
        <v>37318</v>
      </c>
      <c r="G4521" t="s">
        <v>3917</v>
      </c>
      <c r="H4521">
        <v>3091.17</v>
      </c>
      <c r="I4521">
        <v>42</v>
      </c>
      <c r="K4521" t="s">
        <v>37319</v>
      </c>
      <c r="L4521">
        <v>2068312</v>
      </c>
      <c r="M4521">
        <v>0</v>
      </c>
      <c r="N4521" t="s">
        <v>5712</v>
      </c>
      <c r="O4521" t="s">
        <v>37320</v>
      </c>
    </row>
    <row r="4522" spans="1:16" x14ac:dyDescent="0.3">
      <c r="A4522" t="s">
        <v>37321</v>
      </c>
      <c r="B4522" t="s">
        <v>4443</v>
      </c>
      <c r="C4522" t="s">
        <v>37322</v>
      </c>
      <c r="D4522" t="s">
        <v>37323</v>
      </c>
      <c r="E4522" t="s">
        <v>37324</v>
      </c>
      <c r="F4522" t="s">
        <v>37325</v>
      </c>
      <c r="G4522" t="s">
        <v>3917</v>
      </c>
      <c r="H4522">
        <v>2346.42</v>
      </c>
      <c r="I4522">
        <v>41.9</v>
      </c>
      <c r="K4522" t="s">
        <v>37326</v>
      </c>
      <c r="L4522">
        <v>1269643</v>
      </c>
      <c r="M4522">
        <v>0</v>
      </c>
      <c r="N4522" t="s">
        <v>5712</v>
      </c>
      <c r="O4522" t="s">
        <v>37327</v>
      </c>
    </row>
    <row r="4523" spans="1:16" x14ac:dyDescent="0.3">
      <c r="A4523" t="s">
        <v>37328</v>
      </c>
      <c r="B4523" t="s">
        <v>4443</v>
      </c>
      <c r="C4523" t="s">
        <v>37329</v>
      </c>
      <c r="D4523" t="s">
        <v>37330</v>
      </c>
      <c r="E4523" t="s">
        <v>37331</v>
      </c>
      <c r="F4523" t="s">
        <v>37332</v>
      </c>
      <c r="G4523" t="s">
        <v>3917</v>
      </c>
      <c r="H4523">
        <v>2601.42</v>
      </c>
      <c r="I4523">
        <v>40</v>
      </c>
      <c r="K4523" t="s">
        <v>37333</v>
      </c>
      <c r="L4523">
        <v>577370</v>
      </c>
      <c r="M4523">
        <v>0</v>
      </c>
      <c r="N4523" t="s">
        <v>5712</v>
      </c>
      <c r="O4523" t="s">
        <v>37334</v>
      </c>
    </row>
    <row r="4524" spans="1:16" x14ac:dyDescent="0.3">
      <c r="A4524" t="s">
        <v>37335</v>
      </c>
      <c r="B4524" t="s">
        <v>4443</v>
      </c>
      <c r="C4524" t="s">
        <v>37336</v>
      </c>
      <c r="D4524" t="s">
        <v>37337</v>
      </c>
      <c r="E4524" t="s">
        <v>37338</v>
      </c>
      <c r="F4524" t="s">
        <v>37339</v>
      </c>
      <c r="G4524" t="s">
        <v>3917</v>
      </c>
      <c r="H4524">
        <v>2640.07</v>
      </c>
      <c r="I4524">
        <v>41.6</v>
      </c>
      <c r="K4524" t="s">
        <v>37340</v>
      </c>
      <c r="L4524">
        <v>1183730</v>
      </c>
      <c r="M4524">
        <v>0</v>
      </c>
      <c r="N4524" t="s">
        <v>5712</v>
      </c>
      <c r="O4524" t="s">
        <v>37341</v>
      </c>
    </row>
    <row r="4525" spans="1:16" x14ac:dyDescent="0.3">
      <c r="A4525" t="s">
        <v>37342</v>
      </c>
      <c r="B4525" t="s">
        <v>4443</v>
      </c>
      <c r="C4525" t="s">
        <v>37343</v>
      </c>
      <c r="D4525" t="s">
        <v>37344</v>
      </c>
      <c r="E4525" t="s">
        <v>37345</v>
      </c>
      <c r="F4525" t="s">
        <v>37346</v>
      </c>
      <c r="G4525" t="s">
        <v>3917</v>
      </c>
      <c r="H4525">
        <v>2611.19</v>
      </c>
      <c r="I4525">
        <v>42.3</v>
      </c>
      <c r="K4525" t="s">
        <v>37347</v>
      </c>
      <c r="L4525">
        <v>1158100</v>
      </c>
      <c r="M4525">
        <v>0</v>
      </c>
      <c r="N4525" t="s">
        <v>5712</v>
      </c>
      <c r="O4525" t="s">
        <v>37348</v>
      </c>
    </row>
    <row r="4526" spans="1:16" x14ac:dyDescent="0.3">
      <c r="A4526" t="s">
        <v>37349</v>
      </c>
      <c r="B4526" t="s">
        <v>4443</v>
      </c>
      <c r="C4526" t="s">
        <v>37350</v>
      </c>
      <c r="D4526" t="s">
        <v>37351</v>
      </c>
      <c r="E4526" t="s">
        <v>37352</v>
      </c>
      <c r="F4526" t="s">
        <v>37353</v>
      </c>
      <c r="G4526" t="s">
        <v>3917</v>
      </c>
      <c r="H4526">
        <v>2897.03</v>
      </c>
      <c r="I4526">
        <v>40.700000000000003</v>
      </c>
      <c r="K4526" t="s">
        <v>37354</v>
      </c>
      <c r="L4526">
        <v>869075</v>
      </c>
      <c r="M4526">
        <v>0</v>
      </c>
      <c r="N4526" t="s">
        <v>5712</v>
      </c>
      <c r="O4526" t="s">
        <v>37355</v>
      </c>
    </row>
    <row r="4527" spans="1:16" x14ac:dyDescent="0.3">
      <c r="A4527" t="s">
        <v>37356</v>
      </c>
      <c r="B4527" t="s">
        <v>4443</v>
      </c>
      <c r="C4527" t="s">
        <v>37357</v>
      </c>
      <c r="D4527" t="s">
        <v>37358</v>
      </c>
      <c r="E4527" t="s">
        <v>37359</v>
      </c>
      <c r="F4527" t="s">
        <v>37360</v>
      </c>
      <c r="G4527" t="s">
        <v>3917</v>
      </c>
      <c r="H4527">
        <v>3493.72</v>
      </c>
      <c r="I4527">
        <v>40.799999999999997</v>
      </c>
      <c r="K4527" t="s">
        <v>37361</v>
      </c>
      <c r="L4527">
        <v>1666189</v>
      </c>
      <c r="M4527">
        <v>0</v>
      </c>
      <c r="N4527" t="s">
        <v>5712</v>
      </c>
      <c r="O4527" t="s">
        <v>37362</v>
      </c>
    </row>
    <row r="4528" spans="1:16" x14ac:dyDescent="0.3">
      <c r="A4528" t="s">
        <v>37363</v>
      </c>
      <c r="B4528" t="s">
        <v>4443</v>
      </c>
      <c r="C4528" t="s">
        <v>37364</v>
      </c>
      <c r="D4528" t="s">
        <v>37365</v>
      </c>
      <c r="E4528" t="s">
        <v>37366</v>
      </c>
      <c r="F4528" t="s">
        <v>37367</v>
      </c>
      <c r="G4528" t="s">
        <v>3917</v>
      </c>
      <c r="H4528">
        <v>2068.87</v>
      </c>
      <c r="I4528">
        <v>42</v>
      </c>
      <c r="K4528" t="s">
        <v>37368</v>
      </c>
      <c r="L4528">
        <v>640296</v>
      </c>
      <c r="M4528">
        <v>0</v>
      </c>
      <c r="N4528" t="s">
        <v>5712</v>
      </c>
      <c r="O4528" t="s">
        <v>37369</v>
      </c>
    </row>
    <row r="4529" spans="1:15" x14ac:dyDescent="0.3">
      <c r="A4529" t="s">
        <v>37370</v>
      </c>
      <c r="B4529" t="s">
        <v>4443</v>
      </c>
      <c r="C4529" t="s">
        <v>37371</v>
      </c>
      <c r="D4529" t="s">
        <v>37372</v>
      </c>
      <c r="E4529" t="s">
        <v>37373</v>
      </c>
      <c r="F4529" t="s">
        <v>37374</v>
      </c>
      <c r="G4529" t="s">
        <v>3917</v>
      </c>
      <c r="H4529">
        <v>2589.96</v>
      </c>
      <c r="I4529">
        <v>42.6</v>
      </c>
      <c r="K4529" t="s">
        <v>37375</v>
      </c>
      <c r="L4529">
        <v>1082489</v>
      </c>
      <c r="M4529">
        <v>0</v>
      </c>
      <c r="N4529" t="s">
        <v>5712</v>
      </c>
      <c r="O4529" t="s">
        <v>37376</v>
      </c>
    </row>
    <row r="4530" spans="1:15" x14ac:dyDescent="0.3">
      <c r="A4530" t="s">
        <v>37377</v>
      </c>
      <c r="B4530" t="s">
        <v>4443</v>
      </c>
      <c r="C4530" t="s">
        <v>37378</v>
      </c>
      <c r="D4530" t="s">
        <v>37379</v>
      </c>
      <c r="E4530" t="s">
        <v>37380</v>
      </c>
      <c r="F4530" t="s">
        <v>37381</v>
      </c>
      <c r="G4530" t="s">
        <v>3917</v>
      </c>
      <c r="H4530">
        <v>2709.93</v>
      </c>
      <c r="I4530">
        <v>42.4</v>
      </c>
      <c r="K4530" t="s">
        <v>37382</v>
      </c>
      <c r="L4530">
        <v>1067615</v>
      </c>
      <c r="M4530">
        <v>0</v>
      </c>
      <c r="N4530" t="s">
        <v>5712</v>
      </c>
      <c r="O4530" t="s">
        <v>37383</v>
      </c>
    </row>
    <row r="4531" spans="1:15" x14ac:dyDescent="0.3">
      <c r="A4531" t="s">
        <v>37384</v>
      </c>
      <c r="B4531" t="s">
        <v>3984</v>
      </c>
      <c r="C4531" t="s">
        <v>37385</v>
      </c>
      <c r="D4531" t="s">
        <v>37386</v>
      </c>
      <c r="E4531" t="s">
        <v>37280</v>
      </c>
      <c r="F4531" t="s">
        <v>37387</v>
      </c>
      <c r="G4531" t="s">
        <v>3989</v>
      </c>
      <c r="H4531">
        <v>31.1617</v>
      </c>
      <c r="I4531">
        <v>51.5</v>
      </c>
      <c r="K4531" t="s">
        <v>37388</v>
      </c>
      <c r="L4531">
        <v>1236</v>
      </c>
      <c r="M4531">
        <v>8322</v>
      </c>
      <c r="N4531" t="s">
        <v>13320</v>
      </c>
      <c r="O4531" t="s">
        <v>37389</v>
      </c>
    </row>
    <row r="4532" spans="1:15" x14ac:dyDescent="0.3">
      <c r="A4532" t="s">
        <v>37390</v>
      </c>
      <c r="B4532" t="s">
        <v>3984</v>
      </c>
      <c r="C4532" t="s">
        <v>37391</v>
      </c>
      <c r="D4532" t="s">
        <v>37392</v>
      </c>
      <c r="E4532" t="s">
        <v>37280</v>
      </c>
      <c r="F4532" t="s">
        <v>37393</v>
      </c>
      <c r="G4532" t="s">
        <v>3989</v>
      </c>
      <c r="H4532">
        <v>29.308900000000001</v>
      </c>
      <c r="I4532">
        <v>51.4</v>
      </c>
      <c r="K4532" t="s">
        <v>37394</v>
      </c>
      <c r="L4532">
        <v>1456</v>
      </c>
      <c r="M4532">
        <v>8314</v>
      </c>
      <c r="N4532" t="s">
        <v>13320</v>
      </c>
      <c r="O4532" t="s">
        <v>37395</v>
      </c>
    </row>
    <row r="4533" spans="1:15" x14ac:dyDescent="0.3">
      <c r="A4533" t="s">
        <v>37396</v>
      </c>
      <c r="B4533" t="s">
        <v>3984</v>
      </c>
      <c r="C4533" t="s">
        <v>37397</v>
      </c>
      <c r="D4533" t="s">
        <v>37398</v>
      </c>
      <c r="E4533" t="s">
        <v>37399</v>
      </c>
      <c r="F4533" t="s">
        <v>37400</v>
      </c>
      <c r="G4533" t="s">
        <v>3917</v>
      </c>
      <c r="H4533">
        <v>47.871299999999998</v>
      </c>
      <c r="I4533">
        <v>53.1</v>
      </c>
      <c r="K4533" t="s">
        <v>37401</v>
      </c>
      <c r="L4533">
        <v>756</v>
      </c>
      <c r="M4533">
        <v>0</v>
      </c>
      <c r="N4533" t="s">
        <v>21074</v>
      </c>
      <c r="O4533" t="s">
        <v>37402</v>
      </c>
    </row>
    <row r="4534" spans="1:15" x14ac:dyDescent="0.3">
      <c r="A4534" t="s">
        <v>37403</v>
      </c>
      <c r="B4534" t="s">
        <v>4347</v>
      </c>
      <c r="C4534" t="s">
        <v>37404</v>
      </c>
      <c r="D4534" t="s">
        <v>37405</v>
      </c>
      <c r="E4534" t="s">
        <v>37406</v>
      </c>
      <c r="F4534" t="s">
        <v>37407</v>
      </c>
      <c r="G4534" t="s">
        <v>3989</v>
      </c>
      <c r="H4534">
        <v>26.2194</v>
      </c>
      <c r="I4534">
        <v>60.2</v>
      </c>
      <c r="K4534" t="s">
        <v>37408</v>
      </c>
      <c r="L4534">
        <v>9165</v>
      </c>
      <c r="M4534">
        <v>0</v>
      </c>
      <c r="N4534" t="s">
        <v>21074</v>
      </c>
      <c r="O4534" t="s">
        <v>37409</v>
      </c>
    </row>
    <row r="4535" spans="1:15" x14ac:dyDescent="0.3">
      <c r="A4535" t="s">
        <v>37410</v>
      </c>
      <c r="B4535" t="s">
        <v>6388</v>
      </c>
      <c r="C4535" t="s">
        <v>37411</v>
      </c>
      <c r="D4535" t="s">
        <v>37412</v>
      </c>
      <c r="E4535" t="s">
        <v>37413</v>
      </c>
      <c r="F4535" t="s">
        <v>37414</v>
      </c>
      <c r="G4535" t="s">
        <v>3906</v>
      </c>
      <c r="H4535">
        <v>1980.71</v>
      </c>
      <c r="I4535">
        <v>40.556699999999999</v>
      </c>
      <c r="J4535" t="s">
        <v>37415</v>
      </c>
      <c r="K4535" t="s">
        <v>37416</v>
      </c>
      <c r="L4535">
        <v>1163</v>
      </c>
      <c r="M4535">
        <v>0</v>
      </c>
      <c r="N4535" t="s">
        <v>37417</v>
      </c>
      <c r="O4535" t="s">
        <v>37418</v>
      </c>
    </row>
    <row r="4536" spans="1:15" x14ac:dyDescent="0.3">
      <c r="A4536" t="s">
        <v>37419</v>
      </c>
      <c r="B4536" t="s">
        <v>6388</v>
      </c>
      <c r="C4536" t="s">
        <v>37420</v>
      </c>
      <c r="D4536" t="s">
        <v>37421</v>
      </c>
      <c r="E4536" t="s">
        <v>37422</v>
      </c>
      <c r="F4536" t="s">
        <v>37423</v>
      </c>
      <c r="G4536" t="s">
        <v>3917</v>
      </c>
      <c r="H4536">
        <v>1296.3900000000001</v>
      </c>
      <c r="I4536">
        <v>37.200000000000003</v>
      </c>
      <c r="K4536" t="s">
        <v>37424</v>
      </c>
      <c r="L4536">
        <v>616046</v>
      </c>
      <c r="M4536">
        <v>0</v>
      </c>
      <c r="N4536" t="s">
        <v>5712</v>
      </c>
      <c r="O4536" t="s">
        <v>37425</v>
      </c>
    </row>
    <row r="4537" spans="1:15" x14ac:dyDescent="0.3">
      <c r="A4537" t="s">
        <v>37426</v>
      </c>
      <c r="B4537" t="s">
        <v>4443</v>
      </c>
      <c r="C4537" t="s">
        <v>37427</v>
      </c>
      <c r="D4537" t="s">
        <v>37428</v>
      </c>
      <c r="E4537" t="s">
        <v>37429</v>
      </c>
      <c r="F4537" t="s">
        <v>37430</v>
      </c>
      <c r="G4537" t="s">
        <v>3917</v>
      </c>
      <c r="H4537">
        <v>2448.21</v>
      </c>
      <c r="I4537">
        <v>42</v>
      </c>
      <c r="K4537" t="s">
        <v>37431</v>
      </c>
      <c r="L4537">
        <v>312364</v>
      </c>
      <c r="M4537">
        <v>0</v>
      </c>
      <c r="N4537" t="s">
        <v>5712</v>
      </c>
      <c r="O4537" t="s">
        <v>37432</v>
      </c>
    </row>
    <row r="4538" spans="1:15" x14ac:dyDescent="0.3">
      <c r="A4538" t="s">
        <v>37433</v>
      </c>
      <c r="B4538" t="s">
        <v>4443</v>
      </c>
      <c r="C4538" t="s">
        <v>37434</v>
      </c>
      <c r="D4538" t="s">
        <v>37435</v>
      </c>
      <c r="E4538" t="s">
        <v>37436</v>
      </c>
      <c r="F4538" t="s">
        <v>37437</v>
      </c>
      <c r="G4538" t="s">
        <v>3917</v>
      </c>
      <c r="H4538">
        <v>2392.4699999999998</v>
      </c>
      <c r="I4538">
        <v>41.8</v>
      </c>
      <c r="K4538" t="s">
        <v>37438</v>
      </c>
      <c r="L4538">
        <v>189370</v>
      </c>
      <c r="M4538">
        <v>0</v>
      </c>
      <c r="N4538" t="s">
        <v>5712</v>
      </c>
      <c r="O4538" t="s">
        <v>37439</v>
      </c>
    </row>
    <row r="4539" spans="1:15" x14ac:dyDescent="0.3">
      <c r="A4539" t="s">
        <v>37440</v>
      </c>
      <c r="B4539" t="s">
        <v>4443</v>
      </c>
      <c r="C4539" t="s">
        <v>37441</v>
      </c>
      <c r="D4539" t="s">
        <v>37442</v>
      </c>
      <c r="E4539" t="s">
        <v>37443</v>
      </c>
      <c r="F4539" t="s">
        <v>37444</v>
      </c>
      <c r="G4539" t="s">
        <v>3917</v>
      </c>
      <c r="H4539">
        <v>2407.3200000000002</v>
      </c>
      <c r="I4539">
        <v>41.5</v>
      </c>
      <c r="K4539" t="s">
        <v>37445</v>
      </c>
      <c r="L4539">
        <v>321256</v>
      </c>
      <c r="M4539">
        <v>0</v>
      </c>
      <c r="N4539" t="s">
        <v>5712</v>
      </c>
      <c r="O4539" t="s">
        <v>37446</v>
      </c>
    </row>
    <row r="4540" spans="1:15" x14ac:dyDescent="0.3">
      <c r="A4540" t="s">
        <v>37447</v>
      </c>
      <c r="B4540" t="s">
        <v>4443</v>
      </c>
      <c r="C4540" t="s">
        <v>37448</v>
      </c>
      <c r="D4540" t="s">
        <v>37449</v>
      </c>
      <c r="E4540" t="s">
        <v>37450</v>
      </c>
      <c r="F4540" t="s">
        <v>37451</v>
      </c>
      <c r="G4540" t="s">
        <v>3917</v>
      </c>
      <c r="H4540">
        <v>2458.85</v>
      </c>
      <c r="I4540">
        <v>41.5</v>
      </c>
      <c r="K4540" t="s">
        <v>37452</v>
      </c>
      <c r="L4540">
        <v>464036</v>
      </c>
      <c r="M4540">
        <v>0</v>
      </c>
      <c r="N4540" t="s">
        <v>5712</v>
      </c>
      <c r="O4540" t="s">
        <v>37453</v>
      </c>
    </row>
    <row r="4541" spans="1:15" x14ac:dyDescent="0.3">
      <c r="A4541" t="s">
        <v>37454</v>
      </c>
      <c r="B4541" t="s">
        <v>4367</v>
      </c>
      <c r="C4541" t="s">
        <v>37455</v>
      </c>
      <c r="D4541" t="s">
        <v>37456</v>
      </c>
      <c r="E4541" t="s">
        <v>37457</v>
      </c>
      <c r="F4541" t="s">
        <v>37458</v>
      </c>
      <c r="G4541" t="s">
        <v>3906</v>
      </c>
      <c r="H4541">
        <v>404.31200000000001</v>
      </c>
      <c r="I4541">
        <v>45.560200000000002</v>
      </c>
      <c r="J4541" t="s">
        <v>37459</v>
      </c>
      <c r="K4541" t="s">
        <v>37460</v>
      </c>
      <c r="L4541">
        <v>1158</v>
      </c>
      <c r="M4541">
        <v>20140</v>
      </c>
      <c r="N4541" t="s">
        <v>8585</v>
      </c>
      <c r="O4541" t="s">
        <v>37461</v>
      </c>
    </row>
    <row r="4542" spans="1:15" x14ac:dyDescent="0.3">
      <c r="A4542" t="s">
        <v>37462</v>
      </c>
      <c r="B4542" t="s">
        <v>3984</v>
      </c>
      <c r="C4542" t="s">
        <v>37463</v>
      </c>
      <c r="D4542" t="s">
        <v>37464</v>
      </c>
      <c r="E4542" t="s">
        <v>37465</v>
      </c>
      <c r="F4542" t="s">
        <v>37466</v>
      </c>
      <c r="G4542" t="s">
        <v>3917</v>
      </c>
      <c r="H4542">
        <v>15.634399999999999</v>
      </c>
      <c r="I4542">
        <v>52.6</v>
      </c>
      <c r="K4542" t="s">
        <v>37467</v>
      </c>
      <c r="L4542">
        <v>3092</v>
      </c>
      <c r="M4542">
        <v>0</v>
      </c>
      <c r="N4542" t="s">
        <v>8585</v>
      </c>
      <c r="O4542" t="s">
        <v>37468</v>
      </c>
    </row>
    <row r="4543" spans="1:15" x14ac:dyDescent="0.3">
      <c r="A4543" t="s">
        <v>37469</v>
      </c>
      <c r="B4543" t="s">
        <v>4347</v>
      </c>
      <c r="C4543" t="s">
        <v>37470</v>
      </c>
      <c r="D4543" t="s">
        <v>37471</v>
      </c>
      <c r="E4543" t="s">
        <v>37465</v>
      </c>
      <c r="F4543" t="s">
        <v>37472</v>
      </c>
      <c r="G4543" t="s">
        <v>3989</v>
      </c>
      <c r="H4543">
        <v>6.4574499999999997</v>
      </c>
      <c r="I4543">
        <v>56.1</v>
      </c>
      <c r="K4543" t="s">
        <v>37473</v>
      </c>
      <c r="L4543">
        <v>1606</v>
      </c>
      <c r="M4543">
        <v>0</v>
      </c>
      <c r="N4543" t="s">
        <v>8585</v>
      </c>
      <c r="O4543" t="s">
        <v>37474</v>
      </c>
    </row>
    <row r="4544" spans="1:15" x14ac:dyDescent="0.3">
      <c r="A4544" t="s">
        <v>37475</v>
      </c>
      <c r="B4544" t="s">
        <v>3984</v>
      </c>
      <c r="C4544" t="s">
        <v>37476</v>
      </c>
      <c r="D4544" t="s">
        <v>37477</v>
      </c>
      <c r="E4544" t="s">
        <v>37465</v>
      </c>
      <c r="F4544" t="s">
        <v>37478</v>
      </c>
      <c r="G4544" t="s">
        <v>3917</v>
      </c>
      <c r="H4544">
        <v>24.6663</v>
      </c>
      <c r="I4544">
        <v>49.6</v>
      </c>
      <c r="K4544" t="s">
        <v>37479</v>
      </c>
      <c r="L4544">
        <v>3644</v>
      </c>
      <c r="M4544">
        <v>0</v>
      </c>
      <c r="N4544" t="s">
        <v>8585</v>
      </c>
      <c r="O4544" t="s">
        <v>37480</v>
      </c>
    </row>
    <row r="4545" spans="1:16" x14ac:dyDescent="0.3">
      <c r="A4545" t="s">
        <v>37481</v>
      </c>
      <c r="B4545" t="s">
        <v>4443</v>
      </c>
      <c r="C4545" t="s">
        <v>37482</v>
      </c>
      <c r="D4545" t="s">
        <v>37483</v>
      </c>
      <c r="E4545" t="s">
        <v>37484</v>
      </c>
      <c r="F4545" t="s">
        <v>37485</v>
      </c>
      <c r="G4545" t="s">
        <v>3917</v>
      </c>
      <c r="H4545">
        <v>1775.85</v>
      </c>
      <c r="I4545">
        <v>42.3</v>
      </c>
      <c r="K4545" t="s">
        <v>37486</v>
      </c>
      <c r="L4545">
        <v>177620</v>
      </c>
      <c r="M4545">
        <v>0</v>
      </c>
      <c r="N4545" t="s">
        <v>8585</v>
      </c>
      <c r="O4545" t="s">
        <v>37487</v>
      </c>
    </row>
    <row r="4546" spans="1:16" x14ac:dyDescent="0.3">
      <c r="A4546" t="s">
        <v>37488</v>
      </c>
      <c r="B4546" t="s">
        <v>4443</v>
      </c>
      <c r="C4546" t="s">
        <v>37489</v>
      </c>
      <c r="D4546" t="s">
        <v>37490</v>
      </c>
      <c r="E4546" t="s">
        <v>37491</v>
      </c>
      <c r="F4546" t="s">
        <v>37492</v>
      </c>
      <c r="G4546" t="s">
        <v>3917</v>
      </c>
      <c r="H4546">
        <v>2111.75</v>
      </c>
      <c r="I4546">
        <v>41.7</v>
      </c>
      <c r="K4546" t="s">
        <v>37493</v>
      </c>
      <c r="L4546">
        <v>205259</v>
      </c>
      <c r="M4546">
        <v>0</v>
      </c>
      <c r="N4546" t="s">
        <v>8585</v>
      </c>
      <c r="O4546" t="s">
        <v>37494</v>
      </c>
    </row>
    <row r="4547" spans="1:16" x14ac:dyDescent="0.3">
      <c r="A4547" t="s">
        <v>37495</v>
      </c>
      <c r="B4547" t="s">
        <v>4443</v>
      </c>
      <c r="D4547" t="s">
        <v>37496</v>
      </c>
      <c r="E4547" t="s">
        <v>37497</v>
      </c>
      <c r="F4547" t="s">
        <v>37498</v>
      </c>
      <c r="G4547" t="s">
        <v>3906</v>
      </c>
      <c r="H4547">
        <v>2468.39</v>
      </c>
      <c r="I4547">
        <v>41.891100000000002</v>
      </c>
      <c r="J4547" t="s">
        <v>37499</v>
      </c>
      <c r="K4547" t="s">
        <v>37500</v>
      </c>
      <c r="L4547">
        <v>2949</v>
      </c>
      <c r="M4547">
        <v>43242</v>
      </c>
      <c r="N4547" t="s">
        <v>15980</v>
      </c>
      <c r="O4547" t="s">
        <v>37501</v>
      </c>
      <c r="P4547" t="s">
        <v>37502</v>
      </c>
    </row>
    <row r="4548" spans="1:16" x14ac:dyDescent="0.3">
      <c r="A4548" t="s">
        <v>37503</v>
      </c>
      <c r="B4548" t="s">
        <v>4443</v>
      </c>
      <c r="C4548" t="s">
        <v>37504</v>
      </c>
      <c r="D4548" t="s">
        <v>37505</v>
      </c>
      <c r="E4548" t="s">
        <v>37506</v>
      </c>
      <c r="F4548" t="s">
        <v>37507</v>
      </c>
      <c r="G4548" t="s">
        <v>3917</v>
      </c>
      <c r="H4548">
        <v>3618.15</v>
      </c>
      <c r="I4548">
        <v>40.9</v>
      </c>
      <c r="K4548" t="s">
        <v>37508</v>
      </c>
      <c r="L4548">
        <v>967933</v>
      </c>
      <c r="M4548">
        <v>0</v>
      </c>
      <c r="N4548" t="s">
        <v>8585</v>
      </c>
      <c r="O4548" t="s">
        <v>37509</v>
      </c>
    </row>
    <row r="4549" spans="1:16" x14ac:dyDescent="0.3">
      <c r="A4549" t="s">
        <v>37510</v>
      </c>
      <c r="B4549" t="s">
        <v>4443</v>
      </c>
      <c r="C4549" t="s">
        <v>37511</v>
      </c>
      <c r="D4549" t="s">
        <v>37512</v>
      </c>
      <c r="E4549" t="s">
        <v>37513</v>
      </c>
      <c r="F4549" t="s">
        <v>37514</v>
      </c>
      <c r="G4549" t="s">
        <v>3917</v>
      </c>
      <c r="H4549">
        <v>2470.92</v>
      </c>
      <c r="I4549">
        <v>41.5</v>
      </c>
      <c r="K4549" t="s">
        <v>37515</v>
      </c>
      <c r="L4549">
        <v>1136598</v>
      </c>
      <c r="M4549">
        <v>0</v>
      </c>
      <c r="N4549" t="s">
        <v>8585</v>
      </c>
      <c r="O4549" t="s">
        <v>37516</v>
      </c>
    </row>
    <row r="4550" spans="1:16" x14ac:dyDescent="0.3">
      <c r="A4550" t="s">
        <v>37517</v>
      </c>
      <c r="B4550" t="s">
        <v>4443</v>
      </c>
      <c r="C4550" t="s">
        <v>37518</v>
      </c>
      <c r="D4550" t="s">
        <v>37519</v>
      </c>
      <c r="E4550" t="s">
        <v>37520</v>
      </c>
      <c r="F4550" t="s">
        <v>37521</v>
      </c>
      <c r="G4550" t="s">
        <v>3917</v>
      </c>
      <c r="H4550">
        <v>2389.37</v>
      </c>
      <c r="I4550">
        <v>41.8</v>
      </c>
      <c r="K4550" t="s">
        <v>37522</v>
      </c>
      <c r="L4550">
        <v>910679</v>
      </c>
      <c r="M4550">
        <v>0</v>
      </c>
      <c r="N4550" t="s">
        <v>8585</v>
      </c>
      <c r="O4550" t="s">
        <v>37523</v>
      </c>
    </row>
    <row r="4551" spans="1:16" x14ac:dyDescent="0.3">
      <c r="A4551" t="s">
        <v>37524</v>
      </c>
      <c r="B4551" t="s">
        <v>4443</v>
      </c>
      <c r="C4551" t="s">
        <v>37434</v>
      </c>
      <c r="D4551" t="s">
        <v>37525</v>
      </c>
      <c r="E4551" t="s">
        <v>37526</v>
      </c>
      <c r="F4551" t="s">
        <v>37527</v>
      </c>
      <c r="G4551" t="s">
        <v>3917</v>
      </c>
      <c r="H4551">
        <v>2527.15</v>
      </c>
      <c r="I4551">
        <v>41.6</v>
      </c>
      <c r="K4551" t="s">
        <v>37528</v>
      </c>
      <c r="L4551">
        <v>466805</v>
      </c>
      <c r="M4551">
        <v>0</v>
      </c>
      <c r="N4551" t="s">
        <v>8585</v>
      </c>
      <c r="O4551" t="s">
        <v>37529</v>
      </c>
    </row>
    <row r="4552" spans="1:16" x14ac:dyDescent="0.3">
      <c r="A4552" t="s">
        <v>37530</v>
      </c>
      <c r="B4552" t="s">
        <v>4443</v>
      </c>
      <c r="C4552" t="s">
        <v>37531</v>
      </c>
      <c r="D4552" t="s">
        <v>37532</v>
      </c>
      <c r="E4552" t="s">
        <v>37533</v>
      </c>
      <c r="F4552" t="s">
        <v>37534</v>
      </c>
      <c r="G4552" t="s">
        <v>3917</v>
      </c>
      <c r="H4552">
        <v>2797.69</v>
      </c>
      <c r="I4552">
        <v>41.7</v>
      </c>
      <c r="K4552" t="s">
        <v>37535</v>
      </c>
      <c r="L4552">
        <v>1801720</v>
      </c>
      <c r="M4552">
        <v>0</v>
      </c>
      <c r="N4552" t="s">
        <v>8585</v>
      </c>
      <c r="O4552" t="s">
        <v>37536</v>
      </c>
    </row>
    <row r="4553" spans="1:16" x14ac:dyDescent="0.3">
      <c r="A4553" t="s">
        <v>37537</v>
      </c>
      <c r="B4553" t="s">
        <v>4443</v>
      </c>
      <c r="C4553" t="s">
        <v>37538</v>
      </c>
      <c r="D4553" t="s">
        <v>37539</v>
      </c>
      <c r="E4553" t="s">
        <v>37540</v>
      </c>
      <c r="F4553" t="s">
        <v>37541</v>
      </c>
      <c r="G4553" t="s">
        <v>3917</v>
      </c>
      <c r="H4553">
        <v>2322.4699999999998</v>
      </c>
      <c r="I4553">
        <v>42.7</v>
      </c>
      <c r="K4553" t="s">
        <v>37542</v>
      </c>
      <c r="L4553">
        <v>860073</v>
      </c>
      <c r="M4553">
        <v>0</v>
      </c>
      <c r="N4553" t="s">
        <v>8585</v>
      </c>
      <c r="O4553" t="s">
        <v>37543</v>
      </c>
    </row>
    <row r="4554" spans="1:16" x14ac:dyDescent="0.3">
      <c r="A4554" t="s">
        <v>37544</v>
      </c>
      <c r="B4554" t="s">
        <v>4443</v>
      </c>
      <c r="C4554" t="s">
        <v>37545</v>
      </c>
      <c r="D4554" t="s">
        <v>37546</v>
      </c>
      <c r="E4554" t="s">
        <v>37547</v>
      </c>
      <c r="F4554" t="s">
        <v>37548</v>
      </c>
      <c r="G4554" t="s">
        <v>3917</v>
      </c>
      <c r="H4554">
        <v>3289.61</v>
      </c>
      <c r="I4554">
        <v>39.799999999999997</v>
      </c>
      <c r="K4554" t="s">
        <v>37549</v>
      </c>
      <c r="L4554">
        <v>1905764</v>
      </c>
      <c r="M4554">
        <v>0</v>
      </c>
      <c r="N4554" t="s">
        <v>8585</v>
      </c>
      <c r="O4554" t="s">
        <v>37550</v>
      </c>
    </row>
    <row r="4555" spans="1:16" x14ac:dyDescent="0.3">
      <c r="A4555" t="s">
        <v>37551</v>
      </c>
      <c r="B4555" t="s">
        <v>4443</v>
      </c>
      <c r="C4555" t="s">
        <v>37552</v>
      </c>
      <c r="D4555" t="s">
        <v>37553</v>
      </c>
      <c r="E4555" t="s">
        <v>37554</v>
      </c>
      <c r="F4555" t="s">
        <v>37555</v>
      </c>
      <c r="G4555" t="s">
        <v>3917</v>
      </c>
      <c r="H4555">
        <v>1897.64</v>
      </c>
      <c r="I4555">
        <v>39.6</v>
      </c>
      <c r="K4555" t="s">
        <v>37556</v>
      </c>
      <c r="L4555">
        <v>171985</v>
      </c>
      <c r="M4555">
        <v>0</v>
      </c>
      <c r="N4555" t="s">
        <v>8585</v>
      </c>
      <c r="O4555" t="s">
        <v>37557</v>
      </c>
    </row>
    <row r="4556" spans="1:16" x14ac:dyDescent="0.3">
      <c r="A4556" t="s">
        <v>37558</v>
      </c>
      <c r="B4556" t="s">
        <v>4443</v>
      </c>
      <c r="C4556" t="s">
        <v>37559</v>
      </c>
      <c r="D4556" t="s">
        <v>37560</v>
      </c>
      <c r="E4556" t="s">
        <v>37561</v>
      </c>
      <c r="F4556" t="s">
        <v>37562</v>
      </c>
      <c r="G4556" t="s">
        <v>3917</v>
      </c>
      <c r="H4556">
        <v>2440.75</v>
      </c>
      <c r="I4556">
        <v>41.3</v>
      </c>
      <c r="K4556" t="s">
        <v>37563</v>
      </c>
      <c r="L4556">
        <v>840200</v>
      </c>
      <c r="M4556">
        <v>0</v>
      </c>
      <c r="N4556" t="s">
        <v>8585</v>
      </c>
      <c r="O4556" t="s">
        <v>37564</v>
      </c>
    </row>
    <row r="4557" spans="1:16" x14ac:dyDescent="0.3">
      <c r="A4557" t="s">
        <v>37565</v>
      </c>
      <c r="B4557" t="s">
        <v>4443</v>
      </c>
      <c r="C4557" t="s">
        <v>37566</v>
      </c>
      <c r="D4557" t="s">
        <v>37567</v>
      </c>
      <c r="E4557" t="s">
        <v>37568</v>
      </c>
      <c r="F4557" t="s">
        <v>37569</v>
      </c>
      <c r="G4557" t="s">
        <v>3917</v>
      </c>
      <c r="H4557">
        <v>2734.59</v>
      </c>
      <c r="I4557">
        <v>39.799999999999997</v>
      </c>
      <c r="K4557" t="s">
        <v>37570</v>
      </c>
      <c r="L4557">
        <v>655342</v>
      </c>
      <c r="M4557">
        <v>0</v>
      </c>
      <c r="N4557" t="s">
        <v>8585</v>
      </c>
      <c r="O4557" t="s">
        <v>37571</v>
      </c>
    </row>
    <row r="4558" spans="1:16" x14ac:dyDescent="0.3">
      <c r="A4558" t="s">
        <v>37572</v>
      </c>
      <c r="B4558" t="s">
        <v>4443</v>
      </c>
      <c r="C4558" t="s">
        <v>32023</v>
      </c>
      <c r="D4558" t="s">
        <v>37573</v>
      </c>
      <c r="E4558" t="s">
        <v>37574</v>
      </c>
      <c r="F4558" t="s">
        <v>37575</v>
      </c>
      <c r="G4558" t="s">
        <v>3917</v>
      </c>
      <c r="H4558">
        <v>2272.09</v>
      </c>
      <c r="I4558">
        <v>41</v>
      </c>
      <c r="K4558" t="s">
        <v>37576</v>
      </c>
      <c r="L4558">
        <v>1224256</v>
      </c>
      <c r="M4558">
        <v>0</v>
      </c>
      <c r="N4558" t="s">
        <v>8585</v>
      </c>
      <c r="O4558" t="s">
        <v>37577</v>
      </c>
    </row>
    <row r="4559" spans="1:16" x14ac:dyDescent="0.3">
      <c r="A4559" t="s">
        <v>37578</v>
      </c>
      <c r="B4559" t="s">
        <v>4443</v>
      </c>
      <c r="C4559" t="s">
        <v>37579</v>
      </c>
      <c r="D4559" t="s">
        <v>37580</v>
      </c>
      <c r="E4559" t="s">
        <v>37581</v>
      </c>
      <c r="F4559" t="s">
        <v>37582</v>
      </c>
      <c r="G4559" t="s">
        <v>3917</v>
      </c>
      <c r="H4559">
        <v>2397.7199999999998</v>
      </c>
      <c r="I4559">
        <v>42.1</v>
      </c>
      <c r="K4559" t="s">
        <v>37583</v>
      </c>
      <c r="L4559">
        <v>1102952</v>
      </c>
      <c r="M4559">
        <v>0</v>
      </c>
      <c r="N4559" t="s">
        <v>8585</v>
      </c>
      <c r="O4559" t="s">
        <v>37584</v>
      </c>
    </row>
    <row r="4560" spans="1:16" x14ac:dyDescent="0.3">
      <c r="A4560" t="s">
        <v>37585</v>
      </c>
      <c r="B4560" t="s">
        <v>4443</v>
      </c>
      <c r="C4560" t="s">
        <v>37586</v>
      </c>
      <c r="D4560" t="s">
        <v>37587</v>
      </c>
      <c r="E4560" t="s">
        <v>37588</v>
      </c>
      <c r="F4560" t="s">
        <v>37589</v>
      </c>
      <c r="G4560" t="s">
        <v>3917</v>
      </c>
      <c r="H4560">
        <v>2688.56</v>
      </c>
      <c r="I4560">
        <v>41.8</v>
      </c>
      <c r="K4560" t="s">
        <v>37590</v>
      </c>
      <c r="L4560">
        <v>1158438</v>
      </c>
      <c r="M4560">
        <v>0</v>
      </c>
      <c r="N4560" t="s">
        <v>8585</v>
      </c>
      <c r="O4560" t="s">
        <v>37591</v>
      </c>
    </row>
    <row r="4561" spans="1:15" x14ac:dyDescent="0.3">
      <c r="A4561" t="s">
        <v>37592</v>
      </c>
      <c r="B4561" t="s">
        <v>4443</v>
      </c>
      <c r="C4561" t="s">
        <v>37593</v>
      </c>
      <c r="D4561" t="s">
        <v>37594</v>
      </c>
      <c r="E4561" t="s">
        <v>37595</v>
      </c>
      <c r="F4561" t="s">
        <v>37596</v>
      </c>
      <c r="G4561" t="s">
        <v>3917</v>
      </c>
      <c r="H4561">
        <v>2815.01</v>
      </c>
      <c r="I4561">
        <v>41.5</v>
      </c>
      <c r="K4561" t="s">
        <v>37597</v>
      </c>
      <c r="L4561">
        <v>1267939</v>
      </c>
      <c r="M4561">
        <v>0</v>
      </c>
      <c r="N4561" t="s">
        <v>8585</v>
      </c>
      <c r="O4561" t="s">
        <v>37598</v>
      </c>
    </row>
    <row r="4562" spans="1:15" x14ac:dyDescent="0.3">
      <c r="A4562" t="s">
        <v>37599</v>
      </c>
      <c r="B4562" t="s">
        <v>4443</v>
      </c>
      <c r="C4562" t="s">
        <v>37600</v>
      </c>
      <c r="D4562" t="s">
        <v>37601</v>
      </c>
      <c r="E4562" t="s">
        <v>37602</v>
      </c>
      <c r="F4562" t="s">
        <v>37603</v>
      </c>
      <c r="G4562" t="s">
        <v>3917</v>
      </c>
      <c r="H4562">
        <v>3077.35</v>
      </c>
      <c r="I4562">
        <v>40.1</v>
      </c>
      <c r="K4562" t="s">
        <v>37604</v>
      </c>
      <c r="L4562">
        <v>1368179</v>
      </c>
      <c r="M4562">
        <v>0</v>
      </c>
      <c r="N4562" t="s">
        <v>8585</v>
      </c>
      <c r="O4562" t="s">
        <v>37605</v>
      </c>
    </row>
    <row r="4563" spans="1:15" x14ac:dyDescent="0.3">
      <c r="A4563" t="s">
        <v>37606</v>
      </c>
      <c r="B4563" t="s">
        <v>4443</v>
      </c>
      <c r="C4563" t="s">
        <v>37607</v>
      </c>
      <c r="D4563" t="s">
        <v>37608</v>
      </c>
      <c r="E4563" t="s">
        <v>37609</v>
      </c>
      <c r="F4563" t="s">
        <v>37610</v>
      </c>
      <c r="G4563" t="s">
        <v>3917</v>
      </c>
      <c r="H4563">
        <v>3278.86</v>
      </c>
      <c r="I4563">
        <v>41.2</v>
      </c>
      <c r="K4563" t="s">
        <v>37611</v>
      </c>
      <c r="L4563">
        <v>2119200</v>
      </c>
      <c r="M4563">
        <v>0</v>
      </c>
      <c r="N4563" t="s">
        <v>8585</v>
      </c>
      <c r="O4563" t="s">
        <v>37612</v>
      </c>
    </row>
    <row r="4564" spans="1:15" x14ac:dyDescent="0.3">
      <c r="A4564" t="s">
        <v>37613</v>
      </c>
      <c r="B4564" t="s">
        <v>4443</v>
      </c>
      <c r="C4564" t="s">
        <v>37614</v>
      </c>
      <c r="D4564" t="s">
        <v>37615</v>
      </c>
      <c r="E4564" t="s">
        <v>37616</v>
      </c>
      <c r="F4564" t="s">
        <v>37617</v>
      </c>
      <c r="G4564" t="s">
        <v>3917</v>
      </c>
      <c r="H4564">
        <v>3082.22</v>
      </c>
      <c r="I4564">
        <v>39.799999999999997</v>
      </c>
      <c r="K4564" t="s">
        <v>37618</v>
      </c>
      <c r="L4564">
        <v>2415412</v>
      </c>
      <c r="M4564">
        <v>0</v>
      </c>
      <c r="N4564" t="s">
        <v>8585</v>
      </c>
      <c r="O4564" t="s">
        <v>37619</v>
      </c>
    </row>
    <row r="4565" spans="1:15" x14ac:dyDescent="0.3">
      <c r="A4565" t="s">
        <v>37620</v>
      </c>
      <c r="B4565" t="s">
        <v>4443</v>
      </c>
      <c r="C4565" t="s">
        <v>37621</v>
      </c>
      <c r="D4565" t="s">
        <v>37622</v>
      </c>
      <c r="E4565" t="s">
        <v>37623</v>
      </c>
      <c r="F4565" t="s">
        <v>37624</v>
      </c>
      <c r="G4565" t="s">
        <v>3917</v>
      </c>
      <c r="H4565">
        <v>3033.62</v>
      </c>
      <c r="I4565">
        <v>40.799999999999997</v>
      </c>
      <c r="K4565" t="s">
        <v>37625</v>
      </c>
      <c r="L4565">
        <v>1136565</v>
      </c>
      <c r="M4565">
        <v>0</v>
      </c>
      <c r="N4565" t="s">
        <v>8585</v>
      </c>
      <c r="O4565" t="s">
        <v>37626</v>
      </c>
    </row>
    <row r="4566" spans="1:15" x14ac:dyDescent="0.3">
      <c r="A4566" t="s">
        <v>37627</v>
      </c>
      <c r="B4566" t="s">
        <v>4443</v>
      </c>
      <c r="C4566" t="s">
        <v>37628</v>
      </c>
      <c r="D4566" t="s">
        <v>37629</v>
      </c>
      <c r="E4566" t="s">
        <v>37630</v>
      </c>
      <c r="F4566" t="s">
        <v>37631</v>
      </c>
      <c r="G4566" t="s">
        <v>3917</v>
      </c>
      <c r="H4566">
        <v>3005.54</v>
      </c>
      <c r="I4566">
        <v>40.6</v>
      </c>
      <c r="K4566" t="s">
        <v>37632</v>
      </c>
      <c r="L4566">
        <v>1279526</v>
      </c>
      <c r="M4566">
        <v>0</v>
      </c>
      <c r="N4566" t="s">
        <v>8585</v>
      </c>
      <c r="O4566" t="s">
        <v>37633</v>
      </c>
    </row>
    <row r="4567" spans="1:15" x14ac:dyDescent="0.3">
      <c r="A4567" t="s">
        <v>37634</v>
      </c>
      <c r="B4567" t="s">
        <v>4443</v>
      </c>
      <c r="C4567" t="s">
        <v>31133</v>
      </c>
      <c r="D4567" t="s">
        <v>37635</v>
      </c>
      <c r="E4567" t="s">
        <v>37636</v>
      </c>
      <c r="F4567" t="s">
        <v>37637</v>
      </c>
      <c r="G4567" t="s">
        <v>3917</v>
      </c>
      <c r="H4567">
        <v>3093.58</v>
      </c>
      <c r="I4567">
        <v>41.9</v>
      </c>
      <c r="K4567" t="s">
        <v>37638</v>
      </c>
      <c r="L4567">
        <v>1284382</v>
      </c>
      <c r="M4567">
        <v>0</v>
      </c>
      <c r="N4567" t="s">
        <v>8585</v>
      </c>
      <c r="O4567" t="s">
        <v>37639</v>
      </c>
    </row>
    <row r="4568" spans="1:15" x14ac:dyDescent="0.3">
      <c r="A4568" t="s">
        <v>37640</v>
      </c>
      <c r="B4568" t="s">
        <v>4443</v>
      </c>
      <c r="C4568" t="s">
        <v>37641</v>
      </c>
      <c r="D4568" t="s">
        <v>37642</v>
      </c>
      <c r="E4568" t="s">
        <v>37643</v>
      </c>
      <c r="F4568" t="s">
        <v>37644</v>
      </c>
      <c r="G4568" t="s">
        <v>3917</v>
      </c>
      <c r="H4568">
        <v>3023.85</v>
      </c>
      <c r="I4568">
        <v>42</v>
      </c>
      <c r="K4568" t="s">
        <v>37645</v>
      </c>
      <c r="L4568">
        <v>2352358</v>
      </c>
      <c r="M4568">
        <v>0</v>
      </c>
      <c r="N4568" t="s">
        <v>8585</v>
      </c>
      <c r="O4568" t="s">
        <v>37646</v>
      </c>
    </row>
    <row r="4569" spans="1:15" x14ac:dyDescent="0.3">
      <c r="A4569" t="s">
        <v>37647</v>
      </c>
      <c r="B4569" t="s">
        <v>4208</v>
      </c>
      <c r="C4569" t="s">
        <v>37648</v>
      </c>
      <c r="D4569" t="s">
        <v>37649</v>
      </c>
      <c r="E4569" t="s">
        <v>37465</v>
      </c>
      <c r="F4569" t="s">
        <v>37650</v>
      </c>
      <c r="G4569" t="s">
        <v>3917</v>
      </c>
      <c r="H4569">
        <v>50.500100000000003</v>
      </c>
      <c r="I4569">
        <v>38.9</v>
      </c>
      <c r="K4569" t="s">
        <v>37651</v>
      </c>
      <c r="L4569">
        <v>7148</v>
      </c>
      <c r="M4569">
        <v>0</v>
      </c>
      <c r="N4569" t="s">
        <v>8585</v>
      </c>
      <c r="O4569" t="s">
        <v>37652</v>
      </c>
    </row>
    <row r="4570" spans="1:15" x14ac:dyDescent="0.3">
      <c r="A4570" t="s">
        <v>37653</v>
      </c>
      <c r="B4570" t="s">
        <v>4226</v>
      </c>
      <c r="C4570" t="s">
        <v>37654</v>
      </c>
      <c r="D4570" t="s">
        <v>37655</v>
      </c>
      <c r="E4570" t="s">
        <v>37465</v>
      </c>
      <c r="F4570" t="s">
        <v>37656</v>
      </c>
      <c r="G4570" t="s">
        <v>3917</v>
      </c>
      <c r="H4570">
        <v>43.768500000000003</v>
      </c>
      <c r="I4570">
        <v>42.3</v>
      </c>
      <c r="K4570" t="s">
        <v>37657</v>
      </c>
      <c r="L4570">
        <v>8507</v>
      </c>
      <c r="M4570">
        <v>0</v>
      </c>
      <c r="N4570" t="s">
        <v>8585</v>
      </c>
      <c r="O4570" t="s">
        <v>37658</v>
      </c>
    </row>
    <row r="4571" spans="1:15" x14ac:dyDescent="0.3">
      <c r="A4571" t="s">
        <v>37659</v>
      </c>
      <c r="B4571" t="s">
        <v>4443</v>
      </c>
      <c r="D4571" t="s">
        <v>37660</v>
      </c>
      <c r="E4571" t="s">
        <v>37661</v>
      </c>
      <c r="F4571" t="s">
        <v>37662</v>
      </c>
      <c r="G4571" t="s">
        <v>3906</v>
      </c>
      <c r="H4571">
        <v>1763.44</v>
      </c>
      <c r="I4571">
        <v>42.559399999999997</v>
      </c>
      <c r="J4571" t="s">
        <v>37663</v>
      </c>
      <c r="K4571" t="s">
        <v>37664</v>
      </c>
      <c r="L4571">
        <v>323</v>
      </c>
      <c r="M4571">
        <v>0</v>
      </c>
      <c r="N4571" t="s">
        <v>37665</v>
      </c>
      <c r="O4571" t="s">
        <v>37666</v>
      </c>
    </row>
    <row r="4572" spans="1:15" x14ac:dyDescent="0.3">
      <c r="A4572" t="s">
        <v>37667</v>
      </c>
      <c r="B4572" t="s">
        <v>4443</v>
      </c>
      <c r="C4572" t="s">
        <v>37668</v>
      </c>
      <c r="D4572" t="s">
        <v>37669</v>
      </c>
      <c r="E4572" t="s">
        <v>37670</v>
      </c>
      <c r="F4572" t="s">
        <v>37671</v>
      </c>
      <c r="G4572" t="s">
        <v>3917</v>
      </c>
      <c r="H4572">
        <v>2331.5500000000002</v>
      </c>
      <c r="I4572">
        <v>43.8</v>
      </c>
      <c r="K4572" t="s">
        <v>37672</v>
      </c>
      <c r="L4572">
        <v>880177</v>
      </c>
      <c r="M4572">
        <v>0</v>
      </c>
      <c r="N4572" t="s">
        <v>8585</v>
      </c>
      <c r="O4572" t="s">
        <v>37673</v>
      </c>
    </row>
    <row r="4573" spans="1:15" x14ac:dyDescent="0.3">
      <c r="A4573" t="s">
        <v>37674</v>
      </c>
      <c r="B4573" t="s">
        <v>4443</v>
      </c>
      <c r="C4573" t="s">
        <v>37675</v>
      </c>
      <c r="D4573" t="s">
        <v>37676</v>
      </c>
      <c r="E4573" t="s">
        <v>37677</v>
      </c>
      <c r="F4573" t="s">
        <v>37678</v>
      </c>
      <c r="G4573" t="s">
        <v>3917</v>
      </c>
      <c r="H4573">
        <v>2933.56</v>
      </c>
      <c r="I4573">
        <v>40.6</v>
      </c>
      <c r="K4573" t="s">
        <v>37679</v>
      </c>
      <c r="L4573">
        <v>892330</v>
      </c>
      <c r="M4573">
        <v>0</v>
      </c>
      <c r="N4573" t="s">
        <v>8585</v>
      </c>
      <c r="O4573" t="s">
        <v>37680</v>
      </c>
    </row>
    <row r="4574" spans="1:15" x14ac:dyDescent="0.3">
      <c r="A4574" t="s">
        <v>37681</v>
      </c>
      <c r="B4574" t="s">
        <v>4443</v>
      </c>
      <c r="C4574" t="s">
        <v>37682</v>
      </c>
      <c r="D4574" t="s">
        <v>37683</v>
      </c>
      <c r="E4574" t="s">
        <v>37684</v>
      </c>
      <c r="F4574" t="s">
        <v>37685</v>
      </c>
      <c r="G4574" t="s">
        <v>3917</v>
      </c>
      <c r="H4574">
        <v>2314.65</v>
      </c>
      <c r="I4574">
        <v>42.4</v>
      </c>
      <c r="K4574" t="s">
        <v>37686</v>
      </c>
      <c r="L4574">
        <v>550090</v>
      </c>
      <c r="M4574">
        <v>0</v>
      </c>
      <c r="N4574" t="s">
        <v>8585</v>
      </c>
      <c r="O4574" t="s">
        <v>37687</v>
      </c>
    </row>
    <row r="4575" spans="1:15" x14ac:dyDescent="0.3">
      <c r="A4575" t="s">
        <v>37688</v>
      </c>
      <c r="B4575" t="s">
        <v>4443</v>
      </c>
      <c r="C4575" t="s">
        <v>37689</v>
      </c>
      <c r="D4575" t="s">
        <v>37690</v>
      </c>
      <c r="E4575" t="s">
        <v>37691</v>
      </c>
      <c r="F4575" t="s">
        <v>37692</v>
      </c>
      <c r="G4575" t="s">
        <v>3917</v>
      </c>
      <c r="H4575">
        <v>3236.15</v>
      </c>
      <c r="I4575">
        <v>43</v>
      </c>
      <c r="K4575" t="s">
        <v>37693</v>
      </c>
      <c r="L4575">
        <v>788895</v>
      </c>
      <c r="M4575">
        <v>0</v>
      </c>
      <c r="N4575" t="s">
        <v>8585</v>
      </c>
      <c r="O4575" t="s">
        <v>37694</v>
      </c>
    </row>
    <row r="4576" spans="1:15" x14ac:dyDescent="0.3">
      <c r="A4576" t="s">
        <v>37695</v>
      </c>
      <c r="B4576" t="s">
        <v>4443</v>
      </c>
      <c r="C4576" t="s">
        <v>37696</v>
      </c>
      <c r="D4576" t="s">
        <v>37697</v>
      </c>
      <c r="E4576" t="s">
        <v>37698</v>
      </c>
      <c r="F4576" t="s">
        <v>37699</v>
      </c>
      <c r="G4576" t="s">
        <v>3917</v>
      </c>
      <c r="H4576">
        <v>2715.04</v>
      </c>
      <c r="I4576">
        <v>42.4</v>
      </c>
      <c r="K4576" t="s">
        <v>37700</v>
      </c>
      <c r="L4576">
        <v>469163</v>
      </c>
      <c r="M4576">
        <v>0</v>
      </c>
      <c r="N4576" t="s">
        <v>8585</v>
      </c>
      <c r="O4576" t="s">
        <v>37701</v>
      </c>
    </row>
    <row r="4577" spans="1:17" x14ac:dyDescent="0.3">
      <c r="A4577" t="s">
        <v>37702</v>
      </c>
      <c r="B4577" t="s">
        <v>3984</v>
      </c>
      <c r="C4577" t="s">
        <v>37703</v>
      </c>
      <c r="D4577" t="s">
        <v>37704</v>
      </c>
      <c r="E4577" t="s">
        <v>37705</v>
      </c>
      <c r="F4577" t="s">
        <v>37706</v>
      </c>
      <c r="G4577" t="s">
        <v>3917</v>
      </c>
      <c r="H4577">
        <v>26.430199999999999</v>
      </c>
      <c r="I4577">
        <v>57.3</v>
      </c>
      <c r="K4577" t="s">
        <v>37707</v>
      </c>
      <c r="L4577">
        <v>869</v>
      </c>
      <c r="M4577">
        <v>0</v>
      </c>
      <c r="N4577" t="s">
        <v>19961</v>
      </c>
      <c r="O4577" t="s">
        <v>37708</v>
      </c>
    </row>
    <row r="4578" spans="1:17" x14ac:dyDescent="0.3">
      <c r="A4578" t="s">
        <v>37709</v>
      </c>
      <c r="B4578" t="s">
        <v>4198</v>
      </c>
      <c r="C4578" t="s">
        <v>37710</v>
      </c>
      <c r="D4578" t="s">
        <v>37711</v>
      </c>
      <c r="E4578" t="s">
        <v>37712</v>
      </c>
      <c r="F4578" t="s">
        <v>37713</v>
      </c>
      <c r="G4578" t="s">
        <v>3917</v>
      </c>
      <c r="H4578">
        <v>11.1768</v>
      </c>
      <c r="I4578">
        <v>44.4</v>
      </c>
      <c r="K4578" t="s">
        <v>37714</v>
      </c>
      <c r="L4578">
        <v>515</v>
      </c>
      <c r="M4578">
        <v>0</v>
      </c>
      <c r="N4578" t="s">
        <v>37715</v>
      </c>
      <c r="O4578" t="s">
        <v>37716</v>
      </c>
    </row>
    <row r="4579" spans="1:17" x14ac:dyDescent="0.3">
      <c r="A4579" t="s">
        <v>37717</v>
      </c>
      <c r="B4579" t="s">
        <v>4198</v>
      </c>
      <c r="C4579" t="s">
        <v>37718</v>
      </c>
      <c r="D4579" t="s">
        <v>37719</v>
      </c>
      <c r="E4579" t="s">
        <v>37712</v>
      </c>
      <c r="F4579" t="s">
        <v>37720</v>
      </c>
      <c r="G4579" t="s">
        <v>3917</v>
      </c>
      <c r="H4579">
        <v>13.915699999999999</v>
      </c>
      <c r="I4579">
        <v>53.7</v>
      </c>
      <c r="K4579" t="s">
        <v>37721</v>
      </c>
      <c r="L4579">
        <v>1958</v>
      </c>
      <c r="M4579">
        <v>0</v>
      </c>
      <c r="N4579" t="s">
        <v>37715</v>
      </c>
      <c r="O4579" t="s">
        <v>37722</v>
      </c>
    </row>
    <row r="4580" spans="1:17" x14ac:dyDescent="0.3">
      <c r="A4580" t="s">
        <v>37723</v>
      </c>
      <c r="B4580" t="s">
        <v>4198</v>
      </c>
      <c r="C4580" t="s">
        <v>37724</v>
      </c>
      <c r="D4580" t="s">
        <v>37725</v>
      </c>
      <c r="E4580" t="s">
        <v>37712</v>
      </c>
      <c r="F4580" t="s">
        <v>37726</v>
      </c>
      <c r="G4580" t="s">
        <v>3917</v>
      </c>
      <c r="H4580">
        <v>16.841200000000001</v>
      </c>
      <c r="I4580">
        <v>53.7</v>
      </c>
      <c r="K4580" t="s">
        <v>37727</v>
      </c>
      <c r="L4580">
        <v>1819</v>
      </c>
      <c r="M4580">
        <v>0</v>
      </c>
      <c r="N4580" t="s">
        <v>37715</v>
      </c>
      <c r="O4580" t="s">
        <v>37728</v>
      </c>
    </row>
    <row r="4581" spans="1:17" x14ac:dyDescent="0.3">
      <c r="A4581" t="s">
        <v>37729</v>
      </c>
      <c r="B4581" t="s">
        <v>4198</v>
      </c>
      <c r="C4581" t="s">
        <v>37730</v>
      </c>
      <c r="D4581" t="s">
        <v>37731</v>
      </c>
      <c r="E4581" t="s">
        <v>37712</v>
      </c>
      <c r="F4581" t="s">
        <v>37732</v>
      </c>
      <c r="G4581" t="s">
        <v>3917</v>
      </c>
      <c r="H4581">
        <v>21.009</v>
      </c>
      <c r="I4581">
        <v>40.799999999999997</v>
      </c>
      <c r="K4581" t="s">
        <v>37733</v>
      </c>
      <c r="L4581">
        <v>2431</v>
      </c>
      <c r="M4581">
        <v>0</v>
      </c>
      <c r="N4581" t="s">
        <v>37715</v>
      </c>
      <c r="O4581" t="s">
        <v>37734</v>
      </c>
    </row>
    <row r="4582" spans="1:17" x14ac:dyDescent="0.3">
      <c r="A4582" t="s">
        <v>37735</v>
      </c>
      <c r="B4582" t="s">
        <v>4226</v>
      </c>
      <c r="C4582" t="s">
        <v>37736</v>
      </c>
      <c r="D4582" t="s">
        <v>37737</v>
      </c>
      <c r="E4582" t="s">
        <v>37738</v>
      </c>
      <c r="F4582" t="s">
        <v>37739</v>
      </c>
      <c r="G4582" t="s">
        <v>3906</v>
      </c>
      <c r="H4582">
        <v>364.33</v>
      </c>
      <c r="I4582">
        <v>37.529800000000002</v>
      </c>
      <c r="J4582" t="s">
        <v>37740</v>
      </c>
      <c r="K4582" t="s">
        <v>37741</v>
      </c>
      <c r="L4582">
        <v>586</v>
      </c>
      <c r="M4582">
        <v>0</v>
      </c>
      <c r="N4582" t="s">
        <v>4631</v>
      </c>
      <c r="O4582" t="s">
        <v>37742</v>
      </c>
    </row>
    <row r="4583" spans="1:17" x14ac:dyDescent="0.3">
      <c r="A4583" t="s">
        <v>37743</v>
      </c>
      <c r="B4583" t="s">
        <v>4772</v>
      </c>
      <c r="C4583" t="s">
        <v>37744</v>
      </c>
      <c r="D4583" t="s">
        <v>37745</v>
      </c>
      <c r="E4583" t="s">
        <v>37746</v>
      </c>
      <c r="F4583" t="s">
        <v>37747</v>
      </c>
      <c r="G4583" t="s">
        <v>3917</v>
      </c>
      <c r="H4583">
        <v>10.2834</v>
      </c>
      <c r="I4583">
        <v>55.2</v>
      </c>
      <c r="K4583" t="s">
        <v>37748</v>
      </c>
      <c r="L4583">
        <v>2200</v>
      </c>
      <c r="M4583">
        <v>0</v>
      </c>
      <c r="N4583" t="s">
        <v>4631</v>
      </c>
      <c r="O4583" t="s">
        <v>37749</v>
      </c>
    </row>
    <row r="4584" spans="1:17" x14ac:dyDescent="0.3">
      <c r="A4584" t="s">
        <v>37750</v>
      </c>
      <c r="B4584" t="s">
        <v>4443</v>
      </c>
      <c r="C4584" t="s">
        <v>37751</v>
      </c>
      <c r="D4584" t="s">
        <v>37752</v>
      </c>
      <c r="E4584" t="s">
        <v>37753</v>
      </c>
      <c r="F4584" t="s">
        <v>37754</v>
      </c>
      <c r="G4584" t="s">
        <v>3906</v>
      </c>
      <c r="H4584">
        <v>2108.83</v>
      </c>
      <c r="I4584">
        <v>42.430500000000002</v>
      </c>
      <c r="J4584" t="s">
        <v>37755</v>
      </c>
      <c r="K4584" t="s">
        <v>37756</v>
      </c>
      <c r="L4584">
        <v>77</v>
      </c>
      <c r="M4584">
        <v>46999</v>
      </c>
      <c r="N4584" t="s">
        <v>4631</v>
      </c>
      <c r="O4584" t="s">
        <v>37757</v>
      </c>
      <c r="P4584" t="s">
        <v>37758</v>
      </c>
    </row>
    <row r="4585" spans="1:17" x14ac:dyDescent="0.3">
      <c r="A4585" t="s">
        <v>37759</v>
      </c>
      <c r="B4585" t="s">
        <v>3912</v>
      </c>
      <c r="C4585" t="s">
        <v>37760</v>
      </c>
      <c r="D4585" t="s">
        <v>37761</v>
      </c>
      <c r="E4585" t="s">
        <v>37762</v>
      </c>
      <c r="F4585" t="s">
        <v>37763</v>
      </c>
      <c r="G4585" t="s">
        <v>3917</v>
      </c>
      <c r="H4585">
        <v>27.757300000000001</v>
      </c>
      <c r="I4585">
        <v>54.575400000000002</v>
      </c>
      <c r="J4585" t="s">
        <v>37764</v>
      </c>
      <c r="K4585" t="s">
        <v>37765</v>
      </c>
      <c r="L4585">
        <v>196</v>
      </c>
      <c r="M4585">
        <v>8919</v>
      </c>
      <c r="N4585" t="s">
        <v>37766</v>
      </c>
      <c r="O4585" t="s">
        <v>37767</v>
      </c>
    </row>
    <row r="4586" spans="1:17" x14ac:dyDescent="0.3">
      <c r="A4586" t="s">
        <v>37768</v>
      </c>
      <c r="B4586" t="s">
        <v>4267</v>
      </c>
      <c r="C4586" t="s">
        <v>37769</v>
      </c>
      <c r="D4586" t="s">
        <v>37770</v>
      </c>
      <c r="E4586" t="s">
        <v>37771</v>
      </c>
      <c r="F4586" t="s">
        <v>37772</v>
      </c>
      <c r="G4586" t="s">
        <v>3917</v>
      </c>
      <c r="H4586">
        <v>284.26499999999999</v>
      </c>
      <c r="I4586">
        <v>24.7</v>
      </c>
      <c r="K4586" t="s">
        <v>37773</v>
      </c>
      <c r="L4586">
        <v>2677</v>
      </c>
      <c r="M4586">
        <v>0</v>
      </c>
      <c r="N4586" t="s">
        <v>10347</v>
      </c>
      <c r="O4586" t="s">
        <v>37774</v>
      </c>
    </row>
    <row r="4587" spans="1:17" x14ac:dyDescent="0.3">
      <c r="A4587" t="s">
        <v>37775</v>
      </c>
      <c r="B4587" t="s">
        <v>3984</v>
      </c>
      <c r="C4587" t="s">
        <v>37776</v>
      </c>
      <c r="D4587" t="s">
        <v>37777</v>
      </c>
      <c r="E4587" t="s">
        <v>27178</v>
      </c>
      <c r="F4587" t="s">
        <v>37778</v>
      </c>
      <c r="G4587" t="s">
        <v>3917</v>
      </c>
      <c r="H4587">
        <v>9.90869</v>
      </c>
      <c r="I4587">
        <v>44.7</v>
      </c>
      <c r="K4587" t="s">
        <v>37779</v>
      </c>
      <c r="L4587">
        <v>145</v>
      </c>
      <c r="M4587">
        <v>0</v>
      </c>
      <c r="N4587" t="s">
        <v>17612</v>
      </c>
      <c r="O4587" t="s">
        <v>37780</v>
      </c>
    </row>
    <row r="4588" spans="1:17" x14ac:dyDescent="0.3">
      <c r="A4588" t="s">
        <v>37781</v>
      </c>
      <c r="B4588" t="s">
        <v>3984</v>
      </c>
      <c r="C4588" t="s">
        <v>37782</v>
      </c>
      <c r="D4588" t="s">
        <v>37783</v>
      </c>
      <c r="E4588" t="s">
        <v>27178</v>
      </c>
      <c r="F4588" t="s">
        <v>37784</v>
      </c>
      <c r="G4588" t="s">
        <v>3917</v>
      </c>
      <c r="H4588">
        <v>10.2225</v>
      </c>
      <c r="I4588">
        <v>57.8</v>
      </c>
      <c r="K4588" t="s">
        <v>37785</v>
      </c>
      <c r="L4588">
        <v>1015</v>
      </c>
      <c r="M4588">
        <v>0</v>
      </c>
      <c r="N4588" t="s">
        <v>17612</v>
      </c>
      <c r="O4588" t="s">
        <v>37786</v>
      </c>
    </row>
    <row r="4589" spans="1:17" x14ac:dyDescent="0.3">
      <c r="A4589" t="s">
        <v>37787</v>
      </c>
      <c r="B4589" t="s">
        <v>3984</v>
      </c>
      <c r="C4589" t="s">
        <v>37788</v>
      </c>
      <c r="D4589" t="s">
        <v>37789</v>
      </c>
      <c r="E4589" t="s">
        <v>27178</v>
      </c>
      <c r="F4589" t="s">
        <v>37790</v>
      </c>
      <c r="G4589" t="s">
        <v>3917</v>
      </c>
      <c r="H4589">
        <v>10.356999999999999</v>
      </c>
      <c r="I4589">
        <v>58.4</v>
      </c>
      <c r="K4589" t="s">
        <v>37791</v>
      </c>
      <c r="L4589">
        <v>958</v>
      </c>
      <c r="M4589">
        <v>0</v>
      </c>
      <c r="N4589" t="s">
        <v>17612</v>
      </c>
      <c r="O4589" t="s">
        <v>37792</v>
      </c>
      <c r="Q4589">
        <v>25</v>
      </c>
    </row>
    <row r="4590" spans="1:17" x14ac:dyDescent="0.3">
      <c r="A4590" t="s">
        <v>37793</v>
      </c>
      <c r="B4590" t="s">
        <v>3984</v>
      </c>
      <c r="C4590" t="s">
        <v>37794</v>
      </c>
      <c r="D4590" t="s">
        <v>37795</v>
      </c>
      <c r="E4590" t="s">
        <v>27178</v>
      </c>
      <c r="F4590" t="s">
        <v>37796</v>
      </c>
      <c r="G4590" t="s">
        <v>3989</v>
      </c>
      <c r="H4590">
        <v>11.6008</v>
      </c>
      <c r="I4590">
        <v>53</v>
      </c>
      <c r="K4590" t="s">
        <v>37797</v>
      </c>
      <c r="L4590">
        <v>1256</v>
      </c>
      <c r="M4590">
        <v>0</v>
      </c>
      <c r="N4590" t="s">
        <v>17612</v>
      </c>
      <c r="O4590" t="s">
        <v>37798</v>
      </c>
    </row>
    <row r="4591" spans="1:17" x14ac:dyDescent="0.3">
      <c r="A4591" t="s">
        <v>37799</v>
      </c>
      <c r="B4591" t="s">
        <v>3984</v>
      </c>
      <c r="C4591" t="s">
        <v>37800</v>
      </c>
      <c r="D4591" t="s">
        <v>37801</v>
      </c>
      <c r="E4591" t="s">
        <v>27178</v>
      </c>
      <c r="F4591" t="s">
        <v>37802</v>
      </c>
      <c r="G4591" t="s">
        <v>3917</v>
      </c>
      <c r="H4591">
        <v>9.8167500000000008</v>
      </c>
      <c r="I4591">
        <v>52.6</v>
      </c>
      <c r="K4591" t="s">
        <v>37803</v>
      </c>
      <c r="L4591">
        <v>1243</v>
      </c>
      <c r="M4591">
        <v>0</v>
      </c>
      <c r="N4591" t="s">
        <v>17612</v>
      </c>
      <c r="O4591" t="s">
        <v>37804</v>
      </c>
    </row>
    <row r="4592" spans="1:17" x14ac:dyDescent="0.3">
      <c r="A4592" t="s">
        <v>37805</v>
      </c>
      <c r="B4592" t="s">
        <v>3984</v>
      </c>
      <c r="C4592" t="s">
        <v>37806</v>
      </c>
      <c r="D4592" t="s">
        <v>37807</v>
      </c>
      <c r="E4592" t="s">
        <v>27178</v>
      </c>
      <c r="F4592" t="s">
        <v>37808</v>
      </c>
      <c r="G4592" t="s">
        <v>3917</v>
      </c>
      <c r="H4592">
        <v>10.0564</v>
      </c>
      <c r="I4592">
        <v>47.8</v>
      </c>
      <c r="K4592" t="s">
        <v>37809</v>
      </c>
      <c r="L4592">
        <v>552</v>
      </c>
      <c r="M4592">
        <v>0</v>
      </c>
      <c r="N4592" t="s">
        <v>17612</v>
      </c>
      <c r="O4592" t="s">
        <v>37810</v>
      </c>
      <c r="Q4592">
        <v>25</v>
      </c>
    </row>
    <row r="4593" spans="1:17" x14ac:dyDescent="0.3">
      <c r="A4593" t="s">
        <v>37811</v>
      </c>
      <c r="B4593" t="s">
        <v>3984</v>
      </c>
      <c r="C4593" t="s">
        <v>37812</v>
      </c>
      <c r="D4593" t="s">
        <v>37813</v>
      </c>
      <c r="E4593" t="s">
        <v>27178</v>
      </c>
      <c r="F4593" t="s">
        <v>37814</v>
      </c>
      <c r="G4593" t="s">
        <v>3917</v>
      </c>
      <c r="H4593">
        <v>10.4556</v>
      </c>
      <c r="I4593">
        <v>48.4</v>
      </c>
      <c r="K4593" t="s">
        <v>37815</v>
      </c>
      <c r="L4593">
        <v>1101</v>
      </c>
      <c r="M4593">
        <v>0</v>
      </c>
      <c r="N4593" t="s">
        <v>17612</v>
      </c>
      <c r="O4593" t="s">
        <v>37816</v>
      </c>
      <c r="Q4593">
        <v>25</v>
      </c>
    </row>
    <row r="4594" spans="1:17" x14ac:dyDescent="0.3">
      <c r="A4594" t="s">
        <v>37817</v>
      </c>
      <c r="B4594" t="s">
        <v>3984</v>
      </c>
      <c r="C4594" t="s">
        <v>37818</v>
      </c>
      <c r="D4594" t="s">
        <v>37819</v>
      </c>
      <c r="E4594" t="s">
        <v>27178</v>
      </c>
      <c r="F4594" t="s">
        <v>37820</v>
      </c>
      <c r="G4594" t="s">
        <v>3917</v>
      </c>
      <c r="H4594">
        <v>10.327400000000001</v>
      </c>
      <c r="I4594">
        <v>53.5</v>
      </c>
      <c r="K4594" t="s">
        <v>37821</v>
      </c>
      <c r="L4594">
        <v>254</v>
      </c>
      <c r="M4594">
        <v>0</v>
      </c>
      <c r="N4594" t="s">
        <v>17612</v>
      </c>
      <c r="O4594" t="s">
        <v>37822</v>
      </c>
      <c r="Q4594">
        <v>25</v>
      </c>
    </row>
    <row r="4595" spans="1:17" x14ac:dyDescent="0.3">
      <c r="A4595" t="s">
        <v>37823</v>
      </c>
      <c r="B4595" t="s">
        <v>3984</v>
      </c>
      <c r="C4595" t="s">
        <v>37824</v>
      </c>
      <c r="D4595" t="s">
        <v>37825</v>
      </c>
      <c r="E4595" t="s">
        <v>27178</v>
      </c>
      <c r="F4595" t="s">
        <v>37826</v>
      </c>
      <c r="G4595" t="s">
        <v>3917</v>
      </c>
      <c r="H4595">
        <v>8.7806999999999995</v>
      </c>
      <c r="I4595">
        <v>55.9</v>
      </c>
      <c r="K4595" t="s">
        <v>37827</v>
      </c>
      <c r="L4595">
        <v>3225</v>
      </c>
      <c r="M4595">
        <v>0</v>
      </c>
      <c r="N4595" t="s">
        <v>17612</v>
      </c>
      <c r="O4595" t="s">
        <v>37828</v>
      </c>
      <c r="Q4595">
        <v>25</v>
      </c>
    </row>
    <row r="4596" spans="1:17" x14ac:dyDescent="0.3">
      <c r="A4596" t="s">
        <v>37829</v>
      </c>
      <c r="B4596" t="s">
        <v>3984</v>
      </c>
      <c r="C4596" t="s">
        <v>37830</v>
      </c>
      <c r="D4596" t="s">
        <v>37831</v>
      </c>
      <c r="E4596" t="s">
        <v>27178</v>
      </c>
      <c r="F4596" t="s">
        <v>37832</v>
      </c>
      <c r="G4596" t="s">
        <v>3917</v>
      </c>
      <c r="H4596">
        <v>10.0974</v>
      </c>
      <c r="I4596">
        <v>54.1</v>
      </c>
      <c r="K4596" t="s">
        <v>37833</v>
      </c>
      <c r="L4596">
        <v>883</v>
      </c>
      <c r="M4596">
        <v>0</v>
      </c>
      <c r="N4596" t="s">
        <v>17612</v>
      </c>
      <c r="O4596" t="s">
        <v>37834</v>
      </c>
      <c r="Q4596">
        <v>25</v>
      </c>
    </row>
    <row r="4597" spans="1:17" x14ac:dyDescent="0.3">
      <c r="A4597" t="s">
        <v>37835</v>
      </c>
      <c r="B4597" t="s">
        <v>4367</v>
      </c>
      <c r="C4597" t="s">
        <v>37836</v>
      </c>
      <c r="D4597" t="s">
        <v>37837</v>
      </c>
      <c r="E4597" t="s">
        <v>37838</v>
      </c>
      <c r="F4597" t="s">
        <v>37839</v>
      </c>
      <c r="G4597" t="s">
        <v>3917</v>
      </c>
      <c r="H4597">
        <v>760.17700000000002</v>
      </c>
      <c r="I4597">
        <v>35.4</v>
      </c>
      <c r="K4597" t="s">
        <v>37840</v>
      </c>
      <c r="L4597">
        <v>625277</v>
      </c>
      <c r="M4597">
        <v>0</v>
      </c>
      <c r="N4597" t="s">
        <v>17612</v>
      </c>
      <c r="O4597" t="s">
        <v>37841</v>
      </c>
    </row>
    <row r="4598" spans="1:17" x14ac:dyDescent="0.3">
      <c r="A4598" t="s">
        <v>37842</v>
      </c>
      <c r="B4598" t="s">
        <v>3984</v>
      </c>
      <c r="C4598" t="s">
        <v>37843</v>
      </c>
      <c r="D4598" t="s">
        <v>37844</v>
      </c>
      <c r="E4598" t="s">
        <v>27178</v>
      </c>
      <c r="F4598" t="s">
        <v>37845</v>
      </c>
      <c r="G4598" t="s">
        <v>3917</v>
      </c>
      <c r="H4598">
        <v>9.3552999999999997</v>
      </c>
      <c r="I4598">
        <v>49.3</v>
      </c>
      <c r="K4598" t="s">
        <v>37846</v>
      </c>
      <c r="L4598">
        <v>1312</v>
      </c>
      <c r="M4598">
        <v>0</v>
      </c>
      <c r="N4598" t="s">
        <v>17612</v>
      </c>
      <c r="O4598" t="s">
        <v>37847</v>
      </c>
      <c r="Q4598">
        <v>25</v>
      </c>
    </row>
    <row r="4599" spans="1:17" x14ac:dyDescent="0.3">
      <c r="A4599" t="s">
        <v>37848</v>
      </c>
      <c r="B4599" t="s">
        <v>4347</v>
      </c>
      <c r="C4599" t="s">
        <v>37849</v>
      </c>
      <c r="D4599" t="s">
        <v>37850</v>
      </c>
      <c r="E4599" t="s">
        <v>37851</v>
      </c>
      <c r="F4599" t="s">
        <v>37852</v>
      </c>
      <c r="G4599" t="s">
        <v>3989</v>
      </c>
      <c r="H4599">
        <v>60.609299999999998</v>
      </c>
      <c r="I4599">
        <v>50.2</v>
      </c>
      <c r="K4599" t="s">
        <v>37853</v>
      </c>
      <c r="L4599">
        <v>2303</v>
      </c>
      <c r="M4599">
        <v>14703</v>
      </c>
      <c r="N4599" t="s">
        <v>37854</v>
      </c>
      <c r="O4599" t="s">
        <v>37855</v>
      </c>
    </row>
    <row r="4600" spans="1:17" x14ac:dyDescent="0.3">
      <c r="A4600" t="s">
        <v>37856</v>
      </c>
      <c r="B4600" t="s">
        <v>3923</v>
      </c>
      <c r="C4600" t="s">
        <v>37857</v>
      </c>
      <c r="D4600" t="s">
        <v>37858</v>
      </c>
      <c r="E4600" t="s">
        <v>37859</v>
      </c>
      <c r="F4600" t="s">
        <v>37860</v>
      </c>
      <c r="G4600" t="s">
        <v>3906</v>
      </c>
      <c r="H4600">
        <v>255.12299999999999</v>
      </c>
      <c r="I4600">
        <v>36.643500000000003</v>
      </c>
      <c r="J4600" t="s">
        <v>37861</v>
      </c>
      <c r="K4600" t="s">
        <v>37862</v>
      </c>
      <c r="L4600">
        <v>69</v>
      </c>
      <c r="M4600">
        <v>30365</v>
      </c>
      <c r="N4600" t="s">
        <v>8417</v>
      </c>
      <c r="O4600" t="s">
        <v>37863</v>
      </c>
    </row>
    <row r="4601" spans="1:17" x14ac:dyDescent="0.3">
      <c r="A4601" t="s">
        <v>37864</v>
      </c>
      <c r="B4601" t="s">
        <v>3984</v>
      </c>
      <c r="C4601" t="s">
        <v>37865</v>
      </c>
      <c r="D4601" t="s">
        <v>37866</v>
      </c>
      <c r="E4601" t="s">
        <v>37867</v>
      </c>
      <c r="F4601" t="s">
        <v>37868</v>
      </c>
      <c r="G4601" t="s">
        <v>3917</v>
      </c>
      <c r="H4601">
        <v>48.177799999999998</v>
      </c>
      <c r="I4601">
        <v>43.8</v>
      </c>
      <c r="K4601" t="s">
        <v>37869</v>
      </c>
      <c r="L4601">
        <v>18</v>
      </c>
      <c r="M4601">
        <v>0</v>
      </c>
      <c r="N4601" t="s">
        <v>17612</v>
      </c>
      <c r="O4601" t="s">
        <v>37870</v>
      </c>
    </row>
    <row r="4602" spans="1:17" x14ac:dyDescent="0.3">
      <c r="A4602" t="s">
        <v>37871</v>
      </c>
      <c r="B4602" t="s">
        <v>4226</v>
      </c>
      <c r="C4602" t="s">
        <v>37872</v>
      </c>
      <c r="D4602" t="s">
        <v>37873</v>
      </c>
      <c r="E4602" t="s">
        <v>37874</v>
      </c>
      <c r="F4602" t="s">
        <v>37875</v>
      </c>
      <c r="G4602" t="s">
        <v>3917</v>
      </c>
      <c r="H4602">
        <v>149.952</v>
      </c>
      <c r="I4602">
        <v>40</v>
      </c>
      <c r="K4602" t="s">
        <v>37876</v>
      </c>
      <c r="L4602">
        <v>17413</v>
      </c>
      <c r="M4602">
        <v>0</v>
      </c>
      <c r="N4602" t="s">
        <v>7313</v>
      </c>
      <c r="O4602" t="s">
        <v>37877</v>
      </c>
    </row>
    <row r="4603" spans="1:17" x14ac:dyDescent="0.3">
      <c r="A4603" t="s">
        <v>37878</v>
      </c>
      <c r="B4603" t="s">
        <v>4226</v>
      </c>
      <c r="C4603" t="s">
        <v>37879</v>
      </c>
      <c r="D4603" t="s">
        <v>37880</v>
      </c>
      <c r="E4603" t="s">
        <v>37874</v>
      </c>
      <c r="F4603" t="s">
        <v>37881</v>
      </c>
      <c r="G4603" t="s">
        <v>3917</v>
      </c>
      <c r="H4603">
        <v>179.07400000000001</v>
      </c>
      <c r="I4603">
        <v>40.9</v>
      </c>
      <c r="K4603" t="s">
        <v>37882</v>
      </c>
      <c r="L4603">
        <v>16902</v>
      </c>
      <c r="M4603">
        <v>0</v>
      </c>
      <c r="N4603" t="s">
        <v>7313</v>
      </c>
      <c r="O4603" t="s">
        <v>37883</v>
      </c>
    </row>
    <row r="4604" spans="1:17" x14ac:dyDescent="0.3">
      <c r="A4604" t="s">
        <v>37884</v>
      </c>
      <c r="B4604" t="s">
        <v>4226</v>
      </c>
      <c r="C4604" t="s">
        <v>37885</v>
      </c>
      <c r="D4604" t="s">
        <v>37886</v>
      </c>
      <c r="E4604" t="s">
        <v>37874</v>
      </c>
      <c r="F4604" t="s">
        <v>37887</v>
      </c>
      <c r="G4604" t="s">
        <v>3917</v>
      </c>
      <c r="H4604">
        <v>156.83799999999999</v>
      </c>
      <c r="I4604">
        <v>39.200000000000003</v>
      </c>
      <c r="K4604" t="s">
        <v>37888</v>
      </c>
      <c r="L4604">
        <v>30879</v>
      </c>
      <c r="M4604">
        <v>0</v>
      </c>
      <c r="N4604" t="s">
        <v>7313</v>
      </c>
      <c r="O4604" t="s">
        <v>37889</v>
      </c>
    </row>
    <row r="4605" spans="1:17" x14ac:dyDescent="0.3">
      <c r="A4605" t="s">
        <v>37890</v>
      </c>
      <c r="B4605" t="s">
        <v>4226</v>
      </c>
      <c r="C4605" t="s">
        <v>37891</v>
      </c>
      <c r="D4605" t="s">
        <v>37892</v>
      </c>
      <c r="E4605" t="s">
        <v>37874</v>
      </c>
      <c r="F4605" t="s">
        <v>37893</v>
      </c>
      <c r="G4605" t="s">
        <v>3917</v>
      </c>
      <c r="H4605">
        <v>154.131</v>
      </c>
      <c r="I4605">
        <v>39.4</v>
      </c>
      <c r="K4605" t="s">
        <v>37894</v>
      </c>
      <c r="L4605">
        <v>21840</v>
      </c>
      <c r="M4605">
        <v>0</v>
      </c>
      <c r="N4605" t="s">
        <v>7313</v>
      </c>
      <c r="O4605" t="s">
        <v>37895</v>
      </c>
    </row>
    <row r="4606" spans="1:17" x14ac:dyDescent="0.3">
      <c r="A4606" t="s">
        <v>37896</v>
      </c>
      <c r="B4606" t="s">
        <v>3984</v>
      </c>
      <c r="D4606" t="s">
        <v>37897</v>
      </c>
      <c r="E4606" t="s">
        <v>37898</v>
      </c>
      <c r="F4606" t="s">
        <v>37899</v>
      </c>
      <c r="G4606" t="s">
        <v>3989</v>
      </c>
      <c r="H4606">
        <v>20.189499999999999</v>
      </c>
      <c r="I4606">
        <v>40.700000000000003</v>
      </c>
      <c r="K4606" t="s">
        <v>37900</v>
      </c>
      <c r="L4606">
        <v>6</v>
      </c>
      <c r="M4606">
        <v>0</v>
      </c>
      <c r="N4606" t="s">
        <v>21074</v>
      </c>
      <c r="O4606" t="s">
        <v>37901</v>
      </c>
    </row>
    <row r="4607" spans="1:17" x14ac:dyDescent="0.3">
      <c r="A4607" t="s">
        <v>37902</v>
      </c>
      <c r="B4607" t="s">
        <v>4347</v>
      </c>
      <c r="C4607" t="s">
        <v>37903</v>
      </c>
      <c r="D4607" t="s">
        <v>37904</v>
      </c>
      <c r="E4607" t="s">
        <v>37905</v>
      </c>
      <c r="F4607" t="s">
        <v>37906</v>
      </c>
      <c r="G4607" t="s">
        <v>3989</v>
      </c>
      <c r="H4607">
        <v>20.5916</v>
      </c>
      <c r="I4607">
        <v>61</v>
      </c>
      <c r="K4607" t="s">
        <v>37907</v>
      </c>
      <c r="L4607">
        <v>32</v>
      </c>
      <c r="M4607">
        <v>0</v>
      </c>
      <c r="N4607" t="s">
        <v>4631</v>
      </c>
      <c r="O4607" t="s">
        <v>37908</v>
      </c>
    </row>
    <row r="4608" spans="1:17" x14ac:dyDescent="0.3">
      <c r="A4608" t="s">
        <v>37909</v>
      </c>
      <c r="B4608" t="s">
        <v>4226</v>
      </c>
      <c r="C4608" t="s">
        <v>37910</v>
      </c>
      <c r="D4608" t="s">
        <v>37911</v>
      </c>
      <c r="E4608" t="s">
        <v>37874</v>
      </c>
      <c r="F4608" t="s">
        <v>37912</v>
      </c>
      <c r="G4608" t="s">
        <v>3917</v>
      </c>
      <c r="H4608">
        <v>162.54400000000001</v>
      </c>
      <c r="I4608">
        <v>40.299999999999997</v>
      </c>
      <c r="K4608" t="s">
        <v>37913</v>
      </c>
      <c r="L4608">
        <v>22432</v>
      </c>
      <c r="M4608">
        <v>0</v>
      </c>
      <c r="N4608" t="s">
        <v>7313</v>
      </c>
      <c r="O4608" t="s">
        <v>37914</v>
      </c>
    </row>
    <row r="4609" spans="1:17" x14ac:dyDescent="0.3">
      <c r="A4609" t="s">
        <v>37915</v>
      </c>
      <c r="B4609" t="s">
        <v>3984</v>
      </c>
      <c r="C4609" t="s">
        <v>37916</v>
      </c>
      <c r="D4609" t="s">
        <v>37917</v>
      </c>
      <c r="E4609" t="s">
        <v>37918</v>
      </c>
      <c r="F4609" t="s">
        <v>37919</v>
      </c>
      <c r="G4609" t="s">
        <v>3989</v>
      </c>
      <c r="H4609">
        <v>35.7042</v>
      </c>
      <c r="I4609">
        <v>51.1</v>
      </c>
      <c r="K4609" t="s">
        <v>37920</v>
      </c>
      <c r="L4609">
        <v>22</v>
      </c>
      <c r="M4609">
        <v>13653</v>
      </c>
      <c r="N4609" t="s">
        <v>8516</v>
      </c>
      <c r="O4609" t="s">
        <v>37921</v>
      </c>
      <c r="Q4609">
        <v>24</v>
      </c>
    </row>
    <row r="4610" spans="1:17" x14ac:dyDescent="0.3">
      <c r="A4610" t="s">
        <v>37922</v>
      </c>
      <c r="B4610" t="s">
        <v>3984</v>
      </c>
      <c r="C4610" t="s">
        <v>37923</v>
      </c>
      <c r="D4610" t="s">
        <v>37924</v>
      </c>
      <c r="E4610" t="s">
        <v>37925</v>
      </c>
      <c r="F4610" t="s">
        <v>37926</v>
      </c>
      <c r="G4610" t="s">
        <v>3917</v>
      </c>
      <c r="H4610">
        <v>87.248199999999997</v>
      </c>
      <c r="I4610">
        <v>40.6</v>
      </c>
      <c r="K4610" t="s">
        <v>37927</v>
      </c>
      <c r="L4610">
        <v>1612</v>
      </c>
      <c r="M4610">
        <v>11060</v>
      </c>
      <c r="N4610" t="s">
        <v>8516</v>
      </c>
      <c r="O4610" t="s">
        <v>37928</v>
      </c>
    </row>
    <row r="4611" spans="1:17" x14ac:dyDescent="0.3">
      <c r="A4611" t="s">
        <v>37929</v>
      </c>
      <c r="B4611" t="s">
        <v>3984</v>
      </c>
      <c r="C4611" t="s">
        <v>37930</v>
      </c>
      <c r="D4611" t="s">
        <v>37931</v>
      </c>
      <c r="E4611" t="s">
        <v>37925</v>
      </c>
      <c r="F4611" t="s">
        <v>37932</v>
      </c>
      <c r="G4611" t="s">
        <v>3917</v>
      </c>
      <c r="H4611">
        <v>89.620900000000006</v>
      </c>
      <c r="I4611">
        <v>36.6</v>
      </c>
      <c r="K4611" t="s">
        <v>37933</v>
      </c>
      <c r="L4611">
        <v>753</v>
      </c>
      <c r="M4611">
        <v>10678</v>
      </c>
      <c r="N4611" t="s">
        <v>8516</v>
      </c>
      <c r="O4611" t="s">
        <v>37934</v>
      </c>
    </row>
    <row r="4612" spans="1:17" x14ac:dyDescent="0.3">
      <c r="A4612" t="s">
        <v>37935</v>
      </c>
      <c r="B4612" t="s">
        <v>3984</v>
      </c>
      <c r="C4612" t="s">
        <v>37936</v>
      </c>
      <c r="D4612" t="s">
        <v>37937</v>
      </c>
      <c r="E4612" t="s">
        <v>37925</v>
      </c>
      <c r="F4612" t="s">
        <v>37938</v>
      </c>
      <c r="G4612" t="s">
        <v>3917</v>
      </c>
      <c r="H4612">
        <v>89.294600000000003</v>
      </c>
      <c r="I4612">
        <v>36.6</v>
      </c>
      <c r="K4612" t="s">
        <v>37939</v>
      </c>
      <c r="L4612">
        <v>1441</v>
      </c>
      <c r="M4612">
        <v>10638</v>
      </c>
      <c r="N4612" t="s">
        <v>8516</v>
      </c>
      <c r="O4612" t="s">
        <v>37940</v>
      </c>
    </row>
    <row r="4613" spans="1:17" x14ac:dyDescent="0.3">
      <c r="A4613" t="s">
        <v>37941</v>
      </c>
      <c r="B4613" t="s">
        <v>3984</v>
      </c>
      <c r="C4613" t="s">
        <v>37942</v>
      </c>
      <c r="D4613" t="s">
        <v>37943</v>
      </c>
      <c r="E4613" t="s">
        <v>37925</v>
      </c>
      <c r="F4613" t="s">
        <v>37944</v>
      </c>
      <c r="G4613" t="s">
        <v>3917</v>
      </c>
      <c r="H4613">
        <v>75.226600000000005</v>
      </c>
      <c r="I4613">
        <v>43.2</v>
      </c>
      <c r="K4613" t="s">
        <v>37945</v>
      </c>
      <c r="L4613">
        <v>820</v>
      </c>
      <c r="M4613">
        <v>12534</v>
      </c>
      <c r="N4613" t="s">
        <v>8516</v>
      </c>
      <c r="O4613" t="s">
        <v>37946</v>
      </c>
    </row>
    <row r="4614" spans="1:17" x14ac:dyDescent="0.3">
      <c r="A4614" t="s">
        <v>37947</v>
      </c>
      <c r="B4614" t="s">
        <v>3984</v>
      </c>
      <c r="C4614" t="s">
        <v>37948</v>
      </c>
      <c r="D4614" t="s">
        <v>37949</v>
      </c>
      <c r="E4614" t="s">
        <v>37925</v>
      </c>
      <c r="F4614" t="s">
        <v>37950</v>
      </c>
      <c r="G4614" t="s">
        <v>3917</v>
      </c>
      <c r="H4614">
        <v>102.961</v>
      </c>
      <c r="I4614">
        <v>35.700000000000003</v>
      </c>
      <c r="K4614" t="s">
        <v>37951</v>
      </c>
      <c r="L4614">
        <v>2382</v>
      </c>
      <c r="M4614">
        <v>11774</v>
      </c>
      <c r="N4614" t="s">
        <v>8516</v>
      </c>
      <c r="O4614" t="s">
        <v>37952</v>
      </c>
    </row>
    <row r="4615" spans="1:17" x14ac:dyDescent="0.3">
      <c r="A4615" t="s">
        <v>37953</v>
      </c>
      <c r="B4615" t="s">
        <v>3984</v>
      </c>
      <c r="C4615" t="s">
        <v>37954</v>
      </c>
      <c r="D4615" t="s">
        <v>37955</v>
      </c>
      <c r="E4615" t="s">
        <v>37925</v>
      </c>
      <c r="F4615" t="s">
        <v>37956</v>
      </c>
      <c r="G4615" t="s">
        <v>3917</v>
      </c>
      <c r="H4615">
        <v>71.873000000000005</v>
      </c>
      <c r="I4615">
        <v>40.799999999999997</v>
      </c>
      <c r="K4615" t="s">
        <v>37957</v>
      </c>
      <c r="L4615">
        <v>768</v>
      </c>
      <c r="M4615">
        <v>11567</v>
      </c>
      <c r="N4615" t="s">
        <v>8516</v>
      </c>
      <c r="O4615" t="s">
        <v>37958</v>
      </c>
    </row>
    <row r="4616" spans="1:17" x14ac:dyDescent="0.3">
      <c r="A4616" t="s">
        <v>37959</v>
      </c>
      <c r="B4616" t="s">
        <v>3984</v>
      </c>
      <c r="C4616" t="s">
        <v>37960</v>
      </c>
      <c r="D4616" t="s">
        <v>37961</v>
      </c>
      <c r="E4616" t="s">
        <v>37925</v>
      </c>
      <c r="F4616" t="s">
        <v>37962</v>
      </c>
      <c r="G4616" t="s">
        <v>3917</v>
      </c>
      <c r="H4616">
        <v>70.593900000000005</v>
      </c>
      <c r="I4616">
        <v>42.4</v>
      </c>
      <c r="K4616" t="s">
        <v>37963</v>
      </c>
      <c r="L4616">
        <v>935</v>
      </c>
      <c r="M4616">
        <v>11774</v>
      </c>
      <c r="N4616" t="s">
        <v>8516</v>
      </c>
      <c r="O4616" t="s">
        <v>37964</v>
      </c>
    </row>
    <row r="4617" spans="1:17" x14ac:dyDescent="0.3">
      <c r="A4617" t="s">
        <v>37965</v>
      </c>
      <c r="B4617" t="s">
        <v>3984</v>
      </c>
      <c r="C4617" t="s">
        <v>37966</v>
      </c>
      <c r="D4617" t="s">
        <v>37967</v>
      </c>
      <c r="E4617" t="s">
        <v>37925</v>
      </c>
      <c r="F4617" t="s">
        <v>37968</v>
      </c>
      <c r="G4617" t="s">
        <v>3917</v>
      </c>
      <c r="H4617">
        <v>76.100200000000001</v>
      </c>
      <c r="I4617">
        <v>40</v>
      </c>
      <c r="K4617" t="s">
        <v>37969</v>
      </c>
      <c r="L4617">
        <v>2346</v>
      </c>
      <c r="M4617">
        <v>11998</v>
      </c>
      <c r="N4617" t="s">
        <v>8516</v>
      </c>
      <c r="O4617" t="s">
        <v>37970</v>
      </c>
    </row>
    <row r="4618" spans="1:17" x14ac:dyDescent="0.3">
      <c r="A4618" t="s">
        <v>37971</v>
      </c>
      <c r="B4618" t="s">
        <v>3984</v>
      </c>
      <c r="C4618" t="s">
        <v>37972</v>
      </c>
      <c r="D4618" t="s">
        <v>37973</v>
      </c>
      <c r="E4618" t="s">
        <v>37925</v>
      </c>
      <c r="F4618" t="s">
        <v>37974</v>
      </c>
      <c r="G4618" t="s">
        <v>3917</v>
      </c>
      <c r="H4618">
        <v>89.4589</v>
      </c>
      <c r="I4618">
        <v>42.4</v>
      </c>
      <c r="K4618" t="s">
        <v>37975</v>
      </c>
      <c r="L4618">
        <v>1320</v>
      </c>
      <c r="M4618">
        <v>11878</v>
      </c>
      <c r="N4618" t="s">
        <v>8516</v>
      </c>
      <c r="O4618" t="s">
        <v>37976</v>
      </c>
    </row>
    <row r="4619" spans="1:17" x14ac:dyDescent="0.3">
      <c r="A4619" t="s">
        <v>3718</v>
      </c>
      <c r="B4619" t="s">
        <v>3984</v>
      </c>
      <c r="C4619" t="s">
        <v>37977</v>
      </c>
      <c r="D4619" t="s">
        <v>37978</v>
      </c>
      <c r="E4619" t="s">
        <v>37918</v>
      </c>
      <c r="F4619" t="s">
        <v>37979</v>
      </c>
      <c r="G4619" t="s">
        <v>3989</v>
      </c>
      <c r="H4619">
        <v>34.346899999999998</v>
      </c>
      <c r="I4619">
        <v>51.1</v>
      </c>
      <c r="K4619" t="s">
        <v>37980</v>
      </c>
      <c r="L4619">
        <v>27</v>
      </c>
      <c r="M4619">
        <v>13201</v>
      </c>
      <c r="N4619" t="s">
        <v>8516</v>
      </c>
      <c r="O4619" t="s">
        <v>37981</v>
      </c>
    </row>
    <row r="4620" spans="1:17" x14ac:dyDescent="0.3">
      <c r="A4620" t="s">
        <v>37982</v>
      </c>
      <c r="B4620" t="s">
        <v>3984</v>
      </c>
      <c r="C4620" t="s">
        <v>37983</v>
      </c>
      <c r="D4620" t="s">
        <v>37984</v>
      </c>
      <c r="E4620" t="s">
        <v>37985</v>
      </c>
      <c r="F4620" t="s">
        <v>37986</v>
      </c>
      <c r="G4620" t="s">
        <v>3989</v>
      </c>
      <c r="H4620">
        <v>34.2151</v>
      </c>
      <c r="I4620">
        <v>51.1</v>
      </c>
      <c r="K4620" t="s">
        <v>37987</v>
      </c>
      <c r="L4620">
        <v>48</v>
      </c>
      <c r="M4620">
        <v>0</v>
      </c>
      <c r="N4620" t="s">
        <v>15544</v>
      </c>
      <c r="O4620" t="s">
        <v>37988</v>
      </c>
    </row>
    <row r="4621" spans="1:17" x14ac:dyDescent="0.3">
      <c r="A4621" t="s">
        <v>37989</v>
      </c>
      <c r="B4621" t="s">
        <v>4226</v>
      </c>
      <c r="C4621" t="s">
        <v>37990</v>
      </c>
      <c r="D4621" t="s">
        <v>37991</v>
      </c>
      <c r="E4621" t="s">
        <v>37992</v>
      </c>
      <c r="F4621" t="s">
        <v>37993</v>
      </c>
      <c r="G4621" t="s">
        <v>3917</v>
      </c>
      <c r="H4621">
        <v>210.59100000000001</v>
      </c>
      <c r="I4621">
        <v>39.799999999999997</v>
      </c>
      <c r="K4621" t="s">
        <v>37994</v>
      </c>
      <c r="L4621">
        <v>10222</v>
      </c>
      <c r="M4621">
        <v>24839</v>
      </c>
      <c r="N4621" t="s">
        <v>8516</v>
      </c>
      <c r="O4621" t="s">
        <v>37995</v>
      </c>
      <c r="P4621" t="s">
        <v>37996</v>
      </c>
    </row>
    <row r="4622" spans="1:17" x14ac:dyDescent="0.3">
      <c r="A4622" t="s">
        <v>37997</v>
      </c>
      <c r="B4622" t="s">
        <v>3984</v>
      </c>
      <c r="D4622" t="s">
        <v>37998</v>
      </c>
      <c r="E4622" t="s">
        <v>37999</v>
      </c>
      <c r="F4622" t="s">
        <v>38000</v>
      </c>
      <c r="G4622" t="s">
        <v>3989</v>
      </c>
      <c r="H4622">
        <v>24.4147</v>
      </c>
      <c r="I4622">
        <v>39.5</v>
      </c>
      <c r="K4622" t="s">
        <v>38001</v>
      </c>
      <c r="L4622">
        <v>12</v>
      </c>
      <c r="M4622">
        <v>0</v>
      </c>
      <c r="N4622" t="s">
        <v>19244</v>
      </c>
      <c r="O4622" t="s">
        <v>38002</v>
      </c>
      <c r="Q4622">
        <v>25</v>
      </c>
    </row>
    <row r="4623" spans="1:17" x14ac:dyDescent="0.3">
      <c r="A4623" t="s">
        <v>38003</v>
      </c>
      <c r="B4623" t="s">
        <v>4267</v>
      </c>
      <c r="C4623" t="s">
        <v>38004</v>
      </c>
      <c r="D4623" t="s">
        <v>38005</v>
      </c>
      <c r="E4623" t="s">
        <v>38006</v>
      </c>
      <c r="F4623" t="s">
        <v>38007</v>
      </c>
      <c r="G4623" t="s">
        <v>3917</v>
      </c>
      <c r="H4623">
        <v>426.02199999999999</v>
      </c>
      <c r="I4623">
        <v>32.1</v>
      </c>
      <c r="K4623" t="s">
        <v>38008</v>
      </c>
      <c r="L4623">
        <v>7715</v>
      </c>
      <c r="M4623">
        <v>0</v>
      </c>
      <c r="N4623" t="s">
        <v>9410</v>
      </c>
      <c r="O4623" t="s">
        <v>38009</v>
      </c>
    </row>
    <row r="4624" spans="1:17" x14ac:dyDescent="0.3">
      <c r="A4624" t="s">
        <v>38010</v>
      </c>
      <c r="B4624" t="s">
        <v>4208</v>
      </c>
      <c r="C4624" t="s">
        <v>38011</v>
      </c>
      <c r="D4624" t="s">
        <v>38012</v>
      </c>
      <c r="E4624" t="s">
        <v>38013</v>
      </c>
      <c r="F4624" t="s">
        <v>38014</v>
      </c>
      <c r="G4624" t="s">
        <v>3917</v>
      </c>
      <c r="H4624">
        <v>227.23400000000001</v>
      </c>
      <c r="I4624">
        <v>37.5</v>
      </c>
      <c r="K4624" t="s">
        <v>38015</v>
      </c>
      <c r="L4624">
        <v>1394</v>
      </c>
      <c r="M4624">
        <v>0</v>
      </c>
      <c r="N4624" t="s">
        <v>9410</v>
      </c>
      <c r="O4624" t="s">
        <v>38016</v>
      </c>
    </row>
    <row r="4625" spans="1:17" x14ac:dyDescent="0.3">
      <c r="A4625" t="s">
        <v>38017</v>
      </c>
      <c r="B4625" t="s">
        <v>5082</v>
      </c>
      <c r="C4625" t="s">
        <v>38018</v>
      </c>
      <c r="D4625" t="s">
        <v>38019</v>
      </c>
      <c r="E4625" t="s">
        <v>38020</v>
      </c>
      <c r="F4625" t="s">
        <v>38021</v>
      </c>
      <c r="G4625" t="s">
        <v>3917</v>
      </c>
      <c r="H4625">
        <v>373.47800000000001</v>
      </c>
      <c r="I4625">
        <v>33.199800000000003</v>
      </c>
      <c r="J4625" t="s">
        <v>38022</v>
      </c>
      <c r="K4625" t="s">
        <v>38023</v>
      </c>
      <c r="L4625">
        <v>4774</v>
      </c>
      <c r="M4625">
        <v>11576</v>
      </c>
      <c r="N4625" t="s">
        <v>37054</v>
      </c>
      <c r="O4625" t="s">
        <v>38024</v>
      </c>
    </row>
    <row r="4626" spans="1:17" x14ac:dyDescent="0.3">
      <c r="A4626" t="s">
        <v>38025</v>
      </c>
      <c r="B4626" t="s">
        <v>3912</v>
      </c>
      <c r="C4626" t="s">
        <v>38026</v>
      </c>
      <c r="D4626" t="s">
        <v>38027</v>
      </c>
      <c r="E4626" t="s">
        <v>38028</v>
      </c>
      <c r="F4626" t="s">
        <v>38029</v>
      </c>
      <c r="G4626" t="s">
        <v>3917</v>
      </c>
      <c r="H4626">
        <v>44.913499999999999</v>
      </c>
      <c r="I4626">
        <v>52.2</v>
      </c>
      <c r="K4626" t="s">
        <v>38030</v>
      </c>
      <c r="L4626">
        <v>975</v>
      </c>
      <c r="M4626">
        <v>0</v>
      </c>
      <c r="N4626" t="s">
        <v>38031</v>
      </c>
      <c r="O4626" t="s">
        <v>38032</v>
      </c>
    </row>
    <row r="4627" spans="1:17" x14ac:dyDescent="0.3">
      <c r="A4627" t="s">
        <v>38033</v>
      </c>
      <c r="B4627" t="s">
        <v>4367</v>
      </c>
      <c r="D4627" t="s">
        <v>38034</v>
      </c>
      <c r="E4627" t="s">
        <v>38035</v>
      </c>
      <c r="F4627" t="s">
        <v>38036</v>
      </c>
      <c r="G4627" t="s">
        <v>3906</v>
      </c>
      <c r="H4627">
        <v>609.39200000000005</v>
      </c>
      <c r="I4627">
        <v>40.997599999999998</v>
      </c>
      <c r="J4627" t="s">
        <v>38037</v>
      </c>
      <c r="K4627" t="s">
        <v>38038</v>
      </c>
      <c r="L4627">
        <v>322</v>
      </c>
      <c r="M4627">
        <v>37849</v>
      </c>
      <c r="N4627" t="s">
        <v>38039</v>
      </c>
      <c r="O4627" t="s">
        <v>38040</v>
      </c>
      <c r="P4627" t="s">
        <v>38041</v>
      </c>
    </row>
    <row r="4628" spans="1:17" x14ac:dyDescent="0.3">
      <c r="A4628" t="s">
        <v>38042</v>
      </c>
      <c r="B4628" t="s">
        <v>4367</v>
      </c>
      <c r="D4628" t="s">
        <v>38043</v>
      </c>
      <c r="E4628" t="s">
        <v>38044</v>
      </c>
      <c r="F4628" t="s">
        <v>38045</v>
      </c>
      <c r="G4628" t="s">
        <v>3906</v>
      </c>
      <c r="H4628">
        <v>551.01300000000003</v>
      </c>
      <c r="I4628">
        <v>42.537599999999998</v>
      </c>
      <c r="J4628" t="s">
        <v>38046</v>
      </c>
      <c r="K4628" t="s">
        <v>38047</v>
      </c>
      <c r="L4628">
        <v>156</v>
      </c>
      <c r="M4628">
        <v>40932</v>
      </c>
      <c r="N4628" t="s">
        <v>38039</v>
      </c>
      <c r="O4628" t="s">
        <v>38048</v>
      </c>
      <c r="P4628" t="s">
        <v>38049</v>
      </c>
    </row>
    <row r="4629" spans="1:17" x14ac:dyDescent="0.3">
      <c r="A4629" t="s">
        <v>38050</v>
      </c>
      <c r="B4629" t="s">
        <v>3984</v>
      </c>
      <c r="C4629" t="s">
        <v>38051</v>
      </c>
      <c r="D4629" t="s">
        <v>38052</v>
      </c>
      <c r="E4629" t="s">
        <v>7128</v>
      </c>
      <c r="F4629" t="s">
        <v>38053</v>
      </c>
      <c r="G4629" t="s">
        <v>3917</v>
      </c>
      <c r="H4629">
        <v>12.195399999999999</v>
      </c>
      <c r="I4629">
        <v>37.4</v>
      </c>
      <c r="K4629" t="s">
        <v>38054</v>
      </c>
      <c r="L4629">
        <v>401</v>
      </c>
      <c r="M4629">
        <v>0</v>
      </c>
      <c r="N4629" t="s">
        <v>7131</v>
      </c>
      <c r="O4629" t="s">
        <v>38055</v>
      </c>
    </row>
    <row r="4630" spans="1:17" x14ac:dyDescent="0.3">
      <c r="A4630" t="s">
        <v>38056</v>
      </c>
      <c r="B4630" t="s">
        <v>3902</v>
      </c>
      <c r="D4630" t="s">
        <v>38057</v>
      </c>
      <c r="E4630" t="s">
        <v>38058</v>
      </c>
      <c r="F4630" t="s">
        <v>38059</v>
      </c>
      <c r="G4630" t="s">
        <v>3917</v>
      </c>
      <c r="H4630">
        <v>98.377799999999993</v>
      </c>
      <c r="I4630">
        <v>34.700000000000003</v>
      </c>
      <c r="K4630" t="s">
        <v>38060</v>
      </c>
      <c r="L4630">
        <v>3892</v>
      </c>
      <c r="M4630">
        <v>0</v>
      </c>
      <c r="N4630" t="s">
        <v>19244</v>
      </c>
      <c r="O4630" t="s">
        <v>38061</v>
      </c>
    </row>
    <row r="4631" spans="1:17" x14ac:dyDescent="0.3">
      <c r="A4631" t="s">
        <v>38062</v>
      </c>
      <c r="B4631" t="s">
        <v>4367</v>
      </c>
      <c r="D4631" t="s">
        <v>38063</v>
      </c>
      <c r="E4631" t="s">
        <v>38064</v>
      </c>
      <c r="F4631" t="s">
        <v>38065</v>
      </c>
      <c r="G4631" t="s">
        <v>3906</v>
      </c>
      <c r="H4631">
        <v>937.15099999999995</v>
      </c>
      <c r="I4631">
        <v>38.453099999999999</v>
      </c>
      <c r="J4631" t="s">
        <v>38066</v>
      </c>
      <c r="K4631" t="s">
        <v>38067</v>
      </c>
      <c r="L4631">
        <v>441</v>
      </c>
      <c r="M4631">
        <v>43478</v>
      </c>
      <c r="N4631" t="s">
        <v>23457</v>
      </c>
      <c r="O4631" t="s">
        <v>38068</v>
      </c>
      <c r="P4631" t="s">
        <v>38069</v>
      </c>
    </row>
    <row r="4632" spans="1:17" x14ac:dyDescent="0.3">
      <c r="A4632" t="s">
        <v>38070</v>
      </c>
      <c r="B4632" t="s">
        <v>3984</v>
      </c>
      <c r="C4632" t="s">
        <v>38071</v>
      </c>
      <c r="D4632" t="s">
        <v>38072</v>
      </c>
      <c r="E4632" t="s">
        <v>38073</v>
      </c>
      <c r="F4632" t="s">
        <v>38074</v>
      </c>
      <c r="G4632" t="s">
        <v>3917</v>
      </c>
      <c r="H4632">
        <v>22.585599999999999</v>
      </c>
      <c r="I4632">
        <v>58.6</v>
      </c>
      <c r="K4632" t="s">
        <v>38075</v>
      </c>
      <c r="L4632">
        <v>228</v>
      </c>
      <c r="M4632">
        <v>0</v>
      </c>
      <c r="N4632" t="s">
        <v>25571</v>
      </c>
      <c r="O4632" t="s">
        <v>38076</v>
      </c>
      <c r="Q4632">
        <v>22</v>
      </c>
    </row>
    <row r="4633" spans="1:17" x14ac:dyDescent="0.3">
      <c r="A4633" t="s">
        <v>709</v>
      </c>
      <c r="B4633" t="s">
        <v>3984</v>
      </c>
      <c r="C4633" t="s">
        <v>38077</v>
      </c>
      <c r="D4633" t="s">
        <v>38078</v>
      </c>
      <c r="E4633" t="s">
        <v>38079</v>
      </c>
      <c r="F4633" t="s">
        <v>38080</v>
      </c>
      <c r="G4633" t="s">
        <v>3917</v>
      </c>
      <c r="H4633">
        <v>21.765799999999999</v>
      </c>
      <c r="I4633">
        <v>41.1</v>
      </c>
      <c r="K4633" t="s">
        <v>38081</v>
      </c>
      <c r="L4633">
        <v>524</v>
      </c>
      <c r="M4633">
        <v>0</v>
      </c>
      <c r="N4633" t="s">
        <v>10060</v>
      </c>
      <c r="O4633" t="s">
        <v>38082</v>
      </c>
      <c r="Q4633">
        <v>25</v>
      </c>
    </row>
    <row r="4634" spans="1:17" x14ac:dyDescent="0.3">
      <c r="A4634" t="s">
        <v>38083</v>
      </c>
      <c r="B4634" t="s">
        <v>3984</v>
      </c>
      <c r="C4634" t="s">
        <v>38084</v>
      </c>
      <c r="D4634" t="s">
        <v>38085</v>
      </c>
      <c r="E4634" t="s">
        <v>27178</v>
      </c>
      <c r="F4634" t="s">
        <v>38086</v>
      </c>
      <c r="G4634" t="s">
        <v>3917</v>
      </c>
      <c r="H4634">
        <v>9.3665500000000002</v>
      </c>
      <c r="I4634">
        <v>56.6</v>
      </c>
      <c r="K4634" t="s">
        <v>38087</v>
      </c>
      <c r="L4634">
        <v>1101</v>
      </c>
      <c r="M4634">
        <v>0</v>
      </c>
      <c r="N4634" t="s">
        <v>17612</v>
      </c>
      <c r="O4634" t="s">
        <v>38088</v>
      </c>
    </row>
    <row r="4635" spans="1:17" x14ac:dyDescent="0.3">
      <c r="A4635" t="s">
        <v>38089</v>
      </c>
      <c r="B4635" t="s">
        <v>4347</v>
      </c>
      <c r="C4635" t="s">
        <v>38090</v>
      </c>
      <c r="D4635" t="s">
        <v>38091</v>
      </c>
      <c r="E4635" t="s">
        <v>38092</v>
      </c>
      <c r="F4635" t="s">
        <v>38093</v>
      </c>
      <c r="G4635" t="s">
        <v>3989</v>
      </c>
      <c r="H4635">
        <v>49.247399999999999</v>
      </c>
      <c r="I4635">
        <v>49</v>
      </c>
      <c r="K4635" t="s">
        <v>38094</v>
      </c>
      <c r="L4635">
        <v>88</v>
      </c>
      <c r="M4635">
        <v>0</v>
      </c>
      <c r="N4635" t="s">
        <v>38095</v>
      </c>
      <c r="O4635" t="s">
        <v>38096</v>
      </c>
    </row>
    <row r="4636" spans="1:17" x14ac:dyDescent="0.3">
      <c r="A4636" t="s">
        <v>38097</v>
      </c>
      <c r="B4636" t="s">
        <v>3984</v>
      </c>
      <c r="C4636" t="s">
        <v>38098</v>
      </c>
      <c r="D4636" t="s">
        <v>38099</v>
      </c>
      <c r="E4636" t="s">
        <v>38100</v>
      </c>
      <c r="F4636" t="s">
        <v>38101</v>
      </c>
      <c r="G4636" t="s">
        <v>4048</v>
      </c>
      <c r="H4636">
        <v>28.488499999999998</v>
      </c>
      <c r="I4636">
        <v>46.631900000000002</v>
      </c>
      <c r="J4636" t="s">
        <v>38102</v>
      </c>
      <c r="L4636">
        <v>21</v>
      </c>
      <c r="M4636">
        <v>0</v>
      </c>
      <c r="N4636" t="s">
        <v>10849</v>
      </c>
      <c r="O4636" t="s">
        <v>38103</v>
      </c>
    </row>
    <row r="4637" spans="1:17" x14ac:dyDescent="0.3">
      <c r="A4637" t="s">
        <v>38104</v>
      </c>
      <c r="B4637" t="s">
        <v>3984</v>
      </c>
      <c r="C4637" t="s">
        <v>38105</v>
      </c>
      <c r="D4637" t="s">
        <v>38106</v>
      </c>
      <c r="E4637" t="s">
        <v>38107</v>
      </c>
      <c r="F4637" t="s">
        <v>38108</v>
      </c>
      <c r="G4637" t="s">
        <v>3989</v>
      </c>
      <c r="H4637">
        <v>39.087200000000003</v>
      </c>
      <c r="I4637">
        <v>47.8</v>
      </c>
      <c r="K4637" t="s">
        <v>38109</v>
      </c>
      <c r="L4637">
        <v>18</v>
      </c>
      <c r="M4637">
        <v>0</v>
      </c>
      <c r="N4637" t="s">
        <v>10849</v>
      </c>
      <c r="O4637" t="s">
        <v>38110</v>
      </c>
    </row>
    <row r="4638" spans="1:17" x14ac:dyDescent="0.3">
      <c r="A4638" t="s">
        <v>38111</v>
      </c>
      <c r="B4638" t="s">
        <v>3923</v>
      </c>
      <c r="C4638">
        <v>14919</v>
      </c>
      <c r="D4638" t="s">
        <v>38112</v>
      </c>
      <c r="E4638" t="s">
        <v>38113</v>
      </c>
      <c r="F4638" t="s">
        <v>38114</v>
      </c>
      <c r="G4638" t="s">
        <v>3917</v>
      </c>
      <c r="H4638">
        <v>414.81599999999997</v>
      </c>
      <c r="I4638">
        <v>40.9</v>
      </c>
      <c r="K4638" t="s">
        <v>38115</v>
      </c>
      <c r="L4638">
        <v>15781</v>
      </c>
      <c r="M4638">
        <v>42570</v>
      </c>
      <c r="N4638" t="s">
        <v>5721</v>
      </c>
      <c r="O4638" t="s">
        <v>38116</v>
      </c>
      <c r="P4638" t="s">
        <v>38117</v>
      </c>
    </row>
    <row r="4639" spans="1:17" x14ac:dyDescent="0.3">
      <c r="A4639" t="s">
        <v>38118</v>
      </c>
      <c r="B4639" t="s">
        <v>4267</v>
      </c>
      <c r="D4639" t="s">
        <v>38119</v>
      </c>
      <c r="E4639" t="s">
        <v>38120</v>
      </c>
      <c r="F4639" t="s">
        <v>38121</v>
      </c>
      <c r="G4639" t="s">
        <v>3917</v>
      </c>
      <c r="H4639">
        <v>262.26400000000001</v>
      </c>
      <c r="I4639">
        <v>34.1</v>
      </c>
      <c r="K4639" t="s">
        <v>38122</v>
      </c>
      <c r="L4639">
        <v>97072</v>
      </c>
      <c r="M4639">
        <v>0</v>
      </c>
      <c r="N4639" t="s">
        <v>38123</v>
      </c>
      <c r="O4639" t="s">
        <v>38124</v>
      </c>
    </row>
    <row r="4640" spans="1:17" x14ac:dyDescent="0.3">
      <c r="A4640" t="s">
        <v>38125</v>
      </c>
      <c r="B4640" t="s">
        <v>3923</v>
      </c>
      <c r="C4640" t="s">
        <v>38126</v>
      </c>
      <c r="D4640" t="s">
        <v>38127</v>
      </c>
      <c r="E4640" t="s">
        <v>38128</v>
      </c>
      <c r="F4640" t="s">
        <v>38129</v>
      </c>
      <c r="G4640" t="s">
        <v>3917</v>
      </c>
      <c r="H4640">
        <v>431.291</v>
      </c>
      <c r="I4640">
        <v>41.6</v>
      </c>
      <c r="K4640" t="s">
        <v>38130</v>
      </c>
      <c r="L4640">
        <v>19039</v>
      </c>
      <c r="M4640">
        <v>38158</v>
      </c>
      <c r="N4640" t="s">
        <v>5721</v>
      </c>
      <c r="O4640" t="s">
        <v>38131</v>
      </c>
      <c r="P4640" t="s">
        <v>38132</v>
      </c>
    </row>
    <row r="4641" spans="1:17" x14ac:dyDescent="0.3">
      <c r="A4641" t="s">
        <v>38133</v>
      </c>
      <c r="B4641" t="s">
        <v>6388</v>
      </c>
      <c r="D4641" t="s">
        <v>38134</v>
      </c>
      <c r="E4641" t="s">
        <v>38135</v>
      </c>
      <c r="F4641" t="s">
        <v>38136</v>
      </c>
      <c r="G4641" t="s">
        <v>3917</v>
      </c>
      <c r="H4641">
        <v>1625.2</v>
      </c>
      <c r="I4641">
        <v>40.299999999999997</v>
      </c>
      <c r="K4641" t="s">
        <v>38137</v>
      </c>
      <c r="L4641">
        <v>157858</v>
      </c>
      <c r="M4641">
        <v>0</v>
      </c>
      <c r="N4641" t="s">
        <v>14644</v>
      </c>
      <c r="O4641" t="s">
        <v>38138</v>
      </c>
    </row>
    <row r="4642" spans="1:17" x14ac:dyDescent="0.3">
      <c r="A4642" t="s">
        <v>38139</v>
      </c>
      <c r="B4642" t="s">
        <v>6388</v>
      </c>
      <c r="D4642" t="s">
        <v>38140</v>
      </c>
      <c r="E4642" t="s">
        <v>38141</v>
      </c>
      <c r="F4642" t="s">
        <v>38142</v>
      </c>
      <c r="G4642" t="s">
        <v>3917</v>
      </c>
      <c r="H4642">
        <v>1402.64</v>
      </c>
      <c r="I4642">
        <v>34.799999999999997</v>
      </c>
      <c r="K4642" t="s">
        <v>38143</v>
      </c>
      <c r="L4642">
        <v>122022</v>
      </c>
      <c r="M4642">
        <v>0</v>
      </c>
      <c r="N4642" t="s">
        <v>14644</v>
      </c>
      <c r="O4642" t="s">
        <v>38144</v>
      </c>
    </row>
    <row r="4643" spans="1:17" x14ac:dyDescent="0.3">
      <c r="A4643" t="s">
        <v>38145</v>
      </c>
      <c r="B4643" t="s">
        <v>4635</v>
      </c>
      <c r="D4643" t="s">
        <v>38146</v>
      </c>
      <c r="E4643" t="s">
        <v>38147</v>
      </c>
      <c r="F4643" t="s">
        <v>38148</v>
      </c>
      <c r="G4643" t="s">
        <v>3917</v>
      </c>
      <c r="H4643">
        <v>1091.29</v>
      </c>
      <c r="I4643">
        <v>41.6</v>
      </c>
      <c r="K4643" t="s">
        <v>38149</v>
      </c>
      <c r="L4643">
        <v>40750</v>
      </c>
      <c r="M4643">
        <v>0</v>
      </c>
      <c r="N4643" t="s">
        <v>17118</v>
      </c>
      <c r="O4643" t="s">
        <v>38150</v>
      </c>
    </row>
    <row r="4644" spans="1:17" x14ac:dyDescent="0.3">
      <c r="A4644" t="s">
        <v>38151</v>
      </c>
      <c r="B4644" t="s">
        <v>4635</v>
      </c>
      <c r="D4644" t="s">
        <v>38152</v>
      </c>
      <c r="E4644" t="s">
        <v>38153</v>
      </c>
      <c r="F4644" t="s">
        <v>38154</v>
      </c>
      <c r="G4644" t="s">
        <v>3917</v>
      </c>
      <c r="H4644">
        <v>1134.56</v>
      </c>
      <c r="I4644">
        <v>44.8</v>
      </c>
      <c r="K4644" t="s">
        <v>38155</v>
      </c>
      <c r="L4644">
        <v>154720</v>
      </c>
      <c r="M4644">
        <v>0</v>
      </c>
      <c r="N4644" t="s">
        <v>17118</v>
      </c>
      <c r="O4644" t="s">
        <v>38156</v>
      </c>
    </row>
    <row r="4645" spans="1:17" x14ac:dyDescent="0.3">
      <c r="A4645" t="s">
        <v>38157</v>
      </c>
      <c r="B4645" t="s">
        <v>4635</v>
      </c>
      <c r="D4645" t="s">
        <v>38158</v>
      </c>
      <c r="E4645" t="s">
        <v>38159</v>
      </c>
      <c r="F4645" t="s">
        <v>38160</v>
      </c>
      <c r="G4645" t="s">
        <v>3917</v>
      </c>
      <c r="H4645">
        <v>1193.8599999999999</v>
      </c>
      <c r="I4645">
        <v>41.7</v>
      </c>
      <c r="K4645" t="s">
        <v>38161</v>
      </c>
      <c r="L4645">
        <v>46772</v>
      </c>
      <c r="M4645">
        <v>0</v>
      </c>
      <c r="N4645" t="s">
        <v>17118</v>
      </c>
      <c r="O4645" t="s">
        <v>38162</v>
      </c>
    </row>
    <row r="4646" spans="1:17" x14ac:dyDescent="0.3">
      <c r="A4646" t="s">
        <v>38163</v>
      </c>
      <c r="B4646" t="s">
        <v>4198</v>
      </c>
      <c r="C4646" t="s">
        <v>38164</v>
      </c>
      <c r="D4646" t="s">
        <v>38165</v>
      </c>
      <c r="E4646" t="s">
        <v>7029</v>
      </c>
      <c r="F4646" t="s">
        <v>38166</v>
      </c>
      <c r="G4646" t="s">
        <v>3989</v>
      </c>
      <c r="H4646">
        <v>20.734100000000002</v>
      </c>
      <c r="I4646">
        <v>25.8</v>
      </c>
      <c r="K4646" t="s">
        <v>38167</v>
      </c>
      <c r="L4646">
        <v>3550</v>
      </c>
      <c r="M4646">
        <v>4658</v>
      </c>
      <c r="N4646" t="s">
        <v>7032</v>
      </c>
      <c r="O4646" t="s">
        <v>38168</v>
      </c>
    </row>
    <row r="4647" spans="1:17" x14ac:dyDescent="0.3">
      <c r="A4647" t="s">
        <v>38169</v>
      </c>
      <c r="B4647" t="s">
        <v>4226</v>
      </c>
      <c r="C4647" t="s">
        <v>38170</v>
      </c>
      <c r="D4647" t="s">
        <v>38171</v>
      </c>
      <c r="E4647" t="s">
        <v>38172</v>
      </c>
      <c r="F4647" t="s">
        <v>38173</v>
      </c>
      <c r="G4647" t="s">
        <v>3917</v>
      </c>
      <c r="H4647">
        <v>295.97800000000001</v>
      </c>
      <c r="I4647">
        <v>36.200000000000003</v>
      </c>
      <c r="K4647" t="s">
        <v>38174</v>
      </c>
      <c r="L4647">
        <v>163186</v>
      </c>
      <c r="M4647">
        <v>0</v>
      </c>
      <c r="N4647" t="s">
        <v>9087</v>
      </c>
      <c r="O4647" t="s">
        <v>38175</v>
      </c>
    </row>
    <row r="4648" spans="1:17" x14ac:dyDescent="0.3">
      <c r="A4648" t="s">
        <v>38176</v>
      </c>
      <c r="B4648" t="s">
        <v>3984</v>
      </c>
      <c r="C4648" t="s">
        <v>38177</v>
      </c>
      <c r="D4648" t="s">
        <v>38178</v>
      </c>
      <c r="E4648" t="s">
        <v>38179</v>
      </c>
      <c r="F4648" t="s">
        <v>38180</v>
      </c>
      <c r="G4648" t="s">
        <v>3917</v>
      </c>
      <c r="H4648">
        <v>55.241599999999998</v>
      </c>
      <c r="I4648">
        <v>43.4</v>
      </c>
      <c r="K4648" t="s">
        <v>38181</v>
      </c>
      <c r="L4648">
        <v>424</v>
      </c>
      <c r="M4648">
        <v>0</v>
      </c>
      <c r="N4648" t="s">
        <v>14186</v>
      </c>
      <c r="O4648" t="s">
        <v>38182</v>
      </c>
      <c r="Q4648">
        <v>25</v>
      </c>
    </row>
    <row r="4649" spans="1:17" x14ac:dyDescent="0.3">
      <c r="A4649" t="s">
        <v>38183</v>
      </c>
      <c r="B4649" t="s">
        <v>3923</v>
      </c>
      <c r="D4649" t="s">
        <v>38184</v>
      </c>
      <c r="E4649" t="s">
        <v>38185</v>
      </c>
      <c r="F4649" t="s">
        <v>38186</v>
      </c>
      <c r="G4649" t="s">
        <v>3906</v>
      </c>
      <c r="H4649">
        <v>798.47</v>
      </c>
      <c r="I4649">
        <v>31.765699999999999</v>
      </c>
      <c r="J4649" t="s">
        <v>38187</v>
      </c>
      <c r="K4649" t="s">
        <v>38188</v>
      </c>
      <c r="L4649">
        <v>816</v>
      </c>
      <c r="M4649">
        <v>31106</v>
      </c>
      <c r="N4649" t="s">
        <v>9087</v>
      </c>
      <c r="O4649" t="s">
        <v>38189</v>
      </c>
    </row>
    <row r="4650" spans="1:17" x14ac:dyDescent="0.3">
      <c r="A4650" t="s">
        <v>38190</v>
      </c>
      <c r="B4650" t="s">
        <v>4347</v>
      </c>
      <c r="C4650" t="s">
        <v>38191</v>
      </c>
      <c r="D4650" t="s">
        <v>38192</v>
      </c>
      <c r="E4650" t="s">
        <v>38193</v>
      </c>
      <c r="F4650" t="s">
        <v>38194</v>
      </c>
      <c r="G4650" t="s">
        <v>3917</v>
      </c>
      <c r="H4650">
        <v>35.274900000000002</v>
      </c>
      <c r="I4650">
        <v>52.7</v>
      </c>
      <c r="K4650" t="s">
        <v>38195</v>
      </c>
      <c r="L4650">
        <v>770</v>
      </c>
      <c r="M4650">
        <v>12260</v>
      </c>
      <c r="N4650" t="s">
        <v>12538</v>
      </c>
      <c r="O4650" t="s">
        <v>38196</v>
      </c>
    </row>
    <row r="4651" spans="1:17" x14ac:dyDescent="0.3">
      <c r="A4651" t="s">
        <v>38197</v>
      </c>
      <c r="B4651" t="s">
        <v>3984</v>
      </c>
      <c r="C4651" t="s">
        <v>38198</v>
      </c>
      <c r="D4651" t="s">
        <v>38199</v>
      </c>
      <c r="E4651" t="s">
        <v>38200</v>
      </c>
      <c r="F4651" t="s">
        <v>38201</v>
      </c>
      <c r="G4651" t="s">
        <v>3989</v>
      </c>
      <c r="H4651">
        <v>33.436300000000003</v>
      </c>
      <c r="I4651">
        <v>51.9</v>
      </c>
      <c r="K4651" t="s">
        <v>38202</v>
      </c>
      <c r="L4651">
        <v>383</v>
      </c>
      <c r="M4651">
        <v>0</v>
      </c>
      <c r="N4651" t="s">
        <v>12538</v>
      </c>
      <c r="O4651" t="s">
        <v>38203</v>
      </c>
    </row>
    <row r="4652" spans="1:17" x14ac:dyDescent="0.3">
      <c r="A4652" t="s">
        <v>38204</v>
      </c>
      <c r="B4652" t="s">
        <v>3984</v>
      </c>
      <c r="C4652" t="s">
        <v>38205</v>
      </c>
      <c r="D4652" t="s">
        <v>38206</v>
      </c>
      <c r="E4652" t="s">
        <v>38207</v>
      </c>
      <c r="F4652" t="s">
        <v>38208</v>
      </c>
      <c r="G4652" t="s">
        <v>3989</v>
      </c>
      <c r="H4652">
        <v>33.240400000000001</v>
      </c>
      <c r="I4652">
        <v>52.6</v>
      </c>
      <c r="K4652" t="s">
        <v>38209</v>
      </c>
      <c r="L4652">
        <v>512</v>
      </c>
      <c r="M4652">
        <v>0</v>
      </c>
      <c r="N4652" t="s">
        <v>12538</v>
      </c>
      <c r="O4652" t="s">
        <v>38210</v>
      </c>
    </row>
    <row r="4653" spans="1:17" x14ac:dyDescent="0.3">
      <c r="A4653" t="s">
        <v>38211</v>
      </c>
      <c r="B4653" t="s">
        <v>4367</v>
      </c>
      <c r="C4653" t="s">
        <v>38212</v>
      </c>
      <c r="D4653" t="s">
        <v>38213</v>
      </c>
      <c r="E4653" t="s">
        <v>20508</v>
      </c>
      <c r="F4653" t="s">
        <v>38214</v>
      </c>
      <c r="G4653" t="s">
        <v>3989</v>
      </c>
      <c r="H4653">
        <v>724.04499999999996</v>
      </c>
      <c r="I4653">
        <v>40.6</v>
      </c>
      <c r="K4653" t="s">
        <v>38215</v>
      </c>
      <c r="L4653">
        <v>180312</v>
      </c>
      <c r="M4653">
        <v>0</v>
      </c>
      <c r="N4653" t="s">
        <v>12538</v>
      </c>
      <c r="O4653" t="s">
        <v>38216</v>
      </c>
    </row>
    <row r="4654" spans="1:17" x14ac:dyDescent="0.3">
      <c r="A4654" t="s">
        <v>38217</v>
      </c>
      <c r="B4654" t="s">
        <v>4772</v>
      </c>
      <c r="C4654" t="s">
        <v>38218</v>
      </c>
      <c r="D4654" t="s">
        <v>38219</v>
      </c>
      <c r="E4654" t="s">
        <v>15514</v>
      </c>
      <c r="F4654" t="s">
        <v>38220</v>
      </c>
      <c r="G4654" t="s">
        <v>3917</v>
      </c>
      <c r="H4654">
        <v>77.83</v>
      </c>
      <c r="I4654">
        <v>54.8</v>
      </c>
      <c r="K4654" t="s">
        <v>38221</v>
      </c>
      <c r="L4654">
        <v>303</v>
      </c>
      <c r="M4654">
        <v>0</v>
      </c>
      <c r="N4654" t="s">
        <v>12538</v>
      </c>
      <c r="O4654" t="s">
        <v>38222</v>
      </c>
    </row>
    <row r="4655" spans="1:17" x14ac:dyDescent="0.3">
      <c r="A4655" t="s">
        <v>38223</v>
      </c>
      <c r="B4655" t="s">
        <v>4772</v>
      </c>
      <c r="C4655" t="s">
        <v>38224</v>
      </c>
      <c r="D4655" t="s">
        <v>38225</v>
      </c>
      <c r="E4655" t="s">
        <v>15514</v>
      </c>
      <c r="F4655" t="s">
        <v>38226</v>
      </c>
      <c r="G4655" t="s">
        <v>3917</v>
      </c>
      <c r="H4655">
        <v>54.312100000000001</v>
      </c>
      <c r="I4655">
        <v>50.3</v>
      </c>
      <c r="K4655" t="s">
        <v>38227</v>
      </c>
      <c r="L4655">
        <v>72</v>
      </c>
      <c r="M4655">
        <v>0</v>
      </c>
      <c r="N4655" t="s">
        <v>12538</v>
      </c>
      <c r="O4655" t="s">
        <v>38228</v>
      </c>
    </row>
    <row r="4656" spans="1:17" x14ac:dyDescent="0.3">
      <c r="A4656" t="s">
        <v>38229</v>
      </c>
      <c r="B4656" t="s">
        <v>4772</v>
      </c>
      <c r="C4656" t="s">
        <v>38230</v>
      </c>
      <c r="D4656" t="s">
        <v>38231</v>
      </c>
      <c r="E4656" t="s">
        <v>15514</v>
      </c>
      <c r="F4656" t="s">
        <v>38232</v>
      </c>
      <c r="G4656" t="s">
        <v>3917</v>
      </c>
      <c r="H4656">
        <v>91.250100000000003</v>
      </c>
      <c r="I4656">
        <v>51.1</v>
      </c>
      <c r="K4656" t="s">
        <v>38233</v>
      </c>
      <c r="L4656">
        <v>19997</v>
      </c>
      <c r="M4656">
        <v>0</v>
      </c>
      <c r="N4656" t="s">
        <v>12538</v>
      </c>
      <c r="O4656" t="s">
        <v>38234</v>
      </c>
    </row>
    <row r="4657" spans="1:17" x14ac:dyDescent="0.3">
      <c r="A4657" t="s">
        <v>38235</v>
      </c>
      <c r="B4657" t="s">
        <v>4367</v>
      </c>
      <c r="D4657" t="s">
        <v>38236</v>
      </c>
      <c r="E4657" t="s">
        <v>38237</v>
      </c>
      <c r="F4657" t="s">
        <v>38238</v>
      </c>
      <c r="G4657" t="s">
        <v>3917</v>
      </c>
      <c r="H4657">
        <v>840.64099999999996</v>
      </c>
      <c r="I4657">
        <v>43.8</v>
      </c>
      <c r="K4657" t="s">
        <v>38239</v>
      </c>
      <c r="L4657">
        <v>3134</v>
      </c>
      <c r="M4657">
        <v>0</v>
      </c>
      <c r="N4657" t="s">
        <v>12538</v>
      </c>
      <c r="O4657" t="s">
        <v>38240</v>
      </c>
    </row>
    <row r="4658" spans="1:17" x14ac:dyDescent="0.3">
      <c r="A4658" t="s">
        <v>38241</v>
      </c>
      <c r="B4658" t="s">
        <v>4772</v>
      </c>
      <c r="C4658" t="s">
        <v>38242</v>
      </c>
      <c r="D4658" t="s">
        <v>38243</v>
      </c>
      <c r="E4658" t="s">
        <v>38244</v>
      </c>
      <c r="F4658" t="s">
        <v>38245</v>
      </c>
      <c r="G4658" t="s">
        <v>3906</v>
      </c>
      <c r="H4658">
        <v>39.973999999999997</v>
      </c>
      <c r="I4658">
        <v>78.373099999999994</v>
      </c>
      <c r="J4658" t="s">
        <v>38246</v>
      </c>
      <c r="K4658" t="s">
        <v>38247</v>
      </c>
      <c r="L4658">
        <v>80</v>
      </c>
      <c r="M4658">
        <v>6947</v>
      </c>
      <c r="N4658" t="s">
        <v>38248</v>
      </c>
      <c r="O4658" t="s">
        <v>38249</v>
      </c>
    </row>
    <row r="4659" spans="1:17" x14ac:dyDescent="0.3">
      <c r="A4659" t="s">
        <v>38250</v>
      </c>
      <c r="B4659" t="s">
        <v>3984</v>
      </c>
      <c r="C4659" t="s">
        <v>38251</v>
      </c>
      <c r="D4659" t="s">
        <v>38252</v>
      </c>
      <c r="E4659" t="s">
        <v>38253</v>
      </c>
      <c r="F4659" t="s">
        <v>38254</v>
      </c>
      <c r="G4659" t="s">
        <v>3989</v>
      </c>
      <c r="H4659">
        <v>42.897100000000002</v>
      </c>
      <c r="I4659">
        <v>39.200000000000003</v>
      </c>
      <c r="K4659" t="s">
        <v>38255</v>
      </c>
      <c r="L4659">
        <v>1468</v>
      </c>
      <c r="M4659">
        <v>0</v>
      </c>
      <c r="N4659" t="s">
        <v>5326</v>
      </c>
      <c r="O4659" t="s">
        <v>38256</v>
      </c>
    </row>
    <row r="4660" spans="1:17" x14ac:dyDescent="0.3">
      <c r="A4660" t="s">
        <v>38257</v>
      </c>
      <c r="B4660" t="s">
        <v>3984</v>
      </c>
      <c r="C4660" t="s">
        <v>38258</v>
      </c>
      <c r="D4660" t="s">
        <v>38259</v>
      </c>
      <c r="E4660" t="s">
        <v>38260</v>
      </c>
      <c r="F4660" t="s">
        <v>38261</v>
      </c>
      <c r="G4660" t="s">
        <v>3989</v>
      </c>
      <c r="H4660">
        <v>49.960099999999997</v>
      </c>
      <c r="I4660">
        <v>33.200000000000003</v>
      </c>
      <c r="K4660" t="s">
        <v>38262</v>
      </c>
      <c r="L4660">
        <v>10410</v>
      </c>
      <c r="M4660">
        <v>0</v>
      </c>
      <c r="N4660" t="s">
        <v>12538</v>
      </c>
      <c r="O4660" t="s">
        <v>38263</v>
      </c>
    </row>
    <row r="4661" spans="1:17" x14ac:dyDescent="0.3">
      <c r="A4661" t="s">
        <v>38264</v>
      </c>
      <c r="B4661" t="s">
        <v>3984</v>
      </c>
      <c r="C4661" t="s">
        <v>38265</v>
      </c>
      <c r="D4661" t="s">
        <v>38266</v>
      </c>
      <c r="E4661" t="s">
        <v>38267</v>
      </c>
      <c r="F4661" t="s">
        <v>38268</v>
      </c>
      <c r="G4661" t="s">
        <v>3989</v>
      </c>
      <c r="H4661">
        <v>46.009599999999999</v>
      </c>
      <c r="I4661">
        <v>29.9</v>
      </c>
      <c r="K4661" t="s">
        <v>38269</v>
      </c>
      <c r="L4661">
        <v>6108</v>
      </c>
      <c r="M4661">
        <v>0</v>
      </c>
      <c r="N4661" t="s">
        <v>12538</v>
      </c>
      <c r="O4661" t="s">
        <v>38270</v>
      </c>
    </row>
    <row r="4662" spans="1:17" x14ac:dyDescent="0.3">
      <c r="A4662" t="s">
        <v>38271</v>
      </c>
      <c r="B4662" t="s">
        <v>3984</v>
      </c>
      <c r="C4662" t="s">
        <v>38272</v>
      </c>
      <c r="D4662" t="s">
        <v>38273</v>
      </c>
      <c r="E4662" t="s">
        <v>38274</v>
      </c>
      <c r="F4662" t="s">
        <v>38275</v>
      </c>
      <c r="G4662" t="s">
        <v>3989</v>
      </c>
      <c r="H4662">
        <v>44.3688</v>
      </c>
      <c r="I4662">
        <v>29.9</v>
      </c>
      <c r="K4662" t="s">
        <v>38276</v>
      </c>
      <c r="L4662">
        <v>18293</v>
      </c>
      <c r="M4662">
        <v>0</v>
      </c>
      <c r="N4662" t="s">
        <v>12538</v>
      </c>
      <c r="O4662" t="s">
        <v>38277</v>
      </c>
    </row>
    <row r="4663" spans="1:17" x14ac:dyDescent="0.3">
      <c r="A4663" t="s">
        <v>38278</v>
      </c>
      <c r="B4663" t="s">
        <v>4772</v>
      </c>
      <c r="C4663" t="s">
        <v>38279</v>
      </c>
      <c r="D4663" t="s">
        <v>38280</v>
      </c>
      <c r="E4663" t="s">
        <v>15514</v>
      </c>
      <c r="F4663" t="s">
        <v>38281</v>
      </c>
      <c r="G4663" t="s">
        <v>3917</v>
      </c>
      <c r="H4663">
        <v>102.366</v>
      </c>
      <c r="I4663">
        <v>52.6</v>
      </c>
      <c r="K4663" t="s">
        <v>38282</v>
      </c>
      <c r="L4663">
        <v>6822</v>
      </c>
      <c r="M4663">
        <v>0</v>
      </c>
      <c r="N4663" t="s">
        <v>12538</v>
      </c>
      <c r="O4663" t="s">
        <v>38283</v>
      </c>
    </row>
    <row r="4664" spans="1:17" x14ac:dyDescent="0.3">
      <c r="A4664" t="s">
        <v>38284</v>
      </c>
      <c r="B4664" t="s">
        <v>3902</v>
      </c>
      <c r="C4664" t="s">
        <v>38285</v>
      </c>
      <c r="D4664" t="s">
        <v>38286</v>
      </c>
      <c r="E4664" t="s">
        <v>15514</v>
      </c>
      <c r="F4664" t="s">
        <v>38287</v>
      </c>
      <c r="G4664" t="s">
        <v>3917</v>
      </c>
      <c r="H4664">
        <v>29.554500000000001</v>
      </c>
      <c r="I4664">
        <v>47.5</v>
      </c>
      <c r="K4664" t="s">
        <v>38288</v>
      </c>
      <c r="L4664">
        <v>6590</v>
      </c>
      <c r="M4664">
        <v>0</v>
      </c>
      <c r="N4664" t="s">
        <v>12538</v>
      </c>
      <c r="O4664" t="s">
        <v>38289</v>
      </c>
    </row>
    <row r="4665" spans="1:17" x14ac:dyDescent="0.3">
      <c r="A4665" t="s">
        <v>38290</v>
      </c>
      <c r="B4665" t="s">
        <v>4772</v>
      </c>
      <c r="C4665" t="s">
        <v>38291</v>
      </c>
      <c r="D4665" t="s">
        <v>38292</v>
      </c>
      <c r="E4665" t="s">
        <v>15514</v>
      </c>
      <c r="F4665" t="s">
        <v>38293</v>
      </c>
      <c r="G4665" t="s">
        <v>3917</v>
      </c>
      <c r="H4665">
        <v>95.477099999999993</v>
      </c>
      <c r="I4665">
        <v>53.3</v>
      </c>
      <c r="K4665" t="s">
        <v>38294</v>
      </c>
      <c r="L4665">
        <v>6685</v>
      </c>
      <c r="M4665">
        <v>0</v>
      </c>
      <c r="N4665" t="s">
        <v>12538</v>
      </c>
      <c r="O4665" t="s">
        <v>38295</v>
      </c>
    </row>
    <row r="4666" spans="1:17" x14ac:dyDescent="0.3">
      <c r="A4666" t="s">
        <v>38296</v>
      </c>
      <c r="B4666" t="s">
        <v>4091</v>
      </c>
      <c r="C4666" t="s">
        <v>38297</v>
      </c>
      <c r="D4666" t="s">
        <v>38298</v>
      </c>
      <c r="E4666" t="s">
        <v>38299</v>
      </c>
      <c r="F4666" t="s">
        <v>38300</v>
      </c>
      <c r="G4666" t="s">
        <v>3917</v>
      </c>
      <c r="H4666">
        <v>9.1836500000000001</v>
      </c>
      <c r="I4666">
        <v>25.8</v>
      </c>
      <c r="K4666" t="s">
        <v>38301</v>
      </c>
      <c r="L4666">
        <v>37</v>
      </c>
      <c r="M4666">
        <v>0</v>
      </c>
      <c r="N4666" t="s">
        <v>14704</v>
      </c>
      <c r="O4666" t="s">
        <v>38302</v>
      </c>
    </row>
    <row r="4667" spans="1:17" x14ac:dyDescent="0.3">
      <c r="A4667" t="s">
        <v>38303</v>
      </c>
      <c r="B4667" t="s">
        <v>4091</v>
      </c>
      <c r="C4667" t="s">
        <v>38304</v>
      </c>
      <c r="D4667" t="s">
        <v>38305</v>
      </c>
      <c r="E4667" t="s">
        <v>38306</v>
      </c>
      <c r="F4667" t="s">
        <v>38307</v>
      </c>
      <c r="G4667" t="s">
        <v>3917</v>
      </c>
      <c r="H4667">
        <v>9.2643400000000007</v>
      </c>
      <c r="I4667">
        <v>31.1</v>
      </c>
      <c r="K4667" t="s">
        <v>38308</v>
      </c>
      <c r="L4667">
        <v>479</v>
      </c>
      <c r="M4667">
        <v>0</v>
      </c>
      <c r="N4667" t="s">
        <v>14704</v>
      </c>
      <c r="O4667" t="s">
        <v>38309</v>
      </c>
    </row>
    <row r="4668" spans="1:17" x14ac:dyDescent="0.3">
      <c r="A4668" t="s">
        <v>790</v>
      </c>
      <c r="B4668" t="s">
        <v>4347</v>
      </c>
      <c r="C4668" t="s">
        <v>38310</v>
      </c>
      <c r="D4668" t="s">
        <v>38311</v>
      </c>
      <c r="E4668" t="s">
        <v>38312</v>
      </c>
      <c r="F4668" t="s">
        <v>38313</v>
      </c>
      <c r="G4668" t="s">
        <v>3917</v>
      </c>
      <c r="H4668">
        <v>38.6556</v>
      </c>
      <c r="I4668">
        <v>42.2</v>
      </c>
      <c r="K4668" t="s">
        <v>38314</v>
      </c>
      <c r="L4668">
        <v>20</v>
      </c>
      <c r="M4668">
        <v>0</v>
      </c>
      <c r="N4668" t="s">
        <v>14704</v>
      </c>
      <c r="O4668" t="s">
        <v>38315</v>
      </c>
      <c r="Q4668">
        <v>25</v>
      </c>
    </row>
    <row r="4669" spans="1:17" x14ac:dyDescent="0.3">
      <c r="A4669" t="s">
        <v>38316</v>
      </c>
      <c r="B4669" t="s">
        <v>4347</v>
      </c>
      <c r="C4669" t="s">
        <v>38317</v>
      </c>
      <c r="D4669" t="s">
        <v>38318</v>
      </c>
      <c r="E4669" t="s">
        <v>38319</v>
      </c>
      <c r="F4669" t="s">
        <v>38320</v>
      </c>
      <c r="G4669" t="s">
        <v>3989</v>
      </c>
      <c r="H4669">
        <v>99.9345</v>
      </c>
      <c r="I4669">
        <v>44</v>
      </c>
      <c r="K4669" t="s">
        <v>38321</v>
      </c>
      <c r="L4669">
        <v>11088</v>
      </c>
      <c r="M4669">
        <v>0</v>
      </c>
      <c r="N4669" t="s">
        <v>10102</v>
      </c>
      <c r="O4669" t="s">
        <v>38322</v>
      </c>
    </row>
    <row r="4670" spans="1:17" x14ac:dyDescent="0.3">
      <c r="A4670" t="s">
        <v>38323</v>
      </c>
      <c r="B4670" t="s">
        <v>4267</v>
      </c>
      <c r="D4670" t="s">
        <v>38324</v>
      </c>
      <c r="E4670" t="s">
        <v>38325</v>
      </c>
      <c r="F4670" t="s">
        <v>38326</v>
      </c>
      <c r="G4670" t="s">
        <v>3917</v>
      </c>
      <c r="H4670">
        <v>949.846</v>
      </c>
      <c r="I4670">
        <v>28</v>
      </c>
      <c r="K4670" t="s">
        <v>38327</v>
      </c>
      <c r="L4670">
        <v>18348</v>
      </c>
      <c r="M4670">
        <v>0</v>
      </c>
      <c r="N4670" t="s">
        <v>38328</v>
      </c>
      <c r="O4670" t="s">
        <v>38329</v>
      </c>
    </row>
    <row r="4671" spans="1:17" x14ac:dyDescent="0.3">
      <c r="A4671" t="s">
        <v>38330</v>
      </c>
      <c r="B4671" t="s">
        <v>3984</v>
      </c>
      <c r="C4671" t="s">
        <v>38331</v>
      </c>
      <c r="D4671" t="s">
        <v>38332</v>
      </c>
      <c r="E4671" t="s">
        <v>38333</v>
      </c>
      <c r="F4671" t="s">
        <v>38334</v>
      </c>
      <c r="G4671" t="s">
        <v>3989</v>
      </c>
      <c r="H4671">
        <v>40.366599999999998</v>
      </c>
      <c r="I4671">
        <v>54.8</v>
      </c>
      <c r="K4671" t="s">
        <v>38335</v>
      </c>
      <c r="L4671">
        <v>359</v>
      </c>
      <c r="M4671">
        <v>12456</v>
      </c>
      <c r="N4671" t="s">
        <v>14756</v>
      </c>
      <c r="O4671" t="s">
        <v>38336</v>
      </c>
      <c r="P4671" t="s">
        <v>38337</v>
      </c>
    </row>
    <row r="4672" spans="1:17" x14ac:dyDescent="0.3">
      <c r="A4672" t="s">
        <v>3746</v>
      </c>
      <c r="B4672" t="s">
        <v>4347</v>
      </c>
      <c r="C4672" t="s">
        <v>38338</v>
      </c>
      <c r="D4672" t="s">
        <v>38339</v>
      </c>
      <c r="E4672" t="s">
        <v>38340</v>
      </c>
      <c r="F4672" t="s">
        <v>38341</v>
      </c>
      <c r="G4672" t="s">
        <v>3989</v>
      </c>
      <c r="H4672">
        <v>41.257399999999997</v>
      </c>
      <c r="I4672">
        <v>47.4</v>
      </c>
      <c r="K4672" t="s">
        <v>38342</v>
      </c>
      <c r="L4672">
        <v>3435</v>
      </c>
      <c r="M4672">
        <v>0</v>
      </c>
      <c r="N4672" t="s">
        <v>17047</v>
      </c>
      <c r="O4672" t="s">
        <v>38343</v>
      </c>
      <c r="Q4672">
        <v>25</v>
      </c>
    </row>
    <row r="4673" spans="1:17" x14ac:dyDescent="0.3">
      <c r="A4673" t="s">
        <v>38344</v>
      </c>
      <c r="B4673" t="s">
        <v>3923</v>
      </c>
      <c r="C4673" t="s">
        <v>38345</v>
      </c>
      <c r="D4673" t="s">
        <v>38346</v>
      </c>
      <c r="E4673" t="s">
        <v>38347</v>
      </c>
      <c r="F4673" t="s">
        <v>38348</v>
      </c>
      <c r="G4673" t="s">
        <v>3917</v>
      </c>
      <c r="H4673">
        <v>234.721</v>
      </c>
      <c r="I4673">
        <v>35.799999999999997</v>
      </c>
      <c r="K4673" t="s">
        <v>38349</v>
      </c>
      <c r="L4673">
        <v>582</v>
      </c>
      <c r="M4673">
        <v>0</v>
      </c>
      <c r="N4673" t="s">
        <v>8759</v>
      </c>
      <c r="O4673" t="s">
        <v>38350</v>
      </c>
    </row>
    <row r="4674" spans="1:17" x14ac:dyDescent="0.3">
      <c r="A4674" t="s">
        <v>38351</v>
      </c>
      <c r="B4674" t="s">
        <v>4226</v>
      </c>
      <c r="D4674" t="s">
        <v>38352</v>
      </c>
      <c r="E4674" t="s">
        <v>38353</v>
      </c>
      <c r="F4674" t="s">
        <v>38354</v>
      </c>
      <c r="G4674" t="s">
        <v>3917</v>
      </c>
      <c r="H4674">
        <v>566.83399999999995</v>
      </c>
      <c r="I4674">
        <v>18.100000000000001</v>
      </c>
      <c r="J4674" t="s">
        <v>38355</v>
      </c>
      <c r="K4674" t="s">
        <v>38356</v>
      </c>
      <c r="L4674">
        <v>47369</v>
      </c>
      <c r="M4674">
        <v>0</v>
      </c>
      <c r="N4674" t="s">
        <v>31595</v>
      </c>
      <c r="O4674" t="s">
        <v>38357</v>
      </c>
    </row>
    <row r="4675" spans="1:17" x14ac:dyDescent="0.3">
      <c r="A4675" t="s">
        <v>38358</v>
      </c>
      <c r="B4675" t="s">
        <v>3984</v>
      </c>
      <c r="C4675" t="s">
        <v>38359</v>
      </c>
      <c r="D4675" t="s">
        <v>38360</v>
      </c>
      <c r="E4675" t="s">
        <v>38361</v>
      </c>
      <c r="F4675" t="s">
        <v>38362</v>
      </c>
      <c r="G4675" t="s">
        <v>3906</v>
      </c>
      <c r="H4675">
        <v>41.493099999999998</v>
      </c>
      <c r="I4675">
        <v>50.498199999999997</v>
      </c>
      <c r="J4675" t="s">
        <v>38363</v>
      </c>
      <c r="K4675" t="s">
        <v>38364</v>
      </c>
      <c r="L4675">
        <v>51</v>
      </c>
      <c r="M4675">
        <v>12078</v>
      </c>
      <c r="N4675" t="s">
        <v>14704</v>
      </c>
      <c r="O4675" t="s">
        <v>38365</v>
      </c>
    </row>
    <row r="4676" spans="1:17" x14ac:dyDescent="0.3">
      <c r="A4676" t="s">
        <v>38366</v>
      </c>
      <c r="B4676" t="s">
        <v>4226</v>
      </c>
      <c r="C4676" t="s">
        <v>38367</v>
      </c>
      <c r="D4676" t="s">
        <v>38368</v>
      </c>
      <c r="E4676" t="s">
        <v>38369</v>
      </c>
      <c r="F4676" t="s">
        <v>38370</v>
      </c>
      <c r="G4676" t="s">
        <v>3906</v>
      </c>
      <c r="H4676">
        <v>167.97800000000001</v>
      </c>
      <c r="I4676">
        <v>36.560099999999998</v>
      </c>
      <c r="J4676" t="s">
        <v>38371</v>
      </c>
      <c r="K4676" t="s">
        <v>38372</v>
      </c>
      <c r="L4676">
        <v>363</v>
      </c>
      <c r="M4676">
        <v>19534</v>
      </c>
      <c r="N4676" t="s">
        <v>17047</v>
      </c>
      <c r="O4676" t="s">
        <v>38373</v>
      </c>
      <c r="P4676" t="s">
        <v>38374</v>
      </c>
    </row>
    <row r="4677" spans="1:17" x14ac:dyDescent="0.3">
      <c r="A4677" t="s">
        <v>38375</v>
      </c>
      <c r="B4677" t="s">
        <v>4367</v>
      </c>
      <c r="C4677" t="s">
        <v>38376</v>
      </c>
      <c r="D4677" t="s">
        <v>38377</v>
      </c>
      <c r="E4677" t="s">
        <v>38378</v>
      </c>
      <c r="F4677" t="s">
        <v>38379</v>
      </c>
      <c r="G4677" t="s">
        <v>3917</v>
      </c>
      <c r="H4677">
        <v>612.79100000000005</v>
      </c>
      <c r="I4677">
        <v>42.600099999999998</v>
      </c>
      <c r="J4677" t="s">
        <v>38380</v>
      </c>
      <c r="K4677" t="s">
        <v>38381</v>
      </c>
      <c r="L4677">
        <v>10817</v>
      </c>
      <c r="M4677">
        <v>41887</v>
      </c>
      <c r="N4677" t="s">
        <v>12538</v>
      </c>
      <c r="O4677" t="s">
        <v>38382</v>
      </c>
      <c r="P4677" t="s">
        <v>38383</v>
      </c>
    </row>
    <row r="4678" spans="1:17" x14ac:dyDescent="0.3">
      <c r="A4678" t="s">
        <v>38384</v>
      </c>
      <c r="B4678" t="s">
        <v>4443</v>
      </c>
      <c r="C4678" t="s">
        <v>38385</v>
      </c>
      <c r="D4678" t="s">
        <v>38386</v>
      </c>
      <c r="E4678" t="s">
        <v>38387</v>
      </c>
      <c r="F4678" t="s">
        <v>38388</v>
      </c>
      <c r="G4678" t="s">
        <v>3917</v>
      </c>
      <c r="H4678">
        <v>3012.1</v>
      </c>
      <c r="I4678">
        <v>40.799999999999997</v>
      </c>
      <c r="K4678" t="s">
        <v>38389</v>
      </c>
      <c r="L4678">
        <v>986664</v>
      </c>
      <c r="M4678">
        <v>0</v>
      </c>
      <c r="N4678" t="s">
        <v>8080</v>
      </c>
      <c r="O4678" t="s">
        <v>38390</v>
      </c>
    </row>
    <row r="4679" spans="1:17" x14ac:dyDescent="0.3">
      <c r="A4679" t="s">
        <v>38391</v>
      </c>
      <c r="B4679" t="s">
        <v>4443</v>
      </c>
      <c r="C4679" t="s">
        <v>38392</v>
      </c>
      <c r="D4679" t="s">
        <v>38393</v>
      </c>
      <c r="E4679" t="s">
        <v>38394</v>
      </c>
      <c r="F4679" t="s">
        <v>38395</v>
      </c>
      <c r="G4679" t="s">
        <v>3917</v>
      </c>
      <c r="H4679">
        <v>2601.6999999999998</v>
      </c>
      <c r="I4679">
        <v>41.8</v>
      </c>
      <c r="K4679" t="s">
        <v>38396</v>
      </c>
      <c r="L4679">
        <v>2409818</v>
      </c>
      <c r="M4679">
        <v>0</v>
      </c>
      <c r="N4679" t="s">
        <v>8080</v>
      </c>
      <c r="O4679" t="s">
        <v>38397</v>
      </c>
    </row>
    <row r="4680" spans="1:17" x14ac:dyDescent="0.3">
      <c r="A4680" t="s">
        <v>38398</v>
      </c>
      <c r="B4680" t="s">
        <v>4443</v>
      </c>
      <c r="C4680" t="s">
        <v>38399</v>
      </c>
      <c r="D4680" t="s">
        <v>38400</v>
      </c>
      <c r="E4680" t="s">
        <v>38401</v>
      </c>
      <c r="F4680" t="s">
        <v>38402</v>
      </c>
      <c r="G4680" t="s">
        <v>3917</v>
      </c>
      <c r="H4680">
        <v>3648.91</v>
      </c>
      <c r="I4680">
        <v>42</v>
      </c>
      <c r="K4680" t="s">
        <v>38403</v>
      </c>
      <c r="L4680">
        <v>3883620</v>
      </c>
      <c r="M4680">
        <v>0</v>
      </c>
      <c r="N4680" t="s">
        <v>8080</v>
      </c>
      <c r="O4680" t="s">
        <v>38404</v>
      </c>
    </row>
    <row r="4681" spans="1:17" x14ac:dyDescent="0.3">
      <c r="A4681" t="s">
        <v>38405</v>
      </c>
      <c r="B4681" t="s">
        <v>4443</v>
      </c>
      <c r="C4681" t="s">
        <v>38406</v>
      </c>
      <c r="D4681" t="s">
        <v>38407</v>
      </c>
      <c r="E4681" t="s">
        <v>38408</v>
      </c>
      <c r="F4681" t="s">
        <v>38409</v>
      </c>
      <c r="G4681" t="s">
        <v>3917</v>
      </c>
      <c r="H4681">
        <v>3399.58</v>
      </c>
      <c r="I4681">
        <v>40.799999999999997</v>
      </c>
      <c r="K4681" t="s">
        <v>38410</v>
      </c>
      <c r="L4681">
        <v>3768450</v>
      </c>
      <c r="M4681">
        <v>0</v>
      </c>
      <c r="N4681" t="s">
        <v>8080</v>
      </c>
      <c r="O4681" t="s">
        <v>38411</v>
      </c>
    </row>
    <row r="4682" spans="1:17" x14ac:dyDescent="0.3">
      <c r="A4682" t="s">
        <v>38412</v>
      </c>
      <c r="B4682" t="s">
        <v>3984</v>
      </c>
      <c r="C4682" t="s">
        <v>38413</v>
      </c>
      <c r="D4682" t="s">
        <v>38414</v>
      </c>
      <c r="E4682" t="s">
        <v>38415</v>
      </c>
      <c r="F4682" t="s">
        <v>38416</v>
      </c>
      <c r="G4682" t="s">
        <v>3917</v>
      </c>
      <c r="H4682">
        <v>82.734899999999996</v>
      </c>
      <c r="I4682">
        <v>38.700000000000003</v>
      </c>
      <c r="K4682" t="s">
        <v>38417</v>
      </c>
      <c r="L4682">
        <v>10715</v>
      </c>
      <c r="M4682">
        <v>12540</v>
      </c>
      <c r="N4682" t="s">
        <v>8080</v>
      </c>
      <c r="O4682" t="s">
        <v>38418</v>
      </c>
    </row>
    <row r="4683" spans="1:17" x14ac:dyDescent="0.3">
      <c r="A4683" t="s">
        <v>3757</v>
      </c>
      <c r="B4683" t="s">
        <v>3984</v>
      </c>
      <c r="C4683" t="s">
        <v>38419</v>
      </c>
      <c r="D4683" t="s">
        <v>38420</v>
      </c>
      <c r="E4683" t="s">
        <v>38421</v>
      </c>
      <c r="F4683" t="s">
        <v>38422</v>
      </c>
      <c r="G4683" t="s">
        <v>3917</v>
      </c>
      <c r="H4683">
        <v>109.66</v>
      </c>
      <c r="I4683">
        <v>35.200000000000003</v>
      </c>
      <c r="K4683" t="s">
        <v>38423</v>
      </c>
      <c r="L4683">
        <v>10473</v>
      </c>
      <c r="M4683">
        <v>12292</v>
      </c>
      <c r="N4683" t="s">
        <v>8080</v>
      </c>
      <c r="O4683" t="s">
        <v>38424</v>
      </c>
    </row>
    <row r="4684" spans="1:17" x14ac:dyDescent="0.3">
      <c r="A4684" t="s">
        <v>38425</v>
      </c>
      <c r="B4684" t="s">
        <v>3984</v>
      </c>
      <c r="C4684" t="s">
        <v>38426</v>
      </c>
      <c r="D4684" t="s">
        <v>38427</v>
      </c>
      <c r="E4684" t="s">
        <v>35628</v>
      </c>
      <c r="F4684" t="s">
        <v>38428</v>
      </c>
      <c r="G4684" t="s">
        <v>3917</v>
      </c>
      <c r="H4684">
        <v>39.626199999999997</v>
      </c>
      <c r="I4684">
        <v>48.4</v>
      </c>
      <c r="K4684" t="s">
        <v>38429</v>
      </c>
      <c r="L4684">
        <v>587</v>
      </c>
      <c r="M4684">
        <v>0</v>
      </c>
      <c r="N4684" t="s">
        <v>8080</v>
      </c>
      <c r="O4684" t="s">
        <v>38430</v>
      </c>
    </row>
    <row r="4685" spans="1:17" x14ac:dyDescent="0.3">
      <c r="A4685" t="s">
        <v>3788</v>
      </c>
      <c r="B4685" t="s">
        <v>3984</v>
      </c>
      <c r="C4685" t="s">
        <v>38431</v>
      </c>
      <c r="D4685" t="s">
        <v>38432</v>
      </c>
      <c r="E4685" t="s">
        <v>35628</v>
      </c>
      <c r="F4685" t="s">
        <v>38433</v>
      </c>
      <c r="G4685" t="s">
        <v>3917</v>
      </c>
      <c r="H4685">
        <v>36.761699999999998</v>
      </c>
      <c r="I4685">
        <v>48.4</v>
      </c>
      <c r="K4685" t="s">
        <v>38434</v>
      </c>
      <c r="L4685">
        <v>467</v>
      </c>
      <c r="M4685">
        <v>0</v>
      </c>
      <c r="N4685" t="s">
        <v>8080</v>
      </c>
      <c r="O4685" t="s">
        <v>38435</v>
      </c>
      <c r="Q4685">
        <v>25</v>
      </c>
    </row>
    <row r="4686" spans="1:17" x14ac:dyDescent="0.3">
      <c r="A4686" t="s">
        <v>38436</v>
      </c>
      <c r="B4686" t="s">
        <v>4267</v>
      </c>
      <c r="C4686" t="s">
        <v>38437</v>
      </c>
      <c r="D4686" t="s">
        <v>38438</v>
      </c>
      <c r="E4686" t="s">
        <v>38439</v>
      </c>
      <c r="F4686" t="s">
        <v>38440</v>
      </c>
      <c r="G4686" t="s">
        <v>3917</v>
      </c>
      <c r="H4686">
        <v>643.66300000000001</v>
      </c>
      <c r="I4686">
        <v>30.2</v>
      </c>
      <c r="K4686" t="s">
        <v>38441</v>
      </c>
      <c r="L4686">
        <v>79827</v>
      </c>
      <c r="M4686">
        <v>0</v>
      </c>
      <c r="N4686" t="s">
        <v>14267</v>
      </c>
      <c r="O4686" t="s">
        <v>38442</v>
      </c>
    </row>
    <row r="4687" spans="1:17" x14ac:dyDescent="0.3">
      <c r="A4687" t="s">
        <v>38443</v>
      </c>
      <c r="B4687" t="s">
        <v>4267</v>
      </c>
      <c r="C4687" t="s">
        <v>38444</v>
      </c>
      <c r="D4687" t="s">
        <v>38445</v>
      </c>
      <c r="E4687" t="s">
        <v>38446</v>
      </c>
      <c r="F4687" t="s">
        <v>38447</v>
      </c>
      <c r="G4687" t="s">
        <v>3917</v>
      </c>
      <c r="H4687">
        <v>365.95800000000003</v>
      </c>
      <c r="I4687">
        <v>33.9</v>
      </c>
      <c r="K4687" t="s">
        <v>38448</v>
      </c>
      <c r="L4687">
        <v>92906</v>
      </c>
      <c r="M4687">
        <v>0</v>
      </c>
      <c r="N4687" t="s">
        <v>14267</v>
      </c>
      <c r="O4687" t="s">
        <v>38449</v>
      </c>
    </row>
    <row r="4688" spans="1:17" x14ac:dyDescent="0.3">
      <c r="A4688" t="s">
        <v>38450</v>
      </c>
      <c r="B4688" t="s">
        <v>4267</v>
      </c>
      <c r="C4688" t="s">
        <v>38451</v>
      </c>
      <c r="D4688" t="s">
        <v>38452</v>
      </c>
      <c r="E4688" t="s">
        <v>38453</v>
      </c>
      <c r="F4688" t="s">
        <v>38454</v>
      </c>
      <c r="G4688" t="s">
        <v>3989</v>
      </c>
      <c r="H4688">
        <v>308.74</v>
      </c>
      <c r="I4688">
        <v>37.299999999999997</v>
      </c>
      <c r="K4688" t="s">
        <v>38455</v>
      </c>
      <c r="L4688">
        <v>178440</v>
      </c>
      <c r="M4688">
        <v>0</v>
      </c>
      <c r="N4688" t="s">
        <v>14267</v>
      </c>
      <c r="O4688" t="s">
        <v>38456</v>
      </c>
    </row>
    <row r="4689" spans="1:17" x14ac:dyDescent="0.3">
      <c r="A4689" t="s">
        <v>38457</v>
      </c>
      <c r="B4689" t="s">
        <v>3984</v>
      </c>
      <c r="C4689" t="s">
        <v>38458</v>
      </c>
      <c r="D4689" t="s">
        <v>38459</v>
      </c>
      <c r="E4689" t="s">
        <v>38415</v>
      </c>
      <c r="F4689" t="s">
        <v>38460</v>
      </c>
      <c r="G4689" t="s">
        <v>3917</v>
      </c>
      <c r="H4689">
        <v>86.827799999999996</v>
      </c>
      <c r="I4689">
        <v>38</v>
      </c>
      <c r="K4689" t="s">
        <v>38461</v>
      </c>
      <c r="L4689">
        <v>14826</v>
      </c>
      <c r="M4689">
        <v>12442</v>
      </c>
      <c r="N4689" t="s">
        <v>8080</v>
      </c>
      <c r="O4689" t="s">
        <v>38462</v>
      </c>
    </row>
    <row r="4690" spans="1:17" x14ac:dyDescent="0.3">
      <c r="A4690" t="s">
        <v>38463</v>
      </c>
      <c r="B4690" t="s">
        <v>4267</v>
      </c>
      <c r="C4690" t="s">
        <v>38464</v>
      </c>
      <c r="D4690" t="s">
        <v>38465</v>
      </c>
      <c r="E4690" t="s">
        <v>38466</v>
      </c>
      <c r="F4690" t="s">
        <v>38467</v>
      </c>
      <c r="G4690" t="s">
        <v>3917</v>
      </c>
      <c r="H4690">
        <v>396.46699999999998</v>
      </c>
      <c r="I4690">
        <v>36.6</v>
      </c>
      <c r="K4690" t="s">
        <v>38468</v>
      </c>
      <c r="L4690">
        <v>467514</v>
      </c>
      <c r="M4690">
        <v>0</v>
      </c>
      <c r="N4690" t="s">
        <v>14267</v>
      </c>
      <c r="O4690" t="s">
        <v>38469</v>
      </c>
    </row>
    <row r="4691" spans="1:17" x14ac:dyDescent="0.3">
      <c r="A4691" t="s">
        <v>38470</v>
      </c>
      <c r="B4691" t="s">
        <v>4267</v>
      </c>
      <c r="C4691" t="s">
        <v>38471</v>
      </c>
      <c r="D4691" t="s">
        <v>38472</v>
      </c>
      <c r="E4691" t="s">
        <v>38473</v>
      </c>
      <c r="F4691" t="s">
        <v>38474</v>
      </c>
      <c r="G4691" t="s">
        <v>3917</v>
      </c>
      <c r="H4691">
        <v>874.01900000000001</v>
      </c>
      <c r="I4691">
        <v>36.4</v>
      </c>
      <c r="K4691" t="s">
        <v>38475</v>
      </c>
      <c r="L4691">
        <v>745784</v>
      </c>
      <c r="M4691">
        <v>0</v>
      </c>
      <c r="N4691" t="s">
        <v>14267</v>
      </c>
      <c r="O4691" t="s">
        <v>38476</v>
      </c>
    </row>
    <row r="4692" spans="1:17" x14ac:dyDescent="0.3">
      <c r="A4692" t="s">
        <v>38477</v>
      </c>
      <c r="B4692" t="s">
        <v>4267</v>
      </c>
      <c r="C4692" t="s">
        <v>38478</v>
      </c>
      <c r="D4692" t="s">
        <v>38479</v>
      </c>
      <c r="E4692" t="s">
        <v>38480</v>
      </c>
      <c r="F4692" t="s">
        <v>38481</v>
      </c>
      <c r="G4692" t="s">
        <v>3917</v>
      </c>
      <c r="H4692">
        <v>143.08500000000001</v>
      </c>
      <c r="I4692">
        <v>40.5</v>
      </c>
      <c r="K4692" t="s">
        <v>38482</v>
      </c>
      <c r="L4692">
        <v>142328</v>
      </c>
      <c r="M4692">
        <v>0</v>
      </c>
      <c r="N4692" t="s">
        <v>14267</v>
      </c>
      <c r="O4692" t="s">
        <v>38483</v>
      </c>
    </row>
    <row r="4693" spans="1:17" x14ac:dyDescent="0.3">
      <c r="A4693" t="s">
        <v>38484</v>
      </c>
      <c r="B4693" t="s">
        <v>3984</v>
      </c>
      <c r="C4693" t="s">
        <v>38485</v>
      </c>
      <c r="D4693" t="s">
        <v>38486</v>
      </c>
      <c r="E4693" t="s">
        <v>25553</v>
      </c>
      <c r="F4693" t="s">
        <v>38487</v>
      </c>
      <c r="G4693" t="s">
        <v>3917</v>
      </c>
      <c r="H4693">
        <v>34.920999999999999</v>
      </c>
      <c r="I4693">
        <v>45.381500000000003</v>
      </c>
      <c r="J4693" t="s">
        <v>38488</v>
      </c>
      <c r="K4693" t="s">
        <v>38489</v>
      </c>
      <c r="L4693">
        <v>48</v>
      </c>
      <c r="M4693">
        <v>10060</v>
      </c>
      <c r="N4693" t="s">
        <v>38490</v>
      </c>
      <c r="O4693" t="s">
        <v>38491</v>
      </c>
      <c r="P4693" t="s">
        <v>38492</v>
      </c>
      <c r="Q4693">
        <v>24</v>
      </c>
    </row>
    <row r="4694" spans="1:17" x14ac:dyDescent="0.3">
      <c r="A4694" t="s">
        <v>703</v>
      </c>
      <c r="B4694" t="s">
        <v>4347</v>
      </c>
      <c r="C4694" t="s">
        <v>38493</v>
      </c>
      <c r="D4694" t="s">
        <v>38494</v>
      </c>
      <c r="E4694" t="s">
        <v>38495</v>
      </c>
      <c r="F4694" t="s">
        <v>38496</v>
      </c>
      <c r="G4694" t="s">
        <v>3989</v>
      </c>
      <c r="H4694">
        <v>77.386099999999999</v>
      </c>
      <c r="I4694">
        <v>53.7</v>
      </c>
      <c r="K4694" t="s">
        <v>38497</v>
      </c>
      <c r="L4694">
        <v>704</v>
      </c>
      <c r="M4694">
        <v>23412</v>
      </c>
      <c r="N4694" t="s">
        <v>14267</v>
      </c>
      <c r="O4694" t="s">
        <v>38498</v>
      </c>
    </row>
    <row r="4695" spans="1:17" x14ac:dyDescent="0.3">
      <c r="A4695" t="s">
        <v>38499</v>
      </c>
      <c r="B4695" t="s">
        <v>3912</v>
      </c>
      <c r="C4695" t="s">
        <v>38500</v>
      </c>
      <c r="D4695" t="s">
        <v>38501</v>
      </c>
      <c r="E4695" t="s">
        <v>38502</v>
      </c>
      <c r="F4695" t="s">
        <v>38503</v>
      </c>
      <c r="G4695" t="s">
        <v>3989</v>
      </c>
      <c r="H4695">
        <v>1.47289</v>
      </c>
      <c r="I4695">
        <v>45.4</v>
      </c>
      <c r="K4695" t="s">
        <v>38504</v>
      </c>
      <c r="L4695">
        <v>469</v>
      </c>
      <c r="M4695">
        <v>692</v>
      </c>
      <c r="N4695" t="s">
        <v>14267</v>
      </c>
      <c r="O4695" t="s">
        <v>38505</v>
      </c>
    </row>
    <row r="4696" spans="1:17" x14ac:dyDescent="0.3">
      <c r="A4696" t="s">
        <v>38506</v>
      </c>
      <c r="B4696" t="s">
        <v>3923</v>
      </c>
      <c r="C4696" t="s">
        <v>38507</v>
      </c>
      <c r="D4696" t="s">
        <v>38508</v>
      </c>
      <c r="E4696" t="s">
        <v>38509</v>
      </c>
      <c r="F4696" t="s">
        <v>38510</v>
      </c>
      <c r="G4696" t="s">
        <v>3906</v>
      </c>
      <c r="H4696">
        <v>806.48599999999999</v>
      </c>
      <c r="I4696">
        <v>38.845199999999998</v>
      </c>
      <c r="J4696" t="s">
        <v>38511</v>
      </c>
      <c r="K4696" t="s">
        <v>38512</v>
      </c>
      <c r="L4696">
        <v>1178</v>
      </c>
      <c r="M4696">
        <v>79374</v>
      </c>
      <c r="N4696" t="s">
        <v>4870</v>
      </c>
      <c r="O4696" t="s">
        <v>38513</v>
      </c>
      <c r="P4696" t="s">
        <v>38514</v>
      </c>
    </row>
    <row r="4697" spans="1:17" x14ac:dyDescent="0.3">
      <c r="A4697" t="s">
        <v>38515</v>
      </c>
      <c r="B4697" t="s">
        <v>3984</v>
      </c>
      <c r="C4697" t="s">
        <v>38516</v>
      </c>
      <c r="D4697" t="s">
        <v>38517</v>
      </c>
      <c r="E4697" t="s">
        <v>24046</v>
      </c>
      <c r="F4697" t="s">
        <v>38518</v>
      </c>
      <c r="G4697" t="s">
        <v>3917</v>
      </c>
      <c r="H4697">
        <v>47.446399999999997</v>
      </c>
      <c r="I4697">
        <v>41</v>
      </c>
      <c r="K4697" t="s">
        <v>38519</v>
      </c>
      <c r="L4697">
        <v>3978</v>
      </c>
      <c r="M4697">
        <v>12263</v>
      </c>
      <c r="N4697" t="s">
        <v>4870</v>
      </c>
      <c r="O4697" t="s">
        <v>38520</v>
      </c>
    </row>
    <row r="4698" spans="1:17" x14ac:dyDescent="0.3">
      <c r="A4698" t="s">
        <v>3863</v>
      </c>
      <c r="B4698" t="s">
        <v>3984</v>
      </c>
      <c r="C4698" t="s">
        <v>38521</v>
      </c>
      <c r="D4698" t="s">
        <v>38522</v>
      </c>
      <c r="E4698" t="s">
        <v>38523</v>
      </c>
      <c r="F4698" t="s">
        <v>38524</v>
      </c>
      <c r="G4698" t="s">
        <v>3917</v>
      </c>
      <c r="H4698">
        <v>38.6646</v>
      </c>
      <c r="I4698">
        <v>50.7</v>
      </c>
      <c r="K4698" t="s">
        <v>38525</v>
      </c>
      <c r="L4698">
        <v>1127</v>
      </c>
      <c r="M4698">
        <v>0</v>
      </c>
      <c r="N4698" t="s">
        <v>4870</v>
      </c>
      <c r="O4698" t="s">
        <v>38526</v>
      </c>
      <c r="Q4698">
        <v>24</v>
      </c>
    </row>
    <row r="4699" spans="1:17" x14ac:dyDescent="0.3">
      <c r="A4699" t="s">
        <v>38527</v>
      </c>
      <c r="B4699" t="s">
        <v>3984</v>
      </c>
      <c r="C4699" t="s">
        <v>38528</v>
      </c>
      <c r="D4699" t="s">
        <v>38529</v>
      </c>
      <c r="E4699" t="s">
        <v>38530</v>
      </c>
      <c r="F4699" t="s">
        <v>38531</v>
      </c>
      <c r="G4699" t="s">
        <v>3917</v>
      </c>
      <c r="H4699">
        <v>47.536799999999999</v>
      </c>
      <c r="I4699">
        <v>49.9</v>
      </c>
      <c r="K4699" t="s">
        <v>38532</v>
      </c>
      <c r="L4699">
        <v>5907</v>
      </c>
      <c r="M4699">
        <v>0</v>
      </c>
      <c r="N4699" t="s">
        <v>4870</v>
      </c>
      <c r="O4699" t="s">
        <v>38533</v>
      </c>
    </row>
    <row r="4700" spans="1:17" x14ac:dyDescent="0.3">
      <c r="A4700" t="s">
        <v>38534</v>
      </c>
      <c r="B4700" t="s">
        <v>4208</v>
      </c>
      <c r="C4700" t="s">
        <v>38535</v>
      </c>
      <c r="D4700" t="s">
        <v>38536</v>
      </c>
      <c r="E4700" t="s">
        <v>38537</v>
      </c>
      <c r="F4700" t="s">
        <v>38538</v>
      </c>
      <c r="G4700" t="s">
        <v>3989</v>
      </c>
      <c r="H4700">
        <v>163.453</v>
      </c>
      <c r="I4700">
        <v>37</v>
      </c>
      <c r="K4700" t="s">
        <v>38539</v>
      </c>
      <c r="L4700">
        <v>1721</v>
      </c>
      <c r="M4700">
        <v>0</v>
      </c>
      <c r="N4700" t="s">
        <v>14756</v>
      </c>
      <c r="O4700" t="s">
        <v>38540</v>
      </c>
    </row>
    <row r="4701" spans="1:17" x14ac:dyDescent="0.3">
      <c r="A4701" t="s">
        <v>38541</v>
      </c>
      <c r="B4701" t="s">
        <v>4198</v>
      </c>
      <c r="C4701" t="s">
        <v>38542</v>
      </c>
      <c r="D4701" t="s">
        <v>38543</v>
      </c>
      <c r="E4701" t="s">
        <v>38544</v>
      </c>
      <c r="F4701" t="s">
        <v>38545</v>
      </c>
      <c r="G4701" t="s">
        <v>3917</v>
      </c>
      <c r="H4701">
        <v>156.577</v>
      </c>
      <c r="I4701">
        <v>25.1</v>
      </c>
      <c r="K4701" t="s">
        <v>38546</v>
      </c>
      <c r="L4701">
        <v>731</v>
      </c>
      <c r="M4701">
        <v>28348</v>
      </c>
      <c r="N4701" t="s">
        <v>14696</v>
      </c>
      <c r="O4701" t="s">
        <v>38547</v>
      </c>
    </row>
    <row r="4702" spans="1:17" x14ac:dyDescent="0.3">
      <c r="A4702" t="s">
        <v>38548</v>
      </c>
      <c r="B4702" t="s">
        <v>4226</v>
      </c>
      <c r="C4702" t="s">
        <v>38549</v>
      </c>
      <c r="D4702" t="s">
        <v>38550</v>
      </c>
      <c r="E4702" t="s">
        <v>38551</v>
      </c>
      <c r="F4702" t="s">
        <v>38552</v>
      </c>
      <c r="G4702" t="s">
        <v>3917</v>
      </c>
      <c r="H4702">
        <v>286.87299999999999</v>
      </c>
      <c r="I4702">
        <v>32.6</v>
      </c>
      <c r="K4702" t="s">
        <v>38553</v>
      </c>
      <c r="L4702">
        <v>48129</v>
      </c>
      <c r="M4702">
        <v>0</v>
      </c>
      <c r="N4702" t="s">
        <v>9292</v>
      </c>
      <c r="O4702" t="s">
        <v>38554</v>
      </c>
    </row>
    <row r="4703" spans="1:17" x14ac:dyDescent="0.3">
      <c r="A4703" t="s">
        <v>38555</v>
      </c>
      <c r="B4703" t="s">
        <v>3984</v>
      </c>
      <c r="C4703" t="s">
        <v>38556</v>
      </c>
      <c r="D4703" t="s">
        <v>38557</v>
      </c>
      <c r="E4703" t="s">
        <v>38558</v>
      </c>
      <c r="F4703" t="s">
        <v>38559</v>
      </c>
      <c r="G4703" t="s">
        <v>3989</v>
      </c>
      <c r="H4703">
        <v>33.448300000000003</v>
      </c>
      <c r="I4703">
        <v>51.9</v>
      </c>
      <c r="K4703" t="s">
        <v>38560</v>
      </c>
      <c r="L4703">
        <v>23</v>
      </c>
      <c r="M4703">
        <v>0</v>
      </c>
      <c r="N4703" t="s">
        <v>12504</v>
      </c>
      <c r="O4703" t="s">
        <v>38561</v>
      </c>
    </row>
    <row r="4704" spans="1:17" x14ac:dyDescent="0.3">
      <c r="A4704" t="s">
        <v>38562</v>
      </c>
      <c r="B4704" t="s">
        <v>3984</v>
      </c>
      <c r="C4704" t="s">
        <v>38563</v>
      </c>
      <c r="D4704" t="s">
        <v>38564</v>
      </c>
      <c r="E4704" t="s">
        <v>38565</v>
      </c>
      <c r="F4704" t="s">
        <v>38566</v>
      </c>
      <c r="G4704" t="s">
        <v>3989</v>
      </c>
      <c r="H4704">
        <v>41.878300000000003</v>
      </c>
      <c r="I4704">
        <v>46.2</v>
      </c>
      <c r="K4704" t="s">
        <v>38567</v>
      </c>
      <c r="L4704">
        <v>198</v>
      </c>
      <c r="M4704">
        <v>12163</v>
      </c>
      <c r="N4704" t="s">
        <v>12504</v>
      </c>
      <c r="O4704" t="s">
        <v>38568</v>
      </c>
    </row>
    <row r="4705" spans="1:17" x14ac:dyDescent="0.3">
      <c r="A4705" t="s">
        <v>38569</v>
      </c>
      <c r="B4705" t="s">
        <v>4091</v>
      </c>
      <c r="C4705" t="s">
        <v>38570</v>
      </c>
      <c r="D4705" t="s">
        <v>38571</v>
      </c>
      <c r="E4705" t="s">
        <v>38572</v>
      </c>
      <c r="F4705" t="s">
        <v>38573</v>
      </c>
      <c r="G4705" t="s">
        <v>3917</v>
      </c>
      <c r="H4705">
        <v>59.8904</v>
      </c>
      <c r="I4705">
        <v>36.299999999999997</v>
      </c>
      <c r="K4705" t="s">
        <v>38574</v>
      </c>
      <c r="L4705">
        <v>2152</v>
      </c>
      <c r="M4705">
        <v>0</v>
      </c>
      <c r="N4705" t="s">
        <v>38575</v>
      </c>
      <c r="O4705" t="s">
        <v>38576</v>
      </c>
    </row>
    <row r="4706" spans="1:17" x14ac:dyDescent="0.3">
      <c r="A4706" t="s">
        <v>38577</v>
      </c>
      <c r="B4706" t="s">
        <v>3984</v>
      </c>
      <c r="C4706">
        <v>13</v>
      </c>
      <c r="D4706" t="s">
        <v>38578</v>
      </c>
      <c r="E4706" t="s">
        <v>38579</v>
      </c>
      <c r="F4706" t="s">
        <v>38580</v>
      </c>
      <c r="G4706" t="s">
        <v>3917</v>
      </c>
      <c r="H4706">
        <v>32.750100000000003</v>
      </c>
      <c r="I4706">
        <v>52.2</v>
      </c>
      <c r="K4706" t="s">
        <v>38581</v>
      </c>
      <c r="L4706">
        <v>260</v>
      </c>
      <c r="M4706">
        <v>0</v>
      </c>
      <c r="N4706" t="s">
        <v>12504</v>
      </c>
      <c r="O4706" t="s">
        <v>38582</v>
      </c>
    </row>
    <row r="4707" spans="1:17" x14ac:dyDescent="0.3">
      <c r="A4707" t="s">
        <v>38583</v>
      </c>
      <c r="B4707" t="s">
        <v>4347</v>
      </c>
      <c r="C4707" t="s">
        <v>38584</v>
      </c>
      <c r="D4707" t="s">
        <v>38585</v>
      </c>
      <c r="E4707" t="s">
        <v>38586</v>
      </c>
      <c r="F4707" t="s">
        <v>38587</v>
      </c>
      <c r="G4707" t="s">
        <v>3917</v>
      </c>
      <c r="H4707">
        <v>38.912700000000001</v>
      </c>
      <c r="I4707">
        <v>49.7</v>
      </c>
      <c r="K4707" t="s">
        <v>38588</v>
      </c>
      <c r="L4707">
        <v>817</v>
      </c>
      <c r="M4707">
        <v>14628</v>
      </c>
      <c r="N4707" t="s">
        <v>14267</v>
      </c>
      <c r="O4707" t="s">
        <v>38589</v>
      </c>
    </row>
    <row r="4708" spans="1:17" x14ac:dyDescent="0.3">
      <c r="A4708" t="s">
        <v>38590</v>
      </c>
      <c r="B4708" t="s">
        <v>4347</v>
      </c>
      <c r="C4708" t="s">
        <v>38591</v>
      </c>
      <c r="D4708" t="s">
        <v>38592</v>
      </c>
      <c r="E4708" t="s">
        <v>38593</v>
      </c>
      <c r="F4708" t="s">
        <v>38594</v>
      </c>
      <c r="G4708" t="s">
        <v>3917</v>
      </c>
      <c r="H4708">
        <v>44.7288</v>
      </c>
      <c r="I4708">
        <v>45.5</v>
      </c>
      <c r="K4708" t="s">
        <v>38595</v>
      </c>
      <c r="L4708">
        <v>574</v>
      </c>
      <c r="M4708">
        <v>14217</v>
      </c>
      <c r="N4708" t="s">
        <v>14267</v>
      </c>
      <c r="O4708" t="s">
        <v>38596</v>
      </c>
      <c r="Q4708">
        <v>24</v>
      </c>
    </row>
    <row r="4709" spans="1:17" x14ac:dyDescent="0.3">
      <c r="A4709" t="s">
        <v>38597</v>
      </c>
      <c r="B4709" t="s">
        <v>4347</v>
      </c>
      <c r="C4709" t="s">
        <v>38598</v>
      </c>
      <c r="D4709" t="s">
        <v>38599</v>
      </c>
      <c r="E4709" t="s">
        <v>38600</v>
      </c>
      <c r="F4709" t="s">
        <v>38601</v>
      </c>
      <c r="G4709" t="s">
        <v>3917</v>
      </c>
      <c r="H4709">
        <v>31.948499999999999</v>
      </c>
      <c r="I4709">
        <v>53</v>
      </c>
      <c r="K4709" t="s">
        <v>38602</v>
      </c>
      <c r="L4709">
        <v>87</v>
      </c>
      <c r="M4709">
        <v>12569</v>
      </c>
      <c r="N4709" t="s">
        <v>14267</v>
      </c>
      <c r="O4709" t="s">
        <v>38603</v>
      </c>
    </row>
    <row r="4710" spans="1:17" x14ac:dyDescent="0.3">
      <c r="A4710" t="s">
        <v>38604</v>
      </c>
      <c r="B4710" t="s">
        <v>4347</v>
      </c>
      <c r="C4710" t="s">
        <v>38605</v>
      </c>
      <c r="D4710" t="s">
        <v>38606</v>
      </c>
      <c r="E4710" t="s">
        <v>38607</v>
      </c>
      <c r="F4710" t="s">
        <v>38608</v>
      </c>
      <c r="G4710" t="s">
        <v>3917</v>
      </c>
      <c r="H4710">
        <v>52.192999999999998</v>
      </c>
      <c r="I4710">
        <v>48.7</v>
      </c>
      <c r="K4710" t="s">
        <v>38609</v>
      </c>
      <c r="L4710">
        <v>1887</v>
      </c>
      <c r="M4710">
        <v>19812</v>
      </c>
      <c r="N4710" t="s">
        <v>14267</v>
      </c>
      <c r="O4710" t="s">
        <v>38610</v>
      </c>
    </row>
    <row r="4711" spans="1:17" x14ac:dyDescent="0.3">
      <c r="A4711" t="s">
        <v>38611</v>
      </c>
      <c r="B4711" t="s">
        <v>4347</v>
      </c>
      <c r="C4711" t="s">
        <v>38612</v>
      </c>
      <c r="D4711" t="s">
        <v>38613</v>
      </c>
      <c r="E4711" t="s">
        <v>38614</v>
      </c>
      <c r="F4711" t="s">
        <v>38615</v>
      </c>
      <c r="G4711" t="s">
        <v>3917</v>
      </c>
      <c r="H4711">
        <v>34.769100000000002</v>
      </c>
      <c r="I4711">
        <v>52.5</v>
      </c>
      <c r="K4711" t="s">
        <v>38616</v>
      </c>
      <c r="L4711">
        <v>221</v>
      </c>
      <c r="M4711">
        <v>12872</v>
      </c>
      <c r="N4711" t="s">
        <v>14267</v>
      </c>
      <c r="O4711" t="s">
        <v>38617</v>
      </c>
    </row>
    <row r="4712" spans="1:17" x14ac:dyDescent="0.3">
      <c r="A4712" t="s">
        <v>38618</v>
      </c>
      <c r="B4712" t="s">
        <v>4347</v>
      </c>
      <c r="C4712" t="s">
        <v>38619</v>
      </c>
      <c r="D4712" t="s">
        <v>38620</v>
      </c>
      <c r="E4712" t="s">
        <v>38621</v>
      </c>
      <c r="F4712" t="s">
        <v>38622</v>
      </c>
      <c r="G4712" t="s">
        <v>3917</v>
      </c>
      <c r="H4712">
        <v>36.531100000000002</v>
      </c>
      <c r="I4712">
        <v>55.5</v>
      </c>
      <c r="K4712" t="s">
        <v>38623</v>
      </c>
      <c r="L4712">
        <v>1724</v>
      </c>
      <c r="M4712">
        <v>11202</v>
      </c>
      <c r="N4712" t="s">
        <v>12209</v>
      </c>
      <c r="O4712" t="s">
        <v>38624</v>
      </c>
    </row>
    <row r="4713" spans="1:17" x14ac:dyDescent="0.3">
      <c r="A4713" t="s">
        <v>38625</v>
      </c>
      <c r="B4713" t="s">
        <v>4347</v>
      </c>
      <c r="C4713" t="s">
        <v>38626</v>
      </c>
      <c r="D4713" t="s">
        <v>38627</v>
      </c>
      <c r="E4713" t="s">
        <v>38628</v>
      </c>
      <c r="F4713" t="s">
        <v>38629</v>
      </c>
      <c r="G4713" t="s">
        <v>3917</v>
      </c>
      <c r="H4713">
        <v>32.180599999999998</v>
      </c>
      <c r="I4713">
        <v>54</v>
      </c>
      <c r="K4713" t="s">
        <v>38630</v>
      </c>
      <c r="L4713">
        <v>2045</v>
      </c>
      <c r="M4713">
        <v>11717</v>
      </c>
      <c r="N4713" t="s">
        <v>12209</v>
      </c>
      <c r="O4713" t="s">
        <v>38631</v>
      </c>
    </row>
    <row r="4714" spans="1:17" x14ac:dyDescent="0.3">
      <c r="A4714" t="s">
        <v>38632</v>
      </c>
      <c r="B4714" t="s">
        <v>3984</v>
      </c>
      <c r="C4714" t="s">
        <v>38633</v>
      </c>
      <c r="D4714" t="s">
        <v>38634</v>
      </c>
      <c r="E4714" t="s">
        <v>38635</v>
      </c>
      <c r="F4714" t="s">
        <v>38636</v>
      </c>
      <c r="G4714" t="s">
        <v>3989</v>
      </c>
      <c r="H4714">
        <v>40.986499999999999</v>
      </c>
      <c r="I4714">
        <v>51</v>
      </c>
      <c r="K4714" t="s">
        <v>38637</v>
      </c>
      <c r="L4714">
        <v>879</v>
      </c>
      <c r="M4714">
        <v>0</v>
      </c>
      <c r="N4714" t="s">
        <v>15923</v>
      </c>
      <c r="O4714" t="s">
        <v>38638</v>
      </c>
    </row>
    <row r="4715" spans="1:17" x14ac:dyDescent="0.3">
      <c r="A4715" t="s">
        <v>38639</v>
      </c>
      <c r="B4715" t="s">
        <v>3984</v>
      </c>
      <c r="C4715" t="s">
        <v>38640</v>
      </c>
      <c r="D4715" t="s">
        <v>38641</v>
      </c>
      <c r="E4715" t="s">
        <v>38635</v>
      </c>
      <c r="F4715" t="s">
        <v>38642</v>
      </c>
      <c r="G4715" t="s">
        <v>3917</v>
      </c>
      <c r="H4715">
        <v>31.5886</v>
      </c>
      <c r="I4715">
        <v>52.2</v>
      </c>
      <c r="K4715" t="s">
        <v>38643</v>
      </c>
      <c r="L4715">
        <v>331</v>
      </c>
      <c r="M4715">
        <v>0</v>
      </c>
      <c r="N4715" t="s">
        <v>15923</v>
      </c>
      <c r="O4715" t="s">
        <v>38644</v>
      </c>
    </row>
    <row r="4716" spans="1:17" x14ac:dyDescent="0.3">
      <c r="A4716" t="s">
        <v>38645</v>
      </c>
      <c r="B4716" t="s">
        <v>3984</v>
      </c>
      <c r="C4716" t="s">
        <v>38646</v>
      </c>
      <c r="D4716" t="s">
        <v>38647</v>
      </c>
      <c r="E4716" t="s">
        <v>38635</v>
      </c>
      <c r="F4716" t="s">
        <v>38648</v>
      </c>
      <c r="G4716" t="s">
        <v>3917</v>
      </c>
      <c r="H4716">
        <v>42.0304</v>
      </c>
      <c r="I4716">
        <v>48.4</v>
      </c>
      <c r="K4716" t="s">
        <v>38649</v>
      </c>
      <c r="L4716">
        <v>197</v>
      </c>
      <c r="M4716">
        <v>0</v>
      </c>
      <c r="N4716" t="s">
        <v>15923</v>
      </c>
      <c r="O4716" t="s">
        <v>38650</v>
      </c>
    </row>
    <row r="4717" spans="1:17" x14ac:dyDescent="0.3">
      <c r="A4717" t="s">
        <v>38651</v>
      </c>
      <c r="B4717" t="s">
        <v>3984</v>
      </c>
      <c r="C4717" t="s">
        <v>38652</v>
      </c>
      <c r="D4717" t="s">
        <v>38653</v>
      </c>
      <c r="E4717" t="s">
        <v>38635</v>
      </c>
      <c r="F4717" t="s">
        <v>38654</v>
      </c>
      <c r="G4717" t="s">
        <v>3917</v>
      </c>
      <c r="H4717">
        <v>50.156100000000002</v>
      </c>
      <c r="I4717">
        <v>53</v>
      </c>
      <c r="K4717" t="s">
        <v>38655</v>
      </c>
      <c r="L4717">
        <v>959</v>
      </c>
      <c r="M4717">
        <v>0</v>
      </c>
      <c r="N4717" t="s">
        <v>15923</v>
      </c>
      <c r="O4717" t="s">
        <v>38656</v>
      </c>
    </row>
    <row r="4718" spans="1:17" x14ac:dyDescent="0.3">
      <c r="A4718" t="s">
        <v>38657</v>
      </c>
      <c r="B4718" t="s">
        <v>3984</v>
      </c>
      <c r="C4718" t="s">
        <v>38658</v>
      </c>
      <c r="D4718" t="s">
        <v>38659</v>
      </c>
      <c r="E4718" t="s">
        <v>38635</v>
      </c>
      <c r="F4718" t="s">
        <v>38660</v>
      </c>
      <c r="G4718" t="s">
        <v>3917</v>
      </c>
      <c r="H4718">
        <v>47.573099999999997</v>
      </c>
      <c r="I4718">
        <v>42.9</v>
      </c>
      <c r="K4718" t="s">
        <v>38661</v>
      </c>
      <c r="L4718">
        <v>843</v>
      </c>
      <c r="M4718">
        <v>0</v>
      </c>
      <c r="N4718" t="s">
        <v>15923</v>
      </c>
      <c r="O4718" t="s">
        <v>38662</v>
      </c>
    </row>
    <row r="4719" spans="1:17" x14ac:dyDescent="0.3">
      <c r="A4719" t="s">
        <v>38663</v>
      </c>
      <c r="B4719" t="s">
        <v>3984</v>
      </c>
      <c r="C4719" t="s">
        <v>38664</v>
      </c>
      <c r="D4719" t="s">
        <v>38665</v>
      </c>
      <c r="E4719" t="s">
        <v>38635</v>
      </c>
      <c r="F4719" t="s">
        <v>38666</v>
      </c>
      <c r="G4719" t="s">
        <v>3917</v>
      </c>
      <c r="H4719">
        <v>35.190100000000001</v>
      </c>
      <c r="I4719">
        <v>51.7</v>
      </c>
      <c r="K4719" t="s">
        <v>38667</v>
      </c>
      <c r="L4719">
        <v>735</v>
      </c>
      <c r="M4719">
        <v>0</v>
      </c>
      <c r="N4719" t="s">
        <v>15923</v>
      </c>
      <c r="O4719" t="s">
        <v>38668</v>
      </c>
    </row>
    <row r="4720" spans="1:17" x14ac:dyDescent="0.3">
      <c r="A4720" t="s">
        <v>38669</v>
      </c>
      <c r="B4720" t="s">
        <v>3984</v>
      </c>
      <c r="C4720" t="s">
        <v>38670</v>
      </c>
      <c r="D4720" t="s">
        <v>38671</v>
      </c>
      <c r="E4720" t="s">
        <v>38672</v>
      </c>
      <c r="F4720" t="s">
        <v>38673</v>
      </c>
      <c r="G4720" t="s">
        <v>3917</v>
      </c>
      <c r="H4720">
        <v>31.850999999999999</v>
      </c>
      <c r="I4720">
        <v>48.1</v>
      </c>
      <c r="K4720" t="s">
        <v>38674</v>
      </c>
      <c r="L4720">
        <v>40</v>
      </c>
      <c r="M4720">
        <v>0</v>
      </c>
      <c r="N4720" t="s">
        <v>6829</v>
      </c>
      <c r="O4720" t="s">
        <v>38675</v>
      </c>
    </row>
    <row r="4721" spans="1:17" x14ac:dyDescent="0.3">
      <c r="A4721" t="s">
        <v>742</v>
      </c>
      <c r="B4721" t="s">
        <v>4347</v>
      </c>
      <c r="C4721" t="s">
        <v>38676</v>
      </c>
      <c r="D4721" t="s">
        <v>38677</v>
      </c>
      <c r="E4721" t="s">
        <v>38678</v>
      </c>
      <c r="F4721" t="s">
        <v>38679</v>
      </c>
      <c r="G4721" t="s">
        <v>3917</v>
      </c>
      <c r="H4721">
        <v>37.532299999999999</v>
      </c>
      <c r="I4721">
        <v>52.4</v>
      </c>
      <c r="K4721" t="s">
        <v>38680</v>
      </c>
      <c r="L4721">
        <v>3534</v>
      </c>
      <c r="M4721">
        <v>11007</v>
      </c>
      <c r="N4721" t="s">
        <v>12209</v>
      </c>
      <c r="O4721" t="s">
        <v>38681</v>
      </c>
    </row>
    <row r="4722" spans="1:17" x14ac:dyDescent="0.3">
      <c r="A4722" t="s">
        <v>38682</v>
      </c>
      <c r="B4722" t="s">
        <v>4772</v>
      </c>
      <c r="C4722" t="s">
        <v>38683</v>
      </c>
      <c r="D4722" t="s">
        <v>38684</v>
      </c>
      <c r="E4722" t="s">
        <v>38685</v>
      </c>
      <c r="F4722" t="s">
        <v>38686</v>
      </c>
      <c r="G4722" t="s">
        <v>3989</v>
      </c>
      <c r="H4722">
        <v>23.3582</v>
      </c>
      <c r="I4722">
        <v>53.6</v>
      </c>
      <c r="K4722" t="s">
        <v>38687</v>
      </c>
      <c r="L4722">
        <v>20139</v>
      </c>
      <c r="M4722">
        <v>0</v>
      </c>
      <c r="N4722" t="s">
        <v>4373</v>
      </c>
      <c r="O4722" t="s">
        <v>38688</v>
      </c>
    </row>
    <row r="4723" spans="1:17" x14ac:dyDescent="0.3">
      <c r="A4723" t="s">
        <v>3881</v>
      </c>
      <c r="B4723" t="s">
        <v>3984</v>
      </c>
      <c r="C4723" t="s">
        <v>38689</v>
      </c>
      <c r="D4723" t="s">
        <v>38690</v>
      </c>
      <c r="E4723" t="s">
        <v>38691</v>
      </c>
      <c r="F4723" t="s">
        <v>38692</v>
      </c>
      <c r="G4723" t="s">
        <v>3989</v>
      </c>
      <c r="H4723">
        <v>54.3416</v>
      </c>
      <c r="I4723">
        <v>40.700000000000003</v>
      </c>
      <c r="K4723" t="s">
        <v>38693</v>
      </c>
      <c r="L4723">
        <v>88</v>
      </c>
      <c r="M4723">
        <v>0</v>
      </c>
      <c r="N4723" t="s">
        <v>14096</v>
      </c>
      <c r="O4723" t="s">
        <v>38694</v>
      </c>
    </row>
    <row r="4724" spans="1:17" x14ac:dyDescent="0.3">
      <c r="A4724" t="s">
        <v>38695</v>
      </c>
      <c r="B4724" t="s">
        <v>3912</v>
      </c>
      <c r="D4724" t="s">
        <v>38696</v>
      </c>
      <c r="E4724" t="s">
        <v>38697</v>
      </c>
      <c r="F4724" t="s">
        <v>38698</v>
      </c>
      <c r="G4724" t="s">
        <v>3989</v>
      </c>
      <c r="H4724">
        <v>171.18199999999999</v>
      </c>
      <c r="I4724">
        <v>45.4</v>
      </c>
      <c r="K4724" t="s">
        <v>38699</v>
      </c>
      <c r="L4724">
        <v>5069</v>
      </c>
      <c r="M4724">
        <v>0</v>
      </c>
      <c r="N4724" t="s">
        <v>38700</v>
      </c>
      <c r="O4724" t="s">
        <v>38701</v>
      </c>
    </row>
    <row r="4725" spans="1:17" x14ac:dyDescent="0.3">
      <c r="A4725" t="s">
        <v>38702</v>
      </c>
      <c r="B4725" t="s">
        <v>3984</v>
      </c>
      <c r="C4725" t="s">
        <v>38703</v>
      </c>
      <c r="D4725" t="s">
        <v>38704</v>
      </c>
      <c r="E4725" t="s">
        <v>38705</v>
      </c>
      <c r="F4725" t="s">
        <v>38706</v>
      </c>
      <c r="G4725" t="s">
        <v>3989</v>
      </c>
      <c r="H4725">
        <v>23.8874</v>
      </c>
      <c r="I4725">
        <v>49.7</v>
      </c>
      <c r="K4725" t="s">
        <v>38707</v>
      </c>
      <c r="L4725">
        <v>13</v>
      </c>
      <c r="M4725">
        <v>0</v>
      </c>
      <c r="N4725" t="s">
        <v>38708</v>
      </c>
      <c r="O4725" t="s">
        <v>38709</v>
      </c>
    </row>
    <row r="4726" spans="1:17" x14ac:dyDescent="0.3">
      <c r="A4726" t="s">
        <v>38710</v>
      </c>
      <c r="B4726" t="s">
        <v>3923</v>
      </c>
      <c r="C4726" t="s">
        <v>38711</v>
      </c>
      <c r="D4726" t="s">
        <v>38712</v>
      </c>
      <c r="E4726" t="s">
        <v>38713</v>
      </c>
      <c r="F4726" t="s">
        <v>38714</v>
      </c>
      <c r="G4726" t="s">
        <v>3917</v>
      </c>
      <c r="H4726">
        <v>24943.599999999999</v>
      </c>
      <c r="I4726">
        <v>40.200000000000003</v>
      </c>
      <c r="K4726" t="s">
        <v>38715</v>
      </c>
      <c r="L4726">
        <v>946236</v>
      </c>
      <c r="M4726">
        <v>0</v>
      </c>
      <c r="N4726" t="s">
        <v>3909</v>
      </c>
      <c r="O4726" t="s">
        <v>38716</v>
      </c>
    </row>
    <row r="4727" spans="1:17" x14ac:dyDescent="0.3">
      <c r="A4727" t="s">
        <v>38717</v>
      </c>
      <c r="B4727" t="s">
        <v>4208</v>
      </c>
      <c r="C4727" t="s">
        <v>38718</v>
      </c>
      <c r="D4727" t="s">
        <v>38719</v>
      </c>
      <c r="E4727" t="s">
        <v>38720</v>
      </c>
      <c r="F4727" t="s">
        <v>38721</v>
      </c>
      <c r="G4727" t="s">
        <v>3917</v>
      </c>
      <c r="H4727">
        <v>225.714</v>
      </c>
      <c r="I4727">
        <v>43.6</v>
      </c>
      <c r="K4727" t="s">
        <v>38722</v>
      </c>
      <c r="L4727">
        <v>117230</v>
      </c>
      <c r="M4727">
        <v>0</v>
      </c>
      <c r="N4727" t="s">
        <v>9022</v>
      </c>
      <c r="O4727" t="s">
        <v>38723</v>
      </c>
    </row>
    <row r="4728" spans="1:17" x14ac:dyDescent="0.3">
      <c r="A4728" t="s">
        <v>38724</v>
      </c>
      <c r="B4728" t="s">
        <v>4443</v>
      </c>
      <c r="C4728" t="s">
        <v>38725</v>
      </c>
      <c r="D4728" t="s">
        <v>38726</v>
      </c>
      <c r="E4728" t="s">
        <v>38727</v>
      </c>
      <c r="F4728" t="s">
        <v>38728</v>
      </c>
      <c r="G4728" t="s">
        <v>3917</v>
      </c>
      <c r="H4728">
        <v>2412.66</v>
      </c>
      <c r="I4728">
        <v>41.3</v>
      </c>
      <c r="K4728" t="s">
        <v>38729</v>
      </c>
      <c r="L4728">
        <v>23656</v>
      </c>
      <c r="M4728">
        <v>38183</v>
      </c>
      <c r="N4728" t="s">
        <v>9022</v>
      </c>
      <c r="O4728" t="s">
        <v>38730</v>
      </c>
      <c r="P4728" t="s">
        <v>38731</v>
      </c>
    </row>
    <row r="4729" spans="1:17" x14ac:dyDescent="0.3">
      <c r="A4729" t="s">
        <v>38732</v>
      </c>
      <c r="B4729" t="s">
        <v>3984</v>
      </c>
      <c r="C4729" t="s">
        <v>38733</v>
      </c>
      <c r="D4729" t="s">
        <v>38734</v>
      </c>
      <c r="E4729" t="s">
        <v>24046</v>
      </c>
      <c r="F4729" t="s">
        <v>38735</v>
      </c>
      <c r="G4729" t="s">
        <v>3917</v>
      </c>
      <c r="H4729">
        <v>45.321100000000001</v>
      </c>
      <c r="I4729">
        <v>40.1</v>
      </c>
      <c r="K4729" t="s">
        <v>38736</v>
      </c>
      <c r="L4729">
        <v>634</v>
      </c>
      <c r="M4729">
        <v>12565</v>
      </c>
      <c r="N4729" t="s">
        <v>9022</v>
      </c>
      <c r="O4729" t="s">
        <v>38737</v>
      </c>
    </row>
    <row r="4730" spans="1:17" x14ac:dyDescent="0.3">
      <c r="A4730" t="s">
        <v>38738</v>
      </c>
      <c r="B4730" t="s">
        <v>3984</v>
      </c>
      <c r="C4730" t="s">
        <v>38739</v>
      </c>
      <c r="D4730" t="s">
        <v>38740</v>
      </c>
      <c r="E4730" t="s">
        <v>24046</v>
      </c>
      <c r="F4730" t="s">
        <v>38741</v>
      </c>
      <c r="G4730" t="s">
        <v>3917</v>
      </c>
      <c r="H4730">
        <v>45.284100000000002</v>
      </c>
      <c r="I4730">
        <v>40.200000000000003</v>
      </c>
      <c r="K4730" t="s">
        <v>38742</v>
      </c>
      <c r="L4730">
        <v>2043</v>
      </c>
      <c r="M4730">
        <v>12417</v>
      </c>
      <c r="N4730" t="s">
        <v>9022</v>
      </c>
      <c r="O4730" t="s">
        <v>38743</v>
      </c>
      <c r="Q4730">
        <v>24</v>
      </c>
    </row>
    <row r="4731" spans="1:17" x14ac:dyDescent="0.3">
      <c r="A4731" t="s">
        <v>38744</v>
      </c>
      <c r="B4731" t="s">
        <v>3984</v>
      </c>
      <c r="C4731" t="s">
        <v>38745</v>
      </c>
      <c r="D4731" t="s">
        <v>38746</v>
      </c>
      <c r="E4731" t="s">
        <v>24046</v>
      </c>
      <c r="F4731" t="s">
        <v>38747</v>
      </c>
      <c r="G4731" t="s">
        <v>3917</v>
      </c>
      <c r="H4731">
        <v>43.819800000000001</v>
      </c>
      <c r="I4731">
        <v>41</v>
      </c>
      <c r="K4731" t="s">
        <v>38748</v>
      </c>
      <c r="L4731">
        <v>2498</v>
      </c>
      <c r="M4731">
        <v>12130</v>
      </c>
      <c r="N4731" t="s">
        <v>9022</v>
      </c>
      <c r="O4731" t="s">
        <v>38749</v>
      </c>
    </row>
    <row r="4732" spans="1:17" x14ac:dyDescent="0.3">
      <c r="A4732" t="s">
        <v>378</v>
      </c>
      <c r="B4732" t="s">
        <v>3984</v>
      </c>
      <c r="C4732" t="s">
        <v>38750</v>
      </c>
      <c r="D4732" t="s">
        <v>38751</v>
      </c>
      <c r="E4732" t="s">
        <v>29925</v>
      </c>
      <c r="F4732" t="s">
        <v>38752</v>
      </c>
      <c r="G4732" t="s">
        <v>3989</v>
      </c>
      <c r="H4732">
        <v>47.665199999999999</v>
      </c>
      <c r="I4732">
        <v>39.4</v>
      </c>
      <c r="K4732" t="s">
        <v>38753</v>
      </c>
      <c r="L4732">
        <v>137</v>
      </c>
      <c r="M4732">
        <v>12442</v>
      </c>
      <c r="N4732" t="s">
        <v>13088</v>
      </c>
      <c r="O4732" t="s">
        <v>38754</v>
      </c>
    </row>
    <row r="4733" spans="1:17" x14ac:dyDescent="0.3">
      <c r="A4733" t="s">
        <v>38755</v>
      </c>
      <c r="B4733" t="s">
        <v>3984</v>
      </c>
      <c r="C4733" t="s">
        <v>38756</v>
      </c>
      <c r="D4733" t="s">
        <v>38757</v>
      </c>
      <c r="E4733" t="s">
        <v>24046</v>
      </c>
      <c r="F4733" t="s">
        <v>38758</v>
      </c>
      <c r="G4733" t="s">
        <v>3917</v>
      </c>
      <c r="H4733">
        <v>54.765799999999999</v>
      </c>
      <c r="I4733">
        <v>38.299999999999997</v>
      </c>
      <c r="K4733" t="s">
        <v>38759</v>
      </c>
      <c r="L4733">
        <v>8379</v>
      </c>
      <c r="M4733">
        <v>12236</v>
      </c>
      <c r="N4733" t="s">
        <v>9022</v>
      </c>
      <c r="O4733" t="s">
        <v>38760</v>
      </c>
    </row>
    <row r="4734" spans="1:17" x14ac:dyDescent="0.3">
      <c r="A4734" t="s">
        <v>38761</v>
      </c>
      <c r="B4734" t="s">
        <v>3984</v>
      </c>
      <c r="C4734" t="s">
        <v>38762</v>
      </c>
      <c r="D4734" t="s">
        <v>38763</v>
      </c>
      <c r="E4734" t="s">
        <v>29925</v>
      </c>
      <c r="F4734" t="s">
        <v>38764</v>
      </c>
      <c r="G4734" t="s">
        <v>3989</v>
      </c>
      <c r="H4734">
        <v>46.79</v>
      </c>
      <c r="I4734">
        <v>39.799999999999997</v>
      </c>
      <c r="K4734" t="s">
        <v>38765</v>
      </c>
      <c r="L4734">
        <v>31</v>
      </c>
      <c r="M4734">
        <v>12086</v>
      </c>
      <c r="N4734" t="s">
        <v>13088</v>
      </c>
      <c r="O4734" t="s">
        <v>38766</v>
      </c>
      <c r="P4734" t="s">
        <v>38767</v>
      </c>
    </row>
    <row r="4735" spans="1:17" x14ac:dyDescent="0.3">
      <c r="A4735" t="s">
        <v>38768</v>
      </c>
      <c r="B4735" t="s">
        <v>3902</v>
      </c>
      <c r="C4735" t="s">
        <v>38769</v>
      </c>
      <c r="D4735" t="s">
        <v>38770</v>
      </c>
      <c r="E4735" t="s">
        <v>38771</v>
      </c>
      <c r="F4735" t="s">
        <v>38772</v>
      </c>
      <c r="G4735" t="s">
        <v>3906</v>
      </c>
      <c r="H4735">
        <v>195.78200000000001</v>
      </c>
      <c r="I4735">
        <v>53.400599999999997</v>
      </c>
      <c r="J4735" t="s">
        <v>38773</v>
      </c>
      <c r="K4735" t="s">
        <v>38774</v>
      </c>
      <c r="L4735">
        <v>793</v>
      </c>
      <c r="M4735">
        <v>0</v>
      </c>
      <c r="N4735" t="s">
        <v>4373</v>
      </c>
      <c r="O4735" t="s">
        <v>38775</v>
      </c>
    </row>
    <row r="4736" spans="1:17" x14ac:dyDescent="0.3">
      <c r="A4736" t="s">
        <v>38776</v>
      </c>
      <c r="B4736" t="s">
        <v>3912</v>
      </c>
      <c r="C4736" t="s">
        <v>38777</v>
      </c>
      <c r="D4736" t="s">
        <v>38778</v>
      </c>
      <c r="E4736" t="s">
        <v>38779</v>
      </c>
      <c r="F4736" t="s">
        <v>38780</v>
      </c>
      <c r="G4736" t="s">
        <v>3917</v>
      </c>
      <c r="H4736">
        <v>59.569299999999998</v>
      </c>
      <c r="I4736">
        <v>33.799999999999997</v>
      </c>
      <c r="J4736" t="s">
        <v>38781</v>
      </c>
      <c r="K4736" t="s">
        <v>38782</v>
      </c>
      <c r="L4736">
        <v>15340</v>
      </c>
      <c r="M4736">
        <v>0</v>
      </c>
      <c r="N4736" t="s">
        <v>12538</v>
      </c>
      <c r="O4736" t="s">
        <v>38783</v>
      </c>
    </row>
    <row r="4737" spans="1:16" x14ac:dyDescent="0.3">
      <c r="A4737" t="s">
        <v>38784</v>
      </c>
      <c r="B4737" t="s">
        <v>4267</v>
      </c>
      <c r="C4737" t="s">
        <v>38785</v>
      </c>
      <c r="D4737" t="s">
        <v>38786</v>
      </c>
      <c r="E4737" t="s">
        <v>38787</v>
      </c>
      <c r="F4737" t="s">
        <v>38788</v>
      </c>
      <c r="G4737" t="s">
        <v>3917</v>
      </c>
      <c r="H4737">
        <v>507.38900000000001</v>
      </c>
      <c r="I4737">
        <v>42.3</v>
      </c>
      <c r="K4737" t="s">
        <v>38789</v>
      </c>
      <c r="L4737">
        <v>17149</v>
      </c>
      <c r="M4737">
        <v>0</v>
      </c>
      <c r="N4737" t="s">
        <v>9780</v>
      </c>
      <c r="O4737" t="s">
        <v>38790</v>
      </c>
    </row>
    <row r="4738" spans="1:16" x14ac:dyDescent="0.3">
      <c r="A4738" t="s">
        <v>38791</v>
      </c>
      <c r="B4738" t="s">
        <v>4226</v>
      </c>
      <c r="D4738" t="s">
        <v>38792</v>
      </c>
      <c r="E4738" t="s">
        <v>38793</v>
      </c>
      <c r="F4738" t="s">
        <v>38794</v>
      </c>
      <c r="G4738" t="s">
        <v>3917</v>
      </c>
      <c r="H4738">
        <v>260.68200000000002</v>
      </c>
      <c r="I4738">
        <v>35.4</v>
      </c>
      <c r="K4738" t="s">
        <v>38795</v>
      </c>
      <c r="L4738">
        <v>3987</v>
      </c>
      <c r="M4738">
        <v>13061</v>
      </c>
      <c r="N4738" t="s">
        <v>9780</v>
      </c>
      <c r="O4738" t="s">
        <v>38796</v>
      </c>
    </row>
    <row r="4739" spans="1:16" x14ac:dyDescent="0.3">
      <c r="A4739" t="s">
        <v>38797</v>
      </c>
      <c r="B4739" t="s">
        <v>3984</v>
      </c>
      <c r="C4739" t="s">
        <v>38798</v>
      </c>
      <c r="D4739" t="s">
        <v>38799</v>
      </c>
      <c r="E4739" t="s">
        <v>38800</v>
      </c>
      <c r="F4739" t="s">
        <v>38801</v>
      </c>
      <c r="G4739" t="s">
        <v>3917</v>
      </c>
      <c r="H4739">
        <v>27.385200000000001</v>
      </c>
      <c r="I4739">
        <v>51.6</v>
      </c>
      <c r="K4739" t="s">
        <v>38802</v>
      </c>
      <c r="L4739">
        <v>176</v>
      </c>
      <c r="M4739">
        <v>9619</v>
      </c>
      <c r="N4739" t="s">
        <v>9022</v>
      </c>
      <c r="O4739" t="s">
        <v>38803</v>
      </c>
    </row>
    <row r="4740" spans="1:16" x14ac:dyDescent="0.3">
      <c r="A4740" t="s">
        <v>38804</v>
      </c>
      <c r="B4740" t="s">
        <v>4226</v>
      </c>
      <c r="C4740" t="s">
        <v>38805</v>
      </c>
      <c r="D4740" t="s">
        <v>38806</v>
      </c>
      <c r="E4740" t="s">
        <v>38807</v>
      </c>
      <c r="F4740" t="s">
        <v>38808</v>
      </c>
      <c r="G4740" t="s">
        <v>3917</v>
      </c>
      <c r="H4740">
        <v>104.009</v>
      </c>
      <c r="I4740">
        <v>29.2</v>
      </c>
      <c r="K4740" t="s">
        <v>38809</v>
      </c>
      <c r="L4740">
        <v>10890</v>
      </c>
      <c r="M4740">
        <v>0</v>
      </c>
      <c r="N4740" t="s">
        <v>30172</v>
      </c>
      <c r="O4740" t="s">
        <v>38810</v>
      </c>
    </row>
    <row r="4741" spans="1:16" x14ac:dyDescent="0.3">
      <c r="A4741" t="s">
        <v>38811</v>
      </c>
      <c r="B4741" t="s">
        <v>4511</v>
      </c>
      <c r="C4741">
        <v>1538</v>
      </c>
      <c r="D4741" t="s">
        <v>38812</v>
      </c>
      <c r="E4741" t="s">
        <v>38813</v>
      </c>
      <c r="F4741" t="s">
        <v>38814</v>
      </c>
      <c r="G4741" t="s">
        <v>3906</v>
      </c>
      <c r="H4741">
        <v>1563.37</v>
      </c>
      <c r="I4741">
        <v>39.227499999999999</v>
      </c>
      <c r="J4741" t="s">
        <v>38815</v>
      </c>
      <c r="K4741" t="s">
        <v>38816</v>
      </c>
      <c r="L4741">
        <v>5411</v>
      </c>
      <c r="M4741">
        <v>0</v>
      </c>
      <c r="N4741" t="s">
        <v>9022</v>
      </c>
      <c r="O4741" t="s">
        <v>38817</v>
      </c>
    </row>
    <row r="4742" spans="1:16" x14ac:dyDescent="0.3">
      <c r="A4742" t="s">
        <v>38818</v>
      </c>
      <c r="B4742" t="s">
        <v>6388</v>
      </c>
      <c r="C4742" t="s">
        <v>38819</v>
      </c>
      <c r="D4742" t="s">
        <v>38820</v>
      </c>
      <c r="E4742" t="s">
        <v>38821</v>
      </c>
      <c r="F4742" t="s">
        <v>38822</v>
      </c>
      <c r="G4742" t="s">
        <v>3917</v>
      </c>
      <c r="H4742">
        <v>1507.95</v>
      </c>
      <c r="I4742">
        <v>43.6</v>
      </c>
      <c r="K4742" t="s">
        <v>38823</v>
      </c>
      <c r="L4742">
        <v>1411</v>
      </c>
      <c r="M4742">
        <v>18293</v>
      </c>
      <c r="N4742" t="s">
        <v>38824</v>
      </c>
      <c r="O4742" t="s">
        <v>38825</v>
      </c>
    </row>
    <row r="4743" spans="1:16" x14ac:dyDescent="0.3">
      <c r="A4743" t="s">
        <v>38826</v>
      </c>
      <c r="B4743" t="s">
        <v>4226</v>
      </c>
      <c r="D4743" t="s">
        <v>38827</v>
      </c>
      <c r="E4743" t="s">
        <v>38828</v>
      </c>
      <c r="F4743" t="s">
        <v>38829</v>
      </c>
      <c r="G4743" t="s">
        <v>3917</v>
      </c>
      <c r="H4743">
        <v>906.54</v>
      </c>
      <c r="I4743">
        <v>34.5</v>
      </c>
      <c r="K4743" t="s">
        <v>38830</v>
      </c>
      <c r="L4743">
        <v>51398</v>
      </c>
      <c r="M4743">
        <v>0</v>
      </c>
      <c r="N4743" t="s">
        <v>38824</v>
      </c>
      <c r="O4743" t="s">
        <v>38831</v>
      </c>
    </row>
    <row r="4744" spans="1:16" x14ac:dyDescent="0.3">
      <c r="A4744" t="s">
        <v>38832</v>
      </c>
      <c r="B4744" t="s">
        <v>3923</v>
      </c>
      <c r="C4744" t="s">
        <v>38833</v>
      </c>
      <c r="D4744" t="s">
        <v>38834</v>
      </c>
      <c r="E4744" t="s">
        <v>38835</v>
      </c>
      <c r="F4744" t="s">
        <v>38836</v>
      </c>
      <c r="G4744" t="s">
        <v>3989</v>
      </c>
      <c r="H4744">
        <v>707.16200000000003</v>
      </c>
      <c r="I4744">
        <v>34.299999999999997</v>
      </c>
      <c r="K4744" t="s">
        <v>38837</v>
      </c>
      <c r="L4744">
        <v>6087</v>
      </c>
      <c r="M4744">
        <v>57572</v>
      </c>
      <c r="N4744" t="s">
        <v>38824</v>
      </c>
      <c r="O4744" t="s">
        <v>38838</v>
      </c>
      <c r="P4744" t="s">
        <v>38839</v>
      </c>
    </row>
    <row r="4745" spans="1:16" x14ac:dyDescent="0.3">
      <c r="A4745" t="s">
        <v>38840</v>
      </c>
      <c r="B4745" t="s">
        <v>3923</v>
      </c>
      <c r="C4745" t="s">
        <v>38841</v>
      </c>
      <c r="D4745" t="s">
        <v>38842</v>
      </c>
      <c r="E4745" t="s">
        <v>38843</v>
      </c>
      <c r="F4745" t="s">
        <v>38844</v>
      </c>
      <c r="G4745" t="s">
        <v>3906</v>
      </c>
      <c r="H4745">
        <v>527.89599999999996</v>
      </c>
      <c r="I4745">
        <v>36.400599999999997</v>
      </c>
      <c r="J4745" t="s">
        <v>38845</v>
      </c>
      <c r="K4745" t="s">
        <v>38846</v>
      </c>
      <c r="L4745">
        <v>154</v>
      </c>
      <c r="M4745">
        <v>43487</v>
      </c>
      <c r="N4745" t="s">
        <v>9022</v>
      </c>
      <c r="O4745" t="s">
        <v>38847</v>
      </c>
      <c r="P4745" t="s">
        <v>38848</v>
      </c>
    </row>
    <row r="4746" spans="1:16" x14ac:dyDescent="0.3">
      <c r="A4746" t="s">
        <v>38849</v>
      </c>
      <c r="B4746" t="s">
        <v>4347</v>
      </c>
      <c r="C4746" t="s">
        <v>38850</v>
      </c>
      <c r="D4746" t="s">
        <v>38851</v>
      </c>
      <c r="E4746" t="s">
        <v>38852</v>
      </c>
      <c r="F4746" t="s">
        <v>38853</v>
      </c>
      <c r="G4746" t="s">
        <v>3989</v>
      </c>
      <c r="H4746">
        <v>64.806200000000004</v>
      </c>
      <c r="I4746">
        <v>49.4</v>
      </c>
      <c r="K4746" t="s">
        <v>38854</v>
      </c>
      <c r="L4746">
        <v>471</v>
      </c>
      <c r="M4746">
        <v>0</v>
      </c>
      <c r="N4746" t="s">
        <v>19897</v>
      </c>
      <c r="O4746" t="s">
        <v>38855</v>
      </c>
    </row>
    <row r="4747" spans="1:16" x14ac:dyDescent="0.3">
      <c r="A4747" t="s">
        <v>38856</v>
      </c>
      <c r="B4747" t="s">
        <v>3984</v>
      </c>
      <c r="C4747" t="s">
        <v>38857</v>
      </c>
      <c r="D4747" t="s">
        <v>38858</v>
      </c>
      <c r="E4747" t="s">
        <v>38859</v>
      </c>
      <c r="F4747" t="s">
        <v>38860</v>
      </c>
      <c r="G4747" t="s">
        <v>3917</v>
      </c>
      <c r="H4747">
        <v>38.760100000000001</v>
      </c>
      <c r="I4747">
        <v>52.7</v>
      </c>
      <c r="K4747" t="s">
        <v>38861</v>
      </c>
      <c r="L4747">
        <v>261</v>
      </c>
      <c r="M4747">
        <v>0</v>
      </c>
      <c r="N4747" t="s">
        <v>19897</v>
      </c>
      <c r="O4747" t="s">
        <v>38862</v>
      </c>
    </row>
    <row r="4748" spans="1:16" x14ac:dyDescent="0.3">
      <c r="A4748" t="s">
        <v>38863</v>
      </c>
      <c r="B4748" t="s">
        <v>3984</v>
      </c>
      <c r="C4748" t="s">
        <v>38864</v>
      </c>
      <c r="D4748" t="s">
        <v>38865</v>
      </c>
      <c r="E4748" t="s">
        <v>38866</v>
      </c>
      <c r="F4748" t="s">
        <v>38867</v>
      </c>
      <c r="G4748" t="s">
        <v>3989</v>
      </c>
      <c r="H4748">
        <v>31.0243</v>
      </c>
      <c r="I4748">
        <v>56.6</v>
      </c>
      <c r="K4748" t="s">
        <v>38868</v>
      </c>
      <c r="L4748">
        <v>23</v>
      </c>
      <c r="M4748">
        <v>0</v>
      </c>
      <c r="N4748" t="s">
        <v>19897</v>
      </c>
      <c r="O4748" t="s">
        <v>38869</v>
      </c>
    </row>
    <row r="4749" spans="1:16" x14ac:dyDescent="0.3">
      <c r="A4749" t="s">
        <v>38870</v>
      </c>
      <c r="B4749" t="s">
        <v>3984</v>
      </c>
      <c r="C4749" t="s">
        <v>38871</v>
      </c>
      <c r="D4749" t="s">
        <v>38872</v>
      </c>
      <c r="E4749" t="s">
        <v>38873</v>
      </c>
      <c r="F4749" t="s">
        <v>38874</v>
      </c>
      <c r="G4749" t="s">
        <v>3917</v>
      </c>
      <c r="H4749">
        <v>38.826599999999999</v>
      </c>
      <c r="I4749">
        <v>52.6</v>
      </c>
      <c r="K4749" t="s">
        <v>38875</v>
      </c>
      <c r="L4749">
        <v>394</v>
      </c>
      <c r="M4749">
        <v>0</v>
      </c>
      <c r="N4749" t="s">
        <v>4243</v>
      </c>
      <c r="O4749" t="s">
        <v>38876</v>
      </c>
    </row>
    <row r="4750" spans="1:16" x14ac:dyDescent="0.3">
      <c r="A4750" t="s">
        <v>38877</v>
      </c>
      <c r="B4750" t="s">
        <v>3923</v>
      </c>
      <c r="D4750" t="s">
        <v>38878</v>
      </c>
      <c r="E4750" t="s">
        <v>38879</v>
      </c>
      <c r="F4750" t="s">
        <v>38880</v>
      </c>
      <c r="G4750" t="s">
        <v>3989</v>
      </c>
      <c r="H4750">
        <v>373.17</v>
      </c>
      <c r="I4750">
        <v>34.5</v>
      </c>
      <c r="K4750" t="s">
        <v>38881</v>
      </c>
      <c r="L4750">
        <v>1331</v>
      </c>
      <c r="M4750">
        <v>0</v>
      </c>
      <c r="N4750" t="s">
        <v>19897</v>
      </c>
      <c r="O4750" t="s">
        <v>38882</v>
      </c>
    </row>
    <row r="4751" spans="1:16" x14ac:dyDescent="0.3">
      <c r="A4751" t="s">
        <v>38883</v>
      </c>
      <c r="B4751" t="s">
        <v>4347</v>
      </c>
      <c r="C4751" t="s">
        <v>38884</v>
      </c>
      <c r="D4751" t="s">
        <v>38885</v>
      </c>
      <c r="E4751" t="s">
        <v>38886</v>
      </c>
      <c r="F4751" t="s">
        <v>38887</v>
      </c>
      <c r="G4751" t="s">
        <v>3917</v>
      </c>
      <c r="H4751">
        <v>33.017200000000003</v>
      </c>
      <c r="I4751">
        <v>51.3</v>
      </c>
      <c r="K4751" t="s">
        <v>38888</v>
      </c>
      <c r="L4751">
        <v>1228</v>
      </c>
      <c r="M4751">
        <v>9805</v>
      </c>
      <c r="N4751" t="s">
        <v>19897</v>
      </c>
      <c r="O4751" t="s">
        <v>38889</v>
      </c>
    </row>
    <row r="4752" spans="1:16" x14ac:dyDescent="0.3">
      <c r="A4752" t="s">
        <v>693</v>
      </c>
      <c r="B4752" t="s">
        <v>4347</v>
      </c>
      <c r="C4752" t="s">
        <v>38890</v>
      </c>
      <c r="D4752" t="s">
        <v>38891</v>
      </c>
      <c r="E4752" t="s">
        <v>38892</v>
      </c>
      <c r="F4752" t="s">
        <v>38893</v>
      </c>
      <c r="G4752" t="s">
        <v>3917</v>
      </c>
      <c r="H4752">
        <v>36.721600000000002</v>
      </c>
      <c r="I4752">
        <v>48.9</v>
      </c>
      <c r="K4752" t="s">
        <v>38894</v>
      </c>
      <c r="L4752">
        <v>1467</v>
      </c>
      <c r="M4752">
        <v>10523</v>
      </c>
      <c r="N4752" t="s">
        <v>19897</v>
      </c>
      <c r="O4752" t="s">
        <v>38895</v>
      </c>
    </row>
    <row r="4753" spans="1:17" x14ac:dyDescent="0.3">
      <c r="A4753" t="s">
        <v>38896</v>
      </c>
      <c r="B4753" t="s">
        <v>3923</v>
      </c>
      <c r="C4753" t="s">
        <v>38897</v>
      </c>
      <c r="D4753" t="s">
        <v>38898</v>
      </c>
      <c r="E4753" t="s">
        <v>38899</v>
      </c>
      <c r="F4753" t="s">
        <v>38900</v>
      </c>
      <c r="G4753" t="s">
        <v>3917</v>
      </c>
      <c r="H4753">
        <v>209.215</v>
      </c>
      <c r="I4753">
        <v>20</v>
      </c>
      <c r="K4753" t="s">
        <v>38901</v>
      </c>
      <c r="L4753">
        <v>20519</v>
      </c>
      <c r="M4753">
        <v>0</v>
      </c>
      <c r="N4753" t="s">
        <v>19897</v>
      </c>
      <c r="O4753" t="s">
        <v>38902</v>
      </c>
    </row>
    <row r="4754" spans="1:17" x14ac:dyDescent="0.3">
      <c r="A4754" t="s">
        <v>38903</v>
      </c>
      <c r="B4754" t="s">
        <v>3984</v>
      </c>
      <c r="D4754" t="s">
        <v>38904</v>
      </c>
      <c r="E4754" t="s">
        <v>38905</v>
      </c>
      <c r="F4754" t="s">
        <v>38906</v>
      </c>
      <c r="G4754" t="s">
        <v>3917</v>
      </c>
      <c r="H4754">
        <v>27.3841</v>
      </c>
      <c r="I4754">
        <v>52.1</v>
      </c>
      <c r="K4754" t="s">
        <v>38907</v>
      </c>
      <c r="L4754">
        <v>1818</v>
      </c>
      <c r="M4754">
        <v>0</v>
      </c>
      <c r="N4754" t="s">
        <v>38908</v>
      </c>
      <c r="O4754" t="s">
        <v>38909</v>
      </c>
    </row>
    <row r="4755" spans="1:17" x14ac:dyDescent="0.3">
      <c r="A4755" t="s">
        <v>766</v>
      </c>
      <c r="B4755" t="s">
        <v>3984</v>
      </c>
      <c r="C4755" t="s">
        <v>38910</v>
      </c>
      <c r="D4755" t="s">
        <v>38911</v>
      </c>
      <c r="E4755" t="s">
        <v>38912</v>
      </c>
      <c r="F4755" t="s">
        <v>38913</v>
      </c>
      <c r="G4755" t="s">
        <v>3917</v>
      </c>
      <c r="H4755">
        <v>37.017499999999998</v>
      </c>
      <c r="I4755">
        <v>48.7</v>
      </c>
      <c r="K4755" t="s">
        <v>38914</v>
      </c>
      <c r="L4755">
        <v>21</v>
      </c>
      <c r="M4755">
        <v>0</v>
      </c>
      <c r="N4755" t="s">
        <v>17578</v>
      </c>
      <c r="O4755" t="s">
        <v>38915</v>
      </c>
      <c r="Q4755">
        <v>24</v>
      </c>
    </row>
    <row r="4756" spans="1:17" x14ac:dyDescent="0.3">
      <c r="A4756" t="s">
        <v>38916</v>
      </c>
      <c r="B4756" t="s">
        <v>3984</v>
      </c>
      <c r="C4756" t="s">
        <v>38917</v>
      </c>
      <c r="D4756" t="s">
        <v>38918</v>
      </c>
      <c r="E4756" t="s">
        <v>24046</v>
      </c>
      <c r="F4756" t="s">
        <v>38919</v>
      </c>
      <c r="G4756" t="s">
        <v>3917</v>
      </c>
      <c r="H4756">
        <v>43.865400000000001</v>
      </c>
      <c r="I4756">
        <v>41.2</v>
      </c>
      <c r="K4756" t="s">
        <v>38920</v>
      </c>
      <c r="L4756">
        <v>3417</v>
      </c>
      <c r="M4756">
        <v>12388</v>
      </c>
      <c r="N4756" t="s">
        <v>38921</v>
      </c>
      <c r="O4756" t="s">
        <v>38922</v>
      </c>
      <c r="Q4756">
        <v>20</v>
      </c>
    </row>
    <row r="4757" spans="1:17" x14ac:dyDescent="0.3">
      <c r="A4757" t="s">
        <v>38923</v>
      </c>
      <c r="B4757" t="s">
        <v>4226</v>
      </c>
      <c r="C4757" t="s">
        <v>38924</v>
      </c>
      <c r="D4757" t="s">
        <v>38925</v>
      </c>
      <c r="E4757" t="s">
        <v>38926</v>
      </c>
      <c r="F4757" t="s">
        <v>38927</v>
      </c>
      <c r="G4757" t="s">
        <v>3917</v>
      </c>
      <c r="H4757">
        <v>269.77499999999998</v>
      </c>
      <c r="I4757">
        <v>33.200000000000003</v>
      </c>
      <c r="K4757" t="s">
        <v>38928</v>
      </c>
      <c r="L4757">
        <v>1593</v>
      </c>
      <c r="M4757">
        <v>0</v>
      </c>
      <c r="N4757" t="s">
        <v>10865</v>
      </c>
      <c r="O4757" t="s">
        <v>38929</v>
      </c>
    </row>
    <row r="4758" spans="1:17" x14ac:dyDescent="0.3">
      <c r="A4758" t="s">
        <v>38930</v>
      </c>
      <c r="B4758" t="s">
        <v>4347</v>
      </c>
      <c r="C4758" t="s">
        <v>38931</v>
      </c>
      <c r="D4758" t="s">
        <v>38932</v>
      </c>
      <c r="E4758" t="s">
        <v>38933</v>
      </c>
      <c r="F4758" t="s">
        <v>38934</v>
      </c>
      <c r="G4758" t="s">
        <v>3989</v>
      </c>
      <c r="H4758">
        <v>10.703200000000001</v>
      </c>
      <c r="I4758">
        <v>49.6</v>
      </c>
      <c r="K4758" t="s">
        <v>38935</v>
      </c>
      <c r="L4758">
        <v>676</v>
      </c>
      <c r="M4758">
        <v>4115</v>
      </c>
      <c r="N4758" t="s">
        <v>10865</v>
      </c>
      <c r="O4758" t="s">
        <v>38936</v>
      </c>
    </row>
    <row r="4759" spans="1:17" x14ac:dyDescent="0.3">
      <c r="A4759" t="s">
        <v>38937</v>
      </c>
      <c r="B4759" t="s">
        <v>3923</v>
      </c>
      <c r="C4759" t="s">
        <v>38938</v>
      </c>
      <c r="D4759" t="s">
        <v>38939</v>
      </c>
      <c r="E4759" t="s">
        <v>38940</v>
      </c>
      <c r="F4759" t="s">
        <v>38941</v>
      </c>
      <c r="G4759" t="s">
        <v>3917</v>
      </c>
      <c r="H4759">
        <v>212.173</v>
      </c>
      <c r="I4759">
        <v>34</v>
      </c>
      <c r="K4759" t="s">
        <v>38942</v>
      </c>
      <c r="L4759">
        <v>55248</v>
      </c>
      <c r="M4759">
        <v>0</v>
      </c>
      <c r="N4759" t="s">
        <v>10865</v>
      </c>
      <c r="O4759" t="s">
        <v>38943</v>
      </c>
    </row>
    <row r="4760" spans="1:17" x14ac:dyDescent="0.3">
      <c r="A4760" t="s">
        <v>38944</v>
      </c>
      <c r="B4760" t="s">
        <v>3984</v>
      </c>
      <c r="C4760" t="s">
        <v>38945</v>
      </c>
      <c r="D4760" t="s">
        <v>38946</v>
      </c>
      <c r="E4760" t="s">
        <v>38947</v>
      </c>
      <c r="F4760" t="s">
        <v>38948</v>
      </c>
      <c r="G4760" t="s">
        <v>3917</v>
      </c>
      <c r="H4760">
        <v>40.199300000000001</v>
      </c>
      <c r="I4760">
        <v>50.4</v>
      </c>
      <c r="K4760" t="s">
        <v>38949</v>
      </c>
      <c r="L4760">
        <v>32</v>
      </c>
      <c r="M4760">
        <v>0</v>
      </c>
      <c r="N4760" t="s">
        <v>17578</v>
      </c>
      <c r="O4760" t="s">
        <v>38950</v>
      </c>
    </row>
    <row r="4761" spans="1:17" x14ac:dyDescent="0.3">
      <c r="A4761" t="s">
        <v>38951</v>
      </c>
      <c r="B4761" t="s">
        <v>3923</v>
      </c>
      <c r="C4761" t="s">
        <v>38952</v>
      </c>
      <c r="D4761" t="s">
        <v>38953</v>
      </c>
      <c r="E4761" t="s">
        <v>38954</v>
      </c>
      <c r="F4761" t="s">
        <v>38955</v>
      </c>
      <c r="G4761" t="s">
        <v>3917</v>
      </c>
      <c r="H4761">
        <v>266.10500000000002</v>
      </c>
      <c r="I4761">
        <v>39.200000000000003</v>
      </c>
      <c r="K4761" t="s">
        <v>38956</v>
      </c>
      <c r="L4761">
        <v>158</v>
      </c>
      <c r="M4761">
        <v>0</v>
      </c>
      <c r="N4761" t="s">
        <v>28587</v>
      </c>
      <c r="O4761" t="s">
        <v>38957</v>
      </c>
    </row>
    <row r="4762" spans="1:17" x14ac:dyDescent="0.3">
      <c r="A4762" t="s">
        <v>38958</v>
      </c>
      <c r="B4762" t="s">
        <v>3984</v>
      </c>
      <c r="C4762" t="s">
        <v>38959</v>
      </c>
      <c r="D4762" t="s">
        <v>38960</v>
      </c>
      <c r="E4762" t="s">
        <v>28584</v>
      </c>
      <c r="F4762" t="s">
        <v>38961</v>
      </c>
      <c r="G4762" t="s">
        <v>3917</v>
      </c>
      <c r="H4762">
        <v>9.5482099999999992</v>
      </c>
      <c r="I4762">
        <v>27</v>
      </c>
      <c r="K4762" t="s">
        <v>38962</v>
      </c>
      <c r="L4762">
        <v>578</v>
      </c>
      <c r="M4762">
        <v>0</v>
      </c>
      <c r="N4762" t="s">
        <v>28587</v>
      </c>
      <c r="O4762" t="s">
        <v>38963</v>
      </c>
    </row>
    <row r="4763" spans="1:17" x14ac:dyDescent="0.3">
      <c r="A4763" t="s">
        <v>38964</v>
      </c>
      <c r="B4763" t="s">
        <v>3984</v>
      </c>
      <c r="C4763" t="s">
        <v>38965</v>
      </c>
      <c r="D4763" t="s">
        <v>38966</v>
      </c>
      <c r="E4763" t="s">
        <v>28584</v>
      </c>
      <c r="F4763" t="s">
        <v>38967</v>
      </c>
      <c r="G4763" t="s">
        <v>3917</v>
      </c>
      <c r="H4763">
        <v>10.2447</v>
      </c>
      <c r="I4763">
        <v>37.200000000000003</v>
      </c>
      <c r="K4763" t="s">
        <v>38968</v>
      </c>
      <c r="L4763">
        <v>973</v>
      </c>
      <c r="M4763">
        <v>0</v>
      </c>
      <c r="N4763" t="s">
        <v>28587</v>
      </c>
      <c r="O4763" t="s">
        <v>38969</v>
      </c>
    </row>
    <row r="4764" spans="1:17" x14ac:dyDescent="0.3">
      <c r="A4764" t="s">
        <v>38970</v>
      </c>
      <c r="B4764" t="s">
        <v>3984</v>
      </c>
      <c r="C4764" t="s">
        <v>38971</v>
      </c>
      <c r="D4764" t="s">
        <v>38972</v>
      </c>
      <c r="E4764" t="s">
        <v>28584</v>
      </c>
      <c r="F4764" t="s">
        <v>38973</v>
      </c>
      <c r="G4764" t="s">
        <v>3917</v>
      </c>
      <c r="H4764">
        <v>14.051399999999999</v>
      </c>
      <c r="I4764">
        <v>29.8</v>
      </c>
      <c r="K4764" t="s">
        <v>38974</v>
      </c>
      <c r="L4764">
        <v>1386</v>
      </c>
      <c r="M4764">
        <v>0</v>
      </c>
      <c r="N4764" t="s">
        <v>28587</v>
      </c>
      <c r="O4764" t="s">
        <v>38975</v>
      </c>
      <c r="Q4764">
        <v>25</v>
      </c>
    </row>
    <row r="4765" spans="1:17" x14ac:dyDescent="0.3">
      <c r="A4765" t="s">
        <v>38976</v>
      </c>
      <c r="B4765" t="s">
        <v>3984</v>
      </c>
      <c r="C4765" t="s">
        <v>38977</v>
      </c>
      <c r="D4765" t="s">
        <v>38978</v>
      </c>
      <c r="E4765" t="s">
        <v>28584</v>
      </c>
      <c r="F4765" t="s">
        <v>38979</v>
      </c>
      <c r="G4765" t="s">
        <v>3917</v>
      </c>
      <c r="H4765">
        <v>9.94876</v>
      </c>
      <c r="I4765">
        <v>34.700000000000003</v>
      </c>
      <c r="K4765" t="s">
        <v>38980</v>
      </c>
      <c r="L4765">
        <v>3155</v>
      </c>
      <c r="M4765">
        <v>0</v>
      </c>
      <c r="N4765" t="s">
        <v>28587</v>
      </c>
      <c r="O4765" t="s">
        <v>38981</v>
      </c>
      <c r="Q4765">
        <v>25</v>
      </c>
    </row>
    <row r="4766" spans="1:17" x14ac:dyDescent="0.3">
      <c r="A4766" t="s">
        <v>38982</v>
      </c>
      <c r="B4766" t="s">
        <v>3984</v>
      </c>
      <c r="C4766" t="s">
        <v>38983</v>
      </c>
      <c r="D4766" t="s">
        <v>38984</v>
      </c>
      <c r="E4766" t="s">
        <v>28584</v>
      </c>
      <c r="F4766" t="s">
        <v>38985</v>
      </c>
      <c r="G4766" t="s">
        <v>3917</v>
      </c>
      <c r="H4766">
        <v>9.9559899999999999</v>
      </c>
      <c r="I4766">
        <v>33.9</v>
      </c>
      <c r="K4766" t="s">
        <v>38986</v>
      </c>
      <c r="L4766">
        <v>2024</v>
      </c>
      <c r="M4766">
        <v>0</v>
      </c>
      <c r="N4766" t="s">
        <v>28587</v>
      </c>
      <c r="O4766" t="s">
        <v>38987</v>
      </c>
    </row>
    <row r="4767" spans="1:17" x14ac:dyDescent="0.3">
      <c r="A4767" t="s">
        <v>38988</v>
      </c>
      <c r="B4767" t="s">
        <v>3984</v>
      </c>
      <c r="C4767" t="s">
        <v>38989</v>
      </c>
      <c r="D4767" t="s">
        <v>38990</v>
      </c>
      <c r="E4767" t="s">
        <v>28584</v>
      </c>
      <c r="F4767" t="s">
        <v>38991</v>
      </c>
      <c r="G4767" t="s">
        <v>3917</v>
      </c>
      <c r="H4767">
        <v>12.166</v>
      </c>
      <c r="I4767">
        <v>34.9</v>
      </c>
      <c r="K4767" t="s">
        <v>38992</v>
      </c>
      <c r="L4767">
        <v>1615</v>
      </c>
      <c r="M4767">
        <v>0</v>
      </c>
      <c r="N4767" t="s">
        <v>28587</v>
      </c>
      <c r="O4767" t="s">
        <v>38993</v>
      </c>
      <c r="Q4767">
        <v>25</v>
      </c>
    </row>
    <row r="4768" spans="1:17" x14ac:dyDescent="0.3">
      <c r="A4768" t="s">
        <v>38994</v>
      </c>
      <c r="B4768" t="s">
        <v>3984</v>
      </c>
      <c r="C4768" t="s">
        <v>38995</v>
      </c>
      <c r="D4768" t="s">
        <v>38996</v>
      </c>
      <c r="E4768" t="s">
        <v>28584</v>
      </c>
      <c r="F4768" t="s">
        <v>38997</v>
      </c>
      <c r="G4768" t="s">
        <v>3917</v>
      </c>
      <c r="H4768">
        <v>9.9760899999999992</v>
      </c>
      <c r="I4768">
        <v>34.5</v>
      </c>
      <c r="K4768" t="s">
        <v>38998</v>
      </c>
      <c r="L4768">
        <v>1943</v>
      </c>
      <c r="M4768">
        <v>0</v>
      </c>
      <c r="N4768" t="s">
        <v>28587</v>
      </c>
      <c r="O4768" t="s">
        <v>38999</v>
      </c>
      <c r="Q4768">
        <v>25</v>
      </c>
    </row>
    <row r="4769" spans="1:17" x14ac:dyDescent="0.3">
      <c r="A4769" t="s">
        <v>39000</v>
      </c>
      <c r="B4769" t="s">
        <v>3984</v>
      </c>
      <c r="C4769" t="s">
        <v>39001</v>
      </c>
      <c r="D4769" t="s">
        <v>39002</v>
      </c>
      <c r="E4769" t="s">
        <v>39003</v>
      </c>
      <c r="F4769" t="s">
        <v>39004</v>
      </c>
      <c r="G4769" t="s">
        <v>3917</v>
      </c>
      <c r="H4769">
        <v>10.335100000000001</v>
      </c>
      <c r="I4769">
        <v>35.1</v>
      </c>
      <c r="K4769" t="s">
        <v>39005</v>
      </c>
      <c r="L4769">
        <v>686</v>
      </c>
      <c r="M4769">
        <v>5051</v>
      </c>
      <c r="N4769" t="s">
        <v>28587</v>
      </c>
      <c r="O4769" t="s">
        <v>39006</v>
      </c>
      <c r="Q4769">
        <v>25</v>
      </c>
    </row>
    <row r="4770" spans="1:17" x14ac:dyDescent="0.3">
      <c r="A4770" t="s">
        <v>39007</v>
      </c>
      <c r="B4770" t="s">
        <v>3984</v>
      </c>
      <c r="C4770" t="s">
        <v>39008</v>
      </c>
      <c r="D4770" t="s">
        <v>39009</v>
      </c>
      <c r="E4770" t="s">
        <v>39010</v>
      </c>
      <c r="F4770" t="s">
        <v>39011</v>
      </c>
      <c r="G4770" t="s">
        <v>3989</v>
      </c>
      <c r="H4770">
        <v>32.2121</v>
      </c>
      <c r="I4770">
        <v>37.799999999999997</v>
      </c>
      <c r="K4770" t="s">
        <v>39012</v>
      </c>
      <c r="L4770">
        <v>1182</v>
      </c>
      <c r="M4770">
        <v>0</v>
      </c>
      <c r="N4770" t="s">
        <v>22203</v>
      </c>
      <c r="O4770" t="s">
        <v>39013</v>
      </c>
    </row>
    <row r="4771" spans="1:17" x14ac:dyDescent="0.3">
      <c r="A4771" t="s">
        <v>39014</v>
      </c>
      <c r="B4771" t="s">
        <v>3923</v>
      </c>
      <c r="D4771" t="s">
        <v>39015</v>
      </c>
      <c r="E4771" t="s">
        <v>39016</v>
      </c>
      <c r="F4771" t="s">
        <v>39017</v>
      </c>
      <c r="G4771" t="s">
        <v>3917</v>
      </c>
      <c r="H4771">
        <v>713.40700000000004</v>
      </c>
      <c r="I4771">
        <v>36.5</v>
      </c>
      <c r="K4771" t="s">
        <v>39018</v>
      </c>
      <c r="L4771">
        <v>22601</v>
      </c>
      <c r="M4771">
        <v>0</v>
      </c>
      <c r="N4771" t="s">
        <v>22195</v>
      </c>
      <c r="O4771" t="s">
        <v>39019</v>
      </c>
    </row>
    <row r="4772" spans="1:17" x14ac:dyDescent="0.3">
      <c r="A4772" t="s">
        <v>39020</v>
      </c>
      <c r="B4772" t="s">
        <v>4347</v>
      </c>
      <c r="C4772" t="s">
        <v>39021</v>
      </c>
      <c r="D4772" t="s">
        <v>39022</v>
      </c>
      <c r="E4772" t="s">
        <v>29336</v>
      </c>
      <c r="F4772" t="s">
        <v>39023</v>
      </c>
      <c r="G4772" t="s">
        <v>3917</v>
      </c>
      <c r="H4772">
        <v>19.072600000000001</v>
      </c>
      <c r="I4772">
        <v>60.5</v>
      </c>
      <c r="K4772" t="s">
        <v>39024</v>
      </c>
      <c r="L4772">
        <v>155</v>
      </c>
      <c r="M4772">
        <v>6434</v>
      </c>
      <c r="N4772" t="s">
        <v>13296</v>
      </c>
      <c r="O4772" t="s">
        <v>39025</v>
      </c>
    </row>
    <row r="4773" spans="1:17" x14ac:dyDescent="0.3">
      <c r="A4773" t="s">
        <v>39026</v>
      </c>
      <c r="B4773" t="s">
        <v>3984</v>
      </c>
      <c r="C4773" t="s">
        <v>39027</v>
      </c>
      <c r="D4773" t="s">
        <v>39028</v>
      </c>
      <c r="E4773" t="s">
        <v>29336</v>
      </c>
      <c r="F4773" t="s">
        <v>39029</v>
      </c>
      <c r="G4773" t="s">
        <v>3917</v>
      </c>
      <c r="H4773">
        <v>23.885000000000002</v>
      </c>
      <c r="I4773">
        <v>55.5</v>
      </c>
      <c r="K4773" t="s">
        <v>39030</v>
      </c>
      <c r="L4773">
        <v>163</v>
      </c>
      <c r="M4773">
        <v>8778</v>
      </c>
      <c r="N4773" t="s">
        <v>13296</v>
      </c>
      <c r="O4773" t="s">
        <v>39031</v>
      </c>
    </row>
    <row r="4774" spans="1:17" x14ac:dyDescent="0.3">
      <c r="A4774" t="s">
        <v>524</v>
      </c>
      <c r="B4774" t="s">
        <v>3984</v>
      </c>
      <c r="C4774" t="s">
        <v>39032</v>
      </c>
      <c r="D4774" t="s">
        <v>39033</v>
      </c>
      <c r="E4774" t="s">
        <v>29336</v>
      </c>
      <c r="F4774" t="s">
        <v>39034</v>
      </c>
      <c r="G4774" t="s">
        <v>3917</v>
      </c>
      <c r="H4774">
        <v>46.752200000000002</v>
      </c>
      <c r="I4774">
        <v>56.5</v>
      </c>
      <c r="K4774" t="s">
        <v>39035</v>
      </c>
      <c r="L4774">
        <v>427</v>
      </c>
      <c r="M4774">
        <v>18027</v>
      </c>
      <c r="N4774" t="s">
        <v>13296</v>
      </c>
      <c r="O4774" t="s">
        <v>39036</v>
      </c>
    </row>
    <row r="4775" spans="1:17" x14ac:dyDescent="0.3">
      <c r="A4775" t="s">
        <v>525</v>
      </c>
      <c r="B4775" t="s">
        <v>3984</v>
      </c>
      <c r="C4775" t="s">
        <v>39037</v>
      </c>
      <c r="D4775" t="s">
        <v>39038</v>
      </c>
      <c r="E4775" t="s">
        <v>29336</v>
      </c>
      <c r="F4775" t="s">
        <v>39039</v>
      </c>
      <c r="G4775" t="s">
        <v>3917</v>
      </c>
      <c r="H4775">
        <v>37.790599999999998</v>
      </c>
      <c r="I4775">
        <v>56.6</v>
      </c>
      <c r="K4775" t="s">
        <v>39040</v>
      </c>
      <c r="L4775">
        <v>2988</v>
      </c>
      <c r="M4775">
        <v>13766</v>
      </c>
      <c r="N4775" t="s">
        <v>13296</v>
      </c>
      <c r="O4775" t="s">
        <v>39041</v>
      </c>
    </row>
    <row r="4776" spans="1:17" x14ac:dyDescent="0.3">
      <c r="A4776" t="s">
        <v>526</v>
      </c>
      <c r="B4776" t="s">
        <v>3984</v>
      </c>
      <c r="C4776" t="s">
        <v>39042</v>
      </c>
      <c r="D4776" t="s">
        <v>39043</v>
      </c>
      <c r="E4776" t="s">
        <v>29336</v>
      </c>
      <c r="F4776" t="s">
        <v>39044</v>
      </c>
      <c r="G4776" t="s">
        <v>3917</v>
      </c>
      <c r="H4776">
        <v>44.1402</v>
      </c>
      <c r="I4776">
        <v>53.9</v>
      </c>
      <c r="K4776" t="s">
        <v>39045</v>
      </c>
      <c r="L4776">
        <v>4506</v>
      </c>
      <c r="M4776">
        <v>13960</v>
      </c>
      <c r="N4776" t="s">
        <v>13296</v>
      </c>
      <c r="O4776" t="s">
        <v>39046</v>
      </c>
    </row>
    <row r="4777" spans="1:17" x14ac:dyDescent="0.3">
      <c r="A4777" t="s">
        <v>39047</v>
      </c>
      <c r="B4777" t="s">
        <v>3984</v>
      </c>
      <c r="C4777" t="s">
        <v>39048</v>
      </c>
      <c r="D4777" t="s">
        <v>39049</v>
      </c>
      <c r="E4777" t="s">
        <v>39050</v>
      </c>
      <c r="F4777" t="s">
        <v>39051</v>
      </c>
      <c r="G4777" t="s">
        <v>3989</v>
      </c>
      <c r="H4777">
        <v>54.100299999999997</v>
      </c>
      <c r="I4777">
        <v>42.4</v>
      </c>
      <c r="K4777" t="s">
        <v>39052</v>
      </c>
      <c r="L4777">
        <v>43</v>
      </c>
      <c r="M4777">
        <v>0</v>
      </c>
      <c r="N4777" t="s">
        <v>8939</v>
      </c>
      <c r="O4777" t="s">
        <v>39053</v>
      </c>
    </row>
    <row r="4778" spans="1:17" x14ac:dyDescent="0.3">
      <c r="A4778" t="s">
        <v>39054</v>
      </c>
      <c r="B4778" t="s">
        <v>3923</v>
      </c>
      <c r="C4778" t="s">
        <v>39055</v>
      </c>
      <c r="D4778" t="s">
        <v>39056</v>
      </c>
      <c r="E4778" t="s">
        <v>39057</v>
      </c>
      <c r="F4778" t="s">
        <v>39058</v>
      </c>
      <c r="G4778" t="s">
        <v>3917</v>
      </c>
      <c r="H4778">
        <v>580.83299999999997</v>
      </c>
      <c r="I4778">
        <v>43.6</v>
      </c>
      <c r="K4778" t="s">
        <v>39059</v>
      </c>
      <c r="L4778">
        <v>38257</v>
      </c>
      <c r="M4778">
        <v>0</v>
      </c>
      <c r="N4778" t="s">
        <v>8939</v>
      </c>
      <c r="O4778" t="s">
        <v>39060</v>
      </c>
    </row>
    <row r="4779" spans="1:17" x14ac:dyDescent="0.3">
      <c r="A4779" t="s">
        <v>39061</v>
      </c>
      <c r="B4779" t="s">
        <v>4198</v>
      </c>
      <c r="C4779" t="s">
        <v>39062</v>
      </c>
      <c r="D4779" t="s">
        <v>39063</v>
      </c>
      <c r="E4779" t="s">
        <v>37712</v>
      </c>
      <c r="F4779" t="s">
        <v>39064</v>
      </c>
      <c r="G4779" t="s">
        <v>3989</v>
      </c>
      <c r="H4779">
        <v>55.954500000000003</v>
      </c>
      <c r="I4779">
        <v>36.700000000000003</v>
      </c>
      <c r="K4779" t="s">
        <v>39065</v>
      </c>
      <c r="L4779">
        <v>20110</v>
      </c>
      <c r="M4779">
        <v>0</v>
      </c>
      <c r="N4779" t="s">
        <v>13296</v>
      </c>
      <c r="O4779" t="s">
        <v>39066</v>
      </c>
    </row>
    <row r="4780" spans="1:17" x14ac:dyDescent="0.3">
      <c r="A4780" t="s">
        <v>39067</v>
      </c>
      <c r="B4780" t="s">
        <v>3912</v>
      </c>
      <c r="C4780" t="s">
        <v>39068</v>
      </c>
      <c r="D4780" t="s">
        <v>39069</v>
      </c>
      <c r="E4780" t="s">
        <v>39070</v>
      </c>
      <c r="F4780" t="s">
        <v>39071</v>
      </c>
      <c r="G4780" t="s">
        <v>3989</v>
      </c>
      <c r="H4780">
        <v>85.557599999999994</v>
      </c>
      <c r="I4780">
        <v>55.9</v>
      </c>
      <c r="K4780" t="s">
        <v>39072</v>
      </c>
      <c r="L4780">
        <v>13796</v>
      </c>
      <c r="M4780">
        <v>0</v>
      </c>
      <c r="N4780" t="s">
        <v>18032</v>
      </c>
      <c r="O4780" t="s">
        <v>39073</v>
      </c>
    </row>
    <row r="4781" spans="1:17" x14ac:dyDescent="0.3">
      <c r="A4781" t="s">
        <v>3717</v>
      </c>
      <c r="B4781" t="s">
        <v>3984</v>
      </c>
      <c r="C4781" t="s">
        <v>39074</v>
      </c>
      <c r="D4781" t="s">
        <v>39075</v>
      </c>
      <c r="E4781" t="s">
        <v>39076</v>
      </c>
      <c r="F4781" t="s">
        <v>39077</v>
      </c>
      <c r="G4781" t="s">
        <v>3906</v>
      </c>
      <c r="H4781">
        <v>34.141100000000002</v>
      </c>
      <c r="I4781">
        <v>50.703000000000003</v>
      </c>
      <c r="J4781" t="s">
        <v>39078</v>
      </c>
      <c r="K4781" t="s">
        <v>39079</v>
      </c>
      <c r="L4781">
        <v>17</v>
      </c>
      <c r="M4781">
        <v>0</v>
      </c>
      <c r="N4781" t="s">
        <v>22203</v>
      </c>
      <c r="O4781" t="s">
        <v>39080</v>
      </c>
    </row>
    <row r="4782" spans="1:17" x14ac:dyDescent="0.3">
      <c r="A4782" t="s">
        <v>39081</v>
      </c>
      <c r="B4782" t="s">
        <v>3984</v>
      </c>
      <c r="C4782" t="s">
        <v>39082</v>
      </c>
      <c r="D4782" t="s">
        <v>39083</v>
      </c>
      <c r="E4782" t="s">
        <v>39084</v>
      </c>
      <c r="F4782" t="s">
        <v>39085</v>
      </c>
      <c r="G4782" t="s">
        <v>3989</v>
      </c>
      <c r="H4782">
        <v>68.844800000000006</v>
      </c>
      <c r="I4782">
        <v>49.1</v>
      </c>
      <c r="K4782" t="s">
        <v>39086</v>
      </c>
      <c r="L4782">
        <v>7655</v>
      </c>
      <c r="M4782">
        <v>0</v>
      </c>
      <c r="N4782" t="s">
        <v>16543</v>
      </c>
      <c r="O4782" t="s">
        <v>39087</v>
      </c>
    </row>
    <row r="4783" spans="1:17" x14ac:dyDescent="0.3">
      <c r="A4783" t="s">
        <v>39088</v>
      </c>
      <c r="B4783" t="s">
        <v>3923</v>
      </c>
      <c r="D4783" t="s">
        <v>39089</v>
      </c>
      <c r="E4783" t="s">
        <v>39090</v>
      </c>
      <c r="F4783" t="s">
        <v>39091</v>
      </c>
      <c r="G4783" t="s">
        <v>3917</v>
      </c>
      <c r="H4783">
        <v>4231.29</v>
      </c>
      <c r="I4783">
        <v>40</v>
      </c>
      <c r="K4783" t="s">
        <v>39092</v>
      </c>
      <c r="L4783">
        <v>337581</v>
      </c>
      <c r="M4783">
        <v>0</v>
      </c>
      <c r="N4783" t="s">
        <v>13296</v>
      </c>
      <c r="O4783" t="s">
        <v>39093</v>
      </c>
    </row>
    <row r="4784" spans="1:17" x14ac:dyDescent="0.3">
      <c r="A4784" t="s">
        <v>39094</v>
      </c>
      <c r="B4784" t="s">
        <v>3923</v>
      </c>
      <c r="D4784" t="s">
        <v>39095</v>
      </c>
      <c r="E4784" t="s">
        <v>39096</v>
      </c>
      <c r="F4784" t="s">
        <v>39097</v>
      </c>
      <c r="G4784" t="s">
        <v>3917</v>
      </c>
      <c r="H4784">
        <v>2190.56</v>
      </c>
      <c r="I4784">
        <v>39.4</v>
      </c>
      <c r="K4784" t="s">
        <v>39098</v>
      </c>
      <c r="L4784">
        <v>181977</v>
      </c>
      <c r="M4784">
        <v>0</v>
      </c>
      <c r="N4784" t="s">
        <v>13296</v>
      </c>
      <c r="O4784" t="s">
        <v>39099</v>
      </c>
    </row>
    <row r="4785" spans="1:17" x14ac:dyDescent="0.3">
      <c r="A4785" t="s">
        <v>39100</v>
      </c>
      <c r="B4785" t="s">
        <v>3923</v>
      </c>
      <c r="D4785" t="s">
        <v>39101</v>
      </c>
      <c r="E4785" t="s">
        <v>39102</v>
      </c>
      <c r="F4785" t="s">
        <v>39103</v>
      </c>
      <c r="G4785" t="s">
        <v>3917</v>
      </c>
      <c r="H4785">
        <v>2298.94</v>
      </c>
      <c r="I4785">
        <v>39.700000000000003</v>
      </c>
      <c r="K4785" t="s">
        <v>39104</v>
      </c>
      <c r="L4785">
        <v>160415</v>
      </c>
      <c r="M4785">
        <v>0</v>
      </c>
      <c r="N4785" t="s">
        <v>13296</v>
      </c>
      <c r="O4785" t="s">
        <v>39105</v>
      </c>
    </row>
    <row r="4786" spans="1:17" x14ac:dyDescent="0.3">
      <c r="A4786" t="s">
        <v>39106</v>
      </c>
      <c r="B4786" t="s">
        <v>3984</v>
      </c>
      <c r="C4786" t="s">
        <v>39107</v>
      </c>
      <c r="D4786" t="s">
        <v>39108</v>
      </c>
      <c r="E4786" t="s">
        <v>12790</v>
      </c>
      <c r="F4786" t="s">
        <v>39109</v>
      </c>
      <c r="G4786" t="s">
        <v>3917</v>
      </c>
      <c r="H4786">
        <v>13.323600000000001</v>
      </c>
      <c r="I4786">
        <v>47.3</v>
      </c>
      <c r="K4786" t="s">
        <v>39110</v>
      </c>
      <c r="L4786">
        <v>62</v>
      </c>
      <c r="M4786">
        <v>0</v>
      </c>
      <c r="N4786" t="s">
        <v>7211</v>
      </c>
      <c r="O4786" t="s">
        <v>39111</v>
      </c>
    </row>
    <row r="4787" spans="1:17" x14ac:dyDescent="0.3">
      <c r="A4787" t="s">
        <v>39112</v>
      </c>
      <c r="B4787" t="s">
        <v>3984</v>
      </c>
      <c r="C4787" t="s">
        <v>39113</v>
      </c>
      <c r="D4787" t="s">
        <v>39114</v>
      </c>
      <c r="E4787" t="s">
        <v>12790</v>
      </c>
      <c r="F4787" t="s">
        <v>39115</v>
      </c>
      <c r="G4787" t="s">
        <v>3917</v>
      </c>
      <c r="H4787">
        <v>13.9375</v>
      </c>
      <c r="I4787">
        <v>49.8</v>
      </c>
      <c r="K4787" t="s">
        <v>39116</v>
      </c>
      <c r="L4787">
        <v>153</v>
      </c>
      <c r="M4787">
        <v>0</v>
      </c>
      <c r="N4787" t="s">
        <v>7211</v>
      </c>
      <c r="O4787" t="s">
        <v>39117</v>
      </c>
      <c r="Q4787">
        <v>16</v>
      </c>
    </row>
    <row r="4788" spans="1:17" x14ac:dyDescent="0.3">
      <c r="A4788" t="s">
        <v>39118</v>
      </c>
      <c r="B4788" t="s">
        <v>3984</v>
      </c>
      <c r="C4788" t="s">
        <v>39119</v>
      </c>
      <c r="D4788" t="s">
        <v>39120</v>
      </c>
      <c r="E4788" t="s">
        <v>12790</v>
      </c>
      <c r="F4788" t="s">
        <v>39121</v>
      </c>
      <c r="G4788" t="s">
        <v>3917</v>
      </c>
      <c r="H4788">
        <v>14.273</v>
      </c>
      <c r="I4788">
        <v>49.8</v>
      </c>
      <c r="K4788" t="s">
        <v>39122</v>
      </c>
      <c r="L4788">
        <v>211</v>
      </c>
      <c r="M4788">
        <v>0</v>
      </c>
      <c r="N4788" t="s">
        <v>7211</v>
      </c>
      <c r="O4788" t="s">
        <v>39123</v>
      </c>
      <c r="Q4788">
        <v>18</v>
      </c>
    </row>
    <row r="4789" spans="1:17" x14ac:dyDescent="0.3">
      <c r="A4789" t="s">
        <v>39124</v>
      </c>
      <c r="B4789" t="s">
        <v>4347</v>
      </c>
      <c r="C4789" t="s">
        <v>39125</v>
      </c>
      <c r="D4789" t="s">
        <v>39126</v>
      </c>
      <c r="E4789" t="s">
        <v>39127</v>
      </c>
      <c r="F4789" t="s">
        <v>39128</v>
      </c>
      <c r="G4789" t="s">
        <v>3917</v>
      </c>
      <c r="H4789">
        <v>20.6554</v>
      </c>
      <c r="I4789">
        <v>64.3</v>
      </c>
      <c r="K4789" t="s">
        <v>39129</v>
      </c>
      <c r="L4789">
        <v>78</v>
      </c>
      <c r="M4789">
        <v>0</v>
      </c>
      <c r="N4789" t="s">
        <v>7211</v>
      </c>
      <c r="O4789" t="s">
        <v>39130</v>
      </c>
      <c r="Q4789">
        <v>25</v>
      </c>
    </row>
    <row r="4790" spans="1:17" x14ac:dyDescent="0.3">
      <c r="A4790" t="s">
        <v>39131</v>
      </c>
      <c r="B4790" t="s">
        <v>4226</v>
      </c>
      <c r="C4790" t="s">
        <v>39132</v>
      </c>
      <c r="D4790" t="s">
        <v>39133</v>
      </c>
      <c r="E4790" t="s">
        <v>39134</v>
      </c>
      <c r="F4790" t="s">
        <v>39135</v>
      </c>
      <c r="G4790" t="s">
        <v>3917</v>
      </c>
      <c r="H4790">
        <v>375.10700000000003</v>
      </c>
      <c r="I4790">
        <v>35.299999999999997</v>
      </c>
      <c r="K4790" t="s">
        <v>39136</v>
      </c>
      <c r="L4790">
        <v>2869</v>
      </c>
      <c r="M4790">
        <v>24514</v>
      </c>
      <c r="N4790" t="s">
        <v>7211</v>
      </c>
      <c r="O4790" t="s">
        <v>39137</v>
      </c>
      <c r="P4790" t="s">
        <v>39138</v>
      </c>
    </row>
    <row r="4791" spans="1:17" x14ac:dyDescent="0.3">
      <c r="A4791" t="s">
        <v>39139</v>
      </c>
      <c r="B4791" t="s">
        <v>4347</v>
      </c>
      <c r="C4791" t="s">
        <v>39140</v>
      </c>
      <c r="D4791" t="s">
        <v>39141</v>
      </c>
      <c r="E4791" t="s">
        <v>39142</v>
      </c>
      <c r="F4791" t="s">
        <v>39143</v>
      </c>
      <c r="G4791" t="s">
        <v>3989</v>
      </c>
      <c r="H4791">
        <v>38.5886</v>
      </c>
      <c r="I4791">
        <v>52.6</v>
      </c>
      <c r="K4791" t="s">
        <v>39144</v>
      </c>
      <c r="L4791">
        <v>619</v>
      </c>
      <c r="M4791">
        <v>11296</v>
      </c>
      <c r="N4791" t="s">
        <v>7211</v>
      </c>
      <c r="O4791" t="s">
        <v>39145</v>
      </c>
      <c r="Q4791">
        <v>25</v>
      </c>
    </row>
    <row r="4792" spans="1:17" x14ac:dyDescent="0.3">
      <c r="A4792" t="s">
        <v>39146</v>
      </c>
      <c r="B4792" t="s">
        <v>3984</v>
      </c>
      <c r="C4792" t="s">
        <v>39147</v>
      </c>
      <c r="D4792" t="s">
        <v>39148</v>
      </c>
      <c r="E4792" t="s">
        <v>30226</v>
      </c>
      <c r="F4792" t="s">
        <v>39149</v>
      </c>
      <c r="G4792" t="s">
        <v>3917</v>
      </c>
      <c r="H4792">
        <v>33.240699999999997</v>
      </c>
      <c r="I4792">
        <v>52.7</v>
      </c>
      <c r="K4792" t="s">
        <v>39150</v>
      </c>
      <c r="L4792">
        <v>57</v>
      </c>
      <c r="M4792">
        <v>0</v>
      </c>
      <c r="N4792" t="s">
        <v>12226</v>
      </c>
      <c r="O4792" t="s">
        <v>39151</v>
      </c>
    </row>
    <row r="4793" spans="1:17" x14ac:dyDescent="0.3">
      <c r="A4793" t="s">
        <v>39152</v>
      </c>
      <c r="B4793" t="s">
        <v>3984</v>
      </c>
      <c r="C4793" t="s">
        <v>39153</v>
      </c>
      <c r="D4793" t="s">
        <v>39154</v>
      </c>
      <c r="E4793" t="s">
        <v>39155</v>
      </c>
      <c r="F4793" t="s">
        <v>39156</v>
      </c>
      <c r="G4793" t="s">
        <v>3989</v>
      </c>
      <c r="H4793">
        <v>34.440100000000001</v>
      </c>
      <c r="I4793">
        <v>53</v>
      </c>
      <c r="K4793" t="s">
        <v>39157</v>
      </c>
      <c r="L4793">
        <v>9</v>
      </c>
      <c r="M4793">
        <v>13458</v>
      </c>
      <c r="N4793" t="s">
        <v>3972</v>
      </c>
      <c r="O4793" t="s">
        <v>39158</v>
      </c>
    </row>
    <row r="4794" spans="1:17" x14ac:dyDescent="0.3">
      <c r="A4794" t="s">
        <v>39159</v>
      </c>
      <c r="B4794" t="s">
        <v>3984</v>
      </c>
      <c r="C4794" t="s">
        <v>39160</v>
      </c>
      <c r="D4794" t="s">
        <v>39161</v>
      </c>
      <c r="E4794" t="s">
        <v>39162</v>
      </c>
      <c r="F4794" t="s">
        <v>39163</v>
      </c>
      <c r="G4794" t="s">
        <v>3917</v>
      </c>
      <c r="H4794">
        <v>57.912500000000001</v>
      </c>
      <c r="I4794">
        <v>49.2</v>
      </c>
      <c r="K4794" t="s">
        <v>39164</v>
      </c>
      <c r="L4794">
        <v>5242</v>
      </c>
      <c r="M4794">
        <v>12172</v>
      </c>
      <c r="N4794" t="s">
        <v>12226</v>
      </c>
      <c r="O4794" t="s">
        <v>39165</v>
      </c>
    </row>
    <row r="4795" spans="1:17" x14ac:dyDescent="0.3">
      <c r="A4795" t="s">
        <v>39166</v>
      </c>
      <c r="B4795" t="s">
        <v>4226</v>
      </c>
      <c r="D4795" t="s">
        <v>39167</v>
      </c>
      <c r="E4795" t="s">
        <v>39168</v>
      </c>
      <c r="F4795" t="s">
        <v>39169</v>
      </c>
      <c r="G4795" t="s">
        <v>3917</v>
      </c>
      <c r="H4795">
        <v>727.11800000000005</v>
      </c>
      <c r="I4795">
        <v>33.799999999999997</v>
      </c>
      <c r="K4795" t="s">
        <v>39170</v>
      </c>
      <c r="L4795">
        <v>12694</v>
      </c>
      <c r="M4795">
        <v>96513</v>
      </c>
      <c r="N4795" t="s">
        <v>38824</v>
      </c>
      <c r="O4795" t="s">
        <v>39171</v>
      </c>
    </row>
    <row r="4796" spans="1:17" x14ac:dyDescent="0.3">
      <c r="A4796" t="s">
        <v>39172</v>
      </c>
      <c r="B4796" t="s">
        <v>3984</v>
      </c>
      <c r="C4796" t="s">
        <v>39173</v>
      </c>
      <c r="D4796" t="s">
        <v>39174</v>
      </c>
      <c r="E4796" t="s">
        <v>39175</v>
      </c>
      <c r="F4796" t="s">
        <v>39176</v>
      </c>
      <c r="G4796" t="s">
        <v>3989</v>
      </c>
      <c r="H4796">
        <v>20.114799999999999</v>
      </c>
      <c r="I4796">
        <v>43.4</v>
      </c>
      <c r="K4796" t="s">
        <v>39177</v>
      </c>
      <c r="L4796">
        <v>165</v>
      </c>
      <c r="M4796">
        <v>6658</v>
      </c>
      <c r="N4796" t="s">
        <v>38824</v>
      </c>
      <c r="O4796" t="s">
        <v>39178</v>
      </c>
    </row>
    <row r="4797" spans="1:17" x14ac:dyDescent="0.3">
      <c r="A4797" t="s">
        <v>39179</v>
      </c>
      <c r="B4797" t="s">
        <v>3984</v>
      </c>
      <c r="C4797" t="s">
        <v>39180</v>
      </c>
      <c r="D4797" t="s">
        <v>39181</v>
      </c>
      <c r="E4797" t="s">
        <v>39182</v>
      </c>
      <c r="F4797" t="s">
        <v>39183</v>
      </c>
      <c r="G4797" t="s">
        <v>3989</v>
      </c>
      <c r="H4797">
        <v>12.4056</v>
      </c>
      <c r="I4797">
        <v>42.3</v>
      </c>
      <c r="K4797" t="s">
        <v>39184</v>
      </c>
      <c r="L4797">
        <v>8</v>
      </c>
      <c r="M4797">
        <v>0</v>
      </c>
      <c r="N4797" t="s">
        <v>39185</v>
      </c>
      <c r="O4797" t="s">
        <v>39186</v>
      </c>
      <c r="Q4797">
        <v>25</v>
      </c>
    </row>
    <row r="4798" spans="1:17" x14ac:dyDescent="0.3">
      <c r="A4798" t="s">
        <v>39187</v>
      </c>
      <c r="B4798" t="s">
        <v>4208</v>
      </c>
      <c r="C4798" t="s">
        <v>39188</v>
      </c>
      <c r="D4798" t="s">
        <v>39189</v>
      </c>
      <c r="E4798" t="s">
        <v>39190</v>
      </c>
      <c r="F4798" t="s">
        <v>39191</v>
      </c>
      <c r="G4798" t="s">
        <v>3917</v>
      </c>
      <c r="H4798">
        <v>79.045599999999993</v>
      </c>
      <c r="I4798">
        <v>42.2</v>
      </c>
      <c r="K4798" t="s">
        <v>39192</v>
      </c>
      <c r="L4798">
        <v>985</v>
      </c>
      <c r="M4798">
        <v>0</v>
      </c>
      <c r="N4798" t="s">
        <v>4373</v>
      </c>
      <c r="O4798" t="s">
        <v>39193</v>
      </c>
    </row>
    <row r="4799" spans="1:17" x14ac:dyDescent="0.3">
      <c r="A4799" t="s">
        <v>39194</v>
      </c>
      <c r="B4799" t="s">
        <v>4208</v>
      </c>
      <c r="C4799" t="s">
        <v>39195</v>
      </c>
      <c r="D4799" t="s">
        <v>39196</v>
      </c>
      <c r="E4799" t="s">
        <v>39197</v>
      </c>
      <c r="F4799" t="s">
        <v>39198</v>
      </c>
      <c r="G4799" t="s">
        <v>3917</v>
      </c>
      <c r="H4799">
        <v>87.867400000000004</v>
      </c>
      <c r="I4799">
        <v>42.4</v>
      </c>
      <c r="K4799" t="s">
        <v>39199</v>
      </c>
      <c r="L4799">
        <v>1565</v>
      </c>
      <c r="M4799">
        <v>0</v>
      </c>
      <c r="N4799" t="s">
        <v>6940</v>
      </c>
      <c r="O4799" t="s">
        <v>39200</v>
      </c>
    </row>
    <row r="4800" spans="1:17" x14ac:dyDescent="0.3">
      <c r="A4800" t="s">
        <v>39201</v>
      </c>
      <c r="B4800" t="s">
        <v>3984</v>
      </c>
      <c r="C4800" t="s">
        <v>39202</v>
      </c>
      <c r="D4800" t="s">
        <v>39203</v>
      </c>
      <c r="E4800" t="s">
        <v>39204</v>
      </c>
      <c r="F4800" t="s">
        <v>39205</v>
      </c>
      <c r="G4800" t="s">
        <v>3989</v>
      </c>
      <c r="H4800">
        <v>39.778399999999998</v>
      </c>
      <c r="I4800">
        <v>44.2</v>
      </c>
      <c r="K4800" t="s">
        <v>39206</v>
      </c>
      <c r="L4800">
        <v>11</v>
      </c>
      <c r="M4800">
        <v>0</v>
      </c>
      <c r="N4800" t="s">
        <v>39207</v>
      </c>
      <c r="O4800" t="s">
        <v>39208</v>
      </c>
    </row>
    <row r="4801" spans="1:16" x14ac:dyDescent="0.3">
      <c r="A4801" t="s">
        <v>39209</v>
      </c>
      <c r="B4801" t="s">
        <v>4226</v>
      </c>
      <c r="C4801" t="s">
        <v>39210</v>
      </c>
      <c r="D4801" t="s">
        <v>39211</v>
      </c>
      <c r="E4801" t="s">
        <v>39212</v>
      </c>
      <c r="F4801" t="s">
        <v>39213</v>
      </c>
      <c r="G4801" t="s">
        <v>3917</v>
      </c>
      <c r="H4801">
        <v>131.274</v>
      </c>
      <c r="I4801">
        <v>39.299999999999997</v>
      </c>
      <c r="K4801" t="s">
        <v>39214</v>
      </c>
      <c r="L4801">
        <v>37048</v>
      </c>
      <c r="M4801">
        <v>0</v>
      </c>
      <c r="N4801" t="s">
        <v>12779</v>
      </c>
      <c r="O4801" t="s">
        <v>39215</v>
      </c>
    </row>
    <row r="4802" spans="1:16" x14ac:dyDescent="0.3">
      <c r="A4802" t="s">
        <v>377</v>
      </c>
      <c r="B4802" t="s">
        <v>3984</v>
      </c>
      <c r="C4802" t="s">
        <v>39216</v>
      </c>
      <c r="D4802" t="s">
        <v>39217</v>
      </c>
      <c r="E4802" t="s">
        <v>39218</v>
      </c>
      <c r="F4802" t="s">
        <v>39219</v>
      </c>
      <c r="G4802" t="s">
        <v>3917</v>
      </c>
      <c r="H4802">
        <v>30.9695</v>
      </c>
      <c r="I4802">
        <v>44.4</v>
      </c>
      <c r="K4802" t="s">
        <v>39220</v>
      </c>
      <c r="L4802">
        <v>3706</v>
      </c>
      <c r="M4802">
        <v>8562</v>
      </c>
      <c r="N4802" t="s">
        <v>24141</v>
      </c>
      <c r="O4802" t="s">
        <v>39221</v>
      </c>
    </row>
    <row r="4803" spans="1:16" x14ac:dyDescent="0.3">
      <c r="A4803" t="s">
        <v>39222</v>
      </c>
      <c r="B4803" t="s">
        <v>3923</v>
      </c>
      <c r="C4803" t="s">
        <v>39223</v>
      </c>
      <c r="D4803" t="s">
        <v>39224</v>
      </c>
      <c r="E4803" t="s">
        <v>39225</v>
      </c>
      <c r="F4803" t="s">
        <v>39226</v>
      </c>
      <c r="G4803" t="s">
        <v>3917</v>
      </c>
      <c r="H4803">
        <v>633.54899999999998</v>
      </c>
      <c r="I4803">
        <v>25</v>
      </c>
      <c r="K4803" t="s">
        <v>39227</v>
      </c>
      <c r="L4803">
        <v>78458</v>
      </c>
      <c r="M4803">
        <v>0</v>
      </c>
      <c r="N4803" t="s">
        <v>15331</v>
      </c>
      <c r="O4803" t="s">
        <v>39228</v>
      </c>
    </row>
    <row r="4804" spans="1:16" x14ac:dyDescent="0.3">
      <c r="A4804" t="s">
        <v>39229</v>
      </c>
      <c r="B4804" t="s">
        <v>4226</v>
      </c>
      <c r="C4804" t="s">
        <v>39230</v>
      </c>
      <c r="D4804" t="s">
        <v>39231</v>
      </c>
      <c r="E4804" t="s">
        <v>5153</v>
      </c>
      <c r="F4804" t="s">
        <v>39232</v>
      </c>
      <c r="G4804" t="s">
        <v>3989</v>
      </c>
      <c r="H4804">
        <v>219.084</v>
      </c>
      <c r="I4804">
        <v>44.1</v>
      </c>
      <c r="K4804" t="s">
        <v>39233</v>
      </c>
      <c r="L4804">
        <v>126</v>
      </c>
      <c r="M4804">
        <v>0</v>
      </c>
      <c r="N4804" t="s">
        <v>15331</v>
      </c>
      <c r="O4804" t="s">
        <v>39234</v>
      </c>
    </row>
    <row r="4805" spans="1:16" x14ac:dyDescent="0.3">
      <c r="A4805" t="s">
        <v>39235</v>
      </c>
      <c r="B4805" t="s">
        <v>4226</v>
      </c>
      <c r="C4805" t="s">
        <v>39236</v>
      </c>
      <c r="D4805" t="s">
        <v>39237</v>
      </c>
      <c r="E4805" t="s">
        <v>5153</v>
      </c>
      <c r="F4805" t="s">
        <v>39238</v>
      </c>
      <c r="G4805" t="s">
        <v>3989</v>
      </c>
      <c r="H4805">
        <v>182.89099999999999</v>
      </c>
      <c r="I4805">
        <v>41.2</v>
      </c>
      <c r="K4805" t="s">
        <v>39239</v>
      </c>
      <c r="L4805">
        <v>422</v>
      </c>
      <c r="M4805">
        <v>0</v>
      </c>
      <c r="N4805" t="s">
        <v>15331</v>
      </c>
      <c r="O4805" t="s">
        <v>39240</v>
      </c>
    </row>
    <row r="4806" spans="1:16" x14ac:dyDescent="0.3">
      <c r="A4806" t="s">
        <v>39241</v>
      </c>
      <c r="B4806" t="s">
        <v>4267</v>
      </c>
      <c r="C4806" t="s">
        <v>39242</v>
      </c>
      <c r="D4806" t="s">
        <v>39243</v>
      </c>
      <c r="E4806" t="s">
        <v>39244</v>
      </c>
      <c r="F4806" t="s">
        <v>39245</v>
      </c>
      <c r="G4806" t="s">
        <v>3917</v>
      </c>
      <c r="H4806">
        <v>146.261</v>
      </c>
      <c r="I4806">
        <v>36.9</v>
      </c>
      <c r="K4806" t="s">
        <v>39246</v>
      </c>
      <c r="L4806">
        <v>89926</v>
      </c>
      <c r="M4806">
        <v>0</v>
      </c>
      <c r="N4806" t="s">
        <v>39207</v>
      </c>
      <c r="O4806" t="s">
        <v>39247</v>
      </c>
    </row>
    <row r="4807" spans="1:16" x14ac:dyDescent="0.3">
      <c r="A4807" t="s">
        <v>39248</v>
      </c>
      <c r="B4807" t="s">
        <v>3984</v>
      </c>
      <c r="C4807" t="s">
        <v>39249</v>
      </c>
      <c r="D4807" t="s">
        <v>39250</v>
      </c>
      <c r="E4807" t="s">
        <v>39251</v>
      </c>
      <c r="F4807" t="s">
        <v>39252</v>
      </c>
      <c r="G4807" t="s">
        <v>3989</v>
      </c>
      <c r="H4807">
        <v>28.296800000000001</v>
      </c>
      <c r="I4807">
        <v>49.5</v>
      </c>
      <c r="K4807" t="s">
        <v>39253</v>
      </c>
      <c r="L4807">
        <v>13</v>
      </c>
      <c r="M4807">
        <v>0</v>
      </c>
      <c r="N4807" t="s">
        <v>15246</v>
      </c>
      <c r="O4807" t="s">
        <v>39254</v>
      </c>
    </row>
    <row r="4808" spans="1:16" x14ac:dyDescent="0.3">
      <c r="A4808" t="s">
        <v>39255</v>
      </c>
      <c r="B4808" t="s">
        <v>4367</v>
      </c>
      <c r="D4808" t="s">
        <v>39256</v>
      </c>
      <c r="E4808" t="s">
        <v>39257</v>
      </c>
      <c r="F4808" t="s">
        <v>39258</v>
      </c>
      <c r="G4808" t="s">
        <v>3906</v>
      </c>
      <c r="H4808">
        <v>324.33100000000002</v>
      </c>
      <c r="I4808">
        <v>43.454300000000003</v>
      </c>
      <c r="J4808" t="s">
        <v>39259</v>
      </c>
      <c r="K4808" t="s">
        <v>39260</v>
      </c>
      <c r="L4808">
        <v>87</v>
      </c>
      <c r="M4808">
        <v>41949</v>
      </c>
      <c r="N4808" t="s">
        <v>15331</v>
      </c>
      <c r="O4808" t="s">
        <v>39261</v>
      </c>
      <c r="P4808" t="s">
        <v>39262</v>
      </c>
    </row>
    <row r="4809" spans="1:16" x14ac:dyDescent="0.3">
      <c r="A4809" t="s">
        <v>39263</v>
      </c>
      <c r="B4809" t="s">
        <v>4347</v>
      </c>
      <c r="C4809" t="s">
        <v>39264</v>
      </c>
      <c r="D4809" t="s">
        <v>39265</v>
      </c>
      <c r="E4809" t="s">
        <v>39266</v>
      </c>
      <c r="F4809" t="s">
        <v>39267</v>
      </c>
      <c r="G4809" t="s">
        <v>3906</v>
      </c>
      <c r="H4809">
        <v>19.565799999999999</v>
      </c>
      <c r="I4809">
        <v>56.715800000000002</v>
      </c>
      <c r="J4809" t="s">
        <v>39268</v>
      </c>
      <c r="K4809" t="s">
        <v>39269</v>
      </c>
      <c r="L4809">
        <v>22</v>
      </c>
      <c r="M4809">
        <v>13182</v>
      </c>
      <c r="N4809" t="s">
        <v>6027</v>
      </c>
      <c r="O4809" t="s">
        <v>39270</v>
      </c>
      <c r="P4809" t="s">
        <v>39271</v>
      </c>
    </row>
    <row r="4810" spans="1:16" x14ac:dyDescent="0.3">
      <c r="A4810" t="s">
        <v>39272</v>
      </c>
      <c r="B4810" t="s">
        <v>3984</v>
      </c>
      <c r="C4810" t="s">
        <v>39273</v>
      </c>
      <c r="D4810" t="s">
        <v>39274</v>
      </c>
      <c r="E4810" t="s">
        <v>39275</v>
      </c>
      <c r="F4810" t="s">
        <v>39276</v>
      </c>
      <c r="G4810" t="s">
        <v>3989</v>
      </c>
      <c r="H4810">
        <v>118.706</v>
      </c>
      <c r="I4810">
        <v>47.2</v>
      </c>
      <c r="K4810" t="s">
        <v>39277</v>
      </c>
      <c r="L4810">
        <v>426</v>
      </c>
      <c r="M4810">
        <v>0</v>
      </c>
      <c r="N4810" t="s">
        <v>39278</v>
      </c>
      <c r="O4810" t="s">
        <v>39279</v>
      </c>
    </row>
    <row r="4811" spans="1:16" x14ac:dyDescent="0.3">
      <c r="A4811" t="s">
        <v>39280</v>
      </c>
      <c r="B4811" t="s">
        <v>6388</v>
      </c>
      <c r="C4811">
        <v>2854851</v>
      </c>
      <c r="D4811" t="s">
        <v>39281</v>
      </c>
      <c r="E4811" t="s">
        <v>39282</v>
      </c>
      <c r="F4811" t="s">
        <v>39283</v>
      </c>
      <c r="G4811" t="s">
        <v>3917</v>
      </c>
      <c r="H4811">
        <v>2571.27</v>
      </c>
      <c r="I4811">
        <v>44.6</v>
      </c>
      <c r="K4811" t="s">
        <v>39284</v>
      </c>
      <c r="L4811">
        <v>52260</v>
      </c>
      <c r="M4811">
        <v>34138</v>
      </c>
      <c r="N4811" t="s">
        <v>39285</v>
      </c>
      <c r="O4811" t="s">
        <v>39286</v>
      </c>
      <c r="P4811" t="s">
        <v>39287</v>
      </c>
    </row>
    <row r="4812" spans="1:16" x14ac:dyDescent="0.3">
      <c r="A4812" t="s">
        <v>39288</v>
      </c>
      <c r="B4812" t="s">
        <v>3923</v>
      </c>
      <c r="C4812" t="s">
        <v>39289</v>
      </c>
      <c r="D4812" t="s">
        <v>39290</v>
      </c>
      <c r="E4812" t="s">
        <v>39291</v>
      </c>
      <c r="F4812" t="s">
        <v>39292</v>
      </c>
      <c r="G4812" t="s">
        <v>3917</v>
      </c>
      <c r="H4812">
        <v>208.75299999999999</v>
      </c>
      <c r="I4812">
        <v>32.9</v>
      </c>
      <c r="K4812" t="s">
        <v>39293</v>
      </c>
      <c r="L4812">
        <v>41556</v>
      </c>
      <c r="M4812">
        <v>0</v>
      </c>
      <c r="N4812" t="s">
        <v>9548</v>
      </c>
      <c r="O4812" t="s">
        <v>39294</v>
      </c>
    </row>
    <row r="4813" spans="1:16" x14ac:dyDescent="0.3">
      <c r="A4813" t="s">
        <v>39295</v>
      </c>
      <c r="B4813" t="s">
        <v>3902</v>
      </c>
      <c r="C4813" t="s">
        <v>39296</v>
      </c>
      <c r="D4813" t="s">
        <v>39297</v>
      </c>
      <c r="E4813" t="s">
        <v>39298</v>
      </c>
      <c r="F4813" t="s">
        <v>39299</v>
      </c>
      <c r="G4813" t="s">
        <v>3989</v>
      </c>
      <c r="H4813">
        <v>14.8712</v>
      </c>
      <c r="I4813">
        <v>37.5</v>
      </c>
      <c r="K4813" t="s">
        <v>39300</v>
      </c>
      <c r="L4813">
        <v>108</v>
      </c>
      <c r="M4813">
        <v>0</v>
      </c>
      <c r="N4813" t="s">
        <v>22595</v>
      </c>
      <c r="O4813" t="s">
        <v>39301</v>
      </c>
    </row>
    <row r="4814" spans="1:16" x14ac:dyDescent="0.3">
      <c r="A4814" t="s">
        <v>39302</v>
      </c>
      <c r="B4814" t="s">
        <v>4367</v>
      </c>
      <c r="C4814" t="s">
        <v>39303</v>
      </c>
      <c r="D4814" t="s">
        <v>39304</v>
      </c>
      <c r="E4814" t="s">
        <v>39305</v>
      </c>
      <c r="F4814" t="s">
        <v>39306</v>
      </c>
      <c r="G4814" t="s">
        <v>3906</v>
      </c>
      <c r="H4814">
        <v>890.09799999999996</v>
      </c>
      <c r="I4814">
        <v>40.1492</v>
      </c>
      <c r="J4814" t="s">
        <v>39307</v>
      </c>
      <c r="K4814" t="s">
        <v>39308</v>
      </c>
      <c r="L4814">
        <v>22</v>
      </c>
      <c r="M4814">
        <v>0</v>
      </c>
      <c r="N4814" t="s">
        <v>9323</v>
      </c>
      <c r="O4814" t="s">
        <v>39309</v>
      </c>
    </row>
    <row r="4815" spans="1:16" x14ac:dyDescent="0.3">
      <c r="A4815" t="s">
        <v>39310</v>
      </c>
      <c r="B4815" t="s">
        <v>3923</v>
      </c>
      <c r="C4815" t="s">
        <v>39311</v>
      </c>
      <c r="D4815" t="s">
        <v>39312</v>
      </c>
      <c r="E4815" t="s">
        <v>39313</v>
      </c>
      <c r="F4815" t="s">
        <v>39314</v>
      </c>
      <c r="G4815" t="s">
        <v>3917</v>
      </c>
      <c r="H4815">
        <v>799.35</v>
      </c>
      <c r="I4815">
        <v>32.9</v>
      </c>
      <c r="K4815" t="s">
        <v>39315</v>
      </c>
      <c r="L4815">
        <v>52213</v>
      </c>
      <c r="M4815">
        <v>0</v>
      </c>
      <c r="N4815" t="s">
        <v>39316</v>
      </c>
      <c r="O4815" t="s">
        <v>39317</v>
      </c>
    </row>
    <row r="4816" spans="1:16" x14ac:dyDescent="0.3">
      <c r="A4816" t="s">
        <v>39318</v>
      </c>
      <c r="B4816" t="s">
        <v>3923</v>
      </c>
      <c r="C4816" t="s">
        <v>39319</v>
      </c>
      <c r="D4816" t="s">
        <v>39320</v>
      </c>
      <c r="E4816" t="s">
        <v>39321</v>
      </c>
      <c r="F4816" t="s">
        <v>39322</v>
      </c>
      <c r="G4816" t="s">
        <v>3917</v>
      </c>
      <c r="H4816">
        <v>1100.1500000000001</v>
      </c>
      <c r="I4816">
        <v>42.9</v>
      </c>
      <c r="K4816" t="s">
        <v>39323</v>
      </c>
      <c r="L4816">
        <v>622223</v>
      </c>
      <c r="M4816">
        <v>0</v>
      </c>
      <c r="N4816" t="s">
        <v>13255</v>
      </c>
      <c r="O4816" t="s">
        <v>39324</v>
      </c>
    </row>
    <row r="4817" spans="1:17" x14ac:dyDescent="0.3">
      <c r="A4817" t="s">
        <v>39325</v>
      </c>
      <c r="B4817" t="s">
        <v>4443</v>
      </c>
      <c r="C4817" t="s">
        <v>39326</v>
      </c>
      <c r="D4817" t="s">
        <v>39327</v>
      </c>
      <c r="E4817" t="s">
        <v>8848</v>
      </c>
      <c r="F4817" t="s">
        <v>39328</v>
      </c>
      <c r="G4817" t="s">
        <v>3917</v>
      </c>
      <c r="H4817">
        <v>3267.49</v>
      </c>
      <c r="I4817">
        <v>36.200000000000003</v>
      </c>
      <c r="K4817" t="s">
        <v>39329</v>
      </c>
      <c r="L4817">
        <v>2910462</v>
      </c>
      <c r="M4817">
        <v>0</v>
      </c>
      <c r="N4817" t="s">
        <v>8851</v>
      </c>
      <c r="O4817" t="s">
        <v>39330</v>
      </c>
    </row>
    <row r="4818" spans="1:17" x14ac:dyDescent="0.3">
      <c r="A4818" t="s">
        <v>39331</v>
      </c>
      <c r="B4818" t="s">
        <v>4347</v>
      </c>
      <c r="C4818" t="s">
        <v>39332</v>
      </c>
      <c r="D4818" t="s">
        <v>39333</v>
      </c>
      <c r="E4818" t="s">
        <v>39334</v>
      </c>
      <c r="F4818" t="s">
        <v>39335</v>
      </c>
      <c r="G4818" t="s">
        <v>3906</v>
      </c>
      <c r="H4818">
        <v>32.382100000000001</v>
      </c>
      <c r="I4818">
        <v>50.427599999999998</v>
      </c>
      <c r="J4818" t="s">
        <v>39336</v>
      </c>
      <c r="K4818" t="s">
        <v>39337</v>
      </c>
      <c r="L4818">
        <v>11</v>
      </c>
      <c r="M4818">
        <v>20874</v>
      </c>
      <c r="N4818" t="s">
        <v>12055</v>
      </c>
      <c r="O4818" t="s">
        <v>39338</v>
      </c>
      <c r="Q4818">
        <v>25</v>
      </c>
    </row>
    <row r="4819" spans="1:17" x14ac:dyDescent="0.3">
      <c r="A4819" t="s">
        <v>39339</v>
      </c>
      <c r="B4819" t="s">
        <v>4267</v>
      </c>
      <c r="C4819" t="s">
        <v>39340</v>
      </c>
      <c r="D4819" t="s">
        <v>39341</v>
      </c>
      <c r="E4819" t="s">
        <v>39342</v>
      </c>
      <c r="F4819" t="s">
        <v>39343</v>
      </c>
      <c r="G4819" t="s">
        <v>3917</v>
      </c>
      <c r="H4819">
        <v>218.982</v>
      </c>
      <c r="I4819">
        <v>40.198599999999999</v>
      </c>
      <c r="J4819" t="s">
        <v>39344</v>
      </c>
      <c r="K4819" t="s">
        <v>39345</v>
      </c>
      <c r="L4819">
        <v>1547</v>
      </c>
      <c r="M4819">
        <v>0</v>
      </c>
      <c r="N4819" t="s">
        <v>10596</v>
      </c>
      <c r="O4819" t="s">
        <v>39346</v>
      </c>
    </row>
    <row r="4820" spans="1:17" x14ac:dyDescent="0.3">
      <c r="A4820" t="s">
        <v>39347</v>
      </c>
      <c r="B4820" t="s">
        <v>4443</v>
      </c>
      <c r="C4820" t="s">
        <v>39348</v>
      </c>
      <c r="D4820" t="s">
        <v>39349</v>
      </c>
      <c r="E4820" t="s">
        <v>39350</v>
      </c>
      <c r="F4820" t="s">
        <v>39351</v>
      </c>
      <c r="G4820" t="s">
        <v>3917</v>
      </c>
      <c r="H4820">
        <v>2620.58</v>
      </c>
      <c r="I4820">
        <v>41.7</v>
      </c>
      <c r="K4820" t="s">
        <v>39352</v>
      </c>
      <c r="L4820">
        <v>1081432</v>
      </c>
      <c r="M4820">
        <v>0</v>
      </c>
      <c r="N4820" t="s">
        <v>25453</v>
      </c>
      <c r="O4820" t="s">
        <v>39353</v>
      </c>
    </row>
    <row r="4821" spans="1:17" x14ac:dyDescent="0.3">
      <c r="A4821" t="s">
        <v>39354</v>
      </c>
      <c r="B4821" t="s">
        <v>4635</v>
      </c>
      <c r="D4821" t="s">
        <v>39355</v>
      </c>
      <c r="E4821" t="s">
        <v>39356</v>
      </c>
      <c r="F4821" t="s">
        <v>39357</v>
      </c>
      <c r="G4821" t="s">
        <v>3917</v>
      </c>
      <c r="H4821">
        <v>1251.9000000000001</v>
      </c>
      <c r="I4821">
        <v>42</v>
      </c>
      <c r="K4821" t="s">
        <v>39358</v>
      </c>
      <c r="L4821">
        <v>10369</v>
      </c>
      <c r="M4821">
        <v>0</v>
      </c>
      <c r="N4821" t="s">
        <v>9892</v>
      </c>
      <c r="O4821" t="s">
        <v>39359</v>
      </c>
    </row>
    <row r="4822" spans="1:17" x14ac:dyDescent="0.3">
      <c r="A4822" t="s">
        <v>39360</v>
      </c>
      <c r="B4822" t="s">
        <v>5082</v>
      </c>
      <c r="C4822" t="s">
        <v>39361</v>
      </c>
      <c r="D4822" t="s">
        <v>39362</v>
      </c>
      <c r="E4822" t="s">
        <v>39363</v>
      </c>
      <c r="F4822" t="s">
        <v>39364</v>
      </c>
      <c r="G4822" t="s">
        <v>3917</v>
      </c>
      <c r="H4822">
        <v>841.21100000000001</v>
      </c>
      <c r="I4822">
        <v>39</v>
      </c>
      <c r="K4822" t="s">
        <v>39365</v>
      </c>
      <c r="L4822">
        <v>27557</v>
      </c>
      <c r="M4822">
        <v>12487</v>
      </c>
      <c r="N4822" t="s">
        <v>5370</v>
      </c>
      <c r="O4822" t="s">
        <v>39366</v>
      </c>
    </row>
    <row r="4823" spans="1:17" x14ac:dyDescent="0.3">
      <c r="A4823" t="s">
        <v>39367</v>
      </c>
      <c r="B4823" t="s">
        <v>4347</v>
      </c>
      <c r="C4823" t="s">
        <v>39368</v>
      </c>
      <c r="D4823" t="s">
        <v>39369</v>
      </c>
      <c r="E4823" t="s">
        <v>39370</v>
      </c>
      <c r="F4823" t="s">
        <v>39371</v>
      </c>
      <c r="G4823" t="s">
        <v>3917</v>
      </c>
      <c r="H4823">
        <v>48.807200000000002</v>
      </c>
      <c r="I4823">
        <v>34</v>
      </c>
      <c r="K4823" t="s">
        <v>39372</v>
      </c>
      <c r="L4823">
        <v>26629</v>
      </c>
      <c r="M4823">
        <v>2</v>
      </c>
      <c r="N4823" t="s">
        <v>9807</v>
      </c>
      <c r="O4823" t="s">
        <v>39373</v>
      </c>
    </row>
    <row r="4824" spans="1:17" x14ac:dyDescent="0.3">
      <c r="A4824" t="s">
        <v>39374</v>
      </c>
      <c r="B4824" t="s">
        <v>4267</v>
      </c>
      <c r="C4824" t="s">
        <v>39375</v>
      </c>
      <c r="D4824" t="s">
        <v>39376</v>
      </c>
      <c r="E4824" t="s">
        <v>39377</v>
      </c>
      <c r="F4824" t="s">
        <v>39378</v>
      </c>
      <c r="G4824" t="s">
        <v>3917</v>
      </c>
      <c r="H4824">
        <v>886.35900000000004</v>
      </c>
      <c r="I4824">
        <v>33.5</v>
      </c>
      <c r="K4824" t="s">
        <v>39379</v>
      </c>
      <c r="L4824">
        <v>30897</v>
      </c>
      <c r="M4824">
        <v>9</v>
      </c>
      <c r="N4824" t="s">
        <v>39380</v>
      </c>
      <c r="O4824" t="s">
        <v>39381</v>
      </c>
    </row>
    <row r="4825" spans="1:17" x14ac:dyDescent="0.3">
      <c r="A4825" t="s">
        <v>39382</v>
      </c>
      <c r="B4825" t="s">
        <v>4443</v>
      </c>
      <c r="D4825" t="s">
        <v>39383</v>
      </c>
      <c r="E4825" t="s">
        <v>39384</v>
      </c>
      <c r="F4825" t="s">
        <v>39385</v>
      </c>
      <c r="G4825" t="s">
        <v>3917</v>
      </c>
      <c r="H4825">
        <v>2618.98</v>
      </c>
      <c r="I4825">
        <v>42.1</v>
      </c>
      <c r="K4825" t="s">
        <v>39386</v>
      </c>
      <c r="L4825">
        <v>7157</v>
      </c>
      <c r="M4825">
        <v>0</v>
      </c>
      <c r="N4825" t="s">
        <v>15783</v>
      </c>
      <c r="O4825" t="s">
        <v>39387</v>
      </c>
    </row>
    <row r="4826" spans="1:17" x14ac:dyDescent="0.3">
      <c r="A4826" t="s">
        <v>39388</v>
      </c>
      <c r="B4826" t="s">
        <v>4226</v>
      </c>
      <c r="C4826" t="s">
        <v>39389</v>
      </c>
      <c r="D4826" t="s">
        <v>39390</v>
      </c>
      <c r="E4826" t="s">
        <v>39391</v>
      </c>
      <c r="F4826" t="s">
        <v>39392</v>
      </c>
      <c r="G4826" t="s">
        <v>3917</v>
      </c>
      <c r="H4826">
        <v>237.845</v>
      </c>
      <c r="I4826">
        <v>54.097900000000003</v>
      </c>
      <c r="J4826" t="s">
        <v>39393</v>
      </c>
      <c r="K4826" t="s">
        <v>39394</v>
      </c>
      <c r="L4826">
        <v>17</v>
      </c>
      <c r="M4826">
        <v>27217</v>
      </c>
      <c r="N4826" t="s">
        <v>26260</v>
      </c>
      <c r="O4826" t="s">
        <v>39395</v>
      </c>
      <c r="P4826" t="s">
        <v>39396</v>
      </c>
    </row>
    <row r="4827" spans="1:17" x14ac:dyDescent="0.3">
      <c r="A4827" t="s">
        <v>39397</v>
      </c>
      <c r="B4827" t="s">
        <v>4347</v>
      </c>
      <c r="C4827" t="s">
        <v>39398</v>
      </c>
      <c r="D4827" t="s">
        <v>39399</v>
      </c>
      <c r="E4827" t="s">
        <v>39370</v>
      </c>
      <c r="F4827" t="s">
        <v>39400</v>
      </c>
      <c r="G4827" t="s">
        <v>3917</v>
      </c>
      <c r="H4827">
        <v>66.681299999999993</v>
      </c>
      <c r="I4827">
        <v>37.9</v>
      </c>
      <c r="K4827" t="s">
        <v>39401</v>
      </c>
      <c r="L4827">
        <v>12864</v>
      </c>
      <c r="M4827">
        <v>2</v>
      </c>
      <c r="N4827" t="s">
        <v>9807</v>
      </c>
      <c r="O4827" t="s">
        <v>39402</v>
      </c>
    </row>
    <row r="4828" spans="1:17" x14ac:dyDescent="0.3">
      <c r="A4828" t="s">
        <v>39403</v>
      </c>
      <c r="B4828" t="s">
        <v>3923</v>
      </c>
      <c r="C4828" t="s">
        <v>39404</v>
      </c>
      <c r="D4828" t="s">
        <v>39405</v>
      </c>
      <c r="E4828" t="s">
        <v>39406</v>
      </c>
      <c r="F4828" t="s">
        <v>39407</v>
      </c>
      <c r="G4828" t="s">
        <v>3917</v>
      </c>
      <c r="H4828">
        <v>243.09100000000001</v>
      </c>
      <c r="I4828">
        <v>35.6</v>
      </c>
      <c r="K4828" t="s">
        <v>39408</v>
      </c>
      <c r="L4828">
        <v>44860</v>
      </c>
      <c r="M4828">
        <v>33624</v>
      </c>
      <c r="N4828" t="s">
        <v>7500</v>
      </c>
      <c r="O4828" t="s">
        <v>39409</v>
      </c>
    </row>
    <row r="4829" spans="1:17" x14ac:dyDescent="0.3">
      <c r="A4829" t="s">
        <v>39410</v>
      </c>
      <c r="B4829" t="s">
        <v>4443</v>
      </c>
      <c r="C4829" t="s">
        <v>39411</v>
      </c>
      <c r="D4829" t="s">
        <v>39412</v>
      </c>
      <c r="E4829" t="s">
        <v>39413</v>
      </c>
      <c r="F4829" t="s">
        <v>39414</v>
      </c>
      <c r="G4829" t="s">
        <v>3917</v>
      </c>
      <c r="H4829">
        <v>2098.02</v>
      </c>
      <c r="I4829">
        <v>41.9</v>
      </c>
      <c r="J4829" t="s">
        <v>39415</v>
      </c>
      <c r="K4829" t="s">
        <v>39416</v>
      </c>
      <c r="L4829">
        <v>4425</v>
      </c>
      <c r="M4829">
        <v>39507</v>
      </c>
      <c r="N4829" t="s">
        <v>39417</v>
      </c>
      <c r="O4829" t="s">
        <v>39418</v>
      </c>
      <c r="P4829" t="s">
        <v>39419</v>
      </c>
    </row>
    <row r="4830" spans="1:17" x14ac:dyDescent="0.3">
      <c r="A4830" t="s">
        <v>39420</v>
      </c>
      <c r="B4830" t="s">
        <v>3923</v>
      </c>
      <c r="C4830" t="s">
        <v>39421</v>
      </c>
      <c r="D4830" t="s">
        <v>39422</v>
      </c>
      <c r="E4830" t="s">
        <v>39423</v>
      </c>
      <c r="F4830" t="s">
        <v>39424</v>
      </c>
      <c r="G4830" t="s">
        <v>3917</v>
      </c>
      <c r="H4830">
        <v>594.52800000000002</v>
      </c>
      <c r="I4830">
        <v>39.4</v>
      </c>
      <c r="K4830" t="s">
        <v>39425</v>
      </c>
      <c r="L4830">
        <v>415</v>
      </c>
      <c r="M4830">
        <v>0</v>
      </c>
      <c r="N4830" t="s">
        <v>9923</v>
      </c>
      <c r="O4830" t="s">
        <v>39426</v>
      </c>
    </row>
    <row r="4831" spans="1:17" x14ac:dyDescent="0.3">
      <c r="A4831" t="s">
        <v>39427</v>
      </c>
      <c r="B4831" t="s">
        <v>3923</v>
      </c>
      <c r="C4831">
        <v>1</v>
      </c>
      <c r="D4831" t="s">
        <v>39428</v>
      </c>
      <c r="E4831" t="s">
        <v>15540</v>
      </c>
      <c r="F4831" t="s">
        <v>39429</v>
      </c>
      <c r="G4831" t="s">
        <v>3906</v>
      </c>
      <c r="H4831">
        <v>729.42899999999997</v>
      </c>
      <c r="I4831">
        <v>34.115200000000002</v>
      </c>
      <c r="J4831" t="s">
        <v>39430</v>
      </c>
      <c r="K4831" t="s">
        <v>39431</v>
      </c>
      <c r="L4831">
        <v>332957</v>
      </c>
      <c r="M4831">
        <v>29079</v>
      </c>
      <c r="N4831" t="s">
        <v>15544</v>
      </c>
      <c r="O4831" t="s">
        <v>39432</v>
      </c>
    </row>
    <row r="4832" spans="1:17" x14ac:dyDescent="0.3">
      <c r="A4832" t="s">
        <v>39433</v>
      </c>
      <c r="B4832" t="s">
        <v>3923</v>
      </c>
      <c r="C4832">
        <v>157</v>
      </c>
      <c r="D4832" t="s">
        <v>39434</v>
      </c>
      <c r="E4832" t="s">
        <v>15540</v>
      </c>
      <c r="F4832" t="s">
        <v>39435</v>
      </c>
      <c r="G4832" t="s">
        <v>3906</v>
      </c>
      <c r="H4832">
        <v>744.53499999999997</v>
      </c>
      <c r="I4832">
        <v>34.240600000000001</v>
      </c>
      <c r="J4832" t="s">
        <v>39436</v>
      </c>
      <c r="K4832" t="s">
        <v>39437</v>
      </c>
      <c r="L4832">
        <v>380358</v>
      </c>
      <c r="M4832">
        <v>27087</v>
      </c>
      <c r="N4832" t="s">
        <v>15544</v>
      </c>
      <c r="O4832" t="s">
        <v>39438</v>
      </c>
    </row>
    <row r="4833" spans="1:15" x14ac:dyDescent="0.3">
      <c r="A4833" t="s">
        <v>39439</v>
      </c>
      <c r="B4833" t="s">
        <v>4443</v>
      </c>
      <c r="C4833" t="s">
        <v>39440</v>
      </c>
      <c r="D4833" t="s">
        <v>39441</v>
      </c>
      <c r="E4833" t="s">
        <v>8848</v>
      </c>
      <c r="F4833" t="s">
        <v>39442</v>
      </c>
      <c r="G4833" t="s">
        <v>3917</v>
      </c>
      <c r="H4833">
        <v>2904.27</v>
      </c>
      <c r="I4833">
        <v>41.7</v>
      </c>
      <c r="K4833" t="s">
        <v>39443</v>
      </c>
      <c r="L4833">
        <v>123308</v>
      </c>
      <c r="M4833">
        <v>0</v>
      </c>
      <c r="N4833" t="s">
        <v>8851</v>
      </c>
      <c r="O4833" t="s">
        <v>39444</v>
      </c>
    </row>
    <row r="4834" spans="1:15" x14ac:dyDescent="0.3">
      <c r="A4834" t="s">
        <v>39445</v>
      </c>
      <c r="B4834" t="s">
        <v>3923</v>
      </c>
      <c r="D4834" t="s">
        <v>39446</v>
      </c>
      <c r="E4834" t="s">
        <v>39447</v>
      </c>
      <c r="F4834" t="s">
        <v>39448</v>
      </c>
      <c r="G4834" t="s">
        <v>3989</v>
      </c>
      <c r="H4834">
        <v>0.12832099999999999</v>
      </c>
      <c r="I4834">
        <v>35.9</v>
      </c>
      <c r="K4834" t="s">
        <v>39449</v>
      </c>
      <c r="L4834">
        <v>6</v>
      </c>
      <c r="M4834">
        <v>0</v>
      </c>
      <c r="N4834" t="s">
        <v>38328</v>
      </c>
      <c r="O4834" t="s">
        <v>39450</v>
      </c>
    </row>
    <row r="4835" spans="1:15" x14ac:dyDescent="0.3">
      <c r="A4835" t="s">
        <v>39451</v>
      </c>
      <c r="B4835" t="s">
        <v>4635</v>
      </c>
      <c r="C4835" t="s">
        <v>39452</v>
      </c>
      <c r="D4835" t="s">
        <v>39453</v>
      </c>
      <c r="E4835" t="s">
        <v>4671</v>
      </c>
      <c r="F4835" t="s">
        <v>39454</v>
      </c>
      <c r="G4835" t="s">
        <v>3917</v>
      </c>
      <c r="H4835">
        <v>1127.55</v>
      </c>
      <c r="I4835">
        <v>42.8</v>
      </c>
      <c r="K4835" t="s">
        <v>39455</v>
      </c>
      <c r="L4835">
        <v>28161</v>
      </c>
      <c r="M4835">
        <v>13966</v>
      </c>
      <c r="N4835" t="s">
        <v>4674</v>
      </c>
      <c r="O4835" t="s">
        <v>39456</v>
      </c>
    </row>
    <row r="4836" spans="1:15" x14ac:dyDescent="0.3">
      <c r="A4836" t="s">
        <v>39457</v>
      </c>
      <c r="B4836" t="s">
        <v>4772</v>
      </c>
      <c r="C4836" t="s">
        <v>39458</v>
      </c>
      <c r="D4836" t="s">
        <v>39459</v>
      </c>
      <c r="E4836" t="s">
        <v>39460</v>
      </c>
      <c r="F4836" t="s">
        <v>39461</v>
      </c>
      <c r="G4836" t="s">
        <v>3989</v>
      </c>
      <c r="H4836">
        <v>129.328</v>
      </c>
      <c r="I4836">
        <v>52.9</v>
      </c>
      <c r="K4836" t="s">
        <v>39462</v>
      </c>
      <c r="L4836">
        <v>448</v>
      </c>
      <c r="M4836">
        <v>23850</v>
      </c>
      <c r="N4836" t="s">
        <v>39463</v>
      </c>
      <c r="O4836" t="s">
        <v>39464</v>
      </c>
    </row>
    <row r="4837" spans="1:15" x14ac:dyDescent="0.3">
      <c r="A4837" t="s">
        <v>39465</v>
      </c>
      <c r="B4837" t="s">
        <v>4226</v>
      </c>
      <c r="C4837" t="s">
        <v>39466</v>
      </c>
      <c r="D4837" t="s">
        <v>39467</v>
      </c>
      <c r="E4837" t="s">
        <v>39468</v>
      </c>
      <c r="F4837" t="s">
        <v>39469</v>
      </c>
      <c r="G4837" t="s">
        <v>3906</v>
      </c>
      <c r="H4837">
        <v>576.94100000000003</v>
      </c>
      <c r="I4837">
        <v>37.887500000000003</v>
      </c>
      <c r="J4837" t="s">
        <v>39470</v>
      </c>
      <c r="K4837" t="s">
        <v>39471</v>
      </c>
      <c r="L4837">
        <v>804</v>
      </c>
      <c r="M4837">
        <v>0</v>
      </c>
      <c r="N4837" t="s">
        <v>10394</v>
      </c>
      <c r="O4837" t="s">
        <v>39472</v>
      </c>
    </row>
    <row r="4838" spans="1:15" x14ac:dyDescent="0.3">
      <c r="A4838" t="s">
        <v>39473</v>
      </c>
      <c r="B4838" t="s">
        <v>4226</v>
      </c>
      <c r="C4838" t="s">
        <v>39474</v>
      </c>
      <c r="D4838" t="s">
        <v>39475</v>
      </c>
      <c r="E4838" t="s">
        <v>31127</v>
      </c>
      <c r="F4838" t="s">
        <v>39476</v>
      </c>
      <c r="G4838" t="s">
        <v>3917</v>
      </c>
      <c r="H4838">
        <v>99.165300000000002</v>
      </c>
      <c r="I4838">
        <v>32.299999999999997</v>
      </c>
      <c r="K4838" t="s">
        <v>39477</v>
      </c>
      <c r="L4838">
        <v>13823</v>
      </c>
      <c r="M4838">
        <v>0</v>
      </c>
      <c r="N4838" t="s">
        <v>31130</v>
      </c>
      <c r="O4838" t="s">
        <v>39478</v>
      </c>
    </row>
    <row r="4839" spans="1:15" x14ac:dyDescent="0.3">
      <c r="A4839" t="s">
        <v>39479</v>
      </c>
      <c r="B4839" t="s">
        <v>4226</v>
      </c>
      <c r="D4839" t="s">
        <v>39480</v>
      </c>
      <c r="E4839" t="s">
        <v>13946</v>
      </c>
      <c r="F4839" t="s">
        <v>39481</v>
      </c>
      <c r="G4839" t="s">
        <v>3989</v>
      </c>
      <c r="H4839">
        <v>270.767</v>
      </c>
      <c r="I4839">
        <v>32.5</v>
      </c>
      <c r="K4839" t="s">
        <v>39482</v>
      </c>
      <c r="L4839">
        <v>531337</v>
      </c>
      <c r="M4839">
        <v>0</v>
      </c>
      <c r="N4839" t="s">
        <v>13949</v>
      </c>
      <c r="O4839" t="s">
        <v>39483</v>
      </c>
    </row>
    <row r="4840" spans="1:15" x14ac:dyDescent="0.3">
      <c r="A4840" t="s">
        <v>39484</v>
      </c>
      <c r="B4840" t="s">
        <v>3923</v>
      </c>
      <c r="C4840" t="s">
        <v>39485</v>
      </c>
      <c r="D4840" t="s">
        <v>39486</v>
      </c>
      <c r="E4840" t="s">
        <v>39487</v>
      </c>
      <c r="F4840" t="s">
        <v>39488</v>
      </c>
      <c r="G4840" t="s">
        <v>3917</v>
      </c>
      <c r="H4840">
        <v>570.61699999999996</v>
      </c>
      <c r="I4840">
        <v>30.5</v>
      </c>
      <c r="K4840" t="s">
        <v>39489</v>
      </c>
      <c r="L4840">
        <v>9752</v>
      </c>
      <c r="M4840">
        <v>0</v>
      </c>
      <c r="N4840" t="s">
        <v>39490</v>
      </c>
      <c r="O4840" t="s">
        <v>39491</v>
      </c>
    </row>
    <row r="4841" spans="1:15" x14ac:dyDescent="0.3">
      <c r="A4841" t="s">
        <v>39492</v>
      </c>
      <c r="B4841" t="s">
        <v>4347</v>
      </c>
      <c r="C4841" t="s">
        <v>39493</v>
      </c>
      <c r="D4841" t="s">
        <v>39494</v>
      </c>
      <c r="E4841" t="s">
        <v>39370</v>
      </c>
      <c r="F4841" t="s">
        <v>39495</v>
      </c>
      <c r="G4841" t="s">
        <v>3917</v>
      </c>
      <c r="H4841">
        <v>53.072200000000002</v>
      </c>
      <c r="I4841">
        <v>47</v>
      </c>
      <c r="K4841" t="s">
        <v>39496</v>
      </c>
      <c r="L4841">
        <v>16201</v>
      </c>
      <c r="M4841">
        <v>0</v>
      </c>
      <c r="N4841" t="s">
        <v>39497</v>
      </c>
      <c r="O4841" t="s">
        <v>39498</v>
      </c>
    </row>
    <row r="4842" spans="1:15" x14ac:dyDescent="0.3">
      <c r="A4842" t="s">
        <v>39499</v>
      </c>
      <c r="B4842" t="s">
        <v>4347</v>
      </c>
      <c r="C4842" t="s">
        <v>39500</v>
      </c>
      <c r="D4842" t="s">
        <v>39501</v>
      </c>
      <c r="E4842" t="s">
        <v>39370</v>
      </c>
      <c r="F4842" t="s">
        <v>39502</v>
      </c>
      <c r="G4842" t="s">
        <v>3917</v>
      </c>
      <c r="H4842">
        <v>34.053899999999999</v>
      </c>
      <c r="I4842">
        <v>50.8</v>
      </c>
      <c r="K4842" t="s">
        <v>39503</v>
      </c>
      <c r="L4842">
        <v>8991</v>
      </c>
      <c r="M4842">
        <v>9451</v>
      </c>
      <c r="N4842" t="s">
        <v>39504</v>
      </c>
      <c r="O4842" t="s">
        <v>39505</v>
      </c>
    </row>
    <row r="4843" spans="1:15" x14ac:dyDescent="0.3">
      <c r="A4843" t="s">
        <v>39506</v>
      </c>
      <c r="B4843" t="s">
        <v>4347</v>
      </c>
      <c r="C4843" t="s">
        <v>39507</v>
      </c>
      <c r="D4843" t="s">
        <v>39508</v>
      </c>
      <c r="E4843" t="s">
        <v>39509</v>
      </c>
      <c r="F4843" t="s">
        <v>39510</v>
      </c>
      <c r="G4843" t="s">
        <v>3989</v>
      </c>
      <c r="H4843">
        <v>44.412300000000002</v>
      </c>
      <c r="I4843">
        <v>51.5</v>
      </c>
      <c r="K4843" t="s">
        <v>39511</v>
      </c>
      <c r="L4843">
        <v>158</v>
      </c>
      <c r="M4843">
        <v>10603</v>
      </c>
      <c r="N4843" t="s">
        <v>5370</v>
      </c>
      <c r="O4843" t="s">
        <v>39512</v>
      </c>
    </row>
    <row r="4844" spans="1:15" x14ac:dyDescent="0.3">
      <c r="A4844" t="s">
        <v>39513</v>
      </c>
      <c r="B4844" t="s">
        <v>4226</v>
      </c>
      <c r="D4844" t="s">
        <v>39514</v>
      </c>
      <c r="E4844" t="s">
        <v>39515</v>
      </c>
      <c r="F4844" t="s">
        <v>39516</v>
      </c>
      <c r="G4844" t="s">
        <v>3989</v>
      </c>
      <c r="H4844">
        <v>774.41099999999994</v>
      </c>
      <c r="I4844">
        <v>31.9</v>
      </c>
      <c r="K4844" t="s">
        <v>39517</v>
      </c>
      <c r="L4844">
        <v>7003</v>
      </c>
      <c r="M4844">
        <v>0</v>
      </c>
      <c r="N4844" t="s">
        <v>4841</v>
      </c>
      <c r="O4844" t="s">
        <v>39518</v>
      </c>
    </row>
    <row r="4845" spans="1:15" x14ac:dyDescent="0.3">
      <c r="A4845" t="s">
        <v>39519</v>
      </c>
      <c r="B4845" t="s">
        <v>4226</v>
      </c>
      <c r="C4845" t="s">
        <v>39520</v>
      </c>
      <c r="D4845" t="s">
        <v>39521</v>
      </c>
      <c r="E4845" t="s">
        <v>39522</v>
      </c>
      <c r="F4845" t="s">
        <v>39523</v>
      </c>
      <c r="G4845" t="s">
        <v>3906</v>
      </c>
      <c r="H4845">
        <v>338.17099999999999</v>
      </c>
      <c r="I4845">
        <v>40.7087</v>
      </c>
      <c r="J4845" t="s">
        <v>39524</v>
      </c>
      <c r="K4845" t="s">
        <v>39525</v>
      </c>
      <c r="L4845">
        <v>2736</v>
      </c>
      <c r="M4845">
        <v>0</v>
      </c>
      <c r="N4845" t="s">
        <v>14096</v>
      </c>
      <c r="O4845" t="s">
        <v>39526</v>
      </c>
    </row>
    <row r="4846" spans="1:15" x14ac:dyDescent="0.3">
      <c r="A4846" t="s">
        <v>39527</v>
      </c>
      <c r="B4846" t="s">
        <v>3923</v>
      </c>
      <c r="D4846" t="s">
        <v>39528</v>
      </c>
      <c r="E4846" t="s">
        <v>39529</v>
      </c>
      <c r="F4846" t="s">
        <v>39530</v>
      </c>
      <c r="G4846" t="s">
        <v>3989</v>
      </c>
      <c r="H4846">
        <v>485.11500000000001</v>
      </c>
      <c r="I4846">
        <v>37.6</v>
      </c>
      <c r="K4846" t="s">
        <v>39531</v>
      </c>
      <c r="L4846">
        <v>924</v>
      </c>
      <c r="M4846">
        <v>0</v>
      </c>
      <c r="N4846" t="s">
        <v>39532</v>
      </c>
      <c r="O4846" t="s">
        <v>39533</v>
      </c>
    </row>
    <row r="4847" spans="1:15" x14ac:dyDescent="0.3">
      <c r="A4847" t="s">
        <v>39534</v>
      </c>
      <c r="B4847" t="s">
        <v>4367</v>
      </c>
      <c r="D4847" t="s">
        <v>39535</v>
      </c>
      <c r="E4847" t="s">
        <v>9657</v>
      </c>
      <c r="F4847" t="s">
        <v>39536</v>
      </c>
      <c r="G4847" t="s">
        <v>3917</v>
      </c>
      <c r="H4847">
        <v>618.74699999999996</v>
      </c>
      <c r="I4847">
        <v>41.2</v>
      </c>
      <c r="K4847" t="s">
        <v>39537</v>
      </c>
      <c r="L4847">
        <v>20547</v>
      </c>
      <c r="M4847">
        <v>0</v>
      </c>
      <c r="N4847" t="s">
        <v>9660</v>
      </c>
      <c r="O4847" t="s">
        <v>39538</v>
      </c>
    </row>
    <row r="4848" spans="1:15" x14ac:dyDescent="0.3">
      <c r="A4848" t="s">
        <v>39539</v>
      </c>
      <c r="B4848" t="s">
        <v>4226</v>
      </c>
      <c r="D4848" t="s">
        <v>39540</v>
      </c>
      <c r="E4848" t="s">
        <v>13946</v>
      </c>
      <c r="F4848" t="s">
        <v>39541</v>
      </c>
      <c r="G4848" t="s">
        <v>3989</v>
      </c>
      <c r="H4848">
        <v>4.8457299999999996</v>
      </c>
      <c r="I4848">
        <v>39.4</v>
      </c>
      <c r="K4848" t="s">
        <v>39542</v>
      </c>
      <c r="L4848">
        <v>12808</v>
      </c>
      <c r="M4848">
        <v>0</v>
      </c>
      <c r="N4848" t="s">
        <v>13949</v>
      </c>
      <c r="O4848" t="s">
        <v>39543</v>
      </c>
    </row>
    <row r="4849" spans="1:15" x14ac:dyDescent="0.3">
      <c r="A4849" t="s">
        <v>39544</v>
      </c>
      <c r="B4849" t="s">
        <v>4226</v>
      </c>
      <c r="D4849" t="s">
        <v>39545</v>
      </c>
      <c r="E4849" t="s">
        <v>13946</v>
      </c>
      <c r="F4849" t="s">
        <v>39546</v>
      </c>
      <c r="G4849" t="s">
        <v>3989</v>
      </c>
      <c r="H4849">
        <v>99.0625</v>
      </c>
      <c r="I4849">
        <v>37.1</v>
      </c>
      <c r="K4849" t="s">
        <v>39547</v>
      </c>
      <c r="L4849">
        <v>271100</v>
      </c>
      <c r="M4849">
        <v>0</v>
      </c>
      <c r="N4849" t="s">
        <v>13949</v>
      </c>
      <c r="O4849" t="s">
        <v>39548</v>
      </c>
    </row>
    <row r="4850" spans="1:15" x14ac:dyDescent="0.3">
      <c r="A4850" t="s">
        <v>39549</v>
      </c>
      <c r="B4850" t="s">
        <v>3923</v>
      </c>
      <c r="C4850" t="s">
        <v>39550</v>
      </c>
      <c r="D4850" t="s">
        <v>39551</v>
      </c>
      <c r="E4850" t="s">
        <v>39552</v>
      </c>
      <c r="F4850" t="s">
        <v>39553</v>
      </c>
      <c r="G4850" t="s">
        <v>3917</v>
      </c>
      <c r="H4850">
        <v>231.898</v>
      </c>
      <c r="I4850">
        <v>36.799999999999997</v>
      </c>
      <c r="K4850" t="s">
        <v>39554</v>
      </c>
      <c r="L4850">
        <v>3260</v>
      </c>
      <c r="M4850">
        <v>0</v>
      </c>
      <c r="N4850" t="s">
        <v>39555</v>
      </c>
      <c r="O4850" t="s">
        <v>39556</v>
      </c>
    </row>
    <row r="4851" spans="1:15" x14ac:dyDescent="0.3">
      <c r="A4851" t="s">
        <v>39557</v>
      </c>
      <c r="B4851" t="s">
        <v>4267</v>
      </c>
      <c r="C4851" t="s">
        <v>39558</v>
      </c>
      <c r="D4851" t="s">
        <v>39559</v>
      </c>
      <c r="E4851" t="s">
        <v>39560</v>
      </c>
      <c r="F4851" t="s">
        <v>39561</v>
      </c>
      <c r="G4851" t="s">
        <v>3917</v>
      </c>
      <c r="H4851">
        <v>3429.63</v>
      </c>
      <c r="I4851">
        <v>43.8</v>
      </c>
      <c r="K4851" t="s">
        <v>39562</v>
      </c>
      <c r="L4851">
        <v>41413</v>
      </c>
      <c r="M4851">
        <v>0</v>
      </c>
      <c r="N4851" t="s">
        <v>7745</v>
      </c>
      <c r="O4851" t="s">
        <v>39563</v>
      </c>
    </row>
    <row r="4852" spans="1:15" x14ac:dyDescent="0.3">
      <c r="A4852" t="s">
        <v>39564</v>
      </c>
      <c r="B4852" t="s">
        <v>4267</v>
      </c>
      <c r="C4852" t="s">
        <v>39565</v>
      </c>
      <c r="D4852" t="s">
        <v>39566</v>
      </c>
      <c r="E4852" t="s">
        <v>39567</v>
      </c>
      <c r="F4852" t="s">
        <v>39568</v>
      </c>
      <c r="G4852" t="s">
        <v>3989</v>
      </c>
      <c r="H4852">
        <v>409.05799999999999</v>
      </c>
      <c r="I4852">
        <v>37.5</v>
      </c>
      <c r="K4852" t="s">
        <v>39569</v>
      </c>
      <c r="L4852">
        <v>1486</v>
      </c>
      <c r="M4852">
        <v>0</v>
      </c>
      <c r="N4852" t="s">
        <v>17722</v>
      </c>
      <c r="O4852" t="s">
        <v>39570</v>
      </c>
    </row>
    <row r="4853" spans="1:15" x14ac:dyDescent="0.3">
      <c r="A4853" t="s">
        <v>39571</v>
      </c>
      <c r="B4853" t="s">
        <v>4267</v>
      </c>
      <c r="D4853" t="s">
        <v>39572</v>
      </c>
      <c r="E4853" t="s">
        <v>8717</v>
      </c>
      <c r="F4853" t="s">
        <v>39573</v>
      </c>
      <c r="G4853" t="s">
        <v>3917</v>
      </c>
      <c r="H4853">
        <v>643.32299999999998</v>
      </c>
      <c r="I4853">
        <v>36</v>
      </c>
      <c r="K4853" t="s">
        <v>39574</v>
      </c>
      <c r="L4853">
        <v>5162</v>
      </c>
      <c r="M4853">
        <v>0</v>
      </c>
      <c r="N4853" t="s">
        <v>8720</v>
      </c>
      <c r="O4853" t="s">
        <v>39575</v>
      </c>
    </row>
    <row r="4854" spans="1:15" x14ac:dyDescent="0.3">
      <c r="A4854" t="s">
        <v>39576</v>
      </c>
      <c r="B4854" t="s">
        <v>4443</v>
      </c>
      <c r="C4854" t="s">
        <v>39577</v>
      </c>
      <c r="D4854" t="s">
        <v>39578</v>
      </c>
      <c r="E4854" t="s">
        <v>39579</v>
      </c>
      <c r="F4854" t="s">
        <v>39580</v>
      </c>
      <c r="G4854" t="s">
        <v>3917</v>
      </c>
      <c r="H4854">
        <v>1239.94</v>
      </c>
      <c r="I4854">
        <v>44.1</v>
      </c>
      <c r="K4854" t="s">
        <v>39581</v>
      </c>
      <c r="L4854">
        <v>998083</v>
      </c>
      <c r="M4854">
        <v>0</v>
      </c>
      <c r="N4854" t="s">
        <v>39582</v>
      </c>
      <c r="O4854" t="s">
        <v>39583</v>
      </c>
    </row>
    <row r="4855" spans="1:15" x14ac:dyDescent="0.3">
      <c r="A4855" t="s">
        <v>39584</v>
      </c>
      <c r="B4855" t="s">
        <v>4635</v>
      </c>
      <c r="C4855" t="s">
        <v>39585</v>
      </c>
      <c r="D4855" t="s">
        <v>39586</v>
      </c>
      <c r="E4855" t="s">
        <v>4671</v>
      </c>
      <c r="F4855" t="s">
        <v>39587</v>
      </c>
      <c r="G4855" t="s">
        <v>3917</v>
      </c>
      <c r="H4855">
        <v>1065.33</v>
      </c>
      <c r="I4855">
        <v>40.1</v>
      </c>
      <c r="K4855" t="s">
        <v>39588</v>
      </c>
      <c r="L4855">
        <v>14367</v>
      </c>
      <c r="M4855">
        <v>13336</v>
      </c>
      <c r="N4855" t="s">
        <v>4674</v>
      </c>
      <c r="O4855" t="s">
        <v>39589</v>
      </c>
    </row>
    <row r="4856" spans="1:15" x14ac:dyDescent="0.3">
      <c r="A4856" t="s">
        <v>39590</v>
      </c>
      <c r="B4856" t="s">
        <v>3984</v>
      </c>
      <c r="D4856" t="s">
        <v>39591</v>
      </c>
      <c r="E4856" t="s">
        <v>29751</v>
      </c>
      <c r="F4856" t="s">
        <v>39592</v>
      </c>
      <c r="G4856" t="s">
        <v>3917</v>
      </c>
      <c r="H4856">
        <v>38.736400000000003</v>
      </c>
      <c r="I4856">
        <v>45.1</v>
      </c>
      <c r="K4856" t="s">
        <v>39593</v>
      </c>
      <c r="L4856">
        <v>1070</v>
      </c>
      <c r="M4856">
        <v>10570</v>
      </c>
      <c r="N4856" t="s">
        <v>16536</v>
      </c>
      <c r="O4856" t="s">
        <v>39594</v>
      </c>
    </row>
    <row r="4857" spans="1:15" x14ac:dyDescent="0.3">
      <c r="A4857" t="s">
        <v>39595</v>
      </c>
      <c r="B4857" t="s">
        <v>4198</v>
      </c>
      <c r="C4857" t="s">
        <v>39596</v>
      </c>
      <c r="D4857" t="s">
        <v>39597</v>
      </c>
      <c r="E4857" t="s">
        <v>39598</v>
      </c>
      <c r="F4857" t="s">
        <v>39599</v>
      </c>
      <c r="G4857" t="s">
        <v>3989</v>
      </c>
      <c r="H4857">
        <v>29.848500000000001</v>
      </c>
      <c r="I4857">
        <v>36.799999999999997</v>
      </c>
      <c r="K4857" t="s">
        <v>39600</v>
      </c>
      <c r="L4857">
        <v>72</v>
      </c>
      <c r="M4857">
        <v>0</v>
      </c>
      <c r="N4857" t="s">
        <v>4642</v>
      </c>
      <c r="O4857" t="s">
        <v>39601</v>
      </c>
    </row>
    <row r="4858" spans="1:15" x14ac:dyDescent="0.3">
      <c r="A4858" t="s">
        <v>39602</v>
      </c>
      <c r="B4858" t="s">
        <v>4226</v>
      </c>
      <c r="D4858" t="s">
        <v>39603</v>
      </c>
      <c r="E4858" t="s">
        <v>39604</v>
      </c>
      <c r="F4858" t="s">
        <v>39605</v>
      </c>
      <c r="G4858" t="s">
        <v>3906</v>
      </c>
      <c r="H4858">
        <v>435.113</v>
      </c>
      <c r="I4858">
        <v>33.450099999999999</v>
      </c>
      <c r="J4858" t="s">
        <v>39606</v>
      </c>
      <c r="K4858" t="s">
        <v>39607</v>
      </c>
      <c r="L4858">
        <v>74</v>
      </c>
      <c r="M4858">
        <v>0</v>
      </c>
      <c r="N4858" t="s">
        <v>4789</v>
      </c>
      <c r="O4858" t="s">
        <v>39608</v>
      </c>
    </row>
    <row r="4859" spans="1:15" x14ac:dyDescent="0.3">
      <c r="A4859" t="s">
        <v>39609</v>
      </c>
      <c r="B4859" t="s">
        <v>4635</v>
      </c>
      <c r="C4859" t="s">
        <v>39610</v>
      </c>
      <c r="D4859" t="s">
        <v>39611</v>
      </c>
      <c r="E4859" t="s">
        <v>4671</v>
      </c>
      <c r="F4859" t="s">
        <v>39612</v>
      </c>
      <c r="G4859" t="s">
        <v>3917</v>
      </c>
      <c r="H4859">
        <v>1168.3900000000001</v>
      </c>
      <c r="I4859">
        <v>43.3</v>
      </c>
      <c r="K4859" t="s">
        <v>39613</v>
      </c>
      <c r="L4859">
        <v>159311</v>
      </c>
      <c r="M4859">
        <v>0</v>
      </c>
      <c r="N4859" t="s">
        <v>4674</v>
      </c>
      <c r="O4859" t="s">
        <v>39614</v>
      </c>
    </row>
    <row r="4860" spans="1:15" x14ac:dyDescent="0.3">
      <c r="A4860" t="s">
        <v>39615</v>
      </c>
      <c r="B4860" t="s">
        <v>3923</v>
      </c>
      <c r="C4860" t="s">
        <v>39616</v>
      </c>
      <c r="D4860" t="s">
        <v>39617</v>
      </c>
      <c r="E4860" t="s">
        <v>39618</v>
      </c>
      <c r="F4860" t="s">
        <v>39619</v>
      </c>
      <c r="G4860" t="s">
        <v>3906</v>
      </c>
      <c r="H4860">
        <v>381.94900000000001</v>
      </c>
      <c r="I4860">
        <v>37.264899999999997</v>
      </c>
      <c r="J4860" t="s">
        <v>39620</v>
      </c>
      <c r="K4860" t="s">
        <v>39621</v>
      </c>
      <c r="L4860">
        <v>4602</v>
      </c>
      <c r="M4860">
        <v>29499</v>
      </c>
      <c r="N4860" t="s">
        <v>4714</v>
      </c>
      <c r="O4860" t="s">
        <v>39622</v>
      </c>
    </row>
    <row r="4861" spans="1:15" x14ac:dyDescent="0.3">
      <c r="A4861" t="s">
        <v>39623</v>
      </c>
      <c r="B4861" t="s">
        <v>4347</v>
      </c>
      <c r="C4861" t="s">
        <v>39624</v>
      </c>
      <c r="D4861" t="s">
        <v>39625</v>
      </c>
      <c r="E4861" t="s">
        <v>39626</v>
      </c>
      <c r="F4861" t="s">
        <v>39627</v>
      </c>
      <c r="G4861" t="s">
        <v>3917</v>
      </c>
      <c r="H4861">
        <v>34.522399999999998</v>
      </c>
      <c r="I4861">
        <v>47.8</v>
      </c>
      <c r="K4861" t="s">
        <v>39628</v>
      </c>
      <c r="L4861">
        <v>37</v>
      </c>
      <c r="M4861">
        <v>0</v>
      </c>
      <c r="N4861" t="s">
        <v>10371</v>
      </c>
      <c r="O4861" t="s">
        <v>39629</v>
      </c>
    </row>
    <row r="4862" spans="1:15" x14ac:dyDescent="0.3">
      <c r="A4862" t="s">
        <v>39630</v>
      </c>
      <c r="B4862" t="s">
        <v>3923</v>
      </c>
      <c r="C4862" t="s">
        <v>39631</v>
      </c>
      <c r="D4862" t="s">
        <v>39632</v>
      </c>
      <c r="E4862" t="s">
        <v>39633</v>
      </c>
      <c r="F4862" t="s">
        <v>39634</v>
      </c>
      <c r="G4862" t="s">
        <v>3917</v>
      </c>
      <c r="H4862">
        <v>647.23900000000003</v>
      </c>
      <c r="I4862">
        <v>35.4</v>
      </c>
      <c r="K4862" t="s">
        <v>39635</v>
      </c>
      <c r="L4862">
        <v>501</v>
      </c>
      <c r="M4862">
        <v>52349</v>
      </c>
      <c r="N4862" t="s">
        <v>39636</v>
      </c>
      <c r="O4862" t="s">
        <v>39637</v>
      </c>
    </row>
    <row r="4863" spans="1:15" x14ac:dyDescent="0.3">
      <c r="A4863" t="s">
        <v>39638</v>
      </c>
      <c r="B4863" t="s">
        <v>3923</v>
      </c>
      <c r="D4863" t="s">
        <v>39639</v>
      </c>
      <c r="E4863" t="s">
        <v>39640</v>
      </c>
      <c r="F4863" t="s">
        <v>39641</v>
      </c>
      <c r="G4863" t="s">
        <v>3917</v>
      </c>
      <c r="H4863">
        <v>207.16800000000001</v>
      </c>
      <c r="I4863">
        <v>41.9</v>
      </c>
      <c r="K4863" t="s">
        <v>39642</v>
      </c>
      <c r="L4863">
        <v>108</v>
      </c>
      <c r="M4863">
        <v>0</v>
      </c>
      <c r="N4863" t="s">
        <v>8410</v>
      </c>
      <c r="O4863" t="s">
        <v>39643</v>
      </c>
    </row>
    <row r="4864" spans="1:15" x14ac:dyDescent="0.3">
      <c r="A4864" t="s">
        <v>39644</v>
      </c>
      <c r="B4864" t="s">
        <v>3923</v>
      </c>
      <c r="C4864" t="s">
        <v>39645</v>
      </c>
      <c r="D4864" t="s">
        <v>39646</v>
      </c>
      <c r="E4864" t="s">
        <v>39647</v>
      </c>
      <c r="F4864" t="s">
        <v>39648</v>
      </c>
      <c r="G4864" t="s">
        <v>3917</v>
      </c>
      <c r="H4864">
        <v>831.53800000000001</v>
      </c>
      <c r="I4864">
        <v>37.299999999999997</v>
      </c>
      <c r="K4864" t="s">
        <v>39649</v>
      </c>
      <c r="L4864">
        <v>41</v>
      </c>
      <c r="M4864">
        <v>0</v>
      </c>
      <c r="N4864" t="s">
        <v>8089</v>
      </c>
      <c r="O4864" t="s">
        <v>39650</v>
      </c>
    </row>
    <row r="4865" spans="1:15" x14ac:dyDescent="0.3">
      <c r="A4865" t="s">
        <v>39651</v>
      </c>
      <c r="B4865" t="s">
        <v>4226</v>
      </c>
      <c r="D4865" t="s">
        <v>39652</v>
      </c>
      <c r="E4865" t="s">
        <v>39653</v>
      </c>
      <c r="F4865" t="s">
        <v>39654</v>
      </c>
      <c r="G4865" t="s">
        <v>3906</v>
      </c>
      <c r="H4865">
        <v>487.02</v>
      </c>
      <c r="I4865">
        <v>42.106499999999997</v>
      </c>
      <c r="J4865" t="s">
        <v>39655</v>
      </c>
      <c r="K4865" t="s">
        <v>39656</v>
      </c>
      <c r="L4865">
        <v>157</v>
      </c>
      <c r="M4865">
        <v>0</v>
      </c>
      <c r="N4865" t="s">
        <v>6714</v>
      </c>
      <c r="O4865" t="s">
        <v>39657</v>
      </c>
    </row>
    <row r="4866" spans="1:15" x14ac:dyDescent="0.3">
      <c r="A4866" t="s">
        <v>39658</v>
      </c>
      <c r="B4866" t="s">
        <v>3984</v>
      </c>
      <c r="C4866" t="s">
        <v>39659</v>
      </c>
      <c r="D4866" t="s">
        <v>39660</v>
      </c>
      <c r="E4866" t="s">
        <v>39661</v>
      </c>
      <c r="F4866" t="s">
        <v>39662</v>
      </c>
      <c r="G4866" t="s">
        <v>3917</v>
      </c>
      <c r="H4866">
        <v>35.431600000000003</v>
      </c>
      <c r="I4866">
        <v>49.4</v>
      </c>
      <c r="K4866" t="s">
        <v>39663</v>
      </c>
      <c r="L4866">
        <v>242</v>
      </c>
      <c r="M4866">
        <v>9793</v>
      </c>
      <c r="N4866" t="s">
        <v>22543</v>
      </c>
      <c r="O4866" t="s">
        <v>39664</v>
      </c>
    </row>
    <row r="4867" spans="1:15" x14ac:dyDescent="0.3">
      <c r="A4867" t="s">
        <v>39665</v>
      </c>
      <c r="B4867" t="s">
        <v>3923</v>
      </c>
      <c r="D4867" t="s">
        <v>39666</v>
      </c>
      <c r="E4867" t="s">
        <v>39667</v>
      </c>
      <c r="F4867" t="s">
        <v>39668</v>
      </c>
      <c r="G4867" t="s">
        <v>3917</v>
      </c>
      <c r="H4867">
        <v>146.12100000000001</v>
      </c>
      <c r="I4867">
        <v>25.4</v>
      </c>
      <c r="K4867" t="s">
        <v>39669</v>
      </c>
      <c r="L4867">
        <v>96503</v>
      </c>
      <c r="M4867">
        <v>0</v>
      </c>
      <c r="N4867" t="s">
        <v>14741</v>
      </c>
      <c r="O4867" t="s">
        <v>39670</v>
      </c>
    </row>
    <row r="4868" spans="1:15" x14ac:dyDescent="0.3">
      <c r="A4868" t="s">
        <v>39671</v>
      </c>
      <c r="B4868" t="s">
        <v>3923</v>
      </c>
      <c r="D4868" t="s">
        <v>39672</v>
      </c>
      <c r="E4868" t="s">
        <v>39673</v>
      </c>
      <c r="F4868" t="s">
        <v>39674</v>
      </c>
      <c r="G4868" t="s">
        <v>3917</v>
      </c>
      <c r="H4868">
        <v>475.42899999999997</v>
      </c>
      <c r="I4868">
        <v>35.4</v>
      </c>
      <c r="K4868" t="s">
        <v>39675</v>
      </c>
      <c r="L4868">
        <v>264520</v>
      </c>
      <c r="M4868">
        <v>0</v>
      </c>
      <c r="N4868" t="s">
        <v>14741</v>
      </c>
      <c r="O4868" t="s">
        <v>39676</v>
      </c>
    </row>
    <row r="4869" spans="1:15" x14ac:dyDescent="0.3">
      <c r="A4869" t="s">
        <v>39677</v>
      </c>
      <c r="B4869" t="s">
        <v>3923</v>
      </c>
      <c r="D4869" t="s">
        <v>39678</v>
      </c>
      <c r="E4869" t="s">
        <v>15780</v>
      </c>
      <c r="F4869" t="s">
        <v>39679</v>
      </c>
      <c r="G4869" t="s">
        <v>3917</v>
      </c>
      <c r="H4869">
        <v>830.47400000000005</v>
      </c>
      <c r="I4869">
        <v>30.3</v>
      </c>
      <c r="K4869" t="s">
        <v>39680</v>
      </c>
      <c r="L4869">
        <v>297505</v>
      </c>
      <c r="M4869">
        <v>0</v>
      </c>
      <c r="N4869" t="s">
        <v>9262</v>
      </c>
      <c r="O4869" t="s">
        <v>39681</v>
      </c>
    </row>
    <row r="4870" spans="1:15" x14ac:dyDescent="0.3">
      <c r="A4870" t="s">
        <v>39682</v>
      </c>
      <c r="B4870" t="s">
        <v>6388</v>
      </c>
      <c r="C4870" t="s">
        <v>39683</v>
      </c>
      <c r="D4870" t="s">
        <v>39684</v>
      </c>
      <c r="E4870" t="s">
        <v>39685</v>
      </c>
      <c r="F4870" t="s">
        <v>39686</v>
      </c>
      <c r="G4870" t="s">
        <v>3917</v>
      </c>
      <c r="H4870">
        <v>1597.65</v>
      </c>
      <c r="I4870">
        <v>40</v>
      </c>
      <c r="J4870" t="s">
        <v>39687</v>
      </c>
      <c r="K4870" t="s">
        <v>39688</v>
      </c>
      <c r="L4870">
        <v>11369</v>
      </c>
      <c r="M4870">
        <v>796</v>
      </c>
      <c r="N4870" t="s">
        <v>15015</v>
      </c>
      <c r="O4870" t="s">
        <v>39689</v>
      </c>
    </row>
    <row r="4871" spans="1:15" x14ac:dyDescent="0.3">
      <c r="A4871" t="s">
        <v>39690</v>
      </c>
      <c r="B4871" t="s">
        <v>3923</v>
      </c>
      <c r="D4871" t="s">
        <v>39691</v>
      </c>
      <c r="E4871" t="s">
        <v>12100</v>
      </c>
      <c r="F4871" t="s">
        <v>39692</v>
      </c>
      <c r="G4871" t="s">
        <v>3989</v>
      </c>
      <c r="H4871">
        <v>1144.31</v>
      </c>
      <c r="I4871">
        <v>34.9</v>
      </c>
      <c r="K4871" t="s">
        <v>39693</v>
      </c>
      <c r="L4871">
        <v>243282</v>
      </c>
      <c r="M4871">
        <v>0</v>
      </c>
      <c r="N4871" t="s">
        <v>3980</v>
      </c>
      <c r="O4871" t="s">
        <v>39694</v>
      </c>
    </row>
    <row r="4872" spans="1:15" x14ac:dyDescent="0.3">
      <c r="A4872" t="s">
        <v>39695</v>
      </c>
      <c r="B4872" t="s">
        <v>4367</v>
      </c>
      <c r="C4872" t="s">
        <v>39696</v>
      </c>
      <c r="D4872" t="s">
        <v>39697</v>
      </c>
      <c r="E4872" t="s">
        <v>9504</v>
      </c>
      <c r="F4872" t="s">
        <v>39698</v>
      </c>
      <c r="G4872" t="s">
        <v>3917</v>
      </c>
      <c r="H4872">
        <v>726.96600000000001</v>
      </c>
      <c r="I4872">
        <v>40.200000000000003</v>
      </c>
      <c r="K4872" t="s">
        <v>39699</v>
      </c>
      <c r="L4872">
        <v>52657</v>
      </c>
      <c r="M4872">
        <v>0</v>
      </c>
      <c r="N4872" t="s">
        <v>7735</v>
      </c>
      <c r="O4872" t="s">
        <v>39700</v>
      </c>
    </row>
    <row r="4873" spans="1:15" x14ac:dyDescent="0.3">
      <c r="A4873" t="s">
        <v>39701</v>
      </c>
      <c r="B4873" t="s">
        <v>4635</v>
      </c>
      <c r="C4873" t="s">
        <v>39702</v>
      </c>
      <c r="D4873" t="s">
        <v>39703</v>
      </c>
      <c r="E4873" t="s">
        <v>4671</v>
      </c>
      <c r="F4873" t="s">
        <v>39704</v>
      </c>
      <c r="G4873" t="s">
        <v>3917</v>
      </c>
      <c r="H4873">
        <v>1045.19</v>
      </c>
      <c r="I4873">
        <v>42</v>
      </c>
      <c r="K4873" t="s">
        <v>39705</v>
      </c>
      <c r="L4873">
        <v>10891</v>
      </c>
      <c r="M4873">
        <v>14230</v>
      </c>
      <c r="N4873" t="s">
        <v>4674</v>
      </c>
      <c r="O4873" t="s">
        <v>39706</v>
      </c>
    </row>
    <row r="4874" spans="1:15" x14ac:dyDescent="0.3">
      <c r="A4874" t="s">
        <v>39707</v>
      </c>
      <c r="B4874" t="s">
        <v>4635</v>
      </c>
      <c r="C4874" t="s">
        <v>39708</v>
      </c>
      <c r="D4874" t="s">
        <v>39709</v>
      </c>
      <c r="E4874" t="s">
        <v>39710</v>
      </c>
      <c r="F4874" t="s">
        <v>39711</v>
      </c>
      <c r="G4874" t="s">
        <v>3917</v>
      </c>
      <c r="H4874">
        <v>1231.94</v>
      </c>
      <c r="I4874">
        <v>41.3</v>
      </c>
      <c r="K4874" t="s">
        <v>39712</v>
      </c>
      <c r="L4874">
        <v>17135</v>
      </c>
      <c r="M4874">
        <v>0</v>
      </c>
      <c r="N4874" t="s">
        <v>39713</v>
      </c>
      <c r="O4874" t="s">
        <v>39714</v>
      </c>
    </row>
    <row r="4875" spans="1:15" x14ac:dyDescent="0.3">
      <c r="A4875" t="s">
        <v>39715</v>
      </c>
      <c r="B4875" t="s">
        <v>3923</v>
      </c>
      <c r="C4875" t="s">
        <v>39716</v>
      </c>
      <c r="D4875" t="s">
        <v>39717</v>
      </c>
      <c r="E4875" t="s">
        <v>39718</v>
      </c>
      <c r="F4875" t="s">
        <v>39719</v>
      </c>
      <c r="G4875" t="s">
        <v>3906</v>
      </c>
      <c r="H4875">
        <v>1669.72</v>
      </c>
      <c r="I4875">
        <v>38.1008</v>
      </c>
      <c r="J4875" t="s">
        <v>39720</v>
      </c>
      <c r="K4875" t="s">
        <v>39721</v>
      </c>
      <c r="L4875">
        <v>166</v>
      </c>
      <c r="M4875">
        <v>0</v>
      </c>
      <c r="N4875" t="s">
        <v>3972</v>
      </c>
      <c r="O4875" t="s">
        <v>39722</v>
      </c>
    </row>
    <row r="4876" spans="1:15" x14ac:dyDescent="0.3">
      <c r="A4876" t="s">
        <v>39723</v>
      </c>
      <c r="B4876" t="s">
        <v>3923</v>
      </c>
      <c r="C4876" t="s">
        <v>39724</v>
      </c>
      <c r="D4876" t="s">
        <v>39725</v>
      </c>
      <c r="E4876" t="s">
        <v>39726</v>
      </c>
      <c r="F4876" t="s">
        <v>39727</v>
      </c>
      <c r="G4876" t="s">
        <v>3906</v>
      </c>
      <c r="H4876">
        <v>846.24900000000002</v>
      </c>
      <c r="I4876">
        <v>36.565899999999999</v>
      </c>
      <c r="J4876" t="s">
        <v>39728</v>
      </c>
      <c r="K4876" t="s">
        <v>39729</v>
      </c>
      <c r="L4876">
        <v>17083</v>
      </c>
      <c r="M4876">
        <v>0</v>
      </c>
      <c r="N4876" t="s">
        <v>3972</v>
      </c>
      <c r="O4876" t="s">
        <v>39730</v>
      </c>
    </row>
    <row r="4877" spans="1:15" x14ac:dyDescent="0.3">
      <c r="A4877" t="s">
        <v>39731</v>
      </c>
      <c r="B4877" t="s">
        <v>3923</v>
      </c>
      <c r="C4877" t="s">
        <v>39732</v>
      </c>
      <c r="D4877" t="s">
        <v>39733</v>
      </c>
      <c r="E4877" t="s">
        <v>39734</v>
      </c>
      <c r="F4877" t="s">
        <v>39735</v>
      </c>
      <c r="G4877" t="s">
        <v>3906</v>
      </c>
      <c r="H4877">
        <v>10238</v>
      </c>
      <c r="I4877">
        <v>36.777200000000001</v>
      </c>
      <c r="J4877" t="s">
        <v>39736</v>
      </c>
      <c r="K4877" t="s">
        <v>39737</v>
      </c>
      <c r="L4877">
        <v>3813</v>
      </c>
      <c r="M4877">
        <v>0</v>
      </c>
      <c r="N4877" t="s">
        <v>10565</v>
      </c>
      <c r="O4877" t="s">
        <v>39738</v>
      </c>
    </row>
    <row r="4878" spans="1:15" x14ac:dyDescent="0.3">
      <c r="A4878" t="s">
        <v>39739</v>
      </c>
      <c r="B4878" t="s">
        <v>4367</v>
      </c>
      <c r="C4878" t="s">
        <v>39740</v>
      </c>
      <c r="D4878" t="s">
        <v>39741</v>
      </c>
      <c r="E4878" t="s">
        <v>9504</v>
      </c>
      <c r="F4878" t="s">
        <v>39742</v>
      </c>
      <c r="G4878" t="s">
        <v>3917</v>
      </c>
      <c r="H4878">
        <v>723.31700000000001</v>
      </c>
      <c r="I4878">
        <v>40.200000000000003</v>
      </c>
      <c r="K4878" t="s">
        <v>39743</v>
      </c>
      <c r="L4878">
        <v>51557</v>
      </c>
      <c r="M4878">
        <v>0</v>
      </c>
      <c r="N4878" t="s">
        <v>7735</v>
      </c>
      <c r="O4878" t="s">
        <v>39744</v>
      </c>
    </row>
    <row r="4879" spans="1:15" x14ac:dyDescent="0.3">
      <c r="A4879" t="s">
        <v>39745</v>
      </c>
      <c r="B4879" t="s">
        <v>4367</v>
      </c>
      <c r="C4879" t="s">
        <v>39746</v>
      </c>
      <c r="D4879" t="s">
        <v>39747</v>
      </c>
      <c r="E4879" t="s">
        <v>9504</v>
      </c>
      <c r="F4879" t="s">
        <v>39748</v>
      </c>
      <c r="G4879" t="s">
        <v>3917</v>
      </c>
      <c r="H4879">
        <v>734.67</v>
      </c>
      <c r="I4879">
        <v>40.299999999999997</v>
      </c>
      <c r="K4879" t="s">
        <v>39749</v>
      </c>
      <c r="L4879">
        <v>43505</v>
      </c>
      <c r="M4879">
        <v>0</v>
      </c>
      <c r="N4879" t="s">
        <v>7735</v>
      </c>
      <c r="O4879" t="s">
        <v>39750</v>
      </c>
    </row>
    <row r="4880" spans="1:15" x14ac:dyDescent="0.3">
      <c r="A4880" t="s">
        <v>39751</v>
      </c>
      <c r="B4880" t="s">
        <v>3923</v>
      </c>
      <c r="C4880" t="s">
        <v>39752</v>
      </c>
      <c r="D4880" t="s">
        <v>39753</v>
      </c>
      <c r="E4880" t="s">
        <v>39754</v>
      </c>
      <c r="F4880" t="s">
        <v>39755</v>
      </c>
      <c r="G4880" t="s">
        <v>3917</v>
      </c>
      <c r="H4880">
        <v>9095.91</v>
      </c>
      <c r="I4880">
        <v>37.5</v>
      </c>
      <c r="K4880" t="s">
        <v>39756</v>
      </c>
      <c r="L4880">
        <v>67899</v>
      </c>
      <c r="M4880">
        <v>0</v>
      </c>
      <c r="N4880" t="s">
        <v>20607</v>
      </c>
      <c r="O4880" t="s">
        <v>39757</v>
      </c>
    </row>
    <row r="4881" spans="1:16" x14ac:dyDescent="0.3">
      <c r="A4881" t="s">
        <v>39758</v>
      </c>
      <c r="B4881" t="s">
        <v>4267</v>
      </c>
      <c r="C4881" t="s">
        <v>39759</v>
      </c>
      <c r="D4881" t="s">
        <v>39760</v>
      </c>
      <c r="E4881" t="s">
        <v>39761</v>
      </c>
      <c r="F4881" t="s">
        <v>39762</v>
      </c>
      <c r="G4881" t="s">
        <v>3906</v>
      </c>
      <c r="H4881">
        <v>4805.18</v>
      </c>
      <c r="I4881">
        <v>41.6188</v>
      </c>
      <c r="J4881" t="s">
        <v>39763</v>
      </c>
      <c r="K4881" t="s">
        <v>39764</v>
      </c>
      <c r="L4881">
        <v>6958</v>
      </c>
      <c r="M4881">
        <v>0</v>
      </c>
      <c r="N4881" t="s">
        <v>28946</v>
      </c>
      <c r="O4881" t="s">
        <v>39765</v>
      </c>
    </row>
    <row r="4882" spans="1:16" x14ac:dyDescent="0.3">
      <c r="A4882" t="s">
        <v>39766</v>
      </c>
      <c r="B4882" t="s">
        <v>4367</v>
      </c>
      <c r="C4882" t="s">
        <v>39767</v>
      </c>
      <c r="D4882" t="s">
        <v>39768</v>
      </c>
      <c r="E4882" t="s">
        <v>39769</v>
      </c>
      <c r="F4882" t="s">
        <v>39770</v>
      </c>
      <c r="G4882" t="s">
        <v>3906</v>
      </c>
      <c r="H4882">
        <v>854.80700000000002</v>
      </c>
      <c r="I4882">
        <v>40.9467</v>
      </c>
      <c r="J4882" t="s">
        <v>39771</v>
      </c>
      <c r="K4882" t="s">
        <v>39772</v>
      </c>
      <c r="L4882">
        <v>3119</v>
      </c>
      <c r="M4882">
        <v>45686</v>
      </c>
      <c r="N4882" t="s">
        <v>14143</v>
      </c>
      <c r="O4882" t="s">
        <v>39773</v>
      </c>
      <c r="P4882" t="s">
        <v>39774</v>
      </c>
    </row>
    <row r="4883" spans="1:16" x14ac:dyDescent="0.3">
      <c r="A4883" t="s">
        <v>39775</v>
      </c>
      <c r="B4883" t="s">
        <v>4226</v>
      </c>
      <c r="D4883" t="s">
        <v>39776</v>
      </c>
      <c r="E4883" t="s">
        <v>13946</v>
      </c>
      <c r="F4883" t="s">
        <v>39777</v>
      </c>
      <c r="G4883" t="s">
        <v>3989</v>
      </c>
      <c r="H4883">
        <v>92.066500000000005</v>
      </c>
      <c r="I4883">
        <v>34.9</v>
      </c>
      <c r="K4883" t="s">
        <v>39778</v>
      </c>
      <c r="L4883">
        <v>284586</v>
      </c>
      <c r="M4883">
        <v>0</v>
      </c>
      <c r="N4883" t="s">
        <v>13949</v>
      </c>
      <c r="O4883" t="s">
        <v>39779</v>
      </c>
    </row>
    <row r="4884" spans="1:16" x14ac:dyDescent="0.3">
      <c r="A4884" t="s">
        <v>39780</v>
      </c>
      <c r="B4884" t="s">
        <v>4347</v>
      </c>
      <c r="C4884" t="s">
        <v>39781</v>
      </c>
      <c r="D4884" t="s">
        <v>39782</v>
      </c>
      <c r="E4884" t="s">
        <v>39783</v>
      </c>
      <c r="F4884" t="s">
        <v>39784</v>
      </c>
      <c r="G4884" t="s">
        <v>3917</v>
      </c>
      <c r="H4884">
        <v>66.709500000000006</v>
      </c>
      <c r="I4884">
        <v>29.3</v>
      </c>
      <c r="J4884" t="s">
        <v>39785</v>
      </c>
      <c r="K4884" t="s">
        <v>39786</v>
      </c>
      <c r="L4884">
        <v>44365</v>
      </c>
      <c r="M4884">
        <v>47</v>
      </c>
      <c r="N4884" t="s">
        <v>5623</v>
      </c>
      <c r="O4884" t="s">
        <v>39787</v>
      </c>
    </row>
    <row r="4885" spans="1:16" x14ac:dyDescent="0.3">
      <c r="A4885" t="s">
        <v>39788</v>
      </c>
      <c r="B4885" t="s">
        <v>3923</v>
      </c>
      <c r="D4885" t="s">
        <v>39789</v>
      </c>
      <c r="E4885" t="s">
        <v>15780</v>
      </c>
      <c r="F4885" t="s">
        <v>39790</v>
      </c>
      <c r="G4885" t="s">
        <v>3917</v>
      </c>
      <c r="H4885">
        <v>622.79499999999996</v>
      </c>
      <c r="I4885">
        <v>34.6</v>
      </c>
      <c r="K4885" t="s">
        <v>39791</v>
      </c>
      <c r="L4885">
        <v>316576</v>
      </c>
      <c r="M4885">
        <v>0</v>
      </c>
      <c r="N4885" t="s">
        <v>15783</v>
      </c>
      <c r="O4885" t="s">
        <v>39792</v>
      </c>
    </row>
    <row r="4886" spans="1:16" x14ac:dyDescent="0.3">
      <c r="A4886" t="s">
        <v>39793</v>
      </c>
      <c r="B4886" t="s">
        <v>3923</v>
      </c>
      <c r="D4886" t="s">
        <v>39794</v>
      </c>
      <c r="E4886" t="s">
        <v>39795</v>
      </c>
      <c r="F4886" t="s">
        <v>39796</v>
      </c>
      <c r="G4886" t="s">
        <v>3906</v>
      </c>
      <c r="H4886">
        <v>733.26400000000001</v>
      </c>
      <c r="I4886">
        <v>34.303800000000003</v>
      </c>
      <c r="J4886" t="s">
        <v>39797</v>
      </c>
      <c r="K4886" t="s">
        <v>39798</v>
      </c>
      <c r="L4886">
        <v>117</v>
      </c>
      <c r="M4886">
        <v>0</v>
      </c>
      <c r="N4886" t="s">
        <v>8491</v>
      </c>
      <c r="O4886" t="s">
        <v>39799</v>
      </c>
    </row>
    <row r="4887" spans="1:16" x14ac:dyDescent="0.3">
      <c r="A4887" t="s">
        <v>39800</v>
      </c>
      <c r="B4887" t="s">
        <v>3923</v>
      </c>
      <c r="D4887" t="s">
        <v>39801</v>
      </c>
      <c r="E4887" t="s">
        <v>39802</v>
      </c>
      <c r="F4887" t="s">
        <v>39803</v>
      </c>
      <c r="G4887" t="s">
        <v>3906</v>
      </c>
      <c r="H4887">
        <v>2165.7600000000002</v>
      </c>
      <c r="I4887">
        <v>38.436500000000002</v>
      </c>
      <c r="J4887" t="s">
        <v>39804</v>
      </c>
      <c r="L4887">
        <v>10</v>
      </c>
      <c r="M4887">
        <v>45452</v>
      </c>
      <c r="N4887" t="s">
        <v>4674</v>
      </c>
      <c r="O4887" t="s">
        <v>39805</v>
      </c>
    </row>
    <row r="4888" spans="1:16" x14ac:dyDescent="0.3">
      <c r="A4888" t="s">
        <v>39806</v>
      </c>
      <c r="B4888" t="s">
        <v>3923</v>
      </c>
      <c r="D4888" t="s">
        <v>39807</v>
      </c>
      <c r="E4888" t="s">
        <v>15780</v>
      </c>
      <c r="F4888" t="s">
        <v>39808</v>
      </c>
      <c r="G4888" t="s">
        <v>3989</v>
      </c>
      <c r="H4888">
        <v>720.06100000000004</v>
      </c>
      <c r="I4888">
        <v>34.5</v>
      </c>
      <c r="K4888" t="s">
        <v>39809</v>
      </c>
      <c r="L4888">
        <v>520236</v>
      </c>
      <c r="M4888">
        <v>0</v>
      </c>
      <c r="N4888" t="s">
        <v>14872</v>
      </c>
      <c r="O4888" t="s">
        <v>39810</v>
      </c>
    </row>
    <row r="4889" spans="1:16" x14ac:dyDescent="0.3">
      <c r="A4889" t="s">
        <v>39811</v>
      </c>
      <c r="B4889" t="s">
        <v>3923</v>
      </c>
      <c r="D4889" t="s">
        <v>39812</v>
      </c>
      <c r="E4889" t="s">
        <v>15780</v>
      </c>
      <c r="F4889" t="s">
        <v>39813</v>
      </c>
      <c r="G4889" t="s">
        <v>3917</v>
      </c>
      <c r="H4889">
        <v>692.88499999999999</v>
      </c>
      <c r="I4889">
        <v>31.2</v>
      </c>
      <c r="K4889" t="s">
        <v>39814</v>
      </c>
      <c r="L4889">
        <v>175641</v>
      </c>
      <c r="M4889">
        <v>0</v>
      </c>
      <c r="N4889" t="s">
        <v>15783</v>
      </c>
      <c r="O4889" t="s">
        <v>39815</v>
      </c>
    </row>
    <row r="4890" spans="1:16" x14ac:dyDescent="0.3">
      <c r="A4890" t="s">
        <v>39816</v>
      </c>
      <c r="B4890" t="s">
        <v>3923</v>
      </c>
      <c r="D4890" t="s">
        <v>39817</v>
      </c>
      <c r="E4890" t="s">
        <v>15780</v>
      </c>
      <c r="F4890" t="s">
        <v>39818</v>
      </c>
      <c r="G4890" t="s">
        <v>3917</v>
      </c>
      <c r="H4890">
        <v>642.56700000000001</v>
      </c>
      <c r="I4890">
        <v>34.4</v>
      </c>
      <c r="K4890" t="s">
        <v>39819</v>
      </c>
      <c r="L4890">
        <v>357129</v>
      </c>
      <c r="M4890">
        <v>0</v>
      </c>
      <c r="N4890" t="s">
        <v>15783</v>
      </c>
      <c r="O4890" t="s">
        <v>39820</v>
      </c>
    </row>
    <row r="4891" spans="1:16" x14ac:dyDescent="0.3">
      <c r="A4891" t="s">
        <v>39821</v>
      </c>
      <c r="B4891" t="s">
        <v>4367</v>
      </c>
      <c r="C4891" t="s">
        <v>39822</v>
      </c>
      <c r="D4891" t="s">
        <v>39823</v>
      </c>
      <c r="E4891" t="s">
        <v>39824</v>
      </c>
      <c r="F4891" t="s">
        <v>39825</v>
      </c>
      <c r="G4891" t="s">
        <v>3917</v>
      </c>
      <c r="H4891">
        <v>466.69400000000002</v>
      </c>
      <c r="I4891">
        <v>45</v>
      </c>
      <c r="K4891" t="s">
        <v>39826</v>
      </c>
      <c r="L4891">
        <v>1775</v>
      </c>
      <c r="M4891">
        <v>0</v>
      </c>
      <c r="N4891" t="s">
        <v>8976</v>
      </c>
      <c r="O4891" t="s">
        <v>39827</v>
      </c>
    </row>
    <row r="4892" spans="1:16" x14ac:dyDescent="0.3">
      <c r="A4892" t="s">
        <v>39828</v>
      </c>
      <c r="B4892" t="s">
        <v>4772</v>
      </c>
      <c r="C4892" t="s">
        <v>39829</v>
      </c>
      <c r="D4892" t="s">
        <v>39830</v>
      </c>
      <c r="E4892" t="s">
        <v>39831</v>
      </c>
      <c r="F4892" t="s">
        <v>39832</v>
      </c>
      <c r="G4892" t="s">
        <v>4048</v>
      </c>
      <c r="H4892">
        <v>17.400700000000001</v>
      </c>
      <c r="I4892">
        <v>57.511000000000003</v>
      </c>
      <c r="J4892" t="s">
        <v>39833</v>
      </c>
      <c r="L4892">
        <v>20</v>
      </c>
      <c r="M4892">
        <v>8639</v>
      </c>
      <c r="N4892" t="s">
        <v>7296</v>
      </c>
      <c r="O4892" t="s">
        <v>39834</v>
      </c>
    </row>
    <row r="4893" spans="1:16" x14ac:dyDescent="0.3">
      <c r="A4893" t="s">
        <v>39835</v>
      </c>
      <c r="B4893" t="s">
        <v>4635</v>
      </c>
      <c r="C4893" t="s">
        <v>39836</v>
      </c>
      <c r="D4893" t="s">
        <v>39837</v>
      </c>
      <c r="E4893" t="s">
        <v>9819</v>
      </c>
      <c r="F4893" t="s">
        <v>39838</v>
      </c>
      <c r="G4893" t="s">
        <v>3917</v>
      </c>
      <c r="H4893">
        <v>1231.43</v>
      </c>
      <c r="I4893">
        <v>41.4</v>
      </c>
      <c r="K4893" t="s">
        <v>39839</v>
      </c>
      <c r="L4893">
        <v>108826</v>
      </c>
      <c r="M4893">
        <v>0</v>
      </c>
      <c r="N4893" t="s">
        <v>9822</v>
      </c>
      <c r="O4893" t="s">
        <v>39840</v>
      </c>
    </row>
    <row r="4894" spans="1:16" x14ac:dyDescent="0.3">
      <c r="A4894" t="s">
        <v>39841</v>
      </c>
      <c r="B4894" t="s">
        <v>3923</v>
      </c>
      <c r="D4894" t="s">
        <v>39842</v>
      </c>
      <c r="E4894" t="s">
        <v>39843</v>
      </c>
      <c r="F4894" t="s">
        <v>39844</v>
      </c>
      <c r="G4894" t="s">
        <v>3917</v>
      </c>
      <c r="H4894">
        <v>253.89400000000001</v>
      </c>
      <c r="I4894">
        <v>26.9</v>
      </c>
      <c r="K4894" t="s">
        <v>39845</v>
      </c>
      <c r="L4894">
        <v>57169</v>
      </c>
      <c r="M4894">
        <v>0</v>
      </c>
      <c r="N4894" t="s">
        <v>10371</v>
      </c>
      <c r="O4894" t="s">
        <v>39846</v>
      </c>
    </row>
    <row r="4895" spans="1:16" x14ac:dyDescent="0.3">
      <c r="A4895" t="s">
        <v>39847</v>
      </c>
      <c r="B4895" t="s">
        <v>3923</v>
      </c>
      <c r="D4895" t="s">
        <v>39848</v>
      </c>
      <c r="E4895" t="s">
        <v>39849</v>
      </c>
      <c r="F4895" t="s">
        <v>39850</v>
      </c>
      <c r="G4895" t="s">
        <v>3906</v>
      </c>
      <c r="H4895">
        <v>724.55799999999999</v>
      </c>
      <c r="I4895">
        <v>38.984099999999998</v>
      </c>
      <c r="J4895" t="s">
        <v>39851</v>
      </c>
      <c r="L4895">
        <v>12</v>
      </c>
      <c r="M4895">
        <v>0</v>
      </c>
      <c r="N4895" t="s">
        <v>39852</v>
      </c>
      <c r="O4895" t="s">
        <v>39853</v>
      </c>
    </row>
    <row r="4896" spans="1:16" x14ac:dyDescent="0.3">
      <c r="A4896" t="s">
        <v>39854</v>
      </c>
      <c r="B4896" t="s">
        <v>4226</v>
      </c>
      <c r="C4896" t="s">
        <v>39855</v>
      </c>
      <c r="D4896" t="s">
        <v>39856</v>
      </c>
      <c r="E4896" t="s">
        <v>39857</v>
      </c>
      <c r="F4896" t="s">
        <v>39858</v>
      </c>
      <c r="G4896" t="s">
        <v>3917</v>
      </c>
      <c r="H4896">
        <v>1585.98</v>
      </c>
      <c r="I4896">
        <v>35.5</v>
      </c>
      <c r="K4896" t="s">
        <v>39859</v>
      </c>
      <c r="L4896">
        <v>1350927</v>
      </c>
      <c r="M4896">
        <v>0</v>
      </c>
      <c r="N4896" t="s">
        <v>13255</v>
      </c>
      <c r="O4896" t="s">
        <v>39860</v>
      </c>
    </row>
    <row r="4897" spans="1:17" x14ac:dyDescent="0.3">
      <c r="A4897" t="s">
        <v>39861</v>
      </c>
      <c r="B4897" t="s">
        <v>4511</v>
      </c>
      <c r="D4897" t="s">
        <v>39862</v>
      </c>
      <c r="E4897" t="s">
        <v>39863</v>
      </c>
      <c r="F4897" t="s">
        <v>39864</v>
      </c>
      <c r="G4897" t="s">
        <v>3906</v>
      </c>
      <c r="H4897">
        <v>4111.42</v>
      </c>
      <c r="I4897">
        <v>44.194000000000003</v>
      </c>
      <c r="J4897" t="s">
        <v>39865</v>
      </c>
      <c r="K4897" t="s">
        <v>39866</v>
      </c>
      <c r="L4897">
        <v>554</v>
      </c>
      <c r="M4897">
        <v>41969</v>
      </c>
      <c r="N4897" t="s">
        <v>4789</v>
      </c>
      <c r="O4897" t="s">
        <v>39867</v>
      </c>
      <c r="P4897" t="s">
        <v>39868</v>
      </c>
    </row>
    <row r="4898" spans="1:17" x14ac:dyDescent="0.3">
      <c r="A4898" t="s">
        <v>39869</v>
      </c>
      <c r="B4898" t="s">
        <v>3923</v>
      </c>
      <c r="D4898" t="s">
        <v>39870</v>
      </c>
      <c r="E4898" t="s">
        <v>15780</v>
      </c>
      <c r="F4898" t="s">
        <v>39871</v>
      </c>
      <c r="G4898" t="s">
        <v>3917</v>
      </c>
      <c r="H4898">
        <v>585.95500000000004</v>
      </c>
      <c r="I4898">
        <v>34.4</v>
      </c>
      <c r="K4898" t="s">
        <v>39872</v>
      </c>
      <c r="L4898">
        <v>323049</v>
      </c>
      <c r="M4898">
        <v>0</v>
      </c>
      <c r="N4898" t="s">
        <v>15783</v>
      </c>
      <c r="O4898" t="s">
        <v>39873</v>
      </c>
    </row>
    <row r="4899" spans="1:17" x14ac:dyDescent="0.3">
      <c r="A4899" t="s">
        <v>39874</v>
      </c>
      <c r="B4899" t="s">
        <v>4635</v>
      </c>
      <c r="D4899" t="s">
        <v>39875</v>
      </c>
      <c r="E4899" t="s">
        <v>39876</v>
      </c>
      <c r="F4899" t="s">
        <v>39877</v>
      </c>
      <c r="G4899" t="s">
        <v>3906</v>
      </c>
      <c r="H4899">
        <v>1178.82</v>
      </c>
      <c r="I4899">
        <v>41.837899999999998</v>
      </c>
      <c r="J4899" t="s">
        <v>39878</v>
      </c>
      <c r="K4899" t="s">
        <v>39879</v>
      </c>
      <c r="L4899">
        <v>311</v>
      </c>
      <c r="M4899">
        <v>0</v>
      </c>
      <c r="N4899" t="s">
        <v>39880</v>
      </c>
      <c r="O4899" t="s">
        <v>39881</v>
      </c>
    </row>
    <row r="4900" spans="1:17" x14ac:dyDescent="0.3">
      <c r="A4900" t="s">
        <v>39882</v>
      </c>
      <c r="B4900" t="s">
        <v>4226</v>
      </c>
      <c r="D4900" t="s">
        <v>39883</v>
      </c>
      <c r="E4900" t="s">
        <v>39884</v>
      </c>
      <c r="F4900" t="s">
        <v>39885</v>
      </c>
      <c r="G4900" t="s">
        <v>3917</v>
      </c>
      <c r="H4900">
        <v>1123.07</v>
      </c>
      <c r="I4900">
        <v>35.1</v>
      </c>
      <c r="K4900" t="s">
        <v>39886</v>
      </c>
      <c r="L4900">
        <v>317771</v>
      </c>
      <c r="M4900">
        <v>0</v>
      </c>
      <c r="N4900" t="s">
        <v>7211</v>
      </c>
      <c r="O4900" t="s">
        <v>39887</v>
      </c>
    </row>
    <row r="4901" spans="1:17" x14ac:dyDescent="0.3">
      <c r="A4901" t="s">
        <v>39888</v>
      </c>
      <c r="B4901" t="s">
        <v>4367</v>
      </c>
      <c r="D4901" t="s">
        <v>39889</v>
      </c>
      <c r="E4901" t="s">
        <v>39890</v>
      </c>
      <c r="F4901" t="s">
        <v>39891</v>
      </c>
      <c r="G4901" t="s">
        <v>3917</v>
      </c>
      <c r="H4901">
        <v>498.97899999999998</v>
      </c>
      <c r="I4901">
        <v>40.700000000000003</v>
      </c>
      <c r="K4901" t="s">
        <v>39892</v>
      </c>
      <c r="L4901">
        <v>27878</v>
      </c>
      <c r="M4901">
        <v>68289</v>
      </c>
      <c r="N4901" t="s">
        <v>5131</v>
      </c>
      <c r="O4901" t="s">
        <v>39893</v>
      </c>
    </row>
    <row r="4902" spans="1:17" x14ac:dyDescent="0.3">
      <c r="A4902" t="s">
        <v>39894</v>
      </c>
      <c r="B4902" t="s">
        <v>4347</v>
      </c>
      <c r="C4902" t="s">
        <v>39895</v>
      </c>
      <c r="D4902" t="s">
        <v>39896</v>
      </c>
      <c r="E4902" t="s">
        <v>39897</v>
      </c>
      <c r="F4902" t="s">
        <v>39898</v>
      </c>
      <c r="G4902" t="s">
        <v>3917</v>
      </c>
      <c r="H4902">
        <v>21.142600000000002</v>
      </c>
      <c r="I4902">
        <v>66.900000000000006</v>
      </c>
      <c r="K4902" t="s">
        <v>39899</v>
      </c>
      <c r="L4902">
        <v>361</v>
      </c>
      <c r="M4902">
        <v>7970</v>
      </c>
      <c r="N4902" t="s">
        <v>20745</v>
      </c>
      <c r="O4902" t="s">
        <v>39900</v>
      </c>
      <c r="Q4902">
        <v>25</v>
      </c>
    </row>
    <row r="4903" spans="1:17" x14ac:dyDescent="0.3">
      <c r="A4903" t="s">
        <v>39901</v>
      </c>
      <c r="B4903" t="s">
        <v>4267</v>
      </c>
      <c r="C4903" t="s">
        <v>19843</v>
      </c>
      <c r="D4903" t="s">
        <v>39902</v>
      </c>
      <c r="E4903" t="s">
        <v>39903</v>
      </c>
      <c r="F4903" t="s">
        <v>39904</v>
      </c>
      <c r="G4903" t="s">
        <v>3917</v>
      </c>
      <c r="H4903">
        <v>57.707700000000003</v>
      </c>
      <c r="I4903">
        <v>27.7</v>
      </c>
      <c r="K4903" t="s">
        <v>39905</v>
      </c>
      <c r="L4903">
        <v>213</v>
      </c>
      <c r="M4903">
        <v>0</v>
      </c>
      <c r="N4903" t="s">
        <v>7745</v>
      </c>
      <c r="O4903" t="s">
        <v>39906</v>
      </c>
    </row>
    <row r="4904" spans="1:17" x14ac:dyDescent="0.3">
      <c r="A4904" t="s">
        <v>39907</v>
      </c>
      <c r="B4904" t="s">
        <v>4267</v>
      </c>
      <c r="C4904" t="s">
        <v>39908</v>
      </c>
      <c r="D4904" t="s">
        <v>39909</v>
      </c>
      <c r="E4904" t="s">
        <v>39910</v>
      </c>
      <c r="F4904" t="s">
        <v>39911</v>
      </c>
      <c r="G4904" t="s">
        <v>3989</v>
      </c>
      <c r="H4904">
        <v>114.426</v>
      </c>
      <c r="I4904">
        <v>26.2</v>
      </c>
      <c r="K4904" t="s">
        <v>39912</v>
      </c>
      <c r="L4904">
        <v>23471</v>
      </c>
      <c r="M4904">
        <v>0</v>
      </c>
      <c r="N4904" t="s">
        <v>20745</v>
      </c>
      <c r="O4904" t="s">
        <v>39913</v>
      </c>
    </row>
    <row r="4905" spans="1:17" x14ac:dyDescent="0.3">
      <c r="A4905" t="s">
        <v>39914</v>
      </c>
      <c r="B4905" t="s">
        <v>3984</v>
      </c>
      <c r="C4905" t="s">
        <v>39915</v>
      </c>
      <c r="D4905" t="s">
        <v>39916</v>
      </c>
      <c r="E4905" t="s">
        <v>35628</v>
      </c>
      <c r="F4905" t="s">
        <v>39917</v>
      </c>
      <c r="G4905" t="s">
        <v>3917</v>
      </c>
      <c r="H4905">
        <v>39.161299999999997</v>
      </c>
      <c r="I4905">
        <v>48.6</v>
      </c>
      <c r="K4905" t="s">
        <v>39918</v>
      </c>
      <c r="L4905">
        <v>735</v>
      </c>
      <c r="M4905">
        <v>0</v>
      </c>
      <c r="N4905" t="s">
        <v>8080</v>
      </c>
      <c r="O4905" t="s">
        <v>39919</v>
      </c>
    </row>
    <row r="4906" spans="1:17" x14ac:dyDescent="0.3">
      <c r="A4906" t="s">
        <v>39920</v>
      </c>
      <c r="B4906" t="s">
        <v>3984</v>
      </c>
      <c r="C4906" t="s">
        <v>39921</v>
      </c>
      <c r="D4906" t="s">
        <v>39922</v>
      </c>
      <c r="E4906" t="s">
        <v>35628</v>
      </c>
      <c r="F4906" t="s">
        <v>39923</v>
      </c>
      <c r="G4906" t="s">
        <v>3917</v>
      </c>
      <c r="H4906">
        <v>37.441600000000001</v>
      </c>
      <c r="I4906">
        <v>48.6</v>
      </c>
      <c r="K4906" t="s">
        <v>39924</v>
      </c>
      <c r="L4906">
        <v>627</v>
      </c>
      <c r="M4906">
        <v>0</v>
      </c>
      <c r="N4906" t="s">
        <v>8080</v>
      </c>
      <c r="O4906" t="s">
        <v>39925</v>
      </c>
    </row>
    <row r="4907" spans="1:17" x14ac:dyDescent="0.3">
      <c r="A4907" t="s">
        <v>39926</v>
      </c>
      <c r="B4907" t="s">
        <v>3984</v>
      </c>
      <c r="C4907" t="s">
        <v>39927</v>
      </c>
      <c r="D4907" t="s">
        <v>39928</v>
      </c>
      <c r="E4907" t="s">
        <v>35628</v>
      </c>
      <c r="F4907" t="s">
        <v>39929</v>
      </c>
      <c r="G4907" t="s">
        <v>3917</v>
      </c>
      <c r="H4907">
        <v>37.1524</v>
      </c>
      <c r="I4907">
        <v>48.6</v>
      </c>
      <c r="K4907" t="s">
        <v>39930</v>
      </c>
      <c r="L4907">
        <v>530</v>
      </c>
      <c r="M4907">
        <v>0</v>
      </c>
      <c r="N4907" t="s">
        <v>8080</v>
      </c>
      <c r="O4907" t="s">
        <v>39931</v>
      </c>
    </row>
    <row r="4908" spans="1:17" x14ac:dyDescent="0.3">
      <c r="A4908" t="s">
        <v>39932</v>
      </c>
      <c r="B4908" t="s">
        <v>3984</v>
      </c>
      <c r="C4908" t="s">
        <v>39933</v>
      </c>
      <c r="D4908" t="s">
        <v>39934</v>
      </c>
      <c r="E4908" t="s">
        <v>35628</v>
      </c>
      <c r="F4908" t="s">
        <v>39935</v>
      </c>
      <c r="G4908" t="s">
        <v>3917</v>
      </c>
      <c r="H4908">
        <v>37.8718</v>
      </c>
      <c r="I4908">
        <v>48.5</v>
      </c>
      <c r="K4908" t="s">
        <v>39936</v>
      </c>
      <c r="L4908">
        <v>445</v>
      </c>
      <c r="M4908">
        <v>0</v>
      </c>
      <c r="N4908" t="s">
        <v>8080</v>
      </c>
      <c r="O4908" t="s">
        <v>39937</v>
      </c>
    </row>
    <row r="4909" spans="1:17" x14ac:dyDescent="0.3">
      <c r="A4909" t="s">
        <v>39938</v>
      </c>
      <c r="B4909" t="s">
        <v>4267</v>
      </c>
      <c r="C4909" t="s">
        <v>39939</v>
      </c>
      <c r="D4909" t="s">
        <v>39940</v>
      </c>
      <c r="E4909" t="s">
        <v>39910</v>
      </c>
      <c r="F4909" t="s">
        <v>39941</v>
      </c>
      <c r="G4909" t="s">
        <v>3989</v>
      </c>
      <c r="H4909">
        <v>70.983999999999995</v>
      </c>
      <c r="I4909">
        <v>26.2</v>
      </c>
      <c r="K4909" t="s">
        <v>39942</v>
      </c>
      <c r="L4909">
        <v>8605</v>
      </c>
      <c r="M4909">
        <v>0</v>
      </c>
      <c r="N4909" t="s">
        <v>20745</v>
      </c>
      <c r="O4909" t="s">
        <v>39943</v>
      </c>
    </row>
    <row r="4910" spans="1:17" x14ac:dyDescent="0.3">
      <c r="A4910" t="s">
        <v>39944</v>
      </c>
      <c r="B4910" t="s">
        <v>4772</v>
      </c>
      <c r="C4910" t="s">
        <v>39945</v>
      </c>
      <c r="D4910" t="s">
        <v>39946</v>
      </c>
      <c r="E4910" t="s">
        <v>39947</v>
      </c>
      <c r="F4910" t="s">
        <v>39948</v>
      </c>
      <c r="G4910" t="s">
        <v>3989</v>
      </c>
      <c r="H4910">
        <v>227.95400000000001</v>
      </c>
      <c r="I4910">
        <v>57.9</v>
      </c>
      <c r="K4910" t="s">
        <v>39949</v>
      </c>
      <c r="L4910">
        <v>3613</v>
      </c>
      <c r="M4910">
        <v>0</v>
      </c>
      <c r="N4910" t="s">
        <v>39950</v>
      </c>
      <c r="O4910" t="s">
        <v>39951</v>
      </c>
    </row>
    <row r="4911" spans="1:17" x14ac:dyDescent="0.3">
      <c r="A4911" t="s">
        <v>39952</v>
      </c>
      <c r="B4911" t="s">
        <v>3912</v>
      </c>
      <c r="C4911" t="s">
        <v>39953</v>
      </c>
      <c r="D4911" t="s">
        <v>39954</v>
      </c>
      <c r="E4911" t="s">
        <v>39955</v>
      </c>
      <c r="F4911" t="s">
        <v>39956</v>
      </c>
      <c r="G4911" t="s">
        <v>3917</v>
      </c>
      <c r="H4911">
        <v>64.049499999999995</v>
      </c>
      <c r="I4911">
        <v>43.1</v>
      </c>
      <c r="K4911" t="s">
        <v>39957</v>
      </c>
      <c r="L4911">
        <v>40422</v>
      </c>
      <c r="M4911">
        <v>17815</v>
      </c>
      <c r="N4911" t="s">
        <v>39958</v>
      </c>
      <c r="O4911" t="s">
        <v>39959</v>
      </c>
    </row>
    <row r="4912" spans="1:17" x14ac:dyDescent="0.3">
      <c r="A4912" t="s">
        <v>39960</v>
      </c>
      <c r="B4912" t="s">
        <v>4198</v>
      </c>
      <c r="C4912" t="s">
        <v>39961</v>
      </c>
      <c r="D4912" t="s">
        <v>39962</v>
      </c>
      <c r="E4912" t="s">
        <v>39963</v>
      </c>
      <c r="F4912" t="s">
        <v>39964</v>
      </c>
      <c r="G4912" t="s">
        <v>3917</v>
      </c>
      <c r="H4912">
        <v>22.9374</v>
      </c>
      <c r="I4912">
        <v>47.8</v>
      </c>
      <c r="K4912" t="s">
        <v>39965</v>
      </c>
      <c r="L4912">
        <v>213</v>
      </c>
      <c r="M4912">
        <v>8518</v>
      </c>
      <c r="N4912" t="s">
        <v>6079</v>
      </c>
      <c r="O4912" t="s">
        <v>39966</v>
      </c>
    </row>
    <row r="4913" spans="1:17" x14ac:dyDescent="0.3">
      <c r="A4913" t="s">
        <v>39967</v>
      </c>
      <c r="B4913" t="s">
        <v>4198</v>
      </c>
      <c r="C4913" t="s">
        <v>39968</v>
      </c>
      <c r="D4913" t="s">
        <v>39969</v>
      </c>
      <c r="E4913" t="s">
        <v>39970</v>
      </c>
      <c r="F4913" t="s">
        <v>39971</v>
      </c>
      <c r="G4913" t="s">
        <v>3917</v>
      </c>
      <c r="H4913">
        <v>35.973399999999998</v>
      </c>
      <c r="I4913">
        <v>47.8</v>
      </c>
      <c r="K4913" t="s">
        <v>39972</v>
      </c>
      <c r="L4913">
        <v>2034</v>
      </c>
      <c r="M4913">
        <v>10712</v>
      </c>
      <c r="N4913" t="s">
        <v>6079</v>
      </c>
      <c r="O4913" t="s">
        <v>39973</v>
      </c>
    </row>
    <row r="4914" spans="1:17" x14ac:dyDescent="0.3">
      <c r="A4914" t="s">
        <v>39974</v>
      </c>
      <c r="B4914" t="s">
        <v>4198</v>
      </c>
      <c r="C4914" t="s">
        <v>39975</v>
      </c>
      <c r="D4914" t="s">
        <v>39976</v>
      </c>
      <c r="E4914" t="s">
        <v>39977</v>
      </c>
      <c r="F4914" t="s">
        <v>39978</v>
      </c>
      <c r="G4914" t="s">
        <v>3917</v>
      </c>
      <c r="H4914">
        <v>26.244199999999999</v>
      </c>
      <c r="I4914">
        <v>43.7</v>
      </c>
      <c r="K4914" t="s">
        <v>39979</v>
      </c>
      <c r="L4914">
        <v>169</v>
      </c>
      <c r="M4914">
        <v>6304</v>
      </c>
      <c r="N4914" t="s">
        <v>6079</v>
      </c>
      <c r="O4914" t="s">
        <v>39980</v>
      </c>
      <c r="P4914" t="s">
        <v>39981</v>
      </c>
    </row>
    <row r="4915" spans="1:17" x14ac:dyDescent="0.3">
      <c r="A4915" t="s">
        <v>39982</v>
      </c>
      <c r="B4915" t="s">
        <v>3923</v>
      </c>
      <c r="C4915" t="s">
        <v>39983</v>
      </c>
      <c r="D4915" t="s">
        <v>39984</v>
      </c>
      <c r="E4915" t="s">
        <v>39985</v>
      </c>
      <c r="F4915" t="s">
        <v>39986</v>
      </c>
      <c r="G4915" t="s">
        <v>3906</v>
      </c>
      <c r="H4915">
        <v>853.43399999999997</v>
      </c>
      <c r="I4915">
        <v>36.873100000000001</v>
      </c>
      <c r="J4915" t="s">
        <v>39987</v>
      </c>
      <c r="K4915" t="s">
        <v>39988</v>
      </c>
      <c r="L4915">
        <v>689</v>
      </c>
      <c r="M4915">
        <v>0</v>
      </c>
      <c r="N4915" t="s">
        <v>10177</v>
      </c>
      <c r="O4915" t="s">
        <v>39989</v>
      </c>
    </row>
    <row r="4916" spans="1:17" x14ac:dyDescent="0.3">
      <c r="A4916" t="s">
        <v>39990</v>
      </c>
      <c r="B4916" t="s">
        <v>4443</v>
      </c>
      <c r="C4916" t="s">
        <v>39991</v>
      </c>
      <c r="D4916" t="s">
        <v>39992</v>
      </c>
      <c r="E4916" t="s">
        <v>8848</v>
      </c>
      <c r="F4916" t="s">
        <v>39993</v>
      </c>
      <c r="G4916" t="s">
        <v>3917</v>
      </c>
      <c r="H4916">
        <v>2816.64</v>
      </c>
      <c r="I4916">
        <v>41.1</v>
      </c>
      <c r="K4916" t="s">
        <v>39994</v>
      </c>
      <c r="L4916">
        <v>85160</v>
      </c>
      <c r="M4916">
        <v>0</v>
      </c>
      <c r="N4916" t="s">
        <v>8851</v>
      </c>
      <c r="O4916" t="s">
        <v>39995</v>
      </c>
    </row>
    <row r="4917" spans="1:17" x14ac:dyDescent="0.3">
      <c r="A4917" t="s">
        <v>39996</v>
      </c>
      <c r="B4917" t="s">
        <v>4443</v>
      </c>
      <c r="C4917" t="s">
        <v>39997</v>
      </c>
      <c r="D4917" t="s">
        <v>39998</v>
      </c>
      <c r="E4917" t="s">
        <v>8848</v>
      </c>
      <c r="F4917" t="s">
        <v>39999</v>
      </c>
      <c r="G4917" t="s">
        <v>3917</v>
      </c>
      <c r="H4917">
        <v>2895.87</v>
      </c>
      <c r="I4917">
        <v>40.5</v>
      </c>
      <c r="K4917" t="s">
        <v>40000</v>
      </c>
      <c r="L4917">
        <v>354089</v>
      </c>
      <c r="M4917">
        <v>0</v>
      </c>
      <c r="N4917" t="s">
        <v>8851</v>
      </c>
      <c r="O4917" t="s">
        <v>40001</v>
      </c>
    </row>
    <row r="4918" spans="1:17" x14ac:dyDescent="0.3">
      <c r="A4918" t="s">
        <v>40002</v>
      </c>
      <c r="B4918" t="s">
        <v>4443</v>
      </c>
      <c r="C4918" t="s">
        <v>40003</v>
      </c>
      <c r="D4918" t="s">
        <v>40004</v>
      </c>
      <c r="E4918" t="s">
        <v>8848</v>
      </c>
      <c r="F4918" t="s">
        <v>40005</v>
      </c>
      <c r="G4918" t="s">
        <v>3917</v>
      </c>
      <c r="H4918">
        <v>2724.98</v>
      </c>
      <c r="I4918">
        <v>41.3</v>
      </c>
      <c r="K4918" t="s">
        <v>40006</v>
      </c>
      <c r="L4918">
        <v>534502</v>
      </c>
      <c r="M4918">
        <v>0</v>
      </c>
      <c r="N4918" t="s">
        <v>8851</v>
      </c>
      <c r="O4918" t="s">
        <v>40007</v>
      </c>
    </row>
    <row r="4919" spans="1:17" x14ac:dyDescent="0.3">
      <c r="A4919" t="s">
        <v>40008</v>
      </c>
      <c r="B4919" t="s">
        <v>3923</v>
      </c>
      <c r="C4919" t="s">
        <v>40009</v>
      </c>
      <c r="D4919" t="s">
        <v>40010</v>
      </c>
      <c r="E4919" t="s">
        <v>40011</v>
      </c>
      <c r="F4919" t="s">
        <v>40012</v>
      </c>
      <c r="G4919" t="s">
        <v>3989</v>
      </c>
      <c r="H4919">
        <v>302.25099999999998</v>
      </c>
      <c r="I4919">
        <v>38</v>
      </c>
      <c r="K4919" t="s">
        <v>40013</v>
      </c>
      <c r="L4919">
        <v>6038</v>
      </c>
      <c r="M4919">
        <v>0</v>
      </c>
      <c r="N4919" t="s">
        <v>8851</v>
      </c>
      <c r="O4919" t="s">
        <v>40014</v>
      </c>
    </row>
    <row r="4920" spans="1:17" x14ac:dyDescent="0.3">
      <c r="A4920" t="s">
        <v>40015</v>
      </c>
      <c r="B4920" t="s">
        <v>4267</v>
      </c>
      <c r="C4920" t="s">
        <v>40016</v>
      </c>
      <c r="D4920" t="s">
        <v>40017</v>
      </c>
      <c r="E4920" t="s">
        <v>40018</v>
      </c>
      <c r="F4920" t="s">
        <v>40019</v>
      </c>
      <c r="G4920" t="s">
        <v>3917</v>
      </c>
      <c r="H4920">
        <v>614.51</v>
      </c>
      <c r="I4920">
        <v>36.799999999999997</v>
      </c>
      <c r="K4920" t="s">
        <v>40020</v>
      </c>
      <c r="L4920">
        <v>27865</v>
      </c>
      <c r="M4920">
        <v>0</v>
      </c>
      <c r="N4920" t="s">
        <v>40021</v>
      </c>
      <c r="O4920" t="s">
        <v>40022</v>
      </c>
    </row>
    <row r="4921" spans="1:17" x14ac:dyDescent="0.3">
      <c r="A4921" t="s">
        <v>40023</v>
      </c>
      <c r="B4921" t="s">
        <v>3912</v>
      </c>
      <c r="C4921" t="s">
        <v>40024</v>
      </c>
      <c r="D4921" t="s">
        <v>40025</v>
      </c>
      <c r="E4921" t="s">
        <v>40026</v>
      </c>
      <c r="F4921" t="s">
        <v>40027</v>
      </c>
      <c r="G4921" t="s">
        <v>3906</v>
      </c>
      <c r="H4921">
        <v>9.7779199999999999</v>
      </c>
      <c r="I4921">
        <v>54.706699999999998</v>
      </c>
      <c r="J4921" t="s">
        <v>40028</v>
      </c>
      <c r="K4921" t="s">
        <v>40029</v>
      </c>
      <c r="L4921">
        <v>59</v>
      </c>
      <c r="M4921">
        <v>4660</v>
      </c>
      <c r="N4921" t="s">
        <v>22595</v>
      </c>
      <c r="O4921" t="s">
        <v>40030</v>
      </c>
    </row>
    <row r="4922" spans="1:17" x14ac:dyDescent="0.3">
      <c r="A4922" t="s">
        <v>40031</v>
      </c>
      <c r="B4922" t="s">
        <v>3984</v>
      </c>
      <c r="C4922" t="s">
        <v>40032</v>
      </c>
      <c r="D4922" t="s">
        <v>40033</v>
      </c>
      <c r="E4922" t="s">
        <v>40034</v>
      </c>
      <c r="F4922" t="s">
        <v>40035</v>
      </c>
      <c r="G4922" t="s">
        <v>3989</v>
      </c>
      <c r="H4922">
        <v>48.4499</v>
      </c>
      <c r="I4922">
        <v>53.1</v>
      </c>
      <c r="K4922" t="s">
        <v>40036</v>
      </c>
      <c r="L4922">
        <v>19</v>
      </c>
      <c r="M4922">
        <v>0</v>
      </c>
      <c r="N4922" t="s">
        <v>4243</v>
      </c>
      <c r="O4922" t="s">
        <v>40037</v>
      </c>
      <c r="Q4922">
        <v>24</v>
      </c>
    </row>
    <row r="4923" spans="1:17" x14ac:dyDescent="0.3">
      <c r="A4923" t="s">
        <v>40038</v>
      </c>
      <c r="B4923" t="s">
        <v>3912</v>
      </c>
      <c r="C4923" t="s">
        <v>40039</v>
      </c>
      <c r="D4923" t="s">
        <v>40040</v>
      </c>
      <c r="E4923" t="s">
        <v>40041</v>
      </c>
      <c r="F4923" t="s">
        <v>40042</v>
      </c>
      <c r="G4923" t="s">
        <v>3917</v>
      </c>
      <c r="H4923">
        <v>45.542999999999999</v>
      </c>
      <c r="I4923">
        <v>34.6</v>
      </c>
      <c r="K4923" t="s">
        <v>40043</v>
      </c>
      <c r="L4923">
        <v>794</v>
      </c>
      <c r="M4923">
        <v>0</v>
      </c>
      <c r="N4923" t="s">
        <v>4243</v>
      </c>
      <c r="O4923" t="s">
        <v>40044</v>
      </c>
    </row>
    <row r="4924" spans="1:17" x14ac:dyDescent="0.3">
      <c r="A4924" t="s">
        <v>794</v>
      </c>
      <c r="B4924" t="s">
        <v>4347</v>
      </c>
      <c r="C4924" t="s">
        <v>40045</v>
      </c>
      <c r="D4924" t="s">
        <v>40046</v>
      </c>
      <c r="E4924" t="s">
        <v>40047</v>
      </c>
      <c r="F4924" t="s">
        <v>40048</v>
      </c>
      <c r="G4924" t="s">
        <v>3906</v>
      </c>
      <c r="H4924">
        <v>41.205500000000001</v>
      </c>
      <c r="I4924">
        <v>52.427199999999999</v>
      </c>
      <c r="J4924" t="s">
        <v>40049</v>
      </c>
      <c r="K4924" t="s">
        <v>40050</v>
      </c>
      <c r="L4924">
        <v>45</v>
      </c>
      <c r="M4924">
        <v>0</v>
      </c>
      <c r="N4924" t="s">
        <v>4243</v>
      </c>
      <c r="O4924" t="s">
        <v>40051</v>
      </c>
      <c r="Q4924">
        <v>23</v>
      </c>
    </row>
    <row r="4925" spans="1:17" x14ac:dyDescent="0.3">
      <c r="A4925" t="s">
        <v>40052</v>
      </c>
      <c r="B4925" t="s">
        <v>3984</v>
      </c>
      <c r="C4925" t="s">
        <v>40053</v>
      </c>
      <c r="D4925" t="s">
        <v>40054</v>
      </c>
      <c r="E4925" t="s">
        <v>27854</v>
      </c>
      <c r="F4925" t="s">
        <v>40055</v>
      </c>
      <c r="G4925" t="s">
        <v>3917</v>
      </c>
      <c r="H4925">
        <v>54.037500000000001</v>
      </c>
      <c r="I4925">
        <v>51.6</v>
      </c>
      <c r="K4925" t="s">
        <v>40056</v>
      </c>
      <c r="L4925">
        <v>5494</v>
      </c>
      <c r="M4925">
        <v>0</v>
      </c>
      <c r="N4925" t="s">
        <v>6079</v>
      </c>
      <c r="O4925" t="s">
        <v>40057</v>
      </c>
    </row>
    <row r="4926" spans="1:17" x14ac:dyDescent="0.3">
      <c r="A4926" t="s">
        <v>40058</v>
      </c>
      <c r="B4926" t="s">
        <v>4198</v>
      </c>
      <c r="C4926" t="s">
        <v>40059</v>
      </c>
      <c r="D4926" t="s">
        <v>40060</v>
      </c>
      <c r="E4926" t="s">
        <v>40061</v>
      </c>
      <c r="F4926" t="s">
        <v>40062</v>
      </c>
      <c r="G4926" t="s">
        <v>3917</v>
      </c>
      <c r="H4926">
        <v>26.238700000000001</v>
      </c>
      <c r="I4926">
        <v>51.4</v>
      </c>
      <c r="K4926" t="s">
        <v>40063</v>
      </c>
      <c r="L4926">
        <v>482</v>
      </c>
      <c r="M4926">
        <v>6536</v>
      </c>
      <c r="N4926" t="s">
        <v>6079</v>
      </c>
      <c r="O4926" t="s">
        <v>40064</v>
      </c>
    </row>
    <row r="4927" spans="1:17" x14ac:dyDescent="0.3">
      <c r="A4927" t="s">
        <v>40065</v>
      </c>
      <c r="B4927" t="s">
        <v>3984</v>
      </c>
      <c r="C4927" t="s">
        <v>40066</v>
      </c>
      <c r="D4927" t="s">
        <v>40067</v>
      </c>
      <c r="E4927" t="s">
        <v>40068</v>
      </c>
      <c r="F4927" t="s">
        <v>40069</v>
      </c>
      <c r="G4927" t="s">
        <v>3989</v>
      </c>
      <c r="H4927">
        <v>46.845599999999997</v>
      </c>
      <c r="I4927">
        <v>57.6</v>
      </c>
      <c r="K4927" t="s">
        <v>40070</v>
      </c>
      <c r="L4927">
        <v>71</v>
      </c>
      <c r="M4927">
        <v>0</v>
      </c>
      <c r="N4927" t="s">
        <v>40071</v>
      </c>
      <c r="O4927" t="s">
        <v>40072</v>
      </c>
      <c r="Q4927">
        <v>20</v>
      </c>
    </row>
    <row r="4928" spans="1:17" x14ac:dyDescent="0.3">
      <c r="A4928" t="s">
        <v>40073</v>
      </c>
      <c r="B4928" t="s">
        <v>3984</v>
      </c>
      <c r="C4928" t="s">
        <v>40074</v>
      </c>
      <c r="D4928" t="s">
        <v>40075</v>
      </c>
      <c r="E4928" t="s">
        <v>40076</v>
      </c>
      <c r="F4928" t="s">
        <v>40077</v>
      </c>
      <c r="G4928" t="s">
        <v>3917</v>
      </c>
      <c r="H4928">
        <v>46.11</v>
      </c>
      <c r="I4928">
        <v>52.5</v>
      </c>
      <c r="K4928" t="s">
        <v>40078</v>
      </c>
      <c r="L4928">
        <v>43</v>
      </c>
      <c r="M4928">
        <v>0</v>
      </c>
      <c r="N4928" t="s">
        <v>4243</v>
      </c>
      <c r="O4928" t="s">
        <v>40079</v>
      </c>
    </row>
    <row r="4929" spans="1:16" x14ac:dyDescent="0.3">
      <c r="A4929" t="s">
        <v>40080</v>
      </c>
      <c r="B4929" t="s">
        <v>3912</v>
      </c>
      <c r="C4929" t="s">
        <v>40081</v>
      </c>
      <c r="D4929" t="s">
        <v>40082</v>
      </c>
      <c r="E4929" t="s">
        <v>40083</v>
      </c>
      <c r="F4929" t="s">
        <v>40084</v>
      </c>
      <c r="G4929" t="s">
        <v>3917</v>
      </c>
      <c r="H4929">
        <v>67.268199999999993</v>
      </c>
      <c r="I4929">
        <v>34</v>
      </c>
      <c r="K4929" t="s">
        <v>40085</v>
      </c>
      <c r="L4929">
        <v>45710</v>
      </c>
      <c r="M4929">
        <v>0</v>
      </c>
      <c r="N4929" t="s">
        <v>4243</v>
      </c>
      <c r="O4929" t="s">
        <v>40086</v>
      </c>
    </row>
    <row r="4930" spans="1:16" x14ac:dyDescent="0.3">
      <c r="A4930" t="s">
        <v>40087</v>
      </c>
      <c r="B4930" t="s">
        <v>3912</v>
      </c>
      <c r="C4930" t="s">
        <v>40088</v>
      </c>
      <c r="D4930" t="s">
        <v>40089</v>
      </c>
      <c r="E4930" t="s">
        <v>40090</v>
      </c>
      <c r="F4930" t="s">
        <v>40091</v>
      </c>
      <c r="G4930" t="s">
        <v>3917</v>
      </c>
      <c r="H4930">
        <v>76.770799999999994</v>
      </c>
      <c r="I4930">
        <v>41.7</v>
      </c>
      <c r="K4930" t="s">
        <v>40092</v>
      </c>
      <c r="L4930">
        <v>37909</v>
      </c>
      <c r="M4930">
        <v>0</v>
      </c>
      <c r="N4930" t="s">
        <v>4243</v>
      </c>
      <c r="O4930" t="s">
        <v>40093</v>
      </c>
    </row>
    <row r="4931" spans="1:16" x14ac:dyDescent="0.3">
      <c r="A4931" t="s">
        <v>40094</v>
      </c>
      <c r="B4931" t="s">
        <v>4267</v>
      </c>
      <c r="C4931" t="s">
        <v>40095</v>
      </c>
      <c r="D4931" t="s">
        <v>40096</v>
      </c>
      <c r="E4931" t="s">
        <v>40097</v>
      </c>
      <c r="F4931" t="s">
        <v>40098</v>
      </c>
      <c r="G4931" t="s">
        <v>3917</v>
      </c>
      <c r="H4931">
        <v>1365.69</v>
      </c>
      <c r="I4931">
        <v>34.700000000000003</v>
      </c>
      <c r="K4931" t="s">
        <v>40099</v>
      </c>
      <c r="L4931">
        <v>15360</v>
      </c>
      <c r="M4931">
        <v>0</v>
      </c>
      <c r="N4931" t="s">
        <v>9854</v>
      </c>
      <c r="O4931" t="s">
        <v>40100</v>
      </c>
    </row>
    <row r="4932" spans="1:16" x14ac:dyDescent="0.3">
      <c r="A4932" t="s">
        <v>40101</v>
      </c>
      <c r="B4932" t="s">
        <v>6388</v>
      </c>
      <c r="C4932" t="s">
        <v>40102</v>
      </c>
      <c r="D4932" t="s">
        <v>40103</v>
      </c>
      <c r="E4932" t="s">
        <v>40104</v>
      </c>
      <c r="F4932" t="s">
        <v>40105</v>
      </c>
      <c r="G4932" t="s">
        <v>3906</v>
      </c>
      <c r="H4932">
        <v>2164.7600000000002</v>
      </c>
      <c r="I4932">
        <v>43.370699999999999</v>
      </c>
      <c r="J4932" t="s">
        <v>40106</v>
      </c>
      <c r="K4932" t="s">
        <v>40107</v>
      </c>
      <c r="L4932">
        <v>40</v>
      </c>
      <c r="M4932">
        <v>61126</v>
      </c>
      <c r="N4932" t="s">
        <v>21342</v>
      </c>
      <c r="O4932" t="s">
        <v>40108</v>
      </c>
      <c r="P4932" t="s">
        <v>40109</v>
      </c>
    </row>
    <row r="4933" spans="1:16" x14ac:dyDescent="0.3">
      <c r="A4933" t="s">
        <v>40110</v>
      </c>
      <c r="B4933" t="s">
        <v>3923</v>
      </c>
      <c r="D4933" t="s">
        <v>40111</v>
      </c>
      <c r="E4933" t="s">
        <v>40112</v>
      </c>
      <c r="F4933" t="s">
        <v>40113</v>
      </c>
      <c r="G4933" t="s">
        <v>3917</v>
      </c>
      <c r="H4933">
        <v>674.41200000000003</v>
      </c>
      <c r="I4933">
        <v>35.1</v>
      </c>
      <c r="K4933" t="s">
        <v>40114</v>
      </c>
      <c r="L4933">
        <v>47473</v>
      </c>
      <c r="M4933">
        <v>45900</v>
      </c>
      <c r="N4933" t="s">
        <v>40115</v>
      </c>
      <c r="O4933" t="s">
        <v>40116</v>
      </c>
    </row>
    <row r="4934" spans="1:16" x14ac:dyDescent="0.3">
      <c r="A4934" t="s">
        <v>40117</v>
      </c>
      <c r="B4934" t="s">
        <v>3923</v>
      </c>
      <c r="C4934" t="s">
        <v>40118</v>
      </c>
      <c r="D4934" t="s">
        <v>40119</v>
      </c>
      <c r="E4934" t="s">
        <v>40120</v>
      </c>
      <c r="F4934" t="s">
        <v>40121</v>
      </c>
      <c r="G4934" t="s">
        <v>3989</v>
      </c>
      <c r="H4934">
        <v>220.03200000000001</v>
      </c>
      <c r="I4934">
        <v>38.200000000000003</v>
      </c>
      <c r="K4934" t="s">
        <v>40122</v>
      </c>
      <c r="L4934">
        <v>2689</v>
      </c>
      <c r="M4934">
        <v>0</v>
      </c>
      <c r="N4934" t="s">
        <v>7368</v>
      </c>
      <c r="O4934" t="s">
        <v>40123</v>
      </c>
    </row>
    <row r="4935" spans="1:16" x14ac:dyDescent="0.3">
      <c r="A4935" t="s">
        <v>40124</v>
      </c>
      <c r="B4935" t="s">
        <v>4198</v>
      </c>
      <c r="C4935" t="s">
        <v>40125</v>
      </c>
      <c r="D4935" t="s">
        <v>40126</v>
      </c>
      <c r="E4935" t="s">
        <v>40127</v>
      </c>
      <c r="F4935" t="s">
        <v>40128</v>
      </c>
      <c r="G4935" t="s">
        <v>3917</v>
      </c>
      <c r="H4935">
        <v>766.56299999999999</v>
      </c>
      <c r="I4935">
        <v>39.299999999999997</v>
      </c>
      <c r="K4935" t="s">
        <v>40129</v>
      </c>
      <c r="L4935">
        <v>272193</v>
      </c>
      <c r="M4935">
        <v>0</v>
      </c>
      <c r="N4935" t="s">
        <v>7368</v>
      </c>
      <c r="O4935" t="s">
        <v>40130</v>
      </c>
    </row>
    <row r="4936" spans="1:16" x14ac:dyDescent="0.3">
      <c r="A4936" t="s">
        <v>40131</v>
      </c>
      <c r="B4936" t="s">
        <v>4198</v>
      </c>
      <c r="D4936" t="s">
        <v>40132</v>
      </c>
      <c r="E4936" t="s">
        <v>40133</v>
      </c>
      <c r="F4936" t="s">
        <v>40134</v>
      </c>
      <c r="G4936" t="s">
        <v>3989</v>
      </c>
      <c r="H4936">
        <v>2054.3200000000002</v>
      </c>
      <c r="I4936">
        <v>36</v>
      </c>
      <c r="K4936" t="s">
        <v>40135</v>
      </c>
      <c r="L4936">
        <v>2082773</v>
      </c>
      <c r="M4936">
        <v>0</v>
      </c>
      <c r="N4936" t="s">
        <v>7368</v>
      </c>
      <c r="O4936" t="s">
        <v>40136</v>
      </c>
    </row>
    <row r="4937" spans="1:16" x14ac:dyDescent="0.3">
      <c r="A4937" t="s">
        <v>40137</v>
      </c>
      <c r="B4937" t="s">
        <v>3984</v>
      </c>
      <c r="C4937" t="s">
        <v>40138</v>
      </c>
      <c r="D4937" t="s">
        <v>40139</v>
      </c>
      <c r="E4937" t="s">
        <v>40140</v>
      </c>
      <c r="F4937" t="s">
        <v>40141</v>
      </c>
      <c r="G4937" t="s">
        <v>3917</v>
      </c>
      <c r="H4937">
        <v>129.92500000000001</v>
      </c>
      <c r="I4937">
        <v>44</v>
      </c>
      <c r="K4937" t="s">
        <v>40142</v>
      </c>
      <c r="L4937">
        <v>83551</v>
      </c>
      <c r="M4937">
        <v>8172</v>
      </c>
      <c r="N4937" t="s">
        <v>7368</v>
      </c>
      <c r="O4937" t="s">
        <v>40143</v>
      </c>
    </row>
    <row r="4938" spans="1:16" x14ac:dyDescent="0.3">
      <c r="A4938" t="s">
        <v>40144</v>
      </c>
      <c r="B4938" t="s">
        <v>3923</v>
      </c>
      <c r="D4938" t="s">
        <v>40145</v>
      </c>
      <c r="E4938" t="s">
        <v>9438</v>
      </c>
      <c r="F4938" t="s">
        <v>40146</v>
      </c>
      <c r="G4938" t="s">
        <v>3917</v>
      </c>
      <c r="H4938">
        <v>183.18600000000001</v>
      </c>
      <c r="I4938">
        <v>35.1</v>
      </c>
      <c r="K4938" t="s">
        <v>40147</v>
      </c>
      <c r="L4938">
        <v>32097</v>
      </c>
      <c r="M4938">
        <v>0</v>
      </c>
      <c r="N4938" t="s">
        <v>8797</v>
      </c>
      <c r="O4938" t="s">
        <v>40148</v>
      </c>
    </row>
    <row r="4939" spans="1:16" x14ac:dyDescent="0.3">
      <c r="A4939" t="s">
        <v>40149</v>
      </c>
      <c r="B4939" t="s">
        <v>3923</v>
      </c>
      <c r="D4939" t="s">
        <v>40150</v>
      </c>
      <c r="E4939" t="s">
        <v>9438</v>
      </c>
      <c r="F4939" t="s">
        <v>40151</v>
      </c>
      <c r="G4939" t="s">
        <v>3917</v>
      </c>
      <c r="H4939">
        <v>316.42</v>
      </c>
      <c r="I4939">
        <v>36.6</v>
      </c>
      <c r="K4939" t="s">
        <v>40152</v>
      </c>
      <c r="L4939">
        <v>76972</v>
      </c>
      <c r="M4939">
        <v>0</v>
      </c>
      <c r="N4939" t="s">
        <v>8797</v>
      </c>
      <c r="O4939" t="s">
        <v>40153</v>
      </c>
    </row>
    <row r="4940" spans="1:16" x14ac:dyDescent="0.3">
      <c r="A4940" t="s">
        <v>40154</v>
      </c>
      <c r="B4940" t="s">
        <v>3923</v>
      </c>
      <c r="D4940" t="s">
        <v>40155</v>
      </c>
      <c r="E4940" t="s">
        <v>9438</v>
      </c>
      <c r="F4940" t="s">
        <v>40156</v>
      </c>
      <c r="G4940" t="s">
        <v>3917</v>
      </c>
      <c r="H4940">
        <v>333.60899999999998</v>
      </c>
      <c r="I4940">
        <v>35</v>
      </c>
      <c r="K4940" t="s">
        <v>40157</v>
      </c>
      <c r="L4940">
        <v>144912</v>
      </c>
      <c r="M4940">
        <v>0</v>
      </c>
      <c r="N4940" t="s">
        <v>8797</v>
      </c>
      <c r="O4940" t="s">
        <v>40158</v>
      </c>
    </row>
    <row r="4941" spans="1:16" x14ac:dyDescent="0.3">
      <c r="A4941" t="s">
        <v>40159</v>
      </c>
      <c r="B4941" t="s">
        <v>4367</v>
      </c>
      <c r="D4941" t="s">
        <v>40160</v>
      </c>
      <c r="E4941" t="s">
        <v>8794</v>
      </c>
      <c r="F4941" t="s">
        <v>40161</v>
      </c>
      <c r="G4941" t="s">
        <v>3917</v>
      </c>
      <c r="H4941">
        <v>404.87200000000001</v>
      </c>
      <c r="I4941">
        <v>44.7</v>
      </c>
      <c r="K4941" t="s">
        <v>40162</v>
      </c>
      <c r="L4941">
        <v>133451</v>
      </c>
      <c r="M4941">
        <v>0</v>
      </c>
      <c r="N4941" t="s">
        <v>8797</v>
      </c>
      <c r="O4941" t="s">
        <v>40163</v>
      </c>
    </row>
    <row r="4942" spans="1:16" x14ac:dyDescent="0.3">
      <c r="A4942" t="s">
        <v>40164</v>
      </c>
      <c r="B4942" t="s">
        <v>4367</v>
      </c>
      <c r="D4942" t="s">
        <v>40165</v>
      </c>
      <c r="E4942" t="s">
        <v>8794</v>
      </c>
      <c r="F4942" t="s">
        <v>40166</v>
      </c>
      <c r="G4942" t="s">
        <v>3917</v>
      </c>
      <c r="H4942">
        <v>672.60299999999995</v>
      </c>
      <c r="I4942">
        <v>42.7</v>
      </c>
      <c r="K4942" t="s">
        <v>40167</v>
      </c>
      <c r="L4942">
        <v>147686</v>
      </c>
      <c r="M4942">
        <v>0</v>
      </c>
      <c r="N4942" t="s">
        <v>8797</v>
      </c>
      <c r="O4942" t="s">
        <v>40168</v>
      </c>
    </row>
    <row r="4943" spans="1:16" x14ac:dyDescent="0.3">
      <c r="A4943" t="s">
        <v>40169</v>
      </c>
      <c r="B4943" t="s">
        <v>4367</v>
      </c>
      <c r="D4943" t="s">
        <v>40170</v>
      </c>
      <c r="E4943" t="s">
        <v>8794</v>
      </c>
      <c r="F4943" t="s">
        <v>40171</v>
      </c>
      <c r="G4943" t="s">
        <v>3917</v>
      </c>
      <c r="H4943">
        <v>520.173</v>
      </c>
      <c r="I4943">
        <v>42.7</v>
      </c>
      <c r="K4943" t="s">
        <v>40172</v>
      </c>
      <c r="L4943">
        <v>58279</v>
      </c>
      <c r="M4943">
        <v>0</v>
      </c>
      <c r="N4943" t="s">
        <v>8797</v>
      </c>
      <c r="O4943" t="s">
        <v>40173</v>
      </c>
    </row>
    <row r="4944" spans="1:16" x14ac:dyDescent="0.3">
      <c r="A4944" t="s">
        <v>40174</v>
      </c>
      <c r="B4944" t="s">
        <v>4367</v>
      </c>
      <c r="D4944" t="s">
        <v>40175</v>
      </c>
      <c r="E4944" t="s">
        <v>8794</v>
      </c>
      <c r="F4944" t="s">
        <v>40176</v>
      </c>
      <c r="G4944" t="s">
        <v>3917</v>
      </c>
      <c r="H4944">
        <v>535.04600000000005</v>
      </c>
      <c r="I4944">
        <v>42.3</v>
      </c>
      <c r="K4944" t="s">
        <v>40177</v>
      </c>
      <c r="L4944">
        <v>55277</v>
      </c>
      <c r="M4944">
        <v>0</v>
      </c>
      <c r="N4944" t="s">
        <v>8797</v>
      </c>
      <c r="O4944" t="s">
        <v>40178</v>
      </c>
    </row>
    <row r="4945" spans="1:16" x14ac:dyDescent="0.3">
      <c r="A4945" t="s">
        <v>40179</v>
      </c>
      <c r="B4945" t="s">
        <v>4226</v>
      </c>
      <c r="D4945" t="s">
        <v>40180</v>
      </c>
      <c r="E4945" t="s">
        <v>39884</v>
      </c>
      <c r="F4945" t="s">
        <v>40181</v>
      </c>
      <c r="G4945" t="s">
        <v>3917</v>
      </c>
      <c r="H4945">
        <v>1137.32</v>
      </c>
      <c r="I4945">
        <v>34.9</v>
      </c>
      <c r="K4945" t="s">
        <v>40182</v>
      </c>
      <c r="L4945">
        <v>564266</v>
      </c>
      <c r="M4945">
        <v>0</v>
      </c>
      <c r="N4945" t="s">
        <v>8797</v>
      </c>
      <c r="O4945" t="s">
        <v>40183</v>
      </c>
    </row>
    <row r="4946" spans="1:16" x14ac:dyDescent="0.3">
      <c r="A4946" t="s">
        <v>40184</v>
      </c>
      <c r="B4946" t="s">
        <v>4226</v>
      </c>
      <c r="D4946" t="s">
        <v>40185</v>
      </c>
      <c r="E4946" t="s">
        <v>39884</v>
      </c>
      <c r="F4946" t="s">
        <v>40186</v>
      </c>
      <c r="G4946" t="s">
        <v>3917</v>
      </c>
      <c r="H4946">
        <v>1220.42</v>
      </c>
      <c r="I4946">
        <v>35</v>
      </c>
      <c r="K4946" t="s">
        <v>40187</v>
      </c>
      <c r="L4946">
        <v>660024</v>
      </c>
      <c r="M4946">
        <v>0</v>
      </c>
      <c r="N4946" t="s">
        <v>8797</v>
      </c>
      <c r="O4946" t="s">
        <v>40188</v>
      </c>
    </row>
    <row r="4947" spans="1:16" x14ac:dyDescent="0.3">
      <c r="A4947" t="s">
        <v>40189</v>
      </c>
      <c r="B4947" t="s">
        <v>4367</v>
      </c>
      <c r="D4947" t="s">
        <v>40190</v>
      </c>
      <c r="E4947" t="s">
        <v>40191</v>
      </c>
      <c r="F4947" t="s">
        <v>40192</v>
      </c>
      <c r="G4947" t="s">
        <v>3906</v>
      </c>
      <c r="H4947">
        <v>835.255</v>
      </c>
      <c r="I4947">
        <v>41.848300000000002</v>
      </c>
      <c r="J4947" t="s">
        <v>40193</v>
      </c>
      <c r="K4947" t="s">
        <v>40194</v>
      </c>
      <c r="L4947">
        <v>87</v>
      </c>
      <c r="M4947">
        <v>38141</v>
      </c>
      <c r="N4947" t="s">
        <v>4243</v>
      </c>
      <c r="O4947" t="s">
        <v>40195</v>
      </c>
      <c r="P4947" t="s">
        <v>40196</v>
      </c>
    </row>
    <row r="4948" spans="1:16" x14ac:dyDescent="0.3">
      <c r="A4948" t="s">
        <v>40197</v>
      </c>
      <c r="B4948" t="s">
        <v>4635</v>
      </c>
      <c r="C4948" t="s">
        <v>40198</v>
      </c>
      <c r="D4948" t="s">
        <v>40199</v>
      </c>
      <c r="E4948" t="s">
        <v>40200</v>
      </c>
      <c r="F4948" t="s">
        <v>40201</v>
      </c>
      <c r="G4948" t="s">
        <v>3917</v>
      </c>
      <c r="H4948">
        <v>1000.04</v>
      </c>
      <c r="I4948">
        <v>41.5</v>
      </c>
      <c r="J4948" t="s">
        <v>40202</v>
      </c>
      <c r="K4948" t="s">
        <v>40203</v>
      </c>
      <c r="L4948">
        <v>985</v>
      </c>
      <c r="M4948">
        <v>0</v>
      </c>
      <c r="N4948" t="s">
        <v>14841</v>
      </c>
      <c r="O4948" t="s">
        <v>40204</v>
      </c>
    </row>
    <row r="4949" spans="1:16" x14ac:dyDescent="0.3">
      <c r="A4949" t="s">
        <v>40205</v>
      </c>
      <c r="B4949" t="s">
        <v>4443</v>
      </c>
      <c r="C4949">
        <v>214976</v>
      </c>
      <c r="D4949" t="s">
        <v>40206</v>
      </c>
      <c r="E4949" t="s">
        <v>40207</v>
      </c>
      <c r="F4949" t="s">
        <v>40208</v>
      </c>
      <c r="G4949" t="s">
        <v>3917</v>
      </c>
      <c r="H4949">
        <v>2436.5500000000002</v>
      </c>
      <c r="I4949">
        <v>41.1</v>
      </c>
      <c r="K4949" t="s">
        <v>40209</v>
      </c>
      <c r="L4949">
        <v>15915</v>
      </c>
      <c r="M4949">
        <v>0</v>
      </c>
      <c r="N4949" t="s">
        <v>6079</v>
      </c>
      <c r="O4949" t="s">
        <v>40210</v>
      </c>
    </row>
    <row r="4950" spans="1:16" x14ac:dyDescent="0.3">
      <c r="A4950" t="s">
        <v>40211</v>
      </c>
      <c r="B4950" t="s">
        <v>3984</v>
      </c>
      <c r="C4950" t="s">
        <v>40212</v>
      </c>
      <c r="D4950" t="s">
        <v>40213</v>
      </c>
      <c r="E4950" t="s">
        <v>40214</v>
      </c>
      <c r="F4950" t="s">
        <v>40215</v>
      </c>
      <c r="G4950" t="s">
        <v>3917</v>
      </c>
      <c r="H4950">
        <v>69.667699999999996</v>
      </c>
      <c r="I4950">
        <v>46.3</v>
      </c>
      <c r="K4950" t="s">
        <v>40216</v>
      </c>
      <c r="L4950">
        <v>20745</v>
      </c>
      <c r="M4950">
        <v>11848</v>
      </c>
      <c r="N4950" t="s">
        <v>39380</v>
      </c>
      <c r="O4950" t="s">
        <v>40217</v>
      </c>
    </row>
    <row r="4951" spans="1:16" x14ac:dyDescent="0.3">
      <c r="A4951" t="s">
        <v>40218</v>
      </c>
      <c r="B4951" t="s">
        <v>3912</v>
      </c>
      <c r="C4951" t="s">
        <v>40219</v>
      </c>
      <c r="D4951" t="s">
        <v>40220</v>
      </c>
      <c r="E4951" t="s">
        <v>40221</v>
      </c>
      <c r="F4951" t="s">
        <v>40222</v>
      </c>
      <c r="G4951" t="s">
        <v>3989</v>
      </c>
      <c r="H4951">
        <v>46.742199999999997</v>
      </c>
      <c r="I4951">
        <v>34.6</v>
      </c>
      <c r="K4951" t="s">
        <v>40223</v>
      </c>
      <c r="L4951">
        <v>4161</v>
      </c>
      <c r="M4951">
        <v>0</v>
      </c>
      <c r="N4951" t="s">
        <v>4243</v>
      </c>
      <c r="O4951" t="s">
        <v>40224</v>
      </c>
    </row>
    <row r="4952" spans="1:16" x14ac:dyDescent="0.3">
      <c r="A4952" t="s">
        <v>40225</v>
      </c>
      <c r="B4952" t="s">
        <v>4226</v>
      </c>
      <c r="D4952" t="s">
        <v>40226</v>
      </c>
      <c r="E4952" t="s">
        <v>39884</v>
      </c>
      <c r="F4952" t="s">
        <v>40227</v>
      </c>
      <c r="G4952" t="s">
        <v>3917</v>
      </c>
      <c r="H4952">
        <v>1153.1600000000001</v>
      </c>
      <c r="I4952">
        <v>35.1</v>
      </c>
      <c r="K4952" t="s">
        <v>40228</v>
      </c>
      <c r="L4952">
        <v>316480</v>
      </c>
      <c r="M4952">
        <v>0</v>
      </c>
      <c r="N4952" t="s">
        <v>6079</v>
      </c>
      <c r="O4952" t="s">
        <v>40229</v>
      </c>
    </row>
    <row r="4953" spans="1:16" x14ac:dyDescent="0.3">
      <c r="A4953" t="s">
        <v>40230</v>
      </c>
      <c r="B4953" t="s">
        <v>4226</v>
      </c>
      <c r="D4953" t="s">
        <v>40231</v>
      </c>
      <c r="E4953" t="s">
        <v>39884</v>
      </c>
      <c r="F4953" t="s">
        <v>40232</v>
      </c>
      <c r="G4953" t="s">
        <v>3917</v>
      </c>
      <c r="H4953">
        <v>1098.92</v>
      </c>
      <c r="I4953">
        <v>34.5</v>
      </c>
      <c r="K4953" t="s">
        <v>40233</v>
      </c>
      <c r="L4953">
        <v>189023</v>
      </c>
      <c r="M4953">
        <v>0</v>
      </c>
      <c r="N4953" t="s">
        <v>6079</v>
      </c>
      <c r="O4953" t="s">
        <v>40234</v>
      </c>
    </row>
    <row r="4954" spans="1:16" x14ac:dyDescent="0.3">
      <c r="A4954" t="s">
        <v>40235</v>
      </c>
      <c r="B4954" t="s">
        <v>4226</v>
      </c>
      <c r="D4954" t="s">
        <v>40236</v>
      </c>
      <c r="E4954" t="s">
        <v>39884</v>
      </c>
      <c r="F4954" t="s">
        <v>40237</v>
      </c>
      <c r="G4954" t="s">
        <v>3917</v>
      </c>
      <c r="H4954">
        <v>1093.4000000000001</v>
      </c>
      <c r="I4954">
        <v>34.4</v>
      </c>
      <c r="K4954" t="s">
        <v>40238</v>
      </c>
      <c r="L4954">
        <v>179075</v>
      </c>
      <c r="M4954">
        <v>0</v>
      </c>
      <c r="N4954" t="s">
        <v>6079</v>
      </c>
      <c r="O4954" t="s">
        <v>40239</v>
      </c>
    </row>
    <row r="4955" spans="1:16" x14ac:dyDescent="0.3">
      <c r="A4955" t="s">
        <v>40240</v>
      </c>
      <c r="B4955" t="s">
        <v>4226</v>
      </c>
      <c r="D4955" t="s">
        <v>40241</v>
      </c>
      <c r="E4955" t="s">
        <v>39884</v>
      </c>
      <c r="F4955" t="s">
        <v>40242</v>
      </c>
      <c r="G4955" t="s">
        <v>3917</v>
      </c>
      <c r="H4955">
        <v>1108.6400000000001</v>
      </c>
      <c r="I4955">
        <v>34.299999999999997</v>
      </c>
      <c r="K4955" t="s">
        <v>40243</v>
      </c>
      <c r="L4955">
        <v>333758</v>
      </c>
      <c r="M4955">
        <v>0</v>
      </c>
      <c r="N4955" t="s">
        <v>6079</v>
      </c>
      <c r="O4955" t="s">
        <v>40244</v>
      </c>
    </row>
    <row r="4956" spans="1:16" x14ac:dyDescent="0.3">
      <c r="A4956" t="s">
        <v>40245</v>
      </c>
      <c r="B4956" t="s">
        <v>4226</v>
      </c>
      <c r="D4956" t="s">
        <v>40246</v>
      </c>
      <c r="E4956" t="s">
        <v>39884</v>
      </c>
      <c r="F4956" t="s">
        <v>40247</v>
      </c>
      <c r="G4956" t="s">
        <v>3917</v>
      </c>
      <c r="H4956">
        <v>1105.0899999999999</v>
      </c>
      <c r="I4956">
        <v>34.700000000000003</v>
      </c>
      <c r="K4956" t="s">
        <v>40248</v>
      </c>
      <c r="L4956">
        <v>889014</v>
      </c>
      <c r="M4956">
        <v>0</v>
      </c>
      <c r="N4956" t="s">
        <v>6079</v>
      </c>
      <c r="O4956" t="s">
        <v>40249</v>
      </c>
    </row>
    <row r="4957" spans="1:16" x14ac:dyDescent="0.3">
      <c r="A4957" t="s">
        <v>40250</v>
      </c>
      <c r="B4957" t="s">
        <v>4226</v>
      </c>
      <c r="D4957" t="s">
        <v>40251</v>
      </c>
      <c r="E4957" t="s">
        <v>39884</v>
      </c>
      <c r="F4957" t="s">
        <v>40252</v>
      </c>
      <c r="G4957" t="s">
        <v>3917</v>
      </c>
      <c r="H4957">
        <v>1049.6600000000001</v>
      </c>
      <c r="I4957">
        <v>34.6</v>
      </c>
      <c r="K4957" t="s">
        <v>40253</v>
      </c>
      <c r="L4957">
        <v>155957</v>
      </c>
      <c r="M4957">
        <v>0</v>
      </c>
      <c r="N4957" t="s">
        <v>40254</v>
      </c>
      <c r="O4957" t="s">
        <v>40255</v>
      </c>
    </row>
    <row r="4958" spans="1:16" x14ac:dyDescent="0.3">
      <c r="A4958" t="s">
        <v>40256</v>
      </c>
      <c r="B4958" t="s">
        <v>4367</v>
      </c>
      <c r="C4958" t="s">
        <v>40257</v>
      </c>
      <c r="D4958" t="s">
        <v>40258</v>
      </c>
      <c r="E4958" t="s">
        <v>7278</v>
      </c>
      <c r="F4958" t="s">
        <v>40259</v>
      </c>
      <c r="G4958" t="s">
        <v>3917</v>
      </c>
      <c r="H4958">
        <v>669.774</v>
      </c>
      <c r="I4958">
        <v>39.9</v>
      </c>
      <c r="K4958" t="s">
        <v>40260</v>
      </c>
      <c r="L4958">
        <v>4488</v>
      </c>
      <c r="M4958">
        <v>0</v>
      </c>
      <c r="N4958" t="s">
        <v>4714</v>
      </c>
      <c r="O4958" t="s">
        <v>40261</v>
      </c>
    </row>
    <row r="4959" spans="1:16" x14ac:dyDescent="0.3">
      <c r="A4959" t="s">
        <v>40262</v>
      </c>
      <c r="B4959" t="s">
        <v>4367</v>
      </c>
      <c r="C4959" t="s">
        <v>40263</v>
      </c>
      <c r="D4959" t="s">
        <v>40264</v>
      </c>
      <c r="E4959" t="s">
        <v>7278</v>
      </c>
      <c r="F4959" t="s">
        <v>40265</v>
      </c>
      <c r="G4959" t="s">
        <v>3917</v>
      </c>
      <c r="H4959">
        <v>853.38599999999997</v>
      </c>
      <c r="I4959">
        <v>39.1</v>
      </c>
      <c r="K4959" t="s">
        <v>40266</v>
      </c>
      <c r="L4959">
        <v>9724</v>
      </c>
      <c r="M4959">
        <v>0</v>
      </c>
      <c r="N4959" t="s">
        <v>4714</v>
      </c>
      <c r="O4959" t="s">
        <v>40267</v>
      </c>
    </row>
    <row r="4960" spans="1:16" x14ac:dyDescent="0.3">
      <c r="A4960" t="s">
        <v>40268</v>
      </c>
      <c r="B4960" t="s">
        <v>4367</v>
      </c>
      <c r="C4960" t="s">
        <v>40269</v>
      </c>
      <c r="D4960" t="s">
        <v>40270</v>
      </c>
      <c r="E4960" t="s">
        <v>7278</v>
      </c>
      <c r="F4960" t="s">
        <v>40271</v>
      </c>
      <c r="G4960" t="s">
        <v>3917</v>
      </c>
      <c r="H4960">
        <v>868.34900000000005</v>
      </c>
      <c r="I4960">
        <v>40.200000000000003</v>
      </c>
      <c r="K4960" t="s">
        <v>40272</v>
      </c>
      <c r="L4960">
        <v>12236</v>
      </c>
      <c r="M4960">
        <v>0</v>
      </c>
      <c r="N4960" t="s">
        <v>4714</v>
      </c>
      <c r="O4960" t="s">
        <v>40273</v>
      </c>
    </row>
    <row r="4961" spans="1:17" x14ac:dyDescent="0.3">
      <c r="A4961" t="s">
        <v>40274</v>
      </c>
      <c r="B4961" t="s">
        <v>3923</v>
      </c>
      <c r="C4961" t="s">
        <v>40275</v>
      </c>
      <c r="D4961" t="s">
        <v>40276</v>
      </c>
      <c r="E4961" t="s">
        <v>40277</v>
      </c>
      <c r="F4961" t="s">
        <v>40278</v>
      </c>
      <c r="G4961" t="s">
        <v>3917</v>
      </c>
      <c r="H4961">
        <v>461.065</v>
      </c>
      <c r="I4961">
        <v>33.299999999999997</v>
      </c>
      <c r="K4961" t="s">
        <v>40279</v>
      </c>
      <c r="L4961">
        <v>122260</v>
      </c>
      <c r="M4961">
        <v>0</v>
      </c>
      <c r="N4961" t="s">
        <v>40280</v>
      </c>
      <c r="O4961" t="s">
        <v>40281</v>
      </c>
    </row>
    <row r="4962" spans="1:17" x14ac:dyDescent="0.3">
      <c r="A4962" t="s">
        <v>40282</v>
      </c>
      <c r="B4962" t="s">
        <v>4367</v>
      </c>
      <c r="D4962" t="s">
        <v>40283</v>
      </c>
      <c r="E4962" t="s">
        <v>40284</v>
      </c>
      <c r="F4962" t="s">
        <v>40285</v>
      </c>
      <c r="G4962" t="s">
        <v>3906</v>
      </c>
      <c r="H4962">
        <v>1342.66</v>
      </c>
      <c r="I4962">
        <v>37.931100000000001</v>
      </c>
      <c r="J4962" t="s">
        <v>40286</v>
      </c>
      <c r="K4962" t="s">
        <v>40287</v>
      </c>
      <c r="L4962">
        <v>340</v>
      </c>
      <c r="M4962">
        <v>42318</v>
      </c>
      <c r="N4962" t="s">
        <v>4243</v>
      </c>
      <c r="O4962" t="s">
        <v>40288</v>
      </c>
      <c r="P4962" t="s">
        <v>40289</v>
      </c>
    </row>
    <row r="4963" spans="1:17" x14ac:dyDescent="0.3">
      <c r="A4963" t="s">
        <v>40290</v>
      </c>
      <c r="B4963" t="s">
        <v>3984</v>
      </c>
      <c r="C4963" t="s">
        <v>40291</v>
      </c>
      <c r="D4963" t="s">
        <v>40292</v>
      </c>
      <c r="E4963" t="s">
        <v>40293</v>
      </c>
      <c r="F4963" t="s">
        <v>40294</v>
      </c>
      <c r="G4963" t="s">
        <v>3989</v>
      </c>
      <c r="H4963">
        <v>37.7697</v>
      </c>
      <c r="I4963">
        <v>48.3</v>
      </c>
      <c r="K4963" t="s">
        <v>40295</v>
      </c>
      <c r="L4963">
        <v>550</v>
      </c>
      <c r="M4963">
        <v>11779</v>
      </c>
      <c r="N4963" t="s">
        <v>14088</v>
      </c>
      <c r="O4963" t="s">
        <v>40296</v>
      </c>
      <c r="P4963" t="s">
        <v>40297</v>
      </c>
    </row>
    <row r="4964" spans="1:17" x14ac:dyDescent="0.3">
      <c r="A4964" t="s">
        <v>40298</v>
      </c>
      <c r="B4964" t="s">
        <v>4347</v>
      </c>
      <c r="C4964" t="s">
        <v>40299</v>
      </c>
      <c r="D4964" t="s">
        <v>40300</v>
      </c>
      <c r="E4964" t="s">
        <v>40301</v>
      </c>
      <c r="F4964" t="s">
        <v>40302</v>
      </c>
      <c r="G4964" t="s">
        <v>3989</v>
      </c>
      <c r="H4964">
        <v>27.1814</v>
      </c>
      <c r="I4964">
        <v>48.3</v>
      </c>
      <c r="K4964" t="s">
        <v>40303</v>
      </c>
      <c r="L4964">
        <v>559</v>
      </c>
      <c r="M4964">
        <v>0</v>
      </c>
      <c r="N4964" t="s">
        <v>7147</v>
      </c>
      <c r="O4964" t="s">
        <v>40304</v>
      </c>
      <c r="Q4964">
        <v>27</v>
      </c>
    </row>
    <row r="4965" spans="1:17" x14ac:dyDescent="0.3">
      <c r="A4965" t="s">
        <v>40305</v>
      </c>
      <c r="B4965" t="s">
        <v>4226</v>
      </c>
      <c r="C4965" t="s">
        <v>40306</v>
      </c>
      <c r="D4965" t="s">
        <v>40307</v>
      </c>
      <c r="E4965" t="s">
        <v>40308</v>
      </c>
      <c r="F4965" t="s">
        <v>40309</v>
      </c>
      <c r="G4965" t="s">
        <v>3917</v>
      </c>
      <c r="H4965">
        <v>288.96499999999997</v>
      </c>
      <c r="I4965">
        <v>44.4</v>
      </c>
      <c r="K4965" t="s">
        <v>40310</v>
      </c>
      <c r="L4965">
        <v>30458</v>
      </c>
      <c r="M4965">
        <v>0</v>
      </c>
      <c r="N4965" t="s">
        <v>40311</v>
      </c>
      <c r="O4965" t="s">
        <v>40312</v>
      </c>
    </row>
    <row r="4966" spans="1:17" x14ac:dyDescent="0.3">
      <c r="A4966" t="s">
        <v>40313</v>
      </c>
      <c r="B4966" t="s">
        <v>4347</v>
      </c>
      <c r="C4966" t="s">
        <v>40314</v>
      </c>
      <c r="D4966" t="s">
        <v>40315</v>
      </c>
      <c r="E4966" t="s">
        <v>40316</v>
      </c>
      <c r="F4966" t="s">
        <v>40317</v>
      </c>
      <c r="G4966" t="s">
        <v>3989</v>
      </c>
      <c r="H4966">
        <v>49.873899999999999</v>
      </c>
      <c r="I4966">
        <v>57.1</v>
      </c>
      <c r="K4966" t="s">
        <v>40318</v>
      </c>
      <c r="L4966">
        <v>351</v>
      </c>
      <c r="M4966">
        <v>15576</v>
      </c>
      <c r="N4966" t="s">
        <v>40311</v>
      </c>
      <c r="O4966" t="s">
        <v>40319</v>
      </c>
    </row>
    <row r="4967" spans="1:17" x14ac:dyDescent="0.3">
      <c r="A4967" t="s">
        <v>40320</v>
      </c>
      <c r="B4967" t="s">
        <v>4226</v>
      </c>
      <c r="C4967" t="s">
        <v>40321</v>
      </c>
      <c r="D4967" t="s">
        <v>40322</v>
      </c>
      <c r="E4967" t="s">
        <v>40323</v>
      </c>
      <c r="F4967" t="s">
        <v>40324</v>
      </c>
      <c r="G4967" t="s">
        <v>3917</v>
      </c>
      <c r="H4967">
        <v>505.154</v>
      </c>
      <c r="I4967">
        <v>35.9</v>
      </c>
      <c r="K4967" t="s">
        <v>40325</v>
      </c>
      <c r="L4967">
        <v>96046</v>
      </c>
      <c r="M4967">
        <v>0</v>
      </c>
      <c r="N4967" t="s">
        <v>7147</v>
      </c>
      <c r="O4967" t="s">
        <v>40326</v>
      </c>
    </row>
    <row r="4968" spans="1:17" x14ac:dyDescent="0.3">
      <c r="A4968" t="s">
        <v>40327</v>
      </c>
      <c r="B4968" t="s">
        <v>3984</v>
      </c>
      <c r="C4968" t="s">
        <v>40328</v>
      </c>
      <c r="D4968" t="s">
        <v>40329</v>
      </c>
      <c r="E4968" t="s">
        <v>40330</v>
      </c>
      <c r="F4968" t="s">
        <v>40331</v>
      </c>
      <c r="G4968" t="s">
        <v>3917</v>
      </c>
      <c r="H4968">
        <v>34.972499999999997</v>
      </c>
      <c r="I4968">
        <v>52.5</v>
      </c>
      <c r="K4968" t="s">
        <v>40332</v>
      </c>
      <c r="L4968">
        <v>173</v>
      </c>
      <c r="M4968">
        <v>11142</v>
      </c>
      <c r="N4968" t="s">
        <v>7147</v>
      </c>
      <c r="O4968" t="s">
        <v>40333</v>
      </c>
      <c r="Q4968">
        <v>20</v>
      </c>
    </row>
    <row r="4969" spans="1:17" x14ac:dyDescent="0.3">
      <c r="A4969" t="s">
        <v>40334</v>
      </c>
      <c r="B4969" t="s">
        <v>3984</v>
      </c>
      <c r="C4969" t="s">
        <v>40335</v>
      </c>
      <c r="D4969" t="s">
        <v>40336</v>
      </c>
      <c r="E4969" t="s">
        <v>40337</v>
      </c>
      <c r="F4969" t="s">
        <v>40338</v>
      </c>
      <c r="G4969" t="s">
        <v>3989</v>
      </c>
      <c r="H4969">
        <v>30.292100000000001</v>
      </c>
      <c r="I4969">
        <v>52.8</v>
      </c>
      <c r="K4969" t="s">
        <v>40339</v>
      </c>
      <c r="L4969">
        <v>96</v>
      </c>
      <c r="M4969">
        <v>0</v>
      </c>
      <c r="N4969" t="s">
        <v>12033</v>
      </c>
      <c r="O4969" t="s">
        <v>40340</v>
      </c>
    </row>
    <row r="4970" spans="1:17" x14ac:dyDescent="0.3">
      <c r="A4970" t="s">
        <v>40341</v>
      </c>
      <c r="B4970" t="s">
        <v>3984</v>
      </c>
      <c r="C4970" t="s">
        <v>40342</v>
      </c>
      <c r="D4970" t="s">
        <v>40343</v>
      </c>
      <c r="E4970" t="s">
        <v>40344</v>
      </c>
      <c r="F4970" t="s">
        <v>40345</v>
      </c>
      <c r="G4970" t="s">
        <v>3989</v>
      </c>
      <c r="H4970">
        <v>28.825199999999999</v>
      </c>
      <c r="I4970">
        <v>53</v>
      </c>
      <c r="K4970" t="s">
        <v>40346</v>
      </c>
      <c r="L4970">
        <v>519</v>
      </c>
      <c r="M4970">
        <v>0</v>
      </c>
      <c r="N4970" t="s">
        <v>12033</v>
      </c>
      <c r="O4970" t="s">
        <v>40347</v>
      </c>
    </row>
    <row r="4971" spans="1:17" x14ac:dyDescent="0.3">
      <c r="A4971" t="s">
        <v>40348</v>
      </c>
      <c r="B4971" t="s">
        <v>4226</v>
      </c>
      <c r="D4971" t="s">
        <v>40349</v>
      </c>
      <c r="E4971" t="s">
        <v>40350</v>
      </c>
      <c r="F4971" t="s">
        <v>40351</v>
      </c>
      <c r="G4971" t="s">
        <v>3917</v>
      </c>
      <c r="H4971">
        <v>326.2</v>
      </c>
      <c r="I4971">
        <v>36.299999999999997</v>
      </c>
      <c r="K4971" t="s">
        <v>40352</v>
      </c>
      <c r="L4971">
        <v>1523</v>
      </c>
      <c r="M4971">
        <v>0</v>
      </c>
      <c r="N4971" t="s">
        <v>7147</v>
      </c>
      <c r="O4971" t="s">
        <v>40353</v>
      </c>
    </row>
    <row r="4972" spans="1:17" x14ac:dyDescent="0.3">
      <c r="A4972" t="s">
        <v>40354</v>
      </c>
      <c r="B4972" t="s">
        <v>3923</v>
      </c>
      <c r="C4972" t="s">
        <v>40355</v>
      </c>
      <c r="D4972" t="s">
        <v>40356</v>
      </c>
      <c r="E4972" t="s">
        <v>40357</v>
      </c>
      <c r="F4972" t="s">
        <v>40358</v>
      </c>
      <c r="G4972" t="s">
        <v>3906</v>
      </c>
      <c r="H4972">
        <v>809.99300000000005</v>
      </c>
      <c r="I4972">
        <v>35.852800000000002</v>
      </c>
      <c r="J4972" t="s">
        <v>40359</v>
      </c>
      <c r="K4972" t="s">
        <v>40360</v>
      </c>
      <c r="L4972">
        <v>321</v>
      </c>
      <c r="M4972">
        <v>0</v>
      </c>
      <c r="N4972" t="s">
        <v>10075</v>
      </c>
      <c r="O4972" t="s">
        <v>40361</v>
      </c>
    </row>
    <row r="4973" spans="1:17" x14ac:dyDescent="0.3">
      <c r="A4973" t="s">
        <v>40362</v>
      </c>
      <c r="B4973" t="s">
        <v>3923</v>
      </c>
      <c r="C4973" t="s">
        <v>40363</v>
      </c>
      <c r="D4973" t="s">
        <v>40364</v>
      </c>
      <c r="E4973" t="s">
        <v>40365</v>
      </c>
      <c r="F4973" t="s">
        <v>40366</v>
      </c>
      <c r="G4973" t="s">
        <v>3906</v>
      </c>
      <c r="H4973">
        <v>4634.1400000000003</v>
      </c>
      <c r="I4973">
        <v>45.878100000000003</v>
      </c>
      <c r="J4973" t="s">
        <v>40367</v>
      </c>
      <c r="K4973" t="s">
        <v>40368</v>
      </c>
      <c r="L4973">
        <v>646</v>
      </c>
      <c r="M4973">
        <v>0</v>
      </c>
      <c r="N4973" t="s">
        <v>9373</v>
      </c>
      <c r="O4973" t="s">
        <v>40369</v>
      </c>
    </row>
    <row r="4974" spans="1:17" x14ac:dyDescent="0.3">
      <c r="A4974" t="s">
        <v>40370</v>
      </c>
      <c r="B4974" t="s">
        <v>4267</v>
      </c>
      <c r="C4974" t="s">
        <v>40371</v>
      </c>
      <c r="D4974" t="s">
        <v>40372</v>
      </c>
      <c r="E4974" t="s">
        <v>40373</v>
      </c>
      <c r="F4974" t="s">
        <v>40374</v>
      </c>
      <c r="G4974" t="s">
        <v>3917</v>
      </c>
      <c r="H4974">
        <v>2472.0700000000002</v>
      </c>
      <c r="I4974">
        <v>32.1</v>
      </c>
      <c r="K4974" t="s">
        <v>40375</v>
      </c>
      <c r="L4974">
        <v>105182</v>
      </c>
      <c r="M4974">
        <v>0</v>
      </c>
      <c r="N4974" t="s">
        <v>8873</v>
      </c>
      <c r="O4974" t="s">
        <v>40376</v>
      </c>
    </row>
    <row r="4975" spans="1:17" x14ac:dyDescent="0.3">
      <c r="A4975" t="s">
        <v>40377</v>
      </c>
      <c r="B4975" t="s">
        <v>4091</v>
      </c>
      <c r="C4975" t="s">
        <v>40378</v>
      </c>
      <c r="D4975" t="s">
        <v>40379</v>
      </c>
      <c r="E4975" t="s">
        <v>40380</v>
      </c>
      <c r="F4975" t="s">
        <v>40381</v>
      </c>
      <c r="G4975" t="s">
        <v>3917</v>
      </c>
      <c r="H4975">
        <v>9.0157100000000003</v>
      </c>
      <c r="I4975">
        <v>30</v>
      </c>
      <c r="K4975" t="s">
        <v>40382</v>
      </c>
      <c r="L4975">
        <v>11</v>
      </c>
      <c r="M4975">
        <v>3979</v>
      </c>
      <c r="N4975" t="s">
        <v>13222</v>
      </c>
      <c r="O4975" t="s">
        <v>40383</v>
      </c>
    </row>
    <row r="4976" spans="1:17" x14ac:dyDescent="0.3">
      <c r="A4976" t="s">
        <v>40384</v>
      </c>
      <c r="B4976" t="s">
        <v>4367</v>
      </c>
      <c r="C4976" t="s">
        <v>40385</v>
      </c>
      <c r="D4976" t="s">
        <v>40386</v>
      </c>
      <c r="E4976" t="s">
        <v>40387</v>
      </c>
      <c r="F4976" t="s">
        <v>40388</v>
      </c>
      <c r="G4976" t="s">
        <v>3989</v>
      </c>
      <c r="H4976">
        <v>1003.74</v>
      </c>
      <c r="I4976">
        <v>41.6</v>
      </c>
      <c r="K4976" t="s">
        <v>40389</v>
      </c>
      <c r="L4976">
        <v>1364</v>
      </c>
      <c r="M4976">
        <v>0</v>
      </c>
      <c r="N4976" t="s">
        <v>13222</v>
      </c>
      <c r="O4976" t="s">
        <v>40390</v>
      </c>
    </row>
    <row r="4977" spans="1:16" x14ac:dyDescent="0.3">
      <c r="A4977" t="s">
        <v>40391</v>
      </c>
      <c r="B4977" t="s">
        <v>4367</v>
      </c>
      <c r="C4977" t="s">
        <v>40392</v>
      </c>
      <c r="D4977" t="s">
        <v>40393</v>
      </c>
      <c r="E4977" t="s">
        <v>40394</v>
      </c>
      <c r="F4977" t="s">
        <v>40395</v>
      </c>
      <c r="G4977" t="s">
        <v>3917</v>
      </c>
      <c r="H4977">
        <v>735.303</v>
      </c>
      <c r="I4977">
        <v>38.1</v>
      </c>
      <c r="K4977" t="s">
        <v>40396</v>
      </c>
      <c r="L4977">
        <v>27639</v>
      </c>
      <c r="M4977">
        <v>35381</v>
      </c>
      <c r="N4977" t="s">
        <v>13222</v>
      </c>
      <c r="O4977" t="s">
        <v>40397</v>
      </c>
    </row>
    <row r="4978" spans="1:16" x14ac:dyDescent="0.3">
      <c r="A4978" t="s">
        <v>40398</v>
      </c>
      <c r="B4978" t="s">
        <v>4208</v>
      </c>
      <c r="C4978" t="s">
        <v>40399</v>
      </c>
      <c r="D4978" t="s">
        <v>40400</v>
      </c>
      <c r="E4978" t="s">
        <v>40401</v>
      </c>
      <c r="F4978" t="s">
        <v>40402</v>
      </c>
      <c r="G4978" t="s">
        <v>3906</v>
      </c>
      <c r="H4978">
        <v>122.994</v>
      </c>
      <c r="I4978">
        <v>38.499699999999997</v>
      </c>
      <c r="J4978" t="s">
        <v>40403</v>
      </c>
      <c r="L4978">
        <v>6</v>
      </c>
      <c r="M4978">
        <v>0</v>
      </c>
      <c r="N4978" t="s">
        <v>40404</v>
      </c>
      <c r="O4978" t="s">
        <v>40405</v>
      </c>
    </row>
    <row r="4979" spans="1:16" x14ac:dyDescent="0.3">
      <c r="A4979" t="s">
        <v>40406</v>
      </c>
      <c r="B4979" t="s">
        <v>4367</v>
      </c>
      <c r="C4979" t="s">
        <v>40407</v>
      </c>
      <c r="D4979" t="s">
        <v>40408</v>
      </c>
      <c r="E4979" t="s">
        <v>40409</v>
      </c>
      <c r="F4979" t="s">
        <v>40410</v>
      </c>
      <c r="G4979" t="s">
        <v>3906</v>
      </c>
      <c r="H4979">
        <v>932.93</v>
      </c>
      <c r="I4979">
        <v>41.393000000000001</v>
      </c>
      <c r="J4979" t="s">
        <v>40411</v>
      </c>
      <c r="K4979" t="s">
        <v>40412</v>
      </c>
      <c r="L4979">
        <v>188</v>
      </c>
      <c r="M4979">
        <v>41106</v>
      </c>
      <c r="N4979" t="s">
        <v>19817</v>
      </c>
      <c r="O4979" t="s">
        <v>40413</v>
      </c>
      <c r="P4979" t="s">
        <v>40414</v>
      </c>
    </row>
    <row r="4980" spans="1:16" x14ac:dyDescent="0.3">
      <c r="A4980" t="s">
        <v>40415</v>
      </c>
      <c r="B4980" t="s">
        <v>3984</v>
      </c>
      <c r="C4980" t="s">
        <v>40416</v>
      </c>
      <c r="D4980" t="s">
        <v>40417</v>
      </c>
      <c r="E4980" t="s">
        <v>40418</v>
      </c>
      <c r="F4980" t="s">
        <v>40419</v>
      </c>
      <c r="G4980" t="s">
        <v>3917</v>
      </c>
      <c r="H4980">
        <v>32.702100000000002</v>
      </c>
      <c r="I4980">
        <v>54.1</v>
      </c>
      <c r="K4980" t="s">
        <v>40420</v>
      </c>
      <c r="L4980">
        <v>1384</v>
      </c>
      <c r="M4980">
        <v>0</v>
      </c>
      <c r="N4980" t="s">
        <v>19817</v>
      </c>
      <c r="O4980" t="s">
        <v>40421</v>
      </c>
    </row>
    <row r="4981" spans="1:16" x14ac:dyDescent="0.3">
      <c r="A4981" t="s">
        <v>40422</v>
      </c>
      <c r="B4981" t="s">
        <v>3984</v>
      </c>
      <c r="C4981" t="s">
        <v>40423</v>
      </c>
      <c r="D4981" t="s">
        <v>40424</v>
      </c>
      <c r="E4981" t="s">
        <v>40418</v>
      </c>
      <c r="F4981" t="s">
        <v>40425</v>
      </c>
      <c r="G4981" t="s">
        <v>3917</v>
      </c>
      <c r="H4981">
        <v>32.982900000000001</v>
      </c>
      <c r="I4981">
        <v>54.1</v>
      </c>
      <c r="K4981" t="s">
        <v>40426</v>
      </c>
      <c r="L4981">
        <v>1301</v>
      </c>
      <c r="M4981">
        <v>0</v>
      </c>
      <c r="N4981" t="s">
        <v>19817</v>
      </c>
      <c r="O4981" t="s">
        <v>40427</v>
      </c>
    </row>
    <row r="4982" spans="1:16" x14ac:dyDescent="0.3">
      <c r="A4982" t="s">
        <v>40428</v>
      </c>
      <c r="B4982" t="s">
        <v>3984</v>
      </c>
      <c r="C4982" t="s">
        <v>40429</v>
      </c>
      <c r="D4982" t="s">
        <v>40430</v>
      </c>
      <c r="E4982" t="s">
        <v>40418</v>
      </c>
      <c r="F4982" t="s">
        <v>40431</v>
      </c>
      <c r="G4982" t="s">
        <v>3917</v>
      </c>
      <c r="H4982">
        <v>32.855699999999999</v>
      </c>
      <c r="I4982">
        <v>54.1</v>
      </c>
      <c r="K4982" t="s">
        <v>40432</v>
      </c>
      <c r="L4982">
        <v>1231</v>
      </c>
      <c r="M4982">
        <v>0</v>
      </c>
      <c r="N4982" t="s">
        <v>19817</v>
      </c>
      <c r="O4982" t="s">
        <v>40433</v>
      </c>
    </row>
    <row r="4983" spans="1:16" x14ac:dyDescent="0.3">
      <c r="A4983" t="s">
        <v>40434</v>
      </c>
      <c r="B4983" t="s">
        <v>3984</v>
      </c>
      <c r="C4983" t="s">
        <v>40435</v>
      </c>
      <c r="D4983" t="s">
        <v>40436</v>
      </c>
      <c r="E4983" t="s">
        <v>40418</v>
      </c>
      <c r="F4983" t="s">
        <v>40437</v>
      </c>
      <c r="G4983" t="s">
        <v>3917</v>
      </c>
      <c r="H4983">
        <v>33.080399999999997</v>
      </c>
      <c r="I4983">
        <v>54.1</v>
      </c>
      <c r="K4983" t="s">
        <v>40438</v>
      </c>
      <c r="L4983">
        <v>1448</v>
      </c>
      <c r="M4983">
        <v>0</v>
      </c>
      <c r="N4983" t="s">
        <v>19817</v>
      </c>
      <c r="O4983" t="s">
        <v>40439</v>
      </c>
    </row>
    <row r="4984" spans="1:16" x14ac:dyDescent="0.3">
      <c r="A4984" t="s">
        <v>40440</v>
      </c>
      <c r="B4984" t="s">
        <v>3984</v>
      </c>
      <c r="C4984" t="s">
        <v>40441</v>
      </c>
      <c r="D4984" t="s">
        <v>40442</v>
      </c>
      <c r="E4984" t="s">
        <v>40418</v>
      </c>
      <c r="F4984" t="s">
        <v>40443</v>
      </c>
      <c r="G4984" t="s">
        <v>3917</v>
      </c>
      <c r="H4984">
        <v>32.651400000000002</v>
      </c>
      <c r="I4984">
        <v>54.1</v>
      </c>
      <c r="K4984" t="s">
        <v>40444</v>
      </c>
      <c r="L4984">
        <v>1270</v>
      </c>
      <c r="M4984">
        <v>0</v>
      </c>
      <c r="N4984" t="s">
        <v>19817</v>
      </c>
      <c r="O4984" t="s">
        <v>40445</v>
      </c>
    </row>
    <row r="4985" spans="1:16" x14ac:dyDescent="0.3">
      <c r="A4985" t="s">
        <v>40446</v>
      </c>
      <c r="B4985" t="s">
        <v>3984</v>
      </c>
      <c r="C4985" t="s">
        <v>40447</v>
      </c>
      <c r="D4985" t="s">
        <v>40448</v>
      </c>
      <c r="E4985" t="s">
        <v>40418</v>
      </c>
      <c r="F4985" t="s">
        <v>40449</v>
      </c>
      <c r="G4985" t="s">
        <v>3917</v>
      </c>
      <c r="H4985">
        <v>33.145899999999997</v>
      </c>
      <c r="I4985">
        <v>54</v>
      </c>
      <c r="K4985" t="s">
        <v>40450</v>
      </c>
      <c r="L4985">
        <v>2256</v>
      </c>
      <c r="M4985">
        <v>0</v>
      </c>
      <c r="N4985" t="s">
        <v>19817</v>
      </c>
      <c r="O4985" t="s">
        <v>40451</v>
      </c>
    </row>
    <row r="4986" spans="1:16" x14ac:dyDescent="0.3">
      <c r="A4986" t="s">
        <v>40452</v>
      </c>
      <c r="B4986" t="s">
        <v>6388</v>
      </c>
      <c r="D4986" t="s">
        <v>40453</v>
      </c>
      <c r="E4986" t="s">
        <v>40454</v>
      </c>
      <c r="F4986" t="s">
        <v>40455</v>
      </c>
      <c r="G4986" t="s">
        <v>3906</v>
      </c>
      <c r="H4986">
        <v>2298.56</v>
      </c>
      <c r="I4986">
        <v>44.209800000000001</v>
      </c>
      <c r="J4986" t="s">
        <v>40456</v>
      </c>
      <c r="K4986" t="s">
        <v>40457</v>
      </c>
      <c r="L4986">
        <v>383</v>
      </c>
      <c r="M4986">
        <v>50852</v>
      </c>
      <c r="N4986" t="s">
        <v>19817</v>
      </c>
      <c r="O4986" t="s">
        <v>40458</v>
      </c>
      <c r="P4986" t="s">
        <v>40459</v>
      </c>
    </row>
    <row r="4987" spans="1:16" x14ac:dyDescent="0.3">
      <c r="A4987" t="s">
        <v>40460</v>
      </c>
      <c r="B4987" t="s">
        <v>4772</v>
      </c>
      <c r="C4987" t="s">
        <v>40461</v>
      </c>
      <c r="D4987" t="s">
        <v>40462</v>
      </c>
      <c r="E4987" t="s">
        <v>40463</v>
      </c>
      <c r="F4987" t="s">
        <v>40464</v>
      </c>
      <c r="G4987" t="s">
        <v>3989</v>
      </c>
      <c r="H4987">
        <v>116.304</v>
      </c>
      <c r="I4987">
        <v>56.6</v>
      </c>
      <c r="K4987" t="s">
        <v>40465</v>
      </c>
      <c r="L4987">
        <v>905</v>
      </c>
      <c r="M4987">
        <v>0</v>
      </c>
      <c r="N4987" t="s">
        <v>25453</v>
      </c>
      <c r="O4987" t="s">
        <v>40466</v>
      </c>
    </row>
    <row r="4988" spans="1:16" x14ac:dyDescent="0.3">
      <c r="A4988" t="s">
        <v>40467</v>
      </c>
      <c r="B4988" t="s">
        <v>4443</v>
      </c>
      <c r="C4988" t="s">
        <v>40468</v>
      </c>
      <c r="D4988" t="s">
        <v>40469</v>
      </c>
      <c r="E4988" t="s">
        <v>40470</v>
      </c>
      <c r="F4988" t="s">
        <v>40471</v>
      </c>
      <c r="G4988" t="s">
        <v>3917</v>
      </c>
      <c r="H4988">
        <v>2306.5500000000002</v>
      </c>
      <c r="I4988">
        <v>42.1</v>
      </c>
      <c r="K4988" t="s">
        <v>40472</v>
      </c>
      <c r="L4988">
        <v>562436</v>
      </c>
      <c r="M4988">
        <v>0</v>
      </c>
      <c r="N4988" t="s">
        <v>25453</v>
      </c>
      <c r="O4988" t="s">
        <v>40473</v>
      </c>
    </row>
    <row r="4989" spans="1:16" x14ac:dyDescent="0.3">
      <c r="A4989" t="s">
        <v>3774</v>
      </c>
      <c r="B4989" t="s">
        <v>3984</v>
      </c>
      <c r="C4989" t="s">
        <v>40474</v>
      </c>
      <c r="D4989" t="s">
        <v>40475</v>
      </c>
      <c r="E4989" t="s">
        <v>40476</v>
      </c>
      <c r="F4989" t="s">
        <v>40477</v>
      </c>
      <c r="G4989" t="s">
        <v>3917</v>
      </c>
      <c r="H4989">
        <v>26.325900000000001</v>
      </c>
      <c r="I4989">
        <v>52.2</v>
      </c>
      <c r="K4989" t="s">
        <v>40478</v>
      </c>
      <c r="L4989">
        <v>53</v>
      </c>
      <c r="M4989">
        <v>0</v>
      </c>
      <c r="N4989" t="s">
        <v>9341</v>
      </c>
      <c r="O4989" t="s">
        <v>40479</v>
      </c>
    </row>
    <row r="4990" spans="1:16" x14ac:dyDescent="0.3">
      <c r="A4990" t="s">
        <v>40480</v>
      </c>
      <c r="B4990" t="s">
        <v>4635</v>
      </c>
      <c r="D4990" t="s">
        <v>40481</v>
      </c>
      <c r="E4990" t="s">
        <v>18400</v>
      </c>
      <c r="F4990" t="s">
        <v>40482</v>
      </c>
      <c r="G4990" t="s">
        <v>3917</v>
      </c>
      <c r="H4990">
        <v>1149.5999999999999</v>
      </c>
      <c r="I4990">
        <v>39.700000000000003</v>
      </c>
      <c r="K4990" t="s">
        <v>40483</v>
      </c>
      <c r="L4990">
        <v>63344</v>
      </c>
      <c r="M4990">
        <v>0</v>
      </c>
      <c r="N4990" t="s">
        <v>9341</v>
      </c>
      <c r="O4990" t="s">
        <v>40484</v>
      </c>
    </row>
    <row r="4991" spans="1:16" x14ac:dyDescent="0.3">
      <c r="A4991" t="s">
        <v>40485</v>
      </c>
      <c r="B4991" t="s">
        <v>3923</v>
      </c>
      <c r="C4991" t="s">
        <v>40486</v>
      </c>
      <c r="D4991" t="s">
        <v>40487</v>
      </c>
      <c r="E4991" t="s">
        <v>40488</v>
      </c>
      <c r="F4991" t="s">
        <v>40489</v>
      </c>
      <c r="G4991" t="s">
        <v>3906</v>
      </c>
      <c r="H4991">
        <v>8125.6</v>
      </c>
      <c r="I4991">
        <v>35.452100000000002</v>
      </c>
      <c r="J4991" t="s">
        <v>40490</v>
      </c>
      <c r="K4991" t="s">
        <v>40491</v>
      </c>
      <c r="L4991">
        <v>8216</v>
      </c>
      <c r="M4991">
        <v>0</v>
      </c>
      <c r="N4991" t="s">
        <v>12033</v>
      </c>
      <c r="O4991" t="s">
        <v>40492</v>
      </c>
    </row>
    <row r="4992" spans="1:16" x14ac:dyDescent="0.3">
      <c r="A4992" t="s">
        <v>40493</v>
      </c>
      <c r="B4992" t="s">
        <v>3923</v>
      </c>
      <c r="D4992" t="s">
        <v>40494</v>
      </c>
      <c r="E4992" t="s">
        <v>9438</v>
      </c>
      <c r="F4992" t="s">
        <v>40495</v>
      </c>
      <c r="G4992" t="s">
        <v>3917</v>
      </c>
      <c r="H4992">
        <v>542.34299999999996</v>
      </c>
      <c r="I4992">
        <v>37.4</v>
      </c>
      <c r="K4992" t="s">
        <v>40496</v>
      </c>
      <c r="L4992">
        <v>72649</v>
      </c>
      <c r="M4992">
        <v>0</v>
      </c>
      <c r="N4992" t="s">
        <v>8797</v>
      </c>
      <c r="O4992" t="s">
        <v>40497</v>
      </c>
    </row>
    <row r="4993" spans="1:15" x14ac:dyDescent="0.3">
      <c r="A4993" t="s">
        <v>40498</v>
      </c>
      <c r="B4993" t="s">
        <v>3923</v>
      </c>
      <c r="D4993" t="s">
        <v>40499</v>
      </c>
      <c r="E4993" t="s">
        <v>9438</v>
      </c>
      <c r="F4993" t="s">
        <v>40500</v>
      </c>
      <c r="G4993" t="s">
        <v>3917</v>
      </c>
      <c r="H4993">
        <v>384.77</v>
      </c>
      <c r="I4993">
        <v>33.9</v>
      </c>
      <c r="K4993" t="s">
        <v>40501</v>
      </c>
      <c r="L4993">
        <v>150640</v>
      </c>
      <c r="M4993">
        <v>0</v>
      </c>
      <c r="N4993" t="s">
        <v>8797</v>
      </c>
      <c r="O4993" t="s">
        <v>40502</v>
      </c>
    </row>
    <row r="4994" spans="1:15" x14ac:dyDescent="0.3">
      <c r="A4994" t="s">
        <v>40503</v>
      </c>
      <c r="B4994" t="s">
        <v>3923</v>
      </c>
      <c r="D4994" t="s">
        <v>40504</v>
      </c>
      <c r="E4994" t="s">
        <v>9438</v>
      </c>
      <c r="F4994" t="s">
        <v>40505</v>
      </c>
      <c r="G4994" t="s">
        <v>3917</v>
      </c>
      <c r="H4994">
        <v>182.59200000000001</v>
      </c>
      <c r="I4994">
        <v>34.9</v>
      </c>
      <c r="K4994" t="s">
        <v>40506</v>
      </c>
      <c r="L4994">
        <v>123951</v>
      </c>
      <c r="M4994">
        <v>0</v>
      </c>
      <c r="N4994" t="s">
        <v>8797</v>
      </c>
      <c r="O4994" t="s">
        <v>40507</v>
      </c>
    </row>
    <row r="4995" spans="1:15" x14ac:dyDescent="0.3">
      <c r="A4995" t="s">
        <v>40508</v>
      </c>
      <c r="B4995" t="s">
        <v>3923</v>
      </c>
      <c r="D4995" t="s">
        <v>40509</v>
      </c>
      <c r="E4995" t="s">
        <v>9438</v>
      </c>
      <c r="F4995" t="s">
        <v>40510</v>
      </c>
      <c r="G4995" t="s">
        <v>3917</v>
      </c>
      <c r="H4995">
        <v>164.46899999999999</v>
      </c>
      <c r="I4995">
        <v>32.9</v>
      </c>
      <c r="K4995" t="s">
        <v>40511</v>
      </c>
      <c r="L4995">
        <v>128459</v>
      </c>
      <c r="M4995">
        <v>0</v>
      </c>
      <c r="N4995" t="s">
        <v>8797</v>
      </c>
      <c r="O4995" t="s">
        <v>40512</v>
      </c>
    </row>
    <row r="4996" spans="1:15" x14ac:dyDescent="0.3">
      <c r="A4996" t="s">
        <v>40513</v>
      </c>
      <c r="B4996" t="s">
        <v>3923</v>
      </c>
      <c r="D4996" t="s">
        <v>40514</v>
      </c>
      <c r="E4996" t="s">
        <v>9438</v>
      </c>
      <c r="F4996" t="s">
        <v>40515</v>
      </c>
      <c r="G4996" t="s">
        <v>3917</v>
      </c>
      <c r="H4996">
        <v>147.321</v>
      </c>
      <c r="I4996">
        <v>35.6</v>
      </c>
      <c r="K4996" t="s">
        <v>40516</v>
      </c>
      <c r="L4996">
        <v>37531</v>
      </c>
      <c r="M4996">
        <v>0</v>
      </c>
      <c r="N4996" t="s">
        <v>8797</v>
      </c>
      <c r="O4996" t="s">
        <v>40517</v>
      </c>
    </row>
    <row r="4997" spans="1:15" x14ac:dyDescent="0.3">
      <c r="A4997" t="s">
        <v>40518</v>
      </c>
      <c r="B4997" t="s">
        <v>3923</v>
      </c>
      <c r="D4997" t="s">
        <v>40519</v>
      </c>
      <c r="E4997" t="s">
        <v>9438</v>
      </c>
      <c r="F4997" t="s">
        <v>40520</v>
      </c>
      <c r="G4997" t="s">
        <v>3917</v>
      </c>
      <c r="H4997">
        <v>362.11399999999998</v>
      </c>
      <c r="I4997">
        <v>34.6</v>
      </c>
      <c r="K4997" t="s">
        <v>40521</v>
      </c>
      <c r="L4997">
        <v>80289</v>
      </c>
      <c r="M4997">
        <v>0</v>
      </c>
      <c r="N4997" t="s">
        <v>8797</v>
      </c>
      <c r="O4997" t="s">
        <v>40522</v>
      </c>
    </row>
    <row r="4998" spans="1:15" x14ac:dyDescent="0.3">
      <c r="A4998" t="s">
        <v>40523</v>
      </c>
      <c r="B4998" t="s">
        <v>3923</v>
      </c>
      <c r="D4998" t="s">
        <v>40524</v>
      </c>
      <c r="E4998" t="s">
        <v>9438</v>
      </c>
      <c r="F4998" t="s">
        <v>40525</v>
      </c>
      <c r="G4998" t="s">
        <v>3917</v>
      </c>
      <c r="H4998">
        <v>293.60199999999998</v>
      </c>
      <c r="I4998">
        <v>30.8</v>
      </c>
      <c r="K4998" t="s">
        <v>40526</v>
      </c>
      <c r="L4998">
        <v>212649</v>
      </c>
      <c r="M4998">
        <v>0</v>
      </c>
      <c r="N4998" t="s">
        <v>8797</v>
      </c>
      <c r="O4998" t="s">
        <v>40527</v>
      </c>
    </row>
    <row r="4999" spans="1:15" x14ac:dyDescent="0.3">
      <c r="A4999" t="s">
        <v>40528</v>
      </c>
      <c r="B4999" t="s">
        <v>3923</v>
      </c>
      <c r="D4999" t="s">
        <v>40529</v>
      </c>
      <c r="E4999" t="s">
        <v>9438</v>
      </c>
      <c r="F4999" t="s">
        <v>40530</v>
      </c>
      <c r="G4999" t="s">
        <v>3917</v>
      </c>
      <c r="H4999">
        <v>361.245</v>
      </c>
      <c r="I4999">
        <v>33.5</v>
      </c>
      <c r="K4999" t="s">
        <v>40531</v>
      </c>
      <c r="L4999">
        <v>191171</v>
      </c>
      <c r="M4999">
        <v>0</v>
      </c>
      <c r="N4999" t="s">
        <v>8797</v>
      </c>
      <c r="O4999" t="s">
        <v>40532</v>
      </c>
    </row>
    <row r="5000" spans="1:15" x14ac:dyDescent="0.3">
      <c r="A5000" t="s">
        <v>40533</v>
      </c>
      <c r="B5000" t="s">
        <v>3923</v>
      </c>
      <c r="D5000" t="s">
        <v>40534</v>
      </c>
      <c r="E5000" t="s">
        <v>9438</v>
      </c>
      <c r="F5000" t="s">
        <v>40535</v>
      </c>
      <c r="G5000" t="s">
        <v>3917</v>
      </c>
      <c r="H5000">
        <v>203.91900000000001</v>
      </c>
      <c r="I5000">
        <v>36.5</v>
      </c>
      <c r="K5000" t="s">
        <v>40536</v>
      </c>
      <c r="L5000">
        <v>61090</v>
      </c>
      <c r="M5000">
        <v>0</v>
      </c>
      <c r="N5000" t="s">
        <v>8797</v>
      </c>
      <c r="O5000" t="s">
        <v>40537</v>
      </c>
    </row>
    <row r="5001" spans="1:15" x14ac:dyDescent="0.3">
      <c r="A5001" t="s">
        <v>40538</v>
      </c>
      <c r="B5001" t="s">
        <v>3923</v>
      </c>
      <c r="D5001" t="s">
        <v>40539</v>
      </c>
      <c r="E5001" t="s">
        <v>9438</v>
      </c>
      <c r="F5001" t="s">
        <v>40540</v>
      </c>
      <c r="G5001" t="s">
        <v>3917</v>
      </c>
      <c r="H5001">
        <v>686.28300000000002</v>
      </c>
      <c r="I5001">
        <v>35.200000000000003</v>
      </c>
      <c r="K5001" t="s">
        <v>40541</v>
      </c>
      <c r="L5001">
        <v>141542</v>
      </c>
      <c r="M5001">
        <v>0</v>
      </c>
      <c r="N5001" t="s">
        <v>8797</v>
      </c>
      <c r="O5001" t="s">
        <v>40542</v>
      </c>
    </row>
    <row r="5002" spans="1:15" x14ac:dyDescent="0.3">
      <c r="A5002" t="s">
        <v>40543</v>
      </c>
      <c r="B5002" t="s">
        <v>3923</v>
      </c>
      <c r="D5002" t="s">
        <v>40544</v>
      </c>
      <c r="E5002" t="s">
        <v>9438</v>
      </c>
      <c r="F5002" t="s">
        <v>40545</v>
      </c>
      <c r="G5002" t="s">
        <v>3917</v>
      </c>
      <c r="H5002">
        <v>143.96899999999999</v>
      </c>
      <c r="I5002">
        <v>35.9</v>
      </c>
      <c r="K5002" t="s">
        <v>40546</v>
      </c>
      <c r="L5002">
        <v>18372</v>
      </c>
      <c r="M5002">
        <v>0</v>
      </c>
      <c r="N5002" t="s">
        <v>8797</v>
      </c>
      <c r="O5002" t="s">
        <v>40547</v>
      </c>
    </row>
    <row r="5003" spans="1:15" x14ac:dyDescent="0.3">
      <c r="A5003" t="s">
        <v>40548</v>
      </c>
      <c r="B5003" t="s">
        <v>3923</v>
      </c>
      <c r="D5003" t="s">
        <v>40549</v>
      </c>
      <c r="E5003" t="s">
        <v>9438</v>
      </c>
      <c r="F5003" t="s">
        <v>40550</v>
      </c>
      <c r="G5003" t="s">
        <v>3917</v>
      </c>
      <c r="H5003">
        <v>225.262</v>
      </c>
      <c r="I5003">
        <v>34.9</v>
      </c>
      <c r="K5003" t="s">
        <v>40551</v>
      </c>
      <c r="L5003">
        <v>17445</v>
      </c>
      <c r="M5003">
        <v>0</v>
      </c>
      <c r="N5003" t="s">
        <v>8797</v>
      </c>
      <c r="O5003" t="s">
        <v>40552</v>
      </c>
    </row>
    <row r="5004" spans="1:15" x14ac:dyDescent="0.3">
      <c r="A5004" t="s">
        <v>40553</v>
      </c>
      <c r="B5004" t="s">
        <v>3923</v>
      </c>
      <c r="D5004" t="s">
        <v>40554</v>
      </c>
      <c r="E5004" t="s">
        <v>9438</v>
      </c>
      <c r="F5004" t="s">
        <v>40555</v>
      </c>
      <c r="G5004" t="s">
        <v>3917</v>
      </c>
      <c r="H5004">
        <v>300.73500000000001</v>
      </c>
      <c r="I5004">
        <v>37.9</v>
      </c>
      <c r="K5004" t="s">
        <v>40556</v>
      </c>
      <c r="L5004">
        <v>122604</v>
      </c>
      <c r="M5004">
        <v>0</v>
      </c>
      <c r="N5004" t="s">
        <v>8797</v>
      </c>
      <c r="O5004" t="s">
        <v>40557</v>
      </c>
    </row>
    <row r="5005" spans="1:15" x14ac:dyDescent="0.3">
      <c r="A5005" t="s">
        <v>40558</v>
      </c>
      <c r="B5005" t="s">
        <v>3923</v>
      </c>
      <c r="D5005" t="s">
        <v>40559</v>
      </c>
      <c r="E5005" t="s">
        <v>9438</v>
      </c>
      <c r="F5005" t="s">
        <v>40560</v>
      </c>
      <c r="G5005" t="s">
        <v>3917</v>
      </c>
      <c r="H5005">
        <v>140.792</v>
      </c>
      <c r="I5005">
        <v>37</v>
      </c>
      <c r="K5005" t="s">
        <v>40561</v>
      </c>
      <c r="L5005">
        <v>19808</v>
      </c>
      <c r="M5005">
        <v>0</v>
      </c>
      <c r="N5005" t="s">
        <v>8797</v>
      </c>
      <c r="O5005" t="s">
        <v>40562</v>
      </c>
    </row>
    <row r="5006" spans="1:15" x14ac:dyDescent="0.3">
      <c r="A5006" t="s">
        <v>40563</v>
      </c>
      <c r="B5006" t="s">
        <v>3923</v>
      </c>
      <c r="D5006" t="s">
        <v>40564</v>
      </c>
      <c r="E5006" t="s">
        <v>9438</v>
      </c>
      <c r="F5006" t="s">
        <v>40565</v>
      </c>
      <c r="G5006" t="s">
        <v>3917</v>
      </c>
      <c r="H5006">
        <v>150.32300000000001</v>
      </c>
      <c r="I5006">
        <v>36</v>
      </c>
      <c r="K5006" t="s">
        <v>40566</v>
      </c>
      <c r="L5006">
        <v>183017</v>
      </c>
      <c r="M5006">
        <v>0</v>
      </c>
      <c r="N5006" t="s">
        <v>8797</v>
      </c>
      <c r="O5006" t="s">
        <v>40567</v>
      </c>
    </row>
    <row r="5007" spans="1:15" x14ac:dyDescent="0.3">
      <c r="A5007" t="s">
        <v>40568</v>
      </c>
      <c r="B5007" t="s">
        <v>3923</v>
      </c>
      <c r="D5007" t="s">
        <v>40569</v>
      </c>
      <c r="E5007" t="s">
        <v>9438</v>
      </c>
      <c r="F5007" t="s">
        <v>40570</v>
      </c>
      <c r="G5007" t="s">
        <v>3917</v>
      </c>
      <c r="H5007">
        <v>199.44200000000001</v>
      </c>
      <c r="I5007">
        <v>34.1</v>
      </c>
      <c r="K5007" t="s">
        <v>40571</v>
      </c>
      <c r="L5007">
        <v>276837</v>
      </c>
      <c r="M5007">
        <v>0</v>
      </c>
      <c r="N5007" t="s">
        <v>8797</v>
      </c>
      <c r="O5007" t="s">
        <v>40572</v>
      </c>
    </row>
    <row r="5008" spans="1:15" x14ac:dyDescent="0.3">
      <c r="A5008" t="s">
        <v>40573</v>
      </c>
      <c r="B5008" t="s">
        <v>3923</v>
      </c>
      <c r="D5008" t="s">
        <v>40574</v>
      </c>
      <c r="E5008" t="s">
        <v>9438</v>
      </c>
      <c r="F5008" t="s">
        <v>40575</v>
      </c>
      <c r="G5008" t="s">
        <v>3917</v>
      </c>
      <c r="H5008">
        <v>331.34199999999998</v>
      </c>
      <c r="I5008">
        <v>34.700000000000003</v>
      </c>
      <c r="K5008" t="s">
        <v>40576</v>
      </c>
      <c r="L5008">
        <v>99932</v>
      </c>
      <c r="M5008">
        <v>0</v>
      </c>
      <c r="N5008" t="s">
        <v>8797</v>
      </c>
      <c r="O5008" t="s">
        <v>40577</v>
      </c>
    </row>
    <row r="5009" spans="1:17" x14ac:dyDescent="0.3">
      <c r="A5009" t="s">
        <v>40578</v>
      </c>
      <c r="B5009" t="s">
        <v>3923</v>
      </c>
      <c r="D5009" t="s">
        <v>40579</v>
      </c>
      <c r="E5009" t="s">
        <v>9438</v>
      </c>
      <c r="F5009" t="s">
        <v>40580</v>
      </c>
      <c r="G5009" t="s">
        <v>3917</v>
      </c>
      <c r="H5009">
        <v>178.64699999999999</v>
      </c>
      <c r="I5009">
        <v>35.9</v>
      </c>
      <c r="K5009" t="s">
        <v>40581</v>
      </c>
      <c r="L5009">
        <v>14597</v>
      </c>
      <c r="M5009">
        <v>0</v>
      </c>
      <c r="N5009" t="s">
        <v>8797</v>
      </c>
      <c r="O5009" t="s">
        <v>40582</v>
      </c>
    </row>
    <row r="5010" spans="1:17" x14ac:dyDescent="0.3">
      <c r="A5010" t="s">
        <v>40583</v>
      </c>
      <c r="B5010" t="s">
        <v>3923</v>
      </c>
      <c r="D5010" t="s">
        <v>40584</v>
      </c>
      <c r="E5010" t="s">
        <v>9438</v>
      </c>
      <c r="F5010" t="s">
        <v>40585</v>
      </c>
      <c r="G5010" t="s">
        <v>3989</v>
      </c>
      <c r="H5010">
        <v>321.56299999999999</v>
      </c>
      <c r="I5010">
        <v>37.4</v>
      </c>
      <c r="K5010" t="s">
        <v>40586</v>
      </c>
      <c r="L5010">
        <v>1111</v>
      </c>
      <c r="M5010">
        <v>0</v>
      </c>
      <c r="N5010" t="s">
        <v>8797</v>
      </c>
      <c r="O5010" t="s">
        <v>40587</v>
      </c>
    </row>
    <row r="5011" spans="1:17" x14ac:dyDescent="0.3">
      <c r="A5011" t="s">
        <v>40588</v>
      </c>
      <c r="B5011" t="s">
        <v>3984</v>
      </c>
      <c r="C5011" t="s">
        <v>40589</v>
      </c>
      <c r="D5011" t="s">
        <v>40590</v>
      </c>
      <c r="E5011" t="s">
        <v>40591</v>
      </c>
      <c r="F5011" t="s">
        <v>40592</v>
      </c>
      <c r="G5011" t="s">
        <v>3917</v>
      </c>
      <c r="H5011">
        <v>42.517299999999999</v>
      </c>
      <c r="I5011">
        <v>45.8</v>
      </c>
      <c r="K5011" t="s">
        <v>40593</v>
      </c>
      <c r="L5011">
        <v>61</v>
      </c>
      <c r="M5011">
        <v>0</v>
      </c>
      <c r="N5011" t="s">
        <v>9923</v>
      </c>
      <c r="O5011" t="s">
        <v>40594</v>
      </c>
      <c r="Q5011">
        <v>24</v>
      </c>
    </row>
    <row r="5012" spans="1:17" x14ac:dyDescent="0.3">
      <c r="A5012" t="s">
        <v>40595</v>
      </c>
      <c r="B5012" t="s">
        <v>3923</v>
      </c>
      <c r="D5012" t="s">
        <v>40596</v>
      </c>
      <c r="E5012" t="s">
        <v>9438</v>
      </c>
      <c r="F5012" t="s">
        <v>40597</v>
      </c>
      <c r="G5012" t="s">
        <v>3917</v>
      </c>
      <c r="H5012">
        <v>152.78399999999999</v>
      </c>
      <c r="I5012">
        <v>36.9</v>
      </c>
      <c r="K5012" t="s">
        <v>40598</v>
      </c>
      <c r="L5012">
        <v>13874</v>
      </c>
      <c r="M5012">
        <v>0</v>
      </c>
      <c r="N5012" t="s">
        <v>8797</v>
      </c>
      <c r="O5012" t="s">
        <v>40599</v>
      </c>
    </row>
    <row r="5013" spans="1:17" x14ac:dyDescent="0.3">
      <c r="A5013" t="s">
        <v>40600</v>
      </c>
      <c r="B5013" t="s">
        <v>3923</v>
      </c>
      <c r="D5013" t="s">
        <v>40601</v>
      </c>
      <c r="E5013" t="s">
        <v>9438</v>
      </c>
      <c r="F5013" t="s">
        <v>40602</v>
      </c>
      <c r="G5013" t="s">
        <v>3917</v>
      </c>
      <c r="H5013">
        <v>290.267</v>
      </c>
      <c r="I5013">
        <v>34.299999999999997</v>
      </c>
      <c r="K5013" t="s">
        <v>40603</v>
      </c>
      <c r="L5013">
        <v>335399</v>
      </c>
      <c r="M5013">
        <v>0</v>
      </c>
      <c r="N5013" t="s">
        <v>8797</v>
      </c>
      <c r="O5013" t="s">
        <v>40604</v>
      </c>
    </row>
    <row r="5014" spans="1:17" x14ac:dyDescent="0.3">
      <c r="A5014" t="s">
        <v>40605</v>
      </c>
      <c r="B5014" t="s">
        <v>3923</v>
      </c>
      <c r="D5014" t="s">
        <v>40606</v>
      </c>
      <c r="E5014" t="s">
        <v>9438</v>
      </c>
      <c r="F5014" t="s">
        <v>40607</v>
      </c>
      <c r="G5014" t="s">
        <v>3917</v>
      </c>
      <c r="H5014">
        <v>332.06299999999999</v>
      </c>
      <c r="I5014">
        <v>35.4</v>
      </c>
      <c r="K5014" t="s">
        <v>40608</v>
      </c>
      <c r="L5014">
        <v>31191</v>
      </c>
      <c r="M5014">
        <v>0</v>
      </c>
      <c r="N5014" t="s">
        <v>8797</v>
      </c>
      <c r="O5014" t="s">
        <v>40609</v>
      </c>
    </row>
    <row r="5015" spans="1:17" x14ac:dyDescent="0.3">
      <c r="A5015" t="s">
        <v>40610</v>
      </c>
      <c r="B5015" t="s">
        <v>3923</v>
      </c>
      <c r="D5015" t="s">
        <v>40611</v>
      </c>
      <c r="E5015" t="s">
        <v>9438</v>
      </c>
      <c r="F5015" t="s">
        <v>40612</v>
      </c>
      <c r="G5015" t="s">
        <v>3917</v>
      </c>
      <c r="H5015">
        <v>184.06399999999999</v>
      </c>
      <c r="I5015">
        <v>35</v>
      </c>
      <c r="K5015" t="s">
        <v>40613</v>
      </c>
      <c r="L5015">
        <v>47441</v>
      </c>
      <c r="M5015">
        <v>0</v>
      </c>
      <c r="N5015" t="s">
        <v>8797</v>
      </c>
      <c r="O5015" t="s">
        <v>40614</v>
      </c>
    </row>
    <row r="5016" spans="1:17" x14ac:dyDescent="0.3">
      <c r="A5016" t="s">
        <v>40615</v>
      </c>
      <c r="B5016" t="s">
        <v>4267</v>
      </c>
      <c r="D5016" t="s">
        <v>40616</v>
      </c>
      <c r="E5016" t="s">
        <v>40617</v>
      </c>
      <c r="F5016" t="s">
        <v>40618</v>
      </c>
      <c r="G5016" t="s">
        <v>3917</v>
      </c>
      <c r="H5016">
        <v>276.26</v>
      </c>
      <c r="I5016">
        <v>40.200000000000003</v>
      </c>
      <c r="K5016" t="s">
        <v>40619</v>
      </c>
      <c r="L5016">
        <v>76323</v>
      </c>
      <c r="M5016">
        <v>0</v>
      </c>
      <c r="N5016" t="s">
        <v>8585</v>
      </c>
      <c r="O5016" t="s">
        <v>40620</v>
      </c>
    </row>
    <row r="5017" spans="1:17" x14ac:dyDescent="0.3">
      <c r="A5017" t="s">
        <v>40621</v>
      </c>
      <c r="B5017" t="s">
        <v>3923</v>
      </c>
      <c r="D5017" t="s">
        <v>40622</v>
      </c>
      <c r="E5017" t="s">
        <v>9438</v>
      </c>
      <c r="F5017" t="s">
        <v>40623</v>
      </c>
      <c r="G5017" t="s">
        <v>3989</v>
      </c>
      <c r="H5017">
        <v>171.13</v>
      </c>
      <c r="I5017">
        <v>36</v>
      </c>
      <c r="K5017" t="s">
        <v>40624</v>
      </c>
      <c r="L5017">
        <v>250</v>
      </c>
      <c r="M5017">
        <v>0</v>
      </c>
      <c r="N5017" t="s">
        <v>8797</v>
      </c>
      <c r="O5017" t="s">
        <v>40625</v>
      </c>
    </row>
    <row r="5018" spans="1:17" x14ac:dyDescent="0.3">
      <c r="A5018" t="s">
        <v>3832</v>
      </c>
      <c r="B5018" t="s">
        <v>3912</v>
      </c>
      <c r="C5018" t="s">
        <v>40626</v>
      </c>
      <c r="D5018" t="s">
        <v>40627</v>
      </c>
      <c r="E5018" t="s">
        <v>40628</v>
      </c>
      <c r="F5018" t="s">
        <v>40629</v>
      </c>
      <c r="G5018" t="s">
        <v>3989</v>
      </c>
      <c r="H5018">
        <v>50.324199999999998</v>
      </c>
      <c r="I5018">
        <v>51.9</v>
      </c>
      <c r="K5018" t="s">
        <v>40630</v>
      </c>
      <c r="L5018">
        <v>118</v>
      </c>
      <c r="M5018">
        <v>0</v>
      </c>
      <c r="N5018" t="s">
        <v>9923</v>
      </c>
      <c r="O5018" t="s">
        <v>40631</v>
      </c>
      <c r="Q5018">
        <v>22</v>
      </c>
    </row>
    <row r="5019" spans="1:17" x14ac:dyDescent="0.3">
      <c r="A5019" t="s">
        <v>40632</v>
      </c>
      <c r="B5019" t="s">
        <v>4267</v>
      </c>
      <c r="C5019" t="s">
        <v>40633</v>
      </c>
      <c r="D5019" t="s">
        <v>40634</v>
      </c>
      <c r="E5019" t="s">
        <v>40635</v>
      </c>
      <c r="F5019" t="s">
        <v>40636</v>
      </c>
      <c r="G5019" t="s">
        <v>3917</v>
      </c>
      <c r="H5019">
        <v>1241.7</v>
      </c>
      <c r="I5019">
        <v>33.1</v>
      </c>
      <c r="K5019" t="s">
        <v>40637</v>
      </c>
      <c r="L5019">
        <v>18514</v>
      </c>
      <c r="M5019">
        <v>0</v>
      </c>
      <c r="N5019" t="s">
        <v>9923</v>
      </c>
      <c r="O5019" t="s">
        <v>40638</v>
      </c>
    </row>
    <row r="5020" spans="1:17" x14ac:dyDescent="0.3">
      <c r="A5020" t="s">
        <v>40639</v>
      </c>
      <c r="B5020" t="s">
        <v>4772</v>
      </c>
      <c r="C5020" t="s">
        <v>40640</v>
      </c>
      <c r="D5020" t="s">
        <v>40641</v>
      </c>
      <c r="E5020" t="s">
        <v>40642</v>
      </c>
      <c r="F5020" t="s">
        <v>40643</v>
      </c>
      <c r="G5020" t="s">
        <v>3989</v>
      </c>
      <c r="H5020">
        <v>29.1006</v>
      </c>
      <c r="I5020">
        <v>53.2</v>
      </c>
      <c r="K5020" t="s">
        <v>40644</v>
      </c>
      <c r="L5020">
        <v>4770</v>
      </c>
      <c r="M5020">
        <v>0</v>
      </c>
      <c r="N5020" t="s">
        <v>10031</v>
      </c>
      <c r="O5020" t="s">
        <v>40645</v>
      </c>
    </row>
    <row r="5021" spans="1:17" x14ac:dyDescent="0.3">
      <c r="A5021" t="s">
        <v>40646</v>
      </c>
      <c r="B5021" t="s">
        <v>4208</v>
      </c>
      <c r="D5021" t="s">
        <v>40647</v>
      </c>
      <c r="E5021" t="s">
        <v>40648</v>
      </c>
      <c r="F5021" t="s">
        <v>40649</v>
      </c>
      <c r="G5021" t="s">
        <v>3917</v>
      </c>
      <c r="H5021">
        <v>76.6648</v>
      </c>
      <c r="I5021">
        <v>31.4</v>
      </c>
      <c r="K5021" t="s">
        <v>40650</v>
      </c>
      <c r="L5021">
        <v>53192</v>
      </c>
      <c r="M5021">
        <v>0</v>
      </c>
      <c r="N5021" t="s">
        <v>9923</v>
      </c>
      <c r="O5021" t="s">
        <v>40651</v>
      </c>
    </row>
    <row r="5022" spans="1:17" x14ac:dyDescent="0.3">
      <c r="A5022" t="s">
        <v>40652</v>
      </c>
      <c r="B5022" t="s">
        <v>4208</v>
      </c>
      <c r="C5022" t="s">
        <v>40653</v>
      </c>
      <c r="D5022" t="s">
        <v>40654</v>
      </c>
      <c r="E5022" t="s">
        <v>40648</v>
      </c>
      <c r="F5022" t="s">
        <v>40655</v>
      </c>
      <c r="G5022" t="s">
        <v>3917</v>
      </c>
      <c r="H5022">
        <v>118.053</v>
      </c>
      <c r="I5022">
        <v>27.8</v>
      </c>
      <c r="K5022" t="s">
        <v>40656</v>
      </c>
      <c r="L5022">
        <v>39598</v>
      </c>
      <c r="M5022">
        <v>0</v>
      </c>
      <c r="N5022" t="s">
        <v>9923</v>
      </c>
      <c r="O5022" t="s">
        <v>40657</v>
      </c>
    </row>
    <row r="5023" spans="1:17" x14ac:dyDescent="0.3">
      <c r="A5023" t="s">
        <v>40658</v>
      </c>
      <c r="B5023" t="s">
        <v>3984</v>
      </c>
      <c r="C5023" t="s">
        <v>40659</v>
      </c>
      <c r="D5023" t="s">
        <v>40660</v>
      </c>
      <c r="E5023" t="s">
        <v>40661</v>
      </c>
      <c r="F5023" t="s">
        <v>40662</v>
      </c>
      <c r="G5023" t="s">
        <v>3989</v>
      </c>
      <c r="H5023">
        <v>33.828299999999999</v>
      </c>
      <c r="I5023">
        <v>47.1</v>
      </c>
      <c r="K5023" t="s">
        <v>40663</v>
      </c>
      <c r="L5023">
        <v>685</v>
      </c>
      <c r="M5023">
        <v>9157</v>
      </c>
      <c r="N5023" t="s">
        <v>22973</v>
      </c>
      <c r="O5023" t="s">
        <v>40664</v>
      </c>
      <c r="P5023" t="s">
        <v>40665</v>
      </c>
    </row>
    <row r="5024" spans="1:17" x14ac:dyDescent="0.3">
      <c r="A5024" t="s">
        <v>40666</v>
      </c>
      <c r="B5024" t="s">
        <v>3984</v>
      </c>
      <c r="C5024" t="s">
        <v>40667</v>
      </c>
      <c r="D5024" t="s">
        <v>40668</v>
      </c>
      <c r="E5024" t="s">
        <v>40669</v>
      </c>
      <c r="F5024" t="s">
        <v>40670</v>
      </c>
      <c r="G5024" t="s">
        <v>3989</v>
      </c>
      <c r="H5024">
        <v>35.230499999999999</v>
      </c>
      <c r="I5024">
        <v>47</v>
      </c>
      <c r="K5024" t="s">
        <v>40671</v>
      </c>
      <c r="L5024">
        <v>2317</v>
      </c>
      <c r="M5024">
        <v>8947</v>
      </c>
      <c r="N5024" t="s">
        <v>22973</v>
      </c>
      <c r="O5024" t="s">
        <v>40672</v>
      </c>
    </row>
    <row r="5025" spans="1:17" x14ac:dyDescent="0.3">
      <c r="A5025" t="s">
        <v>40673</v>
      </c>
      <c r="B5025" t="s">
        <v>3984</v>
      </c>
      <c r="C5025" t="s">
        <v>40674</v>
      </c>
      <c r="D5025" t="s">
        <v>40675</v>
      </c>
      <c r="E5025" t="s">
        <v>40676</v>
      </c>
      <c r="F5025" t="s">
        <v>40677</v>
      </c>
      <c r="G5025" t="s">
        <v>3989</v>
      </c>
      <c r="H5025">
        <v>48.298099999999998</v>
      </c>
      <c r="I5025">
        <v>41.8</v>
      </c>
      <c r="K5025" t="s">
        <v>40678</v>
      </c>
      <c r="L5025">
        <v>4247</v>
      </c>
      <c r="M5025">
        <v>8910</v>
      </c>
      <c r="N5025" t="s">
        <v>22973</v>
      </c>
      <c r="O5025" t="s">
        <v>40679</v>
      </c>
    </row>
    <row r="5026" spans="1:17" x14ac:dyDescent="0.3">
      <c r="A5026" t="s">
        <v>40680</v>
      </c>
      <c r="B5026" t="s">
        <v>3984</v>
      </c>
      <c r="C5026" t="s">
        <v>40681</v>
      </c>
      <c r="D5026" t="s">
        <v>40682</v>
      </c>
      <c r="E5026" t="s">
        <v>40683</v>
      </c>
      <c r="F5026" t="s">
        <v>40684</v>
      </c>
      <c r="G5026" t="s">
        <v>3989</v>
      </c>
      <c r="H5026">
        <v>42.724699999999999</v>
      </c>
      <c r="I5026">
        <v>46.3</v>
      </c>
      <c r="K5026" t="s">
        <v>40685</v>
      </c>
      <c r="L5026">
        <v>4119</v>
      </c>
      <c r="M5026">
        <v>9594</v>
      </c>
      <c r="N5026" t="s">
        <v>22973</v>
      </c>
      <c r="O5026" t="s">
        <v>40686</v>
      </c>
    </row>
    <row r="5027" spans="1:17" x14ac:dyDescent="0.3">
      <c r="A5027" t="s">
        <v>40687</v>
      </c>
      <c r="B5027" t="s">
        <v>3984</v>
      </c>
      <c r="C5027" t="s">
        <v>40688</v>
      </c>
      <c r="D5027" t="s">
        <v>40689</v>
      </c>
      <c r="E5027" t="s">
        <v>40690</v>
      </c>
      <c r="F5027" t="s">
        <v>40691</v>
      </c>
      <c r="G5027" t="s">
        <v>3989</v>
      </c>
      <c r="H5027">
        <v>43.438899999999997</v>
      </c>
      <c r="I5027">
        <v>48.6</v>
      </c>
      <c r="K5027" t="s">
        <v>40692</v>
      </c>
      <c r="L5027">
        <v>4891</v>
      </c>
      <c r="M5027">
        <v>10312</v>
      </c>
      <c r="N5027" t="s">
        <v>22973</v>
      </c>
      <c r="O5027" t="s">
        <v>40693</v>
      </c>
    </row>
    <row r="5028" spans="1:17" x14ac:dyDescent="0.3">
      <c r="A5028" t="s">
        <v>40694</v>
      </c>
      <c r="B5028" t="s">
        <v>3984</v>
      </c>
      <c r="C5028" t="s">
        <v>40695</v>
      </c>
      <c r="D5028" t="s">
        <v>40696</v>
      </c>
      <c r="E5028" t="s">
        <v>40697</v>
      </c>
      <c r="F5028" t="s">
        <v>40698</v>
      </c>
      <c r="G5028" t="s">
        <v>3989</v>
      </c>
      <c r="H5028">
        <v>51.034100000000002</v>
      </c>
      <c r="I5028">
        <v>42</v>
      </c>
      <c r="K5028" t="s">
        <v>40699</v>
      </c>
      <c r="L5028">
        <v>20879</v>
      </c>
      <c r="M5028">
        <v>8978</v>
      </c>
      <c r="N5028" t="s">
        <v>22973</v>
      </c>
      <c r="O5028" t="s">
        <v>40700</v>
      </c>
    </row>
    <row r="5029" spans="1:17" x14ac:dyDescent="0.3">
      <c r="A5029" t="s">
        <v>40701</v>
      </c>
      <c r="B5029" t="s">
        <v>3984</v>
      </c>
      <c r="C5029" t="s">
        <v>40702</v>
      </c>
      <c r="D5029" t="s">
        <v>40703</v>
      </c>
      <c r="E5029" t="s">
        <v>40704</v>
      </c>
      <c r="F5029" t="s">
        <v>40705</v>
      </c>
      <c r="G5029" t="s">
        <v>3989</v>
      </c>
      <c r="H5029">
        <v>51.3735</v>
      </c>
      <c r="I5029">
        <v>41.4</v>
      </c>
      <c r="K5029" t="s">
        <v>40706</v>
      </c>
      <c r="L5029">
        <v>12510</v>
      </c>
      <c r="M5029">
        <v>9413</v>
      </c>
      <c r="N5029" t="s">
        <v>22973</v>
      </c>
      <c r="O5029" t="s">
        <v>40707</v>
      </c>
    </row>
    <row r="5030" spans="1:17" x14ac:dyDescent="0.3">
      <c r="A5030" t="s">
        <v>1725</v>
      </c>
      <c r="B5030" t="s">
        <v>4347</v>
      </c>
      <c r="C5030" t="s">
        <v>40708</v>
      </c>
      <c r="D5030" t="s">
        <v>40709</v>
      </c>
      <c r="E5030" t="s">
        <v>40710</v>
      </c>
      <c r="F5030" t="s">
        <v>40711</v>
      </c>
      <c r="G5030" t="s">
        <v>3989</v>
      </c>
      <c r="H5030">
        <v>39.875300000000003</v>
      </c>
      <c r="I5030">
        <v>55.5</v>
      </c>
      <c r="K5030" t="s">
        <v>40712</v>
      </c>
      <c r="L5030">
        <v>29</v>
      </c>
      <c r="M5030">
        <v>0</v>
      </c>
      <c r="N5030" t="s">
        <v>7296</v>
      </c>
      <c r="O5030" t="s">
        <v>40713</v>
      </c>
    </row>
    <row r="5031" spans="1:17" x14ac:dyDescent="0.3">
      <c r="A5031" t="s">
        <v>428</v>
      </c>
      <c r="B5031" t="s">
        <v>3984</v>
      </c>
      <c r="C5031" t="s">
        <v>40714</v>
      </c>
      <c r="D5031" t="s">
        <v>40715</v>
      </c>
      <c r="E5031" t="s">
        <v>40716</v>
      </c>
      <c r="F5031" t="s">
        <v>40717</v>
      </c>
      <c r="G5031" t="s">
        <v>3989</v>
      </c>
      <c r="H5031">
        <v>36.986600000000003</v>
      </c>
      <c r="I5031">
        <v>49.8</v>
      </c>
      <c r="K5031" t="s">
        <v>40718</v>
      </c>
      <c r="L5031">
        <v>49</v>
      </c>
      <c r="M5031">
        <v>0</v>
      </c>
      <c r="N5031" t="s">
        <v>7296</v>
      </c>
      <c r="O5031" t="s">
        <v>40719</v>
      </c>
      <c r="Q5031">
        <v>26</v>
      </c>
    </row>
    <row r="5032" spans="1:17" x14ac:dyDescent="0.3">
      <c r="A5032" t="s">
        <v>248</v>
      </c>
      <c r="B5032" t="s">
        <v>4347</v>
      </c>
      <c r="C5032">
        <v>560</v>
      </c>
      <c r="D5032" t="s">
        <v>40720</v>
      </c>
      <c r="E5032" t="s">
        <v>40721</v>
      </c>
      <c r="F5032" t="s">
        <v>40722</v>
      </c>
      <c r="G5032" t="s">
        <v>3989</v>
      </c>
      <c r="H5032">
        <v>206.91900000000001</v>
      </c>
      <c r="I5032">
        <v>41.6</v>
      </c>
      <c r="K5032" t="s">
        <v>40723</v>
      </c>
      <c r="L5032">
        <v>838</v>
      </c>
      <c r="M5032">
        <v>0</v>
      </c>
      <c r="N5032" t="s">
        <v>7296</v>
      </c>
      <c r="O5032" t="s">
        <v>40724</v>
      </c>
    </row>
    <row r="5033" spans="1:17" x14ac:dyDescent="0.3">
      <c r="A5033" t="s">
        <v>40725</v>
      </c>
      <c r="B5033" t="s">
        <v>3923</v>
      </c>
      <c r="D5033" t="s">
        <v>40726</v>
      </c>
      <c r="E5033" t="s">
        <v>40727</v>
      </c>
      <c r="F5033" t="s">
        <v>40728</v>
      </c>
      <c r="G5033" t="s">
        <v>3906</v>
      </c>
      <c r="H5033">
        <v>532.74699999999996</v>
      </c>
      <c r="I5033">
        <v>37.549599999999998</v>
      </c>
      <c r="J5033" t="s">
        <v>40729</v>
      </c>
      <c r="K5033" t="s">
        <v>40730</v>
      </c>
      <c r="L5033">
        <v>139</v>
      </c>
      <c r="M5033">
        <v>0</v>
      </c>
      <c r="N5033" t="s">
        <v>10299</v>
      </c>
      <c r="O5033" t="s">
        <v>40731</v>
      </c>
    </row>
    <row r="5034" spans="1:17" x14ac:dyDescent="0.3">
      <c r="A5034" t="s">
        <v>40732</v>
      </c>
      <c r="B5034" t="s">
        <v>3923</v>
      </c>
      <c r="C5034" t="s">
        <v>40733</v>
      </c>
      <c r="D5034" t="s">
        <v>40734</v>
      </c>
      <c r="E5034" t="s">
        <v>40735</v>
      </c>
      <c r="F5034" t="s">
        <v>40736</v>
      </c>
      <c r="G5034" t="s">
        <v>3906</v>
      </c>
      <c r="H5034">
        <v>245.34800000000001</v>
      </c>
      <c r="I5034">
        <v>34.050199999999997</v>
      </c>
      <c r="J5034" t="s">
        <v>40737</v>
      </c>
      <c r="K5034" t="s">
        <v>40738</v>
      </c>
      <c r="L5034">
        <v>104</v>
      </c>
      <c r="M5034">
        <v>27165</v>
      </c>
      <c r="N5034" t="s">
        <v>10299</v>
      </c>
      <c r="O5034" t="s">
        <v>40739</v>
      </c>
    </row>
    <row r="5035" spans="1:17" x14ac:dyDescent="0.3">
      <c r="A5035" t="s">
        <v>40740</v>
      </c>
      <c r="B5035" t="s">
        <v>6388</v>
      </c>
      <c r="D5035" t="s">
        <v>40741</v>
      </c>
      <c r="E5035" t="s">
        <v>40742</v>
      </c>
      <c r="F5035" t="s">
        <v>40743</v>
      </c>
      <c r="G5035" t="s">
        <v>3917</v>
      </c>
      <c r="H5035">
        <v>2027.51</v>
      </c>
      <c r="I5035">
        <v>43.1</v>
      </c>
      <c r="K5035" t="s">
        <v>40744</v>
      </c>
      <c r="L5035">
        <v>53667</v>
      </c>
      <c r="M5035">
        <v>0</v>
      </c>
      <c r="N5035" t="s">
        <v>10299</v>
      </c>
      <c r="O5035" t="s">
        <v>40745</v>
      </c>
    </row>
    <row r="5036" spans="1:17" x14ac:dyDescent="0.3">
      <c r="A5036" t="s">
        <v>40746</v>
      </c>
      <c r="B5036" t="s">
        <v>4226</v>
      </c>
      <c r="D5036" t="s">
        <v>40747</v>
      </c>
      <c r="E5036" t="s">
        <v>40748</v>
      </c>
      <c r="F5036" t="s">
        <v>40749</v>
      </c>
      <c r="G5036" t="s">
        <v>3989</v>
      </c>
      <c r="H5036">
        <v>339.92599999999999</v>
      </c>
      <c r="I5036">
        <v>48.6</v>
      </c>
      <c r="K5036" t="s">
        <v>40750</v>
      </c>
      <c r="L5036">
        <v>301714</v>
      </c>
      <c r="M5036">
        <v>0</v>
      </c>
      <c r="N5036" t="s">
        <v>22973</v>
      </c>
      <c r="O5036" t="s">
        <v>40751</v>
      </c>
    </row>
    <row r="5037" spans="1:17" x14ac:dyDescent="0.3">
      <c r="A5037" t="s">
        <v>40752</v>
      </c>
      <c r="B5037" t="s">
        <v>4443</v>
      </c>
      <c r="C5037" t="s">
        <v>40753</v>
      </c>
      <c r="D5037" t="s">
        <v>40754</v>
      </c>
      <c r="E5037" t="s">
        <v>40755</v>
      </c>
      <c r="F5037" t="s">
        <v>40756</v>
      </c>
      <c r="G5037" t="s">
        <v>3917</v>
      </c>
      <c r="H5037">
        <v>2597.4699999999998</v>
      </c>
      <c r="I5037">
        <v>43.6</v>
      </c>
      <c r="K5037" t="s">
        <v>40757</v>
      </c>
      <c r="L5037">
        <v>902551</v>
      </c>
      <c r="M5037">
        <v>0</v>
      </c>
      <c r="N5037" t="s">
        <v>20171</v>
      </c>
      <c r="O5037" t="s">
        <v>40758</v>
      </c>
    </row>
    <row r="5038" spans="1:17" x14ac:dyDescent="0.3">
      <c r="A5038" t="s">
        <v>40759</v>
      </c>
      <c r="B5038" t="s">
        <v>4443</v>
      </c>
      <c r="C5038" t="s">
        <v>40760</v>
      </c>
      <c r="D5038" t="s">
        <v>40761</v>
      </c>
      <c r="E5038" t="s">
        <v>40762</v>
      </c>
      <c r="F5038" t="s">
        <v>40763</v>
      </c>
      <c r="G5038" t="s">
        <v>3917</v>
      </c>
      <c r="H5038">
        <v>2779.57</v>
      </c>
      <c r="I5038">
        <v>43.5</v>
      </c>
      <c r="K5038" t="s">
        <v>40764</v>
      </c>
      <c r="L5038">
        <v>1676240</v>
      </c>
      <c r="M5038">
        <v>0</v>
      </c>
      <c r="N5038" t="s">
        <v>20171</v>
      </c>
      <c r="O5038" t="s">
        <v>40765</v>
      </c>
    </row>
    <row r="5039" spans="1:17" x14ac:dyDescent="0.3">
      <c r="A5039" t="s">
        <v>40766</v>
      </c>
      <c r="B5039" t="s">
        <v>6388</v>
      </c>
      <c r="D5039" t="s">
        <v>40767</v>
      </c>
      <c r="E5039" t="s">
        <v>40768</v>
      </c>
      <c r="F5039" t="s">
        <v>40769</v>
      </c>
      <c r="G5039" t="s">
        <v>3917</v>
      </c>
      <c r="H5039">
        <v>1866.98</v>
      </c>
      <c r="I5039">
        <v>43</v>
      </c>
      <c r="K5039" t="s">
        <v>40770</v>
      </c>
      <c r="L5039">
        <v>40852</v>
      </c>
      <c r="M5039">
        <v>0</v>
      </c>
      <c r="N5039" t="s">
        <v>10299</v>
      </c>
      <c r="O5039" t="s">
        <v>40771</v>
      </c>
    </row>
    <row r="5040" spans="1:17" x14ac:dyDescent="0.3">
      <c r="A5040" t="s">
        <v>40772</v>
      </c>
      <c r="B5040" t="s">
        <v>4208</v>
      </c>
      <c r="C5040" t="s">
        <v>40773</v>
      </c>
      <c r="D5040" t="s">
        <v>40774</v>
      </c>
      <c r="E5040" t="s">
        <v>40648</v>
      </c>
      <c r="F5040" t="s">
        <v>40775</v>
      </c>
      <c r="G5040" t="s">
        <v>3917</v>
      </c>
      <c r="H5040">
        <v>90.241</v>
      </c>
      <c r="I5040">
        <v>28.4</v>
      </c>
      <c r="K5040" t="s">
        <v>40776</v>
      </c>
      <c r="L5040">
        <v>25284</v>
      </c>
      <c r="M5040">
        <v>0</v>
      </c>
      <c r="N5040" t="s">
        <v>9923</v>
      </c>
      <c r="O5040" t="s">
        <v>40777</v>
      </c>
    </row>
    <row r="5041" spans="1:17" x14ac:dyDescent="0.3">
      <c r="A5041" t="s">
        <v>40778</v>
      </c>
      <c r="B5041" t="s">
        <v>3984</v>
      </c>
      <c r="C5041" t="s">
        <v>40779</v>
      </c>
      <c r="D5041" t="s">
        <v>40780</v>
      </c>
      <c r="E5041" t="s">
        <v>40781</v>
      </c>
      <c r="F5041" t="s">
        <v>40782</v>
      </c>
      <c r="G5041" t="s">
        <v>3989</v>
      </c>
      <c r="H5041">
        <v>36.645800000000001</v>
      </c>
      <c r="I5041">
        <v>45.1</v>
      </c>
      <c r="K5041" t="s">
        <v>40783</v>
      </c>
      <c r="L5041">
        <v>14</v>
      </c>
      <c r="M5041">
        <v>10346</v>
      </c>
      <c r="N5041" t="s">
        <v>14644</v>
      </c>
      <c r="O5041" t="s">
        <v>40784</v>
      </c>
    </row>
    <row r="5042" spans="1:17" x14ac:dyDescent="0.3">
      <c r="A5042" t="s">
        <v>40785</v>
      </c>
      <c r="B5042" t="s">
        <v>4226</v>
      </c>
      <c r="D5042" t="s">
        <v>40786</v>
      </c>
      <c r="E5042" t="s">
        <v>40787</v>
      </c>
      <c r="F5042" t="s">
        <v>40788</v>
      </c>
      <c r="G5042" t="s">
        <v>3917</v>
      </c>
      <c r="H5042">
        <v>492.90300000000002</v>
      </c>
      <c r="I5042">
        <v>39.299999999999997</v>
      </c>
      <c r="K5042" t="s">
        <v>40789</v>
      </c>
      <c r="L5042">
        <v>201398</v>
      </c>
      <c r="M5042">
        <v>0</v>
      </c>
      <c r="N5042" t="s">
        <v>10299</v>
      </c>
      <c r="O5042" t="s">
        <v>40790</v>
      </c>
    </row>
    <row r="5043" spans="1:17" x14ac:dyDescent="0.3">
      <c r="A5043" t="s">
        <v>40791</v>
      </c>
      <c r="B5043" t="s">
        <v>3923</v>
      </c>
      <c r="D5043" t="s">
        <v>40792</v>
      </c>
      <c r="E5043" t="s">
        <v>40793</v>
      </c>
      <c r="F5043" t="s">
        <v>40794</v>
      </c>
      <c r="G5043" t="s">
        <v>3906</v>
      </c>
      <c r="H5043">
        <v>603.072</v>
      </c>
      <c r="I5043">
        <v>45.639299999999999</v>
      </c>
      <c r="J5043" t="s">
        <v>40795</v>
      </c>
      <c r="K5043" t="s">
        <v>40796</v>
      </c>
      <c r="L5043">
        <v>1143</v>
      </c>
      <c r="M5043">
        <v>55182</v>
      </c>
      <c r="N5043" t="s">
        <v>10031</v>
      </c>
      <c r="O5043" t="s">
        <v>40797</v>
      </c>
    </row>
    <row r="5044" spans="1:17" x14ac:dyDescent="0.3">
      <c r="A5044" t="s">
        <v>40798</v>
      </c>
      <c r="B5044" t="s">
        <v>3912</v>
      </c>
      <c r="C5044" t="s">
        <v>40799</v>
      </c>
      <c r="D5044" t="s">
        <v>40800</v>
      </c>
      <c r="E5044" t="s">
        <v>40801</v>
      </c>
      <c r="F5044" t="s">
        <v>40802</v>
      </c>
      <c r="G5044" t="s">
        <v>3917</v>
      </c>
      <c r="H5044">
        <v>48.9968</v>
      </c>
      <c r="I5044">
        <v>39.1</v>
      </c>
      <c r="K5044" t="s">
        <v>40803</v>
      </c>
      <c r="L5044">
        <v>11727</v>
      </c>
      <c r="M5044">
        <v>0</v>
      </c>
      <c r="N5044" t="s">
        <v>27540</v>
      </c>
      <c r="O5044" t="s">
        <v>40804</v>
      </c>
    </row>
    <row r="5045" spans="1:17" x14ac:dyDescent="0.3">
      <c r="A5045" t="s">
        <v>40805</v>
      </c>
      <c r="B5045" t="s">
        <v>3912</v>
      </c>
      <c r="C5045" t="s">
        <v>40806</v>
      </c>
      <c r="D5045" t="s">
        <v>40807</v>
      </c>
      <c r="E5045" t="s">
        <v>40808</v>
      </c>
      <c r="F5045" t="s">
        <v>40809</v>
      </c>
      <c r="G5045" t="s">
        <v>3917</v>
      </c>
      <c r="H5045">
        <v>54.713000000000001</v>
      </c>
      <c r="I5045">
        <v>26.2</v>
      </c>
      <c r="K5045" t="s">
        <v>40810</v>
      </c>
      <c r="L5045">
        <v>9399</v>
      </c>
      <c r="M5045">
        <v>0</v>
      </c>
      <c r="N5045" t="s">
        <v>17374</v>
      </c>
      <c r="O5045" t="s">
        <v>40811</v>
      </c>
    </row>
    <row r="5046" spans="1:17" x14ac:dyDescent="0.3">
      <c r="A5046" t="s">
        <v>40812</v>
      </c>
      <c r="B5046" t="s">
        <v>4635</v>
      </c>
      <c r="C5046" t="s">
        <v>40813</v>
      </c>
      <c r="D5046" t="s">
        <v>40814</v>
      </c>
      <c r="E5046" t="s">
        <v>40815</v>
      </c>
      <c r="F5046" t="s">
        <v>40816</v>
      </c>
      <c r="G5046" t="s">
        <v>3917</v>
      </c>
      <c r="H5046">
        <v>995.89700000000005</v>
      </c>
      <c r="I5046">
        <v>41.6</v>
      </c>
      <c r="K5046" t="s">
        <v>40817</v>
      </c>
      <c r="L5046">
        <v>128165</v>
      </c>
      <c r="M5046">
        <v>0</v>
      </c>
      <c r="N5046" t="s">
        <v>22228</v>
      </c>
      <c r="O5046" t="s">
        <v>40818</v>
      </c>
    </row>
    <row r="5047" spans="1:17" x14ac:dyDescent="0.3">
      <c r="A5047" t="s">
        <v>40819</v>
      </c>
      <c r="B5047" t="s">
        <v>4226</v>
      </c>
      <c r="C5047" t="s">
        <v>40820</v>
      </c>
      <c r="D5047" t="s">
        <v>40821</v>
      </c>
      <c r="E5047" t="s">
        <v>40822</v>
      </c>
      <c r="F5047" t="s">
        <v>40823</v>
      </c>
      <c r="G5047" t="s">
        <v>3917</v>
      </c>
      <c r="H5047">
        <v>152.203</v>
      </c>
      <c r="I5047">
        <v>41.6</v>
      </c>
      <c r="K5047" t="s">
        <v>40824</v>
      </c>
      <c r="L5047">
        <v>3638</v>
      </c>
      <c r="M5047">
        <v>0</v>
      </c>
      <c r="N5047" t="s">
        <v>11595</v>
      </c>
      <c r="O5047" t="s">
        <v>40825</v>
      </c>
    </row>
    <row r="5048" spans="1:17" x14ac:dyDescent="0.3">
      <c r="A5048" t="s">
        <v>40826</v>
      </c>
      <c r="B5048" t="s">
        <v>3984</v>
      </c>
      <c r="C5048" t="s">
        <v>40827</v>
      </c>
      <c r="D5048" t="s">
        <v>40828</v>
      </c>
      <c r="E5048" t="s">
        <v>31929</v>
      </c>
      <c r="F5048" t="s">
        <v>40829</v>
      </c>
      <c r="G5048" t="s">
        <v>3917</v>
      </c>
      <c r="H5048">
        <v>10.9389</v>
      </c>
      <c r="I5048">
        <v>55.9</v>
      </c>
      <c r="K5048" t="s">
        <v>40830</v>
      </c>
      <c r="L5048">
        <v>67</v>
      </c>
      <c r="M5048">
        <v>0</v>
      </c>
      <c r="N5048" t="s">
        <v>26878</v>
      </c>
      <c r="O5048" t="s">
        <v>40831</v>
      </c>
      <c r="Q5048">
        <v>25</v>
      </c>
    </row>
    <row r="5049" spans="1:17" x14ac:dyDescent="0.3">
      <c r="A5049" t="s">
        <v>40832</v>
      </c>
      <c r="B5049" t="s">
        <v>4267</v>
      </c>
      <c r="C5049" t="s">
        <v>40833</v>
      </c>
      <c r="D5049" t="s">
        <v>40834</v>
      </c>
      <c r="E5049" t="s">
        <v>40835</v>
      </c>
      <c r="F5049" t="s">
        <v>40836</v>
      </c>
      <c r="G5049" t="s">
        <v>3917</v>
      </c>
      <c r="H5049">
        <v>4207.95</v>
      </c>
      <c r="I5049">
        <v>30.4</v>
      </c>
      <c r="K5049" t="s">
        <v>40837</v>
      </c>
      <c r="L5049">
        <v>609908</v>
      </c>
      <c r="M5049">
        <v>0</v>
      </c>
      <c r="N5049" t="s">
        <v>26878</v>
      </c>
      <c r="O5049" t="s">
        <v>40838</v>
      </c>
    </row>
    <row r="5050" spans="1:17" x14ac:dyDescent="0.3">
      <c r="A5050" t="s">
        <v>40839</v>
      </c>
      <c r="B5050" t="s">
        <v>4226</v>
      </c>
      <c r="C5050" t="s">
        <v>40840</v>
      </c>
      <c r="D5050" t="s">
        <v>40841</v>
      </c>
      <c r="E5050" t="s">
        <v>40822</v>
      </c>
      <c r="F5050" t="s">
        <v>40842</v>
      </c>
      <c r="G5050" t="s">
        <v>3917</v>
      </c>
      <c r="H5050">
        <v>167.89699999999999</v>
      </c>
      <c r="I5050">
        <v>40.299999999999997</v>
      </c>
      <c r="K5050" t="s">
        <v>40843</v>
      </c>
      <c r="L5050">
        <v>8217</v>
      </c>
      <c r="M5050">
        <v>0</v>
      </c>
      <c r="N5050" t="s">
        <v>11595</v>
      </c>
      <c r="O5050" t="s">
        <v>40844</v>
      </c>
    </row>
    <row r="5051" spans="1:17" x14ac:dyDescent="0.3">
      <c r="A5051" t="s">
        <v>40845</v>
      </c>
      <c r="B5051" t="s">
        <v>4226</v>
      </c>
      <c r="C5051" t="s">
        <v>40846</v>
      </c>
      <c r="D5051" t="s">
        <v>40847</v>
      </c>
      <c r="E5051" t="s">
        <v>40822</v>
      </c>
      <c r="F5051" t="s">
        <v>40848</v>
      </c>
      <c r="G5051" t="s">
        <v>3917</v>
      </c>
      <c r="H5051">
        <v>156.59399999999999</v>
      </c>
      <c r="I5051">
        <v>41.3</v>
      </c>
      <c r="K5051" t="s">
        <v>40849</v>
      </c>
      <c r="L5051">
        <v>7571</v>
      </c>
      <c r="M5051">
        <v>0</v>
      </c>
      <c r="N5051" t="s">
        <v>11595</v>
      </c>
      <c r="O5051" t="s">
        <v>40850</v>
      </c>
    </row>
    <row r="5052" spans="1:17" x14ac:dyDescent="0.3">
      <c r="A5052" t="s">
        <v>40851</v>
      </c>
      <c r="B5052" t="s">
        <v>4226</v>
      </c>
      <c r="C5052" t="s">
        <v>40852</v>
      </c>
      <c r="D5052" t="s">
        <v>40853</v>
      </c>
      <c r="E5052" t="s">
        <v>40822</v>
      </c>
      <c r="F5052" t="s">
        <v>40854</v>
      </c>
      <c r="G5052" t="s">
        <v>3917</v>
      </c>
      <c r="H5052">
        <v>178.857</v>
      </c>
      <c r="I5052">
        <v>41.3</v>
      </c>
      <c r="K5052" t="s">
        <v>40855</v>
      </c>
      <c r="L5052">
        <v>10855</v>
      </c>
      <c r="M5052">
        <v>0</v>
      </c>
      <c r="N5052" t="s">
        <v>11595</v>
      </c>
      <c r="O5052" t="s">
        <v>40856</v>
      </c>
    </row>
    <row r="5053" spans="1:17" x14ac:dyDescent="0.3">
      <c r="A5053" t="s">
        <v>40857</v>
      </c>
      <c r="B5053" t="s">
        <v>4226</v>
      </c>
      <c r="C5053" t="s">
        <v>40858</v>
      </c>
      <c r="D5053" t="s">
        <v>40859</v>
      </c>
      <c r="E5053" t="s">
        <v>40822</v>
      </c>
      <c r="F5053" t="s">
        <v>40860</v>
      </c>
      <c r="G5053" t="s">
        <v>3917</v>
      </c>
      <c r="H5053">
        <v>187.249</v>
      </c>
      <c r="I5053">
        <v>42.8</v>
      </c>
      <c r="K5053" t="s">
        <v>40861</v>
      </c>
      <c r="L5053">
        <v>16704</v>
      </c>
      <c r="M5053">
        <v>0</v>
      </c>
      <c r="N5053" t="s">
        <v>11595</v>
      </c>
      <c r="O5053" t="s">
        <v>40862</v>
      </c>
    </row>
    <row r="5054" spans="1:17" x14ac:dyDescent="0.3">
      <c r="A5054" t="s">
        <v>40863</v>
      </c>
      <c r="B5054" t="s">
        <v>4226</v>
      </c>
      <c r="C5054" t="s">
        <v>40864</v>
      </c>
      <c r="D5054" t="s">
        <v>40865</v>
      </c>
      <c r="E5054" t="s">
        <v>40822</v>
      </c>
      <c r="F5054" t="s">
        <v>40866</v>
      </c>
      <c r="G5054" t="s">
        <v>3917</v>
      </c>
      <c r="H5054">
        <v>187.57900000000001</v>
      </c>
      <c r="I5054">
        <v>42.2</v>
      </c>
      <c r="K5054" t="s">
        <v>40867</v>
      </c>
      <c r="L5054">
        <v>11718</v>
      </c>
      <c r="M5054">
        <v>0</v>
      </c>
      <c r="N5054" t="s">
        <v>11595</v>
      </c>
      <c r="O5054" t="s">
        <v>40868</v>
      </c>
    </row>
    <row r="5055" spans="1:17" x14ac:dyDescent="0.3">
      <c r="A5055" t="s">
        <v>40869</v>
      </c>
      <c r="B5055" t="s">
        <v>4226</v>
      </c>
      <c r="C5055" t="s">
        <v>40870</v>
      </c>
      <c r="D5055" t="s">
        <v>40871</v>
      </c>
      <c r="E5055" t="s">
        <v>40822</v>
      </c>
      <c r="F5055" t="s">
        <v>40872</v>
      </c>
      <c r="G5055" t="s">
        <v>3917</v>
      </c>
      <c r="H5055">
        <v>164.602</v>
      </c>
      <c r="I5055">
        <v>40.799999999999997</v>
      </c>
      <c r="K5055" t="s">
        <v>40873</v>
      </c>
      <c r="L5055">
        <v>18487</v>
      </c>
      <c r="M5055">
        <v>0</v>
      </c>
      <c r="N5055" t="s">
        <v>11595</v>
      </c>
      <c r="O5055" t="s">
        <v>40874</v>
      </c>
    </row>
    <row r="5056" spans="1:17" x14ac:dyDescent="0.3">
      <c r="A5056" t="s">
        <v>40875</v>
      </c>
      <c r="B5056" t="s">
        <v>4226</v>
      </c>
      <c r="C5056" t="s">
        <v>40876</v>
      </c>
      <c r="D5056" t="s">
        <v>40877</v>
      </c>
      <c r="E5056" t="s">
        <v>40822</v>
      </c>
      <c r="F5056" t="s">
        <v>40878</v>
      </c>
      <c r="G5056" t="s">
        <v>3917</v>
      </c>
      <c r="H5056">
        <v>197.42099999999999</v>
      </c>
      <c r="I5056">
        <v>41.8</v>
      </c>
      <c r="K5056" t="s">
        <v>40879</v>
      </c>
      <c r="L5056">
        <v>15783</v>
      </c>
      <c r="M5056">
        <v>0</v>
      </c>
      <c r="N5056" t="s">
        <v>11595</v>
      </c>
      <c r="O5056" t="s">
        <v>40880</v>
      </c>
    </row>
    <row r="5057" spans="1:17" x14ac:dyDescent="0.3">
      <c r="A5057" t="s">
        <v>40881</v>
      </c>
      <c r="B5057" t="s">
        <v>4226</v>
      </c>
      <c r="C5057">
        <v>2112</v>
      </c>
      <c r="D5057" t="s">
        <v>40882</v>
      </c>
      <c r="E5057" t="s">
        <v>40822</v>
      </c>
      <c r="F5057" t="s">
        <v>40883</v>
      </c>
      <c r="G5057" t="s">
        <v>3917</v>
      </c>
      <c r="H5057">
        <v>149.209</v>
      </c>
      <c r="I5057">
        <v>41.8</v>
      </c>
      <c r="K5057" t="s">
        <v>40884</v>
      </c>
      <c r="L5057">
        <v>5286</v>
      </c>
      <c r="M5057">
        <v>0</v>
      </c>
      <c r="N5057" t="s">
        <v>11595</v>
      </c>
      <c r="O5057" t="s">
        <v>40885</v>
      </c>
    </row>
    <row r="5058" spans="1:17" x14ac:dyDescent="0.3">
      <c r="A5058" t="s">
        <v>40886</v>
      </c>
      <c r="B5058" t="s">
        <v>4226</v>
      </c>
      <c r="C5058" t="s">
        <v>40887</v>
      </c>
      <c r="D5058" t="s">
        <v>40888</v>
      </c>
      <c r="E5058" t="s">
        <v>40822</v>
      </c>
      <c r="F5058" t="s">
        <v>40889</v>
      </c>
      <c r="G5058" t="s">
        <v>3917</v>
      </c>
      <c r="H5058">
        <v>190.505</v>
      </c>
      <c r="I5058">
        <v>41.9</v>
      </c>
      <c r="K5058" t="s">
        <v>40890</v>
      </c>
      <c r="L5058">
        <v>20890</v>
      </c>
      <c r="M5058">
        <v>0</v>
      </c>
      <c r="N5058" t="s">
        <v>11595</v>
      </c>
      <c r="O5058" t="s">
        <v>40891</v>
      </c>
    </row>
    <row r="5059" spans="1:17" x14ac:dyDescent="0.3">
      <c r="A5059" t="s">
        <v>40892</v>
      </c>
      <c r="B5059" t="s">
        <v>4226</v>
      </c>
      <c r="C5059" t="s">
        <v>40893</v>
      </c>
      <c r="D5059" t="s">
        <v>40894</v>
      </c>
      <c r="E5059" t="s">
        <v>40822</v>
      </c>
      <c r="F5059" t="s">
        <v>40895</v>
      </c>
      <c r="G5059" t="s">
        <v>3917</v>
      </c>
      <c r="H5059">
        <v>175.666</v>
      </c>
      <c r="I5059">
        <v>41.9</v>
      </c>
      <c r="K5059" t="s">
        <v>40896</v>
      </c>
      <c r="L5059">
        <v>19702</v>
      </c>
      <c r="M5059">
        <v>0</v>
      </c>
      <c r="N5059" t="s">
        <v>11595</v>
      </c>
      <c r="O5059" t="s">
        <v>40897</v>
      </c>
    </row>
    <row r="5060" spans="1:17" x14ac:dyDescent="0.3">
      <c r="A5060" t="s">
        <v>40898</v>
      </c>
      <c r="B5060" t="s">
        <v>3984</v>
      </c>
      <c r="C5060" t="s">
        <v>40899</v>
      </c>
      <c r="D5060" t="s">
        <v>40900</v>
      </c>
      <c r="E5060" t="s">
        <v>31929</v>
      </c>
      <c r="F5060" t="s">
        <v>40901</v>
      </c>
      <c r="G5060" t="s">
        <v>3917</v>
      </c>
      <c r="H5060">
        <v>11.238799999999999</v>
      </c>
      <c r="I5060">
        <v>44.5</v>
      </c>
      <c r="K5060" t="s">
        <v>40902</v>
      </c>
      <c r="L5060">
        <v>320</v>
      </c>
      <c r="M5060">
        <v>0</v>
      </c>
      <c r="N5060" t="s">
        <v>26878</v>
      </c>
      <c r="O5060" t="s">
        <v>40903</v>
      </c>
      <c r="Q5060">
        <v>25</v>
      </c>
    </row>
    <row r="5061" spans="1:17" x14ac:dyDescent="0.3">
      <c r="A5061" t="s">
        <v>40904</v>
      </c>
      <c r="B5061" t="s">
        <v>3984</v>
      </c>
      <c r="C5061" t="s">
        <v>40905</v>
      </c>
      <c r="D5061" t="s">
        <v>40906</v>
      </c>
      <c r="E5061" t="s">
        <v>31929</v>
      </c>
      <c r="F5061" t="s">
        <v>40907</v>
      </c>
      <c r="G5061" t="s">
        <v>3917</v>
      </c>
      <c r="H5061">
        <v>19.4389</v>
      </c>
      <c r="I5061">
        <v>40.200000000000003</v>
      </c>
      <c r="K5061" t="s">
        <v>40908</v>
      </c>
      <c r="L5061">
        <v>2298</v>
      </c>
      <c r="M5061">
        <v>0</v>
      </c>
      <c r="N5061" t="s">
        <v>26878</v>
      </c>
      <c r="O5061" t="s">
        <v>40909</v>
      </c>
    </row>
    <row r="5062" spans="1:17" x14ac:dyDescent="0.3">
      <c r="A5062" t="s">
        <v>40910</v>
      </c>
      <c r="B5062" t="s">
        <v>4226</v>
      </c>
      <c r="C5062" t="s">
        <v>40911</v>
      </c>
      <c r="D5062" t="s">
        <v>40912</v>
      </c>
      <c r="E5062" t="s">
        <v>10805</v>
      </c>
      <c r="F5062" t="s">
        <v>40913</v>
      </c>
      <c r="G5062" t="s">
        <v>3989</v>
      </c>
      <c r="H5062">
        <v>179.654</v>
      </c>
      <c r="I5062">
        <v>41.1</v>
      </c>
      <c r="K5062" t="s">
        <v>40914</v>
      </c>
      <c r="L5062">
        <v>114</v>
      </c>
      <c r="M5062">
        <v>0</v>
      </c>
      <c r="N5062" t="s">
        <v>5252</v>
      </c>
      <c r="O5062" t="s">
        <v>40915</v>
      </c>
    </row>
    <row r="5063" spans="1:17" x14ac:dyDescent="0.3">
      <c r="A5063" t="s">
        <v>40916</v>
      </c>
      <c r="B5063" t="s">
        <v>4226</v>
      </c>
      <c r="C5063" t="s">
        <v>40917</v>
      </c>
      <c r="D5063" t="s">
        <v>40918</v>
      </c>
      <c r="E5063" t="s">
        <v>10805</v>
      </c>
      <c r="F5063" t="s">
        <v>40919</v>
      </c>
      <c r="G5063" t="s">
        <v>3989</v>
      </c>
      <c r="H5063">
        <v>208.44</v>
      </c>
      <c r="I5063">
        <v>40.700000000000003</v>
      </c>
      <c r="K5063" t="s">
        <v>40920</v>
      </c>
      <c r="L5063">
        <v>186</v>
      </c>
      <c r="M5063">
        <v>0</v>
      </c>
      <c r="N5063" t="s">
        <v>5252</v>
      </c>
      <c r="O5063" t="s">
        <v>40921</v>
      </c>
    </row>
    <row r="5064" spans="1:17" x14ac:dyDescent="0.3">
      <c r="A5064" t="s">
        <v>40922</v>
      </c>
      <c r="B5064" t="s">
        <v>4772</v>
      </c>
      <c r="C5064" t="s">
        <v>40923</v>
      </c>
      <c r="D5064" t="s">
        <v>40924</v>
      </c>
      <c r="E5064" t="s">
        <v>40925</v>
      </c>
      <c r="F5064" t="s">
        <v>40926</v>
      </c>
      <c r="G5064" t="s">
        <v>3917</v>
      </c>
      <c r="H5064">
        <v>60.6629</v>
      </c>
      <c r="I5064">
        <v>70</v>
      </c>
      <c r="K5064" t="s">
        <v>40927</v>
      </c>
      <c r="L5064">
        <v>32473</v>
      </c>
      <c r="M5064">
        <v>0</v>
      </c>
      <c r="N5064" t="s">
        <v>22228</v>
      </c>
      <c r="O5064" t="s">
        <v>40928</v>
      </c>
    </row>
    <row r="5065" spans="1:17" x14ac:dyDescent="0.3">
      <c r="A5065" t="s">
        <v>40929</v>
      </c>
      <c r="B5065" t="s">
        <v>4226</v>
      </c>
      <c r="C5065" t="s">
        <v>40930</v>
      </c>
      <c r="D5065" t="s">
        <v>40931</v>
      </c>
      <c r="E5065" t="s">
        <v>40822</v>
      </c>
      <c r="F5065" t="s">
        <v>40932</v>
      </c>
      <c r="G5065" t="s">
        <v>3917</v>
      </c>
      <c r="H5065">
        <v>167.80699999999999</v>
      </c>
      <c r="I5065">
        <v>41.5</v>
      </c>
      <c r="K5065" t="s">
        <v>40933</v>
      </c>
      <c r="L5065">
        <v>10414</v>
      </c>
      <c r="M5065">
        <v>0</v>
      </c>
      <c r="N5065" t="s">
        <v>11595</v>
      </c>
      <c r="O5065" t="s">
        <v>40934</v>
      </c>
    </row>
    <row r="5066" spans="1:17" x14ac:dyDescent="0.3">
      <c r="A5066" t="s">
        <v>40935</v>
      </c>
      <c r="B5066" t="s">
        <v>4226</v>
      </c>
      <c r="C5066" t="s">
        <v>40936</v>
      </c>
      <c r="D5066" t="s">
        <v>40937</v>
      </c>
      <c r="E5066" t="s">
        <v>40822</v>
      </c>
      <c r="F5066" t="s">
        <v>40938</v>
      </c>
      <c r="G5066" t="s">
        <v>3917</v>
      </c>
      <c r="H5066">
        <v>151.82300000000001</v>
      </c>
      <c r="I5066">
        <v>40.700000000000003</v>
      </c>
      <c r="K5066" t="s">
        <v>40939</v>
      </c>
      <c r="L5066">
        <v>6635</v>
      </c>
      <c r="M5066">
        <v>0</v>
      </c>
      <c r="N5066" t="s">
        <v>11595</v>
      </c>
      <c r="O5066" t="s">
        <v>40940</v>
      </c>
    </row>
    <row r="5067" spans="1:17" x14ac:dyDescent="0.3">
      <c r="A5067" t="s">
        <v>40941</v>
      </c>
      <c r="B5067" t="s">
        <v>4226</v>
      </c>
      <c r="C5067">
        <v>11434</v>
      </c>
      <c r="D5067" t="s">
        <v>40942</v>
      </c>
      <c r="E5067" t="s">
        <v>40822</v>
      </c>
      <c r="F5067" t="s">
        <v>40943</v>
      </c>
      <c r="G5067" t="s">
        <v>3917</v>
      </c>
      <c r="H5067">
        <v>182.68100000000001</v>
      </c>
      <c r="I5067">
        <v>41.5</v>
      </c>
      <c r="K5067" t="s">
        <v>40944</v>
      </c>
      <c r="L5067">
        <v>14351</v>
      </c>
      <c r="M5067">
        <v>0</v>
      </c>
      <c r="N5067" t="s">
        <v>11595</v>
      </c>
      <c r="O5067" t="s">
        <v>40945</v>
      </c>
    </row>
    <row r="5068" spans="1:17" x14ac:dyDescent="0.3">
      <c r="A5068" t="s">
        <v>40946</v>
      </c>
      <c r="B5068" t="s">
        <v>4226</v>
      </c>
      <c r="C5068" t="s">
        <v>40947</v>
      </c>
      <c r="D5068" t="s">
        <v>40948</v>
      </c>
      <c r="E5068" t="s">
        <v>40822</v>
      </c>
      <c r="F5068" t="s">
        <v>40949</v>
      </c>
      <c r="G5068" t="s">
        <v>3917</v>
      </c>
      <c r="H5068">
        <v>189.05099999999999</v>
      </c>
      <c r="I5068">
        <v>41.7</v>
      </c>
      <c r="K5068" t="s">
        <v>40950</v>
      </c>
      <c r="L5068">
        <v>14021</v>
      </c>
      <c r="M5068">
        <v>0</v>
      </c>
      <c r="N5068" t="s">
        <v>11595</v>
      </c>
      <c r="O5068" t="s">
        <v>40951</v>
      </c>
    </row>
    <row r="5069" spans="1:17" x14ac:dyDescent="0.3">
      <c r="A5069" t="s">
        <v>40952</v>
      </c>
      <c r="B5069" t="s">
        <v>4226</v>
      </c>
      <c r="C5069" t="s">
        <v>40953</v>
      </c>
      <c r="D5069" t="s">
        <v>40954</v>
      </c>
      <c r="E5069" t="s">
        <v>40955</v>
      </c>
      <c r="F5069" t="s">
        <v>40956</v>
      </c>
      <c r="G5069" t="s">
        <v>3906</v>
      </c>
      <c r="H5069">
        <v>195.27600000000001</v>
      </c>
      <c r="I5069">
        <v>41.446800000000003</v>
      </c>
      <c r="J5069" t="s">
        <v>40957</v>
      </c>
      <c r="K5069" t="s">
        <v>40958</v>
      </c>
      <c r="L5069">
        <v>270</v>
      </c>
      <c r="M5069">
        <v>0</v>
      </c>
      <c r="N5069" t="s">
        <v>40959</v>
      </c>
      <c r="O5069" t="s">
        <v>40960</v>
      </c>
    </row>
    <row r="5070" spans="1:17" x14ac:dyDescent="0.3">
      <c r="A5070" t="s">
        <v>40961</v>
      </c>
      <c r="B5070" t="s">
        <v>4226</v>
      </c>
      <c r="C5070" t="s">
        <v>40962</v>
      </c>
      <c r="D5070" t="s">
        <v>40963</v>
      </c>
      <c r="E5070" t="s">
        <v>40822</v>
      </c>
      <c r="F5070" t="s">
        <v>40964</v>
      </c>
      <c r="G5070" t="s">
        <v>3917</v>
      </c>
      <c r="H5070">
        <v>180.97300000000001</v>
      </c>
      <c r="I5070">
        <v>41.6</v>
      </c>
      <c r="K5070" t="s">
        <v>40965</v>
      </c>
      <c r="L5070">
        <v>13368</v>
      </c>
      <c r="M5070">
        <v>0</v>
      </c>
      <c r="N5070" t="s">
        <v>11595</v>
      </c>
      <c r="O5070" t="s">
        <v>40966</v>
      </c>
    </row>
    <row r="5071" spans="1:17" x14ac:dyDescent="0.3">
      <c r="A5071" t="s">
        <v>40967</v>
      </c>
      <c r="B5071" t="s">
        <v>4226</v>
      </c>
      <c r="C5071" t="s">
        <v>40968</v>
      </c>
      <c r="D5071" t="s">
        <v>40969</v>
      </c>
      <c r="E5071" t="s">
        <v>40822</v>
      </c>
      <c r="F5071" t="s">
        <v>40970</v>
      </c>
      <c r="G5071" t="s">
        <v>3917</v>
      </c>
      <c r="H5071">
        <v>192.339</v>
      </c>
      <c r="I5071">
        <v>41.4</v>
      </c>
      <c r="K5071" t="s">
        <v>40971</v>
      </c>
      <c r="L5071">
        <v>12961</v>
      </c>
      <c r="M5071">
        <v>0</v>
      </c>
      <c r="N5071" t="s">
        <v>11595</v>
      </c>
      <c r="O5071" t="s">
        <v>40972</v>
      </c>
    </row>
    <row r="5072" spans="1:17" x14ac:dyDescent="0.3">
      <c r="A5072" t="s">
        <v>40973</v>
      </c>
      <c r="B5072" t="s">
        <v>4226</v>
      </c>
      <c r="C5072" t="s">
        <v>40974</v>
      </c>
      <c r="D5072" t="s">
        <v>40975</v>
      </c>
      <c r="E5072" t="s">
        <v>40822</v>
      </c>
      <c r="F5072" t="s">
        <v>40976</v>
      </c>
      <c r="G5072" t="s">
        <v>3917</v>
      </c>
      <c r="H5072">
        <v>196.82599999999999</v>
      </c>
      <c r="I5072">
        <v>41.1</v>
      </c>
      <c r="K5072" t="s">
        <v>40977</v>
      </c>
      <c r="L5072">
        <v>18615</v>
      </c>
      <c r="M5072">
        <v>0</v>
      </c>
      <c r="N5072" t="s">
        <v>11595</v>
      </c>
      <c r="O5072" t="s">
        <v>40978</v>
      </c>
    </row>
    <row r="5073" spans="1:16" x14ac:dyDescent="0.3">
      <c r="A5073" t="s">
        <v>40979</v>
      </c>
      <c r="B5073" t="s">
        <v>3923</v>
      </c>
      <c r="C5073" t="s">
        <v>40980</v>
      </c>
      <c r="D5073" t="s">
        <v>40981</v>
      </c>
      <c r="E5073" t="s">
        <v>40982</v>
      </c>
      <c r="F5073" t="s">
        <v>40983</v>
      </c>
      <c r="G5073" t="s">
        <v>3906</v>
      </c>
      <c r="H5073">
        <v>665.88800000000003</v>
      </c>
      <c r="I5073">
        <v>35.970399999999998</v>
      </c>
      <c r="J5073" t="s">
        <v>40984</v>
      </c>
      <c r="K5073" t="s">
        <v>40985</v>
      </c>
      <c r="L5073">
        <v>280</v>
      </c>
      <c r="M5073">
        <v>28308</v>
      </c>
      <c r="N5073" t="s">
        <v>40986</v>
      </c>
      <c r="O5073" t="s">
        <v>40987</v>
      </c>
    </row>
    <row r="5074" spans="1:16" x14ac:dyDescent="0.3">
      <c r="A5074" t="s">
        <v>40988</v>
      </c>
      <c r="B5074" t="s">
        <v>4226</v>
      </c>
      <c r="C5074" t="s">
        <v>40989</v>
      </c>
      <c r="D5074" t="s">
        <v>40990</v>
      </c>
      <c r="E5074" t="s">
        <v>40822</v>
      </c>
      <c r="F5074" t="s">
        <v>40991</v>
      </c>
      <c r="G5074" t="s">
        <v>3917</v>
      </c>
      <c r="H5074">
        <v>151.202</v>
      </c>
      <c r="I5074">
        <v>41</v>
      </c>
      <c r="K5074" t="s">
        <v>40992</v>
      </c>
      <c r="L5074">
        <v>8838</v>
      </c>
      <c r="M5074">
        <v>0</v>
      </c>
      <c r="N5074" t="s">
        <v>11595</v>
      </c>
      <c r="O5074" t="s">
        <v>40993</v>
      </c>
    </row>
    <row r="5075" spans="1:16" x14ac:dyDescent="0.3">
      <c r="A5075" t="s">
        <v>40994</v>
      </c>
      <c r="B5075" t="s">
        <v>4267</v>
      </c>
      <c r="D5075" t="s">
        <v>40995</v>
      </c>
      <c r="E5075" t="s">
        <v>40996</v>
      </c>
      <c r="F5075" t="s">
        <v>40997</v>
      </c>
      <c r="G5075" t="s">
        <v>3906</v>
      </c>
      <c r="H5075">
        <v>417.60199999999998</v>
      </c>
      <c r="I5075">
        <v>38.767800000000001</v>
      </c>
      <c r="J5075" t="s">
        <v>40998</v>
      </c>
      <c r="K5075" t="s">
        <v>40999</v>
      </c>
      <c r="L5075">
        <v>150</v>
      </c>
      <c r="M5075">
        <v>24049</v>
      </c>
      <c r="N5075" t="s">
        <v>41000</v>
      </c>
      <c r="O5075" t="s">
        <v>41001</v>
      </c>
      <c r="P5075" t="s">
        <v>41002</v>
      </c>
    </row>
    <row r="5076" spans="1:16" x14ac:dyDescent="0.3">
      <c r="A5076" t="s">
        <v>41003</v>
      </c>
      <c r="B5076" t="s">
        <v>4443</v>
      </c>
      <c r="D5076" t="s">
        <v>41004</v>
      </c>
      <c r="E5076" t="s">
        <v>30468</v>
      </c>
      <c r="F5076" t="s">
        <v>41005</v>
      </c>
      <c r="G5076" t="s">
        <v>3917</v>
      </c>
      <c r="H5076">
        <v>2440.38</v>
      </c>
      <c r="I5076">
        <v>41.8</v>
      </c>
      <c r="K5076" t="s">
        <v>41006</v>
      </c>
      <c r="L5076">
        <v>179791</v>
      </c>
      <c r="M5076">
        <v>0</v>
      </c>
      <c r="N5076" t="s">
        <v>9923</v>
      </c>
      <c r="O5076" t="s">
        <v>41007</v>
      </c>
    </row>
    <row r="5077" spans="1:16" x14ac:dyDescent="0.3">
      <c r="A5077" t="s">
        <v>41008</v>
      </c>
      <c r="B5077" t="s">
        <v>4367</v>
      </c>
      <c r="C5077" t="s">
        <v>41009</v>
      </c>
      <c r="D5077" t="s">
        <v>41010</v>
      </c>
      <c r="E5077" t="s">
        <v>41011</v>
      </c>
      <c r="F5077" t="s">
        <v>41012</v>
      </c>
      <c r="G5077" t="s">
        <v>3917</v>
      </c>
      <c r="H5077">
        <v>1095.9100000000001</v>
      </c>
      <c r="I5077">
        <v>38</v>
      </c>
      <c r="K5077" t="s">
        <v>41013</v>
      </c>
      <c r="L5077">
        <v>379332</v>
      </c>
      <c r="M5077">
        <v>0</v>
      </c>
      <c r="N5077" t="s">
        <v>41014</v>
      </c>
      <c r="O5077" t="s">
        <v>41015</v>
      </c>
    </row>
    <row r="5078" spans="1:16" x14ac:dyDescent="0.3">
      <c r="A5078" t="s">
        <v>41016</v>
      </c>
      <c r="B5078" t="s">
        <v>4367</v>
      </c>
      <c r="C5078" t="s">
        <v>41017</v>
      </c>
      <c r="D5078" t="s">
        <v>41018</v>
      </c>
      <c r="E5078" t="s">
        <v>41019</v>
      </c>
      <c r="F5078" t="s">
        <v>41020</v>
      </c>
      <c r="G5078" t="s">
        <v>3917</v>
      </c>
      <c r="H5078">
        <v>593.00099999999998</v>
      </c>
      <c r="I5078">
        <v>42.1</v>
      </c>
      <c r="K5078" t="s">
        <v>41021</v>
      </c>
      <c r="L5078">
        <v>467</v>
      </c>
      <c r="M5078">
        <v>0</v>
      </c>
      <c r="N5078" t="s">
        <v>6973</v>
      </c>
      <c r="O5078" t="s">
        <v>41022</v>
      </c>
    </row>
    <row r="5079" spans="1:16" x14ac:dyDescent="0.3">
      <c r="A5079" t="s">
        <v>41023</v>
      </c>
      <c r="B5079" t="s">
        <v>4226</v>
      </c>
      <c r="C5079" t="s">
        <v>41024</v>
      </c>
      <c r="D5079" t="s">
        <v>41025</v>
      </c>
      <c r="E5079" t="s">
        <v>41026</v>
      </c>
      <c r="F5079" t="s">
        <v>41027</v>
      </c>
      <c r="G5079" t="s">
        <v>3906</v>
      </c>
      <c r="H5079">
        <v>397.85300000000001</v>
      </c>
      <c r="I5079">
        <v>30.060600000000001</v>
      </c>
      <c r="J5079" t="s">
        <v>41028</v>
      </c>
      <c r="K5079" t="s">
        <v>41029</v>
      </c>
      <c r="L5079">
        <v>653</v>
      </c>
      <c r="M5079">
        <v>0</v>
      </c>
      <c r="N5079" t="s">
        <v>6973</v>
      </c>
      <c r="O5079" t="s">
        <v>41030</v>
      </c>
    </row>
    <row r="5080" spans="1:16" x14ac:dyDescent="0.3">
      <c r="A5080" t="s">
        <v>41031</v>
      </c>
      <c r="B5080" t="s">
        <v>4226</v>
      </c>
      <c r="C5080" t="s">
        <v>41032</v>
      </c>
      <c r="D5080" t="s">
        <v>41033</v>
      </c>
      <c r="E5080" t="s">
        <v>31281</v>
      </c>
      <c r="F5080" t="s">
        <v>41034</v>
      </c>
      <c r="G5080" t="s">
        <v>3906</v>
      </c>
      <c r="H5080">
        <v>184.31299999999999</v>
      </c>
      <c r="I5080">
        <v>44.456200000000003</v>
      </c>
      <c r="J5080" t="s">
        <v>41035</v>
      </c>
      <c r="K5080" t="s">
        <v>41036</v>
      </c>
      <c r="L5080">
        <v>223</v>
      </c>
      <c r="M5080">
        <v>0</v>
      </c>
      <c r="N5080" t="s">
        <v>31285</v>
      </c>
      <c r="O5080" t="s">
        <v>41037</v>
      </c>
    </row>
    <row r="5081" spans="1:16" x14ac:dyDescent="0.3">
      <c r="A5081" t="s">
        <v>41038</v>
      </c>
      <c r="B5081" t="s">
        <v>3984</v>
      </c>
      <c r="C5081" t="s">
        <v>41039</v>
      </c>
      <c r="D5081" t="s">
        <v>41040</v>
      </c>
      <c r="E5081" t="s">
        <v>41041</v>
      </c>
      <c r="F5081" t="s">
        <v>41042</v>
      </c>
      <c r="G5081" t="s">
        <v>3917</v>
      </c>
      <c r="H5081">
        <v>41.150300000000001</v>
      </c>
      <c r="I5081">
        <v>47.4</v>
      </c>
      <c r="K5081" t="s">
        <v>41043</v>
      </c>
      <c r="L5081">
        <v>155</v>
      </c>
      <c r="M5081">
        <v>11404</v>
      </c>
      <c r="N5081" t="s">
        <v>41044</v>
      </c>
      <c r="O5081" t="s">
        <v>41045</v>
      </c>
    </row>
    <row r="5082" spans="1:16" x14ac:dyDescent="0.3">
      <c r="A5082" t="s">
        <v>41046</v>
      </c>
      <c r="B5082" t="s">
        <v>3923</v>
      </c>
      <c r="D5082" t="s">
        <v>41047</v>
      </c>
      <c r="E5082" t="s">
        <v>41048</v>
      </c>
      <c r="F5082" t="s">
        <v>41049</v>
      </c>
      <c r="G5082" t="s">
        <v>3917</v>
      </c>
      <c r="H5082">
        <v>96.354399999999998</v>
      </c>
      <c r="I5082">
        <v>35.1</v>
      </c>
      <c r="K5082" t="s">
        <v>41050</v>
      </c>
      <c r="L5082">
        <v>42602</v>
      </c>
      <c r="M5082">
        <v>0</v>
      </c>
      <c r="N5082" t="s">
        <v>17485</v>
      </c>
      <c r="O5082" t="s">
        <v>41051</v>
      </c>
    </row>
    <row r="5083" spans="1:16" x14ac:dyDescent="0.3">
      <c r="A5083" t="s">
        <v>41052</v>
      </c>
      <c r="B5083" t="s">
        <v>3912</v>
      </c>
      <c r="C5083" t="s">
        <v>41053</v>
      </c>
      <c r="D5083" t="s">
        <v>41054</v>
      </c>
      <c r="E5083" t="s">
        <v>41055</v>
      </c>
      <c r="F5083" t="s">
        <v>41056</v>
      </c>
      <c r="G5083" t="s">
        <v>3917</v>
      </c>
      <c r="H5083">
        <v>703.69899999999996</v>
      </c>
      <c r="I5083">
        <v>42.8</v>
      </c>
      <c r="K5083" t="s">
        <v>41057</v>
      </c>
      <c r="L5083">
        <v>6576</v>
      </c>
      <c r="M5083">
        <v>0</v>
      </c>
      <c r="N5083" t="s">
        <v>9575</v>
      </c>
      <c r="O5083" t="s">
        <v>41058</v>
      </c>
    </row>
    <row r="5084" spans="1:16" x14ac:dyDescent="0.3">
      <c r="A5084" t="s">
        <v>41059</v>
      </c>
      <c r="B5084" t="s">
        <v>4267</v>
      </c>
      <c r="C5084" t="s">
        <v>41060</v>
      </c>
      <c r="D5084" t="s">
        <v>41061</v>
      </c>
      <c r="E5084" t="s">
        <v>41062</v>
      </c>
      <c r="F5084" t="s">
        <v>41063</v>
      </c>
      <c r="G5084" t="s">
        <v>3917</v>
      </c>
      <c r="H5084">
        <v>2033.43</v>
      </c>
      <c r="I5084">
        <v>21.2</v>
      </c>
      <c r="K5084" t="s">
        <v>41064</v>
      </c>
      <c r="L5084">
        <v>956665</v>
      </c>
      <c r="M5084">
        <v>0</v>
      </c>
      <c r="N5084" t="s">
        <v>11307</v>
      </c>
      <c r="O5084" t="s">
        <v>41065</v>
      </c>
    </row>
    <row r="5085" spans="1:16" x14ac:dyDescent="0.3">
      <c r="A5085" t="s">
        <v>41066</v>
      </c>
      <c r="B5085" t="s">
        <v>4347</v>
      </c>
      <c r="C5085" t="s">
        <v>41067</v>
      </c>
      <c r="D5085" t="s">
        <v>41068</v>
      </c>
      <c r="E5085" t="s">
        <v>41069</v>
      </c>
      <c r="F5085" t="s">
        <v>41070</v>
      </c>
      <c r="G5085" t="s">
        <v>3917</v>
      </c>
      <c r="H5085">
        <v>32.238399999999999</v>
      </c>
      <c r="I5085">
        <v>49.4</v>
      </c>
      <c r="K5085" t="s">
        <v>41071</v>
      </c>
      <c r="L5085">
        <v>178</v>
      </c>
      <c r="M5085">
        <v>0</v>
      </c>
      <c r="N5085" t="s">
        <v>16031</v>
      </c>
      <c r="O5085" t="s">
        <v>41072</v>
      </c>
    </row>
    <row r="5086" spans="1:16" x14ac:dyDescent="0.3">
      <c r="A5086" t="s">
        <v>41073</v>
      </c>
      <c r="B5086" t="s">
        <v>4367</v>
      </c>
      <c r="C5086" t="s">
        <v>41074</v>
      </c>
      <c r="D5086" t="s">
        <v>41075</v>
      </c>
      <c r="E5086" t="s">
        <v>41076</v>
      </c>
      <c r="F5086" t="s">
        <v>41077</v>
      </c>
      <c r="G5086" t="s">
        <v>3989</v>
      </c>
      <c r="H5086">
        <v>764.97500000000002</v>
      </c>
      <c r="I5086">
        <v>40.4</v>
      </c>
      <c r="K5086" t="s">
        <v>41078</v>
      </c>
      <c r="L5086">
        <v>221829</v>
      </c>
      <c r="M5086">
        <v>0</v>
      </c>
      <c r="N5086" t="s">
        <v>41079</v>
      </c>
      <c r="O5086" t="s">
        <v>41080</v>
      </c>
    </row>
    <row r="5087" spans="1:16" x14ac:dyDescent="0.3">
      <c r="A5087" t="s">
        <v>41081</v>
      </c>
      <c r="B5087" t="s">
        <v>3984</v>
      </c>
      <c r="C5087" t="s">
        <v>41082</v>
      </c>
      <c r="D5087" t="s">
        <v>41083</v>
      </c>
      <c r="E5087" t="s">
        <v>41084</v>
      </c>
      <c r="F5087" t="s">
        <v>41085</v>
      </c>
      <c r="G5087" t="s">
        <v>3989</v>
      </c>
      <c r="H5087">
        <v>31.862500000000001</v>
      </c>
      <c r="I5087">
        <v>52</v>
      </c>
      <c r="K5087" t="s">
        <v>41086</v>
      </c>
      <c r="L5087">
        <v>19</v>
      </c>
      <c r="M5087">
        <v>0</v>
      </c>
      <c r="N5087" t="s">
        <v>20592</v>
      </c>
      <c r="O5087" t="s">
        <v>41087</v>
      </c>
    </row>
    <row r="5088" spans="1:16" x14ac:dyDescent="0.3">
      <c r="A5088" t="s">
        <v>41088</v>
      </c>
      <c r="B5088" t="s">
        <v>3912</v>
      </c>
      <c r="C5088" t="s">
        <v>22651</v>
      </c>
      <c r="D5088" t="s">
        <v>41089</v>
      </c>
      <c r="E5088" t="s">
        <v>41090</v>
      </c>
      <c r="F5088" t="s">
        <v>41091</v>
      </c>
      <c r="G5088" t="s">
        <v>3917</v>
      </c>
      <c r="H5088">
        <v>50.069400000000002</v>
      </c>
      <c r="I5088">
        <v>59.2</v>
      </c>
      <c r="K5088" t="s">
        <v>41092</v>
      </c>
      <c r="L5088">
        <v>4434</v>
      </c>
      <c r="M5088">
        <v>13005</v>
      </c>
      <c r="N5088" t="s">
        <v>20592</v>
      </c>
      <c r="O5088" t="s">
        <v>41093</v>
      </c>
    </row>
    <row r="5089" spans="1:17" x14ac:dyDescent="0.3">
      <c r="A5089" t="s">
        <v>41094</v>
      </c>
      <c r="B5089" t="s">
        <v>3984</v>
      </c>
      <c r="C5089" t="s">
        <v>41095</v>
      </c>
      <c r="D5089" t="s">
        <v>41096</v>
      </c>
      <c r="E5089" t="s">
        <v>41097</v>
      </c>
      <c r="F5089" t="s">
        <v>41098</v>
      </c>
      <c r="G5089" t="s">
        <v>3917</v>
      </c>
      <c r="H5089">
        <v>39.606299999999997</v>
      </c>
      <c r="I5089">
        <v>50.4</v>
      </c>
      <c r="K5089" t="s">
        <v>41099</v>
      </c>
      <c r="L5089">
        <v>43</v>
      </c>
      <c r="M5089">
        <v>12227</v>
      </c>
      <c r="N5089" t="s">
        <v>9799</v>
      </c>
      <c r="O5089" t="s">
        <v>41100</v>
      </c>
      <c r="P5089" t="s">
        <v>41101</v>
      </c>
      <c r="Q5089">
        <v>24</v>
      </c>
    </row>
    <row r="5090" spans="1:17" x14ac:dyDescent="0.3">
      <c r="A5090" t="s">
        <v>41102</v>
      </c>
      <c r="B5090" t="s">
        <v>3923</v>
      </c>
      <c r="C5090" t="s">
        <v>41103</v>
      </c>
      <c r="D5090" t="s">
        <v>41104</v>
      </c>
      <c r="E5090" t="s">
        <v>41105</v>
      </c>
      <c r="F5090" t="s">
        <v>41106</v>
      </c>
      <c r="G5090" t="s">
        <v>3917</v>
      </c>
      <c r="H5090">
        <v>1260.1500000000001</v>
      </c>
      <c r="I5090">
        <v>34.6</v>
      </c>
      <c r="K5090" t="s">
        <v>41107</v>
      </c>
      <c r="L5090">
        <v>23435</v>
      </c>
      <c r="M5090">
        <v>0</v>
      </c>
      <c r="N5090" t="s">
        <v>23207</v>
      </c>
      <c r="O5090" t="s">
        <v>41108</v>
      </c>
    </row>
    <row r="5091" spans="1:17" x14ac:dyDescent="0.3">
      <c r="A5091" t="s">
        <v>41109</v>
      </c>
      <c r="B5091" t="s">
        <v>4267</v>
      </c>
      <c r="C5091" t="s">
        <v>41110</v>
      </c>
      <c r="D5091" t="s">
        <v>41111</v>
      </c>
      <c r="E5091" t="s">
        <v>41112</v>
      </c>
      <c r="F5091" t="s">
        <v>41113</v>
      </c>
      <c r="G5091" t="s">
        <v>3906</v>
      </c>
      <c r="H5091">
        <v>2719.15</v>
      </c>
      <c r="I5091">
        <v>36.370199999999997</v>
      </c>
      <c r="J5091" t="s">
        <v>41114</v>
      </c>
      <c r="K5091" t="s">
        <v>41115</v>
      </c>
      <c r="L5091">
        <v>13516</v>
      </c>
      <c r="M5091">
        <v>36112</v>
      </c>
      <c r="N5091" t="s">
        <v>5131</v>
      </c>
      <c r="O5091" t="s">
        <v>41116</v>
      </c>
      <c r="P5091" t="s">
        <v>41117</v>
      </c>
    </row>
    <row r="5092" spans="1:17" x14ac:dyDescent="0.3">
      <c r="A5092" t="s">
        <v>41118</v>
      </c>
      <c r="B5092" t="s">
        <v>4635</v>
      </c>
      <c r="C5092" t="s">
        <v>41119</v>
      </c>
      <c r="D5092" t="s">
        <v>41120</v>
      </c>
      <c r="E5092" t="s">
        <v>41121</v>
      </c>
      <c r="F5092" t="s">
        <v>41122</v>
      </c>
      <c r="G5092" t="s">
        <v>3917</v>
      </c>
      <c r="H5092">
        <v>1102.3</v>
      </c>
      <c r="I5092">
        <v>42.3</v>
      </c>
      <c r="K5092" t="s">
        <v>41123</v>
      </c>
      <c r="L5092">
        <v>1912</v>
      </c>
      <c r="M5092">
        <v>0</v>
      </c>
      <c r="N5092" t="s">
        <v>8603</v>
      </c>
      <c r="O5092" t="s">
        <v>41124</v>
      </c>
    </row>
    <row r="5093" spans="1:17" x14ac:dyDescent="0.3">
      <c r="A5093" t="s">
        <v>41125</v>
      </c>
      <c r="B5093" t="s">
        <v>3923</v>
      </c>
      <c r="D5093" t="s">
        <v>41126</v>
      </c>
      <c r="E5093" t="s">
        <v>41127</v>
      </c>
      <c r="F5093" t="s">
        <v>41128</v>
      </c>
      <c r="G5093" t="s">
        <v>3917</v>
      </c>
      <c r="H5093">
        <v>490.14299999999997</v>
      </c>
      <c r="I5093">
        <v>34.1</v>
      </c>
      <c r="K5093" t="s">
        <v>41129</v>
      </c>
      <c r="L5093">
        <v>8696</v>
      </c>
      <c r="M5093">
        <v>0</v>
      </c>
      <c r="N5093" t="s">
        <v>41130</v>
      </c>
      <c r="O5093" t="s">
        <v>41131</v>
      </c>
    </row>
    <row r="5094" spans="1:17" x14ac:dyDescent="0.3">
      <c r="A5094" t="s">
        <v>41132</v>
      </c>
      <c r="B5094" t="s">
        <v>4635</v>
      </c>
      <c r="D5094" t="s">
        <v>41133</v>
      </c>
      <c r="E5094" t="s">
        <v>41134</v>
      </c>
      <c r="F5094" t="s">
        <v>41135</v>
      </c>
      <c r="G5094" t="s">
        <v>3906</v>
      </c>
      <c r="H5094">
        <v>1051.6099999999999</v>
      </c>
      <c r="I5094">
        <v>42.3825</v>
      </c>
      <c r="J5094" t="s">
        <v>41136</v>
      </c>
      <c r="K5094" t="s">
        <v>41137</v>
      </c>
      <c r="L5094">
        <v>1345</v>
      </c>
      <c r="M5094">
        <v>28897</v>
      </c>
      <c r="N5094" t="s">
        <v>17374</v>
      </c>
      <c r="O5094" t="s">
        <v>41138</v>
      </c>
      <c r="P5094" t="s">
        <v>41139</v>
      </c>
    </row>
    <row r="5095" spans="1:17" x14ac:dyDescent="0.3">
      <c r="A5095" t="s">
        <v>41140</v>
      </c>
      <c r="B5095" t="s">
        <v>3902</v>
      </c>
      <c r="C5095" t="s">
        <v>41141</v>
      </c>
      <c r="D5095" t="s">
        <v>41142</v>
      </c>
      <c r="E5095" t="s">
        <v>41143</v>
      </c>
      <c r="F5095" t="s">
        <v>41144</v>
      </c>
      <c r="G5095" t="s">
        <v>3917</v>
      </c>
      <c r="H5095">
        <v>47.8048</v>
      </c>
      <c r="I5095">
        <v>47</v>
      </c>
      <c r="K5095" t="s">
        <v>41145</v>
      </c>
      <c r="L5095">
        <v>730</v>
      </c>
      <c r="M5095">
        <v>0</v>
      </c>
      <c r="N5095" t="s">
        <v>17494</v>
      </c>
      <c r="O5095" t="s">
        <v>41146</v>
      </c>
    </row>
    <row r="5096" spans="1:17" x14ac:dyDescent="0.3">
      <c r="A5096" t="s">
        <v>41147</v>
      </c>
      <c r="B5096" t="s">
        <v>4347</v>
      </c>
      <c r="C5096" t="s">
        <v>41148</v>
      </c>
      <c r="D5096" t="s">
        <v>41149</v>
      </c>
      <c r="E5096" t="s">
        <v>41150</v>
      </c>
      <c r="F5096" t="s">
        <v>41151</v>
      </c>
      <c r="G5096" t="s">
        <v>3989</v>
      </c>
      <c r="H5096">
        <v>78.504099999999994</v>
      </c>
      <c r="I5096">
        <v>59.5</v>
      </c>
      <c r="K5096" t="s">
        <v>41152</v>
      </c>
      <c r="L5096">
        <v>51</v>
      </c>
      <c r="M5096">
        <v>0</v>
      </c>
      <c r="N5096" t="s">
        <v>11536</v>
      </c>
      <c r="O5096" t="s">
        <v>41153</v>
      </c>
    </row>
    <row r="5097" spans="1:17" x14ac:dyDescent="0.3">
      <c r="A5097" t="s">
        <v>41154</v>
      </c>
      <c r="B5097" t="s">
        <v>3984</v>
      </c>
      <c r="C5097" t="s">
        <v>41155</v>
      </c>
      <c r="E5097" t="s">
        <v>41156</v>
      </c>
      <c r="F5097" t="s">
        <v>41157</v>
      </c>
      <c r="G5097" t="s">
        <v>3989</v>
      </c>
      <c r="H5097">
        <v>34.718899999999998</v>
      </c>
      <c r="I5097">
        <v>52.2</v>
      </c>
      <c r="L5097">
        <v>33</v>
      </c>
      <c r="M5097">
        <v>10518</v>
      </c>
      <c r="N5097" t="s">
        <v>41158</v>
      </c>
      <c r="O5097" t="s">
        <v>41159</v>
      </c>
      <c r="P5097" t="s">
        <v>41160</v>
      </c>
    </row>
    <row r="5098" spans="1:17" x14ac:dyDescent="0.3">
      <c r="A5098" t="s">
        <v>41161</v>
      </c>
      <c r="B5098" t="s">
        <v>3984</v>
      </c>
      <c r="C5098" t="s">
        <v>41162</v>
      </c>
      <c r="D5098" t="s">
        <v>41163</v>
      </c>
      <c r="E5098" t="s">
        <v>41164</v>
      </c>
      <c r="F5098" t="s">
        <v>41165</v>
      </c>
      <c r="G5098" t="s">
        <v>4048</v>
      </c>
      <c r="H5098">
        <v>36.912300000000002</v>
      </c>
      <c r="I5098">
        <v>54.729399999999998</v>
      </c>
      <c r="J5098" t="s">
        <v>41166</v>
      </c>
      <c r="L5098">
        <v>6</v>
      </c>
      <c r="M5098">
        <v>9802</v>
      </c>
      <c r="N5098" t="s">
        <v>10746</v>
      </c>
      <c r="O5098" t="s">
        <v>41167</v>
      </c>
      <c r="P5098" t="s">
        <v>41168</v>
      </c>
    </row>
    <row r="5099" spans="1:17" x14ac:dyDescent="0.3">
      <c r="A5099" t="s">
        <v>41169</v>
      </c>
      <c r="B5099" t="s">
        <v>3912</v>
      </c>
      <c r="C5099" t="s">
        <v>41170</v>
      </c>
      <c r="D5099" t="s">
        <v>41171</v>
      </c>
      <c r="E5099" t="s">
        <v>41172</v>
      </c>
      <c r="F5099" t="s">
        <v>41173</v>
      </c>
      <c r="G5099" t="s">
        <v>3989</v>
      </c>
      <c r="H5099">
        <v>54.793999999999997</v>
      </c>
      <c r="I5099">
        <v>33.799999999999997</v>
      </c>
      <c r="K5099" t="s">
        <v>41174</v>
      </c>
      <c r="L5099">
        <v>11703</v>
      </c>
      <c r="M5099">
        <v>0</v>
      </c>
      <c r="N5099" t="s">
        <v>41175</v>
      </c>
      <c r="O5099" t="s">
        <v>41176</v>
      </c>
    </row>
    <row r="5100" spans="1:17" x14ac:dyDescent="0.3">
      <c r="A5100" t="s">
        <v>3810</v>
      </c>
      <c r="B5100" t="s">
        <v>3984</v>
      </c>
      <c r="C5100" t="s">
        <v>41177</v>
      </c>
      <c r="D5100" t="s">
        <v>41178</v>
      </c>
      <c r="E5100" t="s">
        <v>41179</v>
      </c>
      <c r="F5100" t="s">
        <v>41180</v>
      </c>
      <c r="G5100" t="s">
        <v>3989</v>
      </c>
      <c r="H5100">
        <v>44.006500000000003</v>
      </c>
      <c r="I5100">
        <v>44.4</v>
      </c>
      <c r="K5100" t="s">
        <v>41181</v>
      </c>
      <c r="L5100">
        <v>23</v>
      </c>
      <c r="M5100">
        <v>0</v>
      </c>
      <c r="N5100" t="s">
        <v>41182</v>
      </c>
      <c r="O5100" t="s">
        <v>41183</v>
      </c>
    </row>
    <row r="5101" spans="1:17" x14ac:dyDescent="0.3">
      <c r="A5101" t="s">
        <v>41184</v>
      </c>
      <c r="B5101" t="s">
        <v>3984</v>
      </c>
      <c r="C5101" t="s">
        <v>41185</v>
      </c>
      <c r="D5101" t="s">
        <v>41186</v>
      </c>
      <c r="E5101" t="s">
        <v>41187</v>
      </c>
      <c r="F5101" t="s">
        <v>41188</v>
      </c>
      <c r="G5101" t="s">
        <v>3989</v>
      </c>
      <c r="H5101">
        <v>39.301099999999998</v>
      </c>
      <c r="I5101">
        <v>41.557400000000001</v>
      </c>
      <c r="J5101" t="s">
        <v>41189</v>
      </c>
      <c r="K5101" t="s">
        <v>41190</v>
      </c>
      <c r="L5101">
        <v>30</v>
      </c>
      <c r="M5101">
        <v>0</v>
      </c>
      <c r="N5101" t="s">
        <v>41191</v>
      </c>
      <c r="O5101" t="s">
        <v>41192</v>
      </c>
    </row>
    <row r="5102" spans="1:17" x14ac:dyDescent="0.3">
      <c r="A5102" t="s">
        <v>41193</v>
      </c>
      <c r="B5102" t="s">
        <v>3984</v>
      </c>
      <c r="C5102" t="s">
        <v>41194</v>
      </c>
      <c r="D5102" t="s">
        <v>41195</v>
      </c>
      <c r="E5102" t="s">
        <v>41196</v>
      </c>
      <c r="F5102" t="s">
        <v>41197</v>
      </c>
      <c r="G5102" t="s">
        <v>3989</v>
      </c>
      <c r="H5102">
        <v>62.936399999999999</v>
      </c>
      <c r="I5102">
        <v>50.9</v>
      </c>
      <c r="K5102" t="s">
        <v>41198</v>
      </c>
      <c r="L5102">
        <v>22</v>
      </c>
      <c r="M5102">
        <v>15190</v>
      </c>
      <c r="N5102" t="s">
        <v>9876</v>
      </c>
      <c r="O5102" t="s">
        <v>41199</v>
      </c>
      <c r="P5102" t="s">
        <v>41200</v>
      </c>
    </row>
    <row r="5103" spans="1:17" x14ac:dyDescent="0.3">
      <c r="A5103" t="s">
        <v>41201</v>
      </c>
      <c r="B5103" t="s">
        <v>4226</v>
      </c>
      <c r="C5103" t="s">
        <v>41202</v>
      </c>
      <c r="D5103" t="s">
        <v>41203</v>
      </c>
      <c r="E5103" t="s">
        <v>41204</v>
      </c>
      <c r="F5103" t="s">
        <v>41205</v>
      </c>
      <c r="G5103" t="s">
        <v>3917</v>
      </c>
      <c r="H5103">
        <v>316.09800000000001</v>
      </c>
      <c r="I5103">
        <v>29.9</v>
      </c>
      <c r="K5103" t="s">
        <v>41206</v>
      </c>
      <c r="L5103">
        <v>89214</v>
      </c>
      <c r="M5103">
        <v>0</v>
      </c>
      <c r="N5103" t="s">
        <v>20040</v>
      </c>
      <c r="O5103" t="s">
        <v>41207</v>
      </c>
    </row>
    <row r="5104" spans="1:17" x14ac:dyDescent="0.3">
      <c r="A5104" t="s">
        <v>41208</v>
      </c>
      <c r="B5104" t="s">
        <v>3912</v>
      </c>
      <c r="C5104" t="s">
        <v>41209</v>
      </c>
      <c r="D5104" t="s">
        <v>41210</v>
      </c>
      <c r="E5104" t="s">
        <v>41211</v>
      </c>
      <c r="F5104" t="s">
        <v>41212</v>
      </c>
      <c r="G5104" t="s">
        <v>3989</v>
      </c>
      <c r="H5104">
        <v>112.01</v>
      </c>
      <c r="I5104">
        <v>54.7</v>
      </c>
      <c r="K5104" t="s">
        <v>41213</v>
      </c>
      <c r="L5104">
        <v>2091</v>
      </c>
      <c r="M5104">
        <v>0</v>
      </c>
      <c r="N5104" t="s">
        <v>20040</v>
      </c>
      <c r="O5104" t="s">
        <v>41214</v>
      </c>
    </row>
    <row r="5105" spans="1:17" x14ac:dyDescent="0.3">
      <c r="A5105" t="s">
        <v>41215</v>
      </c>
      <c r="B5105" t="s">
        <v>3923</v>
      </c>
      <c r="D5105" t="s">
        <v>41216</v>
      </c>
      <c r="E5105" t="s">
        <v>41217</v>
      </c>
      <c r="F5105" t="s">
        <v>41218</v>
      </c>
      <c r="G5105" t="s">
        <v>3906</v>
      </c>
      <c r="H5105">
        <v>653.87900000000002</v>
      </c>
      <c r="I5105">
        <v>32.124200000000002</v>
      </c>
      <c r="J5105" t="s">
        <v>41219</v>
      </c>
      <c r="K5105" t="s">
        <v>41220</v>
      </c>
      <c r="L5105">
        <v>1114</v>
      </c>
      <c r="M5105">
        <v>0</v>
      </c>
      <c r="N5105" t="s">
        <v>10291</v>
      </c>
      <c r="O5105" t="s">
        <v>41221</v>
      </c>
    </row>
    <row r="5106" spans="1:17" x14ac:dyDescent="0.3">
      <c r="A5106" t="s">
        <v>41222</v>
      </c>
      <c r="B5106" t="s">
        <v>4226</v>
      </c>
      <c r="C5106" t="s">
        <v>41223</v>
      </c>
      <c r="D5106" t="s">
        <v>41224</v>
      </c>
      <c r="E5106" t="s">
        <v>41225</v>
      </c>
      <c r="F5106" t="s">
        <v>41226</v>
      </c>
      <c r="G5106" t="s">
        <v>3989</v>
      </c>
      <c r="H5106">
        <v>1052.93</v>
      </c>
      <c r="I5106">
        <v>34.1</v>
      </c>
      <c r="K5106" t="s">
        <v>41227</v>
      </c>
      <c r="L5106">
        <v>2684</v>
      </c>
      <c r="M5106">
        <v>19438</v>
      </c>
      <c r="N5106" t="s">
        <v>5370</v>
      </c>
      <c r="O5106" t="s">
        <v>41228</v>
      </c>
    </row>
    <row r="5107" spans="1:17" x14ac:dyDescent="0.3">
      <c r="A5107" t="s">
        <v>41229</v>
      </c>
      <c r="B5107" t="s">
        <v>4267</v>
      </c>
      <c r="C5107" t="s">
        <v>41230</v>
      </c>
      <c r="D5107" t="s">
        <v>41231</v>
      </c>
      <c r="E5107" t="s">
        <v>41232</v>
      </c>
      <c r="F5107" t="s">
        <v>41233</v>
      </c>
      <c r="G5107" t="s">
        <v>3906</v>
      </c>
      <c r="H5107">
        <v>1544.61</v>
      </c>
      <c r="I5107">
        <v>39.161799999999999</v>
      </c>
      <c r="J5107" t="s">
        <v>41234</v>
      </c>
      <c r="K5107" t="s">
        <v>41235</v>
      </c>
      <c r="L5107">
        <v>4005</v>
      </c>
      <c r="M5107">
        <v>0</v>
      </c>
      <c r="N5107" t="s">
        <v>6286</v>
      </c>
      <c r="O5107" t="s">
        <v>41236</v>
      </c>
    </row>
    <row r="5108" spans="1:17" x14ac:dyDescent="0.3">
      <c r="A5108" t="s">
        <v>41237</v>
      </c>
      <c r="B5108" t="s">
        <v>4226</v>
      </c>
      <c r="C5108" t="s">
        <v>41238</v>
      </c>
      <c r="D5108" t="s">
        <v>41239</v>
      </c>
      <c r="E5108" t="s">
        <v>41240</v>
      </c>
      <c r="F5108" t="s">
        <v>41241</v>
      </c>
      <c r="G5108" t="s">
        <v>3917</v>
      </c>
      <c r="H5108">
        <v>499.65300000000002</v>
      </c>
      <c r="I5108">
        <v>31.4</v>
      </c>
      <c r="K5108" t="s">
        <v>41242</v>
      </c>
      <c r="L5108">
        <v>3187</v>
      </c>
      <c r="M5108">
        <v>20439</v>
      </c>
      <c r="N5108" t="s">
        <v>5370</v>
      </c>
      <c r="O5108" t="s">
        <v>41243</v>
      </c>
    </row>
    <row r="5109" spans="1:17" x14ac:dyDescent="0.3">
      <c r="A5109" t="s">
        <v>41244</v>
      </c>
      <c r="B5109" t="s">
        <v>4347</v>
      </c>
      <c r="C5109" t="s">
        <v>41245</v>
      </c>
      <c r="D5109" t="s">
        <v>41246</v>
      </c>
      <c r="E5109" t="s">
        <v>41247</v>
      </c>
      <c r="F5109" t="s">
        <v>41248</v>
      </c>
      <c r="G5109" t="s">
        <v>3917</v>
      </c>
      <c r="H5109">
        <v>21.297599999999999</v>
      </c>
      <c r="I5109">
        <v>49.8</v>
      </c>
      <c r="K5109" t="s">
        <v>41249</v>
      </c>
      <c r="L5109">
        <v>132</v>
      </c>
      <c r="M5109">
        <v>7423</v>
      </c>
      <c r="N5109" t="s">
        <v>41250</v>
      </c>
      <c r="O5109" t="s">
        <v>41251</v>
      </c>
      <c r="P5109" t="s">
        <v>41252</v>
      </c>
    </row>
    <row r="5110" spans="1:17" x14ac:dyDescent="0.3">
      <c r="A5110" t="s">
        <v>41253</v>
      </c>
      <c r="B5110" t="s">
        <v>3923</v>
      </c>
      <c r="C5110" t="s">
        <v>41254</v>
      </c>
      <c r="D5110" t="s">
        <v>41255</v>
      </c>
      <c r="E5110" t="s">
        <v>41256</v>
      </c>
      <c r="F5110" t="s">
        <v>41257</v>
      </c>
      <c r="G5110" t="s">
        <v>3989</v>
      </c>
      <c r="H5110">
        <v>595.83500000000004</v>
      </c>
      <c r="I5110">
        <v>34.299999999999997</v>
      </c>
      <c r="K5110" t="s">
        <v>41258</v>
      </c>
      <c r="L5110">
        <v>2455</v>
      </c>
      <c r="M5110">
        <v>0</v>
      </c>
      <c r="N5110" t="s">
        <v>41259</v>
      </c>
      <c r="O5110" t="s">
        <v>41260</v>
      </c>
    </row>
    <row r="5111" spans="1:17" x14ac:dyDescent="0.3">
      <c r="A5111" t="s">
        <v>41261</v>
      </c>
      <c r="B5111" t="s">
        <v>3923</v>
      </c>
      <c r="C5111" t="s">
        <v>41262</v>
      </c>
      <c r="D5111" t="s">
        <v>41263</v>
      </c>
      <c r="E5111" t="s">
        <v>41264</v>
      </c>
      <c r="F5111" t="s">
        <v>41265</v>
      </c>
      <c r="G5111" t="s">
        <v>3917</v>
      </c>
      <c r="H5111">
        <v>471.56299999999999</v>
      </c>
      <c r="I5111">
        <v>35.4</v>
      </c>
      <c r="K5111" t="s">
        <v>41266</v>
      </c>
      <c r="L5111">
        <v>13846</v>
      </c>
      <c r="M5111">
        <v>33426</v>
      </c>
      <c r="N5111" t="s">
        <v>41250</v>
      </c>
      <c r="O5111" t="s">
        <v>41267</v>
      </c>
    </row>
    <row r="5112" spans="1:17" x14ac:dyDescent="0.3">
      <c r="A5112" t="s">
        <v>41268</v>
      </c>
      <c r="B5112" t="s">
        <v>3912</v>
      </c>
      <c r="C5112" t="s">
        <v>41269</v>
      </c>
      <c r="D5112" t="s">
        <v>41270</v>
      </c>
      <c r="E5112" t="s">
        <v>41271</v>
      </c>
      <c r="F5112" t="s">
        <v>41272</v>
      </c>
      <c r="G5112" t="s">
        <v>3917</v>
      </c>
      <c r="H5112">
        <v>152.15199999999999</v>
      </c>
      <c r="I5112">
        <v>26.6</v>
      </c>
      <c r="K5112" t="s">
        <v>41273</v>
      </c>
      <c r="L5112">
        <v>50889</v>
      </c>
      <c r="M5112">
        <v>56706</v>
      </c>
      <c r="N5112" t="s">
        <v>8526</v>
      </c>
      <c r="O5112" t="s">
        <v>41274</v>
      </c>
    </row>
    <row r="5113" spans="1:17" x14ac:dyDescent="0.3">
      <c r="A5113" t="s">
        <v>41275</v>
      </c>
      <c r="B5113" t="s">
        <v>3923</v>
      </c>
      <c r="D5113" t="s">
        <v>41276</v>
      </c>
      <c r="E5113" t="s">
        <v>41277</v>
      </c>
      <c r="F5113" t="s">
        <v>41278</v>
      </c>
      <c r="G5113" t="s">
        <v>3917</v>
      </c>
      <c r="H5113">
        <v>711.35699999999997</v>
      </c>
      <c r="I5113">
        <v>32.9</v>
      </c>
      <c r="K5113" t="s">
        <v>41279</v>
      </c>
      <c r="L5113">
        <v>19671</v>
      </c>
      <c r="M5113">
        <v>0</v>
      </c>
      <c r="N5113" t="s">
        <v>8526</v>
      </c>
      <c r="O5113" t="s">
        <v>41280</v>
      </c>
    </row>
    <row r="5114" spans="1:17" x14ac:dyDescent="0.3">
      <c r="A5114" t="s">
        <v>41281</v>
      </c>
      <c r="B5114" t="s">
        <v>4443</v>
      </c>
      <c r="C5114" t="s">
        <v>41282</v>
      </c>
      <c r="D5114" t="s">
        <v>41283</v>
      </c>
      <c r="E5114" t="s">
        <v>41284</v>
      </c>
      <c r="F5114" t="s">
        <v>41285</v>
      </c>
      <c r="G5114" t="s">
        <v>3906</v>
      </c>
      <c r="H5114">
        <v>2371.52</v>
      </c>
      <c r="I5114">
        <v>41.390599999999999</v>
      </c>
      <c r="J5114" t="s">
        <v>41286</v>
      </c>
      <c r="K5114" t="s">
        <v>41287</v>
      </c>
      <c r="L5114">
        <v>64</v>
      </c>
      <c r="M5114">
        <v>52282</v>
      </c>
      <c r="N5114" t="s">
        <v>14143</v>
      </c>
      <c r="O5114" t="s">
        <v>41288</v>
      </c>
      <c r="P5114" t="s">
        <v>41289</v>
      </c>
    </row>
    <row r="5115" spans="1:17" x14ac:dyDescent="0.3">
      <c r="A5115" t="s">
        <v>41290</v>
      </c>
      <c r="B5115" t="s">
        <v>4267</v>
      </c>
      <c r="D5115" t="s">
        <v>41291</v>
      </c>
      <c r="E5115" t="s">
        <v>41292</v>
      </c>
      <c r="F5115" t="s">
        <v>41293</v>
      </c>
      <c r="G5115" t="s">
        <v>3917</v>
      </c>
      <c r="H5115">
        <v>238.2</v>
      </c>
      <c r="I5115">
        <v>38.5</v>
      </c>
      <c r="J5115" t="s">
        <v>41294</v>
      </c>
      <c r="K5115" t="s">
        <v>41295</v>
      </c>
      <c r="L5115">
        <v>4003</v>
      </c>
      <c r="M5115">
        <v>27037</v>
      </c>
      <c r="N5115" t="s">
        <v>17502</v>
      </c>
      <c r="O5115" t="s">
        <v>41296</v>
      </c>
      <c r="P5115" t="s">
        <v>41297</v>
      </c>
    </row>
    <row r="5116" spans="1:17" x14ac:dyDescent="0.3">
      <c r="A5116" t="s">
        <v>41298</v>
      </c>
      <c r="B5116" t="s">
        <v>3984</v>
      </c>
      <c r="C5116" t="s">
        <v>41299</v>
      </c>
      <c r="D5116" t="s">
        <v>41300</v>
      </c>
      <c r="E5116" t="s">
        <v>41301</v>
      </c>
      <c r="F5116" t="s">
        <v>41302</v>
      </c>
      <c r="G5116" t="s">
        <v>3917</v>
      </c>
      <c r="H5116">
        <v>38.6526</v>
      </c>
      <c r="I5116">
        <v>44.1</v>
      </c>
      <c r="K5116" t="s">
        <v>41303</v>
      </c>
      <c r="L5116">
        <v>133</v>
      </c>
      <c r="M5116">
        <v>10062</v>
      </c>
      <c r="N5116" t="s">
        <v>28138</v>
      </c>
      <c r="O5116" t="s">
        <v>41304</v>
      </c>
      <c r="P5116" t="s">
        <v>41305</v>
      </c>
    </row>
    <row r="5117" spans="1:17" x14ac:dyDescent="0.3">
      <c r="A5117" t="s">
        <v>41306</v>
      </c>
      <c r="B5117" t="s">
        <v>4443</v>
      </c>
      <c r="C5117" t="s">
        <v>41307</v>
      </c>
      <c r="D5117" t="s">
        <v>41308</v>
      </c>
      <c r="E5117" t="s">
        <v>41309</v>
      </c>
      <c r="F5117" t="s">
        <v>41310</v>
      </c>
      <c r="G5117" t="s">
        <v>3917</v>
      </c>
      <c r="H5117">
        <v>2504.04</v>
      </c>
      <c r="I5117">
        <v>40.299999999999997</v>
      </c>
      <c r="K5117" t="s">
        <v>41311</v>
      </c>
      <c r="L5117">
        <v>23916</v>
      </c>
      <c r="M5117">
        <v>0</v>
      </c>
      <c r="N5117" t="s">
        <v>20577</v>
      </c>
      <c r="O5117" t="s">
        <v>41312</v>
      </c>
    </row>
    <row r="5118" spans="1:17" x14ac:dyDescent="0.3">
      <c r="A5118" t="s">
        <v>41313</v>
      </c>
      <c r="B5118" t="s">
        <v>3923</v>
      </c>
      <c r="C5118" t="s">
        <v>41314</v>
      </c>
      <c r="D5118" t="s">
        <v>41315</v>
      </c>
      <c r="E5118" t="s">
        <v>41316</v>
      </c>
      <c r="F5118" t="s">
        <v>41317</v>
      </c>
      <c r="G5118" t="s">
        <v>3906</v>
      </c>
      <c r="H5118">
        <v>1001.45</v>
      </c>
      <c r="I5118">
        <v>35.984099999999998</v>
      </c>
      <c r="J5118" t="s">
        <v>41318</v>
      </c>
      <c r="K5118" t="s">
        <v>41319</v>
      </c>
      <c r="L5118">
        <v>654</v>
      </c>
      <c r="M5118">
        <v>36241</v>
      </c>
      <c r="N5118" t="s">
        <v>8526</v>
      </c>
      <c r="O5118" t="s">
        <v>41320</v>
      </c>
    </row>
    <row r="5119" spans="1:17" x14ac:dyDescent="0.3">
      <c r="A5119" t="s">
        <v>41321</v>
      </c>
      <c r="B5119" t="s">
        <v>4347</v>
      </c>
      <c r="C5119" t="s">
        <v>41322</v>
      </c>
      <c r="D5119" t="s">
        <v>41323</v>
      </c>
      <c r="E5119" t="s">
        <v>41324</v>
      </c>
      <c r="F5119" t="s">
        <v>41325</v>
      </c>
      <c r="G5119" t="s">
        <v>3917</v>
      </c>
      <c r="H5119">
        <v>52.284300000000002</v>
      </c>
      <c r="I5119">
        <v>55.6</v>
      </c>
      <c r="K5119" t="s">
        <v>41326</v>
      </c>
      <c r="L5119">
        <v>12158</v>
      </c>
      <c r="M5119">
        <v>0</v>
      </c>
      <c r="N5119" t="s">
        <v>28138</v>
      </c>
      <c r="O5119" t="s">
        <v>41327</v>
      </c>
    </row>
    <row r="5120" spans="1:17" x14ac:dyDescent="0.3">
      <c r="A5120" t="s">
        <v>41328</v>
      </c>
      <c r="B5120" t="s">
        <v>3984</v>
      </c>
      <c r="C5120" t="s">
        <v>41329</v>
      </c>
      <c r="D5120" t="s">
        <v>41330</v>
      </c>
      <c r="E5120" t="s">
        <v>41331</v>
      </c>
      <c r="F5120" t="s">
        <v>41332</v>
      </c>
      <c r="G5120" t="s">
        <v>3989</v>
      </c>
      <c r="H5120">
        <v>51.598999999999997</v>
      </c>
      <c r="I5120">
        <v>52.6</v>
      </c>
      <c r="K5120" t="s">
        <v>41333</v>
      </c>
      <c r="L5120">
        <v>872</v>
      </c>
      <c r="M5120">
        <v>12594</v>
      </c>
      <c r="N5120" t="s">
        <v>41334</v>
      </c>
      <c r="O5120" t="s">
        <v>41335</v>
      </c>
      <c r="Q5120">
        <v>25</v>
      </c>
    </row>
    <row r="5121" spans="1:17" x14ac:dyDescent="0.3">
      <c r="A5121" t="s">
        <v>41336</v>
      </c>
      <c r="B5121" t="s">
        <v>4635</v>
      </c>
      <c r="C5121" t="s">
        <v>41337</v>
      </c>
      <c r="D5121" t="s">
        <v>41338</v>
      </c>
      <c r="E5121" t="s">
        <v>41339</v>
      </c>
      <c r="F5121" t="s">
        <v>41340</v>
      </c>
      <c r="G5121" t="s">
        <v>3906</v>
      </c>
      <c r="H5121">
        <v>1178.49</v>
      </c>
      <c r="I5121">
        <v>42.6892</v>
      </c>
      <c r="J5121" t="s">
        <v>41341</v>
      </c>
      <c r="K5121" t="s">
        <v>41342</v>
      </c>
      <c r="L5121">
        <v>95</v>
      </c>
      <c r="M5121">
        <v>0</v>
      </c>
      <c r="N5121" t="s">
        <v>8526</v>
      </c>
      <c r="O5121" t="s">
        <v>41343</v>
      </c>
    </row>
    <row r="5122" spans="1:17" x14ac:dyDescent="0.3">
      <c r="A5122" t="s">
        <v>41344</v>
      </c>
      <c r="B5122" t="s">
        <v>3984</v>
      </c>
      <c r="C5122" t="s">
        <v>41345</v>
      </c>
      <c r="D5122" t="s">
        <v>41346</v>
      </c>
      <c r="E5122" t="s">
        <v>41347</v>
      </c>
      <c r="F5122" t="s">
        <v>41348</v>
      </c>
      <c r="G5122" t="s">
        <v>3917</v>
      </c>
      <c r="H5122">
        <v>13.446</v>
      </c>
      <c r="I5122">
        <v>49.6</v>
      </c>
      <c r="K5122" t="s">
        <v>41349</v>
      </c>
      <c r="L5122">
        <v>169</v>
      </c>
      <c r="M5122">
        <v>5815</v>
      </c>
      <c r="N5122" t="s">
        <v>41334</v>
      </c>
      <c r="O5122" t="s">
        <v>41350</v>
      </c>
      <c r="P5122" t="s">
        <v>41351</v>
      </c>
      <c r="Q5122">
        <v>25</v>
      </c>
    </row>
    <row r="5123" spans="1:17" x14ac:dyDescent="0.3">
      <c r="A5123" t="s">
        <v>41352</v>
      </c>
      <c r="B5123" t="s">
        <v>3984</v>
      </c>
      <c r="C5123" t="s">
        <v>41353</v>
      </c>
      <c r="D5123" t="s">
        <v>41354</v>
      </c>
      <c r="E5123" t="s">
        <v>41347</v>
      </c>
      <c r="F5123" t="s">
        <v>41355</v>
      </c>
      <c r="G5123" t="s">
        <v>3917</v>
      </c>
      <c r="H5123">
        <v>20.534199999999998</v>
      </c>
      <c r="I5123">
        <v>47.4</v>
      </c>
      <c r="K5123" t="s">
        <v>41356</v>
      </c>
      <c r="L5123">
        <v>583</v>
      </c>
      <c r="M5123">
        <v>6903</v>
      </c>
      <c r="N5123" t="s">
        <v>41334</v>
      </c>
      <c r="O5123" t="s">
        <v>41357</v>
      </c>
      <c r="Q5123">
        <v>25</v>
      </c>
    </row>
    <row r="5124" spans="1:17" x14ac:dyDescent="0.3">
      <c r="A5124" t="s">
        <v>41358</v>
      </c>
      <c r="B5124" t="s">
        <v>4347</v>
      </c>
      <c r="D5124" t="s">
        <v>41359</v>
      </c>
      <c r="E5124" t="s">
        <v>41360</v>
      </c>
      <c r="F5124" t="s">
        <v>41361</v>
      </c>
      <c r="G5124" t="s">
        <v>3917</v>
      </c>
      <c r="H5124">
        <v>46.982500000000002</v>
      </c>
      <c r="I5124">
        <v>55.1</v>
      </c>
      <c r="K5124" t="s">
        <v>41362</v>
      </c>
      <c r="L5124">
        <v>833</v>
      </c>
      <c r="M5124">
        <v>17692</v>
      </c>
      <c r="N5124" t="s">
        <v>41191</v>
      </c>
      <c r="O5124" t="s">
        <v>41363</v>
      </c>
    </row>
    <row r="5125" spans="1:17" x14ac:dyDescent="0.3">
      <c r="A5125" t="s">
        <v>41364</v>
      </c>
      <c r="B5125" t="s">
        <v>4226</v>
      </c>
      <c r="D5125" t="s">
        <v>41365</v>
      </c>
      <c r="E5125" t="s">
        <v>41366</v>
      </c>
      <c r="F5125" t="s">
        <v>41367</v>
      </c>
      <c r="G5125" t="s">
        <v>3917</v>
      </c>
      <c r="H5125">
        <v>396.04300000000001</v>
      </c>
      <c r="I5125">
        <v>31.5</v>
      </c>
      <c r="K5125" t="s">
        <v>41368</v>
      </c>
      <c r="L5125">
        <v>2842</v>
      </c>
      <c r="M5125">
        <v>22234</v>
      </c>
      <c r="N5125" t="s">
        <v>23440</v>
      </c>
      <c r="O5125" t="s">
        <v>41369</v>
      </c>
    </row>
    <row r="5126" spans="1:17" x14ac:dyDescent="0.3">
      <c r="A5126" t="s">
        <v>41370</v>
      </c>
      <c r="B5126" t="s">
        <v>3984</v>
      </c>
      <c r="C5126" t="s">
        <v>41371</v>
      </c>
      <c r="D5126" t="s">
        <v>41372</v>
      </c>
      <c r="E5126" t="s">
        <v>41373</v>
      </c>
      <c r="F5126" t="s">
        <v>41374</v>
      </c>
      <c r="G5126" t="s">
        <v>3989</v>
      </c>
      <c r="H5126">
        <v>21.1892</v>
      </c>
      <c r="I5126">
        <v>36.799999999999997</v>
      </c>
      <c r="K5126" t="s">
        <v>41375</v>
      </c>
      <c r="L5126">
        <v>6</v>
      </c>
      <c r="M5126">
        <v>6475</v>
      </c>
      <c r="N5126" t="s">
        <v>10191</v>
      </c>
      <c r="O5126" t="s">
        <v>41376</v>
      </c>
      <c r="P5126" t="s">
        <v>41377</v>
      </c>
    </row>
    <row r="5127" spans="1:17" x14ac:dyDescent="0.3">
      <c r="A5127" t="s">
        <v>41378</v>
      </c>
      <c r="B5127" t="s">
        <v>4443</v>
      </c>
      <c r="C5127" t="s">
        <v>41379</v>
      </c>
      <c r="D5127" t="s">
        <v>41380</v>
      </c>
      <c r="E5127" t="s">
        <v>30449</v>
      </c>
      <c r="F5127" t="s">
        <v>41381</v>
      </c>
      <c r="G5127" t="s">
        <v>3917</v>
      </c>
      <c r="H5127">
        <v>2499.23</v>
      </c>
      <c r="I5127">
        <v>41.2</v>
      </c>
      <c r="K5127" t="s">
        <v>41382</v>
      </c>
      <c r="L5127">
        <v>243425</v>
      </c>
      <c r="M5127">
        <v>0</v>
      </c>
      <c r="N5127" t="s">
        <v>5809</v>
      </c>
      <c r="O5127" t="s">
        <v>41383</v>
      </c>
    </row>
    <row r="5128" spans="1:17" x14ac:dyDescent="0.3">
      <c r="A5128" t="s">
        <v>41384</v>
      </c>
      <c r="B5128" t="s">
        <v>4226</v>
      </c>
      <c r="C5128" t="s">
        <v>41385</v>
      </c>
      <c r="D5128" t="s">
        <v>41386</v>
      </c>
      <c r="E5128" t="s">
        <v>41387</v>
      </c>
      <c r="F5128" t="s">
        <v>41388</v>
      </c>
      <c r="G5128" t="s">
        <v>3917</v>
      </c>
      <c r="H5128">
        <v>471.51100000000002</v>
      </c>
      <c r="I5128">
        <v>36.4</v>
      </c>
      <c r="K5128" t="s">
        <v>41389</v>
      </c>
      <c r="L5128">
        <v>2160</v>
      </c>
      <c r="M5128">
        <v>32294</v>
      </c>
      <c r="N5128" t="s">
        <v>17560</v>
      </c>
      <c r="O5128" t="s">
        <v>41390</v>
      </c>
      <c r="P5128" t="s">
        <v>41391</v>
      </c>
    </row>
    <row r="5129" spans="1:17" x14ac:dyDescent="0.3">
      <c r="A5129" t="s">
        <v>41392</v>
      </c>
      <c r="B5129" t="s">
        <v>4772</v>
      </c>
      <c r="C5129" t="s">
        <v>41393</v>
      </c>
      <c r="D5129" t="s">
        <v>41394</v>
      </c>
      <c r="E5129" t="s">
        <v>41395</v>
      </c>
      <c r="F5129" t="s">
        <v>41396</v>
      </c>
      <c r="G5129" t="s">
        <v>3989</v>
      </c>
      <c r="H5129">
        <v>24.744900000000001</v>
      </c>
      <c r="I5129">
        <v>73.5</v>
      </c>
      <c r="K5129" t="s">
        <v>41397</v>
      </c>
      <c r="L5129">
        <v>4555</v>
      </c>
      <c r="M5129">
        <v>0</v>
      </c>
      <c r="N5129" t="s">
        <v>35328</v>
      </c>
      <c r="O5129" t="s">
        <v>41398</v>
      </c>
    </row>
    <row r="5130" spans="1:17" x14ac:dyDescent="0.3">
      <c r="A5130" t="s">
        <v>41399</v>
      </c>
      <c r="B5130" t="s">
        <v>4772</v>
      </c>
      <c r="C5130" t="s">
        <v>41400</v>
      </c>
      <c r="D5130" t="s">
        <v>41401</v>
      </c>
      <c r="E5130" t="s">
        <v>41395</v>
      </c>
      <c r="F5130" t="s">
        <v>41402</v>
      </c>
      <c r="G5130" t="s">
        <v>3917</v>
      </c>
      <c r="H5130">
        <v>26.448899999999998</v>
      </c>
      <c r="I5130">
        <v>66.3</v>
      </c>
      <c r="K5130" t="s">
        <v>41403</v>
      </c>
      <c r="L5130">
        <v>6956</v>
      </c>
      <c r="M5130">
        <v>0</v>
      </c>
      <c r="N5130" t="s">
        <v>35328</v>
      </c>
      <c r="O5130" t="s">
        <v>41404</v>
      </c>
    </row>
    <row r="5131" spans="1:17" x14ac:dyDescent="0.3">
      <c r="A5131" t="s">
        <v>41405</v>
      </c>
      <c r="B5131" t="s">
        <v>4347</v>
      </c>
      <c r="C5131" t="s">
        <v>41406</v>
      </c>
      <c r="D5131" t="s">
        <v>41407</v>
      </c>
      <c r="E5131" t="s">
        <v>41408</v>
      </c>
      <c r="F5131" t="s">
        <v>41409</v>
      </c>
      <c r="G5131" t="s">
        <v>3917</v>
      </c>
      <c r="H5131">
        <v>20.2105</v>
      </c>
      <c r="I5131">
        <v>59.774000000000001</v>
      </c>
      <c r="J5131" t="s">
        <v>41410</v>
      </c>
      <c r="K5131" t="s">
        <v>41411</v>
      </c>
      <c r="L5131">
        <v>126</v>
      </c>
      <c r="M5131">
        <v>0</v>
      </c>
      <c r="N5131" t="s">
        <v>17560</v>
      </c>
      <c r="O5131" t="s">
        <v>41412</v>
      </c>
      <c r="Q5131">
        <v>22</v>
      </c>
    </row>
    <row r="5132" spans="1:17" x14ac:dyDescent="0.3">
      <c r="A5132" t="s">
        <v>41413</v>
      </c>
      <c r="B5132" t="s">
        <v>4635</v>
      </c>
      <c r="C5132" t="s">
        <v>41414</v>
      </c>
      <c r="D5132" t="s">
        <v>41415</v>
      </c>
      <c r="E5132" t="s">
        <v>21615</v>
      </c>
      <c r="F5132" t="s">
        <v>41416</v>
      </c>
      <c r="G5132" t="s">
        <v>3917</v>
      </c>
      <c r="H5132">
        <v>1228.1099999999999</v>
      </c>
      <c r="I5132">
        <v>40.799999999999997</v>
      </c>
      <c r="K5132" t="s">
        <v>41417</v>
      </c>
      <c r="L5132">
        <v>9229</v>
      </c>
      <c r="M5132">
        <v>0</v>
      </c>
      <c r="N5132" t="s">
        <v>17485</v>
      </c>
      <c r="O5132" t="s">
        <v>41418</v>
      </c>
    </row>
    <row r="5133" spans="1:17" x14ac:dyDescent="0.3">
      <c r="A5133" t="s">
        <v>41419</v>
      </c>
      <c r="B5133" t="s">
        <v>3984</v>
      </c>
      <c r="C5133" t="s">
        <v>41420</v>
      </c>
      <c r="D5133" t="s">
        <v>41421</v>
      </c>
      <c r="E5133" t="s">
        <v>41422</v>
      </c>
      <c r="F5133" t="s">
        <v>41423</v>
      </c>
      <c r="G5133" t="s">
        <v>3917</v>
      </c>
      <c r="H5133">
        <v>31.658300000000001</v>
      </c>
      <c r="I5133">
        <v>48.3</v>
      </c>
      <c r="K5133" t="s">
        <v>41424</v>
      </c>
      <c r="L5133">
        <v>909</v>
      </c>
      <c r="M5133">
        <v>0</v>
      </c>
      <c r="N5133" t="s">
        <v>9583</v>
      </c>
      <c r="O5133" t="s">
        <v>41425</v>
      </c>
    </row>
    <row r="5134" spans="1:17" x14ac:dyDescent="0.3">
      <c r="A5134" t="s">
        <v>41426</v>
      </c>
      <c r="B5134" t="s">
        <v>3984</v>
      </c>
      <c r="C5134" t="s">
        <v>41427</v>
      </c>
      <c r="D5134" t="s">
        <v>41428</v>
      </c>
      <c r="E5134" t="s">
        <v>41422</v>
      </c>
      <c r="F5134" t="s">
        <v>41429</v>
      </c>
      <c r="G5134" t="s">
        <v>3917</v>
      </c>
      <c r="H5134">
        <v>35.661900000000003</v>
      </c>
      <c r="I5134">
        <v>48.1</v>
      </c>
      <c r="K5134" t="s">
        <v>41430</v>
      </c>
      <c r="L5134">
        <v>2033</v>
      </c>
      <c r="M5134">
        <v>0</v>
      </c>
      <c r="N5134" t="s">
        <v>9583</v>
      </c>
      <c r="O5134" t="s">
        <v>41431</v>
      </c>
    </row>
    <row r="5135" spans="1:17" x14ac:dyDescent="0.3">
      <c r="A5135" t="s">
        <v>41432</v>
      </c>
      <c r="B5135" t="s">
        <v>3984</v>
      </c>
      <c r="C5135" t="s">
        <v>41433</v>
      </c>
      <c r="D5135" t="s">
        <v>41434</v>
      </c>
      <c r="E5135" t="s">
        <v>41422</v>
      </c>
      <c r="F5135" t="s">
        <v>41435</v>
      </c>
      <c r="G5135" t="s">
        <v>3917</v>
      </c>
      <c r="H5135">
        <v>36.3675</v>
      </c>
      <c r="I5135">
        <v>47.7</v>
      </c>
      <c r="K5135" t="s">
        <v>41436</v>
      </c>
      <c r="L5135">
        <v>1741</v>
      </c>
      <c r="M5135">
        <v>0</v>
      </c>
      <c r="N5135" t="s">
        <v>9583</v>
      </c>
      <c r="O5135" t="s">
        <v>41437</v>
      </c>
    </row>
    <row r="5136" spans="1:17" x14ac:dyDescent="0.3">
      <c r="A5136" t="s">
        <v>41438</v>
      </c>
      <c r="B5136" t="s">
        <v>3923</v>
      </c>
      <c r="D5136" t="s">
        <v>41439</v>
      </c>
      <c r="E5136" t="s">
        <v>41440</v>
      </c>
      <c r="F5136" t="s">
        <v>41441</v>
      </c>
      <c r="G5136" t="s">
        <v>3917</v>
      </c>
      <c r="H5136">
        <v>1278.51</v>
      </c>
      <c r="I5136">
        <v>30.9</v>
      </c>
      <c r="K5136" t="s">
        <v>41442</v>
      </c>
      <c r="L5136">
        <v>149923</v>
      </c>
      <c r="M5136">
        <v>0</v>
      </c>
      <c r="N5136" t="s">
        <v>9583</v>
      </c>
      <c r="O5136" t="s">
        <v>41443</v>
      </c>
    </row>
    <row r="5137" spans="1:17" x14ac:dyDescent="0.3">
      <c r="A5137" t="s">
        <v>41444</v>
      </c>
      <c r="B5137" t="s">
        <v>3923</v>
      </c>
      <c r="C5137" t="s">
        <v>41445</v>
      </c>
      <c r="D5137" t="s">
        <v>41446</v>
      </c>
      <c r="E5137" t="s">
        <v>41447</v>
      </c>
      <c r="F5137" t="s">
        <v>41448</v>
      </c>
      <c r="G5137" t="s">
        <v>3989</v>
      </c>
      <c r="H5137">
        <v>105.726</v>
      </c>
      <c r="I5137">
        <v>36.6</v>
      </c>
      <c r="K5137" t="s">
        <v>41449</v>
      </c>
      <c r="L5137">
        <v>278658</v>
      </c>
      <c r="M5137">
        <v>0</v>
      </c>
      <c r="N5137" t="s">
        <v>9583</v>
      </c>
      <c r="O5137" t="s">
        <v>41450</v>
      </c>
    </row>
    <row r="5138" spans="1:17" x14ac:dyDescent="0.3">
      <c r="A5138" t="s">
        <v>41451</v>
      </c>
      <c r="B5138" t="s">
        <v>3984</v>
      </c>
      <c r="C5138" t="s">
        <v>41452</v>
      </c>
      <c r="D5138" t="s">
        <v>41453</v>
      </c>
      <c r="E5138" t="s">
        <v>41454</v>
      </c>
      <c r="F5138" t="s">
        <v>41455</v>
      </c>
      <c r="G5138" t="s">
        <v>3989</v>
      </c>
      <c r="H5138">
        <v>75.051900000000003</v>
      </c>
      <c r="I5138">
        <v>37.200000000000003</v>
      </c>
      <c r="K5138" t="s">
        <v>41456</v>
      </c>
      <c r="L5138">
        <v>1034</v>
      </c>
      <c r="M5138">
        <v>0</v>
      </c>
      <c r="N5138" t="s">
        <v>32077</v>
      </c>
      <c r="O5138" t="s">
        <v>41457</v>
      </c>
    </row>
    <row r="5139" spans="1:17" x14ac:dyDescent="0.3">
      <c r="A5139" t="s">
        <v>41458</v>
      </c>
      <c r="B5139" t="s">
        <v>4226</v>
      </c>
      <c r="C5139" t="s">
        <v>41459</v>
      </c>
      <c r="D5139" t="s">
        <v>41460</v>
      </c>
      <c r="E5139" t="s">
        <v>41461</v>
      </c>
      <c r="F5139" t="s">
        <v>41462</v>
      </c>
      <c r="G5139" t="s">
        <v>3917</v>
      </c>
      <c r="H5139">
        <v>408.79399999999998</v>
      </c>
      <c r="I5139">
        <v>30.9</v>
      </c>
      <c r="K5139" t="s">
        <v>41463</v>
      </c>
      <c r="L5139">
        <v>1580</v>
      </c>
      <c r="M5139">
        <v>0</v>
      </c>
      <c r="N5139" t="s">
        <v>27494</v>
      </c>
      <c r="O5139" t="s">
        <v>41464</v>
      </c>
    </row>
    <row r="5140" spans="1:17" x14ac:dyDescent="0.3">
      <c r="A5140" t="s">
        <v>41465</v>
      </c>
      <c r="B5140" t="s">
        <v>3984</v>
      </c>
      <c r="C5140" t="s">
        <v>41466</v>
      </c>
      <c r="D5140" t="s">
        <v>41467</v>
      </c>
      <c r="E5140" t="s">
        <v>41468</v>
      </c>
      <c r="F5140" t="s">
        <v>41469</v>
      </c>
      <c r="G5140" t="s">
        <v>3917</v>
      </c>
      <c r="H5140">
        <v>38.511299999999999</v>
      </c>
      <c r="I5140">
        <v>47.5</v>
      </c>
      <c r="K5140" t="s">
        <v>41470</v>
      </c>
      <c r="L5140">
        <v>448</v>
      </c>
      <c r="M5140">
        <v>13331</v>
      </c>
      <c r="N5140" t="s">
        <v>19633</v>
      </c>
      <c r="O5140" t="s">
        <v>41471</v>
      </c>
      <c r="Q5140">
        <v>24</v>
      </c>
    </row>
    <row r="5141" spans="1:17" x14ac:dyDescent="0.3">
      <c r="A5141" t="s">
        <v>41472</v>
      </c>
      <c r="B5141" t="s">
        <v>4226</v>
      </c>
      <c r="C5141" t="s">
        <v>41473</v>
      </c>
      <c r="D5141" t="s">
        <v>41474</v>
      </c>
      <c r="E5141" t="s">
        <v>41475</v>
      </c>
      <c r="F5141" t="s">
        <v>41476</v>
      </c>
      <c r="G5141" t="s">
        <v>3989</v>
      </c>
      <c r="H5141">
        <v>451.49400000000003</v>
      </c>
      <c r="I5141">
        <v>34.1</v>
      </c>
      <c r="K5141" t="s">
        <v>41477</v>
      </c>
      <c r="L5141">
        <v>552</v>
      </c>
      <c r="M5141">
        <v>0</v>
      </c>
      <c r="N5141" t="s">
        <v>19261</v>
      </c>
      <c r="O5141" t="s">
        <v>41478</v>
      </c>
    </row>
    <row r="5142" spans="1:17" x14ac:dyDescent="0.3">
      <c r="A5142" t="s">
        <v>41479</v>
      </c>
      <c r="B5142" t="s">
        <v>3984</v>
      </c>
      <c r="C5142" t="s">
        <v>41480</v>
      </c>
      <c r="D5142" t="s">
        <v>41481</v>
      </c>
      <c r="E5142" t="s">
        <v>41482</v>
      </c>
      <c r="F5142" t="s">
        <v>41483</v>
      </c>
      <c r="G5142" t="s">
        <v>3989</v>
      </c>
      <c r="H5142">
        <v>9.5188699999999997</v>
      </c>
      <c r="I5142">
        <v>43.9</v>
      </c>
      <c r="K5142" t="s">
        <v>41484</v>
      </c>
      <c r="L5142">
        <v>47</v>
      </c>
      <c r="M5142">
        <v>0</v>
      </c>
      <c r="N5142" t="s">
        <v>19261</v>
      </c>
      <c r="O5142" t="s">
        <v>41485</v>
      </c>
    </row>
    <row r="5143" spans="1:17" x14ac:dyDescent="0.3">
      <c r="A5143" t="s">
        <v>41486</v>
      </c>
      <c r="B5143" t="s">
        <v>3923</v>
      </c>
      <c r="C5143" t="s">
        <v>5083</v>
      </c>
      <c r="D5143" t="s">
        <v>41487</v>
      </c>
      <c r="E5143" t="s">
        <v>41488</v>
      </c>
      <c r="F5143" t="s">
        <v>41489</v>
      </c>
      <c r="G5143" t="s">
        <v>3906</v>
      </c>
      <c r="H5143">
        <v>510.637</v>
      </c>
      <c r="I5143">
        <v>37.374200000000002</v>
      </c>
      <c r="J5143" t="s">
        <v>41490</v>
      </c>
      <c r="K5143" t="s">
        <v>41491</v>
      </c>
      <c r="L5143">
        <v>785</v>
      </c>
      <c r="M5143">
        <v>43120</v>
      </c>
      <c r="N5143" t="s">
        <v>9583</v>
      </c>
      <c r="O5143" t="s">
        <v>41492</v>
      </c>
    </row>
    <row r="5144" spans="1:17" x14ac:dyDescent="0.3">
      <c r="A5144" t="s">
        <v>41493</v>
      </c>
      <c r="B5144" t="s">
        <v>4347</v>
      </c>
      <c r="C5144" t="s">
        <v>41494</v>
      </c>
      <c r="D5144" t="s">
        <v>41495</v>
      </c>
      <c r="E5144" t="s">
        <v>41496</v>
      </c>
      <c r="F5144" t="s">
        <v>41497</v>
      </c>
      <c r="G5144" t="s">
        <v>3989</v>
      </c>
      <c r="H5144">
        <v>31.2012</v>
      </c>
      <c r="I5144">
        <v>49.2</v>
      </c>
      <c r="K5144" t="s">
        <v>41498</v>
      </c>
      <c r="L5144">
        <v>1240</v>
      </c>
      <c r="M5144">
        <v>9262</v>
      </c>
      <c r="N5144" t="s">
        <v>10907</v>
      </c>
      <c r="O5144" t="s">
        <v>41499</v>
      </c>
    </row>
    <row r="5145" spans="1:17" x14ac:dyDescent="0.3">
      <c r="A5145" t="s">
        <v>41500</v>
      </c>
      <c r="B5145" t="s">
        <v>4367</v>
      </c>
      <c r="D5145" t="s">
        <v>41501</v>
      </c>
      <c r="E5145" t="s">
        <v>41502</v>
      </c>
      <c r="F5145" t="s">
        <v>41503</v>
      </c>
      <c r="G5145" t="s">
        <v>3906</v>
      </c>
      <c r="H5145">
        <v>2446.59</v>
      </c>
      <c r="I5145">
        <v>42.023699999999998</v>
      </c>
      <c r="J5145" t="s">
        <v>41504</v>
      </c>
      <c r="K5145" t="s">
        <v>41505</v>
      </c>
      <c r="L5145">
        <v>464</v>
      </c>
      <c r="M5145">
        <v>36356</v>
      </c>
      <c r="N5145" t="s">
        <v>39713</v>
      </c>
      <c r="O5145" t="s">
        <v>41506</v>
      </c>
      <c r="P5145" t="s">
        <v>41507</v>
      </c>
    </row>
    <row r="5146" spans="1:17" x14ac:dyDescent="0.3">
      <c r="A5146" t="s">
        <v>41508</v>
      </c>
      <c r="B5146" t="s">
        <v>4267</v>
      </c>
      <c r="C5146" t="s">
        <v>41509</v>
      </c>
      <c r="D5146" t="s">
        <v>41510</v>
      </c>
      <c r="E5146" t="s">
        <v>41511</v>
      </c>
      <c r="F5146" t="s">
        <v>41512</v>
      </c>
      <c r="G5146" t="s">
        <v>3917</v>
      </c>
      <c r="H5146">
        <v>86.147000000000006</v>
      </c>
      <c r="I5146">
        <v>24.4</v>
      </c>
      <c r="K5146" t="s">
        <v>41513</v>
      </c>
      <c r="L5146">
        <v>567</v>
      </c>
      <c r="M5146">
        <v>0</v>
      </c>
      <c r="N5146" t="s">
        <v>9278</v>
      </c>
      <c r="O5146" t="s">
        <v>41514</v>
      </c>
    </row>
    <row r="5147" spans="1:17" x14ac:dyDescent="0.3">
      <c r="A5147" t="s">
        <v>41515</v>
      </c>
      <c r="B5147" t="s">
        <v>4226</v>
      </c>
      <c r="C5147" t="s">
        <v>19628</v>
      </c>
      <c r="D5147" t="s">
        <v>41516</v>
      </c>
      <c r="E5147" t="s">
        <v>41517</v>
      </c>
      <c r="F5147" t="s">
        <v>41518</v>
      </c>
      <c r="G5147" t="s">
        <v>3917</v>
      </c>
      <c r="H5147">
        <v>185.88499999999999</v>
      </c>
      <c r="I5147">
        <v>35.1</v>
      </c>
      <c r="K5147" t="s">
        <v>41519</v>
      </c>
      <c r="L5147">
        <v>5545</v>
      </c>
      <c r="M5147">
        <v>24963</v>
      </c>
      <c r="N5147" t="s">
        <v>19633</v>
      </c>
      <c r="O5147" t="s">
        <v>41520</v>
      </c>
      <c r="P5147" t="s">
        <v>41521</v>
      </c>
    </row>
    <row r="5148" spans="1:17" x14ac:dyDescent="0.3">
      <c r="A5148" t="s">
        <v>41522</v>
      </c>
      <c r="B5148" t="s">
        <v>4267</v>
      </c>
      <c r="C5148" t="s">
        <v>41523</v>
      </c>
      <c r="D5148" t="s">
        <v>41524</v>
      </c>
      <c r="E5148" t="s">
        <v>41525</v>
      </c>
      <c r="F5148" t="s">
        <v>41526</v>
      </c>
      <c r="G5148" t="s">
        <v>3917</v>
      </c>
      <c r="H5148">
        <v>1223.18</v>
      </c>
      <c r="I5148">
        <v>25.8</v>
      </c>
      <c r="K5148" t="s">
        <v>41527</v>
      </c>
      <c r="L5148">
        <v>25196</v>
      </c>
      <c r="M5148">
        <v>14636</v>
      </c>
      <c r="N5148" t="s">
        <v>19633</v>
      </c>
      <c r="O5148" t="s">
        <v>41528</v>
      </c>
    </row>
    <row r="5149" spans="1:17" x14ac:dyDescent="0.3">
      <c r="A5149" t="s">
        <v>41529</v>
      </c>
      <c r="B5149" t="s">
        <v>4226</v>
      </c>
      <c r="C5149" t="s">
        <v>41530</v>
      </c>
      <c r="D5149" t="s">
        <v>41531</v>
      </c>
      <c r="E5149" t="s">
        <v>41532</v>
      </c>
      <c r="F5149" t="s">
        <v>41533</v>
      </c>
      <c r="G5149" t="s">
        <v>3917</v>
      </c>
      <c r="H5149">
        <v>232.63300000000001</v>
      </c>
      <c r="I5149">
        <v>44.4</v>
      </c>
      <c r="K5149" t="s">
        <v>41534</v>
      </c>
      <c r="L5149">
        <v>69201</v>
      </c>
      <c r="M5149">
        <v>0</v>
      </c>
      <c r="N5149" t="s">
        <v>15238</v>
      </c>
      <c r="O5149" t="s">
        <v>41535</v>
      </c>
    </row>
    <row r="5150" spans="1:17" x14ac:dyDescent="0.3">
      <c r="A5150" t="s">
        <v>41536</v>
      </c>
      <c r="B5150" t="s">
        <v>3984</v>
      </c>
      <c r="C5150" t="s">
        <v>41537</v>
      </c>
      <c r="D5150" t="s">
        <v>41538</v>
      </c>
      <c r="E5150" t="s">
        <v>41539</v>
      </c>
      <c r="F5150" t="s">
        <v>41540</v>
      </c>
      <c r="G5150" t="s">
        <v>3917</v>
      </c>
      <c r="H5150">
        <v>39.425899999999999</v>
      </c>
      <c r="I5150">
        <v>47.6</v>
      </c>
      <c r="K5150" t="s">
        <v>41541</v>
      </c>
      <c r="L5150">
        <v>615</v>
      </c>
      <c r="M5150">
        <v>12743</v>
      </c>
      <c r="N5150" t="s">
        <v>19633</v>
      </c>
      <c r="O5150" t="s">
        <v>41542</v>
      </c>
    </row>
    <row r="5151" spans="1:17" x14ac:dyDescent="0.3">
      <c r="A5151" t="s">
        <v>41543</v>
      </c>
      <c r="B5151" t="s">
        <v>3923</v>
      </c>
      <c r="C5151" t="s">
        <v>41544</v>
      </c>
      <c r="D5151" t="s">
        <v>41545</v>
      </c>
      <c r="E5151" t="s">
        <v>41546</v>
      </c>
      <c r="F5151" t="s">
        <v>41547</v>
      </c>
      <c r="G5151" t="s">
        <v>3906</v>
      </c>
      <c r="H5151">
        <v>339.58800000000002</v>
      </c>
      <c r="I5151">
        <v>34.1556</v>
      </c>
      <c r="J5151" t="s">
        <v>41548</v>
      </c>
      <c r="K5151" t="s">
        <v>41549</v>
      </c>
      <c r="L5151">
        <v>30</v>
      </c>
      <c r="M5151">
        <v>30209</v>
      </c>
      <c r="N5151" t="s">
        <v>10907</v>
      </c>
      <c r="O5151" t="s">
        <v>41550</v>
      </c>
    </row>
    <row r="5152" spans="1:17" x14ac:dyDescent="0.3">
      <c r="A5152" t="s">
        <v>41551</v>
      </c>
      <c r="B5152" t="s">
        <v>3984</v>
      </c>
      <c r="C5152" t="s">
        <v>41552</v>
      </c>
      <c r="D5152" t="s">
        <v>41553</v>
      </c>
      <c r="E5152" t="s">
        <v>41554</v>
      </c>
      <c r="F5152" t="s">
        <v>41555</v>
      </c>
      <c r="G5152" t="s">
        <v>3989</v>
      </c>
      <c r="H5152">
        <v>34.225200000000001</v>
      </c>
      <c r="I5152">
        <v>51.4</v>
      </c>
      <c r="K5152" t="s">
        <v>41556</v>
      </c>
      <c r="L5152">
        <v>92</v>
      </c>
      <c r="M5152">
        <v>0</v>
      </c>
      <c r="N5152" t="s">
        <v>5998</v>
      </c>
      <c r="O5152" t="s">
        <v>41557</v>
      </c>
    </row>
    <row r="5153" spans="1:17" x14ac:dyDescent="0.3">
      <c r="A5153" t="s">
        <v>41558</v>
      </c>
      <c r="B5153" t="s">
        <v>4208</v>
      </c>
      <c r="C5153" t="s">
        <v>41559</v>
      </c>
      <c r="D5153" t="s">
        <v>41560</v>
      </c>
      <c r="E5153" t="s">
        <v>41561</v>
      </c>
      <c r="F5153" t="s">
        <v>41562</v>
      </c>
      <c r="G5153" t="s">
        <v>3917</v>
      </c>
      <c r="H5153">
        <v>61.422400000000003</v>
      </c>
      <c r="I5153">
        <v>32.1</v>
      </c>
      <c r="K5153" t="s">
        <v>41563</v>
      </c>
      <c r="L5153">
        <v>877</v>
      </c>
      <c r="M5153">
        <v>0</v>
      </c>
      <c r="N5153" t="s">
        <v>5998</v>
      </c>
      <c r="O5153" t="s">
        <v>41564</v>
      </c>
    </row>
    <row r="5154" spans="1:17" x14ac:dyDescent="0.3">
      <c r="A5154" t="s">
        <v>41565</v>
      </c>
      <c r="B5154" t="s">
        <v>3984</v>
      </c>
      <c r="C5154" t="s">
        <v>41566</v>
      </c>
      <c r="D5154" t="s">
        <v>41567</v>
      </c>
      <c r="E5154" t="s">
        <v>41568</v>
      </c>
      <c r="F5154" t="s">
        <v>41569</v>
      </c>
      <c r="G5154" t="s">
        <v>3989</v>
      </c>
      <c r="H5154">
        <v>74.351100000000002</v>
      </c>
      <c r="I5154">
        <v>55.3</v>
      </c>
      <c r="K5154" t="s">
        <v>41570</v>
      </c>
      <c r="L5154">
        <v>95</v>
      </c>
      <c r="M5154">
        <v>24733</v>
      </c>
      <c r="N5154" t="s">
        <v>10907</v>
      </c>
      <c r="O5154" t="s">
        <v>41571</v>
      </c>
    </row>
    <row r="5155" spans="1:17" x14ac:dyDescent="0.3">
      <c r="A5155" t="s">
        <v>41572</v>
      </c>
      <c r="B5155" t="s">
        <v>3984</v>
      </c>
      <c r="C5155" t="s">
        <v>41573</v>
      </c>
      <c r="D5155" t="s">
        <v>41574</v>
      </c>
      <c r="E5155" t="s">
        <v>41575</v>
      </c>
      <c r="F5155" t="s">
        <v>41576</v>
      </c>
      <c r="G5155" t="s">
        <v>3906</v>
      </c>
      <c r="H5155">
        <v>56.756100000000004</v>
      </c>
      <c r="I5155">
        <v>47.293900000000001</v>
      </c>
      <c r="J5155" t="s">
        <v>41577</v>
      </c>
      <c r="K5155" t="s">
        <v>41578</v>
      </c>
      <c r="L5155">
        <v>23</v>
      </c>
      <c r="M5155">
        <v>0</v>
      </c>
      <c r="N5155" t="s">
        <v>5998</v>
      </c>
      <c r="O5155" t="s">
        <v>41579</v>
      </c>
      <c r="Q5155">
        <v>25</v>
      </c>
    </row>
    <row r="5156" spans="1:17" x14ac:dyDescent="0.3">
      <c r="A5156" t="s">
        <v>3725</v>
      </c>
      <c r="B5156" t="s">
        <v>3984</v>
      </c>
      <c r="C5156" t="s">
        <v>41580</v>
      </c>
      <c r="D5156" t="s">
        <v>41581</v>
      </c>
      <c r="E5156" t="s">
        <v>41582</v>
      </c>
      <c r="F5156" t="s">
        <v>41583</v>
      </c>
      <c r="G5156" t="s">
        <v>3917</v>
      </c>
      <c r="H5156">
        <v>40.168500000000002</v>
      </c>
      <c r="I5156">
        <v>47.1</v>
      </c>
      <c r="K5156" t="s">
        <v>41584</v>
      </c>
      <c r="L5156">
        <v>331</v>
      </c>
      <c r="M5156">
        <v>13098</v>
      </c>
      <c r="N5156" t="s">
        <v>19633</v>
      </c>
      <c r="O5156" t="s">
        <v>41585</v>
      </c>
      <c r="P5156" t="s">
        <v>41586</v>
      </c>
      <c r="Q5156">
        <v>24</v>
      </c>
    </row>
    <row r="5157" spans="1:17" x14ac:dyDescent="0.3">
      <c r="A5157" t="s">
        <v>41587</v>
      </c>
      <c r="B5157" t="s">
        <v>3984</v>
      </c>
      <c r="C5157" t="s">
        <v>41588</v>
      </c>
      <c r="D5157" t="s">
        <v>41589</v>
      </c>
      <c r="E5157" t="s">
        <v>41590</v>
      </c>
      <c r="F5157" t="s">
        <v>41591</v>
      </c>
      <c r="G5157" t="s">
        <v>3917</v>
      </c>
      <c r="H5157">
        <v>37.0642</v>
      </c>
      <c r="I5157">
        <v>48.3</v>
      </c>
      <c r="K5157" t="s">
        <v>41592</v>
      </c>
      <c r="L5157">
        <v>296</v>
      </c>
      <c r="M5157">
        <v>13415</v>
      </c>
      <c r="N5157" t="s">
        <v>19633</v>
      </c>
      <c r="O5157" t="s">
        <v>41593</v>
      </c>
      <c r="Q5157">
        <v>30</v>
      </c>
    </row>
    <row r="5158" spans="1:17" x14ac:dyDescent="0.3">
      <c r="A5158" t="s">
        <v>41594</v>
      </c>
      <c r="B5158" t="s">
        <v>3984</v>
      </c>
      <c r="C5158" t="s">
        <v>41595</v>
      </c>
      <c r="D5158" t="s">
        <v>41596</v>
      </c>
      <c r="E5158" t="s">
        <v>41597</v>
      </c>
      <c r="F5158" t="s">
        <v>41598</v>
      </c>
      <c r="G5158" t="s">
        <v>3917</v>
      </c>
      <c r="H5158">
        <v>40.857500000000002</v>
      </c>
      <c r="I5158">
        <v>48</v>
      </c>
      <c r="K5158" t="s">
        <v>41599</v>
      </c>
      <c r="L5158">
        <v>870</v>
      </c>
      <c r="M5158">
        <v>14182</v>
      </c>
      <c r="N5158" t="s">
        <v>19633</v>
      </c>
      <c r="O5158" t="s">
        <v>41600</v>
      </c>
      <c r="Q5158">
        <v>25</v>
      </c>
    </row>
    <row r="5159" spans="1:17" x14ac:dyDescent="0.3">
      <c r="A5159" t="s">
        <v>41601</v>
      </c>
      <c r="B5159" t="s">
        <v>3923</v>
      </c>
      <c r="C5159" t="s">
        <v>41602</v>
      </c>
      <c r="D5159" t="s">
        <v>41603</v>
      </c>
      <c r="E5159" t="s">
        <v>41604</v>
      </c>
      <c r="F5159" t="s">
        <v>41605</v>
      </c>
      <c r="G5159" t="s">
        <v>3906</v>
      </c>
      <c r="H5159">
        <v>511.77199999999999</v>
      </c>
      <c r="I5159">
        <v>32.560899999999997</v>
      </c>
      <c r="J5159" t="s">
        <v>41606</v>
      </c>
      <c r="K5159" t="s">
        <v>41607</v>
      </c>
      <c r="L5159">
        <v>1677</v>
      </c>
      <c r="M5159">
        <v>0</v>
      </c>
      <c r="N5159" t="s">
        <v>22686</v>
      </c>
      <c r="O5159" t="s">
        <v>41608</v>
      </c>
    </row>
    <row r="5160" spans="1:17" x14ac:dyDescent="0.3">
      <c r="A5160" t="s">
        <v>41609</v>
      </c>
      <c r="B5160" t="s">
        <v>4267</v>
      </c>
      <c r="C5160" t="s">
        <v>41610</v>
      </c>
      <c r="D5160" t="s">
        <v>41611</v>
      </c>
      <c r="E5160" t="s">
        <v>41612</v>
      </c>
      <c r="F5160" t="s">
        <v>41613</v>
      </c>
      <c r="G5160" t="s">
        <v>3917</v>
      </c>
      <c r="H5160">
        <v>2958.58</v>
      </c>
      <c r="I5160">
        <v>41</v>
      </c>
      <c r="K5160" t="s">
        <v>41614</v>
      </c>
      <c r="L5160">
        <v>767134</v>
      </c>
      <c r="M5160">
        <v>0</v>
      </c>
      <c r="N5160" t="s">
        <v>10430</v>
      </c>
      <c r="O5160" t="s">
        <v>41615</v>
      </c>
    </row>
    <row r="5161" spans="1:17" x14ac:dyDescent="0.3">
      <c r="A5161" t="s">
        <v>41616</v>
      </c>
      <c r="B5161" t="s">
        <v>3912</v>
      </c>
      <c r="D5161" t="s">
        <v>41617</v>
      </c>
      <c r="E5161" t="s">
        <v>28097</v>
      </c>
      <c r="F5161" t="s">
        <v>41618</v>
      </c>
      <c r="G5161" t="s">
        <v>3917</v>
      </c>
      <c r="H5161">
        <v>9.5146099999999993</v>
      </c>
      <c r="I5161">
        <v>56.7</v>
      </c>
      <c r="K5161" t="s">
        <v>41619</v>
      </c>
      <c r="L5161">
        <v>749</v>
      </c>
      <c r="M5161">
        <v>0</v>
      </c>
      <c r="N5161" t="s">
        <v>15458</v>
      </c>
      <c r="O5161" t="s">
        <v>41620</v>
      </c>
    </row>
    <row r="5162" spans="1:17" x14ac:dyDescent="0.3">
      <c r="A5162" t="s">
        <v>41621</v>
      </c>
      <c r="B5162" t="s">
        <v>4511</v>
      </c>
      <c r="D5162" t="s">
        <v>41622</v>
      </c>
      <c r="E5162" t="s">
        <v>13931</v>
      </c>
      <c r="F5162" t="s">
        <v>41623</v>
      </c>
      <c r="G5162" t="s">
        <v>3917</v>
      </c>
      <c r="H5162">
        <v>484.149</v>
      </c>
      <c r="I5162">
        <v>40.4</v>
      </c>
      <c r="K5162" t="s">
        <v>41624</v>
      </c>
      <c r="L5162">
        <v>1378905</v>
      </c>
      <c r="M5162">
        <v>0</v>
      </c>
      <c r="N5162" t="s">
        <v>13865</v>
      </c>
      <c r="O5162" t="s">
        <v>41625</v>
      </c>
    </row>
    <row r="5163" spans="1:17" x14ac:dyDescent="0.3">
      <c r="A5163" t="s">
        <v>41626</v>
      </c>
      <c r="B5163" t="s">
        <v>4511</v>
      </c>
      <c r="D5163" t="s">
        <v>41627</v>
      </c>
      <c r="E5163" t="s">
        <v>13931</v>
      </c>
      <c r="F5163" t="s">
        <v>41628</v>
      </c>
      <c r="G5163" t="s">
        <v>3917</v>
      </c>
      <c r="H5163">
        <v>765.30499999999995</v>
      </c>
      <c r="I5163">
        <v>41.6</v>
      </c>
      <c r="K5163" t="s">
        <v>41629</v>
      </c>
      <c r="L5163">
        <v>1629896</v>
      </c>
      <c r="M5163">
        <v>0</v>
      </c>
      <c r="N5163" t="s">
        <v>13865</v>
      </c>
      <c r="O5163" t="s">
        <v>41630</v>
      </c>
    </row>
    <row r="5164" spans="1:17" x14ac:dyDescent="0.3">
      <c r="A5164" t="s">
        <v>41631</v>
      </c>
      <c r="B5164" t="s">
        <v>3912</v>
      </c>
      <c r="C5164" t="s">
        <v>41632</v>
      </c>
      <c r="D5164" t="s">
        <v>41633</v>
      </c>
      <c r="E5164" t="s">
        <v>41634</v>
      </c>
      <c r="F5164" t="s">
        <v>41635</v>
      </c>
      <c r="G5164" t="s">
        <v>3989</v>
      </c>
      <c r="H5164">
        <v>59.073099999999997</v>
      </c>
      <c r="I5164">
        <v>63.4</v>
      </c>
      <c r="K5164" t="s">
        <v>41636</v>
      </c>
      <c r="L5164">
        <v>3412</v>
      </c>
      <c r="M5164">
        <v>16765</v>
      </c>
      <c r="N5164" t="s">
        <v>41637</v>
      </c>
      <c r="O5164" t="s">
        <v>41638</v>
      </c>
    </row>
    <row r="5165" spans="1:17" x14ac:dyDescent="0.3">
      <c r="A5165" t="s">
        <v>41639</v>
      </c>
      <c r="B5165" t="s">
        <v>4635</v>
      </c>
      <c r="D5165" t="s">
        <v>41640</v>
      </c>
      <c r="E5165" t="s">
        <v>41641</v>
      </c>
      <c r="F5165" t="s">
        <v>41642</v>
      </c>
      <c r="G5165" t="s">
        <v>3917</v>
      </c>
      <c r="H5165">
        <v>815.18799999999999</v>
      </c>
      <c r="I5165">
        <v>34.9</v>
      </c>
      <c r="K5165" t="s">
        <v>41643</v>
      </c>
      <c r="L5165">
        <v>265121</v>
      </c>
      <c r="M5165">
        <v>0</v>
      </c>
      <c r="N5165" t="s">
        <v>41644</v>
      </c>
      <c r="O5165" t="s">
        <v>41645</v>
      </c>
    </row>
    <row r="5166" spans="1:17" x14ac:dyDescent="0.3">
      <c r="A5166" t="s">
        <v>41646</v>
      </c>
      <c r="B5166" t="s">
        <v>3984</v>
      </c>
      <c r="C5166" t="s">
        <v>41647</v>
      </c>
      <c r="D5166" t="s">
        <v>41648</v>
      </c>
      <c r="E5166" t="s">
        <v>41649</v>
      </c>
      <c r="F5166" t="s">
        <v>41650</v>
      </c>
      <c r="G5166" t="s">
        <v>3917</v>
      </c>
      <c r="H5166">
        <v>13.895899999999999</v>
      </c>
      <c r="I5166">
        <v>31.8</v>
      </c>
      <c r="K5166" t="s">
        <v>41651</v>
      </c>
      <c r="L5166">
        <v>730</v>
      </c>
      <c r="M5166">
        <v>0</v>
      </c>
      <c r="N5166" t="s">
        <v>9697</v>
      </c>
      <c r="O5166" t="s">
        <v>41652</v>
      </c>
      <c r="Q5166">
        <v>37</v>
      </c>
    </row>
    <row r="5167" spans="1:17" x14ac:dyDescent="0.3">
      <c r="A5167" t="s">
        <v>41653</v>
      </c>
      <c r="B5167" t="s">
        <v>4226</v>
      </c>
      <c r="C5167">
        <v>20131130</v>
      </c>
      <c r="D5167" t="s">
        <v>41654</v>
      </c>
      <c r="E5167" t="s">
        <v>41655</v>
      </c>
      <c r="F5167" t="s">
        <v>41656</v>
      </c>
      <c r="G5167" t="s">
        <v>3989</v>
      </c>
      <c r="H5167">
        <v>188.923</v>
      </c>
      <c r="I5167">
        <v>43.1</v>
      </c>
      <c r="K5167" t="s">
        <v>41657</v>
      </c>
      <c r="L5167">
        <v>333665</v>
      </c>
      <c r="M5167">
        <v>0</v>
      </c>
      <c r="N5167" t="s">
        <v>9697</v>
      </c>
      <c r="O5167" t="s">
        <v>41658</v>
      </c>
    </row>
    <row r="5168" spans="1:17" x14ac:dyDescent="0.3">
      <c r="A5168" t="s">
        <v>3871</v>
      </c>
      <c r="B5168" t="s">
        <v>4347</v>
      </c>
      <c r="C5168" t="s">
        <v>41659</v>
      </c>
      <c r="D5168" t="s">
        <v>41660</v>
      </c>
      <c r="E5168" t="s">
        <v>41661</v>
      </c>
      <c r="F5168" t="s">
        <v>41662</v>
      </c>
      <c r="G5168" t="s">
        <v>3917</v>
      </c>
      <c r="H5168">
        <v>28.7776</v>
      </c>
      <c r="I5168">
        <v>56.6</v>
      </c>
      <c r="K5168" t="s">
        <v>41663</v>
      </c>
      <c r="L5168">
        <v>3961</v>
      </c>
      <c r="M5168">
        <v>9799</v>
      </c>
      <c r="N5168" t="s">
        <v>9697</v>
      </c>
      <c r="O5168" t="s">
        <v>41664</v>
      </c>
    </row>
    <row r="5169" spans="1:17" x14ac:dyDescent="0.3">
      <c r="A5169" t="s">
        <v>41665</v>
      </c>
      <c r="B5169" t="s">
        <v>3984</v>
      </c>
      <c r="C5169" t="s">
        <v>41666</v>
      </c>
      <c r="D5169" t="s">
        <v>41667</v>
      </c>
      <c r="E5169" t="s">
        <v>41668</v>
      </c>
      <c r="F5169" t="s">
        <v>41669</v>
      </c>
      <c r="G5169" t="s">
        <v>3917</v>
      </c>
      <c r="H5169">
        <v>33.639800000000001</v>
      </c>
      <c r="I5169">
        <v>48.2</v>
      </c>
      <c r="K5169" t="s">
        <v>41670</v>
      </c>
      <c r="L5169">
        <v>32</v>
      </c>
      <c r="M5169">
        <v>10707</v>
      </c>
      <c r="N5169" t="s">
        <v>41671</v>
      </c>
      <c r="O5169" t="s">
        <v>41672</v>
      </c>
      <c r="P5169" t="s">
        <v>41673</v>
      </c>
    </row>
    <row r="5170" spans="1:17" x14ac:dyDescent="0.3">
      <c r="A5170" t="s">
        <v>41674</v>
      </c>
      <c r="B5170" t="s">
        <v>3984</v>
      </c>
      <c r="C5170" t="s">
        <v>41675</v>
      </c>
      <c r="D5170" t="s">
        <v>41676</v>
      </c>
      <c r="E5170" t="s">
        <v>41677</v>
      </c>
      <c r="F5170" t="s">
        <v>41678</v>
      </c>
      <c r="G5170" t="s">
        <v>3917</v>
      </c>
      <c r="H5170">
        <v>38.243899999999996</v>
      </c>
      <c r="I5170">
        <v>48</v>
      </c>
      <c r="K5170" t="s">
        <v>41679</v>
      </c>
      <c r="L5170">
        <v>249</v>
      </c>
      <c r="M5170">
        <v>13428</v>
      </c>
      <c r="N5170" t="s">
        <v>19633</v>
      </c>
      <c r="O5170" t="s">
        <v>41680</v>
      </c>
      <c r="P5170" t="s">
        <v>41681</v>
      </c>
      <c r="Q5170">
        <v>25</v>
      </c>
    </row>
    <row r="5171" spans="1:17" x14ac:dyDescent="0.3">
      <c r="A5171" t="s">
        <v>41682</v>
      </c>
      <c r="B5171" t="s">
        <v>3984</v>
      </c>
      <c r="C5171" t="s">
        <v>41683</v>
      </c>
      <c r="D5171" t="s">
        <v>41684</v>
      </c>
      <c r="E5171" t="s">
        <v>41685</v>
      </c>
      <c r="F5171" t="s">
        <v>41686</v>
      </c>
      <c r="G5171" t="s">
        <v>3917</v>
      </c>
      <c r="H5171">
        <v>33.765500000000003</v>
      </c>
      <c r="I5171">
        <v>45.6</v>
      </c>
      <c r="K5171" t="s">
        <v>41687</v>
      </c>
      <c r="L5171">
        <v>1528</v>
      </c>
      <c r="M5171">
        <v>11292</v>
      </c>
      <c r="N5171" t="s">
        <v>19633</v>
      </c>
      <c r="O5171" t="s">
        <v>41688</v>
      </c>
      <c r="Q5171">
        <v>26</v>
      </c>
    </row>
    <row r="5172" spans="1:17" x14ac:dyDescent="0.3">
      <c r="A5172" t="s">
        <v>41689</v>
      </c>
      <c r="B5172" t="s">
        <v>3984</v>
      </c>
      <c r="C5172" t="s">
        <v>41690</v>
      </c>
      <c r="D5172" t="s">
        <v>41691</v>
      </c>
      <c r="E5172" t="s">
        <v>41692</v>
      </c>
      <c r="F5172" t="s">
        <v>41693</v>
      </c>
      <c r="G5172" t="s">
        <v>3917</v>
      </c>
      <c r="H5172">
        <v>38.325699999999998</v>
      </c>
      <c r="I5172">
        <v>48.2</v>
      </c>
      <c r="K5172" t="s">
        <v>41694</v>
      </c>
      <c r="L5172">
        <v>262</v>
      </c>
      <c r="M5172">
        <v>13713</v>
      </c>
      <c r="N5172" t="s">
        <v>19633</v>
      </c>
      <c r="O5172" t="s">
        <v>41695</v>
      </c>
    </row>
    <row r="5173" spans="1:17" x14ac:dyDescent="0.3">
      <c r="A5173" t="s">
        <v>41696</v>
      </c>
      <c r="B5173" t="s">
        <v>3984</v>
      </c>
      <c r="C5173" t="s">
        <v>41697</v>
      </c>
      <c r="D5173" t="s">
        <v>41698</v>
      </c>
      <c r="E5173" t="s">
        <v>41699</v>
      </c>
      <c r="F5173" t="s">
        <v>41700</v>
      </c>
      <c r="G5173" t="s">
        <v>3917</v>
      </c>
      <c r="H5173">
        <v>39.338799999999999</v>
      </c>
      <c r="I5173">
        <v>48</v>
      </c>
      <c r="K5173" t="s">
        <v>41701</v>
      </c>
      <c r="L5173">
        <v>293</v>
      </c>
      <c r="M5173">
        <v>14215</v>
      </c>
      <c r="N5173" t="s">
        <v>19633</v>
      </c>
      <c r="O5173" t="s">
        <v>41702</v>
      </c>
      <c r="Q5173">
        <v>24</v>
      </c>
    </row>
    <row r="5174" spans="1:17" x14ac:dyDescent="0.3">
      <c r="A5174" t="s">
        <v>688</v>
      </c>
      <c r="B5174" t="s">
        <v>3984</v>
      </c>
      <c r="C5174" t="s">
        <v>41703</v>
      </c>
      <c r="D5174" t="s">
        <v>41704</v>
      </c>
      <c r="E5174" t="s">
        <v>41705</v>
      </c>
      <c r="F5174" t="s">
        <v>41706</v>
      </c>
      <c r="G5174" t="s">
        <v>3917</v>
      </c>
      <c r="H5174">
        <v>30.132300000000001</v>
      </c>
      <c r="I5174">
        <v>43</v>
      </c>
      <c r="K5174" t="s">
        <v>41707</v>
      </c>
      <c r="L5174">
        <v>2728</v>
      </c>
      <c r="M5174">
        <v>9078</v>
      </c>
      <c r="N5174" t="s">
        <v>19633</v>
      </c>
      <c r="O5174" t="s">
        <v>41708</v>
      </c>
    </row>
    <row r="5175" spans="1:17" x14ac:dyDescent="0.3">
      <c r="A5175" t="s">
        <v>41709</v>
      </c>
      <c r="B5175" t="s">
        <v>3984</v>
      </c>
      <c r="C5175" t="s">
        <v>41710</v>
      </c>
      <c r="D5175" t="s">
        <v>41711</v>
      </c>
      <c r="E5175" t="s">
        <v>41712</v>
      </c>
      <c r="F5175" t="s">
        <v>41713</v>
      </c>
      <c r="G5175" t="s">
        <v>3917</v>
      </c>
      <c r="H5175">
        <v>39.651600000000002</v>
      </c>
      <c r="I5175">
        <v>47.6</v>
      </c>
      <c r="K5175" t="s">
        <v>41714</v>
      </c>
      <c r="L5175">
        <v>466</v>
      </c>
      <c r="M5175">
        <v>13895</v>
      </c>
      <c r="N5175" t="s">
        <v>19633</v>
      </c>
      <c r="O5175" t="s">
        <v>41715</v>
      </c>
    </row>
    <row r="5176" spans="1:17" x14ac:dyDescent="0.3">
      <c r="A5176" t="s">
        <v>41716</v>
      </c>
      <c r="B5176" t="s">
        <v>3984</v>
      </c>
      <c r="C5176" t="s">
        <v>41717</v>
      </c>
      <c r="D5176" t="s">
        <v>41718</v>
      </c>
      <c r="E5176" t="s">
        <v>41719</v>
      </c>
      <c r="F5176" t="s">
        <v>41720</v>
      </c>
      <c r="G5176" t="s">
        <v>3917</v>
      </c>
      <c r="H5176">
        <v>37.014000000000003</v>
      </c>
      <c r="I5176">
        <v>48.3</v>
      </c>
      <c r="K5176" t="s">
        <v>41721</v>
      </c>
      <c r="L5176">
        <v>443</v>
      </c>
      <c r="M5176">
        <v>12947</v>
      </c>
      <c r="N5176" t="s">
        <v>19633</v>
      </c>
      <c r="O5176" t="s">
        <v>41722</v>
      </c>
    </row>
    <row r="5177" spans="1:17" x14ac:dyDescent="0.3">
      <c r="A5177" t="s">
        <v>41723</v>
      </c>
      <c r="B5177" t="s">
        <v>3984</v>
      </c>
      <c r="C5177" t="s">
        <v>41724</v>
      </c>
      <c r="D5177" t="s">
        <v>41725</v>
      </c>
      <c r="E5177" t="s">
        <v>41726</v>
      </c>
      <c r="F5177" t="s">
        <v>41727</v>
      </c>
      <c r="G5177" t="s">
        <v>3917</v>
      </c>
      <c r="H5177">
        <v>40.016399999999997</v>
      </c>
      <c r="I5177">
        <v>47.6</v>
      </c>
      <c r="K5177" t="s">
        <v>41728</v>
      </c>
      <c r="L5177">
        <v>729</v>
      </c>
      <c r="M5177">
        <v>13914</v>
      </c>
      <c r="N5177" t="s">
        <v>19633</v>
      </c>
      <c r="O5177" t="s">
        <v>41729</v>
      </c>
      <c r="P5177" t="s">
        <v>41730</v>
      </c>
      <c r="Q5177">
        <v>22</v>
      </c>
    </row>
    <row r="5178" spans="1:17" x14ac:dyDescent="0.3">
      <c r="A5178" t="s">
        <v>3737</v>
      </c>
      <c r="B5178" t="s">
        <v>3984</v>
      </c>
      <c r="C5178" t="s">
        <v>41731</v>
      </c>
      <c r="D5178" t="s">
        <v>41732</v>
      </c>
      <c r="E5178" t="s">
        <v>41733</v>
      </c>
      <c r="F5178" t="s">
        <v>41734</v>
      </c>
      <c r="G5178" t="s">
        <v>3989</v>
      </c>
      <c r="H5178">
        <v>47.419699999999999</v>
      </c>
      <c r="I5178">
        <v>43.6</v>
      </c>
      <c r="K5178" t="s">
        <v>41735</v>
      </c>
      <c r="L5178">
        <v>95</v>
      </c>
      <c r="M5178">
        <v>0</v>
      </c>
      <c r="N5178" t="s">
        <v>41736</v>
      </c>
      <c r="O5178" t="s">
        <v>41737</v>
      </c>
    </row>
    <row r="5179" spans="1:17" x14ac:dyDescent="0.3">
      <c r="A5179" t="s">
        <v>41738</v>
      </c>
      <c r="B5179" t="s">
        <v>6388</v>
      </c>
      <c r="D5179" t="s">
        <v>41739</v>
      </c>
      <c r="E5179" t="s">
        <v>41740</v>
      </c>
      <c r="F5179" t="s">
        <v>41741</v>
      </c>
      <c r="G5179" t="s">
        <v>3917</v>
      </c>
      <c r="H5179">
        <v>2388.73</v>
      </c>
      <c r="I5179">
        <v>44.5</v>
      </c>
      <c r="K5179" t="s">
        <v>41742</v>
      </c>
      <c r="L5179">
        <v>80763</v>
      </c>
      <c r="M5179">
        <v>0</v>
      </c>
      <c r="N5179" t="s">
        <v>41644</v>
      </c>
      <c r="O5179" t="s">
        <v>41743</v>
      </c>
    </row>
    <row r="5180" spans="1:17" x14ac:dyDescent="0.3">
      <c r="A5180" t="s">
        <v>41744</v>
      </c>
      <c r="B5180" t="s">
        <v>3984</v>
      </c>
      <c r="C5180" t="s">
        <v>41745</v>
      </c>
      <c r="D5180" t="s">
        <v>41746</v>
      </c>
      <c r="E5180" t="s">
        <v>41747</v>
      </c>
      <c r="F5180" t="s">
        <v>41748</v>
      </c>
      <c r="G5180" t="s">
        <v>3917</v>
      </c>
      <c r="H5180">
        <v>37.780500000000004</v>
      </c>
      <c r="I5180">
        <v>48.4</v>
      </c>
      <c r="K5180" t="s">
        <v>41749</v>
      </c>
      <c r="L5180">
        <v>374</v>
      </c>
      <c r="M5180">
        <v>13384</v>
      </c>
      <c r="N5180" t="s">
        <v>19633</v>
      </c>
      <c r="O5180" t="s">
        <v>41750</v>
      </c>
      <c r="P5180" t="s">
        <v>41751</v>
      </c>
    </row>
    <row r="5181" spans="1:17" x14ac:dyDescent="0.3">
      <c r="A5181" t="s">
        <v>41752</v>
      </c>
      <c r="B5181" t="s">
        <v>3984</v>
      </c>
      <c r="C5181" t="s">
        <v>41753</v>
      </c>
      <c r="D5181" t="s">
        <v>41754</v>
      </c>
      <c r="E5181" t="s">
        <v>22859</v>
      </c>
      <c r="F5181" t="s">
        <v>41755</v>
      </c>
      <c r="G5181" t="s">
        <v>3917</v>
      </c>
      <c r="H5181">
        <v>37.07</v>
      </c>
      <c r="I5181">
        <v>48</v>
      </c>
      <c r="K5181" t="s">
        <v>41756</v>
      </c>
      <c r="L5181">
        <v>23</v>
      </c>
      <c r="M5181">
        <v>0</v>
      </c>
      <c r="N5181" t="s">
        <v>22862</v>
      </c>
      <c r="O5181" t="s">
        <v>41757</v>
      </c>
      <c r="Q5181">
        <v>25</v>
      </c>
    </row>
    <row r="5182" spans="1:17" x14ac:dyDescent="0.3">
      <c r="A5182" t="s">
        <v>41758</v>
      </c>
      <c r="B5182" t="s">
        <v>3984</v>
      </c>
      <c r="C5182" t="s">
        <v>41759</v>
      </c>
      <c r="D5182" t="s">
        <v>41760</v>
      </c>
      <c r="E5182" t="s">
        <v>22859</v>
      </c>
      <c r="F5182" t="s">
        <v>41761</v>
      </c>
      <c r="G5182" t="s">
        <v>3917</v>
      </c>
      <c r="H5182">
        <v>37.177500000000002</v>
      </c>
      <c r="I5182">
        <v>48</v>
      </c>
      <c r="K5182" t="s">
        <v>41762</v>
      </c>
      <c r="L5182">
        <v>72</v>
      </c>
      <c r="M5182">
        <v>0</v>
      </c>
      <c r="N5182" t="s">
        <v>22862</v>
      </c>
      <c r="O5182" t="s">
        <v>41763</v>
      </c>
      <c r="Q5182">
        <v>25</v>
      </c>
    </row>
    <row r="5183" spans="1:17" x14ac:dyDescent="0.3">
      <c r="A5183" t="s">
        <v>41764</v>
      </c>
      <c r="B5183" t="s">
        <v>4226</v>
      </c>
      <c r="C5183" t="s">
        <v>41765</v>
      </c>
      <c r="D5183" t="s">
        <v>41766</v>
      </c>
      <c r="E5183" t="s">
        <v>41767</v>
      </c>
      <c r="F5183" t="s">
        <v>41768</v>
      </c>
      <c r="G5183" t="s">
        <v>3989</v>
      </c>
      <c r="H5183">
        <v>229.66300000000001</v>
      </c>
      <c r="I5183">
        <v>33</v>
      </c>
      <c r="K5183" t="s">
        <v>41769</v>
      </c>
      <c r="L5183">
        <v>403</v>
      </c>
      <c r="M5183">
        <v>0</v>
      </c>
      <c r="N5183" t="s">
        <v>5945</v>
      </c>
      <c r="O5183" t="s">
        <v>41770</v>
      </c>
    </row>
    <row r="5184" spans="1:17" x14ac:dyDescent="0.3">
      <c r="A5184" t="s">
        <v>41771</v>
      </c>
      <c r="B5184" t="s">
        <v>4226</v>
      </c>
      <c r="C5184" t="s">
        <v>41772</v>
      </c>
      <c r="D5184" t="s">
        <v>41773</v>
      </c>
      <c r="E5184" t="s">
        <v>41767</v>
      </c>
      <c r="F5184" t="s">
        <v>41774</v>
      </c>
      <c r="G5184" t="s">
        <v>3989</v>
      </c>
      <c r="H5184">
        <v>396.69499999999999</v>
      </c>
      <c r="I5184">
        <v>30.1</v>
      </c>
      <c r="K5184" t="s">
        <v>41775</v>
      </c>
      <c r="L5184">
        <v>1614</v>
      </c>
      <c r="M5184">
        <v>0</v>
      </c>
      <c r="N5184" t="s">
        <v>5945</v>
      </c>
      <c r="O5184" t="s">
        <v>41776</v>
      </c>
    </row>
    <row r="5185" spans="1:17" x14ac:dyDescent="0.3">
      <c r="A5185" t="s">
        <v>41777</v>
      </c>
      <c r="B5185" t="s">
        <v>4635</v>
      </c>
      <c r="C5185" t="s">
        <v>41778</v>
      </c>
      <c r="D5185" t="s">
        <v>41779</v>
      </c>
      <c r="E5185" t="s">
        <v>41780</v>
      </c>
      <c r="F5185" t="s">
        <v>41781</v>
      </c>
      <c r="G5185" t="s">
        <v>3906</v>
      </c>
      <c r="H5185">
        <v>1112.73</v>
      </c>
      <c r="I5185">
        <v>42.765500000000003</v>
      </c>
      <c r="J5185" t="s">
        <v>41782</v>
      </c>
      <c r="K5185" t="s">
        <v>41783</v>
      </c>
      <c r="L5185">
        <v>105</v>
      </c>
      <c r="M5185">
        <v>43047</v>
      </c>
      <c r="N5185" t="s">
        <v>7491</v>
      </c>
      <c r="O5185" t="s">
        <v>41784</v>
      </c>
      <c r="P5185" t="s">
        <v>41785</v>
      </c>
    </row>
    <row r="5186" spans="1:17" x14ac:dyDescent="0.3">
      <c r="A5186" t="s">
        <v>41786</v>
      </c>
      <c r="B5186" t="s">
        <v>4347</v>
      </c>
      <c r="C5186" t="s">
        <v>41787</v>
      </c>
      <c r="D5186" t="s">
        <v>41788</v>
      </c>
      <c r="E5186" t="s">
        <v>41789</v>
      </c>
      <c r="F5186" t="s">
        <v>41790</v>
      </c>
      <c r="G5186" t="s">
        <v>3906</v>
      </c>
      <c r="H5186">
        <v>17.886399999999998</v>
      </c>
      <c r="I5186">
        <v>47.878700000000002</v>
      </c>
      <c r="J5186" t="s">
        <v>41791</v>
      </c>
      <c r="K5186" t="s">
        <v>41792</v>
      </c>
      <c r="L5186">
        <v>15</v>
      </c>
      <c r="M5186">
        <v>6207</v>
      </c>
      <c r="N5186" t="s">
        <v>7491</v>
      </c>
      <c r="O5186" t="s">
        <v>41793</v>
      </c>
    </row>
    <row r="5187" spans="1:17" x14ac:dyDescent="0.3">
      <c r="A5187" t="s">
        <v>41794</v>
      </c>
      <c r="B5187" t="s">
        <v>4226</v>
      </c>
      <c r="C5187" t="s">
        <v>41795</v>
      </c>
      <c r="D5187" t="s">
        <v>41796</v>
      </c>
      <c r="E5187" t="s">
        <v>41797</v>
      </c>
      <c r="F5187" t="s">
        <v>41798</v>
      </c>
      <c r="G5187" t="s">
        <v>3906</v>
      </c>
      <c r="H5187">
        <v>192.75</v>
      </c>
      <c r="I5187">
        <v>43.973500000000001</v>
      </c>
      <c r="J5187" t="s">
        <v>41799</v>
      </c>
      <c r="K5187" t="s">
        <v>41800</v>
      </c>
      <c r="L5187">
        <v>214</v>
      </c>
      <c r="M5187">
        <v>0</v>
      </c>
      <c r="N5187" t="s">
        <v>41801</v>
      </c>
      <c r="O5187" t="s">
        <v>41802</v>
      </c>
    </row>
    <row r="5188" spans="1:17" x14ac:dyDescent="0.3">
      <c r="A5188" t="s">
        <v>41803</v>
      </c>
      <c r="B5188" t="s">
        <v>3984</v>
      </c>
      <c r="C5188" t="s">
        <v>41804</v>
      </c>
      <c r="D5188" t="s">
        <v>41805</v>
      </c>
      <c r="E5188" t="s">
        <v>12716</v>
      </c>
      <c r="F5188" t="s">
        <v>41806</v>
      </c>
      <c r="G5188" t="s">
        <v>3917</v>
      </c>
      <c r="H5188">
        <v>11.9474</v>
      </c>
      <c r="I5188">
        <v>40</v>
      </c>
      <c r="K5188" t="s">
        <v>41807</v>
      </c>
      <c r="L5188">
        <v>271</v>
      </c>
      <c r="M5188">
        <v>0</v>
      </c>
      <c r="N5188" t="s">
        <v>12719</v>
      </c>
      <c r="O5188" t="s">
        <v>41808</v>
      </c>
    </row>
    <row r="5189" spans="1:17" x14ac:dyDescent="0.3">
      <c r="A5189" t="s">
        <v>41809</v>
      </c>
      <c r="B5189" t="s">
        <v>3984</v>
      </c>
      <c r="C5189" t="s">
        <v>41810</v>
      </c>
      <c r="D5189" t="s">
        <v>41811</v>
      </c>
      <c r="E5189" t="s">
        <v>12716</v>
      </c>
      <c r="F5189" t="s">
        <v>41812</v>
      </c>
      <c r="G5189" t="s">
        <v>3917</v>
      </c>
      <c r="H5189">
        <v>23.067</v>
      </c>
      <c r="I5189">
        <v>39</v>
      </c>
      <c r="K5189" t="s">
        <v>41813</v>
      </c>
      <c r="L5189">
        <v>2282</v>
      </c>
      <c r="M5189">
        <v>0</v>
      </c>
      <c r="N5189" t="s">
        <v>12719</v>
      </c>
      <c r="O5189" t="s">
        <v>41814</v>
      </c>
      <c r="Q5189">
        <v>25</v>
      </c>
    </row>
    <row r="5190" spans="1:17" x14ac:dyDescent="0.3">
      <c r="A5190" t="s">
        <v>41815</v>
      </c>
      <c r="B5190" t="s">
        <v>3984</v>
      </c>
      <c r="C5190" t="s">
        <v>41816</v>
      </c>
      <c r="D5190" t="s">
        <v>41817</v>
      </c>
      <c r="E5190" t="s">
        <v>12716</v>
      </c>
      <c r="F5190" t="s">
        <v>41818</v>
      </c>
      <c r="G5190" t="s">
        <v>3917</v>
      </c>
      <c r="H5190">
        <v>24.617699999999999</v>
      </c>
      <c r="I5190">
        <v>39.200000000000003</v>
      </c>
      <c r="K5190" t="s">
        <v>41819</v>
      </c>
      <c r="L5190">
        <v>2082</v>
      </c>
      <c r="M5190">
        <v>0</v>
      </c>
      <c r="N5190" t="s">
        <v>12719</v>
      </c>
      <c r="O5190" t="s">
        <v>41820</v>
      </c>
      <c r="Q5190">
        <v>25</v>
      </c>
    </row>
    <row r="5191" spans="1:17" x14ac:dyDescent="0.3">
      <c r="A5191" t="s">
        <v>41821</v>
      </c>
      <c r="B5191" t="s">
        <v>3984</v>
      </c>
      <c r="C5191" t="s">
        <v>41822</v>
      </c>
      <c r="D5191" t="s">
        <v>41823</v>
      </c>
      <c r="E5191" t="s">
        <v>12716</v>
      </c>
      <c r="F5191" t="s">
        <v>41824</v>
      </c>
      <c r="G5191" t="s">
        <v>3917</v>
      </c>
      <c r="H5191">
        <v>30.182200000000002</v>
      </c>
      <c r="I5191">
        <v>39.299999999999997</v>
      </c>
      <c r="K5191" t="s">
        <v>41825</v>
      </c>
      <c r="L5191">
        <v>1250</v>
      </c>
      <c r="M5191">
        <v>0</v>
      </c>
      <c r="N5191" t="s">
        <v>12719</v>
      </c>
      <c r="O5191" t="s">
        <v>41826</v>
      </c>
      <c r="Q5191">
        <v>25</v>
      </c>
    </row>
    <row r="5192" spans="1:17" x14ac:dyDescent="0.3">
      <c r="A5192" t="s">
        <v>41827</v>
      </c>
      <c r="B5192" t="s">
        <v>3984</v>
      </c>
      <c r="C5192" t="s">
        <v>41828</v>
      </c>
      <c r="D5192" t="s">
        <v>41829</v>
      </c>
      <c r="E5192" t="s">
        <v>12716</v>
      </c>
      <c r="F5192" t="s">
        <v>41830</v>
      </c>
      <c r="G5192" t="s">
        <v>3917</v>
      </c>
      <c r="H5192">
        <v>25.4618</v>
      </c>
      <c r="I5192">
        <v>39.1</v>
      </c>
      <c r="K5192" t="s">
        <v>41831</v>
      </c>
      <c r="L5192">
        <v>1819</v>
      </c>
      <c r="M5192">
        <v>0</v>
      </c>
      <c r="N5192" t="s">
        <v>12719</v>
      </c>
      <c r="O5192" t="s">
        <v>41832</v>
      </c>
      <c r="Q5192">
        <v>25</v>
      </c>
    </row>
    <row r="5193" spans="1:17" x14ac:dyDescent="0.3">
      <c r="A5193" t="s">
        <v>41833</v>
      </c>
      <c r="B5193" t="s">
        <v>4226</v>
      </c>
      <c r="D5193" t="s">
        <v>41834</v>
      </c>
      <c r="E5193" t="s">
        <v>41835</v>
      </c>
      <c r="F5193" t="s">
        <v>41836</v>
      </c>
      <c r="G5193" t="s">
        <v>3906</v>
      </c>
      <c r="H5193">
        <v>402.05399999999997</v>
      </c>
      <c r="I5193">
        <v>36.96</v>
      </c>
      <c r="J5193" t="s">
        <v>41837</v>
      </c>
      <c r="K5193" t="s">
        <v>41838</v>
      </c>
      <c r="L5193">
        <v>32</v>
      </c>
      <c r="M5193">
        <v>0</v>
      </c>
      <c r="N5193" t="s">
        <v>11388</v>
      </c>
      <c r="O5193" t="s">
        <v>41839</v>
      </c>
    </row>
    <row r="5194" spans="1:17" x14ac:dyDescent="0.3">
      <c r="A5194" t="s">
        <v>41840</v>
      </c>
      <c r="B5194" t="s">
        <v>3923</v>
      </c>
      <c r="D5194" t="s">
        <v>41841</v>
      </c>
      <c r="E5194" t="s">
        <v>41842</v>
      </c>
      <c r="F5194" t="s">
        <v>41843</v>
      </c>
      <c r="G5194" t="s">
        <v>3917</v>
      </c>
      <c r="H5194">
        <v>618.346</v>
      </c>
      <c r="I5194">
        <v>33.5</v>
      </c>
      <c r="K5194" t="s">
        <v>41844</v>
      </c>
      <c r="L5194">
        <v>238193</v>
      </c>
      <c r="M5194">
        <v>0</v>
      </c>
      <c r="N5194" t="s">
        <v>9697</v>
      </c>
      <c r="O5194" t="s">
        <v>41845</v>
      </c>
    </row>
    <row r="5195" spans="1:17" x14ac:dyDescent="0.3">
      <c r="A5195" t="s">
        <v>41846</v>
      </c>
      <c r="B5195" t="s">
        <v>4635</v>
      </c>
      <c r="C5195" t="s">
        <v>41847</v>
      </c>
      <c r="D5195" t="s">
        <v>41848</v>
      </c>
      <c r="E5195" t="s">
        <v>41849</v>
      </c>
      <c r="F5195" t="s">
        <v>41850</v>
      </c>
      <c r="G5195" t="s">
        <v>3917</v>
      </c>
      <c r="H5195">
        <v>1032.5</v>
      </c>
      <c r="I5195">
        <v>41.2</v>
      </c>
      <c r="K5195" t="s">
        <v>41851</v>
      </c>
      <c r="L5195">
        <v>9903</v>
      </c>
      <c r="M5195">
        <v>0</v>
      </c>
      <c r="N5195" t="s">
        <v>41852</v>
      </c>
      <c r="O5195" t="s">
        <v>41853</v>
      </c>
    </row>
    <row r="5196" spans="1:17" x14ac:dyDescent="0.3">
      <c r="A5196" t="s">
        <v>41854</v>
      </c>
      <c r="B5196" t="s">
        <v>4347</v>
      </c>
      <c r="C5196" t="s">
        <v>41855</v>
      </c>
      <c r="D5196" t="s">
        <v>41856</v>
      </c>
      <c r="E5196" t="s">
        <v>41857</v>
      </c>
      <c r="F5196" t="s">
        <v>41858</v>
      </c>
      <c r="G5196" t="s">
        <v>3917</v>
      </c>
      <c r="H5196">
        <v>46.382399999999997</v>
      </c>
      <c r="I5196">
        <v>48.2</v>
      </c>
      <c r="K5196" t="s">
        <v>41859</v>
      </c>
      <c r="L5196">
        <v>3470</v>
      </c>
      <c r="M5196">
        <v>15764</v>
      </c>
      <c r="N5196" t="s">
        <v>20936</v>
      </c>
      <c r="O5196" t="s">
        <v>41860</v>
      </c>
    </row>
    <row r="5197" spans="1:17" x14ac:dyDescent="0.3">
      <c r="A5197" t="s">
        <v>41861</v>
      </c>
      <c r="B5197" t="s">
        <v>3984</v>
      </c>
      <c r="C5197" t="s">
        <v>41862</v>
      </c>
      <c r="D5197" t="s">
        <v>41863</v>
      </c>
      <c r="E5197" t="s">
        <v>41864</v>
      </c>
      <c r="F5197" t="s">
        <v>41865</v>
      </c>
      <c r="G5197" t="s">
        <v>3989</v>
      </c>
      <c r="H5197">
        <v>47.922899999999998</v>
      </c>
      <c r="I5197">
        <v>48.1</v>
      </c>
      <c r="K5197" t="s">
        <v>41866</v>
      </c>
      <c r="L5197">
        <v>34</v>
      </c>
      <c r="M5197">
        <v>13677</v>
      </c>
      <c r="N5197" t="s">
        <v>12976</v>
      </c>
      <c r="O5197" t="s">
        <v>41867</v>
      </c>
    </row>
    <row r="5198" spans="1:17" x14ac:dyDescent="0.3">
      <c r="A5198" t="s">
        <v>41868</v>
      </c>
      <c r="B5198" t="s">
        <v>3984</v>
      </c>
      <c r="C5198" t="s">
        <v>35275</v>
      </c>
      <c r="D5198" t="s">
        <v>41869</v>
      </c>
      <c r="E5198" t="s">
        <v>35277</v>
      </c>
      <c r="F5198" t="s">
        <v>41870</v>
      </c>
      <c r="G5198" t="s">
        <v>3917</v>
      </c>
      <c r="H5198">
        <v>57.197699999999998</v>
      </c>
      <c r="I5198">
        <v>44.1</v>
      </c>
      <c r="K5198" t="s">
        <v>41871</v>
      </c>
      <c r="L5198">
        <v>1513</v>
      </c>
      <c r="M5198">
        <v>0</v>
      </c>
      <c r="N5198" t="s">
        <v>8611</v>
      </c>
      <c r="O5198" t="s">
        <v>41872</v>
      </c>
    </row>
    <row r="5199" spans="1:17" x14ac:dyDescent="0.3">
      <c r="A5199" t="s">
        <v>41873</v>
      </c>
      <c r="B5199" t="s">
        <v>4267</v>
      </c>
      <c r="D5199" t="s">
        <v>41874</v>
      </c>
      <c r="E5199" t="s">
        <v>41875</v>
      </c>
      <c r="F5199" t="s">
        <v>41876</v>
      </c>
      <c r="G5199" t="s">
        <v>3906</v>
      </c>
      <c r="H5199">
        <v>918.30600000000004</v>
      </c>
      <c r="I5199">
        <v>36.663400000000003</v>
      </c>
      <c r="J5199" t="s">
        <v>41877</v>
      </c>
      <c r="K5199" t="s">
        <v>41878</v>
      </c>
      <c r="L5199">
        <v>3983</v>
      </c>
      <c r="M5199">
        <v>39918</v>
      </c>
      <c r="N5199" t="s">
        <v>8611</v>
      </c>
      <c r="O5199" t="s">
        <v>41879</v>
      </c>
      <c r="P5199" t="s">
        <v>41880</v>
      </c>
    </row>
    <row r="5200" spans="1:17" x14ac:dyDescent="0.3">
      <c r="A5200" t="s">
        <v>41881</v>
      </c>
      <c r="B5200" t="s">
        <v>4443</v>
      </c>
      <c r="D5200" t="s">
        <v>41882</v>
      </c>
      <c r="E5200" t="s">
        <v>41883</v>
      </c>
      <c r="F5200" t="s">
        <v>41884</v>
      </c>
      <c r="G5200" t="s">
        <v>3906</v>
      </c>
      <c r="H5200">
        <v>2815.41</v>
      </c>
      <c r="I5200">
        <v>40.055599999999998</v>
      </c>
      <c r="J5200" t="s">
        <v>41885</v>
      </c>
      <c r="K5200" t="s">
        <v>41886</v>
      </c>
      <c r="L5200">
        <v>753</v>
      </c>
      <c r="M5200">
        <v>0</v>
      </c>
      <c r="N5200" t="s">
        <v>8611</v>
      </c>
      <c r="O5200" t="s">
        <v>41887</v>
      </c>
    </row>
    <row r="5201" spans="1:15" x14ac:dyDescent="0.3">
      <c r="A5201" t="s">
        <v>41888</v>
      </c>
      <c r="B5201" t="s">
        <v>4208</v>
      </c>
      <c r="D5201" t="s">
        <v>41889</v>
      </c>
      <c r="E5201" t="s">
        <v>41890</v>
      </c>
      <c r="F5201" t="s">
        <v>41891</v>
      </c>
      <c r="G5201" t="s">
        <v>3989</v>
      </c>
      <c r="H5201">
        <v>62.726300000000002</v>
      </c>
      <c r="I5201">
        <v>38.1</v>
      </c>
      <c r="K5201" t="s">
        <v>41892</v>
      </c>
      <c r="L5201">
        <v>35</v>
      </c>
      <c r="M5201">
        <v>15174</v>
      </c>
      <c r="N5201" t="s">
        <v>8566</v>
      </c>
      <c r="O5201" t="s">
        <v>41893</v>
      </c>
    </row>
    <row r="5202" spans="1:15" x14ac:dyDescent="0.3">
      <c r="A5202" t="s">
        <v>41894</v>
      </c>
      <c r="B5202" t="s">
        <v>4443</v>
      </c>
      <c r="D5202" t="s">
        <v>41895</v>
      </c>
      <c r="E5202" t="s">
        <v>41896</v>
      </c>
      <c r="F5202" t="s">
        <v>41897</v>
      </c>
      <c r="G5202" t="s">
        <v>3917</v>
      </c>
      <c r="H5202">
        <v>2713.54</v>
      </c>
      <c r="I5202">
        <v>40.4</v>
      </c>
      <c r="K5202" t="s">
        <v>41898</v>
      </c>
      <c r="L5202">
        <v>6808</v>
      </c>
      <c r="M5202">
        <v>0</v>
      </c>
      <c r="N5202" t="s">
        <v>41852</v>
      </c>
      <c r="O5202" t="s">
        <v>41899</v>
      </c>
    </row>
    <row r="5203" spans="1:15" x14ac:dyDescent="0.3">
      <c r="A5203" t="s">
        <v>41900</v>
      </c>
      <c r="B5203" t="s">
        <v>4347</v>
      </c>
      <c r="D5203" t="s">
        <v>41901</v>
      </c>
      <c r="E5203" t="s">
        <v>41902</v>
      </c>
      <c r="F5203" t="s">
        <v>41903</v>
      </c>
      <c r="G5203" t="s">
        <v>3917</v>
      </c>
      <c r="H5203">
        <v>46.180300000000003</v>
      </c>
      <c r="I5203">
        <v>57.5</v>
      </c>
      <c r="K5203" t="s">
        <v>41904</v>
      </c>
      <c r="L5203">
        <v>2002</v>
      </c>
      <c r="M5203">
        <v>0</v>
      </c>
      <c r="N5203" t="s">
        <v>13783</v>
      </c>
      <c r="O5203" t="s">
        <v>41905</v>
      </c>
    </row>
    <row r="5204" spans="1:15" x14ac:dyDescent="0.3">
      <c r="A5204" t="s">
        <v>41906</v>
      </c>
      <c r="B5204" t="s">
        <v>3984</v>
      </c>
      <c r="C5204" t="s">
        <v>41907</v>
      </c>
      <c r="D5204" t="s">
        <v>41908</v>
      </c>
      <c r="E5204" t="s">
        <v>41909</v>
      </c>
      <c r="F5204" t="s">
        <v>41910</v>
      </c>
      <c r="G5204" t="s">
        <v>3917</v>
      </c>
      <c r="H5204">
        <v>14.996499999999999</v>
      </c>
      <c r="I5204">
        <v>40.200000000000003</v>
      </c>
      <c r="K5204" t="s">
        <v>41911</v>
      </c>
      <c r="L5204">
        <v>633</v>
      </c>
      <c r="M5204">
        <v>0</v>
      </c>
      <c r="N5204" t="s">
        <v>9830</v>
      </c>
      <c r="O5204" t="s">
        <v>41912</v>
      </c>
    </row>
    <row r="5205" spans="1:15" x14ac:dyDescent="0.3">
      <c r="A5205" t="s">
        <v>41913</v>
      </c>
      <c r="B5205" t="s">
        <v>3984</v>
      </c>
      <c r="C5205" t="s">
        <v>41914</v>
      </c>
      <c r="D5205" t="s">
        <v>41915</v>
      </c>
      <c r="E5205" t="s">
        <v>41916</v>
      </c>
      <c r="F5205" t="s">
        <v>41917</v>
      </c>
      <c r="G5205" t="s">
        <v>3917</v>
      </c>
      <c r="H5205">
        <v>39.958300000000001</v>
      </c>
      <c r="I5205">
        <v>40.200000000000003</v>
      </c>
      <c r="K5205" t="s">
        <v>41918</v>
      </c>
      <c r="L5205">
        <v>915</v>
      </c>
      <c r="M5205">
        <v>0</v>
      </c>
      <c r="N5205" t="s">
        <v>9830</v>
      </c>
      <c r="O5205" t="s">
        <v>41919</v>
      </c>
    </row>
    <row r="5206" spans="1:15" x14ac:dyDescent="0.3">
      <c r="A5206" t="s">
        <v>41920</v>
      </c>
      <c r="B5206" t="s">
        <v>3984</v>
      </c>
      <c r="C5206" t="s">
        <v>41921</v>
      </c>
      <c r="D5206" t="s">
        <v>41922</v>
      </c>
      <c r="E5206" t="s">
        <v>41923</v>
      </c>
      <c r="F5206" t="s">
        <v>41924</v>
      </c>
      <c r="G5206" t="s">
        <v>3917</v>
      </c>
      <c r="H5206">
        <v>52.4328</v>
      </c>
      <c r="I5206">
        <v>47.6</v>
      </c>
      <c r="K5206" t="s">
        <v>41925</v>
      </c>
      <c r="L5206">
        <v>54</v>
      </c>
      <c r="M5206">
        <v>19763</v>
      </c>
      <c r="N5206" t="s">
        <v>9645</v>
      </c>
      <c r="O5206" t="s">
        <v>41926</v>
      </c>
    </row>
    <row r="5207" spans="1:15" x14ac:dyDescent="0.3">
      <c r="A5207" t="s">
        <v>41927</v>
      </c>
      <c r="B5207" t="s">
        <v>4347</v>
      </c>
      <c r="C5207" t="s">
        <v>41928</v>
      </c>
      <c r="D5207" t="s">
        <v>41929</v>
      </c>
      <c r="E5207" t="s">
        <v>41930</v>
      </c>
      <c r="F5207" t="s">
        <v>41931</v>
      </c>
      <c r="G5207" t="s">
        <v>3917</v>
      </c>
      <c r="H5207">
        <v>89.149500000000003</v>
      </c>
      <c r="I5207">
        <v>45.2</v>
      </c>
      <c r="K5207" t="s">
        <v>41932</v>
      </c>
      <c r="L5207">
        <v>2516</v>
      </c>
      <c r="M5207">
        <v>29370</v>
      </c>
      <c r="N5207" t="s">
        <v>9645</v>
      </c>
      <c r="O5207" t="s">
        <v>41933</v>
      </c>
    </row>
    <row r="5208" spans="1:15" x14ac:dyDescent="0.3">
      <c r="A5208" t="s">
        <v>41934</v>
      </c>
      <c r="B5208" t="s">
        <v>3923</v>
      </c>
      <c r="D5208" t="s">
        <v>41935</v>
      </c>
      <c r="E5208" t="s">
        <v>41936</v>
      </c>
      <c r="F5208" t="s">
        <v>41937</v>
      </c>
      <c r="G5208" t="s">
        <v>3906</v>
      </c>
      <c r="H5208">
        <v>1615.47</v>
      </c>
      <c r="I5208">
        <v>46.756399999999999</v>
      </c>
      <c r="J5208" t="s">
        <v>41938</v>
      </c>
      <c r="K5208" t="s">
        <v>41939</v>
      </c>
      <c r="L5208">
        <v>2012</v>
      </c>
      <c r="M5208">
        <v>0</v>
      </c>
      <c r="N5208" t="s">
        <v>13783</v>
      </c>
      <c r="O5208" t="s">
        <v>41940</v>
      </c>
    </row>
    <row r="5209" spans="1:15" x14ac:dyDescent="0.3">
      <c r="A5209" t="s">
        <v>41941</v>
      </c>
      <c r="B5209" t="s">
        <v>4367</v>
      </c>
      <c r="D5209" t="s">
        <v>41942</v>
      </c>
      <c r="E5209" t="s">
        <v>41943</v>
      </c>
      <c r="F5209" t="s">
        <v>41944</v>
      </c>
      <c r="G5209" t="s">
        <v>3906</v>
      </c>
      <c r="H5209">
        <v>778.44100000000003</v>
      </c>
      <c r="I5209">
        <v>40.674799999999998</v>
      </c>
      <c r="J5209" t="s">
        <v>41945</v>
      </c>
      <c r="K5209" t="s">
        <v>41946</v>
      </c>
      <c r="L5209">
        <v>107</v>
      </c>
      <c r="M5209">
        <v>0</v>
      </c>
      <c r="N5209" t="s">
        <v>8611</v>
      </c>
      <c r="O5209" t="s">
        <v>41947</v>
      </c>
    </row>
    <row r="5210" spans="1:15" x14ac:dyDescent="0.3">
      <c r="A5210" t="s">
        <v>41948</v>
      </c>
      <c r="B5210" t="s">
        <v>4226</v>
      </c>
      <c r="D5210" t="s">
        <v>41949</v>
      </c>
      <c r="E5210" t="s">
        <v>13946</v>
      </c>
      <c r="F5210" t="s">
        <v>41950</v>
      </c>
      <c r="G5210" t="s">
        <v>3989</v>
      </c>
      <c r="H5210">
        <v>251.77799999999999</v>
      </c>
      <c r="I5210">
        <v>34.799999999999997</v>
      </c>
      <c r="K5210" t="s">
        <v>41951</v>
      </c>
      <c r="L5210">
        <v>558463</v>
      </c>
      <c r="M5210">
        <v>0</v>
      </c>
      <c r="N5210" t="s">
        <v>13949</v>
      </c>
      <c r="O5210" t="s">
        <v>41952</v>
      </c>
    </row>
    <row r="5211" spans="1:15" x14ac:dyDescent="0.3">
      <c r="A5211" t="s">
        <v>41953</v>
      </c>
      <c r="B5211" t="s">
        <v>4772</v>
      </c>
      <c r="D5211" t="s">
        <v>41954</v>
      </c>
      <c r="E5211" t="s">
        <v>41955</v>
      </c>
      <c r="F5211" t="s">
        <v>41956</v>
      </c>
      <c r="G5211" t="s">
        <v>3917</v>
      </c>
      <c r="H5211">
        <v>151.90199999999999</v>
      </c>
      <c r="I5211">
        <v>52.4</v>
      </c>
      <c r="K5211" t="s">
        <v>41957</v>
      </c>
      <c r="L5211">
        <v>3134</v>
      </c>
      <c r="M5211">
        <v>10833</v>
      </c>
      <c r="N5211" t="s">
        <v>10322</v>
      </c>
      <c r="O5211" t="s">
        <v>41958</v>
      </c>
    </row>
    <row r="5212" spans="1:15" x14ac:dyDescent="0.3">
      <c r="A5212" t="s">
        <v>41959</v>
      </c>
      <c r="B5212" t="s">
        <v>4443</v>
      </c>
      <c r="C5212" t="s">
        <v>41960</v>
      </c>
      <c r="D5212" t="s">
        <v>41961</v>
      </c>
      <c r="E5212" t="s">
        <v>41962</v>
      </c>
      <c r="F5212" t="s">
        <v>41963</v>
      </c>
      <c r="G5212" t="s">
        <v>3989</v>
      </c>
      <c r="H5212">
        <v>2238.86</v>
      </c>
      <c r="I5212">
        <v>41.8</v>
      </c>
      <c r="K5212" t="s">
        <v>41964</v>
      </c>
      <c r="L5212">
        <v>1309164</v>
      </c>
      <c r="M5212">
        <v>0</v>
      </c>
      <c r="N5212" t="s">
        <v>9892</v>
      </c>
      <c r="O5212" t="s">
        <v>41965</v>
      </c>
    </row>
    <row r="5213" spans="1:15" x14ac:dyDescent="0.3">
      <c r="A5213" t="s">
        <v>41966</v>
      </c>
      <c r="B5213" t="s">
        <v>3923</v>
      </c>
      <c r="C5213" t="s">
        <v>41967</v>
      </c>
      <c r="D5213" t="s">
        <v>41968</v>
      </c>
      <c r="E5213" t="s">
        <v>41969</v>
      </c>
      <c r="F5213" t="s">
        <v>41970</v>
      </c>
      <c r="G5213" t="s">
        <v>3906</v>
      </c>
      <c r="H5213">
        <v>296.28100000000001</v>
      </c>
      <c r="I5213">
        <v>38.284599999999998</v>
      </c>
      <c r="J5213" t="s">
        <v>41971</v>
      </c>
      <c r="K5213" t="s">
        <v>41972</v>
      </c>
      <c r="L5213">
        <v>1262</v>
      </c>
      <c r="M5213">
        <v>0</v>
      </c>
      <c r="N5213" t="s">
        <v>24682</v>
      </c>
      <c r="O5213" t="s">
        <v>41973</v>
      </c>
    </row>
    <row r="5214" spans="1:15" x14ac:dyDescent="0.3">
      <c r="A5214" t="s">
        <v>41974</v>
      </c>
      <c r="B5214" t="s">
        <v>4226</v>
      </c>
      <c r="C5214" t="s">
        <v>41975</v>
      </c>
      <c r="D5214" t="s">
        <v>41976</v>
      </c>
      <c r="E5214" t="s">
        <v>9737</v>
      </c>
      <c r="F5214" t="s">
        <v>41977</v>
      </c>
      <c r="G5214" t="s">
        <v>3917</v>
      </c>
      <c r="H5214">
        <v>231.15</v>
      </c>
      <c r="I5214">
        <v>39.299999999999997</v>
      </c>
      <c r="K5214" t="s">
        <v>41978</v>
      </c>
      <c r="L5214">
        <v>2240</v>
      </c>
      <c r="M5214">
        <v>0</v>
      </c>
      <c r="N5214" t="s">
        <v>41979</v>
      </c>
      <c r="O5214" t="s">
        <v>41980</v>
      </c>
    </row>
    <row r="5215" spans="1:15" x14ac:dyDescent="0.3">
      <c r="A5215" t="s">
        <v>41981</v>
      </c>
      <c r="B5215" t="s">
        <v>3923</v>
      </c>
      <c r="D5215" t="s">
        <v>41982</v>
      </c>
      <c r="E5215" t="s">
        <v>41983</v>
      </c>
      <c r="F5215" t="s">
        <v>41984</v>
      </c>
      <c r="G5215" t="s">
        <v>3989</v>
      </c>
      <c r="H5215">
        <v>488.42200000000003</v>
      </c>
      <c r="I5215">
        <v>37.4</v>
      </c>
      <c r="K5215" t="s">
        <v>41985</v>
      </c>
      <c r="L5215">
        <v>303932</v>
      </c>
      <c r="M5215">
        <v>0</v>
      </c>
      <c r="N5215" t="s">
        <v>7735</v>
      </c>
      <c r="O5215" t="s">
        <v>41986</v>
      </c>
    </row>
    <row r="5216" spans="1:15" x14ac:dyDescent="0.3">
      <c r="A5216" t="s">
        <v>41987</v>
      </c>
      <c r="B5216" t="s">
        <v>7765</v>
      </c>
      <c r="C5216" t="s">
        <v>41988</v>
      </c>
      <c r="D5216" t="s">
        <v>41989</v>
      </c>
      <c r="E5216" t="s">
        <v>41990</v>
      </c>
      <c r="F5216" t="s">
        <v>41991</v>
      </c>
      <c r="G5216" t="s">
        <v>3917</v>
      </c>
      <c r="H5216">
        <v>170.81899999999999</v>
      </c>
      <c r="I5216">
        <v>51.9</v>
      </c>
      <c r="K5216" t="s">
        <v>41992</v>
      </c>
      <c r="L5216">
        <v>17449</v>
      </c>
      <c r="M5216">
        <v>0</v>
      </c>
      <c r="N5216" t="s">
        <v>17502</v>
      </c>
      <c r="O5216" t="s">
        <v>41993</v>
      </c>
    </row>
    <row r="5217" spans="1:17" x14ac:dyDescent="0.3">
      <c r="A5217" t="s">
        <v>41994</v>
      </c>
      <c r="B5217" t="s">
        <v>3984</v>
      </c>
      <c r="C5217" t="s">
        <v>41995</v>
      </c>
      <c r="D5217" t="s">
        <v>41996</v>
      </c>
      <c r="E5217" t="s">
        <v>41997</v>
      </c>
      <c r="F5217" t="s">
        <v>41998</v>
      </c>
      <c r="G5217" t="s">
        <v>3989</v>
      </c>
      <c r="H5217">
        <v>52.9253</v>
      </c>
      <c r="I5217">
        <v>47.4</v>
      </c>
      <c r="K5217" t="s">
        <v>41999</v>
      </c>
      <c r="L5217">
        <v>59</v>
      </c>
      <c r="M5217">
        <v>0</v>
      </c>
      <c r="N5217" t="s">
        <v>20389</v>
      </c>
      <c r="O5217" t="s">
        <v>42000</v>
      </c>
      <c r="Q5217">
        <v>25</v>
      </c>
    </row>
    <row r="5218" spans="1:17" x14ac:dyDescent="0.3">
      <c r="A5218" t="s">
        <v>42001</v>
      </c>
      <c r="B5218" t="s">
        <v>4635</v>
      </c>
      <c r="D5218" t="s">
        <v>42002</v>
      </c>
      <c r="E5218" t="s">
        <v>42003</v>
      </c>
      <c r="F5218" t="s">
        <v>42004</v>
      </c>
      <c r="G5218" t="s">
        <v>3906</v>
      </c>
      <c r="H5218">
        <v>1078.8900000000001</v>
      </c>
      <c r="I5218">
        <v>41.863599999999998</v>
      </c>
      <c r="J5218" t="s">
        <v>42005</v>
      </c>
      <c r="K5218" t="s">
        <v>42006</v>
      </c>
      <c r="L5218">
        <v>4330</v>
      </c>
      <c r="M5218">
        <v>0</v>
      </c>
      <c r="N5218" t="s">
        <v>20389</v>
      </c>
      <c r="O5218" t="s">
        <v>42007</v>
      </c>
    </row>
    <row r="5219" spans="1:17" x14ac:dyDescent="0.3">
      <c r="A5219" t="s">
        <v>42008</v>
      </c>
      <c r="B5219" t="s">
        <v>3984</v>
      </c>
      <c r="C5219" t="s">
        <v>42009</v>
      </c>
      <c r="D5219" t="s">
        <v>42010</v>
      </c>
      <c r="E5219" t="s">
        <v>42011</v>
      </c>
      <c r="F5219" t="s">
        <v>42012</v>
      </c>
      <c r="G5219" t="s">
        <v>3989</v>
      </c>
      <c r="H5219">
        <v>25.739799999999999</v>
      </c>
      <c r="I5219">
        <v>46</v>
      </c>
      <c r="K5219" t="s">
        <v>42013</v>
      </c>
      <c r="L5219">
        <v>12</v>
      </c>
      <c r="M5219">
        <v>0</v>
      </c>
      <c r="N5219" t="s">
        <v>7771</v>
      </c>
      <c r="O5219" t="s">
        <v>42014</v>
      </c>
    </row>
    <row r="5220" spans="1:17" x14ac:dyDescent="0.3">
      <c r="A5220" t="s">
        <v>42015</v>
      </c>
      <c r="B5220" t="s">
        <v>3923</v>
      </c>
      <c r="C5220" t="s">
        <v>42016</v>
      </c>
      <c r="D5220" t="s">
        <v>42017</v>
      </c>
      <c r="E5220" t="s">
        <v>42018</v>
      </c>
      <c r="F5220" t="s">
        <v>42019</v>
      </c>
      <c r="G5220" t="s">
        <v>3906</v>
      </c>
      <c r="H5220">
        <v>532.29300000000001</v>
      </c>
      <c r="I5220">
        <v>34.217700000000001</v>
      </c>
      <c r="J5220" t="s">
        <v>42020</v>
      </c>
      <c r="K5220" t="s">
        <v>42021</v>
      </c>
      <c r="L5220">
        <v>11985</v>
      </c>
      <c r="M5220">
        <v>23548</v>
      </c>
      <c r="N5220" t="s">
        <v>7771</v>
      </c>
      <c r="O5220" t="s">
        <v>42022</v>
      </c>
    </row>
    <row r="5221" spans="1:17" x14ac:dyDescent="0.3">
      <c r="A5221" t="s">
        <v>42023</v>
      </c>
      <c r="B5221" t="s">
        <v>5082</v>
      </c>
      <c r="C5221" t="s">
        <v>42024</v>
      </c>
      <c r="D5221" t="s">
        <v>42025</v>
      </c>
      <c r="E5221" t="s">
        <v>42026</v>
      </c>
      <c r="F5221" t="s">
        <v>42027</v>
      </c>
      <c r="G5221" t="s">
        <v>3917</v>
      </c>
      <c r="H5221">
        <v>653.38699999999994</v>
      </c>
      <c r="I5221">
        <v>41.8</v>
      </c>
      <c r="K5221" t="s">
        <v>42028</v>
      </c>
      <c r="L5221">
        <v>7388</v>
      </c>
      <c r="M5221">
        <v>22427</v>
      </c>
      <c r="N5221" t="s">
        <v>41852</v>
      </c>
      <c r="O5221" t="s">
        <v>42029</v>
      </c>
    </row>
    <row r="5222" spans="1:17" x14ac:dyDescent="0.3">
      <c r="A5222" t="s">
        <v>42030</v>
      </c>
      <c r="B5222" t="s">
        <v>3984</v>
      </c>
      <c r="C5222" t="s">
        <v>42031</v>
      </c>
      <c r="D5222" t="s">
        <v>42032</v>
      </c>
      <c r="E5222" t="s">
        <v>35628</v>
      </c>
      <c r="F5222" t="s">
        <v>42033</v>
      </c>
      <c r="G5222" t="s">
        <v>3917</v>
      </c>
      <c r="H5222">
        <v>38.6006</v>
      </c>
      <c r="I5222">
        <v>48.6</v>
      </c>
      <c r="K5222" t="s">
        <v>42034</v>
      </c>
      <c r="L5222">
        <v>854</v>
      </c>
      <c r="M5222">
        <v>0</v>
      </c>
      <c r="N5222" t="s">
        <v>8080</v>
      </c>
      <c r="O5222" t="s">
        <v>42035</v>
      </c>
    </row>
    <row r="5223" spans="1:17" x14ac:dyDescent="0.3">
      <c r="A5223" t="s">
        <v>42036</v>
      </c>
      <c r="B5223" t="s">
        <v>3984</v>
      </c>
      <c r="C5223" t="s">
        <v>42037</v>
      </c>
      <c r="D5223" t="s">
        <v>42038</v>
      </c>
      <c r="E5223" t="s">
        <v>30791</v>
      </c>
      <c r="F5223" t="s">
        <v>42039</v>
      </c>
      <c r="G5223" t="s">
        <v>3917</v>
      </c>
      <c r="H5223">
        <v>16.651299999999999</v>
      </c>
      <c r="I5223">
        <v>48.7</v>
      </c>
      <c r="K5223" t="s">
        <v>42040</v>
      </c>
      <c r="L5223">
        <v>868</v>
      </c>
      <c r="M5223">
        <v>0</v>
      </c>
      <c r="N5223" t="s">
        <v>9713</v>
      </c>
      <c r="O5223" t="s">
        <v>42041</v>
      </c>
    </row>
    <row r="5224" spans="1:17" x14ac:dyDescent="0.3">
      <c r="A5224" t="s">
        <v>42042</v>
      </c>
      <c r="B5224" t="s">
        <v>3984</v>
      </c>
      <c r="C5224" t="s">
        <v>42043</v>
      </c>
      <c r="D5224" t="s">
        <v>42044</v>
      </c>
      <c r="E5224" t="s">
        <v>30791</v>
      </c>
      <c r="F5224" t="s">
        <v>42045</v>
      </c>
      <c r="G5224" t="s">
        <v>3917</v>
      </c>
      <c r="H5224">
        <v>17.037199999999999</v>
      </c>
      <c r="I5224">
        <v>48.6</v>
      </c>
      <c r="K5224" t="s">
        <v>42046</v>
      </c>
      <c r="L5224">
        <v>1962</v>
      </c>
      <c r="M5224">
        <v>0</v>
      </c>
      <c r="N5224" t="s">
        <v>9713</v>
      </c>
      <c r="O5224" t="s">
        <v>42047</v>
      </c>
    </row>
    <row r="5225" spans="1:17" x14ac:dyDescent="0.3">
      <c r="A5225" t="s">
        <v>42048</v>
      </c>
      <c r="B5225" t="s">
        <v>3984</v>
      </c>
      <c r="C5225" t="s">
        <v>42049</v>
      </c>
      <c r="D5225" t="s">
        <v>42050</v>
      </c>
      <c r="E5225" t="s">
        <v>30791</v>
      </c>
      <c r="F5225" t="s">
        <v>42051</v>
      </c>
      <c r="G5225" t="s">
        <v>3917</v>
      </c>
      <c r="H5225">
        <v>16.737400000000001</v>
      </c>
      <c r="I5225">
        <v>48.6</v>
      </c>
      <c r="K5225" t="s">
        <v>42052</v>
      </c>
      <c r="L5225">
        <v>731</v>
      </c>
      <c r="M5225">
        <v>0</v>
      </c>
      <c r="N5225" t="s">
        <v>9713</v>
      </c>
      <c r="O5225" t="s">
        <v>42053</v>
      </c>
    </row>
    <row r="5226" spans="1:17" x14ac:dyDescent="0.3">
      <c r="A5226" t="s">
        <v>42054</v>
      </c>
      <c r="B5226" t="s">
        <v>4226</v>
      </c>
      <c r="C5226" t="s">
        <v>42055</v>
      </c>
      <c r="D5226" t="s">
        <v>42056</v>
      </c>
      <c r="E5226" t="s">
        <v>42057</v>
      </c>
      <c r="F5226" t="s">
        <v>42058</v>
      </c>
      <c r="G5226" t="s">
        <v>3917</v>
      </c>
      <c r="H5226">
        <v>1127.04</v>
      </c>
      <c r="I5226">
        <v>30.2</v>
      </c>
      <c r="K5226" t="s">
        <v>42059</v>
      </c>
      <c r="L5226">
        <v>18761</v>
      </c>
      <c r="M5226">
        <v>0</v>
      </c>
      <c r="N5226" t="s">
        <v>9713</v>
      </c>
      <c r="O5226" t="s">
        <v>42060</v>
      </c>
    </row>
    <row r="5227" spans="1:17" x14ac:dyDescent="0.3">
      <c r="A5227" t="s">
        <v>42061</v>
      </c>
      <c r="B5227" t="s">
        <v>3923</v>
      </c>
      <c r="C5227" t="s">
        <v>42062</v>
      </c>
      <c r="D5227" t="s">
        <v>42063</v>
      </c>
      <c r="E5227" t="s">
        <v>42064</v>
      </c>
      <c r="F5227" t="s">
        <v>42065</v>
      </c>
      <c r="G5227" t="s">
        <v>3917</v>
      </c>
      <c r="H5227">
        <v>218.99700000000001</v>
      </c>
      <c r="I5227">
        <v>33.200000000000003</v>
      </c>
      <c r="K5227" t="s">
        <v>42066</v>
      </c>
      <c r="L5227">
        <v>40676</v>
      </c>
      <c r="M5227">
        <v>0</v>
      </c>
      <c r="N5227" t="s">
        <v>9713</v>
      </c>
      <c r="O5227" t="s">
        <v>42067</v>
      </c>
    </row>
    <row r="5228" spans="1:17" x14ac:dyDescent="0.3">
      <c r="A5228" t="s">
        <v>42068</v>
      </c>
      <c r="B5228" t="s">
        <v>4208</v>
      </c>
      <c r="C5228" t="s">
        <v>42069</v>
      </c>
      <c r="D5228" t="s">
        <v>42070</v>
      </c>
      <c r="E5228" t="s">
        <v>42071</v>
      </c>
      <c r="F5228" t="s">
        <v>42072</v>
      </c>
      <c r="G5228" t="s">
        <v>3917</v>
      </c>
      <c r="H5228">
        <v>47.438400000000001</v>
      </c>
      <c r="I5228">
        <v>36.799999999999997</v>
      </c>
      <c r="K5228" t="s">
        <v>42073</v>
      </c>
      <c r="L5228">
        <v>5084</v>
      </c>
      <c r="M5228">
        <v>10997</v>
      </c>
      <c r="N5228" t="s">
        <v>10239</v>
      </c>
      <c r="O5228" t="s">
        <v>42074</v>
      </c>
    </row>
    <row r="5229" spans="1:17" x14ac:dyDescent="0.3">
      <c r="A5229" t="s">
        <v>42075</v>
      </c>
      <c r="B5229" t="s">
        <v>4267</v>
      </c>
      <c r="C5229" t="s">
        <v>42076</v>
      </c>
      <c r="D5229" t="s">
        <v>42077</v>
      </c>
      <c r="E5229" t="s">
        <v>42078</v>
      </c>
      <c r="F5229" t="s">
        <v>42079</v>
      </c>
      <c r="G5229" t="s">
        <v>3906</v>
      </c>
      <c r="H5229">
        <v>1653.15</v>
      </c>
      <c r="I5229">
        <v>38.909300000000002</v>
      </c>
      <c r="J5229" t="s">
        <v>42080</v>
      </c>
      <c r="K5229" t="s">
        <v>42081</v>
      </c>
      <c r="L5229">
        <v>563</v>
      </c>
      <c r="M5229">
        <v>0</v>
      </c>
      <c r="N5229" t="s">
        <v>9713</v>
      </c>
      <c r="O5229" t="s">
        <v>42082</v>
      </c>
    </row>
    <row r="5230" spans="1:17" x14ac:dyDescent="0.3">
      <c r="A5230" t="s">
        <v>42083</v>
      </c>
      <c r="B5230" t="s">
        <v>4367</v>
      </c>
      <c r="C5230" t="s">
        <v>42084</v>
      </c>
      <c r="D5230" t="s">
        <v>42085</v>
      </c>
      <c r="E5230" t="s">
        <v>42086</v>
      </c>
      <c r="F5230" t="s">
        <v>42087</v>
      </c>
      <c r="G5230" t="s">
        <v>3906</v>
      </c>
      <c r="H5230">
        <v>846.74400000000003</v>
      </c>
      <c r="I5230">
        <v>41.010599999999997</v>
      </c>
      <c r="J5230" t="s">
        <v>42088</v>
      </c>
      <c r="K5230" t="s">
        <v>42089</v>
      </c>
      <c r="L5230">
        <v>467</v>
      </c>
      <c r="M5230">
        <v>39434</v>
      </c>
      <c r="N5230" t="s">
        <v>10239</v>
      </c>
      <c r="O5230" t="s">
        <v>42090</v>
      </c>
      <c r="P5230" t="s">
        <v>42091</v>
      </c>
    </row>
    <row r="5231" spans="1:17" x14ac:dyDescent="0.3">
      <c r="A5231" t="s">
        <v>42092</v>
      </c>
      <c r="B5231" t="s">
        <v>4226</v>
      </c>
      <c r="C5231" t="s">
        <v>42093</v>
      </c>
      <c r="D5231" t="s">
        <v>42094</v>
      </c>
      <c r="E5231" t="s">
        <v>42095</v>
      </c>
      <c r="F5231" t="s">
        <v>42096</v>
      </c>
      <c r="G5231" t="s">
        <v>3906</v>
      </c>
      <c r="H5231">
        <v>292.53800000000001</v>
      </c>
      <c r="I5231">
        <v>33.590299999999999</v>
      </c>
      <c r="J5231" t="s">
        <v>42097</v>
      </c>
      <c r="K5231" t="s">
        <v>42098</v>
      </c>
      <c r="L5231">
        <v>588</v>
      </c>
      <c r="M5231">
        <v>0</v>
      </c>
      <c r="N5231" t="s">
        <v>10239</v>
      </c>
      <c r="O5231" t="s">
        <v>42099</v>
      </c>
    </row>
    <row r="5232" spans="1:17" x14ac:dyDescent="0.3">
      <c r="A5232" t="s">
        <v>42100</v>
      </c>
      <c r="B5232" t="s">
        <v>4267</v>
      </c>
      <c r="C5232" t="s">
        <v>42101</v>
      </c>
      <c r="D5232" t="s">
        <v>42102</v>
      </c>
      <c r="E5232" t="s">
        <v>42103</v>
      </c>
      <c r="F5232" t="s">
        <v>42104</v>
      </c>
      <c r="G5232" t="s">
        <v>3917</v>
      </c>
      <c r="H5232">
        <v>573.89099999999996</v>
      </c>
      <c r="I5232">
        <v>46.899900000000002</v>
      </c>
      <c r="J5232" t="s">
        <v>42105</v>
      </c>
      <c r="K5232" t="s">
        <v>42106</v>
      </c>
      <c r="L5232">
        <v>986</v>
      </c>
      <c r="M5232">
        <v>0</v>
      </c>
      <c r="N5232" t="s">
        <v>9713</v>
      </c>
      <c r="O5232" t="s">
        <v>42107</v>
      </c>
    </row>
    <row r="5233" spans="1:16" x14ac:dyDescent="0.3">
      <c r="A5233" t="s">
        <v>42108</v>
      </c>
      <c r="B5233" t="s">
        <v>4635</v>
      </c>
      <c r="C5233" t="s">
        <v>42109</v>
      </c>
      <c r="D5233" t="s">
        <v>42110</v>
      </c>
      <c r="E5233" t="s">
        <v>42111</v>
      </c>
      <c r="F5233" t="s">
        <v>42112</v>
      </c>
      <c r="G5233" t="s">
        <v>3906</v>
      </c>
      <c r="H5233">
        <v>1078.1300000000001</v>
      </c>
      <c r="I5233">
        <v>42.0886</v>
      </c>
      <c r="J5233" t="s">
        <v>42113</v>
      </c>
      <c r="K5233" t="s">
        <v>42114</v>
      </c>
      <c r="L5233">
        <v>278</v>
      </c>
      <c r="M5233">
        <v>0</v>
      </c>
      <c r="N5233" t="s">
        <v>21342</v>
      </c>
      <c r="O5233" t="s">
        <v>42115</v>
      </c>
    </row>
    <row r="5234" spans="1:16" x14ac:dyDescent="0.3">
      <c r="A5234" t="s">
        <v>42116</v>
      </c>
      <c r="B5234" t="s">
        <v>4347</v>
      </c>
      <c r="C5234" t="s">
        <v>42117</v>
      </c>
      <c r="D5234" t="s">
        <v>42118</v>
      </c>
      <c r="E5234" t="s">
        <v>42119</v>
      </c>
      <c r="F5234" t="s">
        <v>42120</v>
      </c>
      <c r="G5234" t="s">
        <v>3989</v>
      </c>
      <c r="H5234">
        <v>35.651699999999998</v>
      </c>
      <c r="I5234">
        <v>48.3</v>
      </c>
      <c r="K5234" t="s">
        <v>42121</v>
      </c>
      <c r="L5234">
        <v>41</v>
      </c>
      <c r="M5234">
        <v>0</v>
      </c>
      <c r="N5234" t="s">
        <v>10239</v>
      </c>
      <c r="O5234" t="s">
        <v>42122</v>
      </c>
    </row>
    <row r="5235" spans="1:16" x14ac:dyDescent="0.3">
      <c r="A5235" t="s">
        <v>42123</v>
      </c>
      <c r="B5235" t="s">
        <v>3912</v>
      </c>
      <c r="C5235" t="s">
        <v>42124</v>
      </c>
      <c r="D5235" t="s">
        <v>42125</v>
      </c>
      <c r="E5235" t="s">
        <v>42126</v>
      </c>
      <c r="F5235" t="s">
        <v>42127</v>
      </c>
      <c r="G5235" t="s">
        <v>3917</v>
      </c>
      <c r="H5235">
        <v>935.06700000000001</v>
      </c>
      <c r="I5235">
        <v>44</v>
      </c>
      <c r="K5235" t="s">
        <v>42128</v>
      </c>
      <c r="L5235">
        <v>30040</v>
      </c>
      <c r="M5235">
        <v>0</v>
      </c>
      <c r="N5235" t="s">
        <v>21342</v>
      </c>
      <c r="O5235" t="s">
        <v>42129</v>
      </c>
    </row>
    <row r="5236" spans="1:16" x14ac:dyDescent="0.3">
      <c r="A5236" t="s">
        <v>42130</v>
      </c>
      <c r="B5236" t="s">
        <v>4091</v>
      </c>
      <c r="C5236">
        <v>45015</v>
      </c>
      <c r="D5236" t="s">
        <v>42131</v>
      </c>
      <c r="E5236" t="s">
        <v>42132</v>
      </c>
      <c r="F5236" t="s">
        <v>42133</v>
      </c>
      <c r="G5236" t="s">
        <v>3917</v>
      </c>
      <c r="H5236">
        <v>9.1111699999999995</v>
      </c>
      <c r="I5236">
        <v>30.7</v>
      </c>
      <c r="K5236" t="s">
        <v>42134</v>
      </c>
      <c r="L5236">
        <v>55</v>
      </c>
      <c r="M5236">
        <v>0</v>
      </c>
      <c r="N5236" t="s">
        <v>14177</v>
      </c>
      <c r="O5236" t="s">
        <v>42135</v>
      </c>
    </row>
    <row r="5237" spans="1:16" x14ac:dyDescent="0.3">
      <c r="A5237" t="s">
        <v>42136</v>
      </c>
      <c r="B5237" t="s">
        <v>4367</v>
      </c>
      <c r="C5237" t="s">
        <v>42137</v>
      </c>
      <c r="D5237" t="s">
        <v>42138</v>
      </c>
      <c r="E5237" t="s">
        <v>42139</v>
      </c>
      <c r="F5237" t="s">
        <v>42140</v>
      </c>
      <c r="G5237" t="s">
        <v>3906</v>
      </c>
      <c r="H5237">
        <v>572.88599999999997</v>
      </c>
      <c r="I5237">
        <v>42.950699999999998</v>
      </c>
      <c r="J5237" t="s">
        <v>42141</v>
      </c>
      <c r="K5237" t="s">
        <v>42142</v>
      </c>
      <c r="L5237">
        <v>48</v>
      </c>
      <c r="M5237">
        <v>38625</v>
      </c>
      <c r="N5237" t="s">
        <v>14177</v>
      </c>
      <c r="O5237" t="s">
        <v>42143</v>
      </c>
      <c r="P5237" t="s">
        <v>42144</v>
      </c>
    </row>
    <row r="5238" spans="1:16" x14ac:dyDescent="0.3">
      <c r="A5238" t="s">
        <v>42145</v>
      </c>
      <c r="B5238" t="s">
        <v>4635</v>
      </c>
      <c r="C5238" t="s">
        <v>42146</v>
      </c>
      <c r="D5238" t="s">
        <v>42147</v>
      </c>
      <c r="E5238" t="s">
        <v>42148</v>
      </c>
      <c r="F5238" t="s">
        <v>42149</v>
      </c>
      <c r="G5238" t="s">
        <v>3906</v>
      </c>
      <c r="H5238">
        <v>1132.5999999999999</v>
      </c>
      <c r="I5238">
        <v>43.343600000000002</v>
      </c>
      <c r="J5238" t="s">
        <v>42150</v>
      </c>
      <c r="K5238" t="s">
        <v>42151</v>
      </c>
      <c r="L5238">
        <v>112</v>
      </c>
      <c r="M5238">
        <v>0</v>
      </c>
      <c r="N5238" t="s">
        <v>14177</v>
      </c>
      <c r="O5238" t="s">
        <v>42152</v>
      </c>
    </row>
    <row r="5239" spans="1:16" x14ac:dyDescent="0.3">
      <c r="A5239" t="s">
        <v>42153</v>
      </c>
      <c r="B5239" t="s">
        <v>3984</v>
      </c>
      <c r="C5239" t="s">
        <v>42154</v>
      </c>
      <c r="D5239" t="s">
        <v>42155</v>
      </c>
      <c r="E5239" t="s">
        <v>42156</v>
      </c>
      <c r="F5239" t="s">
        <v>42157</v>
      </c>
      <c r="G5239" t="s">
        <v>3917</v>
      </c>
      <c r="H5239">
        <v>53.760199999999998</v>
      </c>
      <c r="I5239">
        <v>52.6</v>
      </c>
      <c r="K5239" t="s">
        <v>42158</v>
      </c>
      <c r="L5239">
        <v>363</v>
      </c>
      <c r="M5239">
        <v>0</v>
      </c>
      <c r="N5239" t="s">
        <v>10371</v>
      </c>
      <c r="O5239" t="s">
        <v>42159</v>
      </c>
    </row>
    <row r="5240" spans="1:16" x14ac:dyDescent="0.3">
      <c r="A5240" t="s">
        <v>42160</v>
      </c>
      <c r="B5240" t="s">
        <v>3984</v>
      </c>
      <c r="C5240" t="s">
        <v>42161</v>
      </c>
      <c r="D5240" t="s">
        <v>42162</v>
      </c>
      <c r="E5240" t="s">
        <v>42156</v>
      </c>
      <c r="F5240" t="s">
        <v>42163</v>
      </c>
      <c r="G5240" t="s">
        <v>3917</v>
      </c>
      <c r="H5240">
        <v>43.533299999999997</v>
      </c>
      <c r="I5240">
        <v>54.6</v>
      </c>
      <c r="K5240" t="s">
        <v>42164</v>
      </c>
      <c r="L5240">
        <v>88</v>
      </c>
      <c r="M5240">
        <v>0</v>
      </c>
      <c r="N5240" t="s">
        <v>10371</v>
      </c>
      <c r="O5240" t="s">
        <v>42165</v>
      </c>
    </row>
    <row r="5241" spans="1:16" x14ac:dyDescent="0.3">
      <c r="A5241" t="s">
        <v>42166</v>
      </c>
      <c r="B5241" t="s">
        <v>3984</v>
      </c>
      <c r="C5241" t="s">
        <v>42167</v>
      </c>
      <c r="D5241" t="s">
        <v>42168</v>
      </c>
      <c r="E5241" t="s">
        <v>42156</v>
      </c>
      <c r="F5241" t="s">
        <v>42169</v>
      </c>
      <c r="G5241" t="s">
        <v>3917</v>
      </c>
      <c r="H5241">
        <v>43.155000000000001</v>
      </c>
      <c r="I5241">
        <v>54.7</v>
      </c>
      <c r="K5241" t="s">
        <v>42170</v>
      </c>
      <c r="L5241">
        <v>1418</v>
      </c>
      <c r="M5241">
        <v>0</v>
      </c>
      <c r="N5241" t="s">
        <v>10371</v>
      </c>
      <c r="O5241" t="s">
        <v>42171</v>
      </c>
    </row>
    <row r="5242" spans="1:16" x14ac:dyDescent="0.3">
      <c r="A5242" t="s">
        <v>42172</v>
      </c>
      <c r="B5242" t="s">
        <v>3984</v>
      </c>
      <c r="C5242" t="s">
        <v>42173</v>
      </c>
      <c r="D5242" t="s">
        <v>42174</v>
      </c>
      <c r="E5242" t="s">
        <v>42156</v>
      </c>
      <c r="F5242" t="s">
        <v>42175</v>
      </c>
      <c r="G5242" t="s">
        <v>3917</v>
      </c>
      <c r="H5242">
        <v>56.915500000000002</v>
      </c>
      <c r="I5242">
        <v>52.5</v>
      </c>
      <c r="K5242" t="s">
        <v>42176</v>
      </c>
      <c r="L5242">
        <v>75</v>
      </c>
      <c r="M5242">
        <v>0</v>
      </c>
      <c r="N5242" t="s">
        <v>10371</v>
      </c>
      <c r="O5242" t="s">
        <v>42177</v>
      </c>
    </row>
    <row r="5243" spans="1:16" x14ac:dyDescent="0.3">
      <c r="A5243" t="s">
        <v>42178</v>
      </c>
      <c r="B5243" t="s">
        <v>3984</v>
      </c>
      <c r="C5243" t="s">
        <v>42179</v>
      </c>
      <c r="D5243" t="s">
        <v>42180</v>
      </c>
      <c r="E5243" t="s">
        <v>19519</v>
      </c>
      <c r="F5243" t="s">
        <v>42181</v>
      </c>
      <c r="G5243" t="s">
        <v>3917</v>
      </c>
      <c r="H5243">
        <v>57.662799999999997</v>
      </c>
      <c r="I5243">
        <v>44.5</v>
      </c>
      <c r="K5243" t="s">
        <v>42182</v>
      </c>
      <c r="L5243">
        <v>269</v>
      </c>
      <c r="M5243">
        <v>0</v>
      </c>
      <c r="N5243" t="s">
        <v>10371</v>
      </c>
      <c r="O5243" t="s">
        <v>42183</v>
      </c>
    </row>
    <row r="5244" spans="1:16" x14ac:dyDescent="0.3">
      <c r="A5244" t="s">
        <v>42184</v>
      </c>
      <c r="B5244" t="s">
        <v>4367</v>
      </c>
      <c r="C5244" t="s">
        <v>42185</v>
      </c>
      <c r="D5244" t="s">
        <v>42186</v>
      </c>
      <c r="E5244" t="s">
        <v>42187</v>
      </c>
      <c r="F5244" t="s">
        <v>42188</v>
      </c>
      <c r="G5244" t="s">
        <v>3906</v>
      </c>
      <c r="H5244">
        <v>2169.5500000000002</v>
      </c>
      <c r="I5244">
        <v>43.6053</v>
      </c>
      <c r="J5244" t="s">
        <v>42189</v>
      </c>
      <c r="K5244" t="s">
        <v>42190</v>
      </c>
      <c r="L5244">
        <v>16702</v>
      </c>
      <c r="M5244">
        <v>59939</v>
      </c>
      <c r="N5244" t="s">
        <v>42191</v>
      </c>
      <c r="O5244" t="s">
        <v>42192</v>
      </c>
      <c r="P5244" t="s">
        <v>42193</v>
      </c>
    </row>
    <row r="5245" spans="1:16" x14ac:dyDescent="0.3">
      <c r="A5245" t="s">
        <v>42194</v>
      </c>
      <c r="B5245" t="s">
        <v>4091</v>
      </c>
      <c r="C5245">
        <v>45019</v>
      </c>
      <c r="D5245" t="s">
        <v>42195</v>
      </c>
      <c r="E5245" t="s">
        <v>42196</v>
      </c>
      <c r="F5245" t="s">
        <v>42197</v>
      </c>
      <c r="G5245" t="s">
        <v>3917</v>
      </c>
      <c r="H5245">
        <v>9.0593400000000006</v>
      </c>
      <c r="I5245">
        <v>32.9</v>
      </c>
      <c r="K5245" t="s">
        <v>42198</v>
      </c>
      <c r="L5245">
        <v>93</v>
      </c>
      <c r="M5245">
        <v>0</v>
      </c>
      <c r="N5245" t="s">
        <v>9689</v>
      </c>
      <c r="O5245" t="s">
        <v>42199</v>
      </c>
    </row>
    <row r="5246" spans="1:16" x14ac:dyDescent="0.3">
      <c r="A5246" t="s">
        <v>42200</v>
      </c>
      <c r="B5246" t="s">
        <v>4635</v>
      </c>
      <c r="C5246" t="s">
        <v>42201</v>
      </c>
      <c r="D5246" t="s">
        <v>42202</v>
      </c>
      <c r="E5246" t="s">
        <v>42203</v>
      </c>
      <c r="F5246" t="s">
        <v>42204</v>
      </c>
      <c r="G5246" t="s">
        <v>3917</v>
      </c>
      <c r="H5246">
        <v>1041.04</v>
      </c>
      <c r="I5246">
        <v>40.799999999999997</v>
      </c>
      <c r="K5246" t="s">
        <v>42205</v>
      </c>
      <c r="L5246">
        <v>2714</v>
      </c>
      <c r="M5246">
        <v>0</v>
      </c>
      <c r="N5246" t="s">
        <v>9689</v>
      </c>
      <c r="O5246" t="s">
        <v>42206</v>
      </c>
    </row>
    <row r="5247" spans="1:16" x14ac:dyDescent="0.3">
      <c r="A5247" t="s">
        <v>42207</v>
      </c>
      <c r="B5247" t="s">
        <v>3984</v>
      </c>
      <c r="C5247" t="s">
        <v>42208</v>
      </c>
      <c r="D5247" t="s">
        <v>42209</v>
      </c>
      <c r="E5247" t="s">
        <v>19519</v>
      </c>
      <c r="F5247" t="s">
        <v>42210</v>
      </c>
      <c r="G5247" t="s">
        <v>3917</v>
      </c>
      <c r="H5247">
        <v>39.288800000000002</v>
      </c>
      <c r="I5247">
        <v>51.6</v>
      </c>
      <c r="K5247" t="s">
        <v>42211</v>
      </c>
      <c r="L5247">
        <v>91</v>
      </c>
      <c r="M5247">
        <v>0</v>
      </c>
      <c r="N5247" t="s">
        <v>10371</v>
      </c>
      <c r="O5247" t="s">
        <v>42212</v>
      </c>
    </row>
    <row r="5248" spans="1:16" x14ac:dyDescent="0.3">
      <c r="A5248" t="s">
        <v>42213</v>
      </c>
      <c r="B5248" t="s">
        <v>3984</v>
      </c>
      <c r="C5248" t="s">
        <v>42214</v>
      </c>
      <c r="D5248" t="s">
        <v>42215</v>
      </c>
      <c r="E5248" t="s">
        <v>19519</v>
      </c>
      <c r="F5248" t="s">
        <v>42216</v>
      </c>
      <c r="G5248" t="s">
        <v>3917</v>
      </c>
      <c r="H5248">
        <v>42.392000000000003</v>
      </c>
      <c r="I5248">
        <v>48.8</v>
      </c>
      <c r="K5248" t="s">
        <v>42217</v>
      </c>
      <c r="L5248">
        <v>124</v>
      </c>
      <c r="M5248">
        <v>0</v>
      </c>
      <c r="N5248" t="s">
        <v>10371</v>
      </c>
      <c r="O5248" t="s">
        <v>42218</v>
      </c>
    </row>
    <row r="5249" spans="1:15" x14ac:dyDescent="0.3">
      <c r="A5249" t="s">
        <v>42219</v>
      </c>
      <c r="B5249" t="s">
        <v>3984</v>
      </c>
      <c r="C5249" t="s">
        <v>42220</v>
      </c>
      <c r="D5249" t="s">
        <v>42221</v>
      </c>
      <c r="E5249" t="s">
        <v>19519</v>
      </c>
      <c r="F5249" t="s">
        <v>42222</v>
      </c>
      <c r="G5249" t="s">
        <v>3917</v>
      </c>
      <c r="H5249">
        <v>50.256300000000003</v>
      </c>
      <c r="I5249">
        <v>46</v>
      </c>
      <c r="K5249" t="s">
        <v>42223</v>
      </c>
      <c r="L5249">
        <v>140</v>
      </c>
      <c r="M5249">
        <v>0</v>
      </c>
      <c r="N5249" t="s">
        <v>10371</v>
      </c>
      <c r="O5249" t="s">
        <v>42224</v>
      </c>
    </row>
    <row r="5250" spans="1:15" x14ac:dyDescent="0.3">
      <c r="A5250" t="s">
        <v>42225</v>
      </c>
      <c r="B5250" t="s">
        <v>4511</v>
      </c>
      <c r="D5250" t="s">
        <v>42226</v>
      </c>
      <c r="E5250" t="s">
        <v>42227</v>
      </c>
      <c r="F5250" t="s">
        <v>42228</v>
      </c>
      <c r="G5250" t="s">
        <v>3917</v>
      </c>
      <c r="H5250">
        <v>3493.38</v>
      </c>
      <c r="I5250">
        <v>26.9</v>
      </c>
      <c r="K5250" t="s">
        <v>42229</v>
      </c>
      <c r="L5250">
        <v>125383</v>
      </c>
      <c r="M5250">
        <v>0</v>
      </c>
      <c r="N5250" t="s">
        <v>10371</v>
      </c>
      <c r="O5250" t="s">
        <v>42230</v>
      </c>
    </row>
    <row r="5251" spans="1:15" x14ac:dyDescent="0.3">
      <c r="A5251" t="s">
        <v>42231</v>
      </c>
      <c r="B5251" t="s">
        <v>3984</v>
      </c>
      <c r="C5251" t="s">
        <v>42232</v>
      </c>
      <c r="D5251" t="s">
        <v>42233</v>
      </c>
      <c r="E5251" t="s">
        <v>19519</v>
      </c>
      <c r="F5251" t="s">
        <v>42234</v>
      </c>
      <c r="G5251" t="s">
        <v>3917</v>
      </c>
      <c r="H5251">
        <v>36.458199999999998</v>
      </c>
      <c r="I5251">
        <v>52.7</v>
      </c>
      <c r="K5251" t="s">
        <v>42235</v>
      </c>
      <c r="L5251">
        <v>1801</v>
      </c>
      <c r="M5251">
        <v>0</v>
      </c>
      <c r="N5251" t="s">
        <v>10371</v>
      </c>
      <c r="O5251" t="s">
        <v>42236</v>
      </c>
    </row>
    <row r="5252" spans="1:15" x14ac:dyDescent="0.3">
      <c r="A5252" t="s">
        <v>42237</v>
      </c>
      <c r="B5252" t="s">
        <v>3984</v>
      </c>
      <c r="C5252" t="s">
        <v>42238</v>
      </c>
      <c r="D5252" t="s">
        <v>42239</v>
      </c>
      <c r="E5252" t="s">
        <v>19519</v>
      </c>
      <c r="F5252" t="s">
        <v>42240</v>
      </c>
      <c r="G5252" t="s">
        <v>3917</v>
      </c>
      <c r="H5252">
        <v>37.948900000000002</v>
      </c>
      <c r="I5252">
        <v>51.9</v>
      </c>
      <c r="K5252" t="s">
        <v>42241</v>
      </c>
      <c r="L5252">
        <v>1156</v>
      </c>
      <c r="M5252">
        <v>0</v>
      </c>
      <c r="N5252" t="s">
        <v>10371</v>
      </c>
      <c r="O5252" t="s">
        <v>42242</v>
      </c>
    </row>
    <row r="5253" spans="1:15" x14ac:dyDescent="0.3">
      <c r="A5253" t="s">
        <v>42243</v>
      </c>
      <c r="B5253" t="s">
        <v>3984</v>
      </c>
      <c r="C5253" t="s">
        <v>42244</v>
      </c>
      <c r="D5253" t="s">
        <v>42245</v>
      </c>
      <c r="E5253" t="s">
        <v>19519</v>
      </c>
      <c r="F5253" t="s">
        <v>42246</v>
      </c>
      <c r="G5253" t="s">
        <v>3917</v>
      </c>
      <c r="H5253">
        <v>37.066800000000001</v>
      </c>
      <c r="I5253">
        <v>52.4</v>
      </c>
      <c r="K5253" t="s">
        <v>42247</v>
      </c>
      <c r="L5253">
        <v>1996</v>
      </c>
      <c r="M5253">
        <v>0</v>
      </c>
      <c r="N5253" t="s">
        <v>10371</v>
      </c>
      <c r="O5253" t="s">
        <v>42248</v>
      </c>
    </row>
    <row r="5254" spans="1:15" x14ac:dyDescent="0.3">
      <c r="A5254" t="s">
        <v>42249</v>
      </c>
      <c r="B5254" t="s">
        <v>3984</v>
      </c>
      <c r="C5254" t="s">
        <v>42250</v>
      </c>
      <c r="D5254" t="s">
        <v>42251</v>
      </c>
      <c r="E5254" t="s">
        <v>19519</v>
      </c>
      <c r="F5254" t="s">
        <v>42252</v>
      </c>
      <c r="G5254" t="s">
        <v>3917</v>
      </c>
      <c r="H5254">
        <v>38.364899999999999</v>
      </c>
      <c r="I5254">
        <v>51.7</v>
      </c>
      <c r="K5254" t="s">
        <v>42253</v>
      </c>
      <c r="L5254">
        <v>1083</v>
      </c>
      <c r="M5254">
        <v>0</v>
      </c>
      <c r="N5254" t="s">
        <v>10371</v>
      </c>
      <c r="O5254" t="s">
        <v>42254</v>
      </c>
    </row>
    <row r="5255" spans="1:15" x14ac:dyDescent="0.3">
      <c r="A5255" t="s">
        <v>42255</v>
      </c>
      <c r="B5255" t="s">
        <v>3984</v>
      </c>
      <c r="C5255" t="s">
        <v>42256</v>
      </c>
      <c r="D5255" t="s">
        <v>42257</v>
      </c>
      <c r="E5255" t="s">
        <v>19519</v>
      </c>
      <c r="F5255" t="s">
        <v>42258</v>
      </c>
      <c r="G5255" t="s">
        <v>3917</v>
      </c>
      <c r="H5255">
        <v>37.800600000000003</v>
      </c>
      <c r="I5255">
        <v>51.9</v>
      </c>
      <c r="K5255" t="s">
        <v>42259</v>
      </c>
      <c r="L5255">
        <v>730</v>
      </c>
      <c r="M5255">
        <v>0</v>
      </c>
      <c r="N5255" t="s">
        <v>10371</v>
      </c>
      <c r="O5255" t="s">
        <v>42260</v>
      </c>
    </row>
    <row r="5256" spans="1:15" x14ac:dyDescent="0.3">
      <c r="A5256" t="s">
        <v>42261</v>
      </c>
      <c r="B5256" t="s">
        <v>3984</v>
      </c>
      <c r="C5256" t="s">
        <v>42262</v>
      </c>
      <c r="D5256" t="s">
        <v>42263</v>
      </c>
      <c r="E5256" t="s">
        <v>19519</v>
      </c>
      <c r="F5256" t="s">
        <v>42264</v>
      </c>
      <c r="G5256" t="s">
        <v>3917</v>
      </c>
      <c r="H5256">
        <v>36.984099999999998</v>
      </c>
      <c r="I5256">
        <v>52.6</v>
      </c>
      <c r="K5256" t="s">
        <v>42265</v>
      </c>
      <c r="L5256">
        <v>747</v>
      </c>
      <c r="M5256">
        <v>0</v>
      </c>
      <c r="N5256" t="s">
        <v>10371</v>
      </c>
      <c r="O5256" t="s">
        <v>42266</v>
      </c>
    </row>
    <row r="5257" spans="1:15" x14ac:dyDescent="0.3">
      <c r="A5257" t="s">
        <v>42267</v>
      </c>
      <c r="B5257" t="s">
        <v>3984</v>
      </c>
      <c r="C5257" t="s">
        <v>42268</v>
      </c>
      <c r="D5257" t="s">
        <v>42269</v>
      </c>
      <c r="E5257" t="s">
        <v>19519</v>
      </c>
      <c r="F5257" t="s">
        <v>42270</v>
      </c>
      <c r="G5257" t="s">
        <v>3917</v>
      </c>
      <c r="H5257">
        <v>38.207000000000001</v>
      </c>
      <c r="I5257">
        <v>51.7</v>
      </c>
      <c r="K5257" t="s">
        <v>42271</v>
      </c>
      <c r="L5257">
        <v>1127</v>
      </c>
      <c r="M5257">
        <v>0</v>
      </c>
      <c r="N5257" t="s">
        <v>10371</v>
      </c>
      <c r="O5257" t="s">
        <v>42272</v>
      </c>
    </row>
    <row r="5258" spans="1:15" x14ac:dyDescent="0.3">
      <c r="A5258" t="s">
        <v>42273</v>
      </c>
      <c r="B5258" t="s">
        <v>3984</v>
      </c>
      <c r="C5258" t="s">
        <v>42274</v>
      </c>
      <c r="D5258" t="s">
        <v>42275</v>
      </c>
      <c r="E5258" t="s">
        <v>19519</v>
      </c>
      <c r="F5258" t="s">
        <v>42276</v>
      </c>
      <c r="G5258" t="s">
        <v>3917</v>
      </c>
      <c r="H5258">
        <v>38.090699999999998</v>
      </c>
      <c r="I5258">
        <v>51.7</v>
      </c>
      <c r="K5258" t="s">
        <v>42277</v>
      </c>
      <c r="L5258">
        <v>477</v>
      </c>
      <c r="M5258">
        <v>0</v>
      </c>
      <c r="N5258" t="s">
        <v>10371</v>
      </c>
      <c r="O5258" t="s">
        <v>42278</v>
      </c>
    </row>
    <row r="5259" spans="1:15" x14ac:dyDescent="0.3">
      <c r="A5259" t="s">
        <v>42279</v>
      </c>
      <c r="B5259" t="s">
        <v>3984</v>
      </c>
      <c r="C5259" t="s">
        <v>42280</v>
      </c>
      <c r="D5259" t="s">
        <v>42281</v>
      </c>
      <c r="E5259" t="s">
        <v>19519</v>
      </c>
      <c r="F5259" t="s">
        <v>42282</v>
      </c>
      <c r="G5259" t="s">
        <v>3917</v>
      </c>
      <c r="H5259">
        <v>38.046700000000001</v>
      </c>
      <c r="I5259">
        <v>51.7</v>
      </c>
      <c r="K5259" t="s">
        <v>42283</v>
      </c>
      <c r="L5259">
        <v>1109</v>
      </c>
      <c r="M5259">
        <v>0</v>
      </c>
      <c r="N5259" t="s">
        <v>10371</v>
      </c>
      <c r="O5259" t="s">
        <v>42284</v>
      </c>
    </row>
    <row r="5260" spans="1:15" x14ac:dyDescent="0.3">
      <c r="A5260" t="s">
        <v>42285</v>
      </c>
      <c r="B5260" t="s">
        <v>3984</v>
      </c>
      <c r="C5260" t="s">
        <v>42286</v>
      </c>
      <c r="D5260" t="s">
        <v>42287</v>
      </c>
      <c r="E5260" t="s">
        <v>19519</v>
      </c>
      <c r="F5260" t="s">
        <v>42288</v>
      </c>
      <c r="G5260" t="s">
        <v>3917</v>
      </c>
      <c r="H5260">
        <v>38.168599999999998</v>
      </c>
      <c r="I5260">
        <v>51.7</v>
      </c>
      <c r="K5260" t="s">
        <v>42289</v>
      </c>
      <c r="L5260">
        <v>577</v>
      </c>
      <c r="M5260">
        <v>0</v>
      </c>
      <c r="N5260" t="s">
        <v>10371</v>
      </c>
      <c r="O5260" t="s">
        <v>42290</v>
      </c>
    </row>
    <row r="5261" spans="1:15" x14ac:dyDescent="0.3">
      <c r="A5261" t="s">
        <v>42291</v>
      </c>
      <c r="B5261" t="s">
        <v>3984</v>
      </c>
      <c r="C5261" t="s">
        <v>42292</v>
      </c>
      <c r="D5261" t="s">
        <v>42293</v>
      </c>
      <c r="E5261" t="s">
        <v>19519</v>
      </c>
      <c r="F5261" t="s">
        <v>42294</v>
      </c>
      <c r="G5261" t="s">
        <v>3917</v>
      </c>
      <c r="H5261">
        <v>38.321899999999999</v>
      </c>
      <c r="I5261">
        <v>51.7</v>
      </c>
      <c r="K5261" t="s">
        <v>42295</v>
      </c>
      <c r="L5261">
        <v>1467</v>
      </c>
      <c r="M5261">
        <v>0</v>
      </c>
      <c r="N5261" t="s">
        <v>10371</v>
      </c>
      <c r="O5261" t="s">
        <v>42296</v>
      </c>
    </row>
    <row r="5262" spans="1:15" x14ac:dyDescent="0.3">
      <c r="A5262" t="s">
        <v>42297</v>
      </c>
      <c r="B5262" t="s">
        <v>3984</v>
      </c>
      <c r="C5262" t="s">
        <v>42298</v>
      </c>
      <c r="D5262" t="s">
        <v>42299</v>
      </c>
      <c r="E5262" t="s">
        <v>19519</v>
      </c>
      <c r="F5262" t="s">
        <v>42300</v>
      </c>
      <c r="G5262" t="s">
        <v>3917</v>
      </c>
      <c r="H5262">
        <v>38.125500000000002</v>
      </c>
      <c r="I5262">
        <v>52.4</v>
      </c>
      <c r="K5262" t="s">
        <v>42301</v>
      </c>
      <c r="L5262">
        <v>910</v>
      </c>
      <c r="M5262">
        <v>0</v>
      </c>
      <c r="N5262" t="s">
        <v>10371</v>
      </c>
      <c r="O5262" t="s">
        <v>42302</v>
      </c>
    </row>
    <row r="5263" spans="1:15" x14ac:dyDescent="0.3">
      <c r="A5263" t="s">
        <v>42303</v>
      </c>
      <c r="B5263" t="s">
        <v>3984</v>
      </c>
      <c r="C5263" t="s">
        <v>42304</v>
      </c>
      <c r="D5263" t="s">
        <v>42305</v>
      </c>
      <c r="E5263" t="s">
        <v>19519</v>
      </c>
      <c r="F5263" t="s">
        <v>42306</v>
      </c>
      <c r="G5263" t="s">
        <v>3917</v>
      </c>
      <c r="H5263">
        <v>38.371000000000002</v>
      </c>
      <c r="I5263">
        <v>51.6</v>
      </c>
      <c r="K5263" t="s">
        <v>42307</v>
      </c>
      <c r="L5263">
        <v>893</v>
      </c>
      <c r="M5263">
        <v>0</v>
      </c>
      <c r="N5263" t="s">
        <v>10371</v>
      </c>
      <c r="O5263" t="s">
        <v>42308</v>
      </c>
    </row>
    <row r="5264" spans="1:15" x14ac:dyDescent="0.3">
      <c r="A5264" t="s">
        <v>42309</v>
      </c>
      <c r="B5264" t="s">
        <v>3984</v>
      </c>
      <c r="C5264" t="s">
        <v>42310</v>
      </c>
      <c r="D5264" t="s">
        <v>42311</v>
      </c>
      <c r="E5264" t="s">
        <v>19519</v>
      </c>
      <c r="F5264" t="s">
        <v>42312</v>
      </c>
      <c r="G5264" t="s">
        <v>3917</v>
      </c>
      <c r="H5264">
        <v>37.1614</v>
      </c>
      <c r="I5264">
        <v>52.7</v>
      </c>
      <c r="K5264" t="s">
        <v>42313</v>
      </c>
      <c r="L5264">
        <v>943</v>
      </c>
      <c r="M5264">
        <v>0</v>
      </c>
      <c r="N5264" t="s">
        <v>10371</v>
      </c>
      <c r="O5264" t="s">
        <v>42314</v>
      </c>
    </row>
    <row r="5265" spans="1:16" x14ac:dyDescent="0.3">
      <c r="A5265" t="s">
        <v>42315</v>
      </c>
      <c r="B5265" t="s">
        <v>3984</v>
      </c>
      <c r="C5265" t="s">
        <v>42316</v>
      </c>
      <c r="D5265" t="s">
        <v>42317</v>
      </c>
      <c r="E5265" t="s">
        <v>19519</v>
      </c>
      <c r="F5265" t="s">
        <v>42318</v>
      </c>
      <c r="G5265" t="s">
        <v>3917</v>
      </c>
      <c r="H5265">
        <v>38.032699999999998</v>
      </c>
      <c r="I5265">
        <v>51.7</v>
      </c>
      <c r="K5265" t="s">
        <v>42319</v>
      </c>
      <c r="L5265">
        <v>725</v>
      </c>
      <c r="M5265">
        <v>0</v>
      </c>
      <c r="N5265" t="s">
        <v>10371</v>
      </c>
      <c r="O5265" t="s">
        <v>42320</v>
      </c>
    </row>
    <row r="5266" spans="1:16" x14ac:dyDescent="0.3">
      <c r="A5266" t="s">
        <v>42321</v>
      </c>
      <c r="B5266" t="s">
        <v>3984</v>
      </c>
      <c r="C5266" t="s">
        <v>42322</v>
      </c>
      <c r="D5266" t="s">
        <v>42323</v>
      </c>
      <c r="E5266" t="s">
        <v>19519</v>
      </c>
      <c r="F5266" t="s">
        <v>42324</v>
      </c>
      <c r="G5266" t="s">
        <v>3917</v>
      </c>
      <c r="H5266">
        <v>37.4054</v>
      </c>
      <c r="I5266">
        <v>52.6</v>
      </c>
      <c r="K5266" t="s">
        <v>42325</v>
      </c>
      <c r="L5266">
        <v>812</v>
      </c>
      <c r="M5266">
        <v>0</v>
      </c>
      <c r="N5266" t="s">
        <v>10371</v>
      </c>
      <c r="O5266" t="s">
        <v>42326</v>
      </c>
    </row>
    <row r="5267" spans="1:16" x14ac:dyDescent="0.3">
      <c r="A5267" t="s">
        <v>42327</v>
      </c>
      <c r="B5267" t="s">
        <v>3984</v>
      </c>
      <c r="C5267" t="s">
        <v>42328</v>
      </c>
      <c r="D5267" t="s">
        <v>42329</v>
      </c>
      <c r="E5267" t="s">
        <v>19519</v>
      </c>
      <c r="F5267" t="s">
        <v>42330</v>
      </c>
      <c r="G5267" t="s">
        <v>3917</v>
      </c>
      <c r="H5267">
        <v>37.499099999999999</v>
      </c>
      <c r="I5267">
        <v>52.6</v>
      </c>
      <c r="K5267" t="s">
        <v>42331</v>
      </c>
      <c r="L5267">
        <v>2076</v>
      </c>
      <c r="M5267">
        <v>0</v>
      </c>
      <c r="N5267" t="s">
        <v>10371</v>
      </c>
      <c r="O5267" t="s">
        <v>42332</v>
      </c>
    </row>
    <row r="5268" spans="1:16" x14ac:dyDescent="0.3">
      <c r="A5268" t="s">
        <v>42333</v>
      </c>
      <c r="B5268" t="s">
        <v>3984</v>
      </c>
      <c r="C5268" t="s">
        <v>42334</v>
      </c>
      <c r="D5268" t="s">
        <v>42335</v>
      </c>
      <c r="E5268" t="s">
        <v>42336</v>
      </c>
      <c r="F5268" t="s">
        <v>42337</v>
      </c>
      <c r="G5268" t="s">
        <v>3917</v>
      </c>
      <c r="H5268">
        <v>54.311799999999998</v>
      </c>
      <c r="I5268">
        <v>43.1</v>
      </c>
      <c r="K5268" t="s">
        <v>42338</v>
      </c>
      <c r="L5268">
        <v>58</v>
      </c>
      <c r="M5268">
        <v>0</v>
      </c>
      <c r="N5268" t="s">
        <v>10371</v>
      </c>
      <c r="O5268" t="s">
        <v>42339</v>
      </c>
    </row>
    <row r="5269" spans="1:16" x14ac:dyDescent="0.3">
      <c r="A5269" t="s">
        <v>42340</v>
      </c>
      <c r="B5269" t="s">
        <v>3984</v>
      </c>
      <c r="C5269" t="s">
        <v>42341</v>
      </c>
      <c r="D5269" t="s">
        <v>42342</v>
      </c>
      <c r="E5269" t="s">
        <v>19519</v>
      </c>
      <c r="F5269" t="s">
        <v>42343</v>
      </c>
      <c r="G5269" t="s">
        <v>3989</v>
      </c>
      <c r="H5269">
        <v>37.7121</v>
      </c>
      <c r="I5269">
        <v>52.6</v>
      </c>
      <c r="K5269" t="s">
        <v>42344</v>
      </c>
      <c r="L5269">
        <v>1826</v>
      </c>
      <c r="M5269">
        <v>0</v>
      </c>
      <c r="N5269" t="s">
        <v>10371</v>
      </c>
      <c r="O5269" t="s">
        <v>42345</v>
      </c>
    </row>
    <row r="5270" spans="1:16" x14ac:dyDescent="0.3">
      <c r="A5270" t="s">
        <v>42346</v>
      </c>
      <c r="B5270" t="s">
        <v>3984</v>
      </c>
      <c r="C5270" t="s">
        <v>42347</v>
      </c>
      <c r="D5270" t="s">
        <v>42348</v>
      </c>
      <c r="E5270" t="s">
        <v>42349</v>
      </c>
      <c r="F5270" t="s">
        <v>42350</v>
      </c>
      <c r="G5270" t="s">
        <v>3917</v>
      </c>
      <c r="H5270">
        <v>61.456000000000003</v>
      </c>
      <c r="I5270">
        <v>45</v>
      </c>
      <c r="K5270" t="s">
        <v>42351</v>
      </c>
      <c r="L5270">
        <v>42</v>
      </c>
      <c r="M5270">
        <v>0</v>
      </c>
      <c r="N5270" t="s">
        <v>10371</v>
      </c>
      <c r="O5270" t="s">
        <v>42352</v>
      </c>
    </row>
    <row r="5271" spans="1:16" x14ac:dyDescent="0.3">
      <c r="A5271" t="s">
        <v>42353</v>
      </c>
      <c r="B5271" t="s">
        <v>3984</v>
      </c>
      <c r="C5271" t="s">
        <v>42354</v>
      </c>
      <c r="D5271" t="s">
        <v>42355</v>
      </c>
      <c r="E5271" t="s">
        <v>19519</v>
      </c>
      <c r="F5271" t="s">
        <v>42356</v>
      </c>
      <c r="G5271" t="s">
        <v>3917</v>
      </c>
      <c r="H5271">
        <v>37.137700000000002</v>
      </c>
      <c r="I5271">
        <v>52.6</v>
      </c>
      <c r="K5271" t="s">
        <v>42357</v>
      </c>
      <c r="L5271">
        <v>1952</v>
      </c>
      <c r="M5271">
        <v>0</v>
      </c>
      <c r="N5271" t="s">
        <v>10371</v>
      </c>
      <c r="O5271" t="s">
        <v>42358</v>
      </c>
    </row>
    <row r="5272" spans="1:16" x14ac:dyDescent="0.3">
      <c r="A5272" t="s">
        <v>42359</v>
      </c>
      <c r="B5272" t="s">
        <v>4347</v>
      </c>
      <c r="C5272" t="s">
        <v>42360</v>
      </c>
      <c r="D5272" t="s">
        <v>42361</v>
      </c>
      <c r="E5272" t="s">
        <v>42362</v>
      </c>
      <c r="F5272" t="s">
        <v>42363</v>
      </c>
      <c r="G5272" t="s">
        <v>3989</v>
      </c>
      <c r="H5272">
        <v>19.201899999999998</v>
      </c>
      <c r="I5272">
        <v>61.2</v>
      </c>
      <c r="K5272" t="s">
        <v>42364</v>
      </c>
      <c r="L5272">
        <v>423</v>
      </c>
      <c r="M5272">
        <v>0</v>
      </c>
      <c r="N5272" t="s">
        <v>10371</v>
      </c>
      <c r="O5272" t="s">
        <v>42365</v>
      </c>
    </row>
    <row r="5273" spans="1:16" x14ac:dyDescent="0.3">
      <c r="A5273" t="s">
        <v>42366</v>
      </c>
      <c r="B5273" t="s">
        <v>3984</v>
      </c>
      <c r="C5273" t="s">
        <v>42367</v>
      </c>
      <c r="D5273" t="s">
        <v>42368</v>
      </c>
      <c r="E5273" t="s">
        <v>42369</v>
      </c>
      <c r="F5273" t="s">
        <v>42370</v>
      </c>
      <c r="G5273" t="s">
        <v>3989</v>
      </c>
      <c r="H5273">
        <v>33.504800000000003</v>
      </c>
      <c r="I5273">
        <v>44.7</v>
      </c>
      <c r="K5273" t="s">
        <v>42371</v>
      </c>
      <c r="L5273">
        <v>1907</v>
      </c>
      <c r="M5273">
        <v>0</v>
      </c>
      <c r="N5273" t="s">
        <v>10371</v>
      </c>
      <c r="O5273" t="s">
        <v>42372</v>
      </c>
    </row>
    <row r="5274" spans="1:16" x14ac:dyDescent="0.3">
      <c r="A5274" t="s">
        <v>42373</v>
      </c>
      <c r="B5274" t="s">
        <v>3984</v>
      </c>
      <c r="C5274" t="s">
        <v>42374</v>
      </c>
      <c r="D5274" t="s">
        <v>42375</v>
      </c>
      <c r="E5274" t="s">
        <v>42376</v>
      </c>
      <c r="F5274" t="s">
        <v>42377</v>
      </c>
      <c r="G5274" t="s">
        <v>3989</v>
      </c>
      <c r="H5274">
        <v>34.127299999999998</v>
      </c>
      <c r="I5274">
        <v>44.8</v>
      </c>
      <c r="K5274" t="s">
        <v>42378</v>
      </c>
      <c r="L5274">
        <v>4520</v>
      </c>
      <c r="M5274">
        <v>0</v>
      </c>
      <c r="N5274" t="s">
        <v>10371</v>
      </c>
      <c r="O5274" t="s">
        <v>42379</v>
      </c>
    </row>
    <row r="5275" spans="1:16" x14ac:dyDescent="0.3">
      <c r="A5275" t="s">
        <v>42380</v>
      </c>
      <c r="B5275" t="s">
        <v>3984</v>
      </c>
      <c r="C5275" t="s">
        <v>42381</v>
      </c>
      <c r="D5275" t="s">
        <v>42382</v>
      </c>
      <c r="E5275" t="s">
        <v>42383</v>
      </c>
      <c r="F5275" t="s">
        <v>42384</v>
      </c>
      <c r="G5275" t="s">
        <v>3917</v>
      </c>
      <c r="H5275">
        <v>64.731300000000005</v>
      </c>
      <c r="I5275">
        <v>49.4</v>
      </c>
      <c r="K5275" t="s">
        <v>42385</v>
      </c>
      <c r="L5275">
        <v>486</v>
      </c>
      <c r="M5275">
        <v>17966</v>
      </c>
      <c r="N5275" t="s">
        <v>10371</v>
      </c>
      <c r="O5275" t="s">
        <v>42386</v>
      </c>
    </row>
    <row r="5276" spans="1:16" x14ac:dyDescent="0.3">
      <c r="A5276" t="s">
        <v>42387</v>
      </c>
      <c r="B5276" t="s">
        <v>4635</v>
      </c>
      <c r="C5276" t="s">
        <v>42388</v>
      </c>
      <c r="D5276" t="s">
        <v>42389</v>
      </c>
      <c r="E5276" t="s">
        <v>21615</v>
      </c>
      <c r="F5276" t="s">
        <v>42390</v>
      </c>
      <c r="G5276" t="s">
        <v>3917</v>
      </c>
      <c r="H5276">
        <v>1259.19</v>
      </c>
      <c r="I5276">
        <v>37.5</v>
      </c>
      <c r="K5276" t="s">
        <v>42391</v>
      </c>
      <c r="L5276">
        <v>18031</v>
      </c>
      <c r="M5276">
        <v>0</v>
      </c>
      <c r="N5276" t="s">
        <v>10371</v>
      </c>
      <c r="O5276" t="s">
        <v>42392</v>
      </c>
    </row>
    <row r="5277" spans="1:16" x14ac:dyDescent="0.3">
      <c r="A5277" t="s">
        <v>42393</v>
      </c>
      <c r="B5277" t="s">
        <v>4208</v>
      </c>
      <c r="C5277" t="s">
        <v>42394</v>
      </c>
      <c r="D5277" t="s">
        <v>42395</v>
      </c>
      <c r="E5277" t="s">
        <v>42396</v>
      </c>
      <c r="F5277" t="s">
        <v>42397</v>
      </c>
      <c r="G5277" t="s">
        <v>3989</v>
      </c>
      <c r="H5277">
        <v>209.155</v>
      </c>
      <c r="I5277">
        <v>30.2</v>
      </c>
      <c r="K5277" t="s">
        <v>42398</v>
      </c>
      <c r="L5277">
        <v>327</v>
      </c>
      <c r="M5277">
        <v>0</v>
      </c>
      <c r="N5277" t="s">
        <v>7771</v>
      </c>
      <c r="O5277" t="s">
        <v>42399</v>
      </c>
    </row>
    <row r="5278" spans="1:16" x14ac:dyDescent="0.3">
      <c r="A5278" t="s">
        <v>42400</v>
      </c>
      <c r="B5278" t="s">
        <v>3912</v>
      </c>
      <c r="C5278" t="s">
        <v>42401</v>
      </c>
      <c r="D5278" t="s">
        <v>42402</v>
      </c>
      <c r="E5278" t="s">
        <v>42403</v>
      </c>
      <c r="F5278" t="s">
        <v>42404</v>
      </c>
      <c r="G5278" t="s">
        <v>3917</v>
      </c>
      <c r="H5278">
        <v>32.766800000000003</v>
      </c>
      <c r="I5278">
        <v>44.3</v>
      </c>
      <c r="K5278" t="s">
        <v>42405</v>
      </c>
      <c r="L5278">
        <v>3827</v>
      </c>
      <c r="M5278">
        <v>0</v>
      </c>
      <c r="N5278" t="s">
        <v>7771</v>
      </c>
      <c r="O5278" t="s">
        <v>42406</v>
      </c>
    </row>
    <row r="5279" spans="1:16" x14ac:dyDescent="0.3">
      <c r="A5279" t="s">
        <v>42407</v>
      </c>
      <c r="B5279" t="s">
        <v>3984</v>
      </c>
      <c r="C5279" t="s">
        <v>42408</v>
      </c>
      <c r="D5279" t="s">
        <v>42409</v>
      </c>
      <c r="E5279" t="s">
        <v>19519</v>
      </c>
      <c r="F5279" t="s">
        <v>42410</v>
      </c>
      <c r="G5279" t="s">
        <v>3917</v>
      </c>
      <c r="H5279">
        <v>53.492199999999997</v>
      </c>
      <c r="I5279">
        <v>45.4</v>
      </c>
      <c r="K5279" t="s">
        <v>42411</v>
      </c>
      <c r="L5279">
        <v>329</v>
      </c>
      <c r="M5279">
        <v>0</v>
      </c>
      <c r="N5279" t="s">
        <v>10371</v>
      </c>
      <c r="O5279" t="s">
        <v>42412</v>
      </c>
    </row>
    <row r="5280" spans="1:16" x14ac:dyDescent="0.3">
      <c r="A5280" t="s">
        <v>42413</v>
      </c>
      <c r="B5280" t="s">
        <v>4635</v>
      </c>
      <c r="C5280" t="s">
        <v>42414</v>
      </c>
      <c r="D5280" t="s">
        <v>42415</v>
      </c>
      <c r="E5280" t="s">
        <v>42416</v>
      </c>
      <c r="F5280" t="s">
        <v>42417</v>
      </c>
      <c r="G5280" t="s">
        <v>3906</v>
      </c>
      <c r="H5280">
        <v>1131.6199999999999</v>
      </c>
      <c r="I5280">
        <v>42.564100000000003</v>
      </c>
      <c r="J5280" t="s">
        <v>42418</v>
      </c>
      <c r="K5280" t="s">
        <v>42419</v>
      </c>
      <c r="L5280">
        <v>160</v>
      </c>
      <c r="M5280">
        <v>36071</v>
      </c>
      <c r="N5280" t="s">
        <v>9689</v>
      </c>
      <c r="O5280" t="s">
        <v>42420</v>
      </c>
      <c r="P5280" t="s">
        <v>42421</v>
      </c>
    </row>
    <row r="5281" spans="1:17" x14ac:dyDescent="0.3">
      <c r="A5281" t="s">
        <v>42422</v>
      </c>
      <c r="B5281" t="s">
        <v>4226</v>
      </c>
      <c r="C5281" t="s">
        <v>42423</v>
      </c>
      <c r="D5281" t="s">
        <v>42424</v>
      </c>
      <c r="E5281" t="s">
        <v>42425</v>
      </c>
      <c r="F5281" t="s">
        <v>42426</v>
      </c>
      <c r="G5281" t="s">
        <v>3917</v>
      </c>
      <c r="H5281">
        <v>821.36300000000006</v>
      </c>
      <c r="I5281">
        <v>27.8</v>
      </c>
      <c r="K5281" t="s">
        <v>42427</v>
      </c>
      <c r="L5281">
        <v>706984</v>
      </c>
      <c r="M5281">
        <v>0</v>
      </c>
      <c r="N5281" t="s">
        <v>10475</v>
      </c>
      <c r="O5281" t="s">
        <v>42428</v>
      </c>
    </row>
    <row r="5282" spans="1:17" x14ac:dyDescent="0.3">
      <c r="A5282" t="s">
        <v>42429</v>
      </c>
      <c r="B5282" t="s">
        <v>4367</v>
      </c>
      <c r="D5282" t="s">
        <v>42430</v>
      </c>
      <c r="E5282" t="s">
        <v>42431</v>
      </c>
      <c r="F5282" t="s">
        <v>42432</v>
      </c>
      <c r="G5282" t="s">
        <v>3906</v>
      </c>
      <c r="H5282">
        <v>474.31</v>
      </c>
      <c r="I5282">
        <v>45.635599999999997</v>
      </c>
      <c r="J5282" t="s">
        <v>42433</v>
      </c>
      <c r="K5282" t="s">
        <v>42434</v>
      </c>
      <c r="L5282">
        <v>155</v>
      </c>
      <c r="M5282">
        <v>0</v>
      </c>
      <c r="N5282" t="s">
        <v>10475</v>
      </c>
      <c r="O5282" t="s">
        <v>42435</v>
      </c>
    </row>
    <row r="5283" spans="1:17" x14ac:dyDescent="0.3">
      <c r="A5283" t="s">
        <v>42436</v>
      </c>
      <c r="B5283" t="s">
        <v>4635</v>
      </c>
      <c r="C5283" t="s">
        <v>42437</v>
      </c>
      <c r="D5283" t="s">
        <v>42438</v>
      </c>
      <c r="E5283" t="s">
        <v>42439</v>
      </c>
      <c r="F5283" t="s">
        <v>42440</v>
      </c>
      <c r="G5283" t="s">
        <v>3917</v>
      </c>
      <c r="H5283">
        <v>958.52300000000002</v>
      </c>
      <c r="I5283">
        <v>40.1</v>
      </c>
      <c r="K5283" t="s">
        <v>42441</v>
      </c>
      <c r="L5283">
        <v>2785</v>
      </c>
      <c r="M5283">
        <v>0</v>
      </c>
      <c r="N5283" t="s">
        <v>10475</v>
      </c>
      <c r="O5283" t="s">
        <v>42442</v>
      </c>
    </row>
    <row r="5284" spans="1:17" x14ac:dyDescent="0.3">
      <c r="A5284" t="s">
        <v>42443</v>
      </c>
      <c r="B5284" t="s">
        <v>3984</v>
      </c>
      <c r="C5284" t="s">
        <v>42444</v>
      </c>
      <c r="D5284" t="s">
        <v>42445</v>
      </c>
      <c r="E5284" t="s">
        <v>42446</v>
      </c>
      <c r="F5284" t="s">
        <v>42447</v>
      </c>
      <c r="G5284" t="s">
        <v>3917</v>
      </c>
      <c r="H5284">
        <v>28.931100000000001</v>
      </c>
      <c r="I5284">
        <v>50.8</v>
      </c>
      <c r="K5284" t="s">
        <v>42448</v>
      </c>
      <c r="L5284">
        <v>572</v>
      </c>
      <c r="M5284">
        <v>0</v>
      </c>
      <c r="N5284" t="s">
        <v>10475</v>
      </c>
      <c r="O5284" t="s">
        <v>42449</v>
      </c>
      <c r="Q5284">
        <v>29</v>
      </c>
    </row>
    <row r="5285" spans="1:17" x14ac:dyDescent="0.3">
      <c r="A5285" t="s">
        <v>42450</v>
      </c>
      <c r="B5285" t="s">
        <v>3984</v>
      </c>
      <c r="C5285" t="s">
        <v>42451</v>
      </c>
      <c r="D5285" t="s">
        <v>42452</v>
      </c>
      <c r="E5285" t="s">
        <v>42446</v>
      </c>
      <c r="F5285" t="s">
        <v>42453</v>
      </c>
      <c r="G5285" t="s">
        <v>3917</v>
      </c>
      <c r="H5285">
        <v>35.476399999999998</v>
      </c>
      <c r="I5285">
        <v>50</v>
      </c>
      <c r="K5285" t="s">
        <v>42454</v>
      </c>
      <c r="L5285">
        <v>653</v>
      </c>
      <c r="M5285">
        <v>0</v>
      </c>
      <c r="N5285" t="s">
        <v>10475</v>
      </c>
      <c r="O5285" t="s">
        <v>42455</v>
      </c>
      <c r="Q5285">
        <v>24</v>
      </c>
    </row>
    <row r="5286" spans="1:17" x14ac:dyDescent="0.3">
      <c r="A5286" t="s">
        <v>42456</v>
      </c>
      <c r="B5286" t="s">
        <v>3923</v>
      </c>
      <c r="C5286" t="s">
        <v>42457</v>
      </c>
      <c r="D5286" t="s">
        <v>42458</v>
      </c>
      <c r="E5286" t="s">
        <v>42459</v>
      </c>
      <c r="F5286" t="s">
        <v>42460</v>
      </c>
      <c r="G5286" t="s">
        <v>3917</v>
      </c>
      <c r="H5286">
        <v>891.077</v>
      </c>
      <c r="I5286">
        <v>39.6</v>
      </c>
      <c r="K5286" t="s">
        <v>42461</v>
      </c>
      <c r="L5286">
        <v>11853</v>
      </c>
      <c r="M5286">
        <v>0</v>
      </c>
      <c r="N5286" t="s">
        <v>10475</v>
      </c>
      <c r="O5286" t="s">
        <v>42462</v>
      </c>
    </row>
    <row r="5287" spans="1:17" x14ac:dyDescent="0.3">
      <c r="A5287" t="s">
        <v>42463</v>
      </c>
      <c r="B5287" t="s">
        <v>3984</v>
      </c>
      <c r="C5287" t="s">
        <v>42464</v>
      </c>
      <c r="D5287" t="s">
        <v>42465</v>
      </c>
      <c r="E5287" t="s">
        <v>42466</v>
      </c>
      <c r="F5287" t="s">
        <v>42467</v>
      </c>
      <c r="G5287" t="s">
        <v>3989</v>
      </c>
      <c r="H5287">
        <v>44.9861</v>
      </c>
      <c r="I5287">
        <v>49.7</v>
      </c>
      <c r="K5287" t="s">
        <v>42468</v>
      </c>
      <c r="L5287">
        <v>91</v>
      </c>
      <c r="M5287">
        <v>0</v>
      </c>
      <c r="N5287" t="s">
        <v>3909</v>
      </c>
      <c r="O5287" t="s">
        <v>42469</v>
      </c>
    </row>
    <row r="5288" spans="1:17" x14ac:dyDescent="0.3">
      <c r="A5288" t="s">
        <v>42470</v>
      </c>
      <c r="B5288" t="s">
        <v>4635</v>
      </c>
      <c r="C5288" t="s">
        <v>42471</v>
      </c>
      <c r="D5288" t="s">
        <v>42472</v>
      </c>
      <c r="E5288" t="s">
        <v>42473</v>
      </c>
      <c r="F5288" t="s">
        <v>42474</v>
      </c>
      <c r="G5288" t="s">
        <v>3906</v>
      </c>
      <c r="H5288">
        <v>1089.6300000000001</v>
      </c>
      <c r="I5288">
        <v>41.9876</v>
      </c>
      <c r="J5288" t="s">
        <v>42475</v>
      </c>
      <c r="K5288" t="s">
        <v>42476</v>
      </c>
      <c r="L5288">
        <v>93</v>
      </c>
      <c r="M5288">
        <v>39412</v>
      </c>
      <c r="N5288" t="s">
        <v>3909</v>
      </c>
      <c r="O5288" t="s">
        <v>42477</v>
      </c>
      <c r="P5288" t="s">
        <v>42478</v>
      </c>
    </row>
    <row r="5289" spans="1:17" x14ac:dyDescent="0.3">
      <c r="A5289" t="s">
        <v>42479</v>
      </c>
      <c r="B5289" t="s">
        <v>3984</v>
      </c>
      <c r="C5289" t="s">
        <v>42480</v>
      </c>
      <c r="D5289" t="s">
        <v>42481</v>
      </c>
      <c r="E5289" t="s">
        <v>42482</v>
      </c>
      <c r="F5289" t="s">
        <v>42483</v>
      </c>
      <c r="G5289" t="s">
        <v>3917</v>
      </c>
      <c r="H5289">
        <v>42.293999999999997</v>
      </c>
      <c r="I5289">
        <v>56.6</v>
      </c>
      <c r="K5289" t="s">
        <v>42484</v>
      </c>
      <c r="L5289">
        <v>1343</v>
      </c>
      <c r="M5289">
        <v>0</v>
      </c>
      <c r="N5289" t="s">
        <v>3909</v>
      </c>
      <c r="O5289" t="s">
        <v>42485</v>
      </c>
    </row>
    <row r="5290" spans="1:17" x14ac:dyDescent="0.3">
      <c r="A5290" t="s">
        <v>42486</v>
      </c>
      <c r="B5290" t="s">
        <v>3984</v>
      </c>
      <c r="C5290" t="s">
        <v>42487</v>
      </c>
      <c r="D5290" t="s">
        <v>42488</v>
      </c>
      <c r="E5290" t="s">
        <v>42482</v>
      </c>
      <c r="F5290" t="s">
        <v>42489</v>
      </c>
      <c r="G5290" t="s">
        <v>3917</v>
      </c>
      <c r="H5290">
        <v>43.555399999999999</v>
      </c>
      <c r="I5290">
        <v>56</v>
      </c>
      <c r="K5290" t="s">
        <v>42490</v>
      </c>
      <c r="L5290">
        <v>2393</v>
      </c>
      <c r="M5290">
        <v>0</v>
      </c>
      <c r="N5290" t="s">
        <v>3909</v>
      </c>
      <c r="O5290" t="s">
        <v>42491</v>
      </c>
    </row>
    <row r="5291" spans="1:17" x14ac:dyDescent="0.3">
      <c r="A5291" t="s">
        <v>3815</v>
      </c>
      <c r="B5291" t="s">
        <v>3984</v>
      </c>
      <c r="C5291" t="s">
        <v>42492</v>
      </c>
      <c r="D5291" t="s">
        <v>42493</v>
      </c>
      <c r="E5291" t="s">
        <v>42482</v>
      </c>
      <c r="F5291" t="s">
        <v>42494</v>
      </c>
      <c r="G5291" t="s">
        <v>3917</v>
      </c>
      <c r="H5291">
        <v>43.124200000000002</v>
      </c>
      <c r="I5291">
        <v>55.9</v>
      </c>
      <c r="K5291" t="s">
        <v>42495</v>
      </c>
      <c r="L5291">
        <v>2417</v>
      </c>
      <c r="M5291">
        <v>0</v>
      </c>
      <c r="N5291" t="s">
        <v>3909</v>
      </c>
      <c r="O5291" t="s">
        <v>42496</v>
      </c>
    </row>
    <row r="5292" spans="1:17" x14ac:dyDescent="0.3">
      <c r="A5292" t="s">
        <v>42497</v>
      </c>
      <c r="B5292" t="s">
        <v>3984</v>
      </c>
      <c r="C5292" t="s">
        <v>42498</v>
      </c>
      <c r="D5292" t="s">
        <v>42499</v>
      </c>
      <c r="E5292" t="s">
        <v>42482</v>
      </c>
      <c r="F5292" t="s">
        <v>42500</v>
      </c>
      <c r="G5292" t="s">
        <v>3917</v>
      </c>
      <c r="H5292">
        <v>41.142099999999999</v>
      </c>
      <c r="I5292">
        <v>54.7</v>
      </c>
      <c r="K5292" t="s">
        <v>42501</v>
      </c>
      <c r="L5292">
        <v>376</v>
      </c>
      <c r="M5292">
        <v>0</v>
      </c>
      <c r="N5292" t="s">
        <v>3909</v>
      </c>
      <c r="O5292" t="s">
        <v>42502</v>
      </c>
    </row>
    <row r="5293" spans="1:17" x14ac:dyDescent="0.3">
      <c r="A5293" t="s">
        <v>42503</v>
      </c>
      <c r="B5293" t="s">
        <v>3984</v>
      </c>
      <c r="C5293" t="s">
        <v>42504</v>
      </c>
      <c r="D5293" t="s">
        <v>42505</v>
      </c>
      <c r="E5293" t="s">
        <v>42482</v>
      </c>
      <c r="F5293" t="s">
        <v>42506</v>
      </c>
      <c r="G5293" t="s">
        <v>3917</v>
      </c>
      <c r="H5293">
        <v>43.008899999999997</v>
      </c>
      <c r="I5293">
        <v>54.7</v>
      </c>
      <c r="K5293" t="s">
        <v>42507</v>
      </c>
      <c r="L5293">
        <v>403</v>
      </c>
      <c r="M5293">
        <v>0</v>
      </c>
      <c r="N5293" t="s">
        <v>3909</v>
      </c>
      <c r="O5293" t="s">
        <v>42508</v>
      </c>
    </row>
    <row r="5294" spans="1:17" x14ac:dyDescent="0.3">
      <c r="A5294" t="s">
        <v>42509</v>
      </c>
      <c r="B5294" t="s">
        <v>3984</v>
      </c>
      <c r="C5294" t="s">
        <v>42510</v>
      </c>
      <c r="D5294" t="s">
        <v>42511</v>
      </c>
      <c r="E5294" t="s">
        <v>42482</v>
      </c>
      <c r="F5294" t="s">
        <v>42512</v>
      </c>
      <c r="G5294" t="s">
        <v>3917</v>
      </c>
      <c r="H5294">
        <v>44.213900000000002</v>
      </c>
      <c r="I5294">
        <v>56.1</v>
      </c>
      <c r="K5294" t="s">
        <v>42513</v>
      </c>
      <c r="L5294">
        <v>1717</v>
      </c>
      <c r="M5294">
        <v>0</v>
      </c>
      <c r="N5294" t="s">
        <v>3909</v>
      </c>
      <c r="O5294" t="s">
        <v>42514</v>
      </c>
    </row>
    <row r="5295" spans="1:17" x14ac:dyDescent="0.3">
      <c r="A5295" t="s">
        <v>42515</v>
      </c>
      <c r="B5295" t="s">
        <v>4635</v>
      </c>
      <c r="D5295" t="s">
        <v>42516</v>
      </c>
      <c r="E5295" t="s">
        <v>42517</v>
      </c>
      <c r="F5295" t="s">
        <v>42518</v>
      </c>
      <c r="G5295" t="s">
        <v>3989</v>
      </c>
      <c r="H5295">
        <v>1523.97</v>
      </c>
      <c r="I5295">
        <v>42.5</v>
      </c>
      <c r="L5295">
        <v>24720</v>
      </c>
      <c r="M5295">
        <v>22793</v>
      </c>
      <c r="N5295" t="s">
        <v>42519</v>
      </c>
      <c r="O5295" t="s">
        <v>42520</v>
      </c>
      <c r="P5295" t="s">
        <v>42521</v>
      </c>
    </row>
    <row r="5296" spans="1:17" x14ac:dyDescent="0.3">
      <c r="A5296" t="s">
        <v>42522</v>
      </c>
      <c r="B5296" t="s">
        <v>4347</v>
      </c>
      <c r="C5296" t="s">
        <v>42523</v>
      </c>
      <c r="D5296" t="s">
        <v>42524</v>
      </c>
      <c r="E5296" t="s">
        <v>42525</v>
      </c>
      <c r="F5296" t="s">
        <v>42526</v>
      </c>
      <c r="G5296" t="s">
        <v>3917</v>
      </c>
      <c r="H5296">
        <v>32.1556</v>
      </c>
      <c r="I5296">
        <v>50.6</v>
      </c>
      <c r="K5296" t="s">
        <v>42527</v>
      </c>
      <c r="L5296">
        <v>360</v>
      </c>
      <c r="M5296">
        <v>0</v>
      </c>
      <c r="N5296" t="s">
        <v>22435</v>
      </c>
      <c r="O5296" t="s">
        <v>42528</v>
      </c>
    </row>
    <row r="5297" spans="1:15" x14ac:dyDescent="0.3">
      <c r="A5297" t="s">
        <v>42529</v>
      </c>
      <c r="B5297" t="s">
        <v>3923</v>
      </c>
      <c r="D5297" t="s">
        <v>42530</v>
      </c>
      <c r="E5297" t="s">
        <v>12100</v>
      </c>
      <c r="F5297" t="s">
        <v>42531</v>
      </c>
      <c r="G5297" t="s">
        <v>3989</v>
      </c>
      <c r="H5297">
        <v>790.33699999999999</v>
      </c>
      <c r="I5297">
        <v>35.299999999999997</v>
      </c>
      <c r="K5297" t="s">
        <v>42532</v>
      </c>
      <c r="L5297">
        <v>259834</v>
      </c>
      <c r="M5297">
        <v>0</v>
      </c>
      <c r="N5297" t="s">
        <v>3980</v>
      </c>
      <c r="O5297" t="s">
        <v>42533</v>
      </c>
    </row>
    <row r="5298" spans="1:15" x14ac:dyDescent="0.3">
      <c r="A5298" t="s">
        <v>42534</v>
      </c>
      <c r="B5298" t="s">
        <v>3923</v>
      </c>
      <c r="D5298" t="s">
        <v>42535</v>
      </c>
      <c r="E5298" t="s">
        <v>12100</v>
      </c>
      <c r="F5298" t="s">
        <v>42536</v>
      </c>
      <c r="G5298" t="s">
        <v>3989</v>
      </c>
      <c r="H5298">
        <v>1002.42</v>
      </c>
      <c r="I5298">
        <v>35.4</v>
      </c>
      <c r="K5298" t="s">
        <v>42537</v>
      </c>
      <c r="L5298">
        <v>249222</v>
      </c>
      <c r="M5298">
        <v>0</v>
      </c>
      <c r="N5298" t="s">
        <v>3980</v>
      </c>
      <c r="O5298" t="s">
        <v>42538</v>
      </c>
    </row>
    <row r="5299" spans="1:15" x14ac:dyDescent="0.3">
      <c r="A5299" t="s">
        <v>42539</v>
      </c>
      <c r="B5299" t="s">
        <v>3923</v>
      </c>
      <c r="D5299" t="s">
        <v>42540</v>
      </c>
      <c r="E5299" t="s">
        <v>12100</v>
      </c>
      <c r="F5299" t="s">
        <v>42541</v>
      </c>
      <c r="G5299" t="s">
        <v>3989</v>
      </c>
      <c r="H5299">
        <v>1207.8399999999999</v>
      </c>
      <c r="I5299">
        <v>36.299999999999997</v>
      </c>
      <c r="K5299" t="s">
        <v>42542</v>
      </c>
      <c r="L5299">
        <v>578826</v>
      </c>
      <c r="M5299">
        <v>0</v>
      </c>
      <c r="N5299" t="s">
        <v>3980</v>
      </c>
      <c r="O5299" t="s">
        <v>42543</v>
      </c>
    </row>
    <row r="5300" spans="1:15" x14ac:dyDescent="0.3">
      <c r="A5300" t="s">
        <v>42544</v>
      </c>
      <c r="B5300" t="s">
        <v>3923</v>
      </c>
      <c r="D5300" t="s">
        <v>42545</v>
      </c>
      <c r="E5300" t="s">
        <v>12100</v>
      </c>
      <c r="F5300" t="s">
        <v>42546</v>
      </c>
      <c r="G5300" t="s">
        <v>3989</v>
      </c>
      <c r="H5300">
        <v>828.90300000000002</v>
      </c>
      <c r="I5300">
        <v>35.799999999999997</v>
      </c>
      <c r="K5300" t="s">
        <v>42547</v>
      </c>
      <c r="L5300">
        <v>239537</v>
      </c>
      <c r="M5300">
        <v>0</v>
      </c>
      <c r="N5300" t="s">
        <v>3980</v>
      </c>
      <c r="O5300" t="s">
        <v>42548</v>
      </c>
    </row>
    <row r="5301" spans="1:15" x14ac:dyDescent="0.3">
      <c r="A5301" t="s">
        <v>42549</v>
      </c>
      <c r="B5301" t="s">
        <v>4226</v>
      </c>
      <c r="C5301" t="s">
        <v>42550</v>
      </c>
      <c r="D5301" t="s">
        <v>42551</v>
      </c>
      <c r="E5301" t="s">
        <v>42552</v>
      </c>
      <c r="F5301" t="s">
        <v>42553</v>
      </c>
      <c r="G5301" t="s">
        <v>3917</v>
      </c>
      <c r="H5301">
        <v>188.381</v>
      </c>
      <c r="I5301">
        <v>45.6</v>
      </c>
      <c r="K5301" t="s">
        <v>42554</v>
      </c>
      <c r="L5301">
        <v>222737</v>
      </c>
      <c r="M5301">
        <v>0</v>
      </c>
      <c r="N5301" t="s">
        <v>3980</v>
      </c>
      <c r="O5301" t="s">
        <v>42555</v>
      </c>
    </row>
    <row r="5302" spans="1:15" x14ac:dyDescent="0.3">
      <c r="A5302" t="s">
        <v>42556</v>
      </c>
      <c r="B5302" t="s">
        <v>3923</v>
      </c>
      <c r="C5302" t="s">
        <v>42557</v>
      </c>
      <c r="D5302" t="s">
        <v>42558</v>
      </c>
      <c r="E5302" t="s">
        <v>42559</v>
      </c>
      <c r="F5302" t="s">
        <v>42560</v>
      </c>
      <c r="G5302" t="s">
        <v>3917</v>
      </c>
      <c r="H5302">
        <v>121.495</v>
      </c>
      <c r="I5302">
        <v>26.2</v>
      </c>
      <c r="K5302" t="s">
        <v>42561</v>
      </c>
      <c r="L5302">
        <v>245442</v>
      </c>
      <c r="M5302">
        <v>0</v>
      </c>
      <c r="N5302" t="s">
        <v>4977</v>
      </c>
      <c r="O5302" t="s">
        <v>42562</v>
      </c>
    </row>
    <row r="5303" spans="1:15" x14ac:dyDescent="0.3">
      <c r="A5303" t="s">
        <v>42563</v>
      </c>
      <c r="B5303" t="s">
        <v>4267</v>
      </c>
      <c r="C5303" t="s">
        <v>42564</v>
      </c>
      <c r="D5303" t="s">
        <v>42565</v>
      </c>
      <c r="E5303" t="s">
        <v>42566</v>
      </c>
      <c r="F5303" t="s">
        <v>42567</v>
      </c>
      <c r="G5303" t="s">
        <v>3917</v>
      </c>
      <c r="H5303">
        <v>2901.94</v>
      </c>
      <c r="I5303">
        <v>34.1</v>
      </c>
      <c r="K5303" t="s">
        <v>42568</v>
      </c>
      <c r="L5303">
        <v>3735750</v>
      </c>
      <c r="M5303">
        <v>0</v>
      </c>
      <c r="N5303" t="s">
        <v>4977</v>
      </c>
      <c r="O5303" t="s">
        <v>42569</v>
      </c>
    </row>
    <row r="5304" spans="1:15" x14ac:dyDescent="0.3">
      <c r="A5304" t="s">
        <v>42570</v>
      </c>
      <c r="B5304" t="s">
        <v>4226</v>
      </c>
      <c r="C5304" t="s">
        <v>42571</v>
      </c>
      <c r="D5304" t="s">
        <v>42572</v>
      </c>
      <c r="E5304" t="s">
        <v>42573</v>
      </c>
      <c r="F5304" t="s">
        <v>42574</v>
      </c>
      <c r="G5304" t="s">
        <v>3917</v>
      </c>
      <c r="H5304">
        <v>97.765100000000004</v>
      </c>
      <c r="I5304">
        <v>34.1</v>
      </c>
      <c r="K5304" t="s">
        <v>42575</v>
      </c>
      <c r="L5304">
        <v>4260</v>
      </c>
      <c r="M5304">
        <v>0</v>
      </c>
      <c r="N5304" t="s">
        <v>4977</v>
      </c>
      <c r="O5304" t="s">
        <v>42576</v>
      </c>
    </row>
    <row r="5305" spans="1:15" x14ac:dyDescent="0.3">
      <c r="A5305" t="s">
        <v>42577</v>
      </c>
      <c r="B5305" t="s">
        <v>4226</v>
      </c>
      <c r="D5305" t="s">
        <v>42578</v>
      </c>
      <c r="E5305" t="s">
        <v>42573</v>
      </c>
      <c r="F5305" t="s">
        <v>42579</v>
      </c>
      <c r="G5305" t="s">
        <v>3917</v>
      </c>
      <c r="H5305">
        <v>97.983900000000006</v>
      </c>
      <c r="I5305">
        <v>44.1</v>
      </c>
      <c r="K5305" t="s">
        <v>42580</v>
      </c>
      <c r="L5305">
        <v>2694</v>
      </c>
      <c r="M5305">
        <v>0</v>
      </c>
      <c r="N5305" t="s">
        <v>4977</v>
      </c>
      <c r="O5305" t="s">
        <v>42581</v>
      </c>
    </row>
    <row r="5306" spans="1:15" x14ac:dyDescent="0.3">
      <c r="A5306" t="s">
        <v>42582</v>
      </c>
      <c r="B5306" t="s">
        <v>4226</v>
      </c>
      <c r="C5306" t="s">
        <v>42583</v>
      </c>
      <c r="D5306" t="s">
        <v>42584</v>
      </c>
      <c r="E5306" t="s">
        <v>42585</v>
      </c>
      <c r="F5306" t="s">
        <v>42586</v>
      </c>
      <c r="G5306" t="s">
        <v>3917</v>
      </c>
      <c r="H5306">
        <v>874.16099999999994</v>
      </c>
      <c r="I5306">
        <v>39.799999999999997</v>
      </c>
      <c r="K5306" t="s">
        <v>42587</v>
      </c>
      <c r="L5306">
        <v>610001</v>
      </c>
      <c r="M5306">
        <v>0</v>
      </c>
      <c r="N5306" t="s">
        <v>4977</v>
      </c>
      <c r="O5306" t="s">
        <v>42588</v>
      </c>
    </row>
    <row r="5307" spans="1:15" x14ac:dyDescent="0.3">
      <c r="A5307" t="s">
        <v>42589</v>
      </c>
      <c r="B5307" t="s">
        <v>4635</v>
      </c>
      <c r="C5307" t="s">
        <v>42590</v>
      </c>
      <c r="D5307" t="s">
        <v>42591</v>
      </c>
      <c r="E5307" t="s">
        <v>42592</v>
      </c>
      <c r="F5307" t="s">
        <v>42593</v>
      </c>
      <c r="G5307" t="s">
        <v>3917</v>
      </c>
      <c r="H5307">
        <v>1114.05</v>
      </c>
      <c r="I5307">
        <v>41.9</v>
      </c>
      <c r="K5307" t="s">
        <v>42594</v>
      </c>
      <c r="L5307">
        <v>65557</v>
      </c>
      <c r="M5307">
        <v>0</v>
      </c>
      <c r="N5307" t="s">
        <v>4977</v>
      </c>
      <c r="O5307" t="s">
        <v>42595</v>
      </c>
    </row>
    <row r="5308" spans="1:15" x14ac:dyDescent="0.3">
      <c r="A5308" t="s">
        <v>42596</v>
      </c>
      <c r="B5308" t="s">
        <v>4226</v>
      </c>
      <c r="C5308" t="s">
        <v>42597</v>
      </c>
      <c r="D5308" t="s">
        <v>42598</v>
      </c>
      <c r="E5308" t="s">
        <v>42599</v>
      </c>
      <c r="F5308" t="s">
        <v>42600</v>
      </c>
      <c r="G5308" t="s">
        <v>3917</v>
      </c>
      <c r="H5308">
        <v>887.88800000000003</v>
      </c>
      <c r="I5308">
        <v>33.4</v>
      </c>
      <c r="K5308" t="s">
        <v>42601</v>
      </c>
      <c r="L5308">
        <v>113285</v>
      </c>
      <c r="M5308">
        <v>0</v>
      </c>
      <c r="N5308" t="s">
        <v>4977</v>
      </c>
      <c r="O5308" t="s">
        <v>42602</v>
      </c>
    </row>
    <row r="5309" spans="1:15" x14ac:dyDescent="0.3">
      <c r="A5309" t="s">
        <v>42603</v>
      </c>
      <c r="B5309" t="s">
        <v>3923</v>
      </c>
      <c r="C5309" t="s">
        <v>42604</v>
      </c>
      <c r="D5309" t="s">
        <v>42605</v>
      </c>
      <c r="E5309" t="s">
        <v>42606</v>
      </c>
      <c r="F5309" t="s">
        <v>42607</v>
      </c>
      <c r="G5309" t="s">
        <v>3917</v>
      </c>
      <c r="H5309">
        <v>454.87400000000002</v>
      </c>
      <c r="I5309">
        <v>37.299999999999997</v>
      </c>
      <c r="K5309" t="s">
        <v>42608</v>
      </c>
      <c r="L5309">
        <v>270263</v>
      </c>
      <c r="M5309">
        <v>0</v>
      </c>
      <c r="N5309" t="s">
        <v>4977</v>
      </c>
      <c r="O5309" t="s">
        <v>42609</v>
      </c>
    </row>
    <row r="5310" spans="1:15" x14ac:dyDescent="0.3">
      <c r="A5310" t="s">
        <v>42610</v>
      </c>
      <c r="B5310" t="s">
        <v>4635</v>
      </c>
      <c r="C5310" t="s">
        <v>42611</v>
      </c>
      <c r="D5310" t="s">
        <v>42612</v>
      </c>
      <c r="E5310" t="s">
        <v>42613</v>
      </c>
      <c r="F5310" t="s">
        <v>42614</v>
      </c>
      <c r="G5310" t="s">
        <v>3917</v>
      </c>
      <c r="H5310">
        <v>1103.92</v>
      </c>
      <c r="I5310">
        <v>41.7</v>
      </c>
      <c r="K5310" t="s">
        <v>42615</v>
      </c>
      <c r="L5310">
        <v>73334</v>
      </c>
      <c r="M5310">
        <v>0</v>
      </c>
      <c r="N5310" t="s">
        <v>4977</v>
      </c>
      <c r="O5310" t="s">
        <v>42616</v>
      </c>
    </row>
    <row r="5311" spans="1:15" x14ac:dyDescent="0.3">
      <c r="A5311" t="s">
        <v>42617</v>
      </c>
      <c r="B5311" t="s">
        <v>4226</v>
      </c>
      <c r="C5311" t="s">
        <v>37736</v>
      </c>
      <c r="D5311" t="s">
        <v>42618</v>
      </c>
      <c r="E5311" t="s">
        <v>42573</v>
      </c>
      <c r="F5311" t="s">
        <v>42619</v>
      </c>
      <c r="G5311" t="s">
        <v>3917</v>
      </c>
      <c r="H5311">
        <v>118.35</v>
      </c>
      <c r="I5311">
        <v>31.3</v>
      </c>
      <c r="K5311" t="s">
        <v>42620</v>
      </c>
      <c r="L5311">
        <v>15621</v>
      </c>
      <c r="M5311">
        <v>0</v>
      </c>
      <c r="N5311" t="s">
        <v>4977</v>
      </c>
      <c r="O5311" t="s">
        <v>42621</v>
      </c>
    </row>
    <row r="5312" spans="1:15" x14ac:dyDescent="0.3">
      <c r="A5312" t="s">
        <v>42622</v>
      </c>
      <c r="B5312" t="s">
        <v>4226</v>
      </c>
      <c r="C5312" t="s">
        <v>42623</v>
      </c>
      <c r="D5312" t="s">
        <v>42624</v>
      </c>
      <c r="E5312" t="s">
        <v>42573</v>
      </c>
      <c r="F5312" t="s">
        <v>42625</v>
      </c>
      <c r="G5312" t="s">
        <v>3917</v>
      </c>
      <c r="H5312">
        <v>77.080799999999996</v>
      </c>
      <c r="I5312">
        <v>41.1</v>
      </c>
      <c r="K5312" t="s">
        <v>42626</v>
      </c>
      <c r="L5312">
        <v>5054</v>
      </c>
      <c r="M5312">
        <v>0</v>
      </c>
      <c r="N5312" t="s">
        <v>4977</v>
      </c>
      <c r="O5312" t="s">
        <v>42627</v>
      </c>
    </row>
    <row r="5313" spans="1:17" x14ac:dyDescent="0.3">
      <c r="A5313" t="s">
        <v>42628</v>
      </c>
      <c r="B5313" t="s">
        <v>4226</v>
      </c>
      <c r="C5313" t="s">
        <v>42629</v>
      </c>
      <c r="D5313" t="s">
        <v>42630</v>
      </c>
      <c r="E5313" t="s">
        <v>42631</v>
      </c>
      <c r="F5313" t="s">
        <v>42632</v>
      </c>
      <c r="G5313" t="s">
        <v>3906</v>
      </c>
      <c r="H5313">
        <v>334.44400000000002</v>
      </c>
      <c r="I5313">
        <v>34.413800000000002</v>
      </c>
      <c r="J5313" t="s">
        <v>42633</v>
      </c>
      <c r="K5313" t="s">
        <v>42634</v>
      </c>
      <c r="L5313">
        <v>115</v>
      </c>
      <c r="M5313">
        <v>0</v>
      </c>
      <c r="N5313" t="s">
        <v>42635</v>
      </c>
      <c r="O5313" t="s">
        <v>42636</v>
      </c>
    </row>
    <row r="5314" spans="1:17" x14ac:dyDescent="0.3">
      <c r="A5314" t="s">
        <v>42637</v>
      </c>
      <c r="B5314" t="s">
        <v>4226</v>
      </c>
      <c r="C5314" t="s">
        <v>42638</v>
      </c>
      <c r="D5314" t="s">
        <v>42639</v>
      </c>
      <c r="E5314" t="s">
        <v>42573</v>
      </c>
      <c r="F5314" t="s">
        <v>42640</v>
      </c>
      <c r="G5314" t="s">
        <v>3917</v>
      </c>
      <c r="H5314">
        <v>162.375</v>
      </c>
      <c r="I5314">
        <v>39.700000000000003</v>
      </c>
      <c r="K5314" t="s">
        <v>42641</v>
      </c>
      <c r="L5314">
        <v>34220</v>
      </c>
      <c r="M5314">
        <v>0</v>
      </c>
      <c r="N5314" t="s">
        <v>4977</v>
      </c>
      <c r="O5314" t="s">
        <v>42642</v>
      </c>
    </row>
    <row r="5315" spans="1:17" x14ac:dyDescent="0.3">
      <c r="A5315" t="s">
        <v>42643</v>
      </c>
      <c r="B5315" t="s">
        <v>4226</v>
      </c>
      <c r="D5315" t="s">
        <v>42644</v>
      </c>
      <c r="E5315" t="s">
        <v>42573</v>
      </c>
      <c r="F5315" t="s">
        <v>42645</v>
      </c>
      <c r="G5315" t="s">
        <v>3917</v>
      </c>
      <c r="H5315">
        <v>130.905</v>
      </c>
      <c r="I5315">
        <v>36.799999999999997</v>
      </c>
      <c r="K5315" t="s">
        <v>42646</v>
      </c>
      <c r="L5315">
        <v>19100</v>
      </c>
      <c r="M5315">
        <v>0</v>
      </c>
      <c r="N5315" t="s">
        <v>4977</v>
      </c>
      <c r="O5315" t="s">
        <v>42647</v>
      </c>
    </row>
    <row r="5316" spans="1:17" x14ac:dyDescent="0.3">
      <c r="A5316" t="s">
        <v>42648</v>
      </c>
      <c r="B5316" t="s">
        <v>4226</v>
      </c>
      <c r="D5316" t="s">
        <v>42649</v>
      </c>
      <c r="E5316" t="s">
        <v>42573</v>
      </c>
      <c r="F5316" t="s">
        <v>42650</v>
      </c>
      <c r="G5316" t="s">
        <v>3917</v>
      </c>
      <c r="H5316">
        <v>208.31399999999999</v>
      </c>
      <c r="I5316">
        <v>43.1</v>
      </c>
      <c r="K5316" t="s">
        <v>42651</v>
      </c>
      <c r="L5316">
        <v>36281</v>
      </c>
      <c r="M5316">
        <v>0</v>
      </c>
      <c r="N5316" t="s">
        <v>4977</v>
      </c>
      <c r="O5316" t="s">
        <v>42652</v>
      </c>
    </row>
    <row r="5317" spans="1:17" x14ac:dyDescent="0.3">
      <c r="A5317" t="s">
        <v>42653</v>
      </c>
      <c r="B5317" t="s">
        <v>4226</v>
      </c>
      <c r="D5317" t="s">
        <v>42654</v>
      </c>
      <c r="E5317" t="s">
        <v>42573</v>
      </c>
      <c r="F5317" t="s">
        <v>42655</v>
      </c>
      <c r="G5317" t="s">
        <v>3917</v>
      </c>
      <c r="H5317">
        <v>211.51599999999999</v>
      </c>
      <c r="I5317">
        <v>37.4</v>
      </c>
      <c r="K5317" t="s">
        <v>42656</v>
      </c>
      <c r="L5317">
        <v>30409</v>
      </c>
      <c r="M5317">
        <v>0</v>
      </c>
      <c r="N5317" t="s">
        <v>4977</v>
      </c>
      <c r="O5317" t="s">
        <v>42657</v>
      </c>
    </row>
    <row r="5318" spans="1:17" x14ac:dyDescent="0.3">
      <c r="A5318" t="s">
        <v>42658</v>
      </c>
      <c r="B5318" t="s">
        <v>4226</v>
      </c>
      <c r="C5318" t="s">
        <v>42659</v>
      </c>
      <c r="D5318" t="s">
        <v>42660</v>
      </c>
      <c r="E5318" t="s">
        <v>42573</v>
      </c>
      <c r="F5318" t="s">
        <v>42661</v>
      </c>
      <c r="G5318" t="s">
        <v>3917</v>
      </c>
      <c r="H5318">
        <v>244.67400000000001</v>
      </c>
      <c r="I5318">
        <v>34.5</v>
      </c>
      <c r="K5318" t="s">
        <v>42662</v>
      </c>
      <c r="L5318">
        <v>42850</v>
      </c>
      <c r="M5318">
        <v>0</v>
      </c>
      <c r="N5318" t="s">
        <v>4977</v>
      </c>
      <c r="O5318" t="s">
        <v>42663</v>
      </c>
    </row>
    <row r="5319" spans="1:17" x14ac:dyDescent="0.3">
      <c r="A5319" t="s">
        <v>42664</v>
      </c>
      <c r="B5319" t="s">
        <v>4226</v>
      </c>
      <c r="C5319" t="s">
        <v>37736</v>
      </c>
      <c r="D5319" t="s">
        <v>42665</v>
      </c>
      <c r="E5319" t="s">
        <v>42573</v>
      </c>
      <c r="F5319" t="s">
        <v>42666</v>
      </c>
      <c r="G5319" t="s">
        <v>3917</v>
      </c>
      <c r="H5319">
        <v>130.023</v>
      </c>
      <c r="I5319">
        <v>42.1</v>
      </c>
      <c r="K5319" t="s">
        <v>42667</v>
      </c>
      <c r="L5319">
        <v>18756</v>
      </c>
      <c r="M5319">
        <v>0</v>
      </c>
      <c r="N5319" t="s">
        <v>4977</v>
      </c>
      <c r="O5319" t="s">
        <v>42668</v>
      </c>
    </row>
    <row r="5320" spans="1:17" x14ac:dyDescent="0.3">
      <c r="A5320" t="s">
        <v>42669</v>
      </c>
      <c r="B5320" t="s">
        <v>3984</v>
      </c>
      <c r="C5320" t="s">
        <v>42670</v>
      </c>
      <c r="D5320" t="s">
        <v>42671</v>
      </c>
      <c r="E5320" t="s">
        <v>42672</v>
      </c>
      <c r="F5320" t="s">
        <v>42673</v>
      </c>
      <c r="G5320" t="s">
        <v>3989</v>
      </c>
      <c r="H5320">
        <v>52.146000000000001</v>
      </c>
      <c r="I5320">
        <v>54</v>
      </c>
      <c r="K5320" t="s">
        <v>42674</v>
      </c>
      <c r="L5320">
        <v>58</v>
      </c>
      <c r="M5320">
        <v>0</v>
      </c>
      <c r="N5320" t="s">
        <v>42675</v>
      </c>
      <c r="O5320" t="s">
        <v>42676</v>
      </c>
    </row>
    <row r="5321" spans="1:17" x14ac:dyDescent="0.3">
      <c r="A5321" t="s">
        <v>42677</v>
      </c>
      <c r="B5321" t="s">
        <v>4267</v>
      </c>
      <c r="C5321" t="s">
        <v>42678</v>
      </c>
      <c r="D5321" t="s">
        <v>42679</v>
      </c>
      <c r="E5321" t="s">
        <v>42680</v>
      </c>
      <c r="F5321" t="s">
        <v>42681</v>
      </c>
      <c r="G5321" t="s">
        <v>3917</v>
      </c>
      <c r="H5321">
        <v>61.443800000000003</v>
      </c>
      <c r="I5321">
        <v>29</v>
      </c>
      <c r="K5321" t="s">
        <v>42682</v>
      </c>
      <c r="L5321">
        <v>18330</v>
      </c>
      <c r="M5321">
        <v>8187</v>
      </c>
      <c r="N5321" t="s">
        <v>42683</v>
      </c>
      <c r="O5321" t="s">
        <v>42684</v>
      </c>
    </row>
    <row r="5322" spans="1:17" x14ac:dyDescent="0.3">
      <c r="A5322" t="s">
        <v>42685</v>
      </c>
      <c r="B5322" t="s">
        <v>3923</v>
      </c>
      <c r="D5322" t="s">
        <v>42686</v>
      </c>
      <c r="E5322" t="s">
        <v>42687</v>
      </c>
      <c r="F5322" t="s">
        <v>42688</v>
      </c>
      <c r="G5322" t="s">
        <v>3906</v>
      </c>
      <c r="H5322">
        <v>336.45600000000002</v>
      </c>
      <c r="I5322">
        <v>34.402700000000003</v>
      </c>
      <c r="J5322" t="s">
        <v>42689</v>
      </c>
      <c r="K5322" t="s">
        <v>42690</v>
      </c>
      <c r="L5322">
        <v>249</v>
      </c>
      <c r="M5322">
        <v>0</v>
      </c>
      <c r="N5322" t="s">
        <v>15024</v>
      </c>
      <c r="O5322" t="s">
        <v>42691</v>
      </c>
    </row>
    <row r="5323" spans="1:17" x14ac:dyDescent="0.3">
      <c r="A5323" t="s">
        <v>561</v>
      </c>
      <c r="B5323" t="s">
        <v>4347</v>
      </c>
      <c r="C5323" t="s">
        <v>42692</v>
      </c>
      <c r="D5323" t="s">
        <v>42693</v>
      </c>
      <c r="E5323" t="s">
        <v>42694</v>
      </c>
      <c r="F5323" t="s">
        <v>42695</v>
      </c>
      <c r="G5323" t="s">
        <v>3989</v>
      </c>
      <c r="H5323">
        <v>54.833199999999998</v>
      </c>
      <c r="I5323">
        <v>48.5</v>
      </c>
      <c r="K5323" t="s">
        <v>42696</v>
      </c>
      <c r="L5323">
        <v>256</v>
      </c>
      <c r="M5323">
        <v>0</v>
      </c>
      <c r="N5323" t="s">
        <v>10060</v>
      </c>
      <c r="O5323" t="s">
        <v>42697</v>
      </c>
    </row>
    <row r="5324" spans="1:17" x14ac:dyDescent="0.3">
      <c r="A5324" t="s">
        <v>42698</v>
      </c>
      <c r="B5324" t="s">
        <v>3923</v>
      </c>
      <c r="C5324" t="s">
        <v>42699</v>
      </c>
      <c r="D5324" t="s">
        <v>42700</v>
      </c>
      <c r="E5324" t="s">
        <v>42701</v>
      </c>
      <c r="F5324" t="s">
        <v>42702</v>
      </c>
      <c r="G5324" t="s">
        <v>3917</v>
      </c>
      <c r="H5324">
        <v>411.38299999999998</v>
      </c>
      <c r="I5324">
        <v>34.6</v>
      </c>
      <c r="K5324" t="s">
        <v>42703</v>
      </c>
      <c r="L5324">
        <v>55557</v>
      </c>
      <c r="M5324">
        <v>0</v>
      </c>
      <c r="N5324" t="s">
        <v>10060</v>
      </c>
      <c r="O5324" t="s">
        <v>42704</v>
      </c>
    </row>
    <row r="5325" spans="1:17" x14ac:dyDescent="0.3">
      <c r="A5325" t="s">
        <v>42705</v>
      </c>
      <c r="B5325" t="s">
        <v>4635</v>
      </c>
      <c r="C5325" t="s">
        <v>42706</v>
      </c>
      <c r="D5325" t="s">
        <v>42707</v>
      </c>
      <c r="E5325" t="s">
        <v>42708</v>
      </c>
      <c r="F5325" t="s">
        <v>42709</v>
      </c>
      <c r="G5325" t="s">
        <v>3917</v>
      </c>
      <c r="H5325">
        <v>1119.46</v>
      </c>
      <c r="I5325">
        <v>41.6</v>
      </c>
      <c r="K5325" t="s">
        <v>42710</v>
      </c>
      <c r="L5325">
        <v>73334</v>
      </c>
      <c r="M5325">
        <v>0</v>
      </c>
      <c r="N5325" t="s">
        <v>10060</v>
      </c>
      <c r="O5325" t="s">
        <v>42711</v>
      </c>
    </row>
    <row r="5326" spans="1:17" x14ac:dyDescent="0.3">
      <c r="A5326" t="s">
        <v>42712</v>
      </c>
      <c r="B5326" t="s">
        <v>4226</v>
      </c>
      <c r="C5326" t="s">
        <v>42713</v>
      </c>
      <c r="D5326" t="s">
        <v>42714</v>
      </c>
      <c r="E5326" t="s">
        <v>42715</v>
      </c>
      <c r="F5326" t="s">
        <v>42716</v>
      </c>
      <c r="G5326" t="s">
        <v>3917</v>
      </c>
      <c r="H5326">
        <v>456.36799999999999</v>
      </c>
      <c r="I5326">
        <v>36.6</v>
      </c>
      <c r="K5326" t="s">
        <v>42717</v>
      </c>
      <c r="L5326">
        <v>288312</v>
      </c>
      <c r="M5326">
        <v>0</v>
      </c>
      <c r="N5326" t="s">
        <v>10060</v>
      </c>
      <c r="O5326" t="s">
        <v>42718</v>
      </c>
    </row>
    <row r="5327" spans="1:17" x14ac:dyDescent="0.3">
      <c r="A5327" t="s">
        <v>42719</v>
      </c>
      <c r="B5327" t="s">
        <v>4347</v>
      </c>
      <c r="C5327" t="s">
        <v>42720</v>
      </c>
      <c r="D5327" t="s">
        <v>42721</v>
      </c>
      <c r="E5327" t="s">
        <v>42722</v>
      </c>
      <c r="F5327" t="s">
        <v>42723</v>
      </c>
      <c r="G5327" t="s">
        <v>3906</v>
      </c>
      <c r="H5327">
        <v>21.743200000000002</v>
      </c>
      <c r="I5327">
        <v>53.475000000000001</v>
      </c>
      <c r="J5327" t="s">
        <v>42724</v>
      </c>
      <c r="K5327" t="s">
        <v>42725</v>
      </c>
      <c r="L5327">
        <v>16</v>
      </c>
      <c r="M5327">
        <v>0</v>
      </c>
      <c r="N5327" t="s">
        <v>20745</v>
      </c>
      <c r="O5327" t="s">
        <v>42726</v>
      </c>
      <c r="Q5327">
        <v>22</v>
      </c>
    </row>
    <row r="5328" spans="1:17" x14ac:dyDescent="0.3">
      <c r="A5328" t="s">
        <v>42727</v>
      </c>
      <c r="B5328" t="s">
        <v>4267</v>
      </c>
      <c r="C5328" t="s">
        <v>42728</v>
      </c>
      <c r="D5328" t="s">
        <v>42729</v>
      </c>
      <c r="E5328" t="s">
        <v>42730</v>
      </c>
      <c r="F5328" t="s">
        <v>42731</v>
      </c>
      <c r="G5328" t="s">
        <v>3917</v>
      </c>
      <c r="H5328">
        <v>1720.19</v>
      </c>
      <c r="I5328">
        <v>43.7</v>
      </c>
      <c r="K5328" t="s">
        <v>42732</v>
      </c>
      <c r="L5328">
        <v>2637315</v>
      </c>
      <c r="M5328">
        <v>0</v>
      </c>
      <c r="N5328" t="s">
        <v>10060</v>
      </c>
      <c r="O5328" t="s">
        <v>42733</v>
      </c>
    </row>
    <row r="5329" spans="1:16" x14ac:dyDescent="0.3">
      <c r="A5329" t="s">
        <v>42734</v>
      </c>
      <c r="B5329" t="s">
        <v>4267</v>
      </c>
      <c r="C5329" t="s">
        <v>42735</v>
      </c>
      <c r="D5329" t="s">
        <v>42736</v>
      </c>
      <c r="E5329" t="s">
        <v>42737</v>
      </c>
      <c r="F5329" t="s">
        <v>42738</v>
      </c>
      <c r="G5329" t="s">
        <v>3917</v>
      </c>
      <c r="H5329">
        <v>266.40600000000001</v>
      </c>
      <c r="I5329">
        <v>37.6</v>
      </c>
      <c r="K5329" t="s">
        <v>42739</v>
      </c>
      <c r="L5329">
        <v>298228</v>
      </c>
      <c r="M5329">
        <v>0</v>
      </c>
      <c r="N5329" t="s">
        <v>10060</v>
      </c>
      <c r="O5329" t="s">
        <v>42740</v>
      </c>
    </row>
    <row r="5330" spans="1:16" x14ac:dyDescent="0.3">
      <c r="A5330" t="s">
        <v>42741</v>
      </c>
      <c r="B5330" t="s">
        <v>4226</v>
      </c>
      <c r="C5330" t="s">
        <v>42742</v>
      </c>
      <c r="D5330" t="s">
        <v>42743</v>
      </c>
      <c r="E5330" t="s">
        <v>42744</v>
      </c>
      <c r="F5330" t="s">
        <v>42745</v>
      </c>
      <c r="G5330" t="s">
        <v>3917</v>
      </c>
      <c r="H5330">
        <v>332.59399999999999</v>
      </c>
      <c r="I5330">
        <v>34.9</v>
      </c>
      <c r="K5330" t="s">
        <v>42746</v>
      </c>
      <c r="L5330">
        <v>77778</v>
      </c>
      <c r="M5330">
        <v>0</v>
      </c>
      <c r="N5330" t="s">
        <v>10060</v>
      </c>
      <c r="O5330" t="s">
        <v>42747</v>
      </c>
    </row>
    <row r="5331" spans="1:16" x14ac:dyDescent="0.3">
      <c r="A5331" t="s">
        <v>42748</v>
      </c>
      <c r="B5331" t="s">
        <v>4443</v>
      </c>
      <c r="C5331" t="s">
        <v>42749</v>
      </c>
      <c r="D5331" t="s">
        <v>42750</v>
      </c>
      <c r="E5331" t="s">
        <v>42751</v>
      </c>
      <c r="F5331" t="s">
        <v>42752</v>
      </c>
      <c r="G5331" t="s">
        <v>3917</v>
      </c>
      <c r="H5331">
        <v>2376.0100000000002</v>
      </c>
      <c r="I5331">
        <v>39.299999999999997</v>
      </c>
      <c r="K5331" t="s">
        <v>42753</v>
      </c>
      <c r="L5331">
        <v>6389</v>
      </c>
      <c r="M5331">
        <v>0</v>
      </c>
      <c r="N5331" t="s">
        <v>9822</v>
      </c>
      <c r="O5331" t="s">
        <v>42754</v>
      </c>
    </row>
    <row r="5332" spans="1:16" x14ac:dyDescent="0.3">
      <c r="A5332" t="s">
        <v>42755</v>
      </c>
      <c r="B5332" t="s">
        <v>3923</v>
      </c>
      <c r="C5332" t="s">
        <v>42756</v>
      </c>
      <c r="D5332" t="s">
        <v>42757</v>
      </c>
      <c r="E5332" t="s">
        <v>42758</v>
      </c>
      <c r="F5332" t="s">
        <v>42759</v>
      </c>
      <c r="G5332" t="s">
        <v>3906</v>
      </c>
      <c r="H5332">
        <v>270.303</v>
      </c>
      <c r="I5332">
        <v>38.538400000000003</v>
      </c>
      <c r="J5332" t="s">
        <v>42760</v>
      </c>
      <c r="K5332" t="s">
        <v>42761</v>
      </c>
      <c r="L5332">
        <v>257</v>
      </c>
      <c r="M5332">
        <v>0</v>
      </c>
      <c r="N5332" t="s">
        <v>9822</v>
      </c>
      <c r="O5332" t="s">
        <v>42762</v>
      </c>
    </row>
    <row r="5333" spans="1:16" x14ac:dyDescent="0.3">
      <c r="A5333" t="s">
        <v>42763</v>
      </c>
      <c r="B5333" t="s">
        <v>3984</v>
      </c>
      <c r="C5333" t="s">
        <v>42764</v>
      </c>
      <c r="D5333" t="s">
        <v>42765</v>
      </c>
      <c r="E5333" t="s">
        <v>42766</v>
      </c>
      <c r="F5333" t="s">
        <v>42767</v>
      </c>
      <c r="G5333" t="s">
        <v>3917</v>
      </c>
      <c r="H5333">
        <v>26.864000000000001</v>
      </c>
      <c r="I5333">
        <v>52.2</v>
      </c>
      <c r="K5333" t="s">
        <v>42768</v>
      </c>
      <c r="L5333">
        <v>95</v>
      </c>
      <c r="M5333">
        <v>9874</v>
      </c>
      <c r="N5333" t="s">
        <v>18464</v>
      </c>
      <c r="O5333" t="s">
        <v>42769</v>
      </c>
      <c r="P5333" t="s">
        <v>42770</v>
      </c>
    </row>
    <row r="5334" spans="1:16" x14ac:dyDescent="0.3">
      <c r="A5334" t="s">
        <v>42771</v>
      </c>
      <c r="B5334" t="s">
        <v>4367</v>
      </c>
      <c r="C5334" t="s">
        <v>42772</v>
      </c>
      <c r="D5334" t="s">
        <v>42773</v>
      </c>
      <c r="E5334" t="s">
        <v>42774</v>
      </c>
      <c r="F5334" t="s">
        <v>42775</v>
      </c>
      <c r="G5334" t="s">
        <v>3917</v>
      </c>
      <c r="H5334">
        <v>621.85900000000004</v>
      </c>
      <c r="I5334">
        <v>38.800199999999997</v>
      </c>
      <c r="J5334" t="s">
        <v>42776</v>
      </c>
      <c r="K5334" t="s">
        <v>42777</v>
      </c>
      <c r="L5334">
        <v>78</v>
      </c>
      <c r="M5334">
        <v>0</v>
      </c>
      <c r="N5334" t="s">
        <v>11163</v>
      </c>
      <c r="O5334" t="s">
        <v>42778</v>
      </c>
    </row>
    <row r="5335" spans="1:16" x14ac:dyDescent="0.3">
      <c r="A5335" t="s">
        <v>42779</v>
      </c>
      <c r="B5335" t="s">
        <v>4367</v>
      </c>
      <c r="C5335" t="s">
        <v>42780</v>
      </c>
      <c r="D5335" t="s">
        <v>42781</v>
      </c>
      <c r="E5335" t="s">
        <v>42782</v>
      </c>
      <c r="F5335" t="s">
        <v>42783</v>
      </c>
      <c r="G5335" t="s">
        <v>3917</v>
      </c>
      <c r="H5335">
        <v>596.99699999999996</v>
      </c>
      <c r="I5335">
        <v>39</v>
      </c>
      <c r="K5335" t="s">
        <v>42784</v>
      </c>
      <c r="L5335">
        <v>5396</v>
      </c>
      <c r="M5335">
        <v>0</v>
      </c>
      <c r="N5335" t="s">
        <v>11163</v>
      </c>
      <c r="O5335" t="s">
        <v>42785</v>
      </c>
    </row>
    <row r="5336" spans="1:16" x14ac:dyDescent="0.3">
      <c r="A5336" t="s">
        <v>42786</v>
      </c>
      <c r="B5336" t="s">
        <v>3923</v>
      </c>
      <c r="D5336" t="s">
        <v>42787</v>
      </c>
      <c r="E5336" t="s">
        <v>42788</v>
      </c>
      <c r="F5336" t="s">
        <v>42789</v>
      </c>
      <c r="G5336" t="s">
        <v>3917</v>
      </c>
      <c r="H5336">
        <v>664.62900000000002</v>
      </c>
      <c r="I5336">
        <v>30.5</v>
      </c>
      <c r="K5336" t="s">
        <v>42790</v>
      </c>
      <c r="L5336">
        <v>55159</v>
      </c>
      <c r="M5336">
        <v>0</v>
      </c>
      <c r="N5336" t="s">
        <v>14741</v>
      </c>
      <c r="O5336" t="s">
        <v>42791</v>
      </c>
    </row>
    <row r="5337" spans="1:16" x14ac:dyDescent="0.3">
      <c r="A5337" t="s">
        <v>42792</v>
      </c>
      <c r="B5337" t="s">
        <v>3923</v>
      </c>
      <c r="D5337" t="s">
        <v>42793</v>
      </c>
      <c r="E5337" t="s">
        <v>42794</v>
      </c>
      <c r="F5337" t="s">
        <v>42795</v>
      </c>
      <c r="G5337" t="s">
        <v>3917</v>
      </c>
      <c r="H5337">
        <v>287.97300000000001</v>
      </c>
      <c r="I5337">
        <v>33.1</v>
      </c>
      <c r="K5337" t="s">
        <v>42796</v>
      </c>
      <c r="L5337">
        <v>16641</v>
      </c>
      <c r="M5337">
        <v>0</v>
      </c>
      <c r="N5337" t="s">
        <v>14741</v>
      </c>
      <c r="O5337" t="s">
        <v>42797</v>
      </c>
    </row>
    <row r="5338" spans="1:16" x14ac:dyDescent="0.3">
      <c r="A5338" t="s">
        <v>42798</v>
      </c>
      <c r="B5338" t="s">
        <v>3923</v>
      </c>
      <c r="D5338" t="s">
        <v>42799</v>
      </c>
      <c r="E5338" t="s">
        <v>42800</v>
      </c>
      <c r="F5338" t="s">
        <v>42801</v>
      </c>
      <c r="G5338" t="s">
        <v>3917</v>
      </c>
      <c r="H5338">
        <v>482.89</v>
      </c>
      <c r="I5338">
        <v>35.6</v>
      </c>
      <c r="K5338" t="s">
        <v>42802</v>
      </c>
      <c r="L5338">
        <v>256123</v>
      </c>
      <c r="M5338">
        <v>0</v>
      </c>
      <c r="N5338" t="s">
        <v>14741</v>
      </c>
      <c r="O5338" t="s">
        <v>42803</v>
      </c>
    </row>
    <row r="5339" spans="1:16" x14ac:dyDescent="0.3">
      <c r="A5339" t="s">
        <v>42804</v>
      </c>
      <c r="B5339" t="s">
        <v>3923</v>
      </c>
      <c r="D5339" t="s">
        <v>42805</v>
      </c>
      <c r="E5339" t="s">
        <v>42806</v>
      </c>
      <c r="F5339" t="s">
        <v>42807</v>
      </c>
      <c r="G5339" t="s">
        <v>3917</v>
      </c>
      <c r="H5339">
        <v>304.39800000000002</v>
      </c>
      <c r="I5339">
        <v>37.6</v>
      </c>
      <c r="K5339" t="s">
        <v>42808</v>
      </c>
      <c r="L5339">
        <v>128208</v>
      </c>
      <c r="M5339">
        <v>0</v>
      </c>
      <c r="N5339" t="s">
        <v>14741</v>
      </c>
      <c r="O5339" t="s">
        <v>42809</v>
      </c>
    </row>
    <row r="5340" spans="1:16" x14ac:dyDescent="0.3">
      <c r="A5340" t="s">
        <v>42810</v>
      </c>
      <c r="B5340" t="s">
        <v>3923</v>
      </c>
      <c r="D5340" t="s">
        <v>42811</v>
      </c>
      <c r="E5340" t="s">
        <v>42812</v>
      </c>
      <c r="F5340" t="s">
        <v>42813</v>
      </c>
      <c r="G5340" t="s">
        <v>3917</v>
      </c>
      <c r="H5340">
        <v>1153.03</v>
      </c>
      <c r="I5340">
        <v>27.1</v>
      </c>
      <c r="K5340" t="s">
        <v>42814</v>
      </c>
      <c r="L5340">
        <v>785726</v>
      </c>
      <c r="M5340">
        <v>0</v>
      </c>
      <c r="N5340" t="s">
        <v>14741</v>
      </c>
      <c r="O5340" t="s">
        <v>42815</v>
      </c>
    </row>
    <row r="5341" spans="1:16" x14ac:dyDescent="0.3">
      <c r="A5341" t="s">
        <v>42816</v>
      </c>
      <c r="B5341" t="s">
        <v>4226</v>
      </c>
      <c r="D5341" t="s">
        <v>42817</v>
      </c>
      <c r="E5341" t="s">
        <v>42818</v>
      </c>
      <c r="F5341" t="s">
        <v>42819</v>
      </c>
      <c r="G5341" t="s">
        <v>3917</v>
      </c>
      <c r="H5341">
        <v>213.67099999999999</v>
      </c>
      <c r="I5341">
        <v>39.799999999999997</v>
      </c>
      <c r="K5341" t="s">
        <v>42820</v>
      </c>
      <c r="L5341">
        <v>146286</v>
      </c>
      <c r="M5341">
        <v>0</v>
      </c>
      <c r="N5341" t="s">
        <v>18848</v>
      </c>
      <c r="O5341" t="s">
        <v>42821</v>
      </c>
    </row>
    <row r="5342" spans="1:16" x14ac:dyDescent="0.3">
      <c r="A5342" t="s">
        <v>42822</v>
      </c>
      <c r="B5342" t="s">
        <v>3984</v>
      </c>
      <c r="C5342" t="s">
        <v>42823</v>
      </c>
      <c r="D5342" t="s">
        <v>42824</v>
      </c>
      <c r="E5342" t="s">
        <v>42825</v>
      </c>
      <c r="F5342" t="s">
        <v>42826</v>
      </c>
      <c r="G5342" t="s">
        <v>3989</v>
      </c>
      <c r="H5342">
        <v>29.209099999999999</v>
      </c>
      <c r="I5342">
        <v>48.1</v>
      </c>
      <c r="K5342" t="s">
        <v>42827</v>
      </c>
      <c r="L5342">
        <v>17</v>
      </c>
      <c r="M5342">
        <v>10337</v>
      </c>
      <c r="N5342" t="s">
        <v>18464</v>
      </c>
      <c r="O5342" t="s">
        <v>42828</v>
      </c>
    </row>
    <row r="5343" spans="1:16" x14ac:dyDescent="0.3">
      <c r="A5343" t="s">
        <v>42829</v>
      </c>
      <c r="B5343" t="s">
        <v>3984</v>
      </c>
      <c r="C5343" t="s">
        <v>42830</v>
      </c>
      <c r="D5343" t="s">
        <v>42831</v>
      </c>
      <c r="E5343" t="s">
        <v>42832</v>
      </c>
      <c r="F5343" t="s">
        <v>42833</v>
      </c>
      <c r="G5343" t="s">
        <v>3989</v>
      </c>
      <c r="H5343">
        <v>51.521500000000003</v>
      </c>
      <c r="I5343">
        <v>52.3</v>
      </c>
      <c r="K5343" t="s">
        <v>42834</v>
      </c>
      <c r="L5343">
        <v>423</v>
      </c>
      <c r="M5343">
        <v>12467</v>
      </c>
      <c r="N5343" t="s">
        <v>18464</v>
      </c>
      <c r="O5343" t="s">
        <v>42835</v>
      </c>
    </row>
    <row r="5344" spans="1:16" x14ac:dyDescent="0.3">
      <c r="A5344" t="s">
        <v>42836</v>
      </c>
      <c r="B5344" t="s">
        <v>3923</v>
      </c>
      <c r="D5344" t="s">
        <v>42837</v>
      </c>
      <c r="E5344" t="s">
        <v>42838</v>
      </c>
      <c r="F5344" t="s">
        <v>42839</v>
      </c>
      <c r="G5344" t="s">
        <v>3917</v>
      </c>
      <c r="H5344">
        <v>170.423</v>
      </c>
      <c r="I5344">
        <v>37.9</v>
      </c>
      <c r="K5344" t="s">
        <v>42840</v>
      </c>
      <c r="L5344">
        <v>1940</v>
      </c>
      <c r="M5344">
        <v>49768</v>
      </c>
      <c r="N5344" t="s">
        <v>17729</v>
      </c>
      <c r="O5344" t="s">
        <v>42841</v>
      </c>
    </row>
    <row r="5345" spans="1:16" x14ac:dyDescent="0.3">
      <c r="A5345" t="s">
        <v>42842</v>
      </c>
      <c r="B5345" t="s">
        <v>4226</v>
      </c>
      <c r="D5345" t="s">
        <v>42843</v>
      </c>
      <c r="E5345" t="s">
        <v>42844</v>
      </c>
      <c r="F5345" t="s">
        <v>42845</v>
      </c>
      <c r="G5345" t="s">
        <v>3906</v>
      </c>
      <c r="H5345">
        <v>324.91199999999998</v>
      </c>
      <c r="I5345">
        <v>33.595700000000001</v>
      </c>
      <c r="J5345" t="s">
        <v>42846</v>
      </c>
      <c r="L5345">
        <v>33</v>
      </c>
      <c r="M5345">
        <v>0</v>
      </c>
      <c r="N5345" t="s">
        <v>6714</v>
      </c>
      <c r="O5345" t="s">
        <v>42847</v>
      </c>
    </row>
    <row r="5346" spans="1:16" x14ac:dyDescent="0.3">
      <c r="A5346" t="s">
        <v>42848</v>
      </c>
      <c r="B5346" t="s">
        <v>3984</v>
      </c>
      <c r="C5346" t="s">
        <v>42849</v>
      </c>
      <c r="D5346" t="s">
        <v>42850</v>
      </c>
      <c r="E5346" t="s">
        <v>42851</v>
      </c>
      <c r="F5346" t="s">
        <v>42852</v>
      </c>
      <c r="G5346" t="s">
        <v>3917</v>
      </c>
      <c r="H5346">
        <v>36.146000000000001</v>
      </c>
      <c r="I5346">
        <v>49.3</v>
      </c>
      <c r="K5346" t="s">
        <v>42853</v>
      </c>
      <c r="L5346">
        <v>27</v>
      </c>
      <c r="M5346">
        <v>0</v>
      </c>
      <c r="N5346" t="s">
        <v>10060</v>
      </c>
      <c r="O5346" t="s">
        <v>42854</v>
      </c>
    </row>
    <row r="5347" spans="1:16" x14ac:dyDescent="0.3">
      <c r="A5347" t="s">
        <v>42855</v>
      </c>
      <c r="B5347" t="s">
        <v>4443</v>
      </c>
      <c r="C5347" t="s">
        <v>42856</v>
      </c>
      <c r="D5347" t="s">
        <v>42857</v>
      </c>
      <c r="E5347" t="s">
        <v>42858</v>
      </c>
      <c r="F5347" t="s">
        <v>42859</v>
      </c>
      <c r="G5347" t="s">
        <v>3917</v>
      </c>
      <c r="H5347">
        <v>2405.75</v>
      </c>
      <c r="I5347">
        <v>41.4</v>
      </c>
      <c r="K5347" t="s">
        <v>42860</v>
      </c>
      <c r="L5347">
        <v>7023</v>
      </c>
      <c r="M5347">
        <v>48337</v>
      </c>
      <c r="N5347" t="s">
        <v>10060</v>
      </c>
      <c r="O5347" t="s">
        <v>42861</v>
      </c>
      <c r="P5347" t="s">
        <v>42862</v>
      </c>
    </row>
    <row r="5348" spans="1:16" x14ac:dyDescent="0.3">
      <c r="A5348" t="s">
        <v>42863</v>
      </c>
      <c r="B5348" t="s">
        <v>3984</v>
      </c>
      <c r="C5348" t="s">
        <v>42864</v>
      </c>
      <c r="D5348" t="s">
        <v>42865</v>
      </c>
      <c r="E5348" t="s">
        <v>42866</v>
      </c>
      <c r="F5348" t="s">
        <v>42867</v>
      </c>
      <c r="G5348" t="s">
        <v>3989</v>
      </c>
      <c r="H5348">
        <v>209.06800000000001</v>
      </c>
      <c r="I5348">
        <v>44.3</v>
      </c>
      <c r="K5348" t="s">
        <v>42868</v>
      </c>
      <c r="L5348">
        <v>1112</v>
      </c>
      <c r="M5348">
        <v>0</v>
      </c>
      <c r="N5348" t="s">
        <v>23207</v>
      </c>
      <c r="O5348" t="s">
        <v>42869</v>
      </c>
    </row>
    <row r="5349" spans="1:16" x14ac:dyDescent="0.3">
      <c r="A5349" t="s">
        <v>42870</v>
      </c>
      <c r="B5349" t="s">
        <v>4226</v>
      </c>
      <c r="C5349" t="s">
        <v>35253</v>
      </c>
      <c r="D5349" t="s">
        <v>42871</v>
      </c>
      <c r="E5349" t="s">
        <v>42872</v>
      </c>
      <c r="F5349" t="s">
        <v>42873</v>
      </c>
      <c r="G5349" t="s">
        <v>3989</v>
      </c>
      <c r="H5349">
        <v>651.41300000000001</v>
      </c>
      <c r="I5349">
        <v>36.599600000000002</v>
      </c>
      <c r="J5349" t="s">
        <v>42874</v>
      </c>
      <c r="K5349" t="s">
        <v>42875</v>
      </c>
      <c r="L5349">
        <v>536</v>
      </c>
      <c r="M5349">
        <v>0</v>
      </c>
      <c r="N5349" t="s">
        <v>18464</v>
      </c>
      <c r="O5349" t="s">
        <v>42876</v>
      </c>
    </row>
    <row r="5350" spans="1:16" x14ac:dyDescent="0.3">
      <c r="A5350" t="s">
        <v>42877</v>
      </c>
      <c r="B5350" t="s">
        <v>4226</v>
      </c>
      <c r="C5350" t="s">
        <v>42878</v>
      </c>
      <c r="D5350" t="s">
        <v>42879</v>
      </c>
      <c r="E5350" t="s">
        <v>42880</v>
      </c>
      <c r="F5350" t="s">
        <v>42881</v>
      </c>
      <c r="G5350" t="s">
        <v>3917</v>
      </c>
      <c r="H5350">
        <v>178.22399999999999</v>
      </c>
      <c r="I5350">
        <v>44.8</v>
      </c>
      <c r="K5350" t="s">
        <v>42882</v>
      </c>
      <c r="L5350">
        <v>77446</v>
      </c>
      <c r="M5350">
        <v>0</v>
      </c>
      <c r="N5350" t="s">
        <v>23207</v>
      </c>
      <c r="O5350" t="s">
        <v>42883</v>
      </c>
    </row>
    <row r="5351" spans="1:16" x14ac:dyDescent="0.3">
      <c r="A5351" t="s">
        <v>42884</v>
      </c>
      <c r="B5351" t="s">
        <v>4226</v>
      </c>
      <c r="C5351" t="s">
        <v>42885</v>
      </c>
      <c r="D5351" t="s">
        <v>42886</v>
      </c>
      <c r="E5351" t="s">
        <v>42887</v>
      </c>
      <c r="F5351" t="s">
        <v>42888</v>
      </c>
      <c r="G5351" t="s">
        <v>3917</v>
      </c>
      <c r="H5351">
        <v>641.67499999999995</v>
      </c>
      <c r="I5351">
        <v>31.1</v>
      </c>
      <c r="K5351" t="s">
        <v>42889</v>
      </c>
      <c r="L5351">
        <v>82224</v>
      </c>
      <c r="M5351">
        <v>0</v>
      </c>
      <c r="N5351" t="s">
        <v>23207</v>
      </c>
      <c r="O5351" t="s">
        <v>42890</v>
      </c>
    </row>
    <row r="5352" spans="1:16" x14ac:dyDescent="0.3">
      <c r="A5352" t="s">
        <v>42891</v>
      </c>
      <c r="B5352" t="s">
        <v>4226</v>
      </c>
      <c r="C5352" t="s">
        <v>42892</v>
      </c>
      <c r="D5352" t="s">
        <v>42893</v>
      </c>
      <c r="E5352" t="s">
        <v>42894</v>
      </c>
      <c r="F5352" t="s">
        <v>42895</v>
      </c>
      <c r="G5352" t="s">
        <v>3917</v>
      </c>
      <c r="H5352">
        <v>354.197</v>
      </c>
      <c r="I5352">
        <v>33.1</v>
      </c>
      <c r="K5352" t="s">
        <v>42896</v>
      </c>
      <c r="L5352">
        <v>75556</v>
      </c>
      <c r="M5352">
        <v>0</v>
      </c>
      <c r="N5352" t="s">
        <v>23207</v>
      </c>
      <c r="O5352" t="s">
        <v>42897</v>
      </c>
    </row>
    <row r="5353" spans="1:16" x14ac:dyDescent="0.3">
      <c r="A5353" t="s">
        <v>42898</v>
      </c>
      <c r="B5353" t="s">
        <v>4267</v>
      </c>
      <c r="C5353" t="s">
        <v>42899</v>
      </c>
      <c r="D5353" t="s">
        <v>42900</v>
      </c>
      <c r="E5353" t="s">
        <v>42901</v>
      </c>
      <c r="F5353" t="s">
        <v>42902</v>
      </c>
      <c r="G5353" t="s">
        <v>3917</v>
      </c>
      <c r="H5353">
        <v>480.51600000000002</v>
      </c>
      <c r="I5353">
        <v>36.9</v>
      </c>
      <c r="K5353" t="s">
        <v>42903</v>
      </c>
      <c r="L5353">
        <v>74445</v>
      </c>
      <c r="M5353">
        <v>0</v>
      </c>
      <c r="N5353" t="s">
        <v>23207</v>
      </c>
      <c r="O5353" t="s">
        <v>42904</v>
      </c>
    </row>
    <row r="5354" spans="1:16" x14ac:dyDescent="0.3">
      <c r="A5354" t="s">
        <v>42905</v>
      </c>
      <c r="B5354" t="s">
        <v>4635</v>
      </c>
      <c r="C5354" t="s">
        <v>42906</v>
      </c>
      <c r="D5354" t="s">
        <v>42907</v>
      </c>
      <c r="E5354" t="s">
        <v>42908</v>
      </c>
      <c r="F5354" t="s">
        <v>42909</v>
      </c>
      <c r="G5354" t="s">
        <v>3917</v>
      </c>
      <c r="H5354">
        <v>1112.82</v>
      </c>
      <c r="I5354">
        <v>41.9</v>
      </c>
      <c r="K5354" t="s">
        <v>42910</v>
      </c>
      <c r="L5354">
        <v>74778</v>
      </c>
      <c r="M5354">
        <v>0</v>
      </c>
      <c r="N5354" t="s">
        <v>23207</v>
      </c>
      <c r="O5354" t="s">
        <v>42911</v>
      </c>
    </row>
    <row r="5355" spans="1:16" x14ac:dyDescent="0.3">
      <c r="A5355" t="s">
        <v>42912</v>
      </c>
      <c r="B5355" t="s">
        <v>4367</v>
      </c>
      <c r="C5355" t="s">
        <v>42913</v>
      </c>
      <c r="D5355" t="s">
        <v>42914</v>
      </c>
      <c r="E5355" t="s">
        <v>42915</v>
      </c>
      <c r="F5355" t="s">
        <v>42916</v>
      </c>
      <c r="G5355" t="s">
        <v>3917</v>
      </c>
      <c r="H5355">
        <v>367.72800000000001</v>
      </c>
      <c r="I5355">
        <v>43.7</v>
      </c>
      <c r="K5355" t="s">
        <v>42917</v>
      </c>
      <c r="L5355">
        <v>138891</v>
      </c>
      <c r="M5355">
        <v>0</v>
      </c>
      <c r="N5355" t="s">
        <v>23207</v>
      </c>
      <c r="O5355" t="s">
        <v>42918</v>
      </c>
    </row>
    <row r="5356" spans="1:16" x14ac:dyDescent="0.3">
      <c r="A5356" t="s">
        <v>42919</v>
      </c>
      <c r="B5356" t="s">
        <v>4226</v>
      </c>
      <c r="C5356" t="s">
        <v>42920</v>
      </c>
      <c r="D5356" t="s">
        <v>42921</v>
      </c>
      <c r="E5356" t="s">
        <v>42922</v>
      </c>
      <c r="F5356" t="s">
        <v>42923</v>
      </c>
      <c r="G5356" t="s">
        <v>3917</v>
      </c>
      <c r="H5356">
        <v>297.18200000000002</v>
      </c>
      <c r="I5356">
        <v>38.4</v>
      </c>
      <c r="K5356" t="s">
        <v>42924</v>
      </c>
      <c r="L5356">
        <v>35264</v>
      </c>
      <c r="M5356">
        <v>0</v>
      </c>
      <c r="N5356" t="s">
        <v>23207</v>
      </c>
      <c r="O5356" t="s">
        <v>42925</v>
      </c>
    </row>
    <row r="5357" spans="1:16" x14ac:dyDescent="0.3">
      <c r="A5357" t="s">
        <v>42926</v>
      </c>
      <c r="B5357" t="s">
        <v>4635</v>
      </c>
      <c r="C5357" t="s">
        <v>42927</v>
      </c>
      <c r="D5357" t="s">
        <v>42928</v>
      </c>
      <c r="E5357" t="s">
        <v>42929</v>
      </c>
      <c r="F5357" t="s">
        <v>42930</v>
      </c>
      <c r="G5357" t="s">
        <v>3917</v>
      </c>
      <c r="H5357">
        <v>1125.67</v>
      </c>
      <c r="I5357">
        <v>42.1</v>
      </c>
      <c r="K5357" t="s">
        <v>42931</v>
      </c>
      <c r="L5357">
        <v>69999</v>
      </c>
      <c r="M5357">
        <v>0</v>
      </c>
      <c r="N5357" t="s">
        <v>23207</v>
      </c>
      <c r="O5357" t="s">
        <v>42932</v>
      </c>
    </row>
    <row r="5358" spans="1:16" x14ac:dyDescent="0.3">
      <c r="A5358" t="s">
        <v>42933</v>
      </c>
      <c r="B5358" t="s">
        <v>4635</v>
      </c>
      <c r="C5358" t="s">
        <v>42934</v>
      </c>
      <c r="D5358" t="s">
        <v>42935</v>
      </c>
      <c r="E5358" t="s">
        <v>42936</v>
      </c>
      <c r="F5358" t="s">
        <v>42937</v>
      </c>
      <c r="G5358" t="s">
        <v>3917</v>
      </c>
      <c r="H5358">
        <v>1091.73</v>
      </c>
      <c r="I5358">
        <v>41.9</v>
      </c>
      <c r="K5358" t="s">
        <v>42938</v>
      </c>
      <c r="L5358">
        <v>64445</v>
      </c>
      <c r="M5358">
        <v>0</v>
      </c>
      <c r="N5358" t="s">
        <v>23207</v>
      </c>
      <c r="O5358" t="s">
        <v>42939</v>
      </c>
    </row>
    <row r="5359" spans="1:16" x14ac:dyDescent="0.3">
      <c r="A5359" t="s">
        <v>42940</v>
      </c>
      <c r="B5359" t="s">
        <v>4226</v>
      </c>
      <c r="C5359" t="s">
        <v>42941</v>
      </c>
      <c r="D5359" t="s">
        <v>42942</v>
      </c>
      <c r="E5359" t="s">
        <v>42943</v>
      </c>
      <c r="F5359" t="s">
        <v>42944</v>
      </c>
      <c r="G5359" t="s">
        <v>3917</v>
      </c>
      <c r="H5359">
        <v>365.29899999999998</v>
      </c>
      <c r="I5359">
        <v>32.799999999999997</v>
      </c>
      <c r="K5359" t="s">
        <v>42945</v>
      </c>
      <c r="L5359">
        <v>75556</v>
      </c>
      <c r="M5359">
        <v>0</v>
      </c>
      <c r="N5359" t="s">
        <v>23207</v>
      </c>
      <c r="O5359" t="s">
        <v>42946</v>
      </c>
    </row>
    <row r="5360" spans="1:16" x14ac:dyDescent="0.3">
      <c r="A5360" t="s">
        <v>42947</v>
      </c>
      <c r="B5360" t="s">
        <v>4226</v>
      </c>
      <c r="C5360" t="s">
        <v>42948</v>
      </c>
      <c r="D5360" t="s">
        <v>42949</v>
      </c>
      <c r="E5360" t="s">
        <v>42950</v>
      </c>
      <c r="F5360" t="s">
        <v>42951</v>
      </c>
      <c r="G5360" t="s">
        <v>3917</v>
      </c>
      <c r="H5360">
        <v>1336.78</v>
      </c>
      <c r="I5360">
        <v>30.4</v>
      </c>
      <c r="K5360" t="s">
        <v>42952</v>
      </c>
      <c r="L5360">
        <v>272630</v>
      </c>
      <c r="M5360">
        <v>0</v>
      </c>
      <c r="N5360" t="s">
        <v>23207</v>
      </c>
      <c r="O5360" t="s">
        <v>42953</v>
      </c>
    </row>
    <row r="5361" spans="1:15" x14ac:dyDescent="0.3">
      <c r="A5361" t="s">
        <v>42954</v>
      </c>
      <c r="B5361" t="s">
        <v>4635</v>
      </c>
      <c r="C5361" t="s">
        <v>42955</v>
      </c>
      <c r="D5361" t="s">
        <v>42956</v>
      </c>
      <c r="E5361" t="s">
        <v>42957</v>
      </c>
      <c r="F5361" t="s">
        <v>42958</v>
      </c>
      <c r="G5361" t="s">
        <v>3917</v>
      </c>
      <c r="H5361">
        <v>1129.19</v>
      </c>
      <c r="I5361">
        <v>41.9</v>
      </c>
      <c r="K5361" t="s">
        <v>42959</v>
      </c>
      <c r="L5361">
        <v>75556</v>
      </c>
      <c r="M5361">
        <v>0</v>
      </c>
      <c r="N5361" t="s">
        <v>23207</v>
      </c>
      <c r="O5361" t="s">
        <v>42960</v>
      </c>
    </row>
    <row r="5362" spans="1:15" x14ac:dyDescent="0.3">
      <c r="A5362" t="s">
        <v>42961</v>
      </c>
      <c r="B5362" t="s">
        <v>4635</v>
      </c>
      <c r="C5362" t="s">
        <v>42962</v>
      </c>
      <c r="D5362" t="s">
        <v>42963</v>
      </c>
      <c r="E5362" t="s">
        <v>42964</v>
      </c>
      <c r="F5362" t="s">
        <v>42965</v>
      </c>
      <c r="G5362" t="s">
        <v>3917</v>
      </c>
      <c r="H5362">
        <v>1069.98</v>
      </c>
      <c r="I5362">
        <v>41.5</v>
      </c>
      <c r="K5362" t="s">
        <v>42966</v>
      </c>
      <c r="L5362">
        <v>72221</v>
      </c>
      <c r="M5362">
        <v>0</v>
      </c>
      <c r="N5362" t="s">
        <v>23207</v>
      </c>
      <c r="O5362" t="s">
        <v>42967</v>
      </c>
    </row>
    <row r="5363" spans="1:15" x14ac:dyDescent="0.3">
      <c r="A5363" t="s">
        <v>42968</v>
      </c>
      <c r="B5363" t="s">
        <v>4267</v>
      </c>
      <c r="C5363" t="s">
        <v>42969</v>
      </c>
      <c r="D5363" t="s">
        <v>42970</v>
      </c>
      <c r="E5363" t="s">
        <v>42971</v>
      </c>
      <c r="F5363" t="s">
        <v>42972</v>
      </c>
      <c r="G5363" t="s">
        <v>3917</v>
      </c>
      <c r="H5363">
        <v>899.12</v>
      </c>
      <c r="I5363">
        <v>39.1</v>
      </c>
      <c r="K5363" t="s">
        <v>42973</v>
      </c>
      <c r="L5363">
        <v>895374</v>
      </c>
      <c r="M5363">
        <v>0</v>
      </c>
      <c r="N5363" t="s">
        <v>23207</v>
      </c>
      <c r="O5363" t="s">
        <v>42974</v>
      </c>
    </row>
    <row r="5364" spans="1:15" x14ac:dyDescent="0.3">
      <c r="A5364" t="s">
        <v>42975</v>
      </c>
      <c r="B5364" t="s">
        <v>4267</v>
      </c>
      <c r="C5364" t="s">
        <v>42976</v>
      </c>
      <c r="D5364" t="s">
        <v>42977</v>
      </c>
      <c r="E5364" t="s">
        <v>42978</v>
      </c>
      <c r="F5364" t="s">
        <v>42979</v>
      </c>
      <c r="G5364" t="s">
        <v>3917</v>
      </c>
      <c r="H5364">
        <v>1400.7</v>
      </c>
      <c r="I5364">
        <v>40</v>
      </c>
      <c r="K5364" t="s">
        <v>42980</v>
      </c>
      <c r="L5364">
        <v>777778</v>
      </c>
      <c r="M5364">
        <v>0</v>
      </c>
      <c r="N5364" t="s">
        <v>23207</v>
      </c>
      <c r="O5364" t="s">
        <v>42981</v>
      </c>
    </row>
    <row r="5365" spans="1:15" x14ac:dyDescent="0.3">
      <c r="A5365" t="s">
        <v>42982</v>
      </c>
      <c r="B5365" t="s">
        <v>4226</v>
      </c>
      <c r="C5365" t="s">
        <v>42983</v>
      </c>
      <c r="D5365" t="s">
        <v>42984</v>
      </c>
      <c r="E5365" t="s">
        <v>42985</v>
      </c>
      <c r="F5365" t="s">
        <v>42986</v>
      </c>
      <c r="G5365" t="s">
        <v>3917</v>
      </c>
      <c r="H5365">
        <v>2129.58</v>
      </c>
      <c r="I5365">
        <v>29.9</v>
      </c>
      <c r="K5365" t="s">
        <v>42987</v>
      </c>
      <c r="L5365">
        <v>556451</v>
      </c>
      <c r="M5365">
        <v>0</v>
      </c>
      <c r="N5365" t="s">
        <v>23207</v>
      </c>
      <c r="O5365" t="s">
        <v>42988</v>
      </c>
    </row>
    <row r="5366" spans="1:15" x14ac:dyDescent="0.3">
      <c r="A5366" t="s">
        <v>42989</v>
      </c>
      <c r="B5366" t="s">
        <v>4267</v>
      </c>
      <c r="C5366" t="s">
        <v>42990</v>
      </c>
      <c r="D5366" t="s">
        <v>42991</v>
      </c>
      <c r="E5366" t="s">
        <v>42992</v>
      </c>
      <c r="F5366" t="s">
        <v>42993</v>
      </c>
      <c r="G5366" t="s">
        <v>3917</v>
      </c>
      <c r="H5366">
        <v>1286.92</v>
      </c>
      <c r="I5366">
        <v>38.799999999999997</v>
      </c>
      <c r="K5366" t="s">
        <v>42994</v>
      </c>
      <c r="L5366">
        <v>1479546</v>
      </c>
      <c r="M5366">
        <v>0</v>
      </c>
      <c r="N5366" t="s">
        <v>23207</v>
      </c>
      <c r="O5366" t="s">
        <v>42995</v>
      </c>
    </row>
    <row r="5367" spans="1:15" x14ac:dyDescent="0.3">
      <c r="A5367" t="s">
        <v>42996</v>
      </c>
      <c r="B5367" t="s">
        <v>4226</v>
      </c>
      <c r="C5367" t="s">
        <v>42997</v>
      </c>
      <c r="D5367" t="s">
        <v>42998</v>
      </c>
      <c r="E5367" t="s">
        <v>42999</v>
      </c>
      <c r="F5367" t="s">
        <v>43000</v>
      </c>
      <c r="G5367" t="s">
        <v>3917</v>
      </c>
      <c r="H5367">
        <v>684.27599999999995</v>
      </c>
      <c r="I5367">
        <v>37.700000000000003</v>
      </c>
      <c r="K5367" t="s">
        <v>43001</v>
      </c>
      <c r="L5367">
        <v>184895</v>
      </c>
      <c r="M5367">
        <v>0</v>
      </c>
      <c r="N5367" t="s">
        <v>23207</v>
      </c>
      <c r="O5367" t="s">
        <v>43002</v>
      </c>
    </row>
    <row r="5368" spans="1:15" x14ac:dyDescent="0.3">
      <c r="A5368" t="s">
        <v>43003</v>
      </c>
      <c r="B5368" t="s">
        <v>4635</v>
      </c>
      <c r="C5368" t="s">
        <v>43004</v>
      </c>
      <c r="D5368" t="s">
        <v>43005</v>
      </c>
      <c r="E5368" t="s">
        <v>43006</v>
      </c>
      <c r="F5368" t="s">
        <v>43007</v>
      </c>
      <c r="G5368" t="s">
        <v>3917</v>
      </c>
      <c r="H5368">
        <v>1117.8499999999999</v>
      </c>
      <c r="I5368">
        <v>43.8</v>
      </c>
      <c r="K5368" t="s">
        <v>43008</v>
      </c>
      <c r="L5368">
        <v>330027</v>
      </c>
      <c r="M5368">
        <v>0</v>
      </c>
      <c r="N5368" t="s">
        <v>23207</v>
      </c>
      <c r="O5368" t="s">
        <v>43009</v>
      </c>
    </row>
    <row r="5369" spans="1:15" x14ac:dyDescent="0.3">
      <c r="A5369" t="s">
        <v>43010</v>
      </c>
      <c r="B5369" t="s">
        <v>4226</v>
      </c>
      <c r="C5369" t="s">
        <v>43011</v>
      </c>
      <c r="D5369" t="s">
        <v>43012</v>
      </c>
      <c r="E5369" t="s">
        <v>43013</v>
      </c>
      <c r="F5369" t="s">
        <v>43014</v>
      </c>
      <c r="G5369" t="s">
        <v>3917</v>
      </c>
      <c r="H5369">
        <v>866.58199999999999</v>
      </c>
      <c r="I5369">
        <v>32.700000000000003</v>
      </c>
      <c r="K5369" t="s">
        <v>43015</v>
      </c>
      <c r="L5369">
        <v>186885</v>
      </c>
      <c r="M5369">
        <v>0</v>
      </c>
      <c r="N5369" t="s">
        <v>23207</v>
      </c>
      <c r="O5369" t="s">
        <v>43016</v>
      </c>
    </row>
    <row r="5370" spans="1:15" x14ac:dyDescent="0.3">
      <c r="A5370" t="s">
        <v>43017</v>
      </c>
      <c r="B5370" t="s">
        <v>4635</v>
      </c>
      <c r="C5370" t="s">
        <v>43018</v>
      </c>
      <c r="D5370" t="s">
        <v>43019</v>
      </c>
      <c r="E5370" t="s">
        <v>8496</v>
      </c>
      <c r="F5370" t="s">
        <v>43020</v>
      </c>
      <c r="G5370" t="s">
        <v>3917</v>
      </c>
      <c r="H5370">
        <v>1223.98</v>
      </c>
      <c r="I5370">
        <v>41</v>
      </c>
      <c r="K5370" t="s">
        <v>43021</v>
      </c>
      <c r="L5370">
        <v>2312</v>
      </c>
      <c r="M5370">
        <v>12955</v>
      </c>
      <c r="N5370" t="s">
        <v>8499</v>
      </c>
      <c r="O5370" t="s">
        <v>43022</v>
      </c>
    </row>
    <row r="5371" spans="1:15" x14ac:dyDescent="0.3">
      <c r="A5371" t="s">
        <v>43023</v>
      </c>
      <c r="B5371" t="s">
        <v>4226</v>
      </c>
      <c r="C5371" t="s">
        <v>43024</v>
      </c>
      <c r="D5371" t="s">
        <v>43025</v>
      </c>
      <c r="E5371" t="s">
        <v>43026</v>
      </c>
      <c r="F5371" t="s">
        <v>43027</v>
      </c>
      <c r="G5371" t="s">
        <v>3917</v>
      </c>
      <c r="H5371">
        <v>611.44000000000005</v>
      </c>
      <c r="I5371">
        <v>37.1</v>
      </c>
      <c r="K5371" t="s">
        <v>43028</v>
      </c>
      <c r="L5371">
        <v>113068</v>
      </c>
      <c r="M5371">
        <v>0</v>
      </c>
      <c r="N5371" t="s">
        <v>18464</v>
      </c>
      <c r="O5371" t="s">
        <v>43029</v>
      </c>
    </row>
    <row r="5372" spans="1:15" x14ac:dyDescent="0.3">
      <c r="A5372" t="s">
        <v>43030</v>
      </c>
      <c r="B5372" t="s">
        <v>4635</v>
      </c>
      <c r="C5372" t="s">
        <v>43031</v>
      </c>
      <c r="D5372" t="s">
        <v>43032</v>
      </c>
      <c r="E5372" t="s">
        <v>8496</v>
      </c>
      <c r="F5372" t="s">
        <v>43033</v>
      </c>
      <c r="G5372" t="s">
        <v>3917</v>
      </c>
      <c r="H5372">
        <v>1314.94</v>
      </c>
      <c r="I5372">
        <v>40.299999999999997</v>
      </c>
      <c r="K5372" t="s">
        <v>43034</v>
      </c>
      <c r="L5372">
        <v>17379</v>
      </c>
      <c r="M5372">
        <v>14596</v>
      </c>
      <c r="N5372" t="s">
        <v>8499</v>
      </c>
      <c r="O5372" t="s">
        <v>43035</v>
      </c>
    </row>
    <row r="5373" spans="1:15" x14ac:dyDescent="0.3">
      <c r="A5373" t="s">
        <v>43036</v>
      </c>
      <c r="B5373" t="s">
        <v>4635</v>
      </c>
      <c r="C5373" t="s">
        <v>43037</v>
      </c>
      <c r="D5373" t="s">
        <v>43038</v>
      </c>
      <c r="E5373" t="s">
        <v>8496</v>
      </c>
      <c r="F5373" t="s">
        <v>43039</v>
      </c>
      <c r="G5373" t="s">
        <v>3917</v>
      </c>
      <c r="H5373">
        <v>1353.67</v>
      </c>
      <c r="I5373">
        <v>40.799999999999997</v>
      </c>
      <c r="K5373" t="s">
        <v>43040</v>
      </c>
      <c r="L5373">
        <v>15946</v>
      </c>
      <c r="M5373">
        <v>15149</v>
      </c>
      <c r="N5373" t="s">
        <v>8499</v>
      </c>
      <c r="O5373" t="s">
        <v>43041</v>
      </c>
    </row>
    <row r="5374" spans="1:15" x14ac:dyDescent="0.3">
      <c r="A5374" t="s">
        <v>43042</v>
      </c>
      <c r="B5374" t="s">
        <v>4635</v>
      </c>
      <c r="C5374">
        <v>4458</v>
      </c>
      <c r="D5374" t="s">
        <v>43043</v>
      </c>
      <c r="E5374" t="s">
        <v>8496</v>
      </c>
      <c r="F5374" t="s">
        <v>43044</v>
      </c>
      <c r="G5374" t="s">
        <v>3917</v>
      </c>
      <c r="H5374">
        <v>1308.18</v>
      </c>
      <c r="I5374">
        <v>40.5</v>
      </c>
      <c r="K5374" t="s">
        <v>43045</v>
      </c>
      <c r="L5374">
        <v>17083</v>
      </c>
      <c r="M5374">
        <v>15790</v>
      </c>
      <c r="N5374" t="s">
        <v>8499</v>
      </c>
      <c r="O5374" t="s">
        <v>43046</v>
      </c>
    </row>
    <row r="5375" spans="1:15" x14ac:dyDescent="0.3">
      <c r="A5375" t="s">
        <v>43047</v>
      </c>
      <c r="B5375" t="s">
        <v>4635</v>
      </c>
      <c r="C5375" t="s">
        <v>43048</v>
      </c>
      <c r="D5375" t="s">
        <v>43049</v>
      </c>
      <c r="E5375" t="s">
        <v>8496</v>
      </c>
      <c r="F5375" t="s">
        <v>43050</v>
      </c>
      <c r="G5375" t="s">
        <v>3917</v>
      </c>
      <c r="H5375">
        <v>1370.51</v>
      </c>
      <c r="I5375">
        <v>40.5</v>
      </c>
      <c r="K5375" t="s">
        <v>43051</v>
      </c>
      <c r="L5375">
        <v>18591</v>
      </c>
      <c r="M5375">
        <v>15477</v>
      </c>
      <c r="N5375" t="s">
        <v>8499</v>
      </c>
      <c r="O5375" t="s">
        <v>43052</v>
      </c>
    </row>
    <row r="5376" spans="1:15" x14ac:dyDescent="0.3">
      <c r="A5376" t="s">
        <v>43053</v>
      </c>
      <c r="B5376" t="s">
        <v>4635</v>
      </c>
      <c r="C5376" t="s">
        <v>43054</v>
      </c>
      <c r="D5376" t="s">
        <v>43055</v>
      </c>
      <c r="E5376" t="s">
        <v>8496</v>
      </c>
      <c r="F5376" t="s">
        <v>43056</v>
      </c>
      <c r="G5376" t="s">
        <v>3917</v>
      </c>
      <c r="H5376">
        <v>1301.6500000000001</v>
      </c>
      <c r="I5376">
        <v>40.200000000000003</v>
      </c>
      <c r="K5376" t="s">
        <v>43057</v>
      </c>
      <c r="L5376">
        <v>20381</v>
      </c>
      <c r="M5376">
        <v>15514</v>
      </c>
      <c r="N5376" t="s">
        <v>8499</v>
      </c>
      <c r="O5376" t="s">
        <v>43058</v>
      </c>
    </row>
    <row r="5377" spans="1:16" x14ac:dyDescent="0.3">
      <c r="A5377" t="s">
        <v>43059</v>
      </c>
      <c r="B5377" t="s">
        <v>4635</v>
      </c>
      <c r="C5377" t="s">
        <v>43060</v>
      </c>
      <c r="D5377" t="s">
        <v>43061</v>
      </c>
      <c r="E5377" t="s">
        <v>8496</v>
      </c>
      <c r="F5377" t="s">
        <v>43062</v>
      </c>
      <c r="G5377" t="s">
        <v>3917</v>
      </c>
      <c r="H5377">
        <v>1365.7</v>
      </c>
      <c r="I5377">
        <v>40.9</v>
      </c>
      <c r="K5377" t="s">
        <v>43063</v>
      </c>
      <c r="L5377">
        <v>15753</v>
      </c>
      <c r="M5377">
        <v>15079</v>
      </c>
      <c r="N5377" t="s">
        <v>8499</v>
      </c>
      <c r="O5377" t="s">
        <v>43064</v>
      </c>
    </row>
    <row r="5378" spans="1:16" x14ac:dyDescent="0.3">
      <c r="A5378" t="s">
        <v>43065</v>
      </c>
      <c r="B5378" t="s">
        <v>4635</v>
      </c>
      <c r="C5378" t="s">
        <v>43066</v>
      </c>
      <c r="D5378" t="s">
        <v>43067</v>
      </c>
      <c r="E5378" t="s">
        <v>8496</v>
      </c>
      <c r="F5378" t="s">
        <v>43068</v>
      </c>
      <c r="G5378" t="s">
        <v>3917</v>
      </c>
      <c r="H5378">
        <v>1241.68</v>
      </c>
      <c r="I5378">
        <v>41.6</v>
      </c>
      <c r="K5378" t="s">
        <v>43069</v>
      </c>
      <c r="L5378">
        <v>62719</v>
      </c>
      <c r="M5378">
        <v>15559</v>
      </c>
      <c r="N5378" t="s">
        <v>8499</v>
      </c>
      <c r="O5378" t="s">
        <v>43070</v>
      </c>
    </row>
    <row r="5379" spans="1:16" x14ac:dyDescent="0.3">
      <c r="A5379" t="s">
        <v>43071</v>
      </c>
      <c r="B5379" t="s">
        <v>4635</v>
      </c>
      <c r="C5379" t="s">
        <v>43072</v>
      </c>
      <c r="D5379" t="s">
        <v>43073</v>
      </c>
      <c r="E5379" t="s">
        <v>8496</v>
      </c>
      <c r="F5379" t="s">
        <v>43074</v>
      </c>
      <c r="G5379" t="s">
        <v>3917</v>
      </c>
      <c r="H5379">
        <v>1295.51</v>
      </c>
      <c r="I5379">
        <v>41</v>
      </c>
      <c r="K5379" t="s">
        <v>43075</v>
      </c>
      <c r="L5379">
        <v>52188</v>
      </c>
      <c r="M5379">
        <v>17571</v>
      </c>
      <c r="N5379" t="s">
        <v>8499</v>
      </c>
      <c r="O5379" t="s">
        <v>43076</v>
      </c>
    </row>
    <row r="5380" spans="1:16" x14ac:dyDescent="0.3">
      <c r="A5380" t="s">
        <v>43077</v>
      </c>
      <c r="B5380" t="s">
        <v>4635</v>
      </c>
      <c r="C5380" t="s">
        <v>43078</v>
      </c>
      <c r="D5380" t="s">
        <v>43079</v>
      </c>
      <c r="E5380" t="s">
        <v>8496</v>
      </c>
      <c r="F5380" t="s">
        <v>43080</v>
      </c>
      <c r="G5380" t="s">
        <v>3917</v>
      </c>
      <c r="H5380">
        <v>1211.4000000000001</v>
      </c>
      <c r="I5380">
        <v>41.1</v>
      </c>
      <c r="K5380" t="s">
        <v>43081</v>
      </c>
      <c r="L5380">
        <v>3484</v>
      </c>
      <c r="M5380">
        <v>12811</v>
      </c>
      <c r="N5380" t="s">
        <v>8499</v>
      </c>
      <c r="O5380" t="s">
        <v>43082</v>
      </c>
    </row>
    <row r="5381" spans="1:16" x14ac:dyDescent="0.3">
      <c r="A5381" t="s">
        <v>43083</v>
      </c>
      <c r="B5381" t="s">
        <v>4267</v>
      </c>
      <c r="C5381" t="s">
        <v>43084</v>
      </c>
      <c r="D5381" t="s">
        <v>43085</v>
      </c>
      <c r="E5381" t="s">
        <v>43086</v>
      </c>
      <c r="F5381" t="s">
        <v>43087</v>
      </c>
      <c r="G5381" t="s">
        <v>3989</v>
      </c>
      <c r="H5381">
        <v>43.671799999999998</v>
      </c>
      <c r="I5381">
        <v>27.3</v>
      </c>
      <c r="K5381" t="s">
        <v>43088</v>
      </c>
      <c r="L5381">
        <v>37921</v>
      </c>
      <c r="M5381">
        <v>5723</v>
      </c>
      <c r="N5381" t="s">
        <v>39532</v>
      </c>
      <c r="O5381" t="s">
        <v>43089</v>
      </c>
    </row>
    <row r="5382" spans="1:16" x14ac:dyDescent="0.3">
      <c r="A5382" t="s">
        <v>43090</v>
      </c>
      <c r="B5382" t="s">
        <v>4443</v>
      </c>
      <c r="C5382" t="s">
        <v>43091</v>
      </c>
      <c r="D5382" t="s">
        <v>43092</v>
      </c>
      <c r="E5382" t="s">
        <v>43093</v>
      </c>
      <c r="F5382" t="s">
        <v>43094</v>
      </c>
      <c r="G5382" t="s">
        <v>3906</v>
      </c>
      <c r="H5382">
        <v>2668.88</v>
      </c>
      <c r="I5382">
        <v>41.8947</v>
      </c>
      <c r="J5382" t="s">
        <v>43095</v>
      </c>
      <c r="K5382" t="s">
        <v>43096</v>
      </c>
      <c r="L5382">
        <v>342</v>
      </c>
      <c r="M5382">
        <v>0</v>
      </c>
      <c r="N5382" t="s">
        <v>43097</v>
      </c>
      <c r="O5382" t="s">
        <v>43098</v>
      </c>
    </row>
    <row r="5383" spans="1:16" x14ac:dyDescent="0.3">
      <c r="A5383" t="s">
        <v>43099</v>
      </c>
      <c r="B5383" t="s">
        <v>3984</v>
      </c>
      <c r="C5383" t="s">
        <v>43100</v>
      </c>
      <c r="D5383" t="s">
        <v>43101</v>
      </c>
      <c r="E5383" t="s">
        <v>43102</v>
      </c>
      <c r="F5383" t="s">
        <v>43103</v>
      </c>
      <c r="G5383" t="s">
        <v>3917</v>
      </c>
      <c r="H5383">
        <v>34.389200000000002</v>
      </c>
      <c r="I5383">
        <v>52.7</v>
      </c>
      <c r="K5383" t="s">
        <v>43104</v>
      </c>
      <c r="L5383">
        <v>176</v>
      </c>
      <c r="M5383">
        <v>12356</v>
      </c>
      <c r="N5383" t="s">
        <v>8499</v>
      </c>
      <c r="O5383" t="s">
        <v>43105</v>
      </c>
      <c r="P5383" t="s">
        <v>43106</v>
      </c>
    </row>
    <row r="5384" spans="1:16" x14ac:dyDescent="0.3">
      <c r="A5384" t="s">
        <v>43107</v>
      </c>
      <c r="B5384" t="s">
        <v>3984</v>
      </c>
      <c r="C5384" t="s">
        <v>43108</v>
      </c>
      <c r="D5384" t="s">
        <v>43109</v>
      </c>
      <c r="E5384" t="s">
        <v>43110</v>
      </c>
      <c r="F5384" t="s">
        <v>43111</v>
      </c>
      <c r="G5384" t="s">
        <v>3917</v>
      </c>
      <c r="H5384">
        <v>37.389000000000003</v>
      </c>
      <c r="I5384">
        <v>51.9</v>
      </c>
      <c r="K5384" t="s">
        <v>43112</v>
      </c>
      <c r="L5384">
        <v>617</v>
      </c>
      <c r="M5384">
        <v>13611</v>
      </c>
      <c r="N5384" t="s">
        <v>18464</v>
      </c>
      <c r="O5384" t="s">
        <v>43113</v>
      </c>
    </row>
    <row r="5385" spans="1:16" x14ac:dyDescent="0.3">
      <c r="A5385" t="s">
        <v>43114</v>
      </c>
      <c r="B5385" t="s">
        <v>3902</v>
      </c>
      <c r="C5385" t="s">
        <v>43115</v>
      </c>
      <c r="D5385" t="s">
        <v>43116</v>
      </c>
      <c r="E5385" t="s">
        <v>43117</v>
      </c>
      <c r="F5385" t="s">
        <v>43118</v>
      </c>
      <c r="G5385" t="s">
        <v>3917</v>
      </c>
      <c r="H5385">
        <v>37.632599999999996</v>
      </c>
      <c r="I5385">
        <v>44.9</v>
      </c>
      <c r="K5385" t="s">
        <v>43119</v>
      </c>
      <c r="L5385">
        <v>2471</v>
      </c>
      <c r="M5385">
        <v>0</v>
      </c>
      <c r="N5385" t="s">
        <v>18509</v>
      </c>
      <c r="O5385" t="s">
        <v>43120</v>
      </c>
    </row>
    <row r="5386" spans="1:16" x14ac:dyDescent="0.3">
      <c r="A5386" t="s">
        <v>43121</v>
      </c>
      <c r="B5386" t="s">
        <v>4226</v>
      </c>
      <c r="C5386">
        <v>258</v>
      </c>
      <c r="D5386" t="s">
        <v>43122</v>
      </c>
      <c r="E5386" t="s">
        <v>43123</v>
      </c>
      <c r="F5386" t="s">
        <v>43124</v>
      </c>
      <c r="G5386" t="s">
        <v>3917</v>
      </c>
      <c r="H5386">
        <v>219.839</v>
      </c>
      <c r="I5386">
        <v>32.200000000000003</v>
      </c>
      <c r="K5386" t="s">
        <v>43125</v>
      </c>
      <c r="L5386">
        <v>216</v>
      </c>
      <c r="M5386">
        <v>0</v>
      </c>
      <c r="N5386" t="s">
        <v>14209</v>
      </c>
      <c r="O5386" t="s">
        <v>43126</v>
      </c>
    </row>
    <row r="5387" spans="1:16" x14ac:dyDescent="0.3">
      <c r="A5387" t="s">
        <v>43127</v>
      </c>
      <c r="B5387" t="s">
        <v>4226</v>
      </c>
      <c r="C5387">
        <v>324</v>
      </c>
      <c r="D5387" t="s">
        <v>43128</v>
      </c>
      <c r="E5387" t="s">
        <v>43129</v>
      </c>
      <c r="F5387" t="s">
        <v>43130</v>
      </c>
      <c r="G5387" t="s">
        <v>3917</v>
      </c>
      <c r="H5387">
        <v>219.11699999999999</v>
      </c>
      <c r="I5387">
        <v>32.1</v>
      </c>
      <c r="K5387" t="s">
        <v>43131</v>
      </c>
      <c r="L5387">
        <v>187</v>
      </c>
      <c r="M5387">
        <v>0</v>
      </c>
      <c r="N5387" t="s">
        <v>14209</v>
      </c>
      <c r="O5387" t="s">
        <v>43132</v>
      </c>
      <c r="P5387" t="s">
        <v>43133</v>
      </c>
    </row>
    <row r="5388" spans="1:16" x14ac:dyDescent="0.3">
      <c r="A5388" t="s">
        <v>43134</v>
      </c>
      <c r="B5388" t="s">
        <v>4226</v>
      </c>
      <c r="C5388" t="s">
        <v>43135</v>
      </c>
      <c r="D5388" t="s">
        <v>43136</v>
      </c>
      <c r="E5388" t="s">
        <v>43123</v>
      </c>
      <c r="F5388" t="s">
        <v>43137</v>
      </c>
      <c r="G5388" t="s">
        <v>3917</v>
      </c>
      <c r="H5388">
        <v>209.28800000000001</v>
      </c>
      <c r="I5388">
        <v>31.8</v>
      </c>
      <c r="K5388" t="s">
        <v>43138</v>
      </c>
      <c r="L5388">
        <v>5129</v>
      </c>
      <c r="M5388">
        <v>0</v>
      </c>
      <c r="N5388" t="s">
        <v>14209</v>
      </c>
      <c r="O5388" t="s">
        <v>43139</v>
      </c>
    </row>
    <row r="5389" spans="1:16" x14ac:dyDescent="0.3">
      <c r="A5389" t="s">
        <v>43140</v>
      </c>
      <c r="B5389" t="s">
        <v>4635</v>
      </c>
      <c r="C5389" t="s">
        <v>43141</v>
      </c>
      <c r="D5389" t="s">
        <v>43142</v>
      </c>
      <c r="E5389" t="s">
        <v>9819</v>
      </c>
      <c r="F5389" t="s">
        <v>43143</v>
      </c>
      <c r="G5389" t="s">
        <v>3917</v>
      </c>
      <c r="H5389">
        <v>1259.72</v>
      </c>
      <c r="I5389">
        <v>41.8</v>
      </c>
      <c r="K5389" t="s">
        <v>43144</v>
      </c>
      <c r="L5389">
        <v>29199</v>
      </c>
      <c r="M5389">
        <v>0</v>
      </c>
      <c r="N5389" t="s">
        <v>9822</v>
      </c>
      <c r="O5389" t="s">
        <v>43145</v>
      </c>
    </row>
    <row r="5390" spans="1:16" x14ac:dyDescent="0.3">
      <c r="A5390" t="s">
        <v>43146</v>
      </c>
      <c r="B5390" t="s">
        <v>3984</v>
      </c>
      <c r="C5390" t="s">
        <v>43147</v>
      </c>
      <c r="D5390" t="s">
        <v>43148</v>
      </c>
      <c r="E5390" t="s">
        <v>43149</v>
      </c>
      <c r="F5390" t="s">
        <v>43150</v>
      </c>
      <c r="G5390" t="s">
        <v>3917</v>
      </c>
      <c r="H5390">
        <v>33.426400000000001</v>
      </c>
      <c r="I5390">
        <v>51</v>
      </c>
      <c r="K5390" t="s">
        <v>43151</v>
      </c>
      <c r="L5390">
        <v>33</v>
      </c>
      <c r="M5390">
        <v>12801</v>
      </c>
      <c r="N5390" t="s">
        <v>18464</v>
      </c>
      <c r="O5390" t="s">
        <v>43152</v>
      </c>
    </row>
    <row r="5391" spans="1:16" x14ac:dyDescent="0.3">
      <c r="A5391" t="s">
        <v>43153</v>
      </c>
      <c r="B5391" t="s">
        <v>3984</v>
      </c>
      <c r="C5391" t="s">
        <v>43154</v>
      </c>
      <c r="D5391" t="s">
        <v>43155</v>
      </c>
      <c r="E5391" t="s">
        <v>43156</v>
      </c>
      <c r="F5391" t="s">
        <v>43157</v>
      </c>
      <c r="G5391" t="s">
        <v>3917</v>
      </c>
      <c r="H5391">
        <v>48.642200000000003</v>
      </c>
      <c r="I5391">
        <v>49.4</v>
      </c>
      <c r="K5391" t="s">
        <v>43158</v>
      </c>
      <c r="L5391">
        <v>187</v>
      </c>
      <c r="M5391">
        <v>18116</v>
      </c>
      <c r="N5391" t="s">
        <v>18464</v>
      </c>
      <c r="O5391" t="s">
        <v>43159</v>
      </c>
    </row>
    <row r="5392" spans="1:16" x14ac:dyDescent="0.3">
      <c r="A5392" t="s">
        <v>43160</v>
      </c>
      <c r="B5392" t="s">
        <v>3984</v>
      </c>
      <c r="C5392" t="s">
        <v>43161</v>
      </c>
      <c r="D5392" t="s">
        <v>43162</v>
      </c>
      <c r="E5392" t="s">
        <v>43163</v>
      </c>
      <c r="F5392" t="s">
        <v>43164</v>
      </c>
      <c r="G5392" t="s">
        <v>3917</v>
      </c>
      <c r="H5392">
        <v>34.433500000000002</v>
      </c>
      <c r="I5392">
        <v>47.9</v>
      </c>
      <c r="K5392" t="s">
        <v>43165</v>
      </c>
      <c r="L5392">
        <v>59</v>
      </c>
      <c r="M5392">
        <v>11704</v>
      </c>
      <c r="N5392" t="s">
        <v>18464</v>
      </c>
      <c r="O5392" t="s">
        <v>43166</v>
      </c>
      <c r="P5392" t="s">
        <v>43167</v>
      </c>
    </row>
    <row r="5393" spans="1:17" x14ac:dyDescent="0.3">
      <c r="A5393" t="s">
        <v>43168</v>
      </c>
      <c r="B5393" t="s">
        <v>3984</v>
      </c>
      <c r="C5393" t="s">
        <v>43169</v>
      </c>
      <c r="D5393" t="s">
        <v>43170</v>
      </c>
      <c r="E5393" t="s">
        <v>43171</v>
      </c>
      <c r="F5393" t="s">
        <v>43172</v>
      </c>
      <c r="G5393" t="s">
        <v>3917</v>
      </c>
      <c r="H5393">
        <v>49.288699999999999</v>
      </c>
      <c r="I5393">
        <v>48.9</v>
      </c>
      <c r="K5393" t="s">
        <v>43173</v>
      </c>
      <c r="L5393">
        <v>160</v>
      </c>
      <c r="M5393">
        <v>15784</v>
      </c>
      <c r="N5393" t="s">
        <v>18464</v>
      </c>
      <c r="O5393" t="s">
        <v>43174</v>
      </c>
    </row>
    <row r="5394" spans="1:17" x14ac:dyDescent="0.3">
      <c r="A5394" t="s">
        <v>43175</v>
      </c>
      <c r="B5394" t="s">
        <v>3984</v>
      </c>
      <c r="C5394" t="s">
        <v>43176</v>
      </c>
      <c r="D5394" t="s">
        <v>43177</v>
      </c>
      <c r="E5394" t="s">
        <v>43178</v>
      </c>
      <c r="F5394" t="s">
        <v>43179</v>
      </c>
      <c r="G5394" t="s">
        <v>3917</v>
      </c>
      <c r="H5394">
        <v>39.179600000000001</v>
      </c>
      <c r="I5394">
        <v>52</v>
      </c>
      <c r="K5394" t="s">
        <v>43180</v>
      </c>
      <c r="L5394">
        <v>557</v>
      </c>
      <c r="M5394">
        <v>14389</v>
      </c>
      <c r="N5394" t="s">
        <v>18464</v>
      </c>
      <c r="O5394" t="s">
        <v>43181</v>
      </c>
    </row>
    <row r="5395" spans="1:17" x14ac:dyDescent="0.3">
      <c r="A5395" t="s">
        <v>43182</v>
      </c>
      <c r="B5395" t="s">
        <v>3984</v>
      </c>
      <c r="C5395" t="s">
        <v>43183</v>
      </c>
      <c r="D5395" t="s">
        <v>43184</v>
      </c>
      <c r="E5395" t="s">
        <v>43185</v>
      </c>
      <c r="F5395" t="s">
        <v>43186</v>
      </c>
      <c r="G5395" t="s">
        <v>3917</v>
      </c>
      <c r="H5395">
        <v>49.576599999999999</v>
      </c>
      <c r="I5395">
        <v>47.8</v>
      </c>
      <c r="K5395" t="s">
        <v>43187</v>
      </c>
      <c r="L5395">
        <v>510</v>
      </c>
      <c r="M5395">
        <v>15585</v>
      </c>
      <c r="N5395" t="s">
        <v>18464</v>
      </c>
      <c r="O5395" t="s">
        <v>43188</v>
      </c>
    </row>
    <row r="5396" spans="1:17" x14ac:dyDescent="0.3">
      <c r="A5396" t="s">
        <v>43189</v>
      </c>
      <c r="B5396" t="s">
        <v>3984</v>
      </c>
      <c r="C5396" t="s">
        <v>43190</v>
      </c>
      <c r="D5396" t="s">
        <v>43191</v>
      </c>
      <c r="E5396" t="s">
        <v>43192</v>
      </c>
      <c r="F5396" t="s">
        <v>43193</v>
      </c>
      <c r="G5396" t="s">
        <v>3917</v>
      </c>
      <c r="H5396">
        <v>38.901000000000003</v>
      </c>
      <c r="I5396">
        <v>49.9</v>
      </c>
      <c r="K5396" t="s">
        <v>43194</v>
      </c>
      <c r="L5396">
        <v>55</v>
      </c>
      <c r="M5396">
        <v>14201</v>
      </c>
      <c r="N5396" t="s">
        <v>18464</v>
      </c>
      <c r="O5396" t="s">
        <v>43195</v>
      </c>
      <c r="P5396" t="s">
        <v>43196</v>
      </c>
    </row>
    <row r="5397" spans="1:17" x14ac:dyDescent="0.3">
      <c r="A5397" t="s">
        <v>43197</v>
      </c>
      <c r="B5397" t="s">
        <v>3984</v>
      </c>
      <c r="C5397" t="s">
        <v>43198</v>
      </c>
      <c r="D5397" t="s">
        <v>43199</v>
      </c>
      <c r="E5397" t="s">
        <v>43200</v>
      </c>
      <c r="F5397" t="s">
        <v>43201</v>
      </c>
      <c r="G5397" t="s">
        <v>3917</v>
      </c>
      <c r="H5397">
        <v>78.183499999999995</v>
      </c>
      <c r="I5397">
        <v>44.6</v>
      </c>
      <c r="K5397" t="s">
        <v>43202</v>
      </c>
      <c r="L5397">
        <v>321</v>
      </c>
      <c r="M5397">
        <v>16675</v>
      </c>
      <c r="N5397" t="s">
        <v>18464</v>
      </c>
      <c r="O5397" t="s">
        <v>43203</v>
      </c>
    </row>
    <row r="5398" spans="1:17" x14ac:dyDescent="0.3">
      <c r="A5398" t="s">
        <v>43204</v>
      </c>
      <c r="B5398" t="s">
        <v>3984</v>
      </c>
      <c r="C5398" t="s">
        <v>43205</v>
      </c>
      <c r="D5398" t="s">
        <v>43206</v>
      </c>
      <c r="E5398" t="s">
        <v>43207</v>
      </c>
      <c r="F5398" t="s">
        <v>43208</v>
      </c>
      <c r="G5398" t="s">
        <v>3917</v>
      </c>
      <c r="H5398">
        <v>31.159099999999999</v>
      </c>
      <c r="I5398">
        <v>48.5</v>
      </c>
      <c r="K5398" t="s">
        <v>43209</v>
      </c>
      <c r="L5398">
        <v>764</v>
      </c>
      <c r="M5398">
        <v>10171</v>
      </c>
      <c r="N5398" t="s">
        <v>8499</v>
      </c>
      <c r="O5398" t="s">
        <v>43210</v>
      </c>
    </row>
    <row r="5399" spans="1:17" x14ac:dyDescent="0.3">
      <c r="A5399" t="s">
        <v>43211</v>
      </c>
      <c r="B5399" t="s">
        <v>3984</v>
      </c>
      <c r="C5399" t="s">
        <v>43212</v>
      </c>
      <c r="D5399" t="s">
        <v>43213</v>
      </c>
      <c r="E5399" t="s">
        <v>43214</v>
      </c>
      <c r="F5399" t="s">
        <v>43215</v>
      </c>
      <c r="G5399" t="s">
        <v>3917</v>
      </c>
      <c r="H5399">
        <v>32.159999999999997</v>
      </c>
      <c r="I5399">
        <v>48.9</v>
      </c>
      <c r="K5399" t="s">
        <v>43216</v>
      </c>
      <c r="L5399">
        <v>730</v>
      </c>
      <c r="M5399">
        <v>11847</v>
      </c>
      <c r="N5399" t="s">
        <v>8499</v>
      </c>
      <c r="O5399" t="s">
        <v>43217</v>
      </c>
    </row>
    <row r="5400" spans="1:17" x14ac:dyDescent="0.3">
      <c r="A5400" t="s">
        <v>43218</v>
      </c>
      <c r="B5400" t="s">
        <v>3984</v>
      </c>
      <c r="C5400" t="s">
        <v>43219</v>
      </c>
      <c r="D5400" t="s">
        <v>43220</v>
      </c>
      <c r="E5400" t="s">
        <v>43221</v>
      </c>
      <c r="F5400" t="s">
        <v>43222</v>
      </c>
      <c r="G5400" t="s">
        <v>3917</v>
      </c>
      <c r="H5400">
        <v>47.745800000000003</v>
      </c>
      <c r="I5400">
        <v>51.4</v>
      </c>
      <c r="K5400" t="s">
        <v>43223</v>
      </c>
      <c r="L5400">
        <v>101</v>
      </c>
      <c r="M5400">
        <v>17296</v>
      </c>
      <c r="N5400" t="s">
        <v>8499</v>
      </c>
      <c r="O5400" t="s">
        <v>43224</v>
      </c>
      <c r="P5400" t="s">
        <v>43225</v>
      </c>
    </row>
    <row r="5401" spans="1:17" x14ac:dyDescent="0.3">
      <c r="A5401" t="s">
        <v>43226</v>
      </c>
      <c r="B5401" t="s">
        <v>3984</v>
      </c>
      <c r="C5401" t="s">
        <v>43227</v>
      </c>
      <c r="D5401" t="s">
        <v>43228</v>
      </c>
      <c r="E5401" t="s">
        <v>43229</v>
      </c>
      <c r="F5401" t="s">
        <v>43230</v>
      </c>
      <c r="G5401" t="s">
        <v>3917</v>
      </c>
      <c r="H5401">
        <v>26.979700000000001</v>
      </c>
      <c r="I5401">
        <v>53</v>
      </c>
      <c r="K5401" t="s">
        <v>43231</v>
      </c>
      <c r="L5401">
        <v>94</v>
      </c>
      <c r="M5401">
        <v>10405</v>
      </c>
      <c r="N5401" t="s">
        <v>8499</v>
      </c>
      <c r="O5401" t="s">
        <v>43232</v>
      </c>
      <c r="P5401" t="s">
        <v>43233</v>
      </c>
      <c r="Q5401">
        <v>24</v>
      </c>
    </row>
    <row r="5402" spans="1:17" x14ac:dyDescent="0.3">
      <c r="A5402" t="s">
        <v>43234</v>
      </c>
      <c r="B5402" t="s">
        <v>3984</v>
      </c>
      <c r="C5402" t="s">
        <v>43235</v>
      </c>
      <c r="D5402" t="s">
        <v>43236</v>
      </c>
      <c r="E5402" t="s">
        <v>43237</v>
      </c>
      <c r="F5402" t="s">
        <v>43238</v>
      </c>
      <c r="G5402" t="s">
        <v>3917</v>
      </c>
      <c r="H5402">
        <v>61.207700000000003</v>
      </c>
      <c r="I5402">
        <v>41.6</v>
      </c>
      <c r="K5402" t="s">
        <v>43239</v>
      </c>
      <c r="L5402">
        <v>611</v>
      </c>
      <c r="M5402">
        <v>13746</v>
      </c>
      <c r="N5402" t="s">
        <v>8499</v>
      </c>
      <c r="O5402" t="s">
        <v>43240</v>
      </c>
    </row>
    <row r="5403" spans="1:17" x14ac:dyDescent="0.3">
      <c r="A5403" t="s">
        <v>43241</v>
      </c>
      <c r="B5403" t="s">
        <v>3984</v>
      </c>
      <c r="C5403" t="s">
        <v>43242</v>
      </c>
      <c r="D5403" t="s">
        <v>43243</v>
      </c>
      <c r="E5403" t="s">
        <v>43244</v>
      </c>
      <c r="F5403" t="s">
        <v>43245</v>
      </c>
      <c r="G5403" t="s">
        <v>3917</v>
      </c>
      <c r="H5403">
        <v>30.5594</v>
      </c>
      <c r="I5403">
        <v>52.2</v>
      </c>
      <c r="K5403" t="s">
        <v>43246</v>
      </c>
      <c r="L5403">
        <v>699</v>
      </c>
      <c r="M5403">
        <v>11835</v>
      </c>
      <c r="N5403" t="s">
        <v>18464</v>
      </c>
      <c r="O5403" t="s">
        <v>43247</v>
      </c>
    </row>
    <row r="5404" spans="1:17" x14ac:dyDescent="0.3">
      <c r="A5404" t="s">
        <v>43248</v>
      </c>
      <c r="B5404" t="s">
        <v>3912</v>
      </c>
      <c r="C5404" t="s">
        <v>43249</v>
      </c>
      <c r="D5404" t="s">
        <v>43250</v>
      </c>
      <c r="E5404" t="s">
        <v>43251</v>
      </c>
      <c r="F5404" t="s">
        <v>43252</v>
      </c>
      <c r="G5404" t="s">
        <v>3917</v>
      </c>
      <c r="H5404">
        <v>70.962699999999998</v>
      </c>
      <c r="I5404">
        <v>46.3</v>
      </c>
      <c r="K5404" t="s">
        <v>43253</v>
      </c>
      <c r="L5404">
        <v>29989</v>
      </c>
      <c r="M5404">
        <v>0</v>
      </c>
      <c r="N5404" t="s">
        <v>24801</v>
      </c>
      <c r="O5404" t="s">
        <v>43254</v>
      </c>
    </row>
    <row r="5405" spans="1:17" x14ac:dyDescent="0.3">
      <c r="A5405" t="s">
        <v>43255</v>
      </c>
      <c r="B5405" t="s">
        <v>3984</v>
      </c>
      <c r="C5405" t="s">
        <v>43256</v>
      </c>
      <c r="D5405" t="s">
        <v>43257</v>
      </c>
      <c r="E5405" t="s">
        <v>43258</v>
      </c>
      <c r="F5405" t="s">
        <v>43259</v>
      </c>
      <c r="G5405" t="s">
        <v>3917</v>
      </c>
      <c r="H5405">
        <v>25.7896</v>
      </c>
      <c r="I5405">
        <v>56.6</v>
      </c>
      <c r="K5405" t="s">
        <v>43260</v>
      </c>
      <c r="L5405">
        <v>44</v>
      </c>
      <c r="M5405">
        <v>10178</v>
      </c>
      <c r="N5405" t="s">
        <v>11163</v>
      </c>
      <c r="O5405" t="s">
        <v>43261</v>
      </c>
    </row>
    <row r="5406" spans="1:17" x14ac:dyDescent="0.3">
      <c r="A5406" t="s">
        <v>43262</v>
      </c>
      <c r="B5406" t="s">
        <v>4226</v>
      </c>
      <c r="C5406" t="s">
        <v>43263</v>
      </c>
      <c r="D5406" t="s">
        <v>43264</v>
      </c>
      <c r="E5406" t="s">
        <v>43265</v>
      </c>
      <c r="F5406" t="s">
        <v>43266</v>
      </c>
      <c r="G5406" t="s">
        <v>3917</v>
      </c>
      <c r="H5406">
        <v>393.03699999999998</v>
      </c>
      <c r="I5406">
        <v>40.299999999999997</v>
      </c>
      <c r="K5406" t="s">
        <v>43267</v>
      </c>
      <c r="L5406">
        <v>960</v>
      </c>
      <c r="M5406">
        <v>29175</v>
      </c>
      <c r="N5406" t="s">
        <v>24801</v>
      </c>
      <c r="O5406" t="s">
        <v>43268</v>
      </c>
      <c r="P5406" t="s">
        <v>43269</v>
      </c>
    </row>
    <row r="5407" spans="1:17" x14ac:dyDescent="0.3">
      <c r="A5407" t="s">
        <v>43270</v>
      </c>
      <c r="B5407" t="s">
        <v>3984</v>
      </c>
      <c r="C5407" t="s">
        <v>43271</v>
      </c>
      <c r="D5407" t="s">
        <v>43272</v>
      </c>
      <c r="E5407" t="s">
        <v>43273</v>
      </c>
      <c r="F5407" t="s">
        <v>43274</v>
      </c>
      <c r="G5407" t="s">
        <v>3917</v>
      </c>
      <c r="H5407">
        <v>36.781799999999997</v>
      </c>
      <c r="I5407">
        <v>46.5</v>
      </c>
      <c r="K5407" t="s">
        <v>43275</v>
      </c>
      <c r="L5407">
        <v>363</v>
      </c>
      <c r="M5407">
        <v>13684</v>
      </c>
      <c r="N5407" t="s">
        <v>24801</v>
      </c>
      <c r="O5407" t="s">
        <v>43276</v>
      </c>
    </row>
    <row r="5408" spans="1:17" x14ac:dyDescent="0.3">
      <c r="A5408" t="s">
        <v>43277</v>
      </c>
      <c r="B5408" t="s">
        <v>3984</v>
      </c>
      <c r="C5408" t="s">
        <v>43278</v>
      </c>
      <c r="D5408" t="s">
        <v>43279</v>
      </c>
      <c r="E5408" t="s">
        <v>43280</v>
      </c>
      <c r="F5408" t="s">
        <v>43281</v>
      </c>
      <c r="G5408" t="s">
        <v>3917</v>
      </c>
      <c r="H5408">
        <v>45.074399999999997</v>
      </c>
      <c r="I5408">
        <v>47.6</v>
      </c>
      <c r="K5408" t="s">
        <v>43282</v>
      </c>
      <c r="L5408">
        <v>139</v>
      </c>
      <c r="M5408">
        <v>15040</v>
      </c>
      <c r="N5408" t="s">
        <v>8499</v>
      </c>
      <c r="O5408" t="s">
        <v>43283</v>
      </c>
    </row>
    <row r="5409" spans="1:17" x14ac:dyDescent="0.3">
      <c r="A5409" t="s">
        <v>43284</v>
      </c>
      <c r="B5409" t="s">
        <v>3984</v>
      </c>
      <c r="C5409" t="s">
        <v>43285</v>
      </c>
      <c r="D5409" t="s">
        <v>43286</v>
      </c>
      <c r="E5409" t="s">
        <v>43287</v>
      </c>
      <c r="F5409" t="s">
        <v>43288</v>
      </c>
      <c r="G5409" t="s">
        <v>3917</v>
      </c>
      <c r="H5409">
        <v>69.030600000000007</v>
      </c>
      <c r="I5409">
        <v>42</v>
      </c>
      <c r="K5409" t="s">
        <v>43289</v>
      </c>
      <c r="L5409">
        <v>200</v>
      </c>
      <c r="M5409">
        <v>15946</v>
      </c>
      <c r="N5409" t="s">
        <v>8499</v>
      </c>
      <c r="O5409" t="s">
        <v>43290</v>
      </c>
      <c r="P5409" t="s">
        <v>43291</v>
      </c>
    </row>
    <row r="5410" spans="1:17" x14ac:dyDescent="0.3">
      <c r="A5410" t="s">
        <v>43292</v>
      </c>
      <c r="B5410" t="s">
        <v>3984</v>
      </c>
      <c r="C5410" t="s">
        <v>43293</v>
      </c>
      <c r="D5410" t="s">
        <v>43294</v>
      </c>
      <c r="E5410" t="s">
        <v>43295</v>
      </c>
      <c r="F5410" t="s">
        <v>43296</v>
      </c>
      <c r="G5410" t="s">
        <v>3917</v>
      </c>
      <c r="H5410">
        <v>31.143699999999999</v>
      </c>
      <c r="I5410">
        <v>56.1</v>
      </c>
      <c r="K5410" t="s">
        <v>43297</v>
      </c>
      <c r="L5410">
        <v>68</v>
      </c>
      <c r="M5410">
        <v>10230</v>
      </c>
      <c r="N5410" t="s">
        <v>8499</v>
      </c>
      <c r="O5410" t="s">
        <v>43298</v>
      </c>
    </row>
    <row r="5411" spans="1:17" x14ac:dyDescent="0.3">
      <c r="A5411" t="s">
        <v>43299</v>
      </c>
      <c r="B5411" t="s">
        <v>3984</v>
      </c>
      <c r="C5411" t="s">
        <v>43300</v>
      </c>
      <c r="D5411" t="s">
        <v>43301</v>
      </c>
      <c r="E5411" t="s">
        <v>43302</v>
      </c>
      <c r="F5411" t="s">
        <v>43303</v>
      </c>
      <c r="G5411" t="s">
        <v>3917</v>
      </c>
      <c r="H5411">
        <v>43.412199999999999</v>
      </c>
      <c r="I5411">
        <v>50</v>
      </c>
      <c r="K5411" t="s">
        <v>43304</v>
      </c>
      <c r="L5411">
        <v>49</v>
      </c>
      <c r="M5411">
        <v>15150</v>
      </c>
      <c r="N5411" t="s">
        <v>8499</v>
      </c>
      <c r="O5411" t="s">
        <v>43305</v>
      </c>
    </row>
    <row r="5412" spans="1:17" x14ac:dyDescent="0.3">
      <c r="A5412" t="s">
        <v>43306</v>
      </c>
      <c r="B5412" t="s">
        <v>3984</v>
      </c>
      <c r="C5412" t="s">
        <v>43307</v>
      </c>
      <c r="D5412" t="s">
        <v>43308</v>
      </c>
      <c r="E5412" t="s">
        <v>43309</v>
      </c>
      <c r="F5412" t="s">
        <v>43310</v>
      </c>
      <c r="G5412" t="s">
        <v>3917</v>
      </c>
      <c r="H5412">
        <v>20.432400000000001</v>
      </c>
      <c r="I5412">
        <v>56.5</v>
      </c>
      <c r="K5412" t="s">
        <v>43311</v>
      </c>
      <c r="L5412">
        <v>39</v>
      </c>
      <c r="M5412">
        <v>9827</v>
      </c>
      <c r="N5412" t="s">
        <v>8499</v>
      </c>
      <c r="O5412" t="s">
        <v>43312</v>
      </c>
      <c r="P5412" t="s">
        <v>43313</v>
      </c>
    </row>
    <row r="5413" spans="1:17" x14ac:dyDescent="0.3">
      <c r="A5413" t="s">
        <v>43314</v>
      </c>
      <c r="B5413" t="s">
        <v>3984</v>
      </c>
      <c r="C5413" t="s">
        <v>43315</v>
      </c>
      <c r="D5413" t="s">
        <v>43316</v>
      </c>
      <c r="E5413" t="s">
        <v>43317</v>
      </c>
      <c r="F5413" t="s">
        <v>43318</v>
      </c>
      <c r="G5413" t="s">
        <v>3989</v>
      </c>
      <c r="H5413">
        <v>24.218</v>
      </c>
      <c r="I5413">
        <v>49.9</v>
      </c>
      <c r="K5413" t="s">
        <v>43319</v>
      </c>
      <c r="L5413">
        <v>395</v>
      </c>
      <c r="M5413">
        <v>0</v>
      </c>
      <c r="N5413" t="s">
        <v>8410</v>
      </c>
      <c r="O5413" t="s">
        <v>43320</v>
      </c>
    </row>
    <row r="5414" spans="1:17" x14ac:dyDescent="0.3">
      <c r="A5414" t="s">
        <v>43321</v>
      </c>
      <c r="B5414" t="s">
        <v>4267</v>
      </c>
      <c r="C5414" t="s">
        <v>43322</v>
      </c>
      <c r="D5414" t="s">
        <v>43323</v>
      </c>
      <c r="E5414" t="s">
        <v>43324</v>
      </c>
      <c r="F5414" t="s">
        <v>43325</v>
      </c>
      <c r="G5414" t="s">
        <v>3917</v>
      </c>
      <c r="H5414">
        <v>2551.87</v>
      </c>
      <c r="I5414">
        <v>33.299999999999997</v>
      </c>
      <c r="K5414" t="s">
        <v>43326</v>
      </c>
      <c r="L5414">
        <v>16531</v>
      </c>
      <c r="M5414">
        <v>29944</v>
      </c>
      <c r="N5414" t="s">
        <v>8410</v>
      </c>
      <c r="O5414" t="s">
        <v>43327</v>
      </c>
      <c r="P5414" t="s">
        <v>43328</v>
      </c>
    </row>
    <row r="5415" spans="1:17" x14ac:dyDescent="0.3">
      <c r="A5415" t="s">
        <v>43329</v>
      </c>
      <c r="B5415" t="s">
        <v>4226</v>
      </c>
      <c r="C5415" t="s">
        <v>43330</v>
      </c>
      <c r="D5415" t="s">
        <v>43331</v>
      </c>
      <c r="E5415" t="s">
        <v>43332</v>
      </c>
      <c r="F5415" t="s">
        <v>43333</v>
      </c>
      <c r="G5415" t="s">
        <v>3989</v>
      </c>
      <c r="H5415">
        <v>299.55</v>
      </c>
      <c r="I5415">
        <v>37.5</v>
      </c>
      <c r="K5415" t="s">
        <v>43334</v>
      </c>
      <c r="L5415">
        <v>90201</v>
      </c>
      <c r="M5415">
        <v>0</v>
      </c>
      <c r="N5415" t="s">
        <v>8410</v>
      </c>
      <c r="O5415" t="s">
        <v>43335</v>
      </c>
    </row>
    <row r="5416" spans="1:17" x14ac:dyDescent="0.3">
      <c r="A5416" t="s">
        <v>43336</v>
      </c>
      <c r="B5416" t="s">
        <v>4226</v>
      </c>
      <c r="C5416" t="s">
        <v>43337</v>
      </c>
      <c r="D5416" t="s">
        <v>43338</v>
      </c>
      <c r="E5416" t="s">
        <v>43339</v>
      </c>
      <c r="F5416" t="s">
        <v>43340</v>
      </c>
      <c r="G5416" t="s">
        <v>3989</v>
      </c>
      <c r="H5416">
        <v>294.05</v>
      </c>
      <c r="I5416">
        <v>38</v>
      </c>
      <c r="K5416" t="s">
        <v>43341</v>
      </c>
      <c r="L5416">
        <v>77144</v>
      </c>
      <c r="M5416">
        <v>0</v>
      </c>
      <c r="N5416" t="s">
        <v>8410</v>
      </c>
      <c r="O5416" t="s">
        <v>43342</v>
      </c>
    </row>
    <row r="5417" spans="1:17" x14ac:dyDescent="0.3">
      <c r="A5417" t="s">
        <v>43343</v>
      </c>
      <c r="B5417" t="s">
        <v>4226</v>
      </c>
      <c r="C5417" t="s">
        <v>43344</v>
      </c>
      <c r="D5417" t="s">
        <v>43345</v>
      </c>
      <c r="E5417" t="s">
        <v>43346</v>
      </c>
      <c r="F5417" t="s">
        <v>43347</v>
      </c>
      <c r="G5417" t="s">
        <v>3989</v>
      </c>
      <c r="H5417">
        <v>284.61099999999999</v>
      </c>
      <c r="I5417">
        <v>37.299999999999997</v>
      </c>
      <c r="K5417" t="s">
        <v>43348</v>
      </c>
      <c r="L5417">
        <v>47286</v>
      </c>
      <c r="M5417">
        <v>0</v>
      </c>
      <c r="N5417" t="s">
        <v>8410</v>
      </c>
      <c r="O5417" t="s">
        <v>43349</v>
      </c>
    </row>
    <row r="5418" spans="1:17" x14ac:dyDescent="0.3">
      <c r="A5418" t="s">
        <v>43350</v>
      </c>
      <c r="B5418" t="s">
        <v>4226</v>
      </c>
      <c r="C5418" t="s">
        <v>43330</v>
      </c>
      <c r="D5418" t="s">
        <v>43351</v>
      </c>
      <c r="E5418" t="s">
        <v>43352</v>
      </c>
      <c r="F5418" t="s">
        <v>43353</v>
      </c>
      <c r="G5418" t="s">
        <v>3989</v>
      </c>
      <c r="H5418">
        <v>307.10199999999998</v>
      </c>
      <c r="I5418">
        <v>37.700000000000003</v>
      </c>
      <c r="K5418" t="s">
        <v>43354</v>
      </c>
      <c r="L5418">
        <v>112753</v>
      </c>
      <c r="M5418">
        <v>0</v>
      </c>
      <c r="N5418" t="s">
        <v>8410</v>
      </c>
      <c r="O5418" t="s">
        <v>43355</v>
      </c>
    </row>
    <row r="5419" spans="1:17" x14ac:dyDescent="0.3">
      <c r="A5419" t="s">
        <v>43356</v>
      </c>
      <c r="B5419" t="s">
        <v>3923</v>
      </c>
      <c r="C5419">
        <v>15003</v>
      </c>
      <c r="D5419" t="s">
        <v>43357</v>
      </c>
      <c r="E5419" t="s">
        <v>8407</v>
      </c>
      <c r="F5419" t="s">
        <v>43358</v>
      </c>
      <c r="G5419" t="s">
        <v>3917</v>
      </c>
      <c r="H5419">
        <v>293.57900000000001</v>
      </c>
      <c r="I5419">
        <v>38.200000000000003</v>
      </c>
      <c r="K5419" t="s">
        <v>43359</v>
      </c>
      <c r="L5419">
        <v>2654</v>
      </c>
      <c r="M5419">
        <v>0</v>
      </c>
      <c r="N5419" t="s">
        <v>8410</v>
      </c>
      <c r="O5419" t="s">
        <v>43360</v>
      </c>
    </row>
    <row r="5420" spans="1:17" x14ac:dyDescent="0.3">
      <c r="A5420" t="s">
        <v>43361</v>
      </c>
      <c r="B5420" t="s">
        <v>4347</v>
      </c>
      <c r="C5420" t="s">
        <v>43362</v>
      </c>
      <c r="D5420" t="s">
        <v>43363</v>
      </c>
      <c r="E5420" t="s">
        <v>43364</v>
      </c>
      <c r="F5420" t="s">
        <v>43365</v>
      </c>
      <c r="G5420" t="s">
        <v>3917</v>
      </c>
      <c r="H5420">
        <v>21.483000000000001</v>
      </c>
      <c r="I5420">
        <v>47.6</v>
      </c>
      <c r="K5420" t="s">
        <v>43366</v>
      </c>
      <c r="L5420">
        <v>54</v>
      </c>
      <c r="M5420">
        <v>0</v>
      </c>
      <c r="N5420" t="s">
        <v>8410</v>
      </c>
      <c r="O5420" t="s">
        <v>43367</v>
      </c>
      <c r="Q5420">
        <v>25</v>
      </c>
    </row>
    <row r="5421" spans="1:17" x14ac:dyDescent="0.3">
      <c r="A5421" t="s">
        <v>43368</v>
      </c>
      <c r="B5421" t="s">
        <v>3984</v>
      </c>
      <c r="C5421" t="s">
        <v>43369</v>
      </c>
      <c r="D5421" t="s">
        <v>43370</v>
      </c>
      <c r="E5421" t="s">
        <v>43371</v>
      </c>
      <c r="F5421" t="s">
        <v>43372</v>
      </c>
      <c r="G5421" t="s">
        <v>3989</v>
      </c>
      <c r="H5421">
        <v>25.868300000000001</v>
      </c>
      <c r="I5421">
        <v>51.6</v>
      </c>
      <c r="K5421" t="s">
        <v>43373</v>
      </c>
      <c r="L5421">
        <v>100</v>
      </c>
      <c r="M5421">
        <v>0</v>
      </c>
      <c r="N5421" t="s">
        <v>8976</v>
      </c>
      <c r="O5421" t="s">
        <v>43374</v>
      </c>
    </row>
    <row r="5422" spans="1:17" x14ac:dyDescent="0.3">
      <c r="A5422" t="s">
        <v>43375</v>
      </c>
      <c r="B5422" t="s">
        <v>4226</v>
      </c>
      <c r="C5422" t="s">
        <v>43376</v>
      </c>
      <c r="D5422" t="s">
        <v>43377</v>
      </c>
      <c r="E5422" t="s">
        <v>43378</v>
      </c>
      <c r="F5422" t="s">
        <v>43379</v>
      </c>
      <c r="G5422" t="s">
        <v>3906</v>
      </c>
      <c r="H5422">
        <v>1538.69</v>
      </c>
      <c r="I5422">
        <v>31.405899999999999</v>
      </c>
      <c r="J5422" t="s">
        <v>43380</v>
      </c>
      <c r="K5422" t="s">
        <v>43381</v>
      </c>
      <c r="L5422">
        <v>5520</v>
      </c>
      <c r="M5422">
        <v>25246</v>
      </c>
      <c r="N5422" t="s">
        <v>8976</v>
      </c>
      <c r="O5422" t="s">
        <v>43382</v>
      </c>
      <c r="P5422" t="s">
        <v>43383</v>
      </c>
    </row>
    <row r="5423" spans="1:17" x14ac:dyDescent="0.3">
      <c r="A5423" t="s">
        <v>43384</v>
      </c>
      <c r="B5423" t="s">
        <v>3984</v>
      </c>
      <c r="C5423" t="s">
        <v>43385</v>
      </c>
      <c r="D5423" t="s">
        <v>43386</v>
      </c>
      <c r="E5423" t="s">
        <v>43387</v>
      </c>
      <c r="F5423" t="s">
        <v>43388</v>
      </c>
      <c r="G5423" t="s">
        <v>3917</v>
      </c>
      <c r="H5423">
        <v>33.336100000000002</v>
      </c>
      <c r="I5423">
        <v>52.6</v>
      </c>
      <c r="K5423" t="s">
        <v>43389</v>
      </c>
      <c r="L5423">
        <v>75</v>
      </c>
      <c r="M5423">
        <v>12940</v>
      </c>
      <c r="N5423" t="s">
        <v>8499</v>
      </c>
      <c r="O5423" t="s">
        <v>43390</v>
      </c>
      <c r="P5423" t="s">
        <v>43391</v>
      </c>
    </row>
    <row r="5424" spans="1:17" x14ac:dyDescent="0.3">
      <c r="A5424" t="s">
        <v>43392</v>
      </c>
      <c r="B5424" t="s">
        <v>3984</v>
      </c>
      <c r="C5424" t="s">
        <v>43393</v>
      </c>
      <c r="D5424" t="s">
        <v>43394</v>
      </c>
      <c r="E5424" t="s">
        <v>43395</v>
      </c>
      <c r="F5424" t="s">
        <v>43396</v>
      </c>
      <c r="G5424" t="s">
        <v>3917</v>
      </c>
      <c r="H5424">
        <v>38.236899999999999</v>
      </c>
      <c r="I5424">
        <v>49.7</v>
      </c>
      <c r="K5424" t="s">
        <v>43397</v>
      </c>
      <c r="L5424">
        <v>233</v>
      </c>
      <c r="M5424">
        <v>12935</v>
      </c>
      <c r="N5424" t="s">
        <v>8499</v>
      </c>
      <c r="O5424" t="s">
        <v>43398</v>
      </c>
    </row>
    <row r="5425" spans="1:17" x14ac:dyDescent="0.3">
      <c r="A5425" t="s">
        <v>43399</v>
      </c>
      <c r="B5425" t="s">
        <v>3984</v>
      </c>
      <c r="C5425" t="s">
        <v>43400</v>
      </c>
      <c r="D5425" t="s">
        <v>43401</v>
      </c>
      <c r="E5425" t="s">
        <v>43402</v>
      </c>
      <c r="F5425" t="s">
        <v>43403</v>
      </c>
      <c r="G5425" t="s">
        <v>3917</v>
      </c>
      <c r="H5425">
        <v>37.120699999999999</v>
      </c>
      <c r="I5425">
        <v>43.8</v>
      </c>
      <c r="K5425" t="s">
        <v>43404</v>
      </c>
      <c r="L5425">
        <v>58</v>
      </c>
      <c r="M5425">
        <v>12493</v>
      </c>
      <c r="N5425" t="s">
        <v>18509</v>
      </c>
      <c r="O5425" t="s">
        <v>43405</v>
      </c>
    </row>
    <row r="5426" spans="1:17" x14ac:dyDescent="0.3">
      <c r="A5426" t="s">
        <v>43406</v>
      </c>
      <c r="B5426" t="s">
        <v>3923</v>
      </c>
      <c r="C5426" t="s">
        <v>43407</v>
      </c>
      <c r="D5426" t="s">
        <v>43408</v>
      </c>
      <c r="E5426" t="s">
        <v>43409</v>
      </c>
      <c r="F5426" t="s">
        <v>43410</v>
      </c>
      <c r="G5426" t="s">
        <v>3917</v>
      </c>
      <c r="H5426">
        <v>449.66800000000001</v>
      </c>
      <c r="I5426">
        <v>36.799999999999997</v>
      </c>
      <c r="K5426" t="s">
        <v>43411</v>
      </c>
      <c r="L5426">
        <v>12410</v>
      </c>
      <c r="M5426">
        <v>52686</v>
      </c>
      <c r="N5426" t="s">
        <v>11065</v>
      </c>
      <c r="O5426" t="s">
        <v>43412</v>
      </c>
    </row>
    <row r="5427" spans="1:17" x14ac:dyDescent="0.3">
      <c r="A5427" t="s">
        <v>43413</v>
      </c>
      <c r="B5427" t="s">
        <v>4226</v>
      </c>
      <c r="C5427" t="s">
        <v>43414</v>
      </c>
      <c r="D5427" t="s">
        <v>43415</v>
      </c>
      <c r="E5427" t="s">
        <v>43416</v>
      </c>
      <c r="F5427" t="s">
        <v>43417</v>
      </c>
      <c r="G5427" t="s">
        <v>3989</v>
      </c>
      <c r="H5427">
        <v>270.93700000000001</v>
      </c>
      <c r="I5427">
        <v>38.6</v>
      </c>
      <c r="K5427" t="s">
        <v>43418</v>
      </c>
      <c r="L5427">
        <v>774</v>
      </c>
      <c r="M5427">
        <v>0</v>
      </c>
      <c r="N5427" t="s">
        <v>13273</v>
      </c>
      <c r="O5427" t="s">
        <v>43419</v>
      </c>
    </row>
    <row r="5428" spans="1:17" x14ac:dyDescent="0.3">
      <c r="A5428" t="s">
        <v>43420</v>
      </c>
      <c r="B5428" t="s">
        <v>3984</v>
      </c>
      <c r="C5428" t="s">
        <v>43421</v>
      </c>
      <c r="D5428" t="s">
        <v>43422</v>
      </c>
      <c r="E5428" t="s">
        <v>31080</v>
      </c>
      <c r="F5428" t="s">
        <v>43423</v>
      </c>
      <c r="G5428" t="s">
        <v>3917</v>
      </c>
      <c r="H5428">
        <v>13.791</v>
      </c>
      <c r="I5428">
        <v>33.5</v>
      </c>
      <c r="K5428" t="s">
        <v>43424</v>
      </c>
      <c r="L5428">
        <v>47</v>
      </c>
      <c r="M5428">
        <v>0</v>
      </c>
      <c r="N5428" t="s">
        <v>5387</v>
      </c>
      <c r="O5428" t="s">
        <v>43425</v>
      </c>
      <c r="Q5428">
        <v>25</v>
      </c>
    </row>
    <row r="5429" spans="1:17" x14ac:dyDescent="0.3">
      <c r="A5429" t="s">
        <v>43426</v>
      </c>
      <c r="B5429" t="s">
        <v>3984</v>
      </c>
      <c r="C5429" t="s">
        <v>43427</v>
      </c>
      <c r="D5429" t="s">
        <v>43428</v>
      </c>
      <c r="E5429" t="s">
        <v>31080</v>
      </c>
      <c r="F5429" t="s">
        <v>43429</v>
      </c>
      <c r="G5429" t="s">
        <v>3917</v>
      </c>
      <c r="H5429">
        <v>15.3704</v>
      </c>
      <c r="I5429">
        <v>36.200000000000003</v>
      </c>
      <c r="K5429" t="s">
        <v>43430</v>
      </c>
      <c r="L5429">
        <v>96</v>
      </c>
      <c r="M5429">
        <v>0</v>
      </c>
      <c r="N5429" t="s">
        <v>5387</v>
      </c>
      <c r="O5429" t="s">
        <v>43431</v>
      </c>
      <c r="Q5429">
        <v>25</v>
      </c>
    </row>
    <row r="5430" spans="1:17" x14ac:dyDescent="0.3">
      <c r="A5430" t="s">
        <v>43432</v>
      </c>
      <c r="B5430" t="s">
        <v>3984</v>
      </c>
      <c r="C5430" t="s">
        <v>43433</v>
      </c>
      <c r="D5430" t="s">
        <v>43434</v>
      </c>
      <c r="E5430" t="s">
        <v>43435</v>
      </c>
      <c r="F5430" t="s">
        <v>43436</v>
      </c>
      <c r="G5430" t="s">
        <v>3917</v>
      </c>
      <c r="H5430">
        <v>35.440100000000001</v>
      </c>
      <c r="I5430">
        <v>47.5</v>
      </c>
      <c r="K5430" t="s">
        <v>43437</v>
      </c>
      <c r="L5430">
        <v>122</v>
      </c>
      <c r="M5430">
        <v>11218</v>
      </c>
      <c r="N5430" t="s">
        <v>8499</v>
      </c>
      <c r="O5430" t="s">
        <v>43438</v>
      </c>
      <c r="P5430" t="s">
        <v>43439</v>
      </c>
    </row>
    <row r="5431" spans="1:17" x14ac:dyDescent="0.3">
      <c r="A5431" t="s">
        <v>43440</v>
      </c>
      <c r="B5431" t="s">
        <v>3984</v>
      </c>
      <c r="C5431" t="s">
        <v>43441</v>
      </c>
      <c r="D5431" t="s">
        <v>43442</v>
      </c>
      <c r="E5431" t="s">
        <v>43443</v>
      </c>
      <c r="F5431" t="s">
        <v>43444</v>
      </c>
      <c r="G5431" t="s">
        <v>3917</v>
      </c>
      <c r="H5431">
        <v>37.009799999999998</v>
      </c>
      <c r="I5431">
        <v>53.3</v>
      </c>
      <c r="K5431" t="s">
        <v>43445</v>
      </c>
      <c r="L5431">
        <v>468</v>
      </c>
      <c r="M5431">
        <v>15194</v>
      </c>
      <c r="N5431" t="s">
        <v>8499</v>
      </c>
      <c r="O5431" t="s">
        <v>43446</v>
      </c>
    </row>
    <row r="5432" spans="1:17" x14ac:dyDescent="0.3">
      <c r="A5432" t="s">
        <v>43447</v>
      </c>
      <c r="B5432" t="s">
        <v>3984</v>
      </c>
      <c r="C5432" t="s">
        <v>43448</v>
      </c>
      <c r="D5432" t="s">
        <v>43449</v>
      </c>
      <c r="E5432" t="s">
        <v>43450</v>
      </c>
      <c r="F5432" t="s">
        <v>43451</v>
      </c>
      <c r="G5432" t="s">
        <v>3917</v>
      </c>
      <c r="H5432">
        <v>28.443100000000001</v>
      </c>
      <c r="I5432">
        <v>52.2</v>
      </c>
      <c r="K5432" t="s">
        <v>43452</v>
      </c>
      <c r="L5432">
        <v>273</v>
      </c>
      <c r="M5432">
        <v>10998</v>
      </c>
      <c r="N5432" t="s">
        <v>8499</v>
      </c>
      <c r="O5432" t="s">
        <v>43453</v>
      </c>
    </row>
    <row r="5433" spans="1:17" x14ac:dyDescent="0.3">
      <c r="A5433" t="s">
        <v>43454</v>
      </c>
      <c r="B5433" t="s">
        <v>3984</v>
      </c>
      <c r="C5433" t="s">
        <v>43455</v>
      </c>
      <c r="D5433" t="s">
        <v>43456</v>
      </c>
      <c r="E5433" t="s">
        <v>43457</v>
      </c>
      <c r="F5433" t="s">
        <v>43458</v>
      </c>
      <c r="G5433" t="s">
        <v>3917</v>
      </c>
      <c r="H5433">
        <v>47.275100000000002</v>
      </c>
      <c r="I5433">
        <v>50.5</v>
      </c>
      <c r="K5433" t="s">
        <v>43459</v>
      </c>
      <c r="L5433">
        <v>73</v>
      </c>
      <c r="M5433">
        <v>16792</v>
      </c>
      <c r="N5433" t="s">
        <v>8499</v>
      </c>
      <c r="O5433" t="s">
        <v>43460</v>
      </c>
      <c r="P5433" t="s">
        <v>43461</v>
      </c>
    </row>
    <row r="5434" spans="1:17" x14ac:dyDescent="0.3">
      <c r="A5434" t="s">
        <v>43462</v>
      </c>
      <c r="B5434" t="s">
        <v>3984</v>
      </c>
      <c r="C5434" t="s">
        <v>43463</v>
      </c>
      <c r="D5434" t="s">
        <v>43464</v>
      </c>
      <c r="E5434" t="s">
        <v>43465</v>
      </c>
      <c r="F5434" t="s">
        <v>43466</v>
      </c>
      <c r="G5434" t="s">
        <v>3917</v>
      </c>
      <c r="H5434">
        <v>41.683799999999998</v>
      </c>
      <c r="I5434">
        <v>51.7</v>
      </c>
      <c r="K5434" t="s">
        <v>43467</v>
      </c>
      <c r="L5434">
        <v>72</v>
      </c>
      <c r="M5434">
        <v>16026</v>
      </c>
      <c r="N5434" t="s">
        <v>8499</v>
      </c>
      <c r="O5434" t="s">
        <v>43468</v>
      </c>
    </row>
    <row r="5435" spans="1:17" x14ac:dyDescent="0.3">
      <c r="A5435" t="s">
        <v>43469</v>
      </c>
      <c r="B5435" t="s">
        <v>3984</v>
      </c>
      <c r="C5435" t="s">
        <v>43470</v>
      </c>
      <c r="D5435" t="s">
        <v>43471</v>
      </c>
      <c r="E5435" t="s">
        <v>43472</v>
      </c>
      <c r="F5435" t="s">
        <v>43473</v>
      </c>
      <c r="G5435" t="s">
        <v>3917</v>
      </c>
      <c r="H5435">
        <v>34.242600000000003</v>
      </c>
      <c r="I5435">
        <v>51.4</v>
      </c>
      <c r="K5435" t="s">
        <v>43474</v>
      </c>
      <c r="L5435">
        <v>273</v>
      </c>
      <c r="M5435">
        <v>13204</v>
      </c>
      <c r="N5435" t="s">
        <v>8499</v>
      </c>
      <c r="O5435" t="s">
        <v>43475</v>
      </c>
    </row>
    <row r="5436" spans="1:17" x14ac:dyDescent="0.3">
      <c r="A5436" t="s">
        <v>43476</v>
      </c>
      <c r="B5436" t="s">
        <v>4226</v>
      </c>
      <c r="C5436" t="s">
        <v>43477</v>
      </c>
      <c r="D5436" t="s">
        <v>43478</v>
      </c>
      <c r="E5436" t="s">
        <v>43479</v>
      </c>
      <c r="F5436" t="s">
        <v>43480</v>
      </c>
      <c r="G5436" t="s">
        <v>3917</v>
      </c>
      <c r="H5436">
        <v>842.899</v>
      </c>
      <c r="I5436">
        <v>32</v>
      </c>
      <c r="K5436" t="s">
        <v>43481</v>
      </c>
      <c r="L5436">
        <v>91322</v>
      </c>
      <c r="M5436">
        <v>27558</v>
      </c>
      <c r="N5436" t="s">
        <v>43482</v>
      </c>
      <c r="O5436" t="s">
        <v>43483</v>
      </c>
    </row>
    <row r="5437" spans="1:17" x14ac:dyDescent="0.3">
      <c r="A5437" t="s">
        <v>195</v>
      </c>
      <c r="B5437" t="s">
        <v>4198</v>
      </c>
      <c r="C5437" t="s">
        <v>43484</v>
      </c>
      <c r="D5437" t="s">
        <v>43485</v>
      </c>
      <c r="E5437" t="s">
        <v>43486</v>
      </c>
      <c r="F5437" t="s">
        <v>43487</v>
      </c>
      <c r="G5437" t="s">
        <v>3989</v>
      </c>
      <c r="H5437">
        <v>36.817399999999999</v>
      </c>
      <c r="I5437">
        <v>42.2</v>
      </c>
      <c r="K5437" t="s">
        <v>43488</v>
      </c>
      <c r="L5437">
        <v>24</v>
      </c>
      <c r="M5437">
        <v>11838</v>
      </c>
      <c r="N5437" t="s">
        <v>43489</v>
      </c>
      <c r="O5437" t="s">
        <v>43490</v>
      </c>
    </row>
    <row r="5438" spans="1:17" x14ac:dyDescent="0.3">
      <c r="A5438" t="s">
        <v>43491</v>
      </c>
      <c r="B5438" t="s">
        <v>3984</v>
      </c>
      <c r="C5438" t="s">
        <v>43492</v>
      </c>
      <c r="D5438" t="s">
        <v>43493</v>
      </c>
      <c r="E5438" t="s">
        <v>43494</v>
      </c>
      <c r="F5438" t="s">
        <v>43495</v>
      </c>
      <c r="G5438" t="s">
        <v>3989</v>
      </c>
      <c r="H5438">
        <v>42.105600000000003</v>
      </c>
      <c r="I5438">
        <v>50.3</v>
      </c>
      <c r="K5438" t="s">
        <v>43496</v>
      </c>
      <c r="L5438">
        <v>57</v>
      </c>
      <c r="M5438">
        <v>14021</v>
      </c>
      <c r="N5438" t="s">
        <v>43482</v>
      </c>
      <c r="O5438" t="s">
        <v>43497</v>
      </c>
    </row>
    <row r="5439" spans="1:17" x14ac:dyDescent="0.3">
      <c r="A5439" t="s">
        <v>43498</v>
      </c>
      <c r="B5439" t="s">
        <v>4347</v>
      </c>
      <c r="C5439" t="s">
        <v>43499</v>
      </c>
      <c r="D5439" t="s">
        <v>43500</v>
      </c>
      <c r="E5439" t="s">
        <v>43501</v>
      </c>
      <c r="F5439" t="s">
        <v>43502</v>
      </c>
      <c r="G5439" t="s">
        <v>3917</v>
      </c>
      <c r="H5439">
        <v>36.141800000000003</v>
      </c>
      <c r="I5439">
        <v>51.7</v>
      </c>
      <c r="K5439" t="s">
        <v>43503</v>
      </c>
      <c r="L5439">
        <v>1865</v>
      </c>
      <c r="M5439">
        <v>0</v>
      </c>
      <c r="N5439" t="s">
        <v>10596</v>
      </c>
      <c r="O5439" t="s">
        <v>43504</v>
      </c>
    </row>
    <row r="5440" spans="1:17" x14ac:dyDescent="0.3">
      <c r="A5440" t="s">
        <v>43505</v>
      </c>
      <c r="B5440" t="s">
        <v>3984</v>
      </c>
      <c r="C5440" t="s">
        <v>43506</v>
      </c>
      <c r="D5440" t="s">
        <v>43507</v>
      </c>
      <c r="E5440" t="s">
        <v>43508</v>
      </c>
      <c r="F5440" t="s">
        <v>43509</v>
      </c>
      <c r="G5440" t="s">
        <v>3989</v>
      </c>
      <c r="H5440">
        <v>30.976099999999999</v>
      </c>
      <c r="I5440">
        <v>57.2</v>
      </c>
      <c r="K5440" t="s">
        <v>43510</v>
      </c>
      <c r="L5440">
        <v>141</v>
      </c>
      <c r="M5440">
        <v>0</v>
      </c>
      <c r="N5440" t="s">
        <v>5838</v>
      </c>
      <c r="O5440" t="s">
        <v>43511</v>
      </c>
    </row>
    <row r="5441" spans="1:17" x14ac:dyDescent="0.3">
      <c r="A5441" t="s">
        <v>43512</v>
      </c>
      <c r="B5441" t="s">
        <v>3923</v>
      </c>
      <c r="D5441" t="s">
        <v>43513</v>
      </c>
      <c r="E5441" t="s">
        <v>43514</v>
      </c>
      <c r="F5441" t="s">
        <v>43515</v>
      </c>
      <c r="G5441" t="s">
        <v>3917</v>
      </c>
      <c r="H5441">
        <v>706.39700000000005</v>
      </c>
      <c r="I5441">
        <v>35.799999999999997</v>
      </c>
      <c r="K5441" t="s">
        <v>43516</v>
      </c>
      <c r="L5441">
        <v>40297</v>
      </c>
      <c r="M5441">
        <v>0</v>
      </c>
      <c r="N5441" t="s">
        <v>10596</v>
      </c>
      <c r="O5441" t="s">
        <v>43517</v>
      </c>
    </row>
    <row r="5442" spans="1:17" x14ac:dyDescent="0.3">
      <c r="A5442" t="s">
        <v>43518</v>
      </c>
      <c r="B5442" t="s">
        <v>3923</v>
      </c>
      <c r="C5442" t="s">
        <v>43519</v>
      </c>
      <c r="D5442" t="s">
        <v>43520</v>
      </c>
      <c r="E5442" t="s">
        <v>43521</v>
      </c>
      <c r="F5442" t="s">
        <v>43522</v>
      </c>
      <c r="G5442" t="s">
        <v>3989</v>
      </c>
      <c r="H5442">
        <v>415.53</v>
      </c>
      <c r="I5442">
        <v>33.9</v>
      </c>
      <c r="K5442" t="s">
        <v>43523</v>
      </c>
      <c r="L5442">
        <v>5914</v>
      </c>
      <c r="M5442">
        <v>0</v>
      </c>
      <c r="N5442" t="s">
        <v>5580</v>
      </c>
      <c r="O5442" t="s">
        <v>43524</v>
      </c>
    </row>
    <row r="5443" spans="1:17" x14ac:dyDescent="0.3">
      <c r="A5443" t="s">
        <v>43525</v>
      </c>
      <c r="B5443" t="s">
        <v>4511</v>
      </c>
      <c r="C5443" t="s">
        <v>43526</v>
      </c>
      <c r="D5443" t="s">
        <v>43527</v>
      </c>
      <c r="E5443" t="s">
        <v>43528</v>
      </c>
      <c r="F5443" t="s">
        <v>43529</v>
      </c>
      <c r="G5443" t="s">
        <v>3917</v>
      </c>
      <c r="H5443">
        <v>2378.6799999999998</v>
      </c>
      <c r="I5443">
        <v>36.799999999999997</v>
      </c>
      <c r="K5443" t="s">
        <v>43530</v>
      </c>
      <c r="L5443">
        <v>520896</v>
      </c>
      <c r="M5443">
        <v>0</v>
      </c>
      <c r="N5443" t="s">
        <v>39490</v>
      </c>
      <c r="O5443" t="s">
        <v>43531</v>
      </c>
    </row>
    <row r="5444" spans="1:17" x14ac:dyDescent="0.3">
      <c r="A5444" t="s">
        <v>43532</v>
      </c>
      <c r="B5444" t="s">
        <v>3984</v>
      </c>
      <c r="C5444" t="s">
        <v>43533</v>
      </c>
      <c r="D5444" t="s">
        <v>43534</v>
      </c>
      <c r="E5444" t="s">
        <v>43535</v>
      </c>
      <c r="F5444" t="s">
        <v>43536</v>
      </c>
      <c r="G5444" t="s">
        <v>3989</v>
      </c>
      <c r="H5444">
        <v>45.559699999999999</v>
      </c>
      <c r="I5444">
        <v>46.9</v>
      </c>
      <c r="K5444" t="s">
        <v>43537</v>
      </c>
      <c r="L5444">
        <v>389</v>
      </c>
      <c r="M5444">
        <v>10964</v>
      </c>
      <c r="N5444" t="s">
        <v>17722</v>
      </c>
      <c r="O5444" t="s">
        <v>43538</v>
      </c>
    </row>
    <row r="5445" spans="1:17" x14ac:dyDescent="0.3">
      <c r="A5445" t="s">
        <v>43539</v>
      </c>
      <c r="B5445" t="s">
        <v>4226</v>
      </c>
      <c r="C5445" t="s">
        <v>43540</v>
      </c>
      <c r="D5445" t="s">
        <v>43541</v>
      </c>
      <c r="E5445" t="s">
        <v>43542</v>
      </c>
      <c r="F5445" t="s">
        <v>43543</v>
      </c>
      <c r="G5445" t="s">
        <v>3917</v>
      </c>
      <c r="H5445">
        <v>168.095</v>
      </c>
      <c r="I5445">
        <v>38.9</v>
      </c>
      <c r="K5445" t="s">
        <v>43544</v>
      </c>
      <c r="L5445">
        <v>5421</v>
      </c>
      <c r="M5445">
        <v>0</v>
      </c>
      <c r="N5445" t="s">
        <v>17722</v>
      </c>
      <c r="O5445" t="s">
        <v>43545</v>
      </c>
    </row>
    <row r="5446" spans="1:17" x14ac:dyDescent="0.3">
      <c r="A5446" t="s">
        <v>43546</v>
      </c>
      <c r="B5446" t="s">
        <v>4635</v>
      </c>
      <c r="C5446" t="s">
        <v>43547</v>
      </c>
      <c r="D5446" t="s">
        <v>43548</v>
      </c>
      <c r="E5446" t="s">
        <v>21615</v>
      </c>
      <c r="F5446" t="s">
        <v>43549</v>
      </c>
      <c r="G5446" t="s">
        <v>3917</v>
      </c>
      <c r="H5446">
        <v>1201.76</v>
      </c>
      <c r="I5446">
        <v>40</v>
      </c>
      <c r="K5446" t="s">
        <v>43550</v>
      </c>
      <c r="L5446">
        <v>15588</v>
      </c>
      <c r="M5446">
        <v>0</v>
      </c>
      <c r="N5446" t="s">
        <v>17722</v>
      </c>
      <c r="O5446" t="s">
        <v>43551</v>
      </c>
    </row>
    <row r="5447" spans="1:17" x14ac:dyDescent="0.3">
      <c r="A5447" t="s">
        <v>43552</v>
      </c>
      <c r="B5447" t="s">
        <v>4635</v>
      </c>
      <c r="C5447" t="s">
        <v>43553</v>
      </c>
      <c r="D5447" t="s">
        <v>43554</v>
      </c>
      <c r="E5447" t="s">
        <v>4671</v>
      </c>
      <c r="F5447" t="s">
        <v>43555</v>
      </c>
      <c r="G5447" t="s">
        <v>3917</v>
      </c>
      <c r="H5447">
        <v>1061.25</v>
      </c>
      <c r="I5447">
        <v>42.2</v>
      </c>
      <c r="K5447" t="s">
        <v>43556</v>
      </c>
      <c r="L5447">
        <v>6043</v>
      </c>
      <c r="M5447">
        <v>14000</v>
      </c>
      <c r="N5447" t="s">
        <v>4674</v>
      </c>
      <c r="O5447" t="s">
        <v>43557</v>
      </c>
    </row>
    <row r="5448" spans="1:17" x14ac:dyDescent="0.3">
      <c r="A5448" t="s">
        <v>43558</v>
      </c>
      <c r="B5448" t="s">
        <v>3984</v>
      </c>
      <c r="C5448" t="s">
        <v>43559</v>
      </c>
      <c r="D5448" t="s">
        <v>43560</v>
      </c>
      <c r="E5448" t="s">
        <v>43561</v>
      </c>
      <c r="F5448" t="s">
        <v>43562</v>
      </c>
      <c r="G5448" t="s">
        <v>3917</v>
      </c>
      <c r="H5448">
        <v>50.5045</v>
      </c>
      <c r="I5448">
        <v>50.1</v>
      </c>
      <c r="K5448" t="s">
        <v>43563</v>
      </c>
      <c r="L5448">
        <v>229</v>
      </c>
      <c r="M5448">
        <v>14867</v>
      </c>
      <c r="N5448" t="s">
        <v>43564</v>
      </c>
      <c r="O5448" t="s">
        <v>43565</v>
      </c>
    </row>
    <row r="5449" spans="1:17" x14ac:dyDescent="0.3">
      <c r="A5449" t="s">
        <v>3761</v>
      </c>
      <c r="B5449" t="s">
        <v>3984</v>
      </c>
      <c r="C5449" t="s">
        <v>43566</v>
      </c>
      <c r="D5449" t="s">
        <v>43567</v>
      </c>
      <c r="E5449" t="s">
        <v>43561</v>
      </c>
      <c r="F5449" t="s">
        <v>43568</v>
      </c>
      <c r="G5449" t="s">
        <v>3917</v>
      </c>
      <c r="H5449">
        <v>33.340699999999998</v>
      </c>
      <c r="I5449">
        <v>52.1</v>
      </c>
      <c r="K5449" t="s">
        <v>43569</v>
      </c>
      <c r="L5449">
        <v>107</v>
      </c>
      <c r="M5449">
        <v>11490</v>
      </c>
      <c r="N5449" t="s">
        <v>43564</v>
      </c>
      <c r="O5449" t="s">
        <v>43570</v>
      </c>
    </row>
    <row r="5450" spans="1:17" x14ac:dyDescent="0.3">
      <c r="A5450" t="s">
        <v>43571</v>
      </c>
      <c r="B5450" t="s">
        <v>3984</v>
      </c>
      <c r="C5450" t="s">
        <v>43572</v>
      </c>
      <c r="D5450" t="s">
        <v>43573</v>
      </c>
      <c r="E5450" t="s">
        <v>43561</v>
      </c>
      <c r="F5450" t="s">
        <v>43574</v>
      </c>
      <c r="G5450" t="s">
        <v>3917</v>
      </c>
      <c r="H5450">
        <v>36.217500000000001</v>
      </c>
      <c r="I5450">
        <v>52.8</v>
      </c>
      <c r="K5450" t="s">
        <v>43575</v>
      </c>
      <c r="L5450">
        <v>577</v>
      </c>
      <c r="M5450">
        <v>11880</v>
      </c>
      <c r="N5450" t="s">
        <v>43564</v>
      </c>
      <c r="O5450" t="s">
        <v>43576</v>
      </c>
    </row>
    <row r="5451" spans="1:17" x14ac:dyDescent="0.3">
      <c r="A5451" t="s">
        <v>43577</v>
      </c>
      <c r="B5451" t="s">
        <v>3984</v>
      </c>
      <c r="C5451" t="s">
        <v>43578</v>
      </c>
      <c r="D5451" t="s">
        <v>43579</v>
      </c>
      <c r="E5451" t="s">
        <v>43561</v>
      </c>
      <c r="F5451" t="s">
        <v>43580</v>
      </c>
      <c r="G5451" t="s">
        <v>3917</v>
      </c>
      <c r="H5451">
        <v>37.069299999999998</v>
      </c>
      <c r="I5451">
        <v>52.7</v>
      </c>
      <c r="K5451" t="s">
        <v>43581</v>
      </c>
      <c r="L5451">
        <v>620</v>
      </c>
      <c r="M5451">
        <v>11640</v>
      </c>
      <c r="N5451" t="s">
        <v>43564</v>
      </c>
      <c r="O5451" t="s">
        <v>43582</v>
      </c>
    </row>
    <row r="5452" spans="1:17" x14ac:dyDescent="0.3">
      <c r="A5452" t="s">
        <v>43583</v>
      </c>
      <c r="B5452" t="s">
        <v>3984</v>
      </c>
      <c r="C5452" t="s">
        <v>43584</v>
      </c>
      <c r="D5452" t="s">
        <v>43585</v>
      </c>
      <c r="E5452" t="s">
        <v>43586</v>
      </c>
      <c r="F5452" t="s">
        <v>43587</v>
      </c>
      <c r="G5452" t="s">
        <v>3917</v>
      </c>
      <c r="H5452">
        <v>41.1661</v>
      </c>
      <c r="I5452">
        <v>47.6</v>
      </c>
      <c r="K5452" t="s">
        <v>43588</v>
      </c>
      <c r="L5452">
        <v>715</v>
      </c>
      <c r="M5452">
        <v>0</v>
      </c>
      <c r="N5452" t="s">
        <v>31946</v>
      </c>
      <c r="O5452" t="s">
        <v>43589</v>
      </c>
    </row>
    <row r="5453" spans="1:17" x14ac:dyDescent="0.3">
      <c r="A5453" t="s">
        <v>43590</v>
      </c>
      <c r="B5453" t="s">
        <v>3984</v>
      </c>
      <c r="C5453" t="s">
        <v>43591</v>
      </c>
      <c r="D5453" t="s">
        <v>43592</v>
      </c>
      <c r="E5453" t="s">
        <v>43593</v>
      </c>
      <c r="F5453" t="s">
        <v>43594</v>
      </c>
      <c r="G5453" t="s">
        <v>3917</v>
      </c>
      <c r="H5453">
        <v>38.315399999999997</v>
      </c>
      <c r="I5453">
        <v>49.6</v>
      </c>
      <c r="K5453" t="s">
        <v>43595</v>
      </c>
      <c r="L5453">
        <v>47</v>
      </c>
      <c r="M5453">
        <v>12978</v>
      </c>
      <c r="N5453" t="s">
        <v>25368</v>
      </c>
      <c r="O5453" t="s">
        <v>43596</v>
      </c>
    </row>
    <row r="5454" spans="1:17" x14ac:dyDescent="0.3">
      <c r="A5454" t="s">
        <v>43597</v>
      </c>
      <c r="B5454" t="s">
        <v>3984</v>
      </c>
      <c r="C5454" t="s">
        <v>43598</v>
      </c>
      <c r="D5454" t="s">
        <v>43599</v>
      </c>
      <c r="E5454" t="s">
        <v>12828</v>
      </c>
      <c r="F5454" t="s">
        <v>43600</v>
      </c>
      <c r="G5454" t="s">
        <v>4048</v>
      </c>
      <c r="H5454">
        <v>10.1869</v>
      </c>
      <c r="I5454">
        <v>41.476900000000001</v>
      </c>
      <c r="J5454" t="s">
        <v>43601</v>
      </c>
      <c r="L5454">
        <v>5</v>
      </c>
      <c r="M5454">
        <v>4711</v>
      </c>
      <c r="N5454" t="s">
        <v>8055</v>
      </c>
      <c r="O5454" t="s">
        <v>43602</v>
      </c>
      <c r="P5454" t="s">
        <v>43603</v>
      </c>
      <c r="Q5454">
        <v>25</v>
      </c>
    </row>
    <row r="5455" spans="1:17" x14ac:dyDescent="0.3">
      <c r="A5455" t="s">
        <v>43604</v>
      </c>
      <c r="B5455" t="s">
        <v>3984</v>
      </c>
      <c r="C5455" t="s">
        <v>43605</v>
      </c>
      <c r="D5455" t="s">
        <v>43606</v>
      </c>
      <c r="E5455" t="s">
        <v>43607</v>
      </c>
      <c r="F5455" t="s">
        <v>43608</v>
      </c>
      <c r="G5455" t="s">
        <v>3989</v>
      </c>
      <c r="H5455">
        <v>52.032200000000003</v>
      </c>
      <c r="I5455">
        <v>51.8</v>
      </c>
      <c r="K5455" t="s">
        <v>43609</v>
      </c>
      <c r="L5455">
        <v>16</v>
      </c>
      <c r="M5455">
        <v>13419</v>
      </c>
      <c r="N5455" t="s">
        <v>8768</v>
      </c>
      <c r="O5455" t="s">
        <v>43610</v>
      </c>
      <c r="P5455" t="s">
        <v>43611</v>
      </c>
    </row>
    <row r="5456" spans="1:17" x14ac:dyDescent="0.3">
      <c r="A5456" t="s">
        <v>43612</v>
      </c>
      <c r="B5456" t="s">
        <v>4267</v>
      </c>
      <c r="C5456" t="s">
        <v>43613</v>
      </c>
      <c r="D5456" t="s">
        <v>43614</v>
      </c>
      <c r="E5456" t="s">
        <v>43615</v>
      </c>
      <c r="F5456" t="s">
        <v>43616</v>
      </c>
      <c r="G5456" t="s">
        <v>3917</v>
      </c>
      <c r="H5456">
        <v>67.542400000000001</v>
      </c>
      <c r="I5456">
        <v>35.200000000000003</v>
      </c>
      <c r="K5456" t="s">
        <v>43617</v>
      </c>
      <c r="L5456">
        <v>377</v>
      </c>
      <c r="M5456">
        <v>0</v>
      </c>
      <c r="N5456" t="s">
        <v>6482</v>
      </c>
      <c r="O5456" t="s">
        <v>43618</v>
      </c>
    </row>
    <row r="5457" spans="1:17" x14ac:dyDescent="0.3">
      <c r="A5457" t="s">
        <v>43619</v>
      </c>
      <c r="B5457" t="s">
        <v>4635</v>
      </c>
      <c r="D5457" t="s">
        <v>43620</v>
      </c>
      <c r="E5457" t="s">
        <v>43621</v>
      </c>
      <c r="F5457" t="s">
        <v>43622</v>
      </c>
      <c r="G5457" t="s">
        <v>3917</v>
      </c>
      <c r="H5457">
        <v>1181.56</v>
      </c>
      <c r="I5457">
        <v>42</v>
      </c>
      <c r="K5457" t="s">
        <v>43623</v>
      </c>
      <c r="L5457">
        <v>51019</v>
      </c>
      <c r="M5457">
        <v>0</v>
      </c>
      <c r="N5457" t="s">
        <v>9193</v>
      </c>
      <c r="O5457" t="s">
        <v>43624</v>
      </c>
    </row>
    <row r="5458" spans="1:17" x14ac:dyDescent="0.3">
      <c r="A5458" t="s">
        <v>43625</v>
      </c>
      <c r="B5458" t="s">
        <v>3984</v>
      </c>
      <c r="C5458" t="s">
        <v>43626</v>
      </c>
      <c r="D5458" t="s">
        <v>43627</v>
      </c>
      <c r="E5458" t="s">
        <v>43628</v>
      </c>
      <c r="F5458" t="s">
        <v>43629</v>
      </c>
      <c r="G5458" t="s">
        <v>3917</v>
      </c>
      <c r="H5458">
        <v>40.320700000000002</v>
      </c>
      <c r="I5458">
        <v>57.7</v>
      </c>
      <c r="K5458" t="s">
        <v>43630</v>
      </c>
      <c r="L5458">
        <v>9</v>
      </c>
      <c r="M5458">
        <v>0</v>
      </c>
      <c r="N5458" t="s">
        <v>7677</v>
      </c>
      <c r="O5458" t="s">
        <v>43631</v>
      </c>
    </row>
    <row r="5459" spans="1:17" x14ac:dyDescent="0.3">
      <c r="A5459" t="s">
        <v>43632</v>
      </c>
      <c r="B5459" t="s">
        <v>4226</v>
      </c>
      <c r="D5459" t="s">
        <v>43633</v>
      </c>
      <c r="E5459" t="s">
        <v>43634</v>
      </c>
      <c r="F5459" t="s">
        <v>43635</v>
      </c>
      <c r="G5459" t="s">
        <v>3917</v>
      </c>
      <c r="H5459">
        <v>1933.85</v>
      </c>
      <c r="I5459">
        <v>26.5</v>
      </c>
      <c r="J5459" t="s">
        <v>43636</v>
      </c>
      <c r="K5459" t="s">
        <v>43637</v>
      </c>
      <c r="L5459">
        <v>19866</v>
      </c>
      <c r="M5459">
        <v>13</v>
      </c>
      <c r="N5459" t="s">
        <v>43638</v>
      </c>
      <c r="O5459" t="s">
        <v>43639</v>
      </c>
    </row>
    <row r="5460" spans="1:17" x14ac:dyDescent="0.3">
      <c r="A5460" t="s">
        <v>43640</v>
      </c>
      <c r="B5460" t="s">
        <v>4226</v>
      </c>
      <c r="D5460" t="s">
        <v>43641</v>
      </c>
      <c r="E5460" t="s">
        <v>43642</v>
      </c>
      <c r="F5460" t="s">
        <v>43643</v>
      </c>
      <c r="G5460" t="s">
        <v>3989</v>
      </c>
      <c r="H5460">
        <v>235.387</v>
      </c>
      <c r="I5460">
        <v>39.799999999999997</v>
      </c>
      <c r="K5460" t="s">
        <v>43644</v>
      </c>
      <c r="L5460">
        <v>1570</v>
      </c>
      <c r="M5460">
        <v>16905</v>
      </c>
      <c r="N5460" t="s">
        <v>8976</v>
      </c>
      <c r="O5460" t="s">
        <v>43645</v>
      </c>
    </row>
    <row r="5461" spans="1:17" x14ac:dyDescent="0.3">
      <c r="A5461" t="s">
        <v>43646</v>
      </c>
      <c r="B5461" t="s">
        <v>4635</v>
      </c>
      <c r="C5461" t="s">
        <v>43647</v>
      </c>
      <c r="D5461" t="s">
        <v>43648</v>
      </c>
      <c r="E5461" t="s">
        <v>43649</v>
      </c>
      <c r="F5461" t="s">
        <v>43650</v>
      </c>
      <c r="G5461" t="s">
        <v>3906</v>
      </c>
      <c r="H5461">
        <v>1147.5899999999999</v>
      </c>
      <c r="I5461">
        <v>42.036099999999998</v>
      </c>
      <c r="J5461" t="s">
        <v>43651</v>
      </c>
      <c r="K5461" t="s">
        <v>43652</v>
      </c>
      <c r="L5461">
        <v>9642</v>
      </c>
      <c r="M5461">
        <v>39795</v>
      </c>
      <c r="N5461" t="s">
        <v>5387</v>
      </c>
      <c r="O5461" t="s">
        <v>43653</v>
      </c>
      <c r="P5461" t="s">
        <v>43654</v>
      </c>
    </row>
    <row r="5462" spans="1:17" x14ac:dyDescent="0.3">
      <c r="A5462" t="s">
        <v>43655</v>
      </c>
      <c r="B5462" t="s">
        <v>4635</v>
      </c>
      <c r="C5462" t="s">
        <v>43647</v>
      </c>
      <c r="D5462" t="s">
        <v>43656</v>
      </c>
      <c r="E5462" t="s">
        <v>43657</v>
      </c>
      <c r="F5462" t="s">
        <v>43658</v>
      </c>
      <c r="G5462" t="s">
        <v>3906</v>
      </c>
      <c r="H5462">
        <v>1151.8800000000001</v>
      </c>
      <c r="I5462">
        <v>42.164000000000001</v>
      </c>
      <c r="J5462" t="s">
        <v>43659</v>
      </c>
      <c r="K5462" t="s">
        <v>43660</v>
      </c>
      <c r="L5462">
        <v>8676</v>
      </c>
      <c r="M5462">
        <v>0</v>
      </c>
      <c r="N5462" t="s">
        <v>5387</v>
      </c>
      <c r="O5462" t="s">
        <v>43661</v>
      </c>
    </row>
    <row r="5463" spans="1:17" x14ac:dyDescent="0.3">
      <c r="A5463" t="s">
        <v>43662</v>
      </c>
      <c r="B5463" t="s">
        <v>4635</v>
      </c>
      <c r="C5463" t="s">
        <v>43663</v>
      </c>
      <c r="D5463" t="s">
        <v>43664</v>
      </c>
      <c r="E5463" t="s">
        <v>43657</v>
      </c>
      <c r="F5463" t="s">
        <v>43665</v>
      </c>
      <c r="G5463" t="s">
        <v>3906</v>
      </c>
      <c r="H5463">
        <v>1134.55</v>
      </c>
      <c r="I5463">
        <v>41.798999999999999</v>
      </c>
      <c r="J5463" t="s">
        <v>43666</v>
      </c>
      <c r="K5463" t="s">
        <v>43667</v>
      </c>
      <c r="L5463">
        <v>8934</v>
      </c>
      <c r="M5463">
        <v>0</v>
      </c>
      <c r="N5463" t="s">
        <v>5387</v>
      </c>
      <c r="O5463" t="s">
        <v>43668</v>
      </c>
    </row>
    <row r="5464" spans="1:17" x14ac:dyDescent="0.3">
      <c r="A5464" t="s">
        <v>43669</v>
      </c>
      <c r="B5464" t="s">
        <v>4635</v>
      </c>
      <c r="C5464" t="s">
        <v>43670</v>
      </c>
      <c r="D5464" t="s">
        <v>43671</v>
      </c>
      <c r="E5464" t="s">
        <v>43657</v>
      </c>
      <c r="F5464" t="s">
        <v>43672</v>
      </c>
      <c r="G5464" t="s">
        <v>3906</v>
      </c>
      <c r="H5464">
        <v>1132.7</v>
      </c>
      <c r="I5464">
        <v>41.747399999999999</v>
      </c>
      <c r="J5464" t="s">
        <v>43673</v>
      </c>
      <c r="K5464" t="s">
        <v>43674</v>
      </c>
      <c r="L5464">
        <v>8736</v>
      </c>
      <c r="M5464">
        <v>0</v>
      </c>
      <c r="N5464" t="s">
        <v>5387</v>
      </c>
      <c r="O5464" t="s">
        <v>43675</v>
      </c>
    </row>
    <row r="5465" spans="1:17" x14ac:dyDescent="0.3">
      <c r="A5465" t="s">
        <v>43676</v>
      </c>
      <c r="B5465" t="s">
        <v>4772</v>
      </c>
      <c r="C5465" t="s">
        <v>43677</v>
      </c>
      <c r="D5465" t="s">
        <v>43678</v>
      </c>
      <c r="E5465" t="s">
        <v>43679</v>
      </c>
      <c r="F5465" t="s">
        <v>43680</v>
      </c>
      <c r="G5465" t="s">
        <v>3917</v>
      </c>
      <c r="H5465">
        <v>119.241</v>
      </c>
      <c r="I5465">
        <v>55</v>
      </c>
      <c r="K5465" t="s">
        <v>43681</v>
      </c>
      <c r="L5465">
        <v>3189</v>
      </c>
      <c r="M5465">
        <v>0</v>
      </c>
      <c r="N5465" t="s">
        <v>10596</v>
      </c>
      <c r="O5465" t="s">
        <v>43682</v>
      </c>
    </row>
    <row r="5466" spans="1:17" x14ac:dyDescent="0.3">
      <c r="A5466" t="s">
        <v>43683</v>
      </c>
      <c r="B5466" t="s">
        <v>3984</v>
      </c>
      <c r="C5466" t="s">
        <v>43684</v>
      </c>
      <c r="D5466" t="s">
        <v>43685</v>
      </c>
      <c r="E5466" t="s">
        <v>43686</v>
      </c>
      <c r="F5466" t="s">
        <v>43687</v>
      </c>
      <c r="G5466" t="s">
        <v>3917</v>
      </c>
      <c r="H5466">
        <v>28.753900000000002</v>
      </c>
      <c r="I5466">
        <v>55.9</v>
      </c>
      <c r="K5466" t="s">
        <v>43688</v>
      </c>
      <c r="L5466">
        <v>33</v>
      </c>
      <c r="M5466">
        <v>0</v>
      </c>
      <c r="N5466" t="s">
        <v>16341</v>
      </c>
      <c r="O5466" t="s">
        <v>43689</v>
      </c>
      <c r="Q5466">
        <v>24</v>
      </c>
    </row>
    <row r="5467" spans="1:17" x14ac:dyDescent="0.3">
      <c r="A5467" t="s">
        <v>43690</v>
      </c>
      <c r="B5467" t="s">
        <v>3984</v>
      </c>
      <c r="C5467" t="s">
        <v>43691</v>
      </c>
      <c r="D5467" t="s">
        <v>43692</v>
      </c>
      <c r="E5467" t="s">
        <v>43693</v>
      </c>
      <c r="F5467" t="s">
        <v>43694</v>
      </c>
      <c r="G5467" t="s">
        <v>3989</v>
      </c>
      <c r="H5467">
        <v>44.317599999999999</v>
      </c>
      <c r="I5467">
        <v>40.700000000000003</v>
      </c>
      <c r="K5467" t="s">
        <v>43695</v>
      </c>
      <c r="L5467">
        <v>263</v>
      </c>
      <c r="M5467">
        <v>0</v>
      </c>
      <c r="N5467" t="s">
        <v>16341</v>
      </c>
      <c r="O5467" t="s">
        <v>43696</v>
      </c>
    </row>
    <row r="5468" spans="1:17" x14ac:dyDescent="0.3">
      <c r="A5468" t="s">
        <v>43697</v>
      </c>
      <c r="B5468" t="s">
        <v>3984</v>
      </c>
      <c r="C5468" t="s">
        <v>43698</v>
      </c>
      <c r="D5468" t="s">
        <v>43699</v>
      </c>
      <c r="E5468" t="s">
        <v>43700</v>
      </c>
      <c r="F5468" t="s">
        <v>43701</v>
      </c>
      <c r="G5468" t="s">
        <v>3989</v>
      </c>
      <c r="H5468">
        <v>41.538600000000002</v>
      </c>
      <c r="I5468">
        <v>49.6</v>
      </c>
      <c r="K5468" t="s">
        <v>43702</v>
      </c>
      <c r="L5468">
        <v>22</v>
      </c>
      <c r="M5468">
        <v>0</v>
      </c>
      <c r="N5468" t="s">
        <v>16341</v>
      </c>
      <c r="O5468" t="s">
        <v>43703</v>
      </c>
    </row>
    <row r="5469" spans="1:17" x14ac:dyDescent="0.3">
      <c r="A5469" t="s">
        <v>43704</v>
      </c>
      <c r="B5469" t="s">
        <v>4347</v>
      </c>
      <c r="C5469" t="s">
        <v>43705</v>
      </c>
      <c r="D5469" t="s">
        <v>43706</v>
      </c>
      <c r="E5469" t="s">
        <v>43707</v>
      </c>
      <c r="F5469" t="s">
        <v>43708</v>
      </c>
      <c r="G5469" t="s">
        <v>3989</v>
      </c>
      <c r="H5469">
        <v>41.233400000000003</v>
      </c>
      <c r="I5469">
        <v>49.8</v>
      </c>
      <c r="K5469" t="s">
        <v>43709</v>
      </c>
      <c r="L5469">
        <v>336</v>
      </c>
      <c r="M5469">
        <v>0</v>
      </c>
      <c r="N5469" t="s">
        <v>16341</v>
      </c>
      <c r="O5469" t="s">
        <v>43710</v>
      </c>
    </row>
    <row r="5470" spans="1:17" x14ac:dyDescent="0.3">
      <c r="A5470" t="s">
        <v>43711</v>
      </c>
      <c r="B5470" t="s">
        <v>3912</v>
      </c>
      <c r="C5470" t="s">
        <v>43712</v>
      </c>
      <c r="D5470" t="s">
        <v>43713</v>
      </c>
      <c r="E5470" t="s">
        <v>43714</v>
      </c>
      <c r="F5470" t="s">
        <v>43715</v>
      </c>
      <c r="G5470" t="s">
        <v>3989</v>
      </c>
      <c r="H5470">
        <v>270.89400000000001</v>
      </c>
      <c r="I5470">
        <v>51.1</v>
      </c>
      <c r="K5470" t="s">
        <v>43716</v>
      </c>
      <c r="L5470">
        <v>802</v>
      </c>
      <c r="M5470">
        <v>0</v>
      </c>
      <c r="N5470" t="s">
        <v>16341</v>
      </c>
      <c r="O5470" t="s">
        <v>43717</v>
      </c>
    </row>
    <row r="5471" spans="1:17" x14ac:dyDescent="0.3">
      <c r="A5471" t="s">
        <v>43718</v>
      </c>
      <c r="B5471" t="s">
        <v>4347</v>
      </c>
      <c r="C5471" t="s">
        <v>43719</v>
      </c>
      <c r="D5471" t="s">
        <v>43720</v>
      </c>
      <c r="E5471" t="s">
        <v>43721</v>
      </c>
      <c r="F5471" t="s">
        <v>43722</v>
      </c>
      <c r="G5471" t="s">
        <v>4048</v>
      </c>
      <c r="H5471">
        <v>30.749700000000001</v>
      </c>
      <c r="I5471">
        <v>57.578800000000001</v>
      </c>
      <c r="J5471" t="s">
        <v>43723</v>
      </c>
      <c r="L5471">
        <v>7</v>
      </c>
      <c r="M5471">
        <v>0</v>
      </c>
      <c r="N5471" t="s">
        <v>10283</v>
      </c>
      <c r="O5471" t="s">
        <v>43724</v>
      </c>
    </row>
    <row r="5472" spans="1:17" x14ac:dyDescent="0.3">
      <c r="A5472" t="s">
        <v>43725</v>
      </c>
      <c r="B5472" t="s">
        <v>4443</v>
      </c>
      <c r="C5472" t="s">
        <v>43726</v>
      </c>
      <c r="D5472" t="s">
        <v>43727</v>
      </c>
      <c r="E5472" t="s">
        <v>43728</v>
      </c>
      <c r="F5472" t="s">
        <v>43729</v>
      </c>
      <c r="G5472" t="s">
        <v>3917</v>
      </c>
      <c r="H5472">
        <v>2674.37</v>
      </c>
      <c r="I5472">
        <v>40</v>
      </c>
      <c r="K5472" t="s">
        <v>43730</v>
      </c>
      <c r="L5472">
        <v>12628</v>
      </c>
      <c r="M5472">
        <v>0</v>
      </c>
      <c r="N5472" t="s">
        <v>16341</v>
      </c>
      <c r="O5472" t="s">
        <v>43731</v>
      </c>
    </row>
    <row r="5473" spans="1:17" x14ac:dyDescent="0.3">
      <c r="A5473" t="s">
        <v>43732</v>
      </c>
      <c r="B5473" t="s">
        <v>4635</v>
      </c>
      <c r="C5473" t="s">
        <v>43733</v>
      </c>
      <c r="D5473" t="s">
        <v>43734</v>
      </c>
      <c r="E5473" t="s">
        <v>43735</v>
      </c>
      <c r="F5473" t="s">
        <v>43736</v>
      </c>
      <c r="G5473" t="s">
        <v>3917</v>
      </c>
      <c r="H5473">
        <v>1171.6500000000001</v>
      </c>
      <c r="I5473">
        <v>42.3</v>
      </c>
      <c r="K5473" t="s">
        <v>43737</v>
      </c>
      <c r="L5473">
        <v>75556</v>
      </c>
      <c r="M5473">
        <v>0</v>
      </c>
      <c r="N5473" t="s">
        <v>16341</v>
      </c>
      <c r="O5473" t="s">
        <v>43738</v>
      </c>
    </row>
    <row r="5474" spans="1:17" x14ac:dyDescent="0.3">
      <c r="A5474" t="s">
        <v>43739</v>
      </c>
      <c r="B5474" t="s">
        <v>4267</v>
      </c>
      <c r="C5474" t="s">
        <v>43740</v>
      </c>
      <c r="D5474" t="s">
        <v>43741</v>
      </c>
      <c r="E5474" t="s">
        <v>43742</v>
      </c>
      <c r="F5474" t="s">
        <v>43743</v>
      </c>
      <c r="G5474" t="s">
        <v>3917</v>
      </c>
      <c r="H5474">
        <v>1459.99</v>
      </c>
      <c r="I5474">
        <v>34.9</v>
      </c>
      <c r="K5474" t="s">
        <v>43744</v>
      </c>
      <c r="L5474">
        <v>720000</v>
      </c>
      <c r="M5474">
        <v>0</v>
      </c>
      <c r="N5474" t="s">
        <v>16341</v>
      </c>
      <c r="O5474" t="s">
        <v>43745</v>
      </c>
    </row>
    <row r="5475" spans="1:17" x14ac:dyDescent="0.3">
      <c r="A5475" t="s">
        <v>43746</v>
      </c>
      <c r="B5475" t="s">
        <v>4267</v>
      </c>
      <c r="C5475" t="s">
        <v>43747</v>
      </c>
      <c r="D5475" t="s">
        <v>43748</v>
      </c>
      <c r="E5475" t="s">
        <v>43749</v>
      </c>
      <c r="F5475" t="s">
        <v>43750</v>
      </c>
      <c r="G5475" t="s">
        <v>3917</v>
      </c>
      <c r="H5475">
        <v>1378.87</v>
      </c>
      <c r="I5475">
        <v>37.4</v>
      </c>
      <c r="K5475" t="s">
        <v>43751</v>
      </c>
      <c r="L5475">
        <v>764445</v>
      </c>
      <c r="M5475">
        <v>0</v>
      </c>
      <c r="N5475" t="s">
        <v>16341</v>
      </c>
      <c r="O5475" t="s">
        <v>43752</v>
      </c>
    </row>
    <row r="5476" spans="1:17" x14ac:dyDescent="0.3">
      <c r="A5476" t="s">
        <v>43753</v>
      </c>
      <c r="B5476" t="s">
        <v>3923</v>
      </c>
      <c r="C5476" t="s">
        <v>43754</v>
      </c>
      <c r="D5476" t="s">
        <v>43755</v>
      </c>
      <c r="E5476" t="s">
        <v>43756</v>
      </c>
      <c r="F5476" t="s">
        <v>43757</v>
      </c>
      <c r="G5476" t="s">
        <v>3906</v>
      </c>
      <c r="H5476">
        <v>373.85300000000001</v>
      </c>
      <c r="I5476">
        <v>35.4512</v>
      </c>
      <c r="J5476" t="s">
        <v>43758</v>
      </c>
      <c r="K5476" t="s">
        <v>43759</v>
      </c>
      <c r="L5476">
        <v>214</v>
      </c>
      <c r="M5476">
        <v>22441</v>
      </c>
      <c r="N5476" t="s">
        <v>6482</v>
      </c>
      <c r="O5476" t="s">
        <v>43760</v>
      </c>
    </row>
    <row r="5477" spans="1:17" x14ac:dyDescent="0.3">
      <c r="A5477" t="s">
        <v>43761</v>
      </c>
      <c r="B5477" t="s">
        <v>4772</v>
      </c>
      <c r="C5477" t="s">
        <v>43762</v>
      </c>
      <c r="D5477" t="s">
        <v>43763</v>
      </c>
      <c r="E5477" t="s">
        <v>43764</v>
      </c>
      <c r="F5477" t="s">
        <v>43765</v>
      </c>
      <c r="G5477" t="s">
        <v>3917</v>
      </c>
      <c r="H5477">
        <v>14.6424</v>
      </c>
      <c r="I5477">
        <v>45.918500000000002</v>
      </c>
      <c r="J5477" t="s">
        <v>43766</v>
      </c>
      <c r="K5477" t="s">
        <v>43767</v>
      </c>
      <c r="L5477">
        <v>127</v>
      </c>
      <c r="M5477">
        <v>0</v>
      </c>
      <c r="N5477" t="s">
        <v>16341</v>
      </c>
      <c r="O5477" t="s">
        <v>43768</v>
      </c>
    </row>
    <row r="5478" spans="1:17" x14ac:dyDescent="0.3">
      <c r="A5478" t="s">
        <v>43769</v>
      </c>
      <c r="B5478" t="s">
        <v>4635</v>
      </c>
      <c r="D5478" t="s">
        <v>43770</v>
      </c>
      <c r="E5478" t="s">
        <v>43771</v>
      </c>
      <c r="F5478" t="s">
        <v>43772</v>
      </c>
      <c r="G5478" t="s">
        <v>3989</v>
      </c>
      <c r="H5478">
        <v>1309.6300000000001</v>
      </c>
      <c r="I5478">
        <v>45.8</v>
      </c>
      <c r="J5478" t="s">
        <v>43773</v>
      </c>
      <c r="K5478" t="s">
        <v>43774</v>
      </c>
      <c r="L5478">
        <v>442</v>
      </c>
      <c r="M5478">
        <v>0</v>
      </c>
      <c r="N5478" t="s">
        <v>6482</v>
      </c>
      <c r="O5478" t="s">
        <v>43775</v>
      </c>
    </row>
    <row r="5479" spans="1:17" x14ac:dyDescent="0.3">
      <c r="A5479" t="s">
        <v>43776</v>
      </c>
      <c r="B5479" t="s">
        <v>3984</v>
      </c>
      <c r="C5479" t="s">
        <v>43777</v>
      </c>
      <c r="D5479" t="s">
        <v>43778</v>
      </c>
      <c r="E5479" t="s">
        <v>43779</v>
      </c>
      <c r="F5479" t="s">
        <v>43780</v>
      </c>
      <c r="G5479" t="s">
        <v>3917</v>
      </c>
      <c r="H5479">
        <v>32.363900000000001</v>
      </c>
      <c r="I5479">
        <v>49.5</v>
      </c>
      <c r="K5479" t="s">
        <v>43781</v>
      </c>
      <c r="L5479">
        <v>27</v>
      </c>
      <c r="M5479">
        <v>9955</v>
      </c>
      <c r="N5479" t="s">
        <v>13839</v>
      </c>
      <c r="O5479" t="s">
        <v>43782</v>
      </c>
      <c r="Q5479">
        <v>24</v>
      </c>
    </row>
    <row r="5480" spans="1:17" x14ac:dyDescent="0.3">
      <c r="A5480" t="s">
        <v>43783</v>
      </c>
      <c r="B5480" t="s">
        <v>3984</v>
      </c>
      <c r="C5480" t="s">
        <v>43784</v>
      </c>
      <c r="D5480" t="s">
        <v>43785</v>
      </c>
      <c r="E5480" t="s">
        <v>43786</v>
      </c>
      <c r="F5480" t="s">
        <v>43787</v>
      </c>
      <c r="G5480" t="s">
        <v>3989</v>
      </c>
      <c r="H5480">
        <v>65.3279</v>
      </c>
      <c r="I5480">
        <v>50.2</v>
      </c>
      <c r="K5480" t="s">
        <v>43788</v>
      </c>
      <c r="L5480">
        <v>2598</v>
      </c>
      <c r="M5480">
        <v>0</v>
      </c>
      <c r="N5480" t="s">
        <v>10067</v>
      </c>
      <c r="O5480" t="s">
        <v>43789</v>
      </c>
    </row>
    <row r="5481" spans="1:17" x14ac:dyDescent="0.3">
      <c r="A5481" t="s">
        <v>43790</v>
      </c>
      <c r="B5481" t="s">
        <v>4226</v>
      </c>
      <c r="C5481" t="s">
        <v>43791</v>
      </c>
      <c r="D5481" t="s">
        <v>43792</v>
      </c>
      <c r="E5481" t="s">
        <v>43793</v>
      </c>
      <c r="F5481" t="s">
        <v>43794</v>
      </c>
      <c r="G5481" t="s">
        <v>3989</v>
      </c>
      <c r="H5481">
        <v>140.70599999999999</v>
      </c>
      <c r="I5481">
        <v>23.8</v>
      </c>
      <c r="K5481" t="s">
        <v>43795</v>
      </c>
      <c r="L5481">
        <v>1698</v>
      </c>
      <c r="M5481">
        <v>0</v>
      </c>
      <c r="N5481" t="s">
        <v>10067</v>
      </c>
      <c r="O5481" t="s">
        <v>43796</v>
      </c>
    </row>
    <row r="5482" spans="1:17" x14ac:dyDescent="0.3">
      <c r="A5482" t="s">
        <v>43797</v>
      </c>
      <c r="B5482" t="s">
        <v>4226</v>
      </c>
      <c r="C5482" t="s">
        <v>43798</v>
      </c>
      <c r="D5482" t="s">
        <v>43799</v>
      </c>
      <c r="E5482" t="s">
        <v>43800</v>
      </c>
      <c r="F5482" t="s">
        <v>43801</v>
      </c>
      <c r="G5482" t="s">
        <v>3917</v>
      </c>
      <c r="H5482">
        <v>654.86</v>
      </c>
      <c r="I5482">
        <v>33.5</v>
      </c>
      <c r="K5482" t="s">
        <v>43802</v>
      </c>
      <c r="L5482">
        <v>2396</v>
      </c>
      <c r="M5482">
        <v>0</v>
      </c>
      <c r="N5482" t="s">
        <v>10067</v>
      </c>
      <c r="O5482" t="s">
        <v>43803</v>
      </c>
    </row>
    <row r="5483" spans="1:17" x14ac:dyDescent="0.3">
      <c r="A5483" t="s">
        <v>43804</v>
      </c>
      <c r="B5483" t="s">
        <v>4367</v>
      </c>
      <c r="C5483" t="s">
        <v>43805</v>
      </c>
      <c r="D5483" t="s">
        <v>43806</v>
      </c>
      <c r="E5483" t="s">
        <v>43807</v>
      </c>
      <c r="F5483" t="s">
        <v>43808</v>
      </c>
      <c r="G5483" t="s">
        <v>3917</v>
      </c>
      <c r="H5483">
        <v>883.399</v>
      </c>
      <c r="I5483">
        <v>39.299999999999997</v>
      </c>
      <c r="K5483" t="s">
        <v>43809</v>
      </c>
      <c r="L5483">
        <v>27833</v>
      </c>
      <c r="M5483">
        <v>0</v>
      </c>
      <c r="N5483" t="s">
        <v>10067</v>
      </c>
      <c r="O5483" t="s">
        <v>43810</v>
      </c>
    </row>
    <row r="5484" spans="1:17" x14ac:dyDescent="0.3">
      <c r="A5484" t="s">
        <v>43811</v>
      </c>
      <c r="B5484" t="s">
        <v>4226</v>
      </c>
      <c r="C5484" t="s">
        <v>43812</v>
      </c>
      <c r="D5484" t="s">
        <v>43813</v>
      </c>
      <c r="E5484" t="s">
        <v>43814</v>
      </c>
      <c r="F5484" t="s">
        <v>43815</v>
      </c>
      <c r="G5484" t="s">
        <v>3917</v>
      </c>
      <c r="H5484">
        <v>144.53200000000001</v>
      </c>
      <c r="I5484">
        <v>23.2</v>
      </c>
      <c r="K5484" t="s">
        <v>43816</v>
      </c>
      <c r="L5484">
        <v>3865</v>
      </c>
      <c r="M5484">
        <v>0</v>
      </c>
      <c r="N5484" t="s">
        <v>8873</v>
      </c>
      <c r="O5484" t="s">
        <v>43817</v>
      </c>
    </row>
    <row r="5485" spans="1:17" x14ac:dyDescent="0.3">
      <c r="A5485" t="s">
        <v>43818</v>
      </c>
      <c r="B5485" t="s">
        <v>3923</v>
      </c>
      <c r="D5485" t="s">
        <v>43819</v>
      </c>
      <c r="E5485" t="s">
        <v>43820</v>
      </c>
      <c r="F5485" t="s">
        <v>43821</v>
      </c>
      <c r="G5485" t="s">
        <v>3906</v>
      </c>
      <c r="H5485">
        <v>177.18100000000001</v>
      </c>
      <c r="I5485">
        <v>36.286499999999997</v>
      </c>
      <c r="J5485" t="s">
        <v>43822</v>
      </c>
      <c r="K5485" t="s">
        <v>43823</v>
      </c>
      <c r="L5485">
        <v>223</v>
      </c>
      <c r="M5485">
        <v>0</v>
      </c>
      <c r="N5485" t="s">
        <v>10067</v>
      </c>
      <c r="O5485" t="s">
        <v>43824</v>
      </c>
    </row>
    <row r="5486" spans="1:17" x14ac:dyDescent="0.3">
      <c r="A5486" t="s">
        <v>43825</v>
      </c>
      <c r="B5486" t="s">
        <v>3984</v>
      </c>
      <c r="C5486" t="s">
        <v>43826</v>
      </c>
      <c r="D5486" t="s">
        <v>43827</v>
      </c>
      <c r="E5486" t="s">
        <v>43828</v>
      </c>
      <c r="F5486" t="s">
        <v>43829</v>
      </c>
      <c r="G5486" t="s">
        <v>3989</v>
      </c>
      <c r="H5486">
        <v>0.33077699999999999</v>
      </c>
      <c r="I5486">
        <v>30.8</v>
      </c>
      <c r="K5486" t="s">
        <v>43830</v>
      </c>
      <c r="L5486">
        <v>2</v>
      </c>
      <c r="M5486">
        <v>0</v>
      </c>
      <c r="N5486" t="s">
        <v>17858</v>
      </c>
      <c r="O5486" t="s">
        <v>43831</v>
      </c>
    </row>
    <row r="5487" spans="1:17" x14ac:dyDescent="0.3">
      <c r="A5487" t="s">
        <v>43832</v>
      </c>
      <c r="B5487" t="s">
        <v>4347</v>
      </c>
      <c r="C5487" t="s">
        <v>43833</v>
      </c>
      <c r="D5487" t="s">
        <v>43834</v>
      </c>
      <c r="E5487" t="s">
        <v>14085</v>
      </c>
      <c r="F5487" t="s">
        <v>43835</v>
      </c>
      <c r="G5487" t="s">
        <v>3917</v>
      </c>
      <c r="H5487">
        <v>51.712800000000001</v>
      </c>
      <c r="I5487">
        <v>48.5</v>
      </c>
      <c r="K5487" t="s">
        <v>43836</v>
      </c>
      <c r="L5487">
        <v>15805</v>
      </c>
      <c r="M5487">
        <v>0</v>
      </c>
      <c r="N5487" t="s">
        <v>14088</v>
      </c>
      <c r="O5487" t="s">
        <v>43837</v>
      </c>
    </row>
    <row r="5488" spans="1:17" x14ac:dyDescent="0.3">
      <c r="A5488" t="s">
        <v>43838</v>
      </c>
      <c r="B5488" t="s">
        <v>4198</v>
      </c>
      <c r="C5488" t="s">
        <v>43839</v>
      </c>
      <c r="D5488" t="s">
        <v>43840</v>
      </c>
      <c r="E5488" t="s">
        <v>43841</v>
      </c>
      <c r="F5488" t="s">
        <v>43842</v>
      </c>
      <c r="G5488" t="s">
        <v>3989</v>
      </c>
      <c r="H5488">
        <v>49.963999999999999</v>
      </c>
      <c r="I5488">
        <v>47.1</v>
      </c>
      <c r="K5488" t="s">
        <v>43843</v>
      </c>
      <c r="L5488">
        <v>65</v>
      </c>
      <c r="M5488">
        <v>0</v>
      </c>
      <c r="N5488" t="s">
        <v>20404</v>
      </c>
      <c r="O5488" t="s">
        <v>43844</v>
      </c>
    </row>
    <row r="5489" spans="1:17" x14ac:dyDescent="0.3">
      <c r="A5489" t="s">
        <v>43845</v>
      </c>
      <c r="B5489" t="s">
        <v>4267</v>
      </c>
      <c r="C5489" t="s">
        <v>43846</v>
      </c>
      <c r="D5489" t="s">
        <v>43847</v>
      </c>
      <c r="E5489" t="s">
        <v>43848</v>
      </c>
      <c r="F5489" t="s">
        <v>43849</v>
      </c>
      <c r="G5489" t="s">
        <v>3917</v>
      </c>
      <c r="H5489">
        <v>589.62800000000004</v>
      </c>
      <c r="I5489">
        <v>35</v>
      </c>
      <c r="K5489" t="s">
        <v>43850</v>
      </c>
      <c r="L5489">
        <v>76727</v>
      </c>
      <c r="M5489">
        <v>32774</v>
      </c>
      <c r="N5489" t="s">
        <v>20404</v>
      </c>
      <c r="O5489" t="s">
        <v>43851</v>
      </c>
      <c r="P5489" t="s">
        <v>43852</v>
      </c>
    </row>
    <row r="5490" spans="1:17" x14ac:dyDescent="0.3">
      <c r="A5490" t="s">
        <v>43853</v>
      </c>
      <c r="B5490" t="s">
        <v>4226</v>
      </c>
      <c r="C5490" t="s">
        <v>43854</v>
      </c>
      <c r="D5490" t="s">
        <v>43855</v>
      </c>
      <c r="E5490" t="s">
        <v>43856</v>
      </c>
      <c r="F5490" t="s">
        <v>43857</v>
      </c>
      <c r="G5490" t="s">
        <v>3917</v>
      </c>
      <c r="H5490">
        <v>310.19</v>
      </c>
      <c r="I5490">
        <v>27.8</v>
      </c>
      <c r="K5490" t="s">
        <v>43858</v>
      </c>
      <c r="L5490">
        <v>76667</v>
      </c>
      <c r="M5490">
        <v>0</v>
      </c>
      <c r="N5490" t="s">
        <v>20404</v>
      </c>
      <c r="O5490" t="s">
        <v>43859</v>
      </c>
    </row>
    <row r="5491" spans="1:17" x14ac:dyDescent="0.3">
      <c r="A5491" t="s">
        <v>43860</v>
      </c>
      <c r="B5491" t="s">
        <v>4267</v>
      </c>
      <c r="C5491" t="s">
        <v>43861</v>
      </c>
      <c r="D5491" t="s">
        <v>43862</v>
      </c>
      <c r="E5491" t="s">
        <v>43863</v>
      </c>
      <c r="F5491" t="s">
        <v>43864</v>
      </c>
      <c r="G5491" t="s">
        <v>3917</v>
      </c>
      <c r="H5491">
        <v>669.41700000000003</v>
      </c>
      <c r="I5491">
        <v>40.9</v>
      </c>
      <c r="K5491" t="s">
        <v>43865</v>
      </c>
      <c r="L5491">
        <v>697779</v>
      </c>
      <c r="M5491">
        <v>0</v>
      </c>
      <c r="N5491" t="s">
        <v>20404</v>
      </c>
      <c r="O5491" t="s">
        <v>43866</v>
      </c>
    </row>
    <row r="5492" spans="1:17" x14ac:dyDescent="0.3">
      <c r="A5492" t="s">
        <v>43867</v>
      </c>
      <c r="B5492" t="s">
        <v>4443</v>
      </c>
      <c r="C5492" t="s">
        <v>43868</v>
      </c>
      <c r="D5492" t="s">
        <v>43869</v>
      </c>
      <c r="E5492" t="s">
        <v>43870</v>
      </c>
      <c r="F5492" t="s">
        <v>43871</v>
      </c>
      <c r="G5492" t="s">
        <v>3917</v>
      </c>
      <c r="H5492">
        <v>3469.28</v>
      </c>
      <c r="I5492">
        <v>39.200000000000003</v>
      </c>
      <c r="K5492" t="s">
        <v>43872</v>
      </c>
      <c r="L5492">
        <v>12502</v>
      </c>
      <c r="M5492">
        <v>0</v>
      </c>
      <c r="N5492" t="s">
        <v>20404</v>
      </c>
      <c r="O5492" t="s">
        <v>43873</v>
      </c>
    </row>
    <row r="5493" spans="1:17" x14ac:dyDescent="0.3">
      <c r="A5493" t="s">
        <v>43874</v>
      </c>
      <c r="B5493" t="s">
        <v>4226</v>
      </c>
      <c r="C5493" t="s">
        <v>43875</v>
      </c>
      <c r="D5493" t="s">
        <v>43876</v>
      </c>
      <c r="E5493" t="s">
        <v>43877</v>
      </c>
      <c r="F5493" t="s">
        <v>43878</v>
      </c>
      <c r="G5493" t="s">
        <v>3917</v>
      </c>
      <c r="H5493">
        <v>227.07900000000001</v>
      </c>
      <c r="I5493">
        <v>37.6</v>
      </c>
      <c r="K5493" t="s">
        <v>43879</v>
      </c>
      <c r="L5493">
        <v>18306</v>
      </c>
      <c r="M5493">
        <v>0</v>
      </c>
      <c r="N5493" t="s">
        <v>20404</v>
      </c>
      <c r="O5493" t="s">
        <v>43880</v>
      </c>
    </row>
    <row r="5494" spans="1:17" x14ac:dyDescent="0.3">
      <c r="A5494" t="s">
        <v>43881</v>
      </c>
      <c r="B5494" t="s">
        <v>4226</v>
      </c>
      <c r="C5494" t="s">
        <v>43882</v>
      </c>
      <c r="D5494" t="s">
        <v>43883</v>
      </c>
      <c r="E5494" t="s">
        <v>43884</v>
      </c>
      <c r="F5494" t="s">
        <v>43885</v>
      </c>
      <c r="G5494" t="s">
        <v>3917</v>
      </c>
      <c r="H5494">
        <v>229.238</v>
      </c>
      <c r="I5494">
        <v>37.799999999999997</v>
      </c>
      <c r="K5494" t="s">
        <v>43886</v>
      </c>
      <c r="L5494">
        <v>19788</v>
      </c>
      <c r="M5494">
        <v>0</v>
      </c>
      <c r="N5494" t="s">
        <v>20404</v>
      </c>
      <c r="O5494" t="s">
        <v>43887</v>
      </c>
    </row>
    <row r="5495" spans="1:17" x14ac:dyDescent="0.3">
      <c r="A5495" t="s">
        <v>43888</v>
      </c>
      <c r="B5495" t="s">
        <v>4226</v>
      </c>
      <c r="C5495" t="s">
        <v>43889</v>
      </c>
      <c r="D5495" t="s">
        <v>43890</v>
      </c>
      <c r="E5495" t="s">
        <v>43891</v>
      </c>
      <c r="F5495" t="s">
        <v>43892</v>
      </c>
      <c r="G5495" t="s">
        <v>3917</v>
      </c>
      <c r="H5495">
        <v>232.15600000000001</v>
      </c>
      <c r="I5495">
        <v>38.299999999999997</v>
      </c>
      <c r="K5495" t="s">
        <v>43893</v>
      </c>
      <c r="L5495">
        <v>23892</v>
      </c>
      <c r="M5495">
        <v>0</v>
      </c>
      <c r="N5495" t="s">
        <v>20404</v>
      </c>
      <c r="O5495" t="s">
        <v>43894</v>
      </c>
    </row>
    <row r="5496" spans="1:17" x14ac:dyDescent="0.3">
      <c r="A5496" t="s">
        <v>43895</v>
      </c>
      <c r="B5496" t="s">
        <v>4226</v>
      </c>
      <c r="C5496" t="s">
        <v>43896</v>
      </c>
      <c r="D5496" t="s">
        <v>43897</v>
      </c>
      <c r="E5496" t="s">
        <v>43898</v>
      </c>
      <c r="F5496" t="s">
        <v>43899</v>
      </c>
      <c r="G5496" t="s">
        <v>3917</v>
      </c>
      <c r="H5496">
        <v>229.64099999999999</v>
      </c>
      <c r="I5496">
        <v>37.799999999999997</v>
      </c>
      <c r="K5496" t="s">
        <v>43900</v>
      </c>
      <c r="L5496">
        <v>28196</v>
      </c>
      <c r="M5496">
        <v>0</v>
      </c>
      <c r="N5496" t="s">
        <v>20404</v>
      </c>
      <c r="O5496" t="s">
        <v>43901</v>
      </c>
    </row>
    <row r="5497" spans="1:17" x14ac:dyDescent="0.3">
      <c r="A5497" t="s">
        <v>43902</v>
      </c>
      <c r="B5497" t="s">
        <v>4635</v>
      </c>
      <c r="C5497" t="s">
        <v>43903</v>
      </c>
      <c r="D5497" t="s">
        <v>43904</v>
      </c>
      <c r="E5497" t="s">
        <v>4671</v>
      </c>
      <c r="F5497" t="s">
        <v>43905</v>
      </c>
      <c r="G5497" t="s">
        <v>3917</v>
      </c>
      <c r="H5497">
        <v>1069.22</v>
      </c>
      <c r="I5497">
        <v>41.5</v>
      </c>
      <c r="K5497" t="s">
        <v>43906</v>
      </c>
      <c r="L5497">
        <v>65586</v>
      </c>
      <c r="M5497">
        <v>14297</v>
      </c>
      <c r="N5497" t="s">
        <v>4674</v>
      </c>
      <c r="O5497" t="s">
        <v>43907</v>
      </c>
    </row>
    <row r="5498" spans="1:17" x14ac:dyDescent="0.3">
      <c r="A5498" t="s">
        <v>43908</v>
      </c>
      <c r="B5498" t="s">
        <v>4226</v>
      </c>
      <c r="C5498" t="s">
        <v>43909</v>
      </c>
      <c r="D5498" t="s">
        <v>43910</v>
      </c>
      <c r="E5498" t="s">
        <v>43911</v>
      </c>
      <c r="F5498" t="s">
        <v>43912</v>
      </c>
      <c r="G5498" t="s">
        <v>3989</v>
      </c>
      <c r="H5498">
        <v>337.572</v>
      </c>
      <c r="I5498">
        <v>37.799999999999997</v>
      </c>
      <c r="K5498" t="s">
        <v>43913</v>
      </c>
      <c r="L5498">
        <v>133257</v>
      </c>
      <c r="M5498">
        <v>0</v>
      </c>
      <c r="N5498" t="s">
        <v>20404</v>
      </c>
      <c r="O5498" t="s">
        <v>43914</v>
      </c>
    </row>
    <row r="5499" spans="1:17" x14ac:dyDescent="0.3">
      <c r="A5499" t="s">
        <v>43915</v>
      </c>
      <c r="B5499" t="s">
        <v>3984</v>
      </c>
      <c r="C5499" t="s">
        <v>43916</v>
      </c>
      <c r="D5499" t="s">
        <v>43917</v>
      </c>
      <c r="E5499" t="s">
        <v>11352</v>
      </c>
      <c r="F5499" t="s">
        <v>43918</v>
      </c>
      <c r="G5499" t="s">
        <v>3989</v>
      </c>
      <c r="H5499">
        <v>36.537700000000001</v>
      </c>
      <c r="I5499">
        <v>48.1</v>
      </c>
      <c r="K5499" t="s">
        <v>43919</v>
      </c>
      <c r="L5499">
        <v>213</v>
      </c>
      <c r="M5499">
        <v>0</v>
      </c>
      <c r="N5499" t="s">
        <v>8810</v>
      </c>
      <c r="O5499" t="s">
        <v>43920</v>
      </c>
      <c r="Q5499">
        <v>22</v>
      </c>
    </row>
    <row r="5500" spans="1:17" x14ac:dyDescent="0.3">
      <c r="A5500" t="s">
        <v>43921</v>
      </c>
      <c r="B5500" t="s">
        <v>3984</v>
      </c>
      <c r="C5500" t="s">
        <v>43922</v>
      </c>
      <c r="D5500" t="s">
        <v>43923</v>
      </c>
      <c r="E5500" t="s">
        <v>43924</v>
      </c>
      <c r="F5500" t="s">
        <v>43925</v>
      </c>
      <c r="G5500" t="s">
        <v>3917</v>
      </c>
      <c r="H5500">
        <v>28.010899999999999</v>
      </c>
      <c r="I5500">
        <v>55.7</v>
      </c>
      <c r="K5500" t="s">
        <v>43926</v>
      </c>
      <c r="L5500">
        <v>732</v>
      </c>
      <c r="M5500">
        <v>0</v>
      </c>
      <c r="N5500" t="s">
        <v>20404</v>
      </c>
      <c r="O5500" t="s">
        <v>43927</v>
      </c>
    </row>
    <row r="5501" spans="1:17" x14ac:dyDescent="0.3">
      <c r="A5501" t="s">
        <v>43928</v>
      </c>
      <c r="B5501" t="s">
        <v>4226</v>
      </c>
      <c r="D5501" t="s">
        <v>43929</v>
      </c>
      <c r="E5501" t="s">
        <v>25538</v>
      </c>
      <c r="F5501" t="s">
        <v>43930</v>
      </c>
      <c r="G5501" t="s">
        <v>3917</v>
      </c>
      <c r="H5501">
        <v>441.46600000000001</v>
      </c>
      <c r="I5501">
        <v>35.9</v>
      </c>
      <c r="K5501" t="s">
        <v>43931</v>
      </c>
      <c r="L5501">
        <v>9046</v>
      </c>
      <c r="M5501">
        <v>0</v>
      </c>
      <c r="N5501" t="s">
        <v>25541</v>
      </c>
      <c r="O5501" t="s">
        <v>43932</v>
      </c>
    </row>
    <row r="5502" spans="1:17" x14ac:dyDescent="0.3">
      <c r="A5502" t="s">
        <v>43933</v>
      </c>
      <c r="B5502" t="s">
        <v>3984</v>
      </c>
      <c r="C5502" t="s">
        <v>43934</v>
      </c>
      <c r="D5502" t="s">
        <v>43935</v>
      </c>
      <c r="E5502" t="s">
        <v>43936</v>
      </c>
      <c r="F5502" t="s">
        <v>43937</v>
      </c>
      <c r="G5502" t="s">
        <v>3917</v>
      </c>
      <c r="H5502">
        <v>31.451899999999998</v>
      </c>
      <c r="I5502">
        <v>48</v>
      </c>
      <c r="K5502" t="s">
        <v>43938</v>
      </c>
      <c r="L5502">
        <v>580</v>
      </c>
      <c r="M5502">
        <v>0</v>
      </c>
      <c r="N5502" t="s">
        <v>6541</v>
      </c>
      <c r="O5502" t="s">
        <v>43939</v>
      </c>
    </row>
    <row r="5503" spans="1:17" x14ac:dyDescent="0.3">
      <c r="A5503" t="s">
        <v>43940</v>
      </c>
      <c r="B5503" t="s">
        <v>4267</v>
      </c>
      <c r="C5503" t="s">
        <v>43941</v>
      </c>
      <c r="D5503" t="s">
        <v>43942</v>
      </c>
      <c r="E5503" t="s">
        <v>43943</v>
      </c>
      <c r="F5503" t="s">
        <v>43944</v>
      </c>
      <c r="G5503" t="s">
        <v>3917</v>
      </c>
      <c r="H5503">
        <v>457.12200000000001</v>
      </c>
      <c r="I5503">
        <v>40.200000000000003</v>
      </c>
      <c r="K5503" t="s">
        <v>43945</v>
      </c>
      <c r="L5503">
        <v>348344</v>
      </c>
      <c r="M5503">
        <v>0</v>
      </c>
      <c r="N5503" t="s">
        <v>13255</v>
      </c>
      <c r="O5503" t="s">
        <v>43946</v>
      </c>
    </row>
    <row r="5504" spans="1:17" x14ac:dyDescent="0.3">
      <c r="A5504" t="s">
        <v>43947</v>
      </c>
      <c r="B5504" t="s">
        <v>4267</v>
      </c>
      <c r="C5504" t="s">
        <v>43948</v>
      </c>
      <c r="D5504" t="s">
        <v>43949</v>
      </c>
      <c r="E5504" t="s">
        <v>43950</v>
      </c>
      <c r="F5504" t="s">
        <v>43951</v>
      </c>
      <c r="G5504" t="s">
        <v>3917</v>
      </c>
      <c r="H5504">
        <v>376.947</v>
      </c>
      <c r="I5504">
        <v>38.1</v>
      </c>
      <c r="K5504" t="s">
        <v>43952</v>
      </c>
      <c r="L5504">
        <v>250156</v>
      </c>
      <c r="M5504">
        <v>0</v>
      </c>
      <c r="N5504" t="s">
        <v>13255</v>
      </c>
      <c r="O5504" t="s">
        <v>43953</v>
      </c>
    </row>
    <row r="5505" spans="1:15" x14ac:dyDescent="0.3">
      <c r="A5505" t="s">
        <v>43954</v>
      </c>
      <c r="B5505" t="s">
        <v>4367</v>
      </c>
      <c r="C5505" t="s">
        <v>43955</v>
      </c>
      <c r="D5505" t="s">
        <v>43956</v>
      </c>
      <c r="E5505" t="s">
        <v>43957</v>
      </c>
      <c r="F5505" t="s">
        <v>43958</v>
      </c>
      <c r="G5505" t="s">
        <v>3917</v>
      </c>
      <c r="H5505">
        <v>756.95</v>
      </c>
      <c r="I5505">
        <v>43.6</v>
      </c>
      <c r="K5505" t="s">
        <v>43959</v>
      </c>
      <c r="L5505">
        <v>87778</v>
      </c>
      <c r="M5505">
        <v>0</v>
      </c>
      <c r="N5505" t="s">
        <v>13255</v>
      </c>
      <c r="O5505" t="s">
        <v>43960</v>
      </c>
    </row>
    <row r="5506" spans="1:15" x14ac:dyDescent="0.3">
      <c r="A5506" t="s">
        <v>43961</v>
      </c>
      <c r="B5506" t="s">
        <v>4367</v>
      </c>
      <c r="C5506" t="s">
        <v>43962</v>
      </c>
      <c r="D5506" t="s">
        <v>43963</v>
      </c>
      <c r="E5506" t="s">
        <v>43964</v>
      </c>
      <c r="F5506" t="s">
        <v>43965</v>
      </c>
      <c r="G5506" t="s">
        <v>3917</v>
      </c>
      <c r="H5506">
        <v>830.69200000000001</v>
      </c>
      <c r="I5506">
        <v>40.6</v>
      </c>
      <c r="K5506" t="s">
        <v>43966</v>
      </c>
      <c r="L5506">
        <v>570462</v>
      </c>
      <c r="M5506">
        <v>0</v>
      </c>
      <c r="N5506" t="s">
        <v>13255</v>
      </c>
      <c r="O5506" t="s">
        <v>43967</v>
      </c>
    </row>
    <row r="5507" spans="1:15" x14ac:dyDescent="0.3">
      <c r="A5507" t="s">
        <v>43968</v>
      </c>
      <c r="B5507" t="s">
        <v>4226</v>
      </c>
      <c r="C5507" t="s">
        <v>43969</v>
      </c>
      <c r="D5507" t="s">
        <v>43970</v>
      </c>
      <c r="E5507" t="s">
        <v>43971</v>
      </c>
      <c r="F5507" t="s">
        <v>43972</v>
      </c>
      <c r="G5507" t="s">
        <v>3917</v>
      </c>
      <c r="H5507">
        <v>1117.28</v>
      </c>
      <c r="I5507">
        <v>34.799999999999997</v>
      </c>
      <c r="K5507" t="s">
        <v>43973</v>
      </c>
      <c r="L5507">
        <v>334575</v>
      </c>
      <c r="M5507">
        <v>0</v>
      </c>
      <c r="N5507" t="s">
        <v>13255</v>
      </c>
      <c r="O5507" t="s">
        <v>43974</v>
      </c>
    </row>
    <row r="5508" spans="1:15" x14ac:dyDescent="0.3">
      <c r="A5508" t="s">
        <v>43975</v>
      </c>
      <c r="B5508" t="s">
        <v>4635</v>
      </c>
      <c r="C5508" t="s">
        <v>43976</v>
      </c>
      <c r="D5508" t="s">
        <v>43977</v>
      </c>
      <c r="E5508" t="s">
        <v>43978</v>
      </c>
      <c r="F5508" t="s">
        <v>43979</v>
      </c>
      <c r="G5508" t="s">
        <v>3917</v>
      </c>
      <c r="H5508">
        <v>1067.58</v>
      </c>
      <c r="I5508">
        <v>42.9</v>
      </c>
      <c r="K5508" t="s">
        <v>43980</v>
      </c>
      <c r="L5508">
        <v>677776</v>
      </c>
      <c r="M5508">
        <v>0</v>
      </c>
      <c r="N5508" t="s">
        <v>13255</v>
      </c>
      <c r="O5508" t="s">
        <v>43981</v>
      </c>
    </row>
    <row r="5509" spans="1:15" x14ac:dyDescent="0.3">
      <c r="A5509" t="s">
        <v>43982</v>
      </c>
      <c r="B5509" t="s">
        <v>4635</v>
      </c>
      <c r="C5509" t="s">
        <v>43983</v>
      </c>
      <c r="D5509" t="s">
        <v>43984</v>
      </c>
      <c r="E5509" t="s">
        <v>43985</v>
      </c>
      <c r="F5509" t="s">
        <v>43986</v>
      </c>
      <c r="G5509" t="s">
        <v>3917</v>
      </c>
      <c r="H5509">
        <v>1122.25</v>
      </c>
      <c r="I5509">
        <v>41.9</v>
      </c>
      <c r="K5509" t="s">
        <v>43987</v>
      </c>
      <c r="L5509">
        <v>66668</v>
      </c>
      <c r="M5509">
        <v>0</v>
      </c>
      <c r="N5509" t="s">
        <v>13255</v>
      </c>
      <c r="O5509" t="s">
        <v>43988</v>
      </c>
    </row>
    <row r="5510" spans="1:15" x14ac:dyDescent="0.3">
      <c r="A5510" t="s">
        <v>43989</v>
      </c>
      <c r="B5510" t="s">
        <v>4226</v>
      </c>
      <c r="C5510" t="s">
        <v>43990</v>
      </c>
      <c r="D5510" t="s">
        <v>43991</v>
      </c>
      <c r="E5510" t="s">
        <v>43992</v>
      </c>
      <c r="F5510" t="s">
        <v>43993</v>
      </c>
      <c r="G5510" t="s">
        <v>3917</v>
      </c>
      <c r="H5510">
        <v>1871.8</v>
      </c>
      <c r="I5510">
        <v>39.700000000000003</v>
      </c>
      <c r="K5510" t="s">
        <v>43994</v>
      </c>
      <c r="L5510">
        <v>754445</v>
      </c>
      <c r="M5510">
        <v>0</v>
      </c>
      <c r="N5510" t="s">
        <v>13255</v>
      </c>
      <c r="O5510" t="s">
        <v>43995</v>
      </c>
    </row>
    <row r="5511" spans="1:15" x14ac:dyDescent="0.3">
      <c r="A5511" t="s">
        <v>43996</v>
      </c>
      <c r="B5511" t="s">
        <v>4635</v>
      </c>
      <c r="C5511" t="s">
        <v>43997</v>
      </c>
      <c r="D5511" t="s">
        <v>43998</v>
      </c>
      <c r="E5511" t="s">
        <v>43999</v>
      </c>
      <c r="F5511" t="s">
        <v>44000</v>
      </c>
      <c r="G5511" t="s">
        <v>3917</v>
      </c>
      <c r="H5511">
        <v>1111.47</v>
      </c>
      <c r="I5511">
        <v>42</v>
      </c>
      <c r="K5511" t="s">
        <v>44001</v>
      </c>
      <c r="L5511">
        <v>62223</v>
      </c>
      <c r="M5511">
        <v>0</v>
      </c>
      <c r="N5511" t="s">
        <v>13255</v>
      </c>
      <c r="O5511" t="s">
        <v>44002</v>
      </c>
    </row>
    <row r="5512" spans="1:15" x14ac:dyDescent="0.3">
      <c r="A5512" t="s">
        <v>3822</v>
      </c>
      <c r="B5512" t="s">
        <v>3912</v>
      </c>
      <c r="C5512" t="s">
        <v>44003</v>
      </c>
      <c r="D5512" t="s">
        <v>44004</v>
      </c>
      <c r="E5512" t="s">
        <v>27382</v>
      </c>
      <c r="F5512" t="s">
        <v>44005</v>
      </c>
      <c r="G5512" t="s">
        <v>3989</v>
      </c>
      <c r="H5512">
        <v>29.334800000000001</v>
      </c>
      <c r="I5512">
        <v>48.5</v>
      </c>
      <c r="K5512" t="s">
        <v>44006</v>
      </c>
      <c r="L5512">
        <v>74</v>
      </c>
      <c r="M5512">
        <v>0</v>
      </c>
      <c r="N5512" t="s">
        <v>9373</v>
      </c>
      <c r="O5512" t="s">
        <v>44007</v>
      </c>
    </row>
    <row r="5513" spans="1:15" x14ac:dyDescent="0.3">
      <c r="A5513" t="s">
        <v>44008</v>
      </c>
      <c r="B5513" t="s">
        <v>3923</v>
      </c>
      <c r="C5513" t="s">
        <v>44009</v>
      </c>
      <c r="D5513" t="s">
        <v>44010</v>
      </c>
      <c r="E5513" t="s">
        <v>44011</v>
      </c>
      <c r="F5513" t="s">
        <v>44012</v>
      </c>
      <c r="G5513" t="s">
        <v>3917</v>
      </c>
      <c r="H5513">
        <v>368.00299999999999</v>
      </c>
      <c r="I5513">
        <v>37.799999999999997</v>
      </c>
      <c r="K5513" t="s">
        <v>44013</v>
      </c>
      <c r="L5513">
        <v>6222</v>
      </c>
      <c r="M5513">
        <v>25461</v>
      </c>
      <c r="N5513" t="s">
        <v>9373</v>
      </c>
      <c r="O5513" t="s">
        <v>44014</v>
      </c>
    </row>
    <row r="5514" spans="1:15" x14ac:dyDescent="0.3">
      <c r="A5514" t="s">
        <v>44015</v>
      </c>
      <c r="B5514" t="s">
        <v>3923</v>
      </c>
      <c r="D5514" t="s">
        <v>44016</v>
      </c>
      <c r="E5514" t="s">
        <v>44017</v>
      </c>
      <c r="F5514" t="s">
        <v>44018</v>
      </c>
      <c r="G5514" t="s">
        <v>3917</v>
      </c>
      <c r="H5514">
        <v>434.50900000000001</v>
      </c>
      <c r="I5514">
        <v>38.299999999999997</v>
      </c>
      <c r="K5514" t="s">
        <v>44019</v>
      </c>
      <c r="L5514">
        <v>274540</v>
      </c>
      <c r="M5514">
        <v>0</v>
      </c>
      <c r="N5514" t="s">
        <v>11065</v>
      </c>
      <c r="O5514" t="s">
        <v>44020</v>
      </c>
    </row>
    <row r="5515" spans="1:15" x14ac:dyDescent="0.3">
      <c r="A5515" t="s">
        <v>44021</v>
      </c>
      <c r="B5515" t="s">
        <v>4091</v>
      </c>
      <c r="D5515" t="s">
        <v>44022</v>
      </c>
      <c r="E5515" t="s">
        <v>44023</v>
      </c>
      <c r="F5515" t="s">
        <v>44024</v>
      </c>
      <c r="G5515" t="s">
        <v>3917</v>
      </c>
      <c r="H5515">
        <v>19.982500000000002</v>
      </c>
      <c r="I5515">
        <v>21.991299999999999</v>
      </c>
      <c r="J5515" t="s">
        <v>44025</v>
      </c>
      <c r="K5515" t="s">
        <v>44026</v>
      </c>
      <c r="L5515">
        <v>2441</v>
      </c>
      <c r="M5515">
        <v>5341</v>
      </c>
      <c r="N5515" t="s">
        <v>7771</v>
      </c>
      <c r="O5515" t="s">
        <v>44027</v>
      </c>
    </row>
    <row r="5516" spans="1:15" x14ac:dyDescent="0.3">
      <c r="A5516" t="s">
        <v>44028</v>
      </c>
      <c r="B5516" t="s">
        <v>3923</v>
      </c>
      <c r="D5516" t="s">
        <v>44029</v>
      </c>
      <c r="E5516" t="s">
        <v>44030</v>
      </c>
      <c r="F5516" t="s">
        <v>44031</v>
      </c>
      <c r="G5516" t="s">
        <v>3906</v>
      </c>
      <c r="H5516">
        <v>710.15200000000004</v>
      </c>
      <c r="I5516">
        <v>38.532499999999999</v>
      </c>
      <c r="J5516" t="s">
        <v>44032</v>
      </c>
      <c r="K5516" t="s">
        <v>44033</v>
      </c>
      <c r="L5516">
        <v>665</v>
      </c>
      <c r="M5516">
        <v>0</v>
      </c>
      <c r="N5516" t="s">
        <v>10142</v>
      </c>
      <c r="O5516" t="s">
        <v>44034</v>
      </c>
    </row>
    <row r="5517" spans="1:15" x14ac:dyDescent="0.3">
      <c r="A5517" t="s">
        <v>44035</v>
      </c>
      <c r="B5517" t="s">
        <v>3923</v>
      </c>
      <c r="C5517" t="s">
        <v>44036</v>
      </c>
      <c r="D5517" t="s">
        <v>44037</v>
      </c>
      <c r="E5517" t="s">
        <v>44038</v>
      </c>
      <c r="F5517" t="s">
        <v>44039</v>
      </c>
      <c r="G5517" t="s">
        <v>3989</v>
      </c>
      <c r="H5517">
        <v>986.2</v>
      </c>
      <c r="I5517">
        <v>46</v>
      </c>
      <c r="K5517" t="s">
        <v>44040</v>
      </c>
      <c r="L5517">
        <v>4366</v>
      </c>
      <c r="M5517">
        <v>0</v>
      </c>
      <c r="N5517" t="s">
        <v>44041</v>
      </c>
      <c r="O5517" t="s">
        <v>44042</v>
      </c>
    </row>
    <row r="5518" spans="1:15" x14ac:dyDescent="0.3">
      <c r="A5518" t="s">
        <v>44043</v>
      </c>
      <c r="B5518" t="s">
        <v>4347</v>
      </c>
      <c r="C5518" t="s">
        <v>44044</v>
      </c>
      <c r="D5518" t="s">
        <v>44045</v>
      </c>
      <c r="E5518" t="s">
        <v>44046</v>
      </c>
      <c r="F5518" t="s">
        <v>44047</v>
      </c>
      <c r="G5518" t="s">
        <v>3989</v>
      </c>
      <c r="H5518">
        <v>46.383600000000001</v>
      </c>
      <c r="I5518">
        <v>55.3</v>
      </c>
      <c r="K5518" t="s">
        <v>44048</v>
      </c>
      <c r="L5518">
        <v>6173</v>
      </c>
      <c r="M5518">
        <v>0</v>
      </c>
      <c r="N5518" t="s">
        <v>44049</v>
      </c>
      <c r="O5518" t="s">
        <v>44050</v>
      </c>
    </row>
    <row r="5519" spans="1:15" x14ac:dyDescent="0.3">
      <c r="A5519" t="s">
        <v>44051</v>
      </c>
      <c r="B5519" t="s">
        <v>4635</v>
      </c>
      <c r="C5519" t="s">
        <v>44052</v>
      </c>
      <c r="D5519" t="s">
        <v>44053</v>
      </c>
      <c r="E5519" t="s">
        <v>26442</v>
      </c>
      <c r="F5519" t="s">
        <v>44054</v>
      </c>
      <c r="G5519" t="s">
        <v>3917</v>
      </c>
      <c r="H5519">
        <v>1210.6600000000001</v>
      </c>
      <c r="I5519">
        <v>42</v>
      </c>
      <c r="K5519" t="s">
        <v>44055</v>
      </c>
      <c r="L5519">
        <v>20951</v>
      </c>
      <c r="M5519">
        <v>0</v>
      </c>
      <c r="N5519" t="s">
        <v>11743</v>
      </c>
      <c r="O5519" t="s">
        <v>44056</v>
      </c>
    </row>
    <row r="5520" spans="1:15" x14ac:dyDescent="0.3">
      <c r="A5520" t="s">
        <v>44057</v>
      </c>
      <c r="B5520" t="s">
        <v>3984</v>
      </c>
      <c r="C5520" t="s">
        <v>44058</v>
      </c>
      <c r="D5520" t="s">
        <v>44059</v>
      </c>
      <c r="E5520" t="s">
        <v>44060</v>
      </c>
      <c r="F5520" t="s">
        <v>44061</v>
      </c>
      <c r="G5520" t="s">
        <v>3917</v>
      </c>
      <c r="H5520">
        <v>36.396299999999997</v>
      </c>
      <c r="I5520">
        <v>46.6</v>
      </c>
      <c r="K5520" t="s">
        <v>44062</v>
      </c>
      <c r="L5520">
        <v>3875</v>
      </c>
      <c r="M5520">
        <v>0</v>
      </c>
      <c r="N5520" t="s">
        <v>16293</v>
      </c>
      <c r="O5520" t="s">
        <v>44063</v>
      </c>
    </row>
    <row r="5521" spans="1:17" x14ac:dyDescent="0.3">
      <c r="A5521" t="s">
        <v>44064</v>
      </c>
      <c r="B5521" t="s">
        <v>3984</v>
      </c>
      <c r="C5521" t="s">
        <v>44065</v>
      </c>
      <c r="D5521" t="s">
        <v>44066</v>
      </c>
      <c r="E5521" t="s">
        <v>44067</v>
      </c>
      <c r="F5521" t="s">
        <v>44068</v>
      </c>
      <c r="G5521" t="s">
        <v>3917</v>
      </c>
      <c r="H5521">
        <v>39.468800000000002</v>
      </c>
      <c r="I5521">
        <v>43.3</v>
      </c>
      <c r="K5521" t="s">
        <v>44069</v>
      </c>
      <c r="L5521">
        <v>1637</v>
      </c>
      <c r="M5521">
        <v>0</v>
      </c>
      <c r="N5521" t="s">
        <v>16293</v>
      </c>
      <c r="O5521" t="s">
        <v>44070</v>
      </c>
    </row>
    <row r="5522" spans="1:17" x14ac:dyDescent="0.3">
      <c r="A5522" t="s">
        <v>44071</v>
      </c>
      <c r="B5522" t="s">
        <v>3984</v>
      </c>
      <c r="C5522" t="s">
        <v>30105</v>
      </c>
      <c r="D5522" t="s">
        <v>44072</v>
      </c>
      <c r="E5522" t="s">
        <v>44073</v>
      </c>
      <c r="F5522" t="s">
        <v>44074</v>
      </c>
      <c r="G5522" t="s">
        <v>3917</v>
      </c>
      <c r="H5522">
        <v>38.573399999999999</v>
      </c>
      <c r="I5522">
        <v>44.9</v>
      </c>
      <c r="K5522" t="s">
        <v>44075</v>
      </c>
      <c r="L5522">
        <v>2322</v>
      </c>
      <c r="M5522">
        <v>0</v>
      </c>
      <c r="N5522" t="s">
        <v>6541</v>
      </c>
      <c r="O5522" t="s">
        <v>44076</v>
      </c>
    </row>
    <row r="5523" spans="1:17" x14ac:dyDescent="0.3">
      <c r="A5523" t="s">
        <v>44077</v>
      </c>
      <c r="B5523" t="s">
        <v>4443</v>
      </c>
      <c r="C5523" t="s">
        <v>44078</v>
      </c>
      <c r="D5523" t="s">
        <v>44079</v>
      </c>
      <c r="E5523" t="s">
        <v>44080</v>
      </c>
      <c r="F5523" t="s">
        <v>44081</v>
      </c>
      <c r="G5523" t="s">
        <v>3917</v>
      </c>
      <c r="H5523">
        <v>2149.06</v>
      </c>
      <c r="I5523">
        <v>41.1</v>
      </c>
      <c r="K5523" t="s">
        <v>44082</v>
      </c>
      <c r="L5523">
        <v>2536</v>
      </c>
      <c r="M5523">
        <v>0</v>
      </c>
      <c r="N5523" t="s">
        <v>6541</v>
      </c>
      <c r="O5523" t="s">
        <v>44083</v>
      </c>
    </row>
    <row r="5524" spans="1:17" x14ac:dyDescent="0.3">
      <c r="A5524" t="s">
        <v>44084</v>
      </c>
      <c r="B5524" t="s">
        <v>3984</v>
      </c>
      <c r="C5524" t="s">
        <v>44085</v>
      </c>
      <c r="D5524" t="s">
        <v>44086</v>
      </c>
      <c r="E5524" t="s">
        <v>44087</v>
      </c>
      <c r="F5524" t="s">
        <v>44088</v>
      </c>
      <c r="G5524" t="s">
        <v>3917</v>
      </c>
      <c r="H5524">
        <v>11.836</v>
      </c>
      <c r="I5524">
        <v>34.700000000000003</v>
      </c>
      <c r="K5524" t="s">
        <v>44089</v>
      </c>
      <c r="L5524">
        <v>615</v>
      </c>
      <c r="M5524">
        <v>0</v>
      </c>
      <c r="N5524" t="s">
        <v>6541</v>
      </c>
      <c r="O5524" t="s">
        <v>44090</v>
      </c>
      <c r="Q5524">
        <v>25</v>
      </c>
    </row>
    <row r="5525" spans="1:17" x14ac:dyDescent="0.3">
      <c r="A5525" t="s">
        <v>44091</v>
      </c>
      <c r="B5525" t="s">
        <v>4443</v>
      </c>
      <c r="C5525" t="s">
        <v>44092</v>
      </c>
      <c r="D5525" t="s">
        <v>44093</v>
      </c>
      <c r="E5525" t="s">
        <v>44094</v>
      </c>
      <c r="F5525" t="s">
        <v>44095</v>
      </c>
      <c r="G5525" t="s">
        <v>3906</v>
      </c>
      <c r="H5525">
        <v>2496.7600000000002</v>
      </c>
      <c r="I5525">
        <v>41.458500000000001</v>
      </c>
      <c r="J5525" t="s">
        <v>44096</v>
      </c>
      <c r="K5525" t="s">
        <v>44097</v>
      </c>
      <c r="L5525">
        <v>1595</v>
      </c>
      <c r="M5525">
        <v>41473</v>
      </c>
      <c r="N5525" t="s">
        <v>6541</v>
      </c>
      <c r="O5525" t="s">
        <v>44098</v>
      </c>
      <c r="P5525" t="s">
        <v>44099</v>
      </c>
    </row>
    <row r="5526" spans="1:17" x14ac:dyDescent="0.3">
      <c r="A5526" t="s">
        <v>44100</v>
      </c>
      <c r="B5526" t="s">
        <v>3923</v>
      </c>
      <c r="D5526" t="s">
        <v>44101</v>
      </c>
      <c r="E5526" t="s">
        <v>44102</v>
      </c>
      <c r="F5526" t="s">
        <v>44103</v>
      </c>
      <c r="G5526" t="s">
        <v>3917</v>
      </c>
      <c r="H5526">
        <v>207.934</v>
      </c>
      <c r="I5526">
        <v>40.6</v>
      </c>
      <c r="K5526" t="s">
        <v>44104</v>
      </c>
      <c r="L5526">
        <v>76167</v>
      </c>
      <c r="M5526">
        <v>0</v>
      </c>
      <c r="N5526" t="s">
        <v>8410</v>
      </c>
      <c r="O5526" t="s">
        <v>44105</v>
      </c>
    </row>
    <row r="5527" spans="1:17" x14ac:dyDescent="0.3">
      <c r="A5527" t="s">
        <v>44106</v>
      </c>
      <c r="B5527" t="s">
        <v>3923</v>
      </c>
      <c r="D5527" t="s">
        <v>44107</v>
      </c>
      <c r="E5527" t="s">
        <v>44108</v>
      </c>
      <c r="F5527" t="s">
        <v>44109</v>
      </c>
      <c r="G5527" t="s">
        <v>3989</v>
      </c>
      <c r="H5527">
        <v>252.36500000000001</v>
      </c>
      <c r="I5527">
        <v>33.6</v>
      </c>
      <c r="K5527" t="s">
        <v>44110</v>
      </c>
      <c r="L5527">
        <v>325249</v>
      </c>
      <c r="M5527">
        <v>0</v>
      </c>
      <c r="N5527" t="s">
        <v>39490</v>
      </c>
      <c r="O5527" t="s">
        <v>44111</v>
      </c>
    </row>
    <row r="5528" spans="1:17" x14ac:dyDescent="0.3">
      <c r="A5528" t="s">
        <v>44112</v>
      </c>
      <c r="B5528" t="s">
        <v>3984</v>
      </c>
      <c r="C5528" t="s">
        <v>44113</v>
      </c>
      <c r="D5528" t="s">
        <v>44114</v>
      </c>
      <c r="E5528" t="s">
        <v>37280</v>
      </c>
      <c r="F5528" t="s">
        <v>44115</v>
      </c>
      <c r="G5528" t="s">
        <v>3989</v>
      </c>
      <c r="H5528">
        <v>30.3306</v>
      </c>
      <c r="I5528">
        <v>51.4</v>
      </c>
      <c r="K5528" t="s">
        <v>44116</v>
      </c>
      <c r="L5528">
        <v>896</v>
      </c>
      <c r="M5528">
        <v>8366</v>
      </c>
      <c r="N5528" t="s">
        <v>13320</v>
      </c>
      <c r="O5528" t="s">
        <v>44117</v>
      </c>
    </row>
    <row r="5529" spans="1:17" x14ac:dyDescent="0.3">
      <c r="A5529" t="s">
        <v>44118</v>
      </c>
      <c r="B5529" t="s">
        <v>3984</v>
      </c>
      <c r="C5529" t="s">
        <v>44119</v>
      </c>
      <c r="D5529" t="s">
        <v>44120</v>
      </c>
      <c r="E5529" t="s">
        <v>44121</v>
      </c>
      <c r="F5529" t="s">
        <v>44122</v>
      </c>
      <c r="G5529" t="s">
        <v>3917</v>
      </c>
      <c r="H5529">
        <v>36.003900000000002</v>
      </c>
      <c r="I5529">
        <v>46.1</v>
      </c>
      <c r="K5529" t="s">
        <v>44123</v>
      </c>
      <c r="L5529">
        <v>4789</v>
      </c>
      <c r="M5529">
        <v>0</v>
      </c>
      <c r="N5529" t="s">
        <v>16293</v>
      </c>
      <c r="O5529" t="s">
        <v>44124</v>
      </c>
    </row>
    <row r="5530" spans="1:17" x14ac:dyDescent="0.3">
      <c r="A5530" t="s">
        <v>774</v>
      </c>
      <c r="B5530" t="s">
        <v>3984</v>
      </c>
      <c r="C5530" t="s">
        <v>44125</v>
      </c>
      <c r="D5530" t="s">
        <v>44126</v>
      </c>
      <c r="E5530" t="s">
        <v>44127</v>
      </c>
      <c r="F5530" t="s">
        <v>44128</v>
      </c>
      <c r="G5530" t="s">
        <v>3917</v>
      </c>
      <c r="H5530">
        <v>34.048499999999997</v>
      </c>
      <c r="I5530">
        <v>51.4</v>
      </c>
      <c r="K5530" t="s">
        <v>44129</v>
      </c>
      <c r="L5530">
        <v>3364</v>
      </c>
      <c r="M5530">
        <v>0</v>
      </c>
      <c r="N5530" t="s">
        <v>44130</v>
      </c>
      <c r="O5530" t="s">
        <v>44131</v>
      </c>
    </row>
    <row r="5531" spans="1:17" x14ac:dyDescent="0.3">
      <c r="A5531" t="s">
        <v>44132</v>
      </c>
      <c r="B5531" t="s">
        <v>3984</v>
      </c>
      <c r="C5531" t="s">
        <v>44133</v>
      </c>
      <c r="D5531" t="s">
        <v>44134</v>
      </c>
      <c r="E5531" t="s">
        <v>44135</v>
      </c>
      <c r="F5531" t="s">
        <v>44136</v>
      </c>
      <c r="G5531" t="s">
        <v>3989</v>
      </c>
      <c r="H5531">
        <v>44.591999999999999</v>
      </c>
      <c r="I5531">
        <v>46.7</v>
      </c>
      <c r="K5531" t="s">
        <v>44137</v>
      </c>
      <c r="L5531">
        <v>617</v>
      </c>
      <c r="M5531">
        <v>14419</v>
      </c>
      <c r="N5531" t="s">
        <v>17502</v>
      </c>
      <c r="O5531" t="s">
        <v>44138</v>
      </c>
    </row>
    <row r="5532" spans="1:17" x14ac:dyDescent="0.3">
      <c r="A5532" t="s">
        <v>44139</v>
      </c>
      <c r="B5532" t="s">
        <v>3984</v>
      </c>
      <c r="C5532" t="s">
        <v>44140</v>
      </c>
      <c r="D5532" t="s">
        <v>44141</v>
      </c>
      <c r="E5532" t="s">
        <v>44142</v>
      </c>
      <c r="F5532" t="s">
        <v>44143</v>
      </c>
      <c r="G5532" t="s">
        <v>3989</v>
      </c>
      <c r="H5532">
        <v>38.475099999999998</v>
      </c>
      <c r="I5532">
        <v>48.2</v>
      </c>
      <c r="K5532" t="s">
        <v>44144</v>
      </c>
      <c r="L5532">
        <v>8</v>
      </c>
      <c r="M5532">
        <v>0</v>
      </c>
      <c r="N5532" t="s">
        <v>9373</v>
      </c>
      <c r="O5532" t="s">
        <v>44145</v>
      </c>
      <c r="Q5532">
        <v>22</v>
      </c>
    </row>
    <row r="5533" spans="1:17" x14ac:dyDescent="0.3">
      <c r="A5533" t="s">
        <v>44146</v>
      </c>
      <c r="B5533" t="s">
        <v>3984</v>
      </c>
      <c r="C5533" t="s">
        <v>44147</v>
      </c>
      <c r="D5533" t="s">
        <v>44148</v>
      </c>
      <c r="E5533" t="s">
        <v>44149</v>
      </c>
      <c r="F5533" t="s">
        <v>44150</v>
      </c>
      <c r="G5533" t="s">
        <v>3917</v>
      </c>
      <c r="H5533">
        <v>34.885100000000001</v>
      </c>
      <c r="I5533">
        <v>51.5</v>
      </c>
      <c r="K5533" t="s">
        <v>44151</v>
      </c>
      <c r="L5533">
        <v>389</v>
      </c>
      <c r="M5533">
        <v>0</v>
      </c>
      <c r="N5533" t="s">
        <v>9373</v>
      </c>
      <c r="O5533" t="s">
        <v>44152</v>
      </c>
    </row>
    <row r="5534" spans="1:17" x14ac:dyDescent="0.3">
      <c r="A5534" t="s">
        <v>44153</v>
      </c>
      <c r="B5534" t="s">
        <v>3984</v>
      </c>
      <c r="C5534" t="s">
        <v>44154</v>
      </c>
      <c r="D5534" t="s">
        <v>44155</v>
      </c>
      <c r="E5534" t="s">
        <v>44156</v>
      </c>
      <c r="F5534" t="s">
        <v>44157</v>
      </c>
      <c r="G5534" t="s">
        <v>3917</v>
      </c>
      <c r="H5534">
        <v>36.184399999999997</v>
      </c>
      <c r="I5534">
        <v>46.1</v>
      </c>
      <c r="K5534" t="s">
        <v>44158</v>
      </c>
      <c r="L5534">
        <v>3610</v>
      </c>
      <c r="M5534">
        <v>0</v>
      </c>
      <c r="N5534" t="s">
        <v>16293</v>
      </c>
      <c r="O5534" t="s">
        <v>44159</v>
      </c>
    </row>
    <row r="5535" spans="1:17" x14ac:dyDescent="0.3">
      <c r="A5535" t="s">
        <v>44160</v>
      </c>
      <c r="B5535" t="s">
        <v>4635</v>
      </c>
      <c r="C5535" t="s">
        <v>44161</v>
      </c>
      <c r="D5535" t="s">
        <v>44162</v>
      </c>
      <c r="E5535" t="s">
        <v>21615</v>
      </c>
      <c r="F5535" t="s">
        <v>44163</v>
      </c>
      <c r="G5535" t="s">
        <v>3917</v>
      </c>
      <c r="H5535">
        <v>1297.5999999999999</v>
      </c>
      <c r="I5535">
        <v>42</v>
      </c>
      <c r="K5535" t="s">
        <v>44164</v>
      </c>
      <c r="L5535">
        <v>148690</v>
      </c>
      <c r="M5535">
        <v>0</v>
      </c>
      <c r="N5535" t="s">
        <v>9373</v>
      </c>
      <c r="O5535" t="s">
        <v>44165</v>
      </c>
    </row>
    <row r="5536" spans="1:17" x14ac:dyDescent="0.3">
      <c r="A5536" t="s">
        <v>44166</v>
      </c>
      <c r="B5536" t="s">
        <v>3984</v>
      </c>
      <c r="C5536" t="s">
        <v>44167</v>
      </c>
      <c r="D5536" t="s">
        <v>44168</v>
      </c>
      <c r="E5536" t="s">
        <v>44169</v>
      </c>
      <c r="F5536" t="s">
        <v>44170</v>
      </c>
      <c r="G5536" t="s">
        <v>3917</v>
      </c>
      <c r="H5536">
        <v>45.742699999999999</v>
      </c>
      <c r="I5536">
        <v>47.2</v>
      </c>
      <c r="K5536" t="s">
        <v>44171</v>
      </c>
      <c r="L5536">
        <v>11228</v>
      </c>
      <c r="M5536">
        <v>0</v>
      </c>
      <c r="N5536" t="s">
        <v>9373</v>
      </c>
      <c r="O5536" t="s">
        <v>44172</v>
      </c>
    </row>
    <row r="5537" spans="1:16" x14ac:dyDescent="0.3">
      <c r="A5537" t="s">
        <v>44173</v>
      </c>
      <c r="B5537" t="s">
        <v>4267</v>
      </c>
      <c r="C5537" t="s">
        <v>44174</v>
      </c>
      <c r="D5537" t="s">
        <v>44175</v>
      </c>
      <c r="E5537" t="s">
        <v>44176</v>
      </c>
      <c r="F5537" t="s">
        <v>44177</v>
      </c>
      <c r="G5537" t="s">
        <v>3917</v>
      </c>
      <c r="H5537">
        <v>292.94900000000001</v>
      </c>
      <c r="I5537">
        <v>35.799999999999997</v>
      </c>
      <c r="K5537" t="s">
        <v>44178</v>
      </c>
      <c r="L5537">
        <v>63167</v>
      </c>
      <c r="M5537">
        <v>0</v>
      </c>
      <c r="N5537" t="s">
        <v>9373</v>
      </c>
      <c r="O5537" t="s">
        <v>44179</v>
      </c>
    </row>
    <row r="5538" spans="1:16" x14ac:dyDescent="0.3">
      <c r="A5538" t="s">
        <v>44180</v>
      </c>
      <c r="B5538" t="s">
        <v>3923</v>
      </c>
      <c r="C5538" t="s">
        <v>44181</v>
      </c>
      <c r="D5538" t="s">
        <v>44182</v>
      </c>
      <c r="E5538" t="s">
        <v>44183</v>
      </c>
      <c r="F5538" t="s">
        <v>44184</v>
      </c>
      <c r="G5538" t="s">
        <v>3917</v>
      </c>
      <c r="H5538">
        <v>980.803</v>
      </c>
      <c r="I5538">
        <v>36.200000000000003</v>
      </c>
      <c r="K5538" t="s">
        <v>44185</v>
      </c>
      <c r="L5538">
        <v>244850</v>
      </c>
      <c r="M5538">
        <v>0</v>
      </c>
      <c r="N5538" t="s">
        <v>9373</v>
      </c>
      <c r="O5538" t="s">
        <v>44186</v>
      </c>
    </row>
    <row r="5539" spans="1:16" x14ac:dyDescent="0.3">
      <c r="A5539" t="s">
        <v>44187</v>
      </c>
      <c r="B5539" t="s">
        <v>4267</v>
      </c>
      <c r="C5539">
        <v>777</v>
      </c>
      <c r="D5539" t="s">
        <v>44188</v>
      </c>
      <c r="E5539" t="s">
        <v>44189</v>
      </c>
      <c r="F5539" t="s">
        <v>44190</v>
      </c>
      <c r="G5539" t="s">
        <v>3917</v>
      </c>
      <c r="H5539">
        <v>187.547</v>
      </c>
      <c r="I5539">
        <v>30</v>
      </c>
      <c r="K5539" t="s">
        <v>44191</v>
      </c>
      <c r="L5539">
        <v>14030</v>
      </c>
      <c r="M5539">
        <v>0</v>
      </c>
      <c r="N5539" t="s">
        <v>9373</v>
      </c>
      <c r="O5539" t="s">
        <v>44192</v>
      </c>
    </row>
    <row r="5540" spans="1:16" x14ac:dyDescent="0.3">
      <c r="A5540" t="s">
        <v>44193</v>
      </c>
      <c r="B5540" t="s">
        <v>4367</v>
      </c>
      <c r="C5540" t="s">
        <v>44194</v>
      </c>
      <c r="D5540" t="s">
        <v>44195</v>
      </c>
      <c r="E5540" t="s">
        <v>44196</v>
      </c>
      <c r="F5540" t="s">
        <v>44197</v>
      </c>
      <c r="G5540" t="s">
        <v>3917</v>
      </c>
      <c r="H5540">
        <v>926.36300000000006</v>
      </c>
      <c r="I5540">
        <v>41.5</v>
      </c>
      <c r="K5540" t="s">
        <v>44198</v>
      </c>
      <c r="L5540">
        <v>1074</v>
      </c>
      <c r="M5540">
        <v>29240</v>
      </c>
      <c r="N5540" t="s">
        <v>13848</v>
      </c>
      <c r="O5540" t="s">
        <v>44199</v>
      </c>
    </row>
    <row r="5541" spans="1:16" x14ac:dyDescent="0.3">
      <c r="A5541" t="s">
        <v>44200</v>
      </c>
      <c r="B5541" t="s">
        <v>4347</v>
      </c>
      <c r="C5541" t="s">
        <v>44201</v>
      </c>
      <c r="D5541" t="s">
        <v>44202</v>
      </c>
      <c r="E5541" t="s">
        <v>44203</v>
      </c>
      <c r="F5541" t="s">
        <v>44204</v>
      </c>
      <c r="G5541" t="s">
        <v>3917</v>
      </c>
      <c r="H5541">
        <v>52.027900000000002</v>
      </c>
      <c r="I5541">
        <v>47.4</v>
      </c>
      <c r="K5541" t="s">
        <v>44205</v>
      </c>
      <c r="L5541">
        <v>1550</v>
      </c>
      <c r="M5541">
        <v>21450</v>
      </c>
      <c r="N5541" t="s">
        <v>9373</v>
      </c>
      <c r="O5541" t="s">
        <v>44206</v>
      </c>
    </row>
    <row r="5542" spans="1:16" x14ac:dyDescent="0.3">
      <c r="A5542" t="s">
        <v>44207</v>
      </c>
      <c r="B5542" t="s">
        <v>4267</v>
      </c>
      <c r="C5542" t="s">
        <v>44208</v>
      </c>
      <c r="D5542" t="s">
        <v>44209</v>
      </c>
      <c r="E5542" t="s">
        <v>44210</v>
      </c>
      <c r="F5542" t="s">
        <v>44211</v>
      </c>
      <c r="G5542" t="s">
        <v>3917</v>
      </c>
      <c r="H5542">
        <v>770.09</v>
      </c>
      <c r="I5542">
        <v>52.3</v>
      </c>
      <c r="K5542" t="s">
        <v>44212</v>
      </c>
      <c r="L5542">
        <v>1254</v>
      </c>
      <c r="M5542">
        <v>27080</v>
      </c>
      <c r="N5542" t="s">
        <v>9193</v>
      </c>
      <c r="O5542" t="s">
        <v>44213</v>
      </c>
      <c r="P5542" t="s">
        <v>44214</v>
      </c>
    </row>
    <row r="5543" spans="1:16" x14ac:dyDescent="0.3">
      <c r="A5543" t="s">
        <v>44215</v>
      </c>
      <c r="B5543" t="s">
        <v>3923</v>
      </c>
      <c r="D5543" t="s">
        <v>44216</v>
      </c>
      <c r="E5543" t="s">
        <v>44217</v>
      </c>
      <c r="F5543" t="s">
        <v>44218</v>
      </c>
      <c r="G5543" t="s">
        <v>3917</v>
      </c>
      <c r="H5543">
        <v>192.12700000000001</v>
      </c>
      <c r="I5543">
        <v>28.2</v>
      </c>
      <c r="K5543" t="s">
        <v>44219</v>
      </c>
      <c r="L5543">
        <v>8</v>
      </c>
      <c r="M5543">
        <v>28841</v>
      </c>
      <c r="N5543" t="s">
        <v>44220</v>
      </c>
      <c r="O5543" t="s">
        <v>44221</v>
      </c>
    </row>
    <row r="5544" spans="1:16" x14ac:dyDescent="0.3">
      <c r="A5544" t="s">
        <v>44222</v>
      </c>
      <c r="B5544" t="s">
        <v>4226</v>
      </c>
      <c r="C5544" t="s">
        <v>44223</v>
      </c>
      <c r="D5544" t="s">
        <v>44224</v>
      </c>
      <c r="E5544" t="s">
        <v>44225</v>
      </c>
      <c r="F5544" t="s">
        <v>44226</v>
      </c>
      <c r="G5544" t="s">
        <v>3917</v>
      </c>
      <c r="H5544">
        <v>266.78500000000003</v>
      </c>
      <c r="I5544">
        <v>38</v>
      </c>
      <c r="K5544" t="s">
        <v>44227</v>
      </c>
      <c r="L5544">
        <v>1249</v>
      </c>
      <c r="M5544">
        <v>23896</v>
      </c>
      <c r="N5544" t="s">
        <v>9193</v>
      </c>
      <c r="O5544" t="s">
        <v>44228</v>
      </c>
      <c r="P5544" t="s">
        <v>44229</v>
      </c>
    </row>
    <row r="5545" spans="1:16" x14ac:dyDescent="0.3">
      <c r="A5545" t="s">
        <v>44230</v>
      </c>
      <c r="B5545" t="s">
        <v>4226</v>
      </c>
      <c r="C5545" t="s">
        <v>44231</v>
      </c>
      <c r="D5545" t="s">
        <v>44232</v>
      </c>
      <c r="E5545" t="s">
        <v>44233</v>
      </c>
      <c r="F5545" t="s">
        <v>44234</v>
      </c>
      <c r="G5545" t="s">
        <v>3917</v>
      </c>
      <c r="H5545">
        <v>282.13400000000001</v>
      </c>
      <c r="I5545">
        <v>38</v>
      </c>
      <c r="K5545" t="s">
        <v>44235</v>
      </c>
      <c r="L5545">
        <v>1162</v>
      </c>
      <c r="M5545">
        <v>24285</v>
      </c>
      <c r="N5545" t="s">
        <v>9193</v>
      </c>
      <c r="O5545" t="s">
        <v>44236</v>
      </c>
      <c r="P5545" t="s">
        <v>44237</v>
      </c>
    </row>
    <row r="5546" spans="1:16" x14ac:dyDescent="0.3">
      <c r="A5546" t="s">
        <v>44238</v>
      </c>
      <c r="B5546" t="s">
        <v>4367</v>
      </c>
      <c r="C5546" t="s">
        <v>44239</v>
      </c>
      <c r="D5546" t="s">
        <v>44240</v>
      </c>
      <c r="E5546" t="s">
        <v>44241</v>
      </c>
      <c r="F5546" t="s">
        <v>44242</v>
      </c>
      <c r="G5546" t="s">
        <v>3917</v>
      </c>
      <c r="H5546">
        <v>1114.27</v>
      </c>
      <c r="I5546">
        <v>42.3</v>
      </c>
      <c r="K5546" t="s">
        <v>44243</v>
      </c>
      <c r="L5546">
        <v>245464</v>
      </c>
      <c r="M5546">
        <v>0</v>
      </c>
      <c r="N5546" t="s">
        <v>9193</v>
      </c>
      <c r="O5546" t="s">
        <v>44244</v>
      </c>
    </row>
    <row r="5547" spans="1:16" x14ac:dyDescent="0.3">
      <c r="A5547" t="s">
        <v>44245</v>
      </c>
      <c r="B5547" t="s">
        <v>4226</v>
      </c>
      <c r="C5547" t="s">
        <v>44246</v>
      </c>
      <c r="D5547" t="s">
        <v>44247</v>
      </c>
      <c r="E5547" t="s">
        <v>44248</v>
      </c>
      <c r="F5547" t="s">
        <v>44249</v>
      </c>
      <c r="G5547" t="s">
        <v>3917</v>
      </c>
      <c r="H5547">
        <v>275.57799999999997</v>
      </c>
      <c r="I5547">
        <v>37.9</v>
      </c>
      <c r="K5547" t="s">
        <v>44250</v>
      </c>
      <c r="L5547">
        <v>1429</v>
      </c>
      <c r="M5547">
        <v>24067</v>
      </c>
      <c r="N5547" t="s">
        <v>9193</v>
      </c>
      <c r="O5547" t="s">
        <v>44251</v>
      </c>
      <c r="P5547" t="s">
        <v>44252</v>
      </c>
    </row>
    <row r="5548" spans="1:16" x14ac:dyDescent="0.3">
      <c r="A5548" t="s">
        <v>44253</v>
      </c>
      <c r="B5548" t="s">
        <v>3912</v>
      </c>
      <c r="C5548" t="s">
        <v>44254</v>
      </c>
      <c r="D5548" t="s">
        <v>44255</v>
      </c>
      <c r="E5548" t="s">
        <v>44256</v>
      </c>
      <c r="F5548" t="s">
        <v>44257</v>
      </c>
      <c r="G5548" t="s">
        <v>3989</v>
      </c>
      <c r="H5548">
        <v>84.716200000000001</v>
      </c>
      <c r="I5548">
        <v>52.1</v>
      </c>
      <c r="K5548" t="s">
        <v>44258</v>
      </c>
      <c r="L5548">
        <v>1595</v>
      </c>
      <c r="M5548">
        <v>0</v>
      </c>
      <c r="N5548" t="s">
        <v>9193</v>
      </c>
      <c r="O5548" t="s">
        <v>44259</v>
      </c>
    </row>
    <row r="5549" spans="1:16" x14ac:dyDescent="0.3">
      <c r="A5549" t="s">
        <v>44260</v>
      </c>
      <c r="B5549" t="s">
        <v>3984</v>
      </c>
      <c r="C5549" t="s">
        <v>44261</v>
      </c>
      <c r="D5549" t="s">
        <v>44262</v>
      </c>
      <c r="E5549" t="s">
        <v>44263</v>
      </c>
      <c r="F5549" t="s">
        <v>44264</v>
      </c>
      <c r="G5549" t="s">
        <v>3917</v>
      </c>
      <c r="H5549">
        <v>51.85</v>
      </c>
      <c r="I5549">
        <v>52.7</v>
      </c>
      <c r="K5549" t="s">
        <v>44265</v>
      </c>
      <c r="L5549">
        <v>127</v>
      </c>
      <c r="M5549">
        <v>13328</v>
      </c>
      <c r="N5549" t="s">
        <v>9193</v>
      </c>
      <c r="O5549" t="s">
        <v>44266</v>
      </c>
      <c r="P5549" t="s">
        <v>44267</v>
      </c>
    </row>
    <row r="5550" spans="1:16" x14ac:dyDescent="0.3">
      <c r="A5550" t="s">
        <v>44268</v>
      </c>
      <c r="B5550" t="s">
        <v>3912</v>
      </c>
      <c r="C5550" t="s">
        <v>44269</v>
      </c>
      <c r="D5550" t="s">
        <v>44270</v>
      </c>
      <c r="E5550" t="s">
        <v>44256</v>
      </c>
      <c r="F5550" t="s">
        <v>44271</v>
      </c>
      <c r="G5550" t="s">
        <v>3989</v>
      </c>
      <c r="H5550">
        <v>69.852599999999995</v>
      </c>
      <c r="I5550">
        <v>53.8</v>
      </c>
      <c r="K5550" t="s">
        <v>44272</v>
      </c>
      <c r="L5550">
        <v>835</v>
      </c>
      <c r="M5550">
        <v>0</v>
      </c>
      <c r="N5550" t="s">
        <v>9193</v>
      </c>
      <c r="O5550" t="s">
        <v>44273</v>
      </c>
    </row>
    <row r="5551" spans="1:16" x14ac:dyDescent="0.3">
      <c r="A5551" t="s">
        <v>44274</v>
      </c>
      <c r="B5551" t="s">
        <v>3912</v>
      </c>
      <c r="C5551" t="s">
        <v>44275</v>
      </c>
      <c r="D5551" t="s">
        <v>44276</v>
      </c>
      <c r="E5551" t="s">
        <v>44256</v>
      </c>
      <c r="F5551" t="s">
        <v>44277</v>
      </c>
      <c r="G5551" t="s">
        <v>3989</v>
      </c>
      <c r="H5551">
        <v>87.649900000000002</v>
      </c>
      <c r="I5551">
        <v>53.4</v>
      </c>
      <c r="K5551" t="s">
        <v>44278</v>
      </c>
      <c r="L5551">
        <v>1048</v>
      </c>
      <c r="M5551">
        <v>0</v>
      </c>
      <c r="N5551" t="s">
        <v>9193</v>
      </c>
      <c r="O5551" t="s">
        <v>44279</v>
      </c>
    </row>
    <row r="5552" spans="1:16" x14ac:dyDescent="0.3">
      <c r="A5552" t="s">
        <v>44280</v>
      </c>
      <c r="B5552" t="s">
        <v>3984</v>
      </c>
      <c r="C5552" t="s">
        <v>44281</v>
      </c>
      <c r="D5552" t="s">
        <v>44282</v>
      </c>
      <c r="E5552" t="s">
        <v>44283</v>
      </c>
      <c r="F5552" t="s">
        <v>44284</v>
      </c>
      <c r="G5552" t="s">
        <v>3989</v>
      </c>
      <c r="H5552">
        <v>67.471299999999999</v>
      </c>
      <c r="I5552">
        <v>49</v>
      </c>
      <c r="K5552" t="s">
        <v>44285</v>
      </c>
      <c r="L5552">
        <v>19</v>
      </c>
      <c r="M5552">
        <v>0</v>
      </c>
      <c r="N5552" t="s">
        <v>9807</v>
      </c>
      <c r="O5552" t="s">
        <v>44286</v>
      </c>
    </row>
    <row r="5553" spans="1:17" x14ac:dyDescent="0.3">
      <c r="A5553" t="s">
        <v>44287</v>
      </c>
      <c r="B5553" t="s">
        <v>5082</v>
      </c>
      <c r="C5553" t="s">
        <v>44288</v>
      </c>
      <c r="D5553" t="s">
        <v>44289</v>
      </c>
      <c r="E5553" t="s">
        <v>44290</v>
      </c>
      <c r="F5553" t="s">
        <v>44291</v>
      </c>
      <c r="G5553" t="s">
        <v>3917</v>
      </c>
      <c r="H5553">
        <v>84.346900000000005</v>
      </c>
      <c r="I5553">
        <v>30.9</v>
      </c>
      <c r="K5553" t="s">
        <v>44292</v>
      </c>
      <c r="L5553">
        <v>4331</v>
      </c>
      <c r="M5553">
        <v>0</v>
      </c>
      <c r="N5553" t="s">
        <v>15024</v>
      </c>
      <c r="O5553" t="s">
        <v>44293</v>
      </c>
    </row>
    <row r="5554" spans="1:17" x14ac:dyDescent="0.3">
      <c r="A5554" t="s">
        <v>3827</v>
      </c>
      <c r="B5554" t="s">
        <v>3912</v>
      </c>
      <c r="C5554" t="s">
        <v>44294</v>
      </c>
      <c r="D5554" t="s">
        <v>44295</v>
      </c>
      <c r="E5554" t="s">
        <v>44256</v>
      </c>
      <c r="F5554" t="s">
        <v>44296</v>
      </c>
      <c r="G5554" t="s">
        <v>3989</v>
      </c>
      <c r="H5554">
        <v>52.085500000000003</v>
      </c>
      <c r="I5554">
        <v>51.5</v>
      </c>
      <c r="K5554" t="s">
        <v>44297</v>
      </c>
      <c r="L5554">
        <v>414</v>
      </c>
      <c r="M5554">
        <v>0</v>
      </c>
      <c r="N5554" t="s">
        <v>9193</v>
      </c>
      <c r="O5554" t="s">
        <v>44298</v>
      </c>
    </row>
    <row r="5555" spans="1:17" x14ac:dyDescent="0.3">
      <c r="A5555" t="s">
        <v>44299</v>
      </c>
      <c r="B5555" t="s">
        <v>3984</v>
      </c>
      <c r="C5555" t="s">
        <v>44300</v>
      </c>
      <c r="D5555" t="s">
        <v>44301</v>
      </c>
      <c r="E5555" t="s">
        <v>30063</v>
      </c>
      <c r="F5555" t="s">
        <v>44302</v>
      </c>
      <c r="G5555" t="s">
        <v>3989</v>
      </c>
      <c r="H5555">
        <v>44.1783</v>
      </c>
      <c r="I5555">
        <v>48.1</v>
      </c>
      <c r="K5555" t="s">
        <v>44303</v>
      </c>
      <c r="L5555">
        <v>905</v>
      </c>
      <c r="M5555">
        <v>14040</v>
      </c>
      <c r="N5555" t="s">
        <v>4674</v>
      </c>
      <c r="O5555" t="s">
        <v>44304</v>
      </c>
      <c r="P5555" t="s">
        <v>44305</v>
      </c>
      <c r="Q5555">
        <v>20</v>
      </c>
    </row>
    <row r="5556" spans="1:17" x14ac:dyDescent="0.3">
      <c r="A5556" t="s">
        <v>44306</v>
      </c>
      <c r="B5556" t="s">
        <v>3984</v>
      </c>
      <c r="C5556" t="s">
        <v>44307</v>
      </c>
      <c r="D5556" t="s">
        <v>44308</v>
      </c>
      <c r="E5556" t="s">
        <v>44309</v>
      </c>
      <c r="F5556" t="s">
        <v>44310</v>
      </c>
      <c r="G5556" t="s">
        <v>3917</v>
      </c>
      <c r="H5556">
        <v>38.379100000000001</v>
      </c>
      <c r="I5556">
        <v>44.9</v>
      </c>
      <c r="K5556" t="s">
        <v>44311</v>
      </c>
      <c r="L5556">
        <v>281</v>
      </c>
      <c r="M5556">
        <v>10344</v>
      </c>
      <c r="N5556" t="s">
        <v>22543</v>
      </c>
      <c r="O5556" t="s">
        <v>44312</v>
      </c>
    </row>
    <row r="5557" spans="1:17" x14ac:dyDescent="0.3">
      <c r="A5557" t="s">
        <v>44313</v>
      </c>
      <c r="B5557" t="s">
        <v>3984</v>
      </c>
      <c r="C5557" t="s">
        <v>44314</v>
      </c>
      <c r="D5557" t="s">
        <v>44315</v>
      </c>
      <c r="E5557" t="s">
        <v>44316</v>
      </c>
      <c r="F5557" t="s">
        <v>44317</v>
      </c>
      <c r="G5557" t="s">
        <v>3917</v>
      </c>
      <c r="H5557">
        <v>37.713500000000003</v>
      </c>
      <c r="I5557">
        <v>46</v>
      </c>
      <c r="K5557" t="s">
        <v>44318</v>
      </c>
      <c r="L5557">
        <v>140</v>
      </c>
      <c r="M5557">
        <v>10528</v>
      </c>
      <c r="N5557" t="s">
        <v>22543</v>
      </c>
      <c r="O5557" t="s">
        <v>44319</v>
      </c>
    </row>
    <row r="5558" spans="1:17" x14ac:dyDescent="0.3">
      <c r="A5558" t="s">
        <v>44320</v>
      </c>
      <c r="B5558" t="s">
        <v>3984</v>
      </c>
      <c r="C5558" t="s">
        <v>44321</v>
      </c>
      <c r="D5558" t="s">
        <v>44322</v>
      </c>
      <c r="E5558" t="s">
        <v>44323</v>
      </c>
      <c r="F5558" t="s">
        <v>44324</v>
      </c>
      <c r="G5558" t="s">
        <v>3917</v>
      </c>
      <c r="H5558">
        <v>43.12</v>
      </c>
      <c r="I5558">
        <v>44.3</v>
      </c>
      <c r="K5558" t="s">
        <v>44325</v>
      </c>
      <c r="L5558">
        <v>571</v>
      </c>
      <c r="M5558">
        <v>10546</v>
      </c>
      <c r="N5558" t="s">
        <v>22543</v>
      </c>
      <c r="O5558" t="s">
        <v>44326</v>
      </c>
    </row>
    <row r="5559" spans="1:17" x14ac:dyDescent="0.3">
      <c r="A5559" t="s">
        <v>44327</v>
      </c>
      <c r="B5559" t="s">
        <v>3984</v>
      </c>
      <c r="D5559" t="s">
        <v>44328</v>
      </c>
      <c r="E5559" t="s">
        <v>17412</v>
      </c>
      <c r="F5559" t="s">
        <v>44329</v>
      </c>
      <c r="G5559" t="s">
        <v>3917</v>
      </c>
      <c r="H5559">
        <v>22.3688</v>
      </c>
      <c r="I5559">
        <v>48.1</v>
      </c>
      <c r="K5559" t="s">
        <v>44330</v>
      </c>
      <c r="L5559">
        <v>17</v>
      </c>
      <c r="M5559">
        <v>0</v>
      </c>
      <c r="N5559" t="s">
        <v>10337</v>
      </c>
      <c r="O5559" t="s">
        <v>44331</v>
      </c>
    </row>
    <row r="5560" spans="1:17" x14ac:dyDescent="0.3">
      <c r="A5560" t="s">
        <v>44332</v>
      </c>
      <c r="B5560" t="s">
        <v>3984</v>
      </c>
      <c r="C5560" t="s">
        <v>44333</v>
      </c>
      <c r="D5560" t="s">
        <v>44334</v>
      </c>
      <c r="E5560" t="s">
        <v>44335</v>
      </c>
      <c r="F5560" t="s">
        <v>44336</v>
      </c>
      <c r="G5560" t="s">
        <v>3917</v>
      </c>
      <c r="H5560">
        <v>41.618299999999998</v>
      </c>
      <c r="I5560">
        <v>52.1</v>
      </c>
      <c r="K5560" t="s">
        <v>44337</v>
      </c>
      <c r="L5560">
        <v>501</v>
      </c>
      <c r="M5560">
        <v>0</v>
      </c>
      <c r="N5560" t="s">
        <v>22543</v>
      </c>
      <c r="O5560" t="s">
        <v>44338</v>
      </c>
      <c r="Q5560">
        <v>24</v>
      </c>
    </row>
    <row r="5561" spans="1:17" x14ac:dyDescent="0.3">
      <c r="A5561" t="s">
        <v>44339</v>
      </c>
      <c r="B5561" t="s">
        <v>3984</v>
      </c>
      <c r="C5561" t="s">
        <v>44340</v>
      </c>
      <c r="D5561" t="s">
        <v>44341</v>
      </c>
      <c r="E5561" t="s">
        <v>44342</v>
      </c>
      <c r="F5561" t="s">
        <v>44343</v>
      </c>
      <c r="G5561" t="s">
        <v>3917</v>
      </c>
      <c r="H5561">
        <v>35.394100000000002</v>
      </c>
      <c r="I5561">
        <v>49.9</v>
      </c>
      <c r="K5561" t="s">
        <v>44344</v>
      </c>
      <c r="L5561">
        <v>1686</v>
      </c>
      <c r="M5561">
        <v>0</v>
      </c>
      <c r="N5561" t="s">
        <v>22543</v>
      </c>
      <c r="O5561" t="s">
        <v>44345</v>
      </c>
      <c r="Q5561">
        <v>25</v>
      </c>
    </row>
    <row r="5562" spans="1:17" x14ac:dyDescent="0.3">
      <c r="A5562" t="s">
        <v>44346</v>
      </c>
      <c r="B5562" t="s">
        <v>3984</v>
      </c>
      <c r="D5562" t="s">
        <v>44347</v>
      </c>
      <c r="E5562" t="s">
        <v>17412</v>
      </c>
      <c r="F5562" t="s">
        <v>44348</v>
      </c>
      <c r="G5562" t="s">
        <v>3917</v>
      </c>
      <c r="H5562">
        <v>22.213999999999999</v>
      </c>
      <c r="I5562">
        <v>48.2</v>
      </c>
      <c r="K5562" t="s">
        <v>44349</v>
      </c>
      <c r="L5562">
        <v>18</v>
      </c>
      <c r="M5562">
        <v>0</v>
      </c>
      <c r="N5562" t="s">
        <v>10337</v>
      </c>
      <c r="O5562" t="s">
        <v>44350</v>
      </c>
    </row>
    <row r="5563" spans="1:17" x14ac:dyDescent="0.3">
      <c r="A5563" t="s">
        <v>44351</v>
      </c>
      <c r="B5563" t="s">
        <v>3984</v>
      </c>
      <c r="C5563" t="s">
        <v>44352</v>
      </c>
      <c r="D5563" t="s">
        <v>44353</v>
      </c>
      <c r="E5563" t="s">
        <v>44354</v>
      </c>
      <c r="F5563" t="s">
        <v>44355</v>
      </c>
      <c r="G5563" t="s">
        <v>3917</v>
      </c>
      <c r="H5563">
        <v>29.2471</v>
      </c>
      <c r="I5563">
        <v>49</v>
      </c>
      <c r="K5563" t="s">
        <v>44356</v>
      </c>
      <c r="L5563">
        <v>22</v>
      </c>
      <c r="M5563">
        <v>0</v>
      </c>
      <c r="N5563" t="s">
        <v>11065</v>
      </c>
      <c r="O5563" t="s">
        <v>44357</v>
      </c>
      <c r="Q5563">
        <v>25</v>
      </c>
    </row>
    <row r="5564" spans="1:17" x14ac:dyDescent="0.3">
      <c r="A5564" t="s">
        <v>44358</v>
      </c>
      <c r="B5564" t="s">
        <v>4226</v>
      </c>
      <c r="C5564" t="s">
        <v>44359</v>
      </c>
      <c r="D5564" t="s">
        <v>44360</v>
      </c>
      <c r="E5564" t="s">
        <v>44361</v>
      </c>
      <c r="F5564" t="s">
        <v>44362</v>
      </c>
      <c r="G5564" t="s">
        <v>3989</v>
      </c>
      <c r="H5564">
        <v>177.072</v>
      </c>
      <c r="I5564">
        <v>39</v>
      </c>
      <c r="K5564" t="s">
        <v>44363</v>
      </c>
      <c r="L5564">
        <v>147</v>
      </c>
      <c r="M5564">
        <v>25907</v>
      </c>
      <c r="N5564" t="s">
        <v>11065</v>
      </c>
      <c r="O5564" t="s">
        <v>44364</v>
      </c>
      <c r="P5564" t="s">
        <v>44365</v>
      </c>
    </row>
    <row r="5565" spans="1:17" x14ac:dyDescent="0.3">
      <c r="A5565" t="s">
        <v>44366</v>
      </c>
      <c r="B5565" t="s">
        <v>4226</v>
      </c>
      <c r="D5565" t="s">
        <v>44367</v>
      </c>
      <c r="E5565" t="s">
        <v>44368</v>
      </c>
      <c r="F5565" t="s">
        <v>44369</v>
      </c>
      <c r="G5565" t="s">
        <v>3906</v>
      </c>
      <c r="H5565">
        <v>266.40600000000001</v>
      </c>
      <c r="I5565">
        <v>34.048299999999998</v>
      </c>
      <c r="J5565" t="s">
        <v>44370</v>
      </c>
      <c r="K5565" t="s">
        <v>44371</v>
      </c>
      <c r="L5565">
        <v>275</v>
      </c>
      <c r="M5565">
        <v>17465</v>
      </c>
      <c r="N5565" t="s">
        <v>11065</v>
      </c>
      <c r="O5565" t="s">
        <v>44372</v>
      </c>
      <c r="P5565" t="s">
        <v>44373</v>
      </c>
    </row>
    <row r="5566" spans="1:17" x14ac:dyDescent="0.3">
      <c r="A5566" t="s">
        <v>44374</v>
      </c>
      <c r="B5566" t="s">
        <v>3923</v>
      </c>
      <c r="D5566" t="s">
        <v>44375</v>
      </c>
      <c r="E5566" t="s">
        <v>44376</v>
      </c>
      <c r="F5566" t="s">
        <v>44377</v>
      </c>
      <c r="G5566" t="s">
        <v>3906</v>
      </c>
      <c r="H5566">
        <v>656.02800000000002</v>
      </c>
      <c r="I5566">
        <v>35.880899999999997</v>
      </c>
      <c r="J5566" t="s">
        <v>44378</v>
      </c>
      <c r="K5566" t="s">
        <v>44379</v>
      </c>
      <c r="L5566">
        <v>326</v>
      </c>
      <c r="M5566">
        <v>0</v>
      </c>
      <c r="N5566" t="s">
        <v>13273</v>
      </c>
      <c r="O5566" t="s">
        <v>44380</v>
      </c>
    </row>
    <row r="5567" spans="1:17" x14ac:dyDescent="0.3">
      <c r="A5567" t="s">
        <v>44381</v>
      </c>
      <c r="B5567" t="s">
        <v>4267</v>
      </c>
      <c r="C5567" t="s">
        <v>44382</v>
      </c>
      <c r="D5567" t="s">
        <v>44383</v>
      </c>
      <c r="E5567" t="s">
        <v>44384</v>
      </c>
      <c r="F5567" t="s">
        <v>44385</v>
      </c>
      <c r="G5567" t="s">
        <v>3906</v>
      </c>
      <c r="H5567">
        <v>404.61099999999999</v>
      </c>
      <c r="I5567">
        <v>29.838699999999999</v>
      </c>
      <c r="J5567" t="s">
        <v>44386</v>
      </c>
      <c r="K5567" t="s">
        <v>44387</v>
      </c>
      <c r="L5567">
        <v>22</v>
      </c>
      <c r="M5567">
        <v>0</v>
      </c>
      <c r="N5567" t="s">
        <v>10142</v>
      </c>
      <c r="O5567" t="s">
        <v>44388</v>
      </c>
    </row>
    <row r="5568" spans="1:17" x14ac:dyDescent="0.3">
      <c r="A5568" t="s">
        <v>44389</v>
      </c>
      <c r="B5568" t="s">
        <v>4772</v>
      </c>
      <c r="C5568" t="s">
        <v>44390</v>
      </c>
      <c r="D5568" t="s">
        <v>44391</v>
      </c>
      <c r="E5568" t="s">
        <v>44392</v>
      </c>
      <c r="F5568" t="s">
        <v>44393</v>
      </c>
      <c r="G5568" t="s">
        <v>3917</v>
      </c>
      <c r="H5568">
        <v>13.984500000000001</v>
      </c>
      <c r="I5568">
        <v>55.634099999999997</v>
      </c>
      <c r="J5568" t="s">
        <v>44394</v>
      </c>
      <c r="K5568" t="s">
        <v>44395</v>
      </c>
      <c r="L5568">
        <v>22</v>
      </c>
      <c r="M5568">
        <v>0</v>
      </c>
      <c r="N5568" t="s">
        <v>10142</v>
      </c>
      <c r="O5568" t="s">
        <v>44396</v>
      </c>
    </row>
    <row r="5569" spans="1:17" x14ac:dyDescent="0.3">
      <c r="A5569" t="s">
        <v>44397</v>
      </c>
      <c r="B5569" t="s">
        <v>3923</v>
      </c>
      <c r="C5569" t="s">
        <v>44398</v>
      </c>
      <c r="D5569" t="s">
        <v>44399</v>
      </c>
      <c r="E5569" t="s">
        <v>44400</v>
      </c>
      <c r="F5569" t="s">
        <v>44401</v>
      </c>
      <c r="G5569" t="s">
        <v>3906</v>
      </c>
      <c r="H5569">
        <v>735.53</v>
      </c>
      <c r="I5569">
        <v>36.1</v>
      </c>
      <c r="J5569" t="s">
        <v>44402</v>
      </c>
      <c r="K5569" t="s">
        <v>44403</v>
      </c>
      <c r="L5569">
        <v>7860</v>
      </c>
      <c r="M5569">
        <v>0</v>
      </c>
      <c r="N5569" t="s">
        <v>10142</v>
      </c>
      <c r="O5569" t="s">
        <v>44404</v>
      </c>
    </row>
    <row r="5570" spans="1:17" x14ac:dyDescent="0.3">
      <c r="A5570" t="s">
        <v>44405</v>
      </c>
      <c r="B5570" t="s">
        <v>3912</v>
      </c>
      <c r="C5570" t="s">
        <v>44406</v>
      </c>
      <c r="D5570" t="s">
        <v>44407</v>
      </c>
      <c r="E5570" t="s">
        <v>44408</v>
      </c>
      <c r="F5570" t="s">
        <v>44409</v>
      </c>
      <c r="G5570" t="s">
        <v>3917</v>
      </c>
      <c r="H5570">
        <v>45.3033</v>
      </c>
      <c r="I5570">
        <v>55.572000000000003</v>
      </c>
      <c r="J5570" t="s">
        <v>44410</v>
      </c>
      <c r="K5570" t="s">
        <v>44411</v>
      </c>
      <c r="L5570">
        <v>4078</v>
      </c>
      <c r="M5570">
        <v>0</v>
      </c>
      <c r="N5570" t="s">
        <v>10142</v>
      </c>
      <c r="O5570" t="s">
        <v>44412</v>
      </c>
    </row>
    <row r="5571" spans="1:17" x14ac:dyDescent="0.3">
      <c r="A5571" t="s">
        <v>44413</v>
      </c>
      <c r="B5571" t="s">
        <v>3912</v>
      </c>
      <c r="C5571" t="s">
        <v>44414</v>
      </c>
      <c r="D5571" t="s">
        <v>44415</v>
      </c>
      <c r="E5571" t="s">
        <v>44416</v>
      </c>
      <c r="F5571" t="s">
        <v>44417</v>
      </c>
      <c r="G5571" t="s">
        <v>3917</v>
      </c>
      <c r="H5571">
        <v>48.944200000000002</v>
      </c>
      <c r="I5571">
        <v>54.5</v>
      </c>
      <c r="K5571" t="s">
        <v>44418</v>
      </c>
      <c r="L5571">
        <v>2772</v>
      </c>
      <c r="M5571">
        <v>15384</v>
      </c>
      <c r="N5571" t="s">
        <v>17494</v>
      </c>
      <c r="O5571" t="s">
        <v>44419</v>
      </c>
    </row>
    <row r="5572" spans="1:17" x14ac:dyDescent="0.3">
      <c r="A5572" t="s">
        <v>44420</v>
      </c>
      <c r="B5572" t="s">
        <v>3912</v>
      </c>
      <c r="C5572" t="s">
        <v>44421</v>
      </c>
      <c r="D5572" t="s">
        <v>44422</v>
      </c>
      <c r="E5572" t="s">
        <v>44423</v>
      </c>
      <c r="F5572" t="s">
        <v>44424</v>
      </c>
      <c r="G5572" t="s">
        <v>3917</v>
      </c>
      <c r="H5572">
        <v>61.132399999999997</v>
      </c>
      <c r="I5572">
        <v>23.7</v>
      </c>
      <c r="J5572" t="s">
        <v>44425</v>
      </c>
      <c r="K5572" t="s">
        <v>44426</v>
      </c>
      <c r="L5572">
        <v>16450</v>
      </c>
      <c r="M5572">
        <v>0</v>
      </c>
      <c r="N5572" t="s">
        <v>10142</v>
      </c>
      <c r="O5572" t="s">
        <v>44427</v>
      </c>
    </row>
    <row r="5573" spans="1:17" x14ac:dyDescent="0.3">
      <c r="A5573" t="s">
        <v>3850</v>
      </c>
      <c r="B5573" t="s">
        <v>3984</v>
      </c>
      <c r="C5573" t="s">
        <v>44428</v>
      </c>
      <c r="D5573" t="s">
        <v>44429</v>
      </c>
      <c r="E5573" t="s">
        <v>44430</v>
      </c>
      <c r="F5573" t="s">
        <v>44431</v>
      </c>
      <c r="G5573" t="s">
        <v>3917</v>
      </c>
      <c r="H5573">
        <v>32.5518</v>
      </c>
      <c r="I5573">
        <v>50.7</v>
      </c>
      <c r="K5573" t="s">
        <v>44432</v>
      </c>
      <c r="L5573">
        <v>2970</v>
      </c>
      <c r="M5573">
        <v>0</v>
      </c>
      <c r="N5573" t="s">
        <v>8566</v>
      </c>
      <c r="O5573" t="s">
        <v>44433</v>
      </c>
    </row>
    <row r="5574" spans="1:17" x14ac:dyDescent="0.3">
      <c r="A5574" t="s">
        <v>3836</v>
      </c>
      <c r="B5574" t="s">
        <v>3912</v>
      </c>
      <c r="C5574" t="s">
        <v>44434</v>
      </c>
      <c r="D5574" t="s">
        <v>44435</v>
      </c>
      <c r="E5574" t="s">
        <v>44436</v>
      </c>
      <c r="F5574" t="s">
        <v>44437</v>
      </c>
      <c r="G5574" t="s">
        <v>3989</v>
      </c>
      <c r="H5574">
        <v>84.508600000000001</v>
      </c>
      <c r="I5574">
        <v>51.7</v>
      </c>
      <c r="K5574" t="s">
        <v>44438</v>
      </c>
      <c r="L5574">
        <v>404</v>
      </c>
      <c r="M5574">
        <v>0</v>
      </c>
      <c r="N5574" t="s">
        <v>15349</v>
      </c>
      <c r="O5574" t="s">
        <v>44439</v>
      </c>
    </row>
    <row r="5575" spans="1:17" x14ac:dyDescent="0.3">
      <c r="A5575" t="s">
        <v>44440</v>
      </c>
      <c r="B5575" t="s">
        <v>3912</v>
      </c>
      <c r="C5575" t="s">
        <v>44441</v>
      </c>
      <c r="D5575" t="s">
        <v>44442</v>
      </c>
      <c r="E5575" t="s">
        <v>44436</v>
      </c>
      <c r="F5575" t="s">
        <v>44443</v>
      </c>
      <c r="G5575" t="s">
        <v>3917</v>
      </c>
      <c r="H5575">
        <v>74.934600000000003</v>
      </c>
      <c r="I5575">
        <v>52.4</v>
      </c>
      <c r="K5575" t="s">
        <v>44444</v>
      </c>
      <c r="L5575">
        <v>589</v>
      </c>
      <c r="M5575">
        <v>0</v>
      </c>
      <c r="N5575" t="s">
        <v>15349</v>
      </c>
      <c r="O5575" t="s">
        <v>44445</v>
      </c>
      <c r="Q5575">
        <v>20</v>
      </c>
    </row>
    <row r="5576" spans="1:17" x14ac:dyDescent="0.3">
      <c r="A5576" t="s">
        <v>44446</v>
      </c>
      <c r="B5576" t="s">
        <v>3984</v>
      </c>
      <c r="C5576" t="s">
        <v>44447</v>
      </c>
      <c r="D5576" t="s">
        <v>44448</v>
      </c>
      <c r="E5576" t="s">
        <v>44449</v>
      </c>
      <c r="F5576" t="s">
        <v>44450</v>
      </c>
      <c r="G5576" t="s">
        <v>3917</v>
      </c>
      <c r="H5576">
        <v>33.470799999999997</v>
      </c>
      <c r="I5576">
        <v>49.6</v>
      </c>
      <c r="K5576" t="s">
        <v>44451</v>
      </c>
      <c r="L5576">
        <v>1055</v>
      </c>
      <c r="M5576">
        <v>10468</v>
      </c>
      <c r="N5576" t="s">
        <v>15349</v>
      </c>
      <c r="O5576" t="s">
        <v>44452</v>
      </c>
    </row>
    <row r="5577" spans="1:17" x14ac:dyDescent="0.3">
      <c r="A5577" t="s">
        <v>44453</v>
      </c>
      <c r="B5577" t="s">
        <v>4635</v>
      </c>
      <c r="C5577" t="s">
        <v>44454</v>
      </c>
      <c r="D5577" t="s">
        <v>44455</v>
      </c>
      <c r="E5577" t="s">
        <v>44456</v>
      </c>
      <c r="F5577" t="s">
        <v>44457</v>
      </c>
      <c r="G5577" t="s">
        <v>3906</v>
      </c>
      <c r="H5577">
        <v>1087.31</v>
      </c>
      <c r="I5577">
        <v>42.3962</v>
      </c>
      <c r="J5577" t="s">
        <v>44458</v>
      </c>
      <c r="K5577" t="s">
        <v>44459</v>
      </c>
      <c r="L5577">
        <v>447</v>
      </c>
      <c r="M5577">
        <v>28498</v>
      </c>
      <c r="N5577" t="s">
        <v>13848</v>
      </c>
      <c r="O5577" t="s">
        <v>44460</v>
      </c>
      <c r="P5577" t="s">
        <v>44461</v>
      </c>
    </row>
    <row r="5578" spans="1:17" x14ac:dyDescent="0.3">
      <c r="A5578" t="s">
        <v>44462</v>
      </c>
      <c r="B5578" t="s">
        <v>6388</v>
      </c>
      <c r="C5578" t="s">
        <v>44463</v>
      </c>
      <c r="D5578" t="s">
        <v>44464</v>
      </c>
      <c r="E5578" t="s">
        <v>44465</v>
      </c>
      <c r="F5578" t="s">
        <v>44466</v>
      </c>
      <c r="G5578" t="s">
        <v>3917</v>
      </c>
      <c r="H5578">
        <v>1692.46</v>
      </c>
      <c r="I5578">
        <v>39.1</v>
      </c>
      <c r="K5578" t="s">
        <v>44467</v>
      </c>
      <c r="L5578">
        <v>36795</v>
      </c>
      <c r="M5578">
        <v>0</v>
      </c>
      <c r="N5578" t="s">
        <v>15349</v>
      </c>
      <c r="O5578" t="s">
        <v>44468</v>
      </c>
    </row>
    <row r="5579" spans="1:17" x14ac:dyDescent="0.3">
      <c r="A5579" t="s">
        <v>44469</v>
      </c>
      <c r="B5579" t="s">
        <v>4226</v>
      </c>
      <c r="D5579" t="s">
        <v>44470</v>
      </c>
      <c r="E5579" t="s">
        <v>44471</v>
      </c>
      <c r="F5579" t="s">
        <v>44472</v>
      </c>
      <c r="G5579" t="s">
        <v>3917</v>
      </c>
      <c r="H5579">
        <v>577.99300000000005</v>
      </c>
      <c r="I5579">
        <v>36.6</v>
      </c>
      <c r="K5579" t="s">
        <v>44473</v>
      </c>
      <c r="L5579">
        <v>1050</v>
      </c>
      <c r="M5579">
        <v>18801</v>
      </c>
      <c r="N5579" t="s">
        <v>44474</v>
      </c>
      <c r="O5579" t="s">
        <v>44475</v>
      </c>
    </row>
    <row r="5580" spans="1:17" x14ac:dyDescent="0.3">
      <c r="A5580" t="s">
        <v>44476</v>
      </c>
      <c r="B5580" t="s">
        <v>4443</v>
      </c>
      <c r="D5580" t="s">
        <v>44477</v>
      </c>
      <c r="E5580" t="s">
        <v>44478</v>
      </c>
      <c r="F5580" t="s">
        <v>44479</v>
      </c>
      <c r="G5580" t="s">
        <v>3917</v>
      </c>
      <c r="H5580">
        <v>1985.22</v>
      </c>
      <c r="I5580">
        <v>39.9</v>
      </c>
      <c r="K5580" t="s">
        <v>44480</v>
      </c>
      <c r="L5580">
        <v>16113</v>
      </c>
      <c r="M5580">
        <v>53198</v>
      </c>
      <c r="N5580" t="s">
        <v>44474</v>
      </c>
      <c r="O5580" t="s">
        <v>44481</v>
      </c>
      <c r="P5580" t="s">
        <v>44482</v>
      </c>
    </row>
    <row r="5581" spans="1:17" x14ac:dyDescent="0.3">
      <c r="A5581" t="s">
        <v>44483</v>
      </c>
      <c r="B5581" t="s">
        <v>4367</v>
      </c>
      <c r="D5581" t="s">
        <v>44484</v>
      </c>
      <c r="E5581" t="s">
        <v>9657</v>
      </c>
      <c r="F5581" t="s">
        <v>44485</v>
      </c>
      <c r="G5581" t="s">
        <v>3917</v>
      </c>
      <c r="H5581">
        <v>593.17499999999995</v>
      </c>
      <c r="I5581">
        <v>43.9</v>
      </c>
      <c r="K5581" t="s">
        <v>44486</v>
      </c>
      <c r="L5581">
        <v>38736</v>
      </c>
      <c r="M5581">
        <v>0</v>
      </c>
      <c r="N5581" t="s">
        <v>9660</v>
      </c>
      <c r="O5581" t="s">
        <v>44487</v>
      </c>
    </row>
    <row r="5582" spans="1:17" x14ac:dyDescent="0.3">
      <c r="A5582" t="s">
        <v>44488</v>
      </c>
      <c r="B5582" t="s">
        <v>4367</v>
      </c>
      <c r="D5582" t="s">
        <v>44489</v>
      </c>
      <c r="E5582" t="s">
        <v>9657</v>
      </c>
      <c r="F5582" t="s">
        <v>44490</v>
      </c>
      <c r="G5582" t="s">
        <v>3917</v>
      </c>
      <c r="H5582">
        <v>576.98299999999995</v>
      </c>
      <c r="I5582">
        <v>45.4</v>
      </c>
      <c r="K5582" t="s">
        <v>44491</v>
      </c>
      <c r="L5582">
        <v>52263</v>
      </c>
      <c r="M5582">
        <v>0</v>
      </c>
      <c r="N5582" t="s">
        <v>9660</v>
      </c>
      <c r="O5582" t="s">
        <v>44492</v>
      </c>
    </row>
    <row r="5583" spans="1:17" x14ac:dyDescent="0.3">
      <c r="A5583" t="s">
        <v>44493</v>
      </c>
      <c r="B5583" t="s">
        <v>4367</v>
      </c>
      <c r="D5583" t="s">
        <v>44494</v>
      </c>
      <c r="E5583" t="s">
        <v>9657</v>
      </c>
      <c r="F5583" t="s">
        <v>44495</v>
      </c>
      <c r="G5583" t="s">
        <v>3917</v>
      </c>
      <c r="H5583">
        <v>556.774</v>
      </c>
      <c r="I5583">
        <v>39.299999999999997</v>
      </c>
      <c r="K5583" t="s">
        <v>44496</v>
      </c>
      <c r="L5583">
        <v>159670</v>
      </c>
      <c r="M5583">
        <v>0</v>
      </c>
      <c r="N5583" t="s">
        <v>9660</v>
      </c>
      <c r="O5583" t="s">
        <v>44497</v>
      </c>
    </row>
    <row r="5584" spans="1:17" x14ac:dyDescent="0.3">
      <c r="A5584" t="s">
        <v>44498</v>
      </c>
      <c r="B5584" t="s">
        <v>4367</v>
      </c>
      <c r="D5584" t="s">
        <v>44499</v>
      </c>
      <c r="E5584" t="s">
        <v>44500</v>
      </c>
      <c r="F5584" t="s">
        <v>44501</v>
      </c>
      <c r="G5584" t="s">
        <v>3917</v>
      </c>
      <c r="H5584">
        <v>533.32399999999996</v>
      </c>
      <c r="I5584">
        <v>42.1</v>
      </c>
      <c r="K5584" t="s">
        <v>44502</v>
      </c>
      <c r="L5584">
        <v>2674</v>
      </c>
      <c r="M5584">
        <v>0</v>
      </c>
      <c r="N5584" t="s">
        <v>4841</v>
      </c>
      <c r="O5584" t="s">
        <v>44503</v>
      </c>
    </row>
    <row r="5585" spans="1:17" x14ac:dyDescent="0.3">
      <c r="A5585" t="s">
        <v>44504</v>
      </c>
      <c r="B5585" t="s">
        <v>4367</v>
      </c>
      <c r="D5585" t="s">
        <v>44505</v>
      </c>
      <c r="E5585" t="s">
        <v>9657</v>
      </c>
      <c r="F5585" t="s">
        <v>44506</v>
      </c>
      <c r="G5585" t="s">
        <v>3917</v>
      </c>
      <c r="H5585">
        <v>432.755</v>
      </c>
      <c r="I5585">
        <v>43.3</v>
      </c>
      <c r="K5585" t="s">
        <v>44507</v>
      </c>
      <c r="L5585">
        <v>23135</v>
      </c>
      <c r="M5585">
        <v>0</v>
      </c>
      <c r="N5585" t="s">
        <v>9660</v>
      </c>
      <c r="O5585" t="s">
        <v>44508</v>
      </c>
    </row>
    <row r="5586" spans="1:17" x14ac:dyDescent="0.3">
      <c r="A5586" t="s">
        <v>44509</v>
      </c>
      <c r="B5586" t="s">
        <v>4367</v>
      </c>
      <c r="D5586" t="s">
        <v>44510</v>
      </c>
      <c r="E5586" t="s">
        <v>9657</v>
      </c>
      <c r="F5586" t="s">
        <v>44511</v>
      </c>
      <c r="G5586" t="s">
        <v>3917</v>
      </c>
      <c r="H5586">
        <v>283.18599999999998</v>
      </c>
      <c r="I5586">
        <v>43</v>
      </c>
      <c r="K5586" t="s">
        <v>44512</v>
      </c>
      <c r="L5586">
        <v>11738</v>
      </c>
      <c r="M5586">
        <v>0</v>
      </c>
      <c r="N5586" t="s">
        <v>9660</v>
      </c>
      <c r="O5586" t="s">
        <v>44513</v>
      </c>
    </row>
    <row r="5587" spans="1:17" x14ac:dyDescent="0.3">
      <c r="A5587" t="s">
        <v>44514</v>
      </c>
      <c r="B5587" t="s">
        <v>4367</v>
      </c>
      <c r="D5587" t="s">
        <v>44515</v>
      </c>
      <c r="E5587" t="s">
        <v>9657</v>
      </c>
      <c r="F5587" t="s">
        <v>44516</v>
      </c>
      <c r="G5587" t="s">
        <v>3917</v>
      </c>
      <c r="H5587">
        <v>976.36099999999999</v>
      </c>
      <c r="I5587">
        <v>39.4</v>
      </c>
      <c r="K5587" t="s">
        <v>44517</v>
      </c>
      <c r="L5587">
        <v>193953</v>
      </c>
      <c r="M5587">
        <v>0</v>
      </c>
      <c r="N5587" t="s">
        <v>9660</v>
      </c>
      <c r="O5587" t="s">
        <v>44518</v>
      </c>
    </row>
    <row r="5588" spans="1:17" x14ac:dyDescent="0.3">
      <c r="A5588" t="s">
        <v>44519</v>
      </c>
      <c r="B5588" t="s">
        <v>4443</v>
      </c>
      <c r="D5588" t="s">
        <v>44520</v>
      </c>
      <c r="E5588" t="s">
        <v>44521</v>
      </c>
      <c r="F5588" t="s">
        <v>44522</v>
      </c>
      <c r="G5588" t="s">
        <v>3917</v>
      </c>
      <c r="H5588">
        <v>1918.04</v>
      </c>
      <c r="I5588">
        <v>39.799999999999997</v>
      </c>
      <c r="K5588" t="s">
        <v>44523</v>
      </c>
      <c r="L5588">
        <v>8141</v>
      </c>
      <c r="M5588">
        <v>0</v>
      </c>
      <c r="N5588" t="s">
        <v>44524</v>
      </c>
      <c r="O5588" t="s">
        <v>44525</v>
      </c>
    </row>
    <row r="5589" spans="1:17" x14ac:dyDescent="0.3">
      <c r="A5589" t="s">
        <v>44526</v>
      </c>
      <c r="B5589" t="s">
        <v>6388</v>
      </c>
      <c r="C5589" t="s">
        <v>44527</v>
      </c>
      <c r="D5589" t="s">
        <v>44528</v>
      </c>
      <c r="E5589" t="s">
        <v>44529</v>
      </c>
      <c r="F5589" t="s">
        <v>44530</v>
      </c>
      <c r="G5589" t="s">
        <v>3906</v>
      </c>
      <c r="H5589">
        <v>1964.83</v>
      </c>
      <c r="I5589">
        <v>40.5107</v>
      </c>
      <c r="J5589" t="s">
        <v>44531</v>
      </c>
      <c r="K5589" t="s">
        <v>44532</v>
      </c>
      <c r="L5589">
        <v>711</v>
      </c>
      <c r="M5589">
        <v>0</v>
      </c>
      <c r="N5589" t="s">
        <v>37417</v>
      </c>
      <c r="O5589" t="s">
        <v>44533</v>
      </c>
    </row>
    <row r="5590" spans="1:17" x14ac:dyDescent="0.3">
      <c r="A5590" t="s">
        <v>44534</v>
      </c>
      <c r="B5590" t="s">
        <v>3984</v>
      </c>
      <c r="C5590" t="s">
        <v>44535</v>
      </c>
      <c r="D5590" t="s">
        <v>44536</v>
      </c>
      <c r="E5590" t="s">
        <v>44537</v>
      </c>
      <c r="F5590" t="s">
        <v>44538</v>
      </c>
      <c r="G5590" t="s">
        <v>3917</v>
      </c>
      <c r="H5590">
        <v>70.355800000000002</v>
      </c>
      <c r="I5590">
        <v>46.5</v>
      </c>
      <c r="K5590" t="s">
        <v>44539</v>
      </c>
      <c r="L5590">
        <v>301</v>
      </c>
      <c r="M5590">
        <v>0</v>
      </c>
      <c r="N5590" t="s">
        <v>17088</v>
      </c>
      <c r="O5590" t="s">
        <v>44540</v>
      </c>
      <c r="Q5590">
        <v>25</v>
      </c>
    </row>
    <row r="5591" spans="1:17" x14ac:dyDescent="0.3">
      <c r="A5591" t="s">
        <v>44541</v>
      </c>
      <c r="B5591" t="s">
        <v>4367</v>
      </c>
      <c r="D5591" t="s">
        <v>44542</v>
      </c>
      <c r="E5591" t="s">
        <v>44543</v>
      </c>
      <c r="F5591" t="s">
        <v>44544</v>
      </c>
      <c r="G5591" t="s">
        <v>3906</v>
      </c>
      <c r="H5591">
        <v>1026.0999999999999</v>
      </c>
      <c r="I5591">
        <v>42.076300000000003</v>
      </c>
      <c r="J5591" t="s">
        <v>44545</v>
      </c>
      <c r="K5591" t="s">
        <v>44546</v>
      </c>
      <c r="L5591">
        <v>1563</v>
      </c>
      <c r="M5591">
        <v>37944</v>
      </c>
      <c r="N5591" t="s">
        <v>44474</v>
      </c>
      <c r="O5591" t="s">
        <v>44547</v>
      </c>
      <c r="P5591" t="s">
        <v>44548</v>
      </c>
    </row>
    <row r="5592" spans="1:17" x14ac:dyDescent="0.3">
      <c r="A5592" t="s">
        <v>44549</v>
      </c>
      <c r="B5592" t="s">
        <v>3923</v>
      </c>
      <c r="D5592" t="s">
        <v>44550</v>
      </c>
      <c r="E5592" t="s">
        <v>15780</v>
      </c>
      <c r="F5592" t="s">
        <v>44551</v>
      </c>
      <c r="G5592" t="s">
        <v>3989</v>
      </c>
      <c r="H5592">
        <v>744.77700000000004</v>
      </c>
      <c r="I5592">
        <v>36.200000000000003</v>
      </c>
      <c r="K5592" t="s">
        <v>44552</v>
      </c>
      <c r="L5592">
        <v>709960</v>
      </c>
      <c r="M5592">
        <v>0</v>
      </c>
      <c r="N5592" t="s">
        <v>14096</v>
      </c>
      <c r="O5592" t="s">
        <v>44553</v>
      </c>
    </row>
    <row r="5593" spans="1:17" x14ac:dyDescent="0.3">
      <c r="A5593" t="s">
        <v>44554</v>
      </c>
      <c r="B5593" t="s">
        <v>3923</v>
      </c>
      <c r="D5593" t="s">
        <v>44555</v>
      </c>
      <c r="E5593" t="s">
        <v>15780</v>
      </c>
      <c r="F5593" t="s">
        <v>44556</v>
      </c>
      <c r="G5593" t="s">
        <v>3989</v>
      </c>
      <c r="H5593">
        <v>586.41800000000001</v>
      </c>
      <c r="I5593">
        <v>34.4</v>
      </c>
      <c r="K5593" t="s">
        <v>44557</v>
      </c>
      <c r="L5593">
        <v>360749</v>
      </c>
      <c r="M5593">
        <v>0</v>
      </c>
      <c r="N5593" t="s">
        <v>14872</v>
      </c>
      <c r="O5593" t="s">
        <v>44558</v>
      </c>
    </row>
    <row r="5594" spans="1:17" x14ac:dyDescent="0.3">
      <c r="A5594" t="s">
        <v>44559</v>
      </c>
      <c r="B5594" t="s">
        <v>3923</v>
      </c>
      <c r="D5594" t="s">
        <v>44560</v>
      </c>
      <c r="E5594" t="s">
        <v>15780</v>
      </c>
      <c r="F5594" t="s">
        <v>44561</v>
      </c>
      <c r="G5594" t="s">
        <v>3989</v>
      </c>
      <c r="H5594">
        <v>627.81700000000001</v>
      </c>
      <c r="I5594">
        <v>34.799999999999997</v>
      </c>
      <c r="K5594" t="s">
        <v>44562</v>
      </c>
      <c r="L5594">
        <v>489587</v>
      </c>
      <c r="M5594">
        <v>0</v>
      </c>
      <c r="N5594" t="s">
        <v>14872</v>
      </c>
      <c r="O5594" t="s">
        <v>44563</v>
      </c>
    </row>
    <row r="5595" spans="1:17" x14ac:dyDescent="0.3">
      <c r="A5595" t="s">
        <v>44564</v>
      </c>
      <c r="B5595" t="s">
        <v>4226</v>
      </c>
      <c r="D5595" t="s">
        <v>44565</v>
      </c>
      <c r="E5595" t="s">
        <v>44566</v>
      </c>
      <c r="F5595" t="s">
        <v>44567</v>
      </c>
      <c r="G5595" t="s">
        <v>3917</v>
      </c>
      <c r="H5595">
        <v>180.28700000000001</v>
      </c>
      <c r="I5595">
        <v>39.9</v>
      </c>
      <c r="K5595" t="s">
        <v>44568</v>
      </c>
      <c r="L5595">
        <v>1395</v>
      </c>
      <c r="M5595">
        <v>30082</v>
      </c>
      <c r="N5595" t="s">
        <v>8566</v>
      </c>
      <c r="O5595" t="s">
        <v>44569</v>
      </c>
    </row>
    <row r="5596" spans="1:17" x14ac:dyDescent="0.3">
      <c r="A5596" t="s">
        <v>44570</v>
      </c>
      <c r="B5596" t="s">
        <v>3923</v>
      </c>
      <c r="D5596" t="s">
        <v>44571</v>
      </c>
      <c r="E5596" t="s">
        <v>15780</v>
      </c>
      <c r="F5596" t="s">
        <v>44572</v>
      </c>
      <c r="G5596" t="s">
        <v>3989</v>
      </c>
      <c r="H5596">
        <v>652.29899999999998</v>
      </c>
      <c r="I5596">
        <v>34.9</v>
      </c>
      <c r="K5596" t="s">
        <v>44573</v>
      </c>
      <c r="L5596">
        <v>466020</v>
      </c>
      <c r="M5596">
        <v>0</v>
      </c>
      <c r="N5596" t="s">
        <v>44574</v>
      </c>
      <c r="O5596" t="s">
        <v>44575</v>
      </c>
    </row>
    <row r="5597" spans="1:17" x14ac:dyDescent="0.3">
      <c r="A5597" t="s">
        <v>44576</v>
      </c>
      <c r="B5597" t="s">
        <v>4367</v>
      </c>
      <c r="D5597" t="s">
        <v>44577</v>
      </c>
      <c r="E5597" t="s">
        <v>44578</v>
      </c>
      <c r="F5597" t="s">
        <v>44579</v>
      </c>
      <c r="G5597" t="s">
        <v>3917</v>
      </c>
      <c r="H5597">
        <v>941.50300000000004</v>
      </c>
      <c r="I5597">
        <v>41.8</v>
      </c>
      <c r="K5597" t="s">
        <v>44580</v>
      </c>
      <c r="L5597">
        <v>1541</v>
      </c>
      <c r="M5597">
        <v>0</v>
      </c>
      <c r="N5597" t="s">
        <v>14872</v>
      </c>
      <c r="O5597" t="s">
        <v>44581</v>
      </c>
    </row>
    <row r="5598" spans="1:17" x14ac:dyDescent="0.3">
      <c r="A5598" t="s">
        <v>44582</v>
      </c>
      <c r="B5598" t="s">
        <v>4367</v>
      </c>
      <c r="D5598" t="s">
        <v>44583</v>
      </c>
      <c r="E5598" t="s">
        <v>44584</v>
      </c>
      <c r="F5598" t="s">
        <v>44585</v>
      </c>
      <c r="G5598" t="s">
        <v>3917</v>
      </c>
      <c r="H5598">
        <v>996.88800000000003</v>
      </c>
      <c r="I5598">
        <v>41.5</v>
      </c>
      <c r="K5598" t="s">
        <v>44586</v>
      </c>
      <c r="L5598">
        <v>2618</v>
      </c>
      <c r="M5598">
        <v>45727</v>
      </c>
      <c r="N5598" t="s">
        <v>14872</v>
      </c>
      <c r="O5598" t="s">
        <v>44587</v>
      </c>
      <c r="P5598" t="s">
        <v>44588</v>
      </c>
    </row>
    <row r="5599" spans="1:17" x14ac:dyDescent="0.3">
      <c r="A5599" t="s">
        <v>44589</v>
      </c>
      <c r="B5599" t="s">
        <v>3912</v>
      </c>
      <c r="C5599" t="s">
        <v>44590</v>
      </c>
      <c r="D5599" t="s">
        <v>44591</v>
      </c>
      <c r="E5599" t="s">
        <v>44592</v>
      </c>
      <c r="F5599" t="s">
        <v>44593</v>
      </c>
      <c r="G5599" t="s">
        <v>3917</v>
      </c>
      <c r="H5599">
        <v>35.103900000000003</v>
      </c>
      <c r="I5599">
        <v>53.7</v>
      </c>
      <c r="K5599" t="s">
        <v>44594</v>
      </c>
      <c r="L5599">
        <v>463</v>
      </c>
      <c r="M5599">
        <v>0</v>
      </c>
      <c r="N5599" t="s">
        <v>44595</v>
      </c>
      <c r="O5599" t="s">
        <v>44596</v>
      </c>
    </row>
    <row r="5600" spans="1:17" x14ac:dyDescent="0.3">
      <c r="A5600" t="s">
        <v>44597</v>
      </c>
      <c r="B5600" t="s">
        <v>3912</v>
      </c>
      <c r="C5600" t="s">
        <v>44598</v>
      </c>
      <c r="D5600" t="s">
        <v>44599</v>
      </c>
      <c r="E5600" t="s">
        <v>44600</v>
      </c>
      <c r="F5600" t="s">
        <v>44601</v>
      </c>
      <c r="G5600" t="s">
        <v>3917</v>
      </c>
      <c r="H5600">
        <v>43.372199999999999</v>
      </c>
      <c r="I5600">
        <v>50.8</v>
      </c>
      <c r="K5600" t="s">
        <v>44602</v>
      </c>
      <c r="L5600">
        <v>360</v>
      </c>
      <c r="M5600">
        <v>0</v>
      </c>
      <c r="N5600" t="s">
        <v>44595</v>
      </c>
      <c r="O5600" t="s">
        <v>44603</v>
      </c>
    </row>
    <row r="5601" spans="1:17" x14ac:dyDescent="0.3">
      <c r="A5601" t="s">
        <v>44604</v>
      </c>
      <c r="B5601" t="s">
        <v>4367</v>
      </c>
      <c r="C5601" t="s">
        <v>44605</v>
      </c>
      <c r="D5601" t="s">
        <v>44606</v>
      </c>
      <c r="E5601" t="s">
        <v>44607</v>
      </c>
      <c r="F5601" t="s">
        <v>44608</v>
      </c>
      <c r="G5601" t="s">
        <v>3917</v>
      </c>
      <c r="H5601">
        <v>1210.52</v>
      </c>
      <c r="I5601">
        <v>41.1</v>
      </c>
      <c r="K5601" t="s">
        <v>44609</v>
      </c>
      <c r="L5601">
        <v>3569</v>
      </c>
      <c r="M5601">
        <v>0</v>
      </c>
      <c r="N5601" t="s">
        <v>14495</v>
      </c>
      <c r="O5601" t="s">
        <v>44610</v>
      </c>
    </row>
    <row r="5602" spans="1:17" x14ac:dyDescent="0.3">
      <c r="A5602" t="s">
        <v>44611</v>
      </c>
      <c r="B5602" t="s">
        <v>4267</v>
      </c>
      <c r="C5602" t="s">
        <v>44612</v>
      </c>
      <c r="D5602" t="s">
        <v>44613</v>
      </c>
      <c r="E5602" t="s">
        <v>44614</v>
      </c>
      <c r="F5602" t="s">
        <v>44615</v>
      </c>
      <c r="G5602" t="s">
        <v>3917</v>
      </c>
      <c r="H5602">
        <v>399.04399999999998</v>
      </c>
      <c r="I5602">
        <v>39.1</v>
      </c>
      <c r="K5602" t="s">
        <v>44616</v>
      </c>
      <c r="L5602">
        <v>311752</v>
      </c>
      <c r="M5602">
        <v>0</v>
      </c>
      <c r="N5602" t="s">
        <v>27808</v>
      </c>
      <c r="O5602" t="s">
        <v>44617</v>
      </c>
    </row>
    <row r="5603" spans="1:17" x14ac:dyDescent="0.3">
      <c r="A5603" t="s">
        <v>44618</v>
      </c>
      <c r="B5603" t="s">
        <v>4267</v>
      </c>
      <c r="C5603" t="s">
        <v>44619</v>
      </c>
      <c r="D5603" t="s">
        <v>44620</v>
      </c>
      <c r="E5603" t="s">
        <v>44621</v>
      </c>
      <c r="F5603" t="s">
        <v>44622</v>
      </c>
      <c r="G5603" t="s">
        <v>3989</v>
      </c>
      <c r="H5603">
        <v>717.56899999999996</v>
      </c>
      <c r="I5603">
        <v>44.8</v>
      </c>
      <c r="K5603" t="s">
        <v>44623</v>
      </c>
      <c r="L5603">
        <v>863</v>
      </c>
      <c r="M5603">
        <v>29795</v>
      </c>
      <c r="N5603" t="s">
        <v>14714</v>
      </c>
      <c r="O5603" t="s">
        <v>44624</v>
      </c>
    </row>
    <row r="5604" spans="1:17" x14ac:dyDescent="0.3">
      <c r="A5604" t="s">
        <v>44625</v>
      </c>
      <c r="B5604" t="s">
        <v>3923</v>
      </c>
      <c r="C5604" t="s">
        <v>44626</v>
      </c>
      <c r="D5604" t="s">
        <v>44627</v>
      </c>
      <c r="E5604" t="s">
        <v>44628</v>
      </c>
      <c r="F5604" t="s">
        <v>44629</v>
      </c>
      <c r="G5604" t="s">
        <v>3906</v>
      </c>
      <c r="H5604">
        <v>284.209</v>
      </c>
      <c r="I5604">
        <v>37.765999999999998</v>
      </c>
      <c r="J5604" t="s">
        <v>44630</v>
      </c>
      <c r="K5604" t="s">
        <v>44631</v>
      </c>
      <c r="L5604">
        <v>272</v>
      </c>
      <c r="M5604">
        <v>0</v>
      </c>
      <c r="N5604" t="s">
        <v>44632</v>
      </c>
      <c r="O5604" t="s">
        <v>44633</v>
      </c>
    </row>
    <row r="5605" spans="1:17" x14ac:dyDescent="0.3">
      <c r="A5605" t="s">
        <v>489</v>
      </c>
      <c r="B5605" t="s">
        <v>4347</v>
      </c>
      <c r="C5605" t="s">
        <v>44634</v>
      </c>
      <c r="D5605" t="s">
        <v>44635</v>
      </c>
      <c r="E5605" t="s">
        <v>21989</v>
      </c>
      <c r="F5605" t="s">
        <v>44636</v>
      </c>
      <c r="G5605" t="s">
        <v>3917</v>
      </c>
      <c r="H5605">
        <v>19.403199999999998</v>
      </c>
      <c r="I5605">
        <v>53.4</v>
      </c>
      <c r="K5605" t="s">
        <v>44637</v>
      </c>
      <c r="L5605">
        <v>149</v>
      </c>
      <c r="M5605">
        <v>0</v>
      </c>
      <c r="N5605" t="s">
        <v>21992</v>
      </c>
      <c r="O5605" t="s">
        <v>44638</v>
      </c>
      <c r="Q5605">
        <v>20</v>
      </c>
    </row>
    <row r="5606" spans="1:17" x14ac:dyDescent="0.3">
      <c r="A5606" t="s">
        <v>44639</v>
      </c>
      <c r="B5606" t="s">
        <v>3984</v>
      </c>
      <c r="C5606" t="s">
        <v>44640</v>
      </c>
      <c r="D5606" t="s">
        <v>44641</v>
      </c>
      <c r="E5606" t="s">
        <v>30063</v>
      </c>
      <c r="F5606" t="s">
        <v>44642</v>
      </c>
      <c r="G5606" t="s">
        <v>3917</v>
      </c>
      <c r="H5606">
        <v>43.328000000000003</v>
      </c>
      <c r="I5606">
        <v>48.5</v>
      </c>
      <c r="K5606" t="s">
        <v>44643</v>
      </c>
      <c r="L5606">
        <v>982</v>
      </c>
      <c r="M5606">
        <v>14081</v>
      </c>
      <c r="N5606" t="s">
        <v>26260</v>
      </c>
      <c r="O5606" t="s">
        <v>44644</v>
      </c>
      <c r="Q5606">
        <v>25</v>
      </c>
    </row>
    <row r="5607" spans="1:17" x14ac:dyDescent="0.3">
      <c r="A5607" t="s">
        <v>44645</v>
      </c>
      <c r="B5607" t="s">
        <v>3984</v>
      </c>
      <c r="C5607" t="s">
        <v>44646</v>
      </c>
      <c r="D5607" t="s">
        <v>44647</v>
      </c>
      <c r="E5607" t="s">
        <v>44648</v>
      </c>
      <c r="F5607" t="s">
        <v>44649</v>
      </c>
      <c r="G5607" t="s">
        <v>3917</v>
      </c>
      <c r="H5607">
        <v>50.867199999999997</v>
      </c>
      <c r="I5607">
        <v>51.8</v>
      </c>
      <c r="K5607" t="s">
        <v>44650</v>
      </c>
      <c r="L5607">
        <v>4197</v>
      </c>
      <c r="M5607">
        <v>17169</v>
      </c>
      <c r="N5607" t="s">
        <v>26260</v>
      </c>
      <c r="O5607" t="s">
        <v>44651</v>
      </c>
    </row>
    <row r="5608" spans="1:17" x14ac:dyDescent="0.3">
      <c r="A5608" t="s">
        <v>44652</v>
      </c>
      <c r="B5608" t="s">
        <v>3984</v>
      </c>
      <c r="C5608" t="s">
        <v>44653</v>
      </c>
      <c r="D5608" t="s">
        <v>44654</v>
      </c>
      <c r="E5608" t="s">
        <v>44655</v>
      </c>
      <c r="F5608" t="s">
        <v>44656</v>
      </c>
      <c r="G5608" t="s">
        <v>3917</v>
      </c>
      <c r="H5608">
        <v>45.682299999999998</v>
      </c>
      <c r="I5608">
        <v>48.1</v>
      </c>
      <c r="K5608" t="s">
        <v>44657</v>
      </c>
      <c r="L5608">
        <v>1963</v>
      </c>
      <c r="M5608">
        <v>14502</v>
      </c>
      <c r="N5608" t="s">
        <v>26260</v>
      </c>
      <c r="O5608" t="s">
        <v>44658</v>
      </c>
    </row>
    <row r="5609" spans="1:17" x14ac:dyDescent="0.3">
      <c r="A5609" t="s">
        <v>44659</v>
      </c>
      <c r="B5609" t="s">
        <v>4226</v>
      </c>
      <c r="C5609" t="s">
        <v>44660</v>
      </c>
      <c r="D5609" t="s">
        <v>44661</v>
      </c>
      <c r="E5609" t="s">
        <v>44662</v>
      </c>
      <c r="F5609" t="s">
        <v>44663</v>
      </c>
      <c r="G5609" t="s">
        <v>3917</v>
      </c>
      <c r="H5609">
        <v>497.28800000000001</v>
      </c>
      <c r="I5609">
        <v>38.1</v>
      </c>
      <c r="K5609" t="s">
        <v>44664</v>
      </c>
      <c r="L5609">
        <v>73142</v>
      </c>
      <c r="M5609">
        <v>0</v>
      </c>
      <c r="N5609" t="s">
        <v>26260</v>
      </c>
      <c r="O5609" t="s">
        <v>44665</v>
      </c>
    </row>
    <row r="5610" spans="1:17" x14ac:dyDescent="0.3">
      <c r="A5610" t="s">
        <v>44666</v>
      </c>
      <c r="B5610" t="s">
        <v>4347</v>
      </c>
      <c r="C5610" t="s">
        <v>44667</v>
      </c>
      <c r="D5610" t="s">
        <v>44668</v>
      </c>
      <c r="E5610" t="s">
        <v>44669</v>
      </c>
      <c r="F5610" t="s">
        <v>44670</v>
      </c>
      <c r="G5610" t="s">
        <v>3917</v>
      </c>
      <c r="H5610">
        <v>57.567100000000003</v>
      </c>
      <c r="I5610">
        <v>54.4</v>
      </c>
      <c r="K5610" t="s">
        <v>44671</v>
      </c>
      <c r="L5610">
        <v>248</v>
      </c>
      <c r="M5610">
        <v>0</v>
      </c>
      <c r="N5610" t="s">
        <v>26260</v>
      </c>
      <c r="O5610" t="s">
        <v>44672</v>
      </c>
      <c r="Q5610">
        <v>25</v>
      </c>
    </row>
    <row r="5611" spans="1:17" x14ac:dyDescent="0.3">
      <c r="A5611" t="s">
        <v>44673</v>
      </c>
      <c r="B5611" t="s">
        <v>3984</v>
      </c>
      <c r="C5611" t="s">
        <v>44674</v>
      </c>
      <c r="D5611" t="s">
        <v>44675</v>
      </c>
      <c r="E5611" t="s">
        <v>44676</v>
      </c>
      <c r="F5611" t="s">
        <v>44677</v>
      </c>
      <c r="G5611" t="s">
        <v>3989</v>
      </c>
      <c r="H5611">
        <v>37.605899999999998</v>
      </c>
      <c r="I5611">
        <v>43.8</v>
      </c>
      <c r="K5611" t="s">
        <v>44678</v>
      </c>
      <c r="L5611">
        <v>69</v>
      </c>
      <c r="M5611">
        <v>0</v>
      </c>
      <c r="N5611" t="s">
        <v>44595</v>
      </c>
      <c r="O5611" t="s">
        <v>44679</v>
      </c>
    </row>
    <row r="5612" spans="1:17" x14ac:dyDescent="0.3">
      <c r="A5612" t="s">
        <v>44680</v>
      </c>
      <c r="B5612" t="s">
        <v>3984</v>
      </c>
      <c r="C5612" t="s">
        <v>44681</v>
      </c>
      <c r="D5612" t="s">
        <v>44682</v>
      </c>
      <c r="E5612" t="s">
        <v>44683</v>
      </c>
      <c r="F5612" t="s">
        <v>44684</v>
      </c>
      <c r="G5612" t="s">
        <v>3989</v>
      </c>
      <c r="H5612">
        <v>39.197800000000001</v>
      </c>
      <c r="I5612">
        <v>43.4</v>
      </c>
      <c r="K5612" t="s">
        <v>44685</v>
      </c>
      <c r="L5612">
        <v>31</v>
      </c>
      <c r="M5612">
        <v>0</v>
      </c>
      <c r="N5612" t="s">
        <v>44595</v>
      </c>
      <c r="O5612" t="s">
        <v>44686</v>
      </c>
    </row>
    <row r="5613" spans="1:17" x14ac:dyDescent="0.3">
      <c r="A5613" t="s">
        <v>44687</v>
      </c>
      <c r="B5613" t="s">
        <v>3984</v>
      </c>
      <c r="C5613" t="s">
        <v>44688</v>
      </c>
      <c r="D5613" t="s">
        <v>44689</v>
      </c>
      <c r="E5613" t="s">
        <v>44690</v>
      </c>
      <c r="F5613" t="s">
        <v>44691</v>
      </c>
      <c r="G5613" t="s">
        <v>3989</v>
      </c>
      <c r="H5613">
        <v>42.321399999999997</v>
      </c>
      <c r="I5613">
        <v>46.3</v>
      </c>
      <c r="K5613" t="s">
        <v>44692</v>
      </c>
      <c r="L5613">
        <v>16</v>
      </c>
      <c r="M5613">
        <v>0</v>
      </c>
      <c r="N5613" t="s">
        <v>4841</v>
      </c>
      <c r="O5613" t="s">
        <v>44693</v>
      </c>
    </row>
    <row r="5614" spans="1:17" x14ac:dyDescent="0.3">
      <c r="A5614" t="s">
        <v>44694</v>
      </c>
      <c r="B5614" t="s">
        <v>3984</v>
      </c>
      <c r="C5614" t="s">
        <v>44695</v>
      </c>
      <c r="D5614" t="s">
        <v>44696</v>
      </c>
      <c r="E5614" t="s">
        <v>44697</v>
      </c>
      <c r="F5614" t="s">
        <v>44698</v>
      </c>
      <c r="G5614" t="s">
        <v>3989</v>
      </c>
      <c r="H5614">
        <v>35.785600000000002</v>
      </c>
      <c r="I5614">
        <v>45.4</v>
      </c>
      <c r="K5614" t="s">
        <v>44699</v>
      </c>
      <c r="L5614">
        <v>61</v>
      </c>
      <c r="M5614">
        <v>0</v>
      </c>
      <c r="N5614" t="s">
        <v>44595</v>
      </c>
      <c r="O5614" t="s">
        <v>44700</v>
      </c>
    </row>
    <row r="5615" spans="1:17" x14ac:dyDescent="0.3">
      <c r="A5615" t="s">
        <v>44701</v>
      </c>
      <c r="B5615" t="s">
        <v>3984</v>
      </c>
      <c r="D5615" t="s">
        <v>44702</v>
      </c>
      <c r="E5615" t="s">
        <v>44703</v>
      </c>
      <c r="F5615" t="s">
        <v>44704</v>
      </c>
      <c r="G5615" t="s">
        <v>3989</v>
      </c>
      <c r="H5615">
        <v>41.374099999999999</v>
      </c>
      <c r="I5615">
        <v>46.3</v>
      </c>
      <c r="K5615" t="s">
        <v>44705</v>
      </c>
      <c r="L5615">
        <v>123</v>
      </c>
      <c r="M5615">
        <v>0</v>
      </c>
      <c r="N5615" t="s">
        <v>44595</v>
      </c>
      <c r="O5615" t="s">
        <v>44706</v>
      </c>
    </row>
    <row r="5616" spans="1:17" x14ac:dyDescent="0.3">
      <c r="A5616" t="s">
        <v>44707</v>
      </c>
      <c r="B5616" t="s">
        <v>3984</v>
      </c>
      <c r="C5616" t="s">
        <v>44708</v>
      </c>
      <c r="D5616" t="s">
        <v>44709</v>
      </c>
      <c r="E5616" t="s">
        <v>44710</v>
      </c>
      <c r="F5616" t="s">
        <v>44711</v>
      </c>
      <c r="G5616" t="s">
        <v>3989</v>
      </c>
      <c r="H5616">
        <v>38.166699999999999</v>
      </c>
      <c r="I5616">
        <v>46.2</v>
      </c>
      <c r="K5616" t="s">
        <v>44712</v>
      </c>
      <c r="L5616">
        <v>34</v>
      </c>
      <c r="M5616">
        <v>0</v>
      </c>
      <c r="N5616" t="s">
        <v>44595</v>
      </c>
      <c r="O5616" t="s">
        <v>44713</v>
      </c>
      <c r="Q5616">
        <v>22</v>
      </c>
    </row>
    <row r="5617" spans="1:17" x14ac:dyDescent="0.3">
      <c r="A5617" t="s">
        <v>44714</v>
      </c>
      <c r="B5617" t="s">
        <v>3984</v>
      </c>
      <c r="C5617" t="s">
        <v>44715</v>
      </c>
      <c r="D5617" t="s">
        <v>44716</v>
      </c>
      <c r="E5617" t="s">
        <v>44717</v>
      </c>
      <c r="F5617" t="s">
        <v>44718</v>
      </c>
      <c r="G5617" t="s">
        <v>3989</v>
      </c>
      <c r="H5617">
        <v>40.3568</v>
      </c>
      <c r="I5617">
        <v>44.9</v>
      </c>
      <c r="K5617" t="s">
        <v>44719</v>
      </c>
      <c r="L5617">
        <v>50</v>
      </c>
      <c r="M5617">
        <v>0</v>
      </c>
      <c r="N5617" t="s">
        <v>44595</v>
      </c>
      <c r="O5617" t="s">
        <v>44720</v>
      </c>
    </row>
    <row r="5618" spans="1:17" x14ac:dyDescent="0.3">
      <c r="A5618" t="s">
        <v>44721</v>
      </c>
      <c r="B5618" t="s">
        <v>4267</v>
      </c>
      <c r="C5618" t="s">
        <v>44722</v>
      </c>
      <c r="D5618" t="s">
        <v>44723</v>
      </c>
      <c r="E5618" t="s">
        <v>44724</v>
      </c>
      <c r="F5618" t="s">
        <v>44725</v>
      </c>
      <c r="G5618" t="s">
        <v>3989</v>
      </c>
      <c r="H5618">
        <v>260.31599999999997</v>
      </c>
      <c r="I5618">
        <v>32.9</v>
      </c>
      <c r="K5618" t="s">
        <v>44726</v>
      </c>
      <c r="L5618">
        <v>4021</v>
      </c>
      <c r="M5618">
        <v>0</v>
      </c>
      <c r="N5618" t="s">
        <v>12251</v>
      </c>
      <c r="O5618" t="s">
        <v>44727</v>
      </c>
    </row>
    <row r="5619" spans="1:17" x14ac:dyDescent="0.3">
      <c r="A5619" t="s">
        <v>44728</v>
      </c>
      <c r="B5619" t="s">
        <v>4267</v>
      </c>
      <c r="C5619" t="s">
        <v>44729</v>
      </c>
      <c r="D5619" t="s">
        <v>44730</v>
      </c>
      <c r="E5619" t="s">
        <v>44731</v>
      </c>
      <c r="F5619" t="s">
        <v>44732</v>
      </c>
      <c r="G5619" t="s">
        <v>3917</v>
      </c>
      <c r="H5619">
        <v>338.64699999999999</v>
      </c>
      <c r="I5619">
        <v>47.2</v>
      </c>
      <c r="K5619" t="s">
        <v>44733</v>
      </c>
      <c r="L5619">
        <v>938</v>
      </c>
      <c r="M5619">
        <v>0</v>
      </c>
      <c r="N5619" t="s">
        <v>29638</v>
      </c>
      <c r="O5619" t="s">
        <v>44734</v>
      </c>
    </row>
    <row r="5620" spans="1:17" x14ac:dyDescent="0.3">
      <c r="A5620" t="s">
        <v>44735</v>
      </c>
      <c r="B5620" t="s">
        <v>4347</v>
      </c>
      <c r="C5620" t="s">
        <v>44736</v>
      </c>
      <c r="D5620" t="s">
        <v>44737</v>
      </c>
      <c r="E5620" t="s">
        <v>44738</v>
      </c>
      <c r="F5620" t="s">
        <v>44739</v>
      </c>
      <c r="G5620" t="s">
        <v>3917</v>
      </c>
      <c r="H5620">
        <v>25.811699999999998</v>
      </c>
      <c r="I5620">
        <v>45</v>
      </c>
      <c r="K5620" t="s">
        <v>44740</v>
      </c>
      <c r="L5620">
        <v>82</v>
      </c>
      <c r="M5620">
        <v>0</v>
      </c>
      <c r="N5620" t="s">
        <v>20439</v>
      </c>
      <c r="O5620" t="s">
        <v>44741</v>
      </c>
    </row>
    <row r="5621" spans="1:17" x14ac:dyDescent="0.3">
      <c r="A5621" t="s">
        <v>44742</v>
      </c>
      <c r="B5621" t="s">
        <v>4347</v>
      </c>
      <c r="C5621" t="s">
        <v>44743</v>
      </c>
      <c r="D5621" t="s">
        <v>44744</v>
      </c>
      <c r="E5621" t="s">
        <v>44738</v>
      </c>
      <c r="F5621" t="s">
        <v>44745</v>
      </c>
      <c r="G5621" t="s">
        <v>3917</v>
      </c>
      <c r="H5621">
        <v>25.851299999999998</v>
      </c>
      <c r="I5621">
        <v>44.9</v>
      </c>
      <c r="K5621" t="s">
        <v>44746</v>
      </c>
      <c r="L5621">
        <v>89</v>
      </c>
      <c r="M5621">
        <v>0</v>
      </c>
      <c r="N5621" t="s">
        <v>20439</v>
      </c>
      <c r="O5621" t="s">
        <v>44747</v>
      </c>
    </row>
    <row r="5622" spans="1:17" x14ac:dyDescent="0.3">
      <c r="A5622" t="s">
        <v>44748</v>
      </c>
      <c r="B5622" t="s">
        <v>4347</v>
      </c>
      <c r="C5622" t="s">
        <v>44749</v>
      </c>
      <c r="D5622" t="s">
        <v>44750</v>
      </c>
      <c r="E5622" t="s">
        <v>44738</v>
      </c>
      <c r="F5622" t="s">
        <v>44751</v>
      </c>
      <c r="G5622" t="s">
        <v>3917</v>
      </c>
      <c r="H5622">
        <v>25.8049</v>
      </c>
      <c r="I5622">
        <v>45</v>
      </c>
      <c r="K5622" t="s">
        <v>44752</v>
      </c>
      <c r="L5622">
        <v>160</v>
      </c>
      <c r="M5622">
        <v>0</v>
      </c>
      <c r="N5622" t="s">
        <v>20439</v>
      </c>
      <c r="O5622" t="s">
        <v>44753</v>
      </c>
    </row>
    <row r="5623" spans="1:17" x14ac:dyDescent="0.3">
      <c r="A5623" t="s">
        <v>3785</v>
      </c>
      <c r="B5623" t="s">
        <v>3984</v>
      </c>
      <c r="C5623" t="s">
        <v>44754</v>
      </c>
      <c r="D5623" t="s">
        <v>44755</v>
      </c>
      <c r="E5623" t="s">
        <v>44655</v>
      </c>
      <c r="F5623" t="s">
        <v>44756</v>
      </c>
      <c r="G5623" t="s">
        <v>3917</v>
      </c>
      <c r="H5623">
        <v>38.873600000000003</v>
      </c>
      <c r="I5623">
        <v>47.5</v>
      </c>
      <c r="K5623" t="s">
        <v>44757</v>
      </c>
      <c r="L5623">
        <v>743</v>
      </c>
      <c r="M5623">
        <v>0</v>
      </c>
      <c r="N5623" t="s">
        <v>14096</v>
      </c>
      <c r="O5623" t="s">
        <v>44758</v>
      </c>
      <c r="Q5623">
        <v>25</v>
      </c>
    </row>
    <row r="5624" spans="1:17" x14ac:dyDescent="0.3">
      <c r="A5624" t="s">
        <v>44759</v>
      </c>
      <c r="B5624" t="s">
        <v>3984</v>
      </c>
      <c r="C5624" t="s">
        <v>44760</v>
      </c>
      <c r="D5624" t="s">
        <v>44761</v>
      </c>
      <c r="E5624" t="s">
        <v>44762</v>
      </c>
      <c r="F5624" t="s">
        <v>44763</v>
      </c>
      <c r="G5624" t="s">
        <v>3917</v>
      </c>
      <c r="H5624">
        <v>35.480400000000003</v>
      </c>
      <c r="I5624">
        <v>49.7</v>
      </c>
      <c r="K5624" t="s">
        <v>44764</v>
      </c>
      <c r="L5624">
        <v>854</v>
      </c>
      <c r="M5624">
        <v>0</v>
      </c>
      <c r="N5624" t="s">
        <v>14096</v>
      </c>
      <c r="O5624" t="s">
        <v>44765</v>
      </c>
    </row>
    <row r="5625" spans="1:17" x14ac:dyDescent="0.3">
      <c r="A5625" t="s">
        <v>44766</v>
      </c>
      <c r="B5625" t="s">
        <v>3984</v>
      </c>
      <c r="C5625" t="s">
        <v>44767</v>
      </c>
      <c r="D5625" t="s">
        <v>44768</v>
      </c>
      <c r="E5625" t="s">
        <v>44655</v>
      </c>
      <c r="F5625" t="s">
        <v>44769</v>
      </c>
      <c r="G5625" t="s">
        <v>3917</v>
      </c>
      <c r="H5625">
        <v>43.779499999999999</v>
      </c>
      <c r="I5625">
        <v>48.2</v>
      </c>
      <c r="K5625" t="s">
        <v>44770</v>
      </c>
      <c r="L5625">
        <v>1090</v>
      </c>
      <c r="M5625">
        <v>0</v>
      </c>
      <c r="N5625" t="s">
        <v>14096</v>
      </c>
      <c r="O5625" t="s">
        <v>44771</v>
      </c>
      <c r="Q5625">
        <v>25</v>
      </c>
    </row>
    <row r="5626" spans="1:17" x14ac:dyDescent="0.3">
      <c r="A5626" t="s">
        <v>44772</v>
      </c>
      <c r="B5626" t="s">
        <v>3984</v>
      </c>
      <c r="C5626" t="s">
        <v>44773</v>
      </c>
      <c r="D5626" t="s">
        <v>44774</v>
      </c>
      <c r="E5626" t="s">
        <v>35628</v>
      </c>
      <c r="F5626" t="s">
        <v>44775</v>
      </c>
      <c r="G5626" t="s">
        <v>3917</v>
      </c>
      <c r="H5626">
        <v>37.800400000000003</v>
      </c>
      <c r="I5626">
        <v>48.6</v>
      </c>
      <c r="K5626" t="s">
        <v>44776</v>
      </c>
      <c r="L5626">
        <v>1049</v>
      </c>
      <c r="M5626">
        <v>0</v>
      </c>
      <c r="N5626" t="s">
        <v>14096</v>
      </c>
      <c r="O5626" t="s">
        <v>44777</v>
      </c>
    </row>
    <row r="5627" spans="1:17" x14ac:dyDescent="0.3">
      <c r="A5627" t="s">
        <v>44778</v>
      </c>
      <c r="B5627" t="s">
        <v>3984</v>
      </c>
      <c r="C5627" t="s">
        <v>44779</v>
      </c>
      <c r="D5627" t="s">
        <v>44780</v>
      </c>
      <c r="E5627" t="s">
        <v>44781</v>
      </c>
      <c r="F5627" t="s">
        <v>44782</v>
      </c>
      <c r="G5627" t="s">
        <v>3917</v>
      </c>
      <c r="H5627">
        <v>40.070099999999996</v>
      </c>
      <c r="I5627">
        <v>49.5</v>
      </c>
      <c r="K5627" t="s">
        <v>44783</v>
      </c>
      <c r="L5627">
        <v>212</v>
      </c>
      <c r="M5627">
        <v>0</v>
      </c>
      <c r="N5627" t="s">
        <v>14096</v>
      </c>
      <c r="O5627" t="s">
        <v>44784</v>
      </c>
    </row>
    <row r="5628" spans="1:17" x14ac:dyDescent="0.3">
      <c r="A5628" t="s">
        <v>44785</v>
      </c>
      <c r="B5628" t="s">
        <v>3984</v>
      </c>
      <c r="C5628" t="s">
        <v>44786</v>
      </c>
      <c r="D5628" t="s">
        <v>44787</v>
      </c>
      <c r="E5628" t="s">
        <v>27854</v>
      </c>
      <c r="F5628" t="s">
        <v>44788</v>
      </c>
      <c r="G5628" t="s">
        <v>3917</v>
      </c>
      <c r="H5628">
        <v>48.125900000000001</v>
      </c>
      <c r="I5628">
        <v>51.1</v>
      </c>
      <c r="K5628" t="s">
        <v>44789</v>
      </c>
      <c r="L5628">
        <v>4472</v>
      </c>
      <c r="M5628">
        <v>0</v>
      </c>
      <c r="N5628" t="s">
        <v>14096</v>
      </c>
      <c r="O5628" t="s">
        <v>44790</v>
      </c>
    </row>
    <row r="5629" spans="1:17" x14ac:dyDescent="0.3">
      <c r="A5629" t="s">
        <v>44791</v>
      </c>
      <c r="B5629" t="s">
        <v>3923</v>
      </c>
      <c r="C5629" t="s">
        <v>44792</v>
      </c>
      <c r="D5629" t="s">
        <v>44793</v>
      </c>
      <c r="E5629" t="s">
        <v>44794</v>
      </c>
      <c r="F5629" t="s">
        <v>44795</v>
      </c>
      <c r="G5629" t="s">
        <v>3989</v>
      </c>
      <c r="H5629">
        <v>358.39299999999997</v>
      </c>
      <c r="I5629">
        <v>31.7</v>
      </c>
      <c r="K5629" t="s">
        <v>44796</v>
      </c>
      <c r="L5629">
        <v>272092</v>
      </c>
      <c r="M5629">
        <v>0</v>
      </c>
      <c r="N5629" t="s">
        <v>14096</v>
      </c>
      <c r="O5629" t="s">
        <v>44797</v>
      </c>
    </row>
    <row r="5630" spans="1:17" x14ac:dyDescent="0.3">
      <c r="A5630" t="s">
        <v>44798</v>
      </c>
      <c r="B5630" t="s">
        <v>3984</v>
      </c>
      <c r="C5630" t="s">
        <v>44799</v>
      </c>
      <c r="D5630" t="s">
        <v>44800</v>
      </c>
      <c r="E5630" t="s">
        <v>27854</v>
      </c>
      <c r="F5630" t="s">
        <v>44801</v>
      </c>
      <c r="G5630" t="s">
        <v>3989</v>
      </c>
      <c r="H5630">
        <v>43.824800000000003</v>
      </c>
      <c r="I5630">
        <v>51.6</v>
      </c>
      <c r="K5630" t="s">
        <v>44802</v>
      </c>
      <c r="L5630">
        <v>18524</v>
      </c>
      <c r="M5630">
        <v>0</v>
      </c>
      <c r="N5630" t="s">
        <v>14096</v>
      </c>
      <c r="O5630" t="s">
        <v>44803</v>
      </c>
    </row>
    <row r="5631" spans="1:17" x14ac:dyDescent="0.3">
      <c r="A5631" t="s">
        <v>44804</v>
      </c>
      <c r="B5631" t="s">
        <v>4347</v>
      </c>
      <c r="C5631" t="s">
        <v>44805</v>
      </c>
      <c r="D5631" t="s">
        <v>44806</v>
      </c>
      <c r="E5631" t="s">
        <v>44807</v>
      </c>
      <c r="F5631" t="s">
        <v>44808</v>
      </c>
      <c r="G5631" t="s">
        <v>3989</v>
      </c>
      <c r="H5631">
        <v>39.866199999999999</v>
      </c>
      <c r="I5631">
        <v>51</v>
      </c>
      <c r="K5631" t="s">
        <v>44809</v>
      </c>
      <c r="L5631">
        <v>23</v>
      </c>
      <c r="M5631">
        <v>10953</v>
      </c>
      <c r="N5631" t="s">
        <v>44810</v>
      </c>
      <c r="O5631" t="s">
        <v>44811</v>
      </c>
      <c r="Q5631">
        <v>22</v>
      </c>
    </row>
    <row r="5632" spans="1:17" x14ac:dyDescent="0.3">
      <c r="A5632" t="s">
        <v>44812</v>
      </c>
      <c r="B5632" t="s">
        <v>3984</v>
      </c>
      <c r="C5632" t="s">
        <v>44813</v>
      </c>
      <c r="D5632" t="s">
        <v>44814</v>
      </c>
      <c r="E5632" t="s">
        <v>44815</v>
      </c>
      <c r="F5632" t="s">
        <v>44816</v>
      </c>
      <c r="G5632" t="s">
        <v>3989</v>
      </c>
      <c r="H5632">
        <v>48.274299999999997</v>
      </c>
      <c r="I5632">
        <v>44.1</v>
      </c>
      <c r="K5632" t="s">
        <v>44817</v>
      </c>
      <c r="L5632">
        <v>70</v>
      </c>
      <c r="M5632">
        <v>0</v>
      </c>
      <c r="N5632" t="s">
        <v>14096</v>
      </c>
      <c r="O5632" t="s">
        <v>44818</v>
      </c>
    </row>
    <row r="5633" spans="1:17" x14ac:dyDescent="0.3">
      <c r="A5633" t="s">
        <v>44819</v>
      </c>
      <c r="B5633" t="s">
        <v>3912</v>
      </c>
      <c r="C5633" t="s">
        <v>44820</v>
      </c>
      <c r="D5633" t="s">
        <v>44821</v>
      </c>
      <c r="E5633" t="s">
        <v>44822</v>
      </c>
      <c r="F5633" t="s">
        <v>44823</v>
      </c>
      <c r="G5633" t="s">
        <v>3989</v>
      </c>
      <c r="H5633">
        <v>36.476900000000001</v>
      </c>
      <c r="I5633">
        <v>24.8</v>
      </c>
      <c r="K5633" t="s">
        <v>44824</v>
      </c>
      <c r="L5633">
        <v>5842</v>
      </c>
      <c r="M5633">
        <v>0</v>
      </c>
      <c r="N5633" t="s">
        <v>14096</v>
      </c>
      <c r="O5633" t="s">
        <v>44825</v>
      </c>
    </row>
    <row r="5634" spans="1:17" x14ac:dyDescent="0.3">
      <c r="A5634" t="s">
        <v>44826</v>
      </c>
      <c r="B5634" t="s">
        <v>3984</v>
      </c>
      <c r="C5634" t="s">
        <v>44827</v>
      </c>
      <c r="D5634" t="s">
        <v>44828</v>
      </c>
      <c r="E5634" t="s">
        <v>44829</v>
      </c>
      <c r="F5634" t="s">
        <v>44830</v>
      </c>
      <c r="G5634" t="s">
        <v>3917</v>
      </c>
      <c r="H5634">
        <v>58.976599999999998</v>
      </c>
      <c r="I5634">
        <v>45.7</v>
      </c>
      <c r="K5634" t="s">
        <v>44831</v>
      </c>
      <c r="L5634">
        <v>2799</v>
      </c>
      <c r="M5634">
        <v>15765</v>
      </c>
      <c r="N5634" t="s">
        <v>44832</v>
      </c>
      <c r="O5634" t="s">
        <v>44833</v>
      </c>
    </row>
    <row r="5635" spans="1:17" x14ac:dyDescent="0.3">
      <c r="A5635" t="s">
        <v>44834</v>
      </c>
      <c r="B5635" t="s">
        <v>4267</v>
      </c>
      <c r="C5635" t="s">
        <v>44835</v>
      </c>
      <c r="D5635" t="s">
        <v>44836</v>
      </c>
      <c r="E5635" t="s">
        <v>30557</v>
      </c>
      <c r="F5635" t="s">
        <v>44837</v>
      </c>
      <c r="G5635" t="s">
        <v>3917</v>
      </c>
      <c r="H5635">
        <v>184.37100000000001</v>
      </c>
      <c r="I5635">
        <v>37.299999999999997</v>
      </c>
      <c r="K5635" t="s">
        <v>44838</v>
      </c>
      <c r="L5635">
        <v>970</v>
      </c>
      <c r="M5635">
        <v>0</v>
      </c>
      <c r="N5635" t="s">
        <v>30560</v>
      </c>
      <c r="O5635" t="s">
        <v>44839</v>
      </c>
    </row>
    <row r="5636" spans="1:17" x14ac:dyDescent="0.3">
      <c r="A5636" t="s">
        <v>44840</v>
      </c>
      <c r="B5636" t="s">
        <v>3984</v>
      </c>
      <c r="C5636" t="s">
        <v>44841</v>
      </c>
      <c r="D5636" t="s">
        <v>44842</v>
      </c>
      <c r="E5636" t="s">
        <v>44843</v>
      </c>
      <c r="F5636" t="s">
        <v>44844</v>
      </c>
      <c r="G5636" t="s">
        <v>3917</v>
      </c>
      <c r="H5636">
        <v>35.594099999999997</v>
      </c>
      <c r="I5636">
        <v>53.1</v>
      </c>
      <c r="K5636" t="s">
        <v>44845</v>
      </c>
      <c r="L5636">
        <v>130</v>
      </c>
      <c r="M5636">
        <v>11030</v>
      </c>
      <c r="N5636" t="s">
        <v>6873</v>
      </c>
      <c r="O5636" t="s">
        <v>44846</v>
      </c>
    </row>
    <row r="5637" spans="1:17" x14ac:dyDescent="0.3">
      <c r="A5637" t="s">
        <v>44847</v>
      </c>
      <c r="B5637" t="s">
        <v>3984</v>
      </c>
      <c r="C5637" t="s">
        <v>44848</v>
      </c>
      <c r="D5637" t="s">
        <v>44849</v>
      </c>
      <c r="E5637" t="s">
        <v>27854</v>
      </c>
      <c r="F5637" t="s">
        <v>44850</v>
      </c>
      <c r="G5637" t="s">
        <v>3917</v>
      </c>
      <c r="H5637">
        <v>65.634500000000003</v>
      </c>
      <c r="I5637">
        <v>53.1</v>
      </c>
      <c r="K5637" t="s">
        <v>44851</v>
      </c>
      <c r="L5637">
        <v>4875</v>
      </c>
      <c r="M5637">
        <v>0</v>
      </c>
      <c r="N5637" t="s">
        <v>10890</v>
      </c>
      <c r="O5637" t="s">
        <v>44852</v>
      </c>
    </row>
    <row r="5638" spans="1:17" x14ac:dyDescent="0.3">
      <c r="A5638" t="s">
        <v>44853</v>
      </c>
      <c r="B5638" t="s">
        <v>3984</v>
      </c>
      <c r="C5638" t="s">
        <v>44854</v>
      </c>
      <c r="D5638" t="s">
        <v>44855</v>
      </c>
      <c r="E5638" t="s">
        <v>44856</v>
      </c>
      <c r="F5638" t="s">
        <v>44857</v>
      </c>
      <c r="G5638" t="s">
        <v>3917</v>
      </c>
      <c r="H5638">
        <v>32.958100000000002</v>
      </c>
      <c r="I5638">
        <v>50.9</v>
      </c>
      <c r="K5638" t="s">
        <v>44858</v>
      </c>
      <c r="L5638">
        <v>67</v>
      </c>
      <c r="M5638">
        <v>11314</v>
      </c>
      <c r="N5638" t="s">
        <v>10890</v>
      </c>
      <c r="O5638" t="s">
        <v>44859</v>
      </c>
      <c r="P5638" t="s">
        <v>44860</v>
      </c>
      <c r="Q5638">
        <v>24</v>
      </c>
    </row>
    <row r="5639" spans="1:17" x14ac:dyDescent="0.3">
      <c r="A5639" t="s">
        <v>44861</v>
      </c>
      <c r="B5639" t="s">
        <v>3923</v>
      </c>
      <c r="D5639" t="s">
        <v>44862</v>
      </c>
      <c r="E5639" t="s">
        <v>44863</v>
      </c>
      <c r="F5639" t="s">
        <v>44864</v>
      </c>
      <c r="G5639" t="s">
        <v>3906</v>
      </c>
      <c r="H5639">
        <v>535.67899999999997</v>
      </c>
      <c r="I5639">
        <v>35.921100000000003</v>
      </c>
      <c r="J5639" t="s">
        <v>44865</v>
      </c>
      <c r="K5639" t="s">
        <v>44866</v>
      </c>
      <c r="L5639">
        <v>81</v>
      </c>
      <c r="M5639">
        <v>0</v>
      </c>
      <c r="N5639" t="s">
        <v>10490</v>
      </c>
      <c r="O5639" t="s">
        <v>44867</v>
      </c>
    </row>
    <row r="5640" spans="1:17" x14ac:dyDescent="0.3">
      <c r="A5640" t="s">
        <v>44868</v>
      </c>
      <c r="B5640" t="s">
        <v>4367</v>
      </c>
      <c r="C5640" t="s">
        <v>44869</v>
      </c>
      <c r="D5640" t="s">
        <v>44870</v>
      </c>
      <c r="E5640" t="s">
        <v>44871</v>
      </c>
      <c r="F5640" t="s">
        <v>44872</v>
      </c>
      <c r="G5640" t="s">
        <v>3906</v>
      </c>
      <c r="H5640">
        <v>643.07899999999995</v>
      </c>
      <c r="I5640">
        <v>40.5642</v>
      </c>
      <c r="J5640" t="s">
        <v>44873</v>
      </c>
      <c r="K5640" t="s">
        <v>44874</v>
      </c>
      <c r="L5640">
        <v>4664</v>
      </c>
      <c r="M5640">
        <v>45178</v>
      </c>
      <c r="N5640" t="s">
        <v>10490</v>
      </c>
      <c r="O5640" t="s">
        <v>44875</v>
      </c>
      <c r="P5640" t="s">
        <v>44876</v>
      </c>
    </row>
    <row r="5641" spans="1:17" x14ac:dyDescent="0.3">
      <c r="A5641" t="s">
        <v>44877</v>
      </c>
      <c r="B5641" t="s">
        <v>3912</v>
      </c>
      <c r="C5641" t="s">
        <v>44878</v>
      </c>
      <c r="D5641" t="s">
        <v>44879</v>
      </c>
      <c r="E5641" t="s">
        <v>44880</v>
      </c>
      <c r="F5641" t="s">
        <v>44881</v>
      </c>
      <c r="G5641" t="s">
        <v>3917</v>
      </c>
      <c r="H5641">
        <v>63.100299999999997</v>
      </c>
      <c r="I5641">
        <v>51.5</v>
      </c>
      <c r="K5641" t="s">
        <v>44882</v>
      </c>
      <c r="L5641">
        <v>1358</v>
      </c>
      <c r="M5641">
        <v>15639</v>
      </c>
      <c r="N5641" t="s">
        <v>44883</v>
      </c>
      <c r="O5641" t="s">
        <v>44884</v>
      </c>
    </row>
    <row r="5642" spans="1:17" x14ac:dyDescent="0.3">
      <c r="A5642" t="s">
        <v>44885</v>
      </c>
      <c r="B5642" t="s">
        <v>3923</v>
      </c>
      <c r="D5642" t="s">
        <v>44886</v>
      </c>
      <c r="E5642" t="s">
        <v>44887</v>
      </c>
      <c r="F5642" t="s">
        <v>44888</v>
      </c>
      <c r="G5642" t="s">
        <v>3906</v>
      </c>
      <c r="H5642">
        <v>500.54300000000001</v>
      </c>
      <c r="I5642">
        <v>37.4664</v>
      </c>
      <c r="J5642" t="s">
        <v>44889</v>
      </c>
      <c r="K5642" t="s">
        <v>44890</v>
      </c>
      <c r="L5642">
        <v>940</v>
      </c>
      <c r="M5642">
        <v>0</v>
      </c>
      <c r="N5642" t="s">
        <v>44810</v>
      </c>
      <c r="O5642" t="s">
        <v>44891</v>
      </c>
    </row>
    <row r="5643" spans="1:17" x14ac:dyDescent="0.3">
      <c r="A5643" t="s">
        <v>44892</v>
      </c>
      <c r="B5643" t="s">
        <v>3984</v>
      </c>
      <c r="C5643" t="s">
        <v>44893</v>
      </c>
      <c r="D5643" t="s">
        <v>44894</v>
      </c>
      <c r="E5643" t="s">
        <v>44895</v>
      </c>
      <c r="F5643" t="s">
        <v>44896</v>
      </c>
      <c r="G5643" t="s">
        <v>3989</v>
      </c>
      <c r="H5643">
        <v>30.465699999999998</v>
      </c>
      <c r="I5643">
        <v>48.412199999999999</v>
      </c>
      <c r="J5643" t="s">
        <v>44897</v>
      </c>
      <c r="K5643" t="s">
        <v>44898</v>
      </c>
      <c r="L5643">
        <v>13</v>
      </c>
      <c r="M5643">
        <v>7455</v>
      </c>
      <c r="N5643" t="s">
        <v>44810</v>
      </c>
      <c r="O5643" t="s">
        <v>44899</v>
      </c>
    </row>
    <row r="5644" spans="1:17" x14ac:dyDescent="0.3">
      <c r="A5644" t="s">
        <v>44900</v>
      </c>
      <c r="B5644" t="s">
        <v>4347</v>
      </c>
      <c r="C5644" t="s">
        <v>44901</v>
      </c>
      <c r="D5644" t="s">
        <v>44902</v>
      </c>
      <c r="E5644" t="s">
        <v>44903</v>
      </c>
      <c r="F5644" t="s">
        <v>44904</v>
      </c>
      <c r="G5644" t="s">
        <v>3989</v>
      </c>
      <c r="H5644">
        <v>45.1496</v>
      </c>
      <c r="I5644">
        <v>48</v>
      </c>
      <c r="K5644" t="s">
        <v>44905</v>
      </c>
      <c r="L5644">
        <v>70</v>
      </c>
      <c r="M5644">
        <v>12919</v>
      </c>
      <c r="N5644" t="s">
        <v>44832</v>
      </c>
      <c r="O5644" t="s">
        <v>44906</v>
      </c>
    </row>
    <row r="5645" spans="1:17" x14ac:dyDescent="0.3">
      <c r="A5645" t="s">
        <v>44907</v>
      </c>
      <c r="B5645" t="s">
        <v>3912</v>
      </c>
      <c r="C5645" t="s">
        <v>44908</v>
      </c>
      <c r="D5645" t="s">
        <v>44909</v>
      </c>
      <c r="E5645" t="s">
        <v>44910</v>
      </c>
      <c r="F5645" t="s">
        <v>44911</v>
      </c>
      <c r="G5645" t="s">
        <v>3917</v>
      </c>
      <c r="H5645">
        <v>41.684199999999997</v>
      </c>
      <c r="I5645">
        <v>46.5</v>
      </c>
      <c r="K5645" t="s">
        <v>44912</v>
      </c>
      <c r="L5645">
        <v>3544</v>
      </c>
      <c r="M5645">
        <v>10986</v>
      </c>
      <c r="N5645" t="s">
        <v>44883</v>
      </c>
      <c r="O5645" t="s">
        <v>44913</v>
      </c>
    </row>
    <row r="5646" spans="1:17" x14ac:dyDescent="0.3">
      <c r="A5646" t="s">
        <v>44914</v>
      </c>
      <c r="B5646" t="s">
        <v>3984</v>
      </c>
      <c r="C5646" t="s">
        <v>44915</v>
      </c>
      <c r="D5646" t="s">
        <v>44916</v>
      </c>
      <c r="E5646" t="s">
        <v>44917</v>
      </c>
      <c r="F5646" t="s">
        <v>44918</v>
      </c>
      <c r="G5646" t="s">
        <v>3989</v>
      </c>
      <c r="H5646">
        <v>38.013800000000003</v>
      </c>
      <c r="I5646">
        <v>48.2</v>
      </c>
      <c r="K5646" t="s">
        <v>44919</v>
      </c>
      <c r="L5646">
        <v>51</v>
      </c>
      <c r="M5646">
        <v>13098</v>
      </c>
      <c r="N5646" t="s">
        <v>44920</v>
      </c>
      <c r="O5646" t="s">
        <v>44921</v>
      </c>
    </row>
    <row r="5647" spans="1:17" x14ac:dyDescent="0.3">
      <c r="A5647" t="s">
        <v>44922</v>
      </c>
      <c r="B5647" t="s">
        <v>3984</v>
      </c>
      <c r="C5647" t="s">
        <v>44923</v>
      </c>
      <c r="D5647" t="s">
        <v>44924</v>
      </c>
      <c r="E5647" t="s">
        <v>44925</v>
      </c>
      <c r="F5647" t="s">
        <v>44926</v>
      </c>
      <c r="G5647" t="s">
        <v>3989</v>
      </c>
      <c r="H5647">
        <v>46.084699999999998</v>
      </c>
      <c r="I5647">
        <v>48.6</v>
      </c>
      <c r="K5647" t="s">
        <v>44927</v>
      </c>
      <c r="L5647">
        <v>61</v>
      </c>
      <c r="M5647">
        <v>0</v>
      </c>
      <c r="N5647" t="s">
        <v>14074</v>
      </c>
      <c r="O5647" t="s">
        <v>44928</v>
      </c>
    </row>
    <row r="5648" spans="1:17" x14ac:dyDescent="0.3">
      <c r="A5648" t="s">
        <v>3844</v>
      </c>
      <c r="B5648" t="s">
        <v>3984</v>
      </c>
      <c r="C5648" t="s">
        <v>44929</v>
      </c>
      <c r="D5648" t="s">
        <v>44930</v>
      </c>
      <c r="E5648" t="s">
        <v>44931</v>
      </c>
      <c r="F5648" t="s">
        <v>44932</v>
      </c>
      <c r="G5648" t="s">
        <v>3989</v>
      </c>
      <c r="H5648">
        <v>43.868499999999997</v>
      </c>
      <c r="I5648">
        <v>43.7</v>
      </c>
      <c r="K5648" t="s">
        <v>44933</v>
      </c>
      <c r="L5648">
        <v>8921</v>
      </c>
      <c r="M5648">
        <v>0</v>
      </c>
      <c r="N5648" t="s">
        <v>14074</v>
      </c>
      <c r="O5648" t="s">
        <v>44934</v>
      </c>
    </row>
    <row r="5649" spans="1:17" x14ac:dyDescent="0.3">
      <c r="A5649" t="s">
        <v>44935</v>
      </c>
      <c r="B5649" t="s">
        <v>3984</v>
      </c>
      <c r="C5649" t="s">
        <v>44936</v>
      </c>
      <c r="D5649" t="s">
        <v>44937</v>
      </c>
      <c r="E5649" t="s">
        <v>44655</v>
      </c>
      <c r="F5649" t="s">
        <v>44938</v>
      </c>
      <c r="G5649" t="s">
        <v>3917</v>
      </c>
      <c r="H5649">
        <v>49.597799999999999</v>
      </c>
      <c r="I5649">
        <v>48.1</v>
      </c>
      <c r="K5649" t="s">
        <v>44939</v>
      </c>
      <c r="L5649">
        <v>3171</v>
      </c>
      <c r="M5649">
        <v>0</v>
      </c>
      <c r="N5649" t="s">
        <v>14186</v>
      </c>
      <c r="O5649" t="s">
        <v>44940</v>
      </c>
      <c r="Q5649">
        <v>25</v>
      </c>
    </row>
    <row r="5650" spans="1:17" x14ac:dyDescent="0.3">
      <c r="A5650" t="s">
        <v>44941</v>
      </c>
      <c r="B5650" t="s">
        <v>3984</v>
      </c>
      <c r="C5650" t="s">
        <v>44942</v>
      </c>
      <c r="D5650" t="s">
        <v>44943</v>
      </c>
      <c r="E5650" t="s">
        <v>44944</v>
      </c>
      <c r="F5650" t="s">
        <v>44945</v>
      </c>
      <c r="G5650" t="s">
        <v>3917</v>
      </c>
      <c r="H5650">
        <v>36.046399999999998</v>
      </c>
      <c r="I5650">
        <v>48.1</v>
      </c>
      <c r="K5650" t="s">
        <v>44946</v>
      </c>
      <c r="L5650">
        <v>911</v>
      </c>
      <c r="M5650">
        <v>0</v>
      </c>
      <c r="N5650" t="s">
        <v>14186</v>
      </c>
      <c r="O5650" t="s">
        <v>44947</v>
      </c>
      <c r="Q5650">
        <v>25</v>
      </c>
    </row>
    <row r="5651" spans="1:17" x14ac:dyDescent="0.3">
      <c r="A5651" t="s">
        <v>44948</v>
      </c>
      <c r="B5651" t="s">
        <v>3984</v>
      </c>
      <c r="C5651" t="s">
        <v>44949</v>
      </c>
      <c r="D5651" t="s">
        <v>44950</v>
      </c>
      <c r="E5651" t="s">
        <v>27854</v>
      </c>
      <c r="F5651" t="s">
        <v>44951</v>
      </c>
      <c r="G5651" t="s">
        <v>3917</v>
      </c>
      <c r="H5651">
        <v>46.117800000000003</v>
      </c>
      <c r="I5651">
        <v>51.2</v>
      </c>
      <c r="K5651" t="s">
        <v>44952</v>
      </c>
      <c r="L5651">
        <v>12062</v>
      </c>
      <c r="M5651">
        <v>0</v>
      </c>
      <c r="N5651" t="s">
        <v>14186</v>
      </c>
      <c r="O5651" t="s">
        <v>44953</v>
      </c>
    </row>
    <row r="5652" spans="1:17" x14ac:dyDescent="0.3">
      <c r="A5652" t="s">
        <v>44954</v>
      </c>
      <c r="B5652" t="s">
        <v>3984</v>
      </c>
      <c r="C5652" t="s">
        <v>44955</v>
      </c>
      <c r="D5652" t="s">
        <v>44956</v>
      </c>
      <c r="E5652" t="s">
        <v>27854</v>
      </c>
      <c r="F5652" t="s">
        <v>44957</v>
      </c>
      <c r="G5652" t="s">
        <v>3917</v>
      </c>
      <c r="H5652">
        <v>48.686100000000003</v>
      </c>
      <c r="I5652">
        <v>51.3</v>
      </c>
      <c r="K5652" t="s">
        <v>44958</v>
      </c>
      <c r="L5652">
        <v>4445</v>
      </c>
      <c r="M5652">
        <v>0</v>
      </c>
      <c r="N5652" t="s">
        <v>14186</v>
      </c>
      <c r="O5652" t="s">
        <v>44959</v>
      </c>
    </row>
    <row r="5653" spans="1:17" x14ac:dyDescent="0.3">
      <c r="A5653" t="s">
        <v>44960</v>
      </c>
      <c r="B5653" t="s">
        <v>3984</v>
      </c>
      <c r="C5653" t="s">
        <v>44961</v>
      </c>
      <c r="D5653" t="s">
        <v>44962</v>
      </c>
      <c r="E5653" t="s">
        <v>27854</v>
      </c>
      <c r="F5653" t="s">
        <v>44963</v>
      </c>
      <c r="G5653" t="s">
        <v>3917</v>
      </c>
      <c r="H5653">
        <v>47.993699999999997</v>
      </c>
      <c r="I5653">
        <v>51.2</v>
      </c>
      <c r="K5653" t="s">
        <v>44964</v>
      </c>
      <c r="L5653">
        <v>8878</v>
      </c>
      <c r="M5653">
        <v>0</v>
      </c>
      <c r="N5653" t="s">
        <v>14186</v>
      </c>
      <c r="O5653" t="s">
        <v>44965</v>
      </c>
    </row>
    <row r="5654" spans="1:17" x14ac:dyDescent="0.3">
      <c r="A5654" t="s">
        <v>44966</v>
      </c>
      <c r="B5654" t="s">
        <v>3984</v>
      </c>
      <c r="C5654" t="s">
        <v>44967</v>
      </c>
      <c r="D5654" t="s">
        <v>44968</v>
      </c>
      <c r="E5654" t="s">
        <v>32451</v>
      </c>
      <c r="F5654" t="s">
        <v>44969</v>
      </c>
      <c r="G5654" t="s">
        <v>3917</v>
      </c>
      <c r="H5654">
        <v>48.754600000000003</v>
      </c>
      <c r="I5654">
        <v>48.3</v>
      </c>
      <c r="K5654" t="s">
        <v>44970</v>
      </c>
      <c r="L5654">
        <v>5456</v>
      </c>
      <c r="M5654">
        <v>0</v>
      </c>
      <c r="N5654" t="s">
        <v>14186</v>
      </c>
      <c r="O5654" t="s">
        <v>44971</v>
      </c>
    </row>
    <row r="5655" spans="1:17" x14ac:dyDescent="0.3">
      <c r="A5655" t="s">
        <v>44972</v>
      </c>
      <c r="B5655" t="s">
        <v>3984</v>
      </c>
      <c r="C5655" t="s">
        <v>44973</v>
      </c>
      <c r="D5655" t="s">
        <v>44974</v>
      </c>
      <c r="E5655" t="s">
        <v>30063</v>
      </c>
      <c r="F5655" t="s">
        <v>44975</v>
      </c>
      <c r="G5655" t="s">
        <v>3989</v>
      </c>
      <c r="H5655">
        <v>44.0623</v>
      </c>
      <c r="I5655">
        <v>48.4</v>
      </c>
      <c r="K5655" t="s">
        <v>44976</v>
      </c>
      <c r="L5655">
        <v>484</v>
      </c>
      <c r="M5655">
        <v>0</v>
      </c>
      <c r="N5655" t="s">
        <v>30066</v>
      </c>
      <c r="O5655" t="s">
        <v>44977</v>
      </c>
    </row>
    <row r="5656" spans="1:17" x14ac:dyDescent="0.3">
      <c r="A5656" t="s">
        <v>44978</v>
      </c>
      <c r="B5656" t="s">
        <v>3984</v>
      </c>
      <c r="C5656" t="s">
        <v>44979</v>
      </c>
      <c r="D5656" t="s">
        <v>44980</v>
      </c>
      <c r="E5656" t="s">
        <v>30063</v>
      </c>
      <c r="F5656" t="s">
        <v>44981</v>
      </c>
      <c r="G5656" t="s">
        <v>3917</v>
      </c>
      <c r="H5656">
        <v>43.933900000000001</v>
      </c>
      <c r="I5656">
        <v>48.7</v>
      </c>
      <c r="K5656" t="s">
        <v>44982</v>
      </c>
      <c r="L5656">
        <v>1002</v>
      </c>
      <c r="M5656">
        <v>0</v>
      </c>
      <c r="N5656" t="s">
        <v>30066</v>
      </c>
      <c r="O5656" t="s">
        <v>44983</v>
      </c>
      <c r="Q5656">
        <v>25</v>
      </c>
    </row>
    <row r="5657" spans="1:17" x14ac:dyDescent="0.3">
      <c r="A5657" t="s">
        <v>44984</v>
      </c>
      <c r="B5657" t="s">
        <v>3984</v>
      </c>
      <c r="C5657" t="s">
        <v>44985</v>
      </c>
      <c r="D5657" t="s">
        <v>44986</v>
      </c>
      <c r="E5657" t="s">
        <v>30063</v>
      </c>
      <c r="F5657" t="s">
        <v>44987</v>
      </c>
      <c r="G5657" t="s">
        <v>3917</v>
      </c>
      <c r="H5657">
        <v>43.290300000000002</v>
      </c>
      <c r="I5657">
        <v>48.7</v>
      </c>
      <c r="K5657" t="s">
        <v>44988</v>
      </c>
      <c r="L5657">
        <v>1384</v>
      </c>
      <c r="M5657">
        <v>0</v>
      </c>
      <c r="N5657" t="s">
        <v>30066</v>
      </c>
      <c r="O5657" t="s">
        <v>44989</v>
      </c>
    </row>
    <row r="5658" spans="1:17" x14ac:dyDescent="0.3">
      <c r="A5658" t="s">
        <v>44990</v>
      </c>
      <c r="B5658" t="s">
        <v>3984</v>
      </c>
      <c r="C5658" t="s">
        <v>44991</v>
      </c>
      <c r="D5658" t="s">
        <v>44992</v>
      </c>
      <c r="E5658" t="s">
        <v>30063</v>
      </c>
      <c r="F5658" t="s">
        <v>44993</v>
      </c>
      <c r="G5658" t="s">
        <v>3917</v>
      </c>
      <c r="H5658">
        <v>42.198900000000002</v>
      </c>
      <c r="I5658">
        <v>48.8</v>
      </c>
      <c r="K5658" t="s">
        <v>44994</v>
      </c>
      <c r="L5658">
        <v>2619</v>
      </c>
      <c r="M5658">
        <v>0</v>
      </c>
      <c r="N5658" t="s">
        <v>30066</v>
      </c>
      <c r="O5658" t="s">
        <v>44995</v>
      </c>
    </row>
    <row r="5659" spans="1:17" x14ac:dyDescent="0.3">
      <c r="A5659" t="s">
        <v>44996</v>
      </c>
      <c r="B5659" t="s">
        <v>3984</v>
      </c>
      <c r="C5659" t="s">
        <v>44997</v>
      </c>
      <c r="D5659" t="s">
        <v>44998</v>
      </c>
      <c r="E5659" t="s">
        <v>30063</v>
      </c>
      <c r="F5659" t="s">
        <v>44999</v>
      </c>
      <c r="G5659" t="s">
        <v>3917</v>
      </c>
      <c r="H5659">
        <v>46.885399999999997</v>
      </c>
      <c r="I5659">
        <v>48.7</v>
      </c>
      <c r="K5659" t="s">
        <v>45000</v>
      </c>
      <c r="L5659">
        <v>2178</v>
      </c>
      <c r="M5659">
        <v>0</v>
      </c>
      <c r="N5659" t="s">
        <v>30066</v>
      </c>
      <c r="O5659" t="s">
        <v>45001</v>
      </c>
    </row>
    <row r="5660" spans="1:17" x14ac:dyDescent="0.3">
      <c r="A5660" t="s">
        <v>45002</v>
      </c>
      <c r="B5660" t="s">
        <v>3984</v>
      </c>
      <c r="C5660" t="s">
        <v>45003</v>
      </c>
      <c r="D5660" t="s">
        <v>45004</v>
      </c>
      <c r="E5660" t="s">
        <v>30063</v>
      </c>
      <c r="F5660" t="s">
        <v>45005</v>
      </c>
      <c r="G5660" t="s">
        <v>3917</v>
      </c>
      <c r="H5660">
        <v>46.511899999999997</v>
      </c>
      <c r="I5660">
        <v>48.7</v>
      </c>
      <c r="K5660" t="s">
        <v>45006</v>
      </c>
      <c r="L5660">
        <v>1577</v>
      </c>
      <c r="M5660">
        <v>0</v>
      </c>
      <c r="N5660" t="s">
        <v>30066</v>
      </c>
      <c r="O5660" t="s">
        <v>45007</v>
      </c>
    </row>
    <row r="5661" spans="1:17" x14ac:dyDescent="0.3">
      <c r="A5661" t="s">
        <v>45008</v>
      </c>
      <c r="B5661" t="s">
        <v>3984</v>
      </c>
      <c r="C5661" t="s">
        <v>45009</v>
      </c>
      <c r="D5661" t="s">
        <v>45010</v>
      </c>
      <c r="E5661" t="s">
        <v>30063</v>
      </c>
      <c r="F5661" t="s">
        <v>45011</v>
      </c>
      <c r="G5661" t="s">
        <v>3989</v>
      </c>
      <c r="H5661">
        <v>45.415700000000001</v>
      </c>
      <c r="I5661">
        <v>48.2</v>
      </c>
      <c r="K5661" t="s">
        <v>45012</v>
      </c>
      <c r="L5661">
        <v>538</v>
      </c>
      <c r="M5661">
        <v>0</v>
      </c>
      <c r="N5661" t="s">
        <v>30066</v>
      </c>
      <c r="O5661" t="s">
        <v>45013</v>
      </c>
      <c r="Q5661">
        <v>25</v>
      </c>
    </row>
    <row r="5662" spans="1:17" x14ac:dyDescent="0.3">
      <c r="A5662" t="s">
        <v>45014</v>
      </c>
      <c r="B5662" t="s">
        <v>3984</v>
      </c>
      <c r="C5662" t="s">
        <v>45015</v>
      </c>
      <c r="D5662" t="s">
        <v>45016</v>
      </c>
      <c r="E5662" t="s">
        <v>30063</v>
      </c>
      <c r="F5662" t="s">
        <v>45017</v>
      </c>
      <c r="G5662" t="s">
        <v>3989</v>
      </c>
      <c r="H5662">
        <v>40.876300000000001</v>
      </c>
      <c r="I5662">
        <v>48.7</v>
      </c>
      <c r="K5662" t="s">
        <v>45018</v>
      </c>
      <c r="L5662">
        <v>384</v>
      </c>
      <c r="M5662">
        <v>0</v>
      </c>
      <c r="N5662" t="s">
        <v>30066</v>
      </c>
      <c r="O5662" t="s">
        <v>45019</v>
      </c>
    </row>
    <row r="5663" spans="1:17" x14ac:dyDescent="0.3">
      <c r="A5663" t="s">
        <v>45020</v>
      </c>
      <c r="B5663" t="s">
        <v>3984</v>
      </c>
      <c r="C5663" t="s">
        <v>45021</v>
      </c>
      <c r="D5663" t="s">
        <v>45022</v>
      </c>
      <c r="E5663" t="s">
        <v>12716</v>
      </c>
      <c r="F5663" t="s">
        <v>45023</v>
      </c>
      <c r="G5663" t="s">
        <v>3917</v>
      </c>
      <c r="H5663">
        <v>27.0778</v>
      </c>
      <c r="I5663">
        <v>39.299999999999997</v>
      </c>
      <c r="K5663" t="s">
        <v>45024</v>
      </c>
      <c r="L5663">
        <v>1008</v>
      </c>
      <c r="M5663">
        <v>0</v>
      </c>
      <c r="N5663" t="s">
        <v>14186</v>
      </c>
      <c r="O5663" t="s">
        <v>45025</v>
      </c>
      <c r="Q5663">
        <v>25</v>
      </c>
    </row>
    <row r="5664" spans="1:17" x14ac:dyDescent="0.3">
      <c r="A5664" t="s">
        <v>45026</v>
      </c>
      <c r="B5664" t="s">
        <v>3984</v>
      </c>
      <c r="C5664" t="s">
        <v>45027</v>
      </c>
      <c r="D5664" t="s">
        <v>45028</v>
      </c>
      <c r="E5664" t="s">
        <v>32676</v>
      </c>
      <c r="F5664" t="s">
        <v>45029</v>
      </c>
      <c r="G5664" t="s">
        <v>3917</v>
      </c>
      <c r="H5664">
        <v>36.015099999999997</v>
      </c>
      <c r="I5664">
        <v>47.7</v>
      </c>
      <c r="K5664" t="s">
        <v>45030</v>
      </c>
      <c r="L5664">
        <v>325</v>
      </c>
      <c r="M5664">
        <v>0</v>
      </c>
      <c r="N5664" t="s">
        <v>14186</v>
      </c>
      <c r="O5664" t="s">
        <v>45031</v>
      </c>
    </row>
    <row r="5665" spans="1:17" x14ac:dyDescent="0.3">
      <c r="A5665" t="s">
        <v>45032</v>
      </c>
      <c r="B5665" t="s">
        <v>3984</v>
      </c>
      <c r="C5665" t="s">
        <v>45033</v>
      </c>
      <c r="D5665" t="s">
        <v>45034</v>
      </c>
      <c r="E5665" t="s">
        <v>22859</v>
      </c>
      <c r="F5665" t="s">
        <v>45035</v>
      </c>
      <c r="G5665" t="s">
        <v>3917</v>
      </c>
      <c r="H5665">
        <v>37.002000000000002</v>
      </c>
      <c r="I5665">
        <v>48</v>
      </c>
      <c r="K5665" t="s">
        <v>45036</v>
      </c>
      <c r="L5665">
        <v>45</v>
      </c>
      <c r="M5665">
        <v>0</v>
      </c>
      <c r="N5665" t="s">
        <v>22862</v>
      </c>
      <c r="O5665" t="s">
        <v>45037</v>
      </c>
      <c r="Q5665">
        <v>25</v>
      </c>
    </row>
    <row r="5666" spans="1:17" x14ac:dyDescent="0.3">
      <c r="A5666" t="s">
        <v>45038</v>
      </c>
      <c r="B5666" t="s">
        <v>3984</v>
      </c>
      <c r="C5666" t="s">
        <v>45039</v>
      </c>
      <c r="D5666" t="s">
        <v>45040</v>
      </c>
      <c r="E5666" t="s">
        <v>35628</v>
      </c>
      <c r="F5666" t="s">
        <v>45041</v>
      </c>
      <c r="G5666" t="s">
        <v>3917</v>
      </c>
      <c r="H5666">
        <v>37.413699999999999</v>
      </c>
      <c r="I5666">
        <v>48.6</v>
      </c>
      <c r="K5666" t="s">
        <v>45042</v>
      </c>
      <c r="L5666">
        <v>1049</v>
      </c>
      <c r="M5666">
        <v>0</v>
      </c>
      <c r="N5666" t="s">
        <v>14186</v>
      </c>
      <c r="O5666" t="s">
        <v>45043</v>
      </c>
    </row>
    <row r="5667" spans="1:17" x14ac:dyDescent="0.3">
      <c r="A5667" t="s">
        <v>45044</v>
      </c>
      <c r="B5667" t="s">
        <v>3984</v>
      </c>
      <c r="C5667" t="s">
        <v>45045</v>
      </c>
      <c r="D5667" t="s">
        <v>45046</v>
      </c>
      <c r="E5667" t="s">
        <v>44655</v>
      </c>
      <c r="F5667" t="s">
        <v>45047</v>
      </c>
      <c r="G5667" t="s">
        <v>3917</v>
      </c>
      <c r="H5667">
        <v>44.200099999999999</v>
      </c>
      <c r="I5667">
        <v>48.2</v>
      </c>
      <c r="K5667" t="s">
        <v>45048</v>
      </c>
      <c r="L5667">
        <v>882</v>
      </c>
      <c r="M5667">
        <v>0</v>
      </c>
      <c r="N5667" t="s">
        <v>14186</v>
      </c>
      <c r="O5667" t="s">
        <v>45049</v>
      </c>
    </row>
    <row r="5668" spans="1:17" x14ac:dyDescent="0.3">
      <c r="A5668" t="s">
        <v>45050</v>
      </c>
      <c r="B5668" t="s">
        <v>3984</v>
      </c>
      <c r="C5668" t="s">
        <v>45051</v>
      </c>
      <c r="D5668" t="s">
        <v>45052</v>
      </c>
      <c r="E5668" t="s">
        <v>45053</v>
      </c>
      <c r="F5668" t="s">
        <v>45054</v>
      </c>
      <c r="G5668" t="s">
        <v>3917</v>
      </c>
      <c r="H5668">
        <v>38.094299999999997</v>
      </c>
      <c r="I5668">
        <v>49.3</v>
      </c>
      <c r="K5668" t="s">
        <v>45055</v>
      </c>
      <c r="L5668">
        <v>2038</v>
      </c>
      <c r="M5668">
        <v>0</v>
      </c>
      <c r="N5668" t="s">
        <v>14186</v>
      </c>
      <c r="O5668" t="s">
        <v>45056</v>
      </c>
      <c r="Q5668">
        <v>25</v>
      </c>
    </row>
    <row r="5669" spans="1:17" x14ac:dyDescent="0.3">
      <c r="A5669" t="s">
        <v>45057</v>
      </c>
      <c r="B5669" t="s">
        <v>3984</v>
      </c>
      <c r="C5669" t="s">
        <v>45058</v>
      </c>
      <c r="D5669" t="s">
        <v>45059</v>
      </c>
      <c r="E5669" t="s">
        <v>30063</v>
      </c>
      <c r="F5669" t="s">
        <v>45060</v>
      </c>
      <c r="G5669" t="s">
        <v>3917</v>
      </c>
      <c r="H5669">
        <v>43.605800000000002</v>
      </c>
      <c r="I5669">
        <v>48.8</v>
      </c>
      <c r="K5669" t="s">
        <v>45061</v>
      </c>
      <c r="L5669">
        <v>1719</v>
      </c>
      <c r="M5669">
        <v>14231</v>
      </c>
      <c r="N5669" t="s">
        <v>12434</v>
      </c>
      <c r="O5669" t="s">
        <v>45062</v>
      </c>
      <c r="Q5669">
        <v>25</v>
      </c>
    </row>
    <row r="5670" spans="1:17" x14ac:dyDescent="0.3">
      <c r="A5670" t="s">
        <v>45063</v>
      </c>
      <c r="B5670" t="s">
        <v>3902</v>
      </c>
      <c r="C5670" t="s">
        <v>45064</v>
      </c>
      <c r="D5670" t="s">
        <v>45065</v>
      </c>
      <c r="E5670" t="s">
        <v>45066</v>
      </c>
      <c r="F5670" t="s">
        <v>45067</v>
      </c>
      <c r="G5670" t="s">
        <v>3917</v>
      </c>
      <c r="H5670">
        <v>171.13900000000001</v>
      </c>
      <c r="I5670">
        <v>43.1</v>
      </c>
      <c r="K5670" t="s">
        <v>45068</v>
      </c>
      <c r="L5670">
        <v>662</v>
      </c>
      <c r="M5670">
        <v>0</v>
      </c>
      <c r="N5670" t="s">
        <v>30066</v>
      </c>
      <c r="O5670" t="s">
        <v>45069</v>
      </c>
    </row>
    <row r="5671" spans="1:17" x14ac:dyDescent="0.3">
      <c r="A5671" t="s">
        <v>45070</v>
      </c>
      <c r="B5671" t="s">
        <v>4347</v>
      </c>
      <c r="C5671" t="s">
        <v>45071</v>
      </c>
      <c r="D5671" t="s">
        <v>45072</v>
      </c>
      <c r="E5671" t="s">
        <v>21989</v>
      </c>
      <c r="F5671" t="s">
        <v>45073</v>
      </c>
      <c r="G5671" t="s">
        <v>3917</v>
      </c>
      <c r="H5671">
        <v>19.429200000000002</v>
      </c>
      <c r="I5671">
        <v>53.4</v>
      </c>
      <c r="K5671" t="s">
        <v>45074</v>
      </c>
      <c r="L5671">
        <v>123</v>
      </c>
      <c r="M5671">
        <v>0</v>
      </c>
      <c r="N5671" t="s">
        <v>21992</v>
      </c>
      <c r="O5671" t="s">
        <v>45075</v>
      </c>
    </row>
    <row r="5672" spans="1:17" x14ac:dyDescent="0.3">
      <c r="A5672" t="s">
        <v>45076</v>
      </c>
      <c r="B5672" t="s">
        <v>3984</v>
      </c>
      <c r="C5672" t="s">
        <v>45077</v>
      </c>
      <c r="D5672" t="s">
        <v>45078</v>
      </c>
      <c r="E5672" t="s">
        <v>41196</v>
      </c>
      <c r="F5672" t="s">
        <v>45079</v>
      </c>
      <c r="G5672" t="s">
        <v>3917</v>
      </c>
      <c r="H5672">
        <v>55.848199999999999</v>
      </c>
      <c r="I5672">
        <v>52.3</v>
      </c>
      <c r="K5672" t="s">
        <v>45080</v>
      </c>
      <c r="L5672">
        <v>789</v>
      </c>
      <c r="M5672">
        <v>14794</v>
      </c>
      <c r="N5672" t="s">
        <v>45081</v>
      </c>
      <c r="O5672" t="s">
        <v>45082</v>
      </c>
    </row>
    <row r="5673" spans="1:17" x14ac:dyDescent="0.3">
      <c r="A5673" t="s">
        <v>45083</v>
      </c>
      <c r="B5673" t="s">
        <v>3984</v>
      </c>
      <c r="C5673" t="s">
        <v>45084</v>
      </c>
      <c r="D5673" t="s">
        <v>45085</v>
      </c>
      <c r="E5673" t="s">
        <v>41196</v>
      </c>
      <c r="F5673" t="s">
        <v>45086</v>
      </c>
      <c r="G5673" t="s">
        <v>3917</v>
      </c>
      <c r="H5673">
        <v>68.452200000000005</v>
      </c>
      <c r="I5673">
        <v>47.1</v>
      </c>
      <c r="K5673" t="s">
        <v>45087</v>
      </c>
      <c r="L5673">
        <v>5864</v>
      </c>
      <c r="M5673">
        <v>14534</v>
      </c>
      <c r="N5673" t="s">
        <v>45081</v>
      </c>
      <c r="O5673" t="s">
        <v>45088</v>
      </c>
    </row>
    <row r="5674" spans="1:17" x14ac:dyDescent="0.3">
      <c r="A5674" t="s">
        <v>45089</v>
      </c>
      <c r="B5674" t="s">
        <v>3984</v>
      </c>
      <c r="C5674" t="s">
        <v>45090</v>
      </c>
      <c r="D5674" t="s">
        <v>45091</v>
      </c>
      <c r="E5674" t="s">
        <v>45092</v>
      </c>
      <c r="F5674" t="s">
        <v>45093</v>
      </c>
      <c r="G5674" t="s">
        <v>3917</v>
      </c>
      <c r="H5674">
        <v>48.025700000000001</v>
      </c>
      <c r="I5674">
        <v>34.6</v>
      </c>
      <c r="K5674" t="s">
        <v>45094</v>
      </c>
      <c r="L5674">
        <v>16970</v>
      </c>
      <c r="M5674">
        <v>0</v>
      </c>
      <c r="N5674" t="s">
        <v>4841</v>
      </c>
      <c r="O5674" t="s">
        <v>45095</v>
      </c>
    </row>
    <row r="5675" spans="1:17" x14ac:dyDescent="0.3">
      <c r="A5675" t="s">
        <v>45096</v>
      </c>
      <c r="B5675" t="s">
        <v>3984</v>
      </c>
      <c r="C5675" t="s">
        <v>45097</v>
      </c>
      <c r="D5675" t="s">
        <v>45098</v>
      </c>
      <c r="E5675" t="s">
        <v>45099</v>
      </c>
      <c r="F5675" t="s">
        <v>45100</v>
      </c>
      <c r="G5675" t="s">
        <v>3917</v>
      </c>
      <c r="H5675">
        <v>41.888599999999997</v>
      </c>
      <c r="I5675">
        <v>48.6</v>
      </c>
      <c r="K5675" t="s">
        <v>45101</v>
      </c>
      <c r="L5675">
        <v>834</v>
      </c>
      <c r="M5675">
        <v>13454</v>
      </c>
      <c r="N5675" t="s">
        <v>4841</v>
      </c>
      <c r="O5675" t="s">
        <v>45102</v>
      </c>
    </row>
    <row r="5676" spans="1:17" x14ac:dyDescent="0.3">
      <c r="A5676" t="s">
        <v>45103</v>
      </c>
      <c r="B5676" t="s">
        <v>3984</v>
      </c>
      <c r="C5676" t="s">
        <v>45104</v>
      </c>
      <c r="D5676" t="s">
        <v>45105</v>
      </c>
      <c r="E5676" t="s">
        <v>45106</v>
      </c>
      <c r="F5676" t="s">
        <v>45107</v>
      </c>
      <c r="G5676" t="s">
        <v>3917</v>
      </c>
      <c r="H5676">
        <v>33.5366</v>
      </c>
      <c r="I5676">
        <v>52.6</v>
      </c>
      <c r="K5676" t="s">
        <v>45108</v>
      </c>
      <c r="L5676">
        <v>1836</v>
      </c>
      <c r="M5676">
        <v>10733</v>
      </c>
      <c r="N5676" t="s">
        <v>4841</v>
      </c>
      <c r="O5676" t="s">
        <v>45109</v>
      </c>
    </row>
    <row r="5677" spans="1:17" x14ac:dyDescent="0.3">
      <c r="A5677" t="s">
        <v>552</v>
      </c>
      <c r="B5677" t="s">
        <v>3984</v>
      </c>
      <c r="C5677" t="s">
        <v>45110</v>
      </c>
      <c r="D5677" t="s">
        <v>45111</v>
      </c>
      <c r="E5677" t="s">
        <v>45112</v>
      </c>
      <c r="F5677" t="s">
        <v>45113</v>
      </c>
      <c r="G5677" t="s">
        <v>3917</v>
      </c>
      <c r="H5677">
        <v>35.674100000000003</v>
      </c>
      <c r="I5677">
        <v>48.7</v>
      </c>
      <c r="K5677" t="s">
        <v>45114</v>
      </c>
      <c r="L5677">
        <v>793</v>
      </c>
      <c r="M5677">
        <v>11332</v>
      </c>
      <c r="N5677" t="s">
        <v>4674</v>
      </c>
      <c r="O5677" t="s">
        <v>45115</v>
      </c>
      <c r="Q5677">
        <v>25</v>
      </c>
    </row>
    <row r="5678" spans="1:17" x14ac:dyDescent="0.3">
      <c r="A5678" t="s">
        <v>45116</v>
      </c>
      <c r="B5678" t="s">
        <v>3984</v>
      </c>
      <c r="C5678" t="s">
        <v>45117</v>
      </c>
      <c r="D5678" t="s">
        <v>45118</v>
      </c>
      <c r="E5678" t="s">
        <v>44648</v>
      </c>
      <c r="F5678" t="s">
        <v>45119</v>
      </c>
      <c r="G5678" t="s">
        <v>3917</v>
      </c>
      <c r="H5678">
        <v>53.686500000000002</v>
      </c>
      <c r="I5678">
        <v>51.8</v>
      </c>
      <c r="K5678" t="s">
        <v>45120</v>
      </c>
      <c r="L5678">
        <v>3482</v>
      </c>
      <c r="M5678">
        <v>18126</v>
      </c>
      <c r="N5678" t="s">
        <v>4841</v>
      </c>
      <c r="O5678" t="s">
        <v>45121</v>
      </c>
      <c r="Q5678">
        <v>25</v>
      </c>
    </row>
    <row r="5679" spans="1:17" x14ac:dyDescent="0.3">
      <c r="A5679" t="s">
        <v>45122</v>
      </c>
      <c r="B5679" t="s">
        <v>3984</v>
      </c>
      <c r="C5679" t="s">
        <v>45123</v>
      </c>
      <c r="D5679" t="s">
        <v>45124</v>
      </c>
      <c r="E5679" t="s">
        <v>45092</v>
      </c>
      <c r="F5679" t="s">
        <v>45125</v>
      </c>
      <c r="G5679" t="s">
        <v>3917</v>
      </c>
      <c r="H5679">
        <v>46.4499</v>
      </c>
      <c r="I5679">
        <v>49.1</v>
      </c>
      <c r="K5679" t="s">
        <v>45126</v>
      </c>
      <c r="L5679">
        <v>1849</v>
      </c>
      <c r="M5679">
        <v>14827</v>
      </c>
      <c r="N5679" t="s">
        <v>4841</v>
      </c>
      <c r="O5679" t="s">
        <v>45127</v>
      </c>
    </row>
    <row r="5680" spans="1:17" x14ac:dyDescent="0.3">
      <c r="A5680" t="s">
        <v>45128</v>
      </c>
      <c r="B5680" t="s">
        <v>4267</v>
      </c>
      <c r="C5680" t="s">
        <v>45129</v>
      </c>
      <c r="D5680" t="s">
        <v>45130</v>
      </c>
      <c r="E5680" t="s">
        <v>45131</v>
      </c>
      <c r="F5680" t="s">
        <v>45132</v>
      </c>
      <c r="G5680" t="s">
        <v>3906</v>
      </c>
      <c r="H5680">
        <v>381.98599999999999</v>
      </c>
      <c r="I5680">
        <v>41.660600000000002</v>
      </c>
      <c r="J5680" t="s">
        <v>45133</v>
      </c>
      <c r="K5680" t="s">
        <v>45134</v>
      </c>
      <c r="L5680">
        <v>88</v>
      </c>
      <c r="M5680">
        <v>0</v>
      </c>
      <c r="N5680" t="s">
        <v>4841</v>
      </c>
      <c r="O5680" t="s">
        <v>45135</v>
      </c>
    </row>
    <row r="5681" spans="1:17" x14ac:dyDescent="0.3">
      <c r="A5681" t="s">
        <v>45136</v>
      </c>
      <c r="B5681" t="s">
        <v>3984</v>
      </c>
      <c r="C5681" t="s">
        <v>45137</v>
      </c>
      <c r="D5681" t="s">
        <v>45138</v>
      </c>
      <c r="E5681" t="s">
        <v>45139</v>
      </c>
      <c r="F5681" t="s">
        <v>45140</v>
      </c>
      <c r="G5681" t="s">
        <v>3989</v>
      </c>
      <c r="H5681">
        <v>31.768699999999999</v>
      </c>
      <c r="I5681">
        <v>51.9</v>
      </c>
      <c r="K5681" t="s">
        <v>45141</v>
      </c>
      <c r="L5681">
        <v>44</v>
      </c>
      <c r="M5681">
        <v>0</v>
      </c>
      <c r="N5681" t="s">
        <v>9900</v>
      </c>
      <c r="O5681" t="s">
        <v>45142</v>
      </c>
    </row>
    <row r="5682" spans="1:17" x14ac:dyDescent="0.3">
      <c r="A5682" t="s">
        <v>45143</v>
      </c>
      <c r="B5682" t="s">
        <v>3984</v>
      </c>
      <c r="C5682" t="s">
        <v>45144</v>
      </c>
      <c r="D5682" t="s">
        <v>45145</v>
      </c>
      <c r="E5682" t="s">
        <v>45146</v>
      </c>
      <c r="F5682" t="s">
        <v>45147</v>
      </c>
      <c r="G5682" t="s">
        <v>3917</v>
      </c>
      <c r="H5682">
        <v>32.173999999999999</v>
      </c>
      <c r="I5682">
        <v>50.1</v>
      </c>
      <c r="K5682" t="s">
        <v>45148</v>
      </c>
      <c r="L5682">
        <v>368</v>
      </c>
      <c r="M5682">
        <v>0</v>
      </c>
      <c r="N5682" t="s">
        <v>6998</v>
      </c>
      <c r="O5682" t="s">
        <v>45149</v>
      </c>
      <c r="Q5682">
        <v>24</v>
      </c>
    </row>
    <row r="5683" spans="1:17" x14ac:dyDescent="0.3">
      <c r="A5683" t="s">
        <v>45150</v>
      </c>
      <c r="B5683" t="s">
        <v>3984</v>
      </c>
      <c r="C5683" t="s">
        <v>45151</v>
      </c>
      <c r="D5683" t="s">
        <v>45152</v>
      </c>
      <c r="E5683" t="s">
        <v>45153</v>
      </c>
      <c r="F5683" t="s">
        <v>45154</v>
      </c>
      <c r="G5683" t="s">
        <v>3917</v>
      </c>
      <c r="H5683">
        <v>23.3947</v>
      </c>
      <c r="I5683">
        <v>35.700000000000003</v>
      </c>
      <c r="K5683" t="s">
        <v>45155</v>
      </c>
      <c r="L5683">
        <v>753</v>
      </c>
      <c r="M5683">
        <v>3063</v>
      </c>
      <c r="N5683" t="s">
        <v>6998</v>
      </c>
      <c r="O5683" t="s">
        <v>45156</v>
      </c>
      <c r="Q5683">
        <v>25</v>
      </c>
    </row>
    <row r="5684" spans="1:17" x14ac:dyDescent="0.3">
      <c r="A5684" t="s">
        <v>45157</v>
      </c>
      <c r="B5684" t="s">
        <v>3984</v>
      </c>
      <c r="C5684" t="s">
        <v>45158</v>
      </c>
      <c r="D5684" t="s">
        <v>45159</v>
      </c>
      <c r="E5684" t="s">
        <v>45160</v>
      </c>
      <c r="F5684" t="s">
        <v>45161</v>
      </c>
      <c r="G5684" t="s">
        <v>3917</v>
      </c>
      <c r="H5684">
        <v>63.570300000000003</v>
      </c>
      <c r="I5684">
        <v>49.8</v>
      </c>
      <c r="K5684" t="s">
        <v>45162</v>
      </c>
      <c r="L5684">
        <v>2405</v>
      </c>
      <c r="M5684">
        <v>0</v>
      </c>
      <c r="N5684" t="s">
        <v>6998</v>
      </c>
      <c r="O5684" t="s">
        <v>45163</v>
      </c>
    </row>
    <row r="5685" spans="1:17" x14ac:dyDescent="0.3">
      <c r="A5685" t="s">
        <v>45164</v>
      </c>
      <c r="B5685" t="s">
        <v>4367</v>
      </c>
      <c r="D5685" t="s">
        <v>45165</v>
      </c>
      <c r="E5685" t="s">
        <v>44500</v>
      </c>
      <c r="F5685" t="s">
        <v>45166</v>
      </c>
      <c r="G5685" t="s">
        <v>3917</v>
      </c>
      <c r="H5685">
        <v>784.04899999999998</v>
      </c>
      <c r="I5685">
        <v>40.9</v>
      </c>
      <c r="K5685" t="s">
        <v>45167</v>
      </c>
      <c r="L5685">
        <v>2161</v>
      </c>
      <c r="M5685">
        <v>0</v>
      </c>
      <c r="N5685" t="s">
        <v>4841</v>
      </c>
      <c r="O5685" t="s">
        <v>45168</v>
      </c>
    </row>
    <row r="5686" spans="1:17" x14ac:dyDescent="0.3">
      <c r="A5686" t="s">
        <v>45169</v>
      </c>
      <c r="B5686" t="s">
        <v>3984</v>
      </c>
      <c r="C5686" t="s">
        <v>45170</v>
      </c>
      <c r="D5686" t="s">
        <v>45171</v>
      </c>
      <c r="E5686" t="s">
        <v>45172</v>
      </c>
      <c r="F5686" t="s">
        <v>45173</v>
      </c>
      <c r="G5686" t="s">
        <v>3989</v>
      </c>
      <c r="H5686">
        <v>41.846699999999998</v>
      </c>
      <c r="I5686">
        <v>46.4</v>
      </c>
      <c r="K5686" t="s">
        <v>45174</v>
      </c>
      <c r="L5686">
        <v>81</v>
      </c>
      <c r="M5686">
        <v>0</v>
      </c>
      <c r="N5686" t="s">
        <v>4841</v>
      </c>
      <c r="O5686" t="s">
        <v>45175</v>
      </c>
    </row>
    <row r="5687" spans="1:17" x14ac:dyDescent="0.3">
      <c r="A5687" t="s">
        <v>45176</v>
      </c>
      <c r="B5687" t="s">
        <v>3984</v>
      </c>
      <c r="C5687" t="s">
        <v>45177</v>
      </c>
      <c r="D5687" t="s">
        <v>45178</v>
      </c>
      <c r="E5687" t="s">
        <v>45179</v>
      </c>
      <c r="F5687" t="s">
        <v>45180</v>
      </c>
      <c r="G5687" t="s">
        <v>3989</v>
      </c>
      <c r="H5687">
        <v>31.679200000000002</v>
      </c>
      <c r="I5687">
        <v>49.1</v>
      </c>
      <c r="K5687" t="s">
        <v>45181</v>
      </c>
      <c r="L5687">
        <v>8621</v>
      </c>
      <c r="M5687">
        <v>0</v>
      </c>
      <c r="N5687" t="s">
        <v>45182</v>
      </c>
      <c r="O5687" t="s">
        <v>45183</v>
      </c>
    </row>
    <row r="5688" spans="1:17" x14ac:dyDescent="0.3">
      <c r="A5688" t="s">
        <v>45184</v>
      </c>
      <c r="B5688" t="s">
        <v>4367</v>
      </c>
      <c r="C5688" t="s">
        <v>45185</v>
      </c>
      <c r="D5688" t="s">
        <v>45186</v>
      </c>
      <c r="E5688" t="s">
        <v>45187</v>
      </c>
      <c r="F5688" t="s">
        <v>45188</v>
      </c>
      <c r="G5688" t="s">
        <v>3906</v>
      </c>
      <c r="H5688">
        <v>549.95000000000005</v>
      </c>
      <c r="I5688">
        <v>41.8733</v>
      </c>
      <c r="J5688" t="s">
        <v>45189</v>
      </c>
      <c r="K5688" t="s">
        <v>45190</v>
      </c>
      <c r="L5688">
        <v>155</v>
      </c>
      <c r="M5688">
        <v>0</v>
      </c>
      <c r="N5688" t="s">
        <v>7323</v>
      </c>
      <c r="O5688" t="s">
        <v>45191</v>
      </c>
    </row>
    <row r="5689" spans="1:17" x14ac:dyDescent="0.3">
      <c r="A5689" t="s">
        <v>45192</v>
      </c>
      <c r="B5689" t="s">
        <v>4267</v>
      </c>
      <c r="C5689" t="s">
        <v>45193</v>
      </c>
      <c r="D5689" t="s">
        <v>45194</v>
      </c>
      <c r="E5689" t="s">
        <v>45195</v>
      </c>
      <c r="F5689" t="s">
        <v>45196</v>
      </c>
      <c r="G5689" t="s">
        <v>3917</v>
      </c>
      <c r="H5689">
        <v>256.13200000000001</v>
      </c>
      <c r="I5689">
        <v>38.799999999999997</v>
      </c>
      <c r="K5689" t="s">
        <v>45197</v>
      </c>
      <c r="L5689">
        <v>4312</v>
      </c>
      <c r="M5689">
        <v>27753</v>
      </c>
      <c r="N5689" t="s">
        <v>45198</v>
      </c>
      <c r="O5689" t="s">
        <v>45199</v>
      </c>
      <c r="P5689" t="s">
        <v>45200</v>
      </c>
    </row>
    <row r="5690" spans="1:17" x14ac:dyDescent="0.3">
      <c r="A5690" t="s">
        <v>45201</v>
      </c>
      <c r="B5690" t="s">
        <v>4226</v>
      </c>
      <c r="C5690" t="s">
        <v>45202</v>
      </c>
      <c r="D5690" t="s">
        <v>45203</v>
      </c>
      <c r="E5690" t="s">
        <v>45204</v>
      </c>
      <c r="F5690" t="s">
        <v>45205</v>
      </c>
      <c r="G5690" t="s">
        <v>3917</v>
      </c>
      <c r="H5690">
        <v>135.72999999999999</v>
      </c>
      <c r="I5690">
        <v>30.5</v>
      </c>
      <c r="K5690" t="s">
        <v>45206</v>
      </c>
      <c r="L5690">
        <v>455</v>
      </c>
      <c r="M5690">
        <v>19220</v>
      </c>
      <c r="N5690" t="s">
        <v>22520</v>
      </c>
      <c r="O5690" t="s">
        <v>45207</v>
      </c>
      <c r="P5690" t="s">
        <v>45208</v>
      </c>
    </row>
    <row r="5691" spans="1:17" x14ac:dyDescent="0.3">
      <c r="A5691" t="s">
        <v>45209</v>
      </c>
      <c r="B5691" t="s">
        <v>3984</v>
      </c>
      <c r="C5691" t="s">
        <v>45210</v>
      </c>
      <c r="D5691" t="s">
        <v>45211</v>
      </c>
      <c r="E5691" t="s">
        <v>45212</v>
      </c>
      <c r="F5691" t="s">
        <v>45213</v>
      </c>
      <c r="G5691" t="s">
        <v>3989</v>
      </c>
      <c r="H5691">
        <v>38.511899999999997</v>
      </c>
      <c r="I5691">
        <v>46.5</v>
      </c>
      <c r="K5691" t="s">
        <v>45214</v>
      </c>
      <c r="L5691">
        <v>64</v>
      </c>
      <c r="M5691">
        <v>0</v>
      </c>
      <c r="N5691" t="s">
        <v>4841</v>
      </c>
      <c r="O5691" t="s">
        <v>45215</v>
      </c>
      <c r="Q5691">
        <v>22</v>
      </c>
    </row>
    <row r="5692" spans="1:17" x14ac:dyDescent="0.3">
      <c r="A5692" t="s">
        <v>45216</v>
      </c>
      <c r="B5692" t="s">
        <v>3984</v>
      </c>
      <c r="C5692" t="s">
        <v>45217</v>
      </c>
      <c r="D5692" t="s">
        <v>45218</v>
      </c>
      <c r="E5692" t="s">
        <v>45219</v>
      </c>
      <c r="F5692" t="s">
        <v>45220</v>
      </c>
      <c r="G5692" t="s">
        <v>3989</v>
      </c>
      <c r="H5692">
        <v>38.501199999999997</v>
      </c>
      <c r="I5692">
        <v>45.8</v>
      </c>
      <c r="K5692" t="s">
        <v>45221</v>
      </c>
      <c r="L5692">
        <v>20</v>
      </c>
      <c r="M5692">
        <v>0</v>
      </c>
      <c r="N5692" t="s">
        <v>4841</v>
      </c>
      <c r="O5692" t="s">
        <v>45222</v>
      </c>
      <c r="Q5692">
        <v>20</v>
      </c>
    </row>
    <row r="5693" spans="1:17" x14ac:dyDescent="0.3">
      <c r="A5693" t="s">
        <v>45223</v>
      </c>
      <c r="B5693" t="s">
        <v>4367</v>
      </c>
      <c r="D5693" t="s">
        <v>45224</v>
      </c>
      <c r="E5693" t="s">
        <v>44500</v>
      </c>
      <c r="F5693" t="s">
        <v>45225</v>
      </c>
      <c r="G5693" t="s">
        <v>3917</v>
      </c>
      <c r="H5693">
        <v>630.57899999999995</v>
      </c>
      <c r="I5693">
        <v>38.799999999999997</v>
      </c>
      <c r="K5693" t="s">
        <v>45226</v>
      </c>
      <c r="L5693">
        <v>3170</v>
      </c>
      <c r="M5693">
        <v>0</v>
      </c>
      <c r="N5693" t="s">
        <v>4841</v>
      </c>
      <c r="O5693" t="s">
        <v>45227</v>
      </c>
    </row>
    <row r="5694" spans="1:17" x14ac:dyDescent="0.3">
      <c r="A5694" t="s">
        <v>45228</v>
      </c>
      <c r="B5694" t="s">
        <v>4226</v>
      </c>
      <c r="D5694" t="s">
        <v>45229</v>
      </c>
      <c r="E5694" t="s">
        <v>45230</v>
      </c>
      <c r="F5694" t="s">
        <v>45231</v>
      </c>
      <c r="G5694" t="s">
        <v>3917</v>
      </c>
      <c r="H5694">
        <v>510.36099999999999</v>
      </c>
      <c r="I5694">
        <v>28.7</v>
      </c>
      <c r="K5694" t="s">
        <v>45232</v>
      </c>
      <c r="L5694">
        <v>883852</v>
      </c>
      <c r="M5694">
        <v>0</v>
      </c>
      <c r="N5694" t="s">
        <v>4841</v>
      </c>
      <c r="O5694" t="s">
        <v>45233</v>
      </c>
    </row>
    <row r="5695" spans="1:17" x14ac:dyDescent="0.3">
      <c r="A5695" t="s">
        <v>45234</v>
      </c>
      <c r="B5695" t="s">
        <v>4267</v>
      </c>
      <c r="C5695" t="s">
        <v>45235</v>
      </c>
      <c r="D5695" t="s">
        <v>45236</v>
      </c>
      <c r="E5695" t="s">
        <v>8774</v>
      </c>
      <c r="F5695" t="s">
        <v>45237</v>
      </c>
      <c r="G5695" t="s">
        <v>3906</v>
      </c>
      <c r="H5695">
        <v>1713.63</v>
      </c>
      <c r="I5695">
        <v>46.620399999999997</v>
      </c>
      <c r="J5695" t="s">
        <v>45238</v>
      </c>
      <c r="K5695" t="s">
        <v>45239</v>
      </c>
      <c r="L5695">
        <v>6325</v>
      </c>
      <c r="M5695">
        <v>0</v>
      </c>
      <c r="N5695" t="s">
        <v>7323</v>
      </c>
      <c r="O5695" t="s">
        <v>45240</v>
      </c>
    </row>
    <row r="5696" spans="1:17" x14ac:dyDescent="0.3">
      <c r="A5696" t="s">
        <v>45241</v>
      </c>
      <c r="B5696" t="s">
        <v>3984</v>
      </c>
      <c r="C5696" t="s">
        <v>45242</v>
      </c>
      <c r="D5696" t="s">
        <v>45243</v>
      </c>
      <c r="E5696" t="s">
        <v>45244</v>
      </c>
      <c r="F5696" t="s">
        <v>45245</v>
      </c>
      <c r="G5696" t="s">
        <v>3989</v>
      </c>
      <c r="H5696">
        <v>57.558500000000002</v>
      </c>
      <c r="I5696">
        <v>51.3</v>
      </c>
      <c r="K5696" t="s">
        <v>45246</v>
      </c>
      <c r="L5696">
        <v>20</v>
      </c>
      <c r="M5696">
        <v>0</v>
      </c>
      <c r="N5696" t="s">
        <v>15075</v>
      </c>
      <c r="O5696" t="s">
        <v>45247</v>
      </c>
    </row>
    <row r="5697" spans="1:17" x14ac:dyDescent="0.3">
      <c r="A5697" t="s">
        <v>3786</v>
      </c>
      <c r="B5697" t="s">
        <v>3984</v>
      </c>
      <c r="C5697" t="s">
        <v>45248</v>
      </c>
      <c r="D5697" t="s">
        <v>45249</v>
      </c>
      <c r="E5697" t="s">
        <v>30063</v>
      </c>
      <c r="F5697" t="s">
        <v>45250</v>
      </c>
      <c r="G5697" t="s">
        <v>3917</v>
      </c>
      <c r="H5697">
        <v>45.757399999999997</v>
      </c>
      <c r="I5697">
        <v>48.7</v>
      </c>
      <c r="K5697" t="s">
        <v>45251</v>
      </c>
      <c r="L5697">
        <v>1118</v>
      </c>
      <c r="M5697">
        <v>14797</v>
      </c>
      <c r="N5697" t="s">
        <v>19313</v>
      </c>
      <c r="O5697" t="s">
        <v>45252</v>
      </c>
      <c r="Q5697">
        <v>25</v>
      </c>
    </row>
    <row r="5698" spans="1:17" x14ac:dyDescent="0.3">
      <c r="A5698" t="s">
        <v>45253</v>
      </c>
      <c r="B5698" t="s">
        <v>3984</v>
      </c>
      <c r="C5698" t="s">
        <v>45254</v>
      </c>
      <c r="D5698" t="s">
        <v>45255</v>
      </c>
      <c r="E5698" t="s">
        <v>30063</v>
      </c>
      <c r="F5698" t="s">
        <v>45256</v>
      </c>
      <c r="G5698" t="s">
        <v>3917</v>
      </c>
      <c r="H5698">
        <v>45.516399999999997</v>
      </c>
      <c r="I5698">
        <v>48.7</v>
      </c>
      <c r="K5698" t="s">
        <v>45257</v>
      </c>
      <c r="L5698">
        <v>1664</v>
      </c>
      <c r="M5698">
        <v>0</v>
      </c>
      <c r="N5698" t="s">
        <v>15075</v>
      </c>
      <c r="O5698" t="s">
        <v>45258</v>
      </c>
    </row>
    <row r="5699" spans="1:17" x14ac:dyDescent="0.3">
      <c r="A5699" t="s">
        <v>45259</v>
      </c>
      <c r="B5699" t="s">
        <v>3984</v>
      </c>
      <c r="C5699" t="s">
        <v>45260</v>
      </c>
      <c r="D5699" t="s">
        <v>45261</v>
      </c>
      <c r="E5699" t="s">
        <v>45262</v>
      </c>
      <c r="F5699" t="s">
        <v>45263</v>
      </c>
      <c r="G5699" t="s">
        <v>3917</v>
      </c>
      <c r="H5699">
        <v>35.977800000000002</v>
      </c>
      <c r="I5699">
        <v>48.4</v>
      </c>
      <c r="K5699" t="s">
        <v>45264</v>
      </c>
      <c r="L5699">
        <v>382</v>
      </c>
      <c r="M5699">
        <v>0</v>
      </c>
      <c r="N5699" t="s">
        <v>28946</v>
      </c>
      <c r="O5699" t="s">
        <v>45265</v>
      </c>
    </row>
    <row r="5700" spans="1:17" x14ac:dyDescent="0.3">
      <c r="A5700" t="s">
        <v>45266</v>
      </c>
      <c r="B5700" t="s">
        <v>3984</v>
      </c>
      <c r="C5700" t="s">
        <v>45267</v>
      </c>
      <c r="D5700" t="s">
        <v>45268</v>
      </c>
      <c r="E5700" t="s">
        <v>45269</v>
      </c>
      <c r="F5700" t="s">
        <v>45270</v>
      </c>
      <c r="G5700" t="s">
        <v>3917</v>
      </c>
      <c r="H5700">
        <v>32.813499999999998</v>
      </c>
      <c r="I5700">
        <v>52.5</v>
      </c>
      <c r="K5700" t="s">
        <v>45271</v>
      </c>
      <c r="L5700">
        <v>1751</v>
      </c>
      <c r="M5700">
        <v>0</v>
      </c>
      <c r="N5700" t="s">
        <v>15075</v>
      </c>
      <c r="O5700" t="s">
        <v>45272</v>
      </c>
    </row>
    <row r="5701" spans="1:17" x14ac:dyDescent="0.3">
      <c r="A5701" t="s">
        <v>45273</v>
      </c>
      <c r="B5701" t="s">
        <v>3984</v>
      </c>
      <c r="C5701" t="s">
        <v>45274</v>
      </c>
      <c r="D5701" t="s">
        <v>45275</v>
      </c>
      <c r="E5701" t="s">
        <v>45269</v>
      </c>
      <c r="F5701" t="s">
        <v>45276</v>
      </c>
      <c r="G5701" t="s">
        <v>3917</v>
      </c>
      <c r="H5701">
        <v>34.3367</v>
      </c>
      <c r="I5701">
        <v>53</v>
      </c>
      <c r="K5701" t="s">
        <v>45277</v>
      </c>
      <c r="L5701">
        <v>1878</v>
      </c>
      <c r="M5701">
        <v>0</v>
      </c>
      <c r="N5701" t="s">
        <v>15075</v>
      </c>
      <c r="O5701" t="s">
        <v>45278</v>
      </c>
    </row>
    <row r="5702" spans="1:17" x14ac:dyDescent="0.3">
      <c r="A5702" t="s">
        <v>45279</v>
      </c>
      <c r="B5702" t="s">
        <v>3984</v>
      </c>
      <c r="C5702" t="s">
        <v>45280</v>
      </c>
      <c r="D5702" t="s">
        <v>45281</v>
      </c>
      <c r="E5702" t="s">
        <v>45269</v>
      </c>
      <c r="F5702" t="s">
        <v>45282</v>
      </c>
      <c r="G5702" t="s">
        <v>3917</v>
      </c>
      <c r="H5702">
        <v>38.324399999999997</v>
      </c>
      <c r="I5702">
        <v>51.9</v>
      </c>
      <c r="K5702" t="s">
        <v>45283</v>
      </c>
      <c r="L5702">
        <v>3123</v>
      </c>
      <c r="M5702">
        <v>0</v>
      </c>
      <c r="N5702" t="s">
        <v>15075</v>
      </c>
      <c r="O5702" t="s">
        <v>45284</v>
      </c>
    </row>
    <row r="5703" spans="1:17" x14ac:dyDescent="0.3">
      <c r="A5703" t="s">
        <v>45285</v>
      </c>
      <c r="B5703" t="s">
        <v>4208</v>
      </c>
      <c r="C5703" t="s">
        <v>45286</v>
      </c>
      <c r="D5703" t="s">
        <v>45287</v>
      </c>
      <c r="E5703" t="s">
        <v>15072</v>
      </c>
      <c r="F5703" t="s">
        <v>45288</v>
      </c>
      <c r="G5703" t="s">
        <v>3917</v>
      </c>
      <c r="H5703">
        <v>65.202500000000001</v>
      </c>
      <c r="I5703">
        <v>31.7</v>
      </c>
      <c r="K5703" t="s">
        <v>45289</v>
      </c>
      <c r="L5703">
        <v>1026</v>
      </c>
      <c r="M5703">
        <v>0</v>
      </c>
      <c r="N5703" t="s">
        <v>15075</v>
      </c>
      <c r="O5703" t="s">
        <v>45290</v>
      </c>
    </row>
    <row r="5704" spans="1:17" x14ac:dyDescent="0.3">
      <c r="A5704" t="s">
        <v>45291</v>
      </c>
      <c r="B5704" t="s">
        <v>4208</v>
      </c>
      <c r="C5704" t="s">
        <v>45292</v>
      </c>
      <c r="D5704" t="s">
        <v>45293</v>
      </c>
      <c r="E5704" t="s">
        <v>15072</v>
      </c>
      <c r="F5704" t="s">
        <v>45294</v>
      </c>
      <c r="G5704" t="s">
        <v>3989</v>
      </c>
      <c r="H5704">
        <v>75.516599999999997</v>
      </c>
      <c r="I5704">
        <v>29.7</v>
      </c>
      <c r="K5704" t="s">
        <v>45295</v>
      </c>
      <c r="L5704">
        <v>1887</v>
      </c>
      <c r="M5704">
        <v>0</v>
      </c>
      <c r="N5704" t="s">
        <v>15075</v>
      </c>
      <c r="O5704" t="s">
        <v>45296</v>
      </c>
    </row>
    <row r="5705" spans="1:17" x14ac:dyDescent="0.3">
      <c r="A5705" t="s">
        <v>45297</v>
      </c>
      <c r="B5705" t="s">
        <v>4208</v>
      </c>
      <c r="C5705" t="s">
        <v>45298</v>
      </c>
      <c r="D5705" t="s">
        <v>45299</v>
      </c>
      <c r="E5705" t="s">
        <v>15072</v>
      </c>
      <c r="F5705" t="s">
        <v>45300</v>
      </c>
      <c r="G5705" t="s">
        <v>3917</v>
      </c>
      <c r="H5705">
        <v>81.585400000000007</v>
      </c>
      <c r="I5705">
        <v>30.4</v>
      </c>
      <c r="K5705" t="s">
        <v>45301</v>
      </c>
      <c r="L5705">
        <v>2614</v>
      </c>
      <c r="M5705">
        <v>0</v>
      </c>
      <c r="N5705" t="s">
        <v>15075</v>
      </c>
      <c r="O5705" t="s">
        <v>45302</v>
      </c>
    </row>
    <row r="5706" spans="1:17" x14ac:dyDescent="0.3">
      <c r="A5706" t="s">
        <v>45303</v>
      </c>
      <c r="B5706" t="s">
        <v>3984</v>
      </c>
      <c r="C5706" t="s">
        <v>45304</v>
      </c>
      <c r="D5706" t="s">
        <v>45305</v>
      </c>
      <c r="E5706" t="s">
        <v>45269</v>
      </c>
      <c r="F5706" t="s">
        <v>45306</v>
      </c>
      <c r="G5706" t="s">
        <v>3917</v>
      </c>
      <c r="H5706">
        <v>55.6233</v>
      </c>
      <c r="I5706">
        <v>55.6</v>
      </c>
      <c r="K5706" t="s">
        <v>45307</v>
      </c>
      <c r="L5706">
        <v>6227</v>
      </c>
      <c r="M5706">
        <v>0</v>
      </c>
      <c r="N5706" t="s">
        <v>15075</v>
      </c>
      <c r="O5706" t="s">
        <v>45308</v>
      </c>
    </row>
    <row r="5707" spans="1:17" x14ac:dyDescent="0.3">
      <c r="A5707" t="s">
        <v>45309</v>
      </c>
      <c r="B5707" t="s">
        <v>4208</v>
      </c>
      <c r="C5707" t="s">
        <v>45310</v>
      </c>
      <c r="D5707" t="s">
        <v>45311</v>
      </c>
      <c r="E5707" t="s">
        <v>15072</v>
      </c>
      <c r="F5707" t="s">
        <v>45312</v>
      </c>
      <c r="G5707" t="s">
        <v>3917</v>
      </c>
      <c r="H5707">
        <v>77.701800000000006</v>
      </c>
      <c r="I5707">
        <v>33.6</v>
      </c>
      <c r="K5707" t="s">
        <v>45313</v>
      </c>
      <c r="L5707">
        <v>13165</v>
      </c>
      <c r="M5707">
        <v>0</v>
      </c>
      <c r="N5707" t="s">
        <v>15075</v>
      </c>
      <c r="O5707" t="s">
        <v>45314</v>
      </c>
    </row>
    <row r="5708" spans="1:17" x14ac:dyDescent="0.3">
      <c r="A5708" t="s">
        <v>45315</v>
      </c>
      <c r="B5708" t="s">
        <v>4347</v>
      </c>
      <c r="C5708" t="s">
        <v>45316</v>
      </c>
      <c r="D5708" t="s">
        <v>45317</v>
      </c>
      <c r="E5708" t="s">
        <v>45318</v>
      </c>
      <c r="F5708" t="s">
        <v>45319</v>
      </c>
      <c r="G5708" t="s">
        <v>3989</v>
      </c>
      <c r="H5708">
        <v>53.019199999999998</v>
      </c>
      <c r="I5708">
        <v>49.2</v>
      </c>
      <c r="K5708" t="s">
        <v>45320</v>
      </c>
      <c r="L5708">
        <v>68</v>
      </c>
      <c r="M5708">
        <v>13686</v>
      </c>
      <c r="N5708" t="s">
        <v>5370</v>
      </c>
      <c r="O5708" t="s">
        <v>45321</v>
      </c>
    </row>
    <row r="5709" spans="1:17" x14ac:dyDescent="0.3">
      <c r="A5709" t="s">
        <v>45322</v>
      </c>
      <c r="B5709" t="s">
        <v>4347</v>
      </c>
      <c r="C5709" t="s">
        <v>45323</v>
      </c>
      <c r="D5709" t="s">
        <v>45324</v>
      </c>
      <c r="E5709" t="s">
        <v>45325</v>
      </c>
      <c r="F5709" t="s">
        <v>45326</v>
      </c>
      <c r="G5709" t="s">
        <v>3989</v>
      </c>
      <c r="H5709">
        <v>59.300199999999997</v>
      </c>
      <c r="I5709">
        <v>52.6</v>
      </c>
      <c r="K5709" t="s">
        <v>45327</v>
      </c>
      <c r="L5709">
        <v>273</v>
      </c>
      <c r="M5709">
        <v>15072</v>
      </c>
      <c r="N5709" t="s">
        <v>5370</v>
      </c>
      <c r="O5709" t="s">
        <v>45328</v>
      </c>
    </row>
    <row r="5710" spans="1:17" x14ac:dyDescent="0.3">
      <c r="A5710" t="s">
        <v>45329</v>
      </c>
      <c r="B5710" t="s">
        <v>3984</v>
      </c>
      <c r="C5710" t="s">
        <v>45330</v>
      </c>
      <c r="D5710" t="s">
        <v>45331</v>
      </c>
      <c r="E5710" t="s">
        <v>30063</v>
      </c>
      <c r="F5710" t="s">
        <v>45332</v>
      </c>
      <c r="G5710" t="s">
        <v>3917</v>
      </c>
      <c r="H5710">
        <v>42.451700000000002</v>
      </c>
      <c r="I5710">
        <v>48.9</v>
      </c>
      <c r="K5710" t="s">
        <v>45333</v>
      </c>
      <c r="L5710">
        <v>1763</v>
      </c>
      <c r="M5710">
        <v>0</v>
      </c>
      <c r="N5710" t="s">
        <v>19313</v>
      </c>
      <c r="O5710" t="s">
        <v>45334</v>
      </c>
      <c r="Q5710">
        <v>25</v>
      </c>
    </row>
    <row r="5711" spans="1:17" x14ac:dyDescent="0.3">
      <c r="A5711" t="s">
        <v>45335</v>
      </c>
      <c r="B5711" t="s">
        <v>3984</v>
      </c>
      <c r="C5711" t="s">
        <v>45336</v>
      </c>
      <c r="D5711" t="s">
        <v>45337</v>
      </c>
      <c r="E5711" t="s">
        <v>27854</v>
      </c>
      <c r="F5711" t="s">
        <v>45338</v>
      </c>
      <c r="G5711" t="s">
        <v>3917</v>
      </c>
      <c r="H5711">
        <v>48.199800000000003</v>
      </c>
      <c r="I5711">
        <v>52.2</v>
      </c>
      <c r="K5711" t="s">
        <v>45339</v>
      </c>
      <c r="L5711">
        <v>3427</v>
      </c>
      <c r="M5711">
        <v>0</v>
      </c>
      <c r="N5711" t="s">
        <v>19313</v>
      </c>
      <c r="O5711" t="s">
        <v>45340</v>
      </c>
      <c r="Q5711">
        <v>20</v>
      </c>
    </row>
    <row r="5712" spans="1:17" x14ac:dyDescent="0.3">
      <c r="A5712" t="s">
        <v>45341</v>
      </c>
      <c r="B5712" t="s">
        <v>3984</v>
      </c>
      <c r="C5712" t="s">
        <v>45342</v>
      </c>
      <c r="D5712" t="s">
        <v>45343</v>
      </c>
      <c r="E5712" t="s">
        <v>27854</v>
      </c>
      <c r="F5712" t="s">
        <v>45344</v>
      </c>
      <c r="G5712" t="s">
        <v>3917</v>
      </c>
      <c r="H5712">
        <v>48.885899999999999</v>
      </c>
      <c r="I5712">
        <v>51.2</v>
      </c>
      <c r="K5712" t="s">
        <v>45345</v>
      </c>
      <c r="L5712">
        <v>3977</v>
      </c>
      <c r="M5712">
        <v>0</v>
      </c>
      <c r="N5712" t="s">
        <v>19313</v>
      </c>
      <c r="O5712" t="s">
        <v>45346</v>
      </c>
    </row>
    <row r="5713" spans="1:17" x14ac:dyDescent="0.3">
      <c r="A5713" t="s">
        <v>45347</v>
      </c>
      <c r="B5713" t="s">
        <v>3984</v>
      </c>
      <c r="C5713" t="s">
        <v>45348</v>
      </c>
      <c r="D5713" t="s">
        <v>45349</v>
      </c>
      <c r="E5713" t="s">
        <v>30063</v>
      </c>
      <c r="F5713" t="s">
        <v>45350</v>
      </c>
      <c r="G5713" t="s">
        <v>3917</v>
      </c>
      <c r="H5713">
        <v>51.208199999999998</v>
      </c>
      <c r="I5713">
        <v>47.8</v>
      </c>
      <c r="K5713" t="s">
        <v>45351</v>
      </c>
      <c r="L5713">
        <v>6851</v>
      </c>
      <c r="M5713">
        <v>0</v>
      </c>
      <c r="N5713" t="s">
        <v>19313</v>
      </c>
      <c r="O5713" t="s">
        <v>45352</v>
      </c>
    </row>
    <row r="5714" spans="1:17" x14ac:dyDescent="0.3">
      <c r="A5714" t="s">
        <v>45353</v>
      </c>
      <c r="B5714" t="s">
        <v>4367</v>
      </c>
      <c r="C5714" t="s">
        <v>45354</v>
      </c>
      <c r="D5714" t="s">
        <v>45355</v>
      </c>
      <c r="E5714" t="s">
        <v>45356</v>
      </c>
      <c r="F5714" t="s">
        <v>45357</v>
      </c>
      <c r="G5714" t="s">
        <v>3917</v>
      </c>
      <c r="H5714">
        <v>564.72299999999996</v>
      </c>
      <c r="I5714">
        <v>39.9</v>
      </c>
      <c r="K5714" t="s">
        <v>45358</v>
      </c>
      <c r="L5714">
        <v>51035</v>
      </c>
      <c r="M5714">
        <v>0</v>
      </c>
      <c r="N5714" t="s">
        <v>19313</v>
      </c>
      <c r="O5714" t="s">
        <v>45359</v>
      </c>
    </row>
    <row r="5715" spans="1:17" x14ac:dyDescent="0.3">
      <c r="A5715" t="s">
        <v>45360</v>
      </c>
      <c r="B5715" t="s">
        <v>3984</v>
      </c>
      <c r="C5715" t="s">
        <v>45361</v>
      </c>
      <c r="D5715" t="s">
        <v>45362</v>
      </c>
      <c r="E5715" t="s">
        <v>45363</v>
      </c>
      <c r="F5715" t="s">
        <v>45364</v>
      </c>
      <c r="G5715" t="s">
        <v>4048</v>
      </c>
      <c r="H5715">
        <v>35.758600000000001</v>
      </c>
      <c r="I5715">
        <v>46.920200000000001</v>
      </c>
      <c r="J5715" t="s">
        <v>45365</v>
      </c>
      <c r="L5715">
        <v>6</v>
      </c>
      <c r="M5715">
        <v>11901</v>
      </c>
      <c r="N5715" t="s">
        <v>5370</v>
      </c>
      <c r="O5715" t="s">
        <v>45366</v>
      </c>
      <c r="P5715" t="s">
        <v>45367</v>
      </c>
      <c r="Q5715">
        <v>23</v>
      </c>
    </row>
    <row r="5716" spans="1:17" x14ac:dyDescent="0.3">
      <c r="A5716" t="s">
        <v>45368</v>
      </c>
      <c r="B5716" t="s">
        <v>3984</v>
      </c>
      <c r="C5716" t="s">
        <v>45369</v>
      </c>
      <c r="D5716" t="s">
        <v>45370</v>
      </c>
      <c r="E5716" t="s">
        <v>45371</v>
      </c>
      <c r="F5716" t="s">
        <v>45372</v>
      </c>
      <c r="G5716" t="s">
        <v>3989</v>
      </c>
      <c r="H5716">
        <v>33.184399999999997</v>
      </c>
      <c r="I5716">
        <v>48.2</v>
      </c>
      <c r="K5716" t="s">
        <v>45373</v>
      </c>
      <c r="L5716">
        <v>16</v>
      </c>
      <c r="M5716">
        <v>0</v>
      </c>
      <c r="N5716" t="s">
        <v>9151</v>
      </c>
      <c r="O5716" t="s">
        <v>45374</v>
      </c>
    </row>
    <row r="5717" spans="1:17" x14ac:dyDescent="0.3">
      <c r="A5717" t="s">
        <v>45375</v>
      </c>
      <c r="B5717" t="s">
        <v>4367</v>
      </c>
      <c r="C5717" t="s">
        <v>45376</v>
      </c>
      <c r="D5717" t="s">
        <v>45377</v>
      </c>
      <c r="E5717" t="s">
        <v>45378</v>
      </c>
      <c r="F5717" t="s">
        <v>45379</v>
      </c>
      <c r="G5717" t="s">
        <v>3917</v>
      </c>
      <c r="H5717">
        <v>688.10500000000002</v>
      </c>
      <c r="I5717">
        <v>38.9</v>
      </c>
      <c r="K5717" t="s">
        <v>45380</v>
      </c>
      <c r="L5717">
        <v>594</v>
      </c>
      <c r="M5717">
        <v>0</v>
      </c>
      <c r="N5717" t="s">
        <v>45381</v>
      </c>
      <c r="O5717" t="s">
        <v>45382</v>
      </c>
    </row>
    <row r="5718" spans="1:17" x14ac:dyDescent="0.3">
      <c r="A5718" t="s">
        <v>45383</v>
      </c>
      <c r="B5718" t="s">
        <v>3923</v>
      </c>
      <c r="D5718" t="s">
        <v>45384</v>
      </c>
      <c r="E5718" t="s">
        <v>45385</v>
      </c>
      <c r="F5718" t="s">
        <v>45386</v>
      </c>
      <c r="G5718" t="s">
        <v>3917</v>
      </c>
      <c r="H5718">
        <v>614.35</v>
      </c>
      <c r="I5718">
        <v>37.6</v>
      </c>
      <c r="K5718" t="s">
        <v>45387</v>
      </c>
      <c r="L5718">
        <v>503130</v>
      </c>
      <c r="M5718">
        <v>0</v>
      </c>
      <c r="N5718" t="s">
        <v>5326</v>
      </c>
      <c r="O5718" t="s">
        <v>45388</v>
      </c>
    </row>
    <row r="5719" spans="1:17" x14ac:dyDescent="0.3">
      <c r="A5719" t="s">
        <v>45389</v>
      </c>
      <c r="B5719" t="s">
        <v>4347</v>
      </c>
      <c r="C5719" t="s">
        <v>45390</v>
      </c>
      <c r="D5719" t="s">
        <v>45391</v>
      </c>
      <c r="E5719" t="s">
        <v>45392</v>
      </c>
      <c r="F5719" t="s">
        <v>45393</v>
      </c>
      <c r="G5719" t="s">
        <v>3989</v>
      </c>
      <c r="H5719">
        <v>99.142399999999995</v>
      </c>
      <c r="I5719">
        <v>45.9</v>
      </c>
      <c r="K5719" t="s">
        <v>45394</v>
      </c>
      <c r="L5719">
        <v>702</v>
      </c>
      <c r="M5719">
        <v>18803</v>
      </c>
      <c r="N5719" t="s">
        <v>5370</v>
      </c>
      <c r="O5719" t="s">
        <v>45395</v>
      </c>
    </row>
    <row r="5720" spans="1:17" x14ac:dyDescent="0.3">
      <c r="A5720" t="s">
        <v>45396</v>
      </c>
      <c r="B5720" t="s">
        <v>4347</v>
      </c>
      <c r="C5720" t="s">
        <v>45397</v>
      </c>
      <c r="D5720" t="s">
        <v>45398</v>
      </c>
      <c r="E5720" t="s">
        <v>45399</v>
      </c>
      <c r="F5720" t="s">
        <v>45400</v>
      </c>
      <c r="G5720" t="s">
        <v>3989</v>
      </c>
      <c r="H5720">
        <v>47.309100000000001</v>
      </c>
      <c r="I5720">
        <v>47.3</v>
      </c>
      <c r="K5720" t="s">
        <v>45401</v>
      </c>
      <c r="L5720">
        <v>144</v>
      </c>
      <c r="M5720">
        <v>11537</v>
      </c>
      <c r="N5720" t="s">
        <v>5370</v>
      </c>
      <c r="O5720" t="s">
        <v>45402</v>
      </c>
      <c r="Q5720">
        <v>23</v>
      </c>
    </row>
    <row r="5721" spans="1:17" x14ac:dyDescent="0.3">
      <c r="A5721" t="s">
        <v>45403</v>
      </c>
      <c r="B5721" t="s">
        <v>4347</v>
      </c>
      <c r="C5721" t="s">
        <v>45404</v>
      </c>
      <c r="D5721" t="s">
        <v>45405</v>
      </c>
      <c r="E5721" t="s">
        <v>45406</v>
      </c>
      <c r="F5721" t="s">
        <v>45407</v>
      </c>
      <c r="G5721" t="s">
        <v>3989</v>
      </c>
      <c r="H5721">
        <v>60.120399999999997</v>
      </c>
      <c r="I5721">
        <v>46.6</v>
      </c>
      <c r="K5721" t="s">
        <v>45408</v>
      </c>
      <c r="L5721">
        <v>855</v>
      </c>
      <c r="M5721">
        <v>15320</v>
      </c>
      <c r="N5721" t="s">
        <v>5370</v>
      </c>
      <c r="O5721" t="s">
        <v>45409</v>
      </c>
    </row>
    <row r="5722" spans="1:17" x14ac:dyDescent="0.3">
      <c r="A5722" t="s">
        <v>45410</v>
      </c>
      <c r="B5722" t="s">
        <v>4635</v>
      </c>
      <c r="C5722" t="s">
        <v>45411</v>
      </c>
      <c r="D5722" t="s">
        <v>45412</v>
      </c>
      <c r="E5722" t="s">
        <v>45413</v>
      </c>
      <c r="F5722" t="s">
        <v>45414</v>
      </c>
      <c r="G5722" t="s">
        <v>3906</v>
      </c>
      <c r="H5722">
        <v>1256.4100000000001</v>
      </c>
      <c r="I5722">
        <v>42.690399999999997</v>
      </c>
      <c r="J5722" t="s">
        <v>45415</v>
      </c>
      <c r="K5722" t="s">
        <v>45416</v>
      </c>
      <c r="L5722">
        <v>191</v>
      </c>
      <c r="M5722">
        <v>0</v>
      </c>
      <c r="N5722" t="s">
        <v>5370</v>
      </c>
      <c r="O5722" t="s">
        <v>45417</v>
      </c>
    </row>
    <row r="5723" spans="1:17" x14ac:dyDescent="0.3">
      <c r="A5723" t="s">
        <v>45418</v>
      </c>
      <c r="B5723" t="s">
        <v>4367</v>
      </c>
      <c r="C5723" t="s">
        <v>45419</v>
      </c>
      <c r="D5723" t="s">
        <v>45420</v>
      </c>
      <c r="E5723" t="s">
        <v>45421</v>
      </c>
      <c r="F5723" t="s">
        <v>45422</v>
      </c>
      <c r="G5723" t="s">
        <v>3917</v>
      </c>
      <c r="H5723">
        <v>1011.96</v>
      </c>
      <c r="I5723">
        <v>40.700000000000003</v>
      </c>
      <c r="K5723" t="s">
        <v>45423</v>
      </c>
      <c r="L5723">
        <v>3656</v>
      </c>
      <c r="M5723">
        <v>0</v>
      </c>
      <c r="N5723" t="s">
        <v>15358</v>
      </c>
      <c r="O5723" t="s">
        <v>45424</v>
      </c>
    </row>
    <row r="5724" spans="1:17" x14ac:dyDescent="0.3">
      <c r="A5724" t="s">
        <v>45425</v>
      </c>
      <c r="B5724" t="s">
        <v>3912</v>
      </c>
      <c r="C5724" t="s">
        <v>45426</v>
      </c>
      <c r="D5724" t="s">
        <v>45427</v>
      </c>
      <c r="E5724" t="s">
        <v>45428</v>
      </c>
      <c r="F5724" t="s">
        <v>45429</v>
      </c>
      <c r="G5724" t="s">
        <v>3917</v>
      </c>
      <c r="H5724">
        <v>56.717300000000002</v>
      </c>
      <c r="I5724">
        <v>40.299999999999997</v>
      </c>
      <c r="K5724" t="s">
        <v>45430</v>
      </c>
      <c r="L5724">
        <v>49260</v>
      </c>
      <c r="M5724">
        <v>0</v>
      </c>
      <c r="N5724" t="s">
        <v>15358</v>
      </c>
      <c r="O5724" t="s">
        <v>45431</v>
      </c>
    </row>
    <row r="5725" spans="1:17" x14ac:dyDescent="0.3">
      <c r="A5725" t="s">
        <v>45432</v>
      </c>
      <c r="B5725" t="s">
        <v>3912</v>
      </c>
      <c r="C5725" t="s">
        <v>45433</v>
      </c>
      <c r="D5725" t="s">
        <v>45434</v>
      </c>
      <c r="E5725" t="s">
        <v>45435</v>
      </c>
      <c r="F5725" t="s">
        <v>45436</v>
      </c>
      <c r="G5725" t="s">
        <v>3917</v>
      </c>
      <c r="H5725">
        <v>37.126199999999997</v>
      </c>
      <c r="I5725">
        <v>28.5</v>
      </c>
      <c r="K5725" t="s">
        <v>45437</v>
      </c>
      <c r="L5725">
        <v>19448</v>
      </c>
      <c r="M5725">
        <v>0</v>
      </c>
      <c r="N5725" t="s">
        <v>15358</v>
      </c>
      <c r="O5725" t="s">
        <v>45438</v>
      </c>
    </row>
    <row r="5726" spans="1:17" x14ac:dyDescent="0.3">
      <c r="A5726" t="s">
        <v>45439</v>
      </c>
      <c r="B5726" t="s">
        <v>4443</v>
      </c>
      <c r="C5726" t="s">
        <v>45440</v>
      </c>
      <c r="D5726" t="s">
        <v>45441</v>
      </c>
      <c r="E5726" t="s">
        <v>45442</v>
      </c>
      <c r="F5726" t="s">
        <v>45443</v>
      </c>
      <c r="G5726" t="s">
        <v>3917</v>
      </c>
      <c r="H5726">
        <v>2537.62</v>
      </c>
      <c r="I5726">
        <v>42</v>
      </c>
      <c r="K5726" t="s">
        <v>45444</v>
      </c>
      <c r="L5726">
        <v>1647445</v>
      </c>
      <c r="M5726">
        <v>0</v>
      </c>
      <c r="N5726" t="s">
        <v>4922</v>
      </c>
      <c r="O5726" t="s">
        <v>45445</v>
      </c>
    </row>
    <row r="5727" spans="1:17" x14ac:dyDescent="0.3">
      <c r="A5727" t="s">
        <v>45446</v>
      </c>
      <c r="B5727" t="s">
        <v>4367</v>
      </c>
      <c r="D5727" t="s">
        <v>45447</v>
      </c>
      <c r="E5727" t="s">
        <v>45448</v>
      </c>
      <c r="F5727" t="s">
        <v>45449</v>
      </c>
      <c r="G5727" t="s">
        <v>3917</v>
      </c>
      <c r="H5727">
        <v>1102.1600000000001</v>
      </c>
      <c r="I5727">
        <v>30.5</v>
      </c>
      <c r="K5727" t="s">
        <v>45450</v>
      </c>
      <c r="L5727">
        <v>56986</v>
      </c>
      <c r="M5727">
        <v>0</v>
      </c>
      <c r="N5727" t="s">
        <v>15783</v>
      </c>
      <c r="O5727" t="s">
        <v>45451</v>
      </c>
    </row>
    <row r="5728" spans="1:17" x14ac:dyDescent="0.3">
      <c r="A5728" t="s">
        <v>45452</v>
      </c>
      <c r="B5728" t="s">
        <v>4367</v>
      </c>
      <c r="D5728" t="s">
        <v>45453</v>
      </c>
      <c r="E5728" t="s">
        <v>45454</v>
      </c>
      <c r="F5728" t="s">
        <v>45455</v>
      </c>
      <c r="G5728" t="s">
        <v>3917</v>
      </c>
      <c r="H5728">
        <v>1122.5</v>
      </c>
      <c r="I5728">
        <v>32.700000000000003</v>
      </c>
      <c r="K5728" t="s">
        <v>45456</v>
      </c>
      <c r="L5728">
        <v>19951</v>
      </c>
      <c r="M5728">
        <v>0</v>
      </c>
      <c r="N5728" t="s">
        <v>15783</v>
      </c>
      <c r="O5728" t="s">
        <v>45457</v>
      </c>
    </row>
    <row r="5729" spans="1:16" x14ac:dyDescent="0.3">
      <c r="A5729" t="s">
        <v>45458</v>
      </c>
      <c r="B5729" t="s">
        <v>4367</v>
      </c>
      <c r="D5729" t="s">
        <v>45459</v>
      </c>
      <c r="E5729" t="s">
        <v>45460</v>
      </c>
      <c r="F5729" t="s">
        <v>45461</v>
      </c>
      <c r="G5729" t="s">
        <v>3917</v>
      </c>
      <c r="H5729">
        <v>1497.36</v>
      </c>
      <c r="I5729">
        <v>31</v>
      </c>
      <c r="K5729" t="s">
        <v>45462</v>
      </c>
      <c r="L5729">
        <v>35277</v>
      </c>
      <c r="M5729">
        <v>0</v>
      </c>
      <c r="N5729" t="s">
        <v>15783</v>
      </c>
      <c r="O5729" t="s">
        <v>45463</v>
      </c>
    </row>
    <row r="5730" spans="1:16" x14ac:dyDescent="0.3">
      <c r="A5730" t="s">
        <v>45464</v>
      </c>
      <c r="B5730" t="s">
        <v>4367</v>
      </c>
      <c r="D5730" t="s">
        <v>45465</v>
      </c>
      <c r="E5730" t="s">
        <v>45466</v>
      </c>
      <c r="F5730" t="s">
        <v>45467</v>
      </c>
      <c r="G5730" t="s">
        <v>3906</v>
      </c>
      <c r="H5730">
        <v>1708.45</v>
      </c>
      <c r="I5730">
        <v>37.043500000000002</v>
      </c>
      <c r="J5730" t="s">
        <v>45468</v>
      </c>
      <c r="K5730" t="s">
        <v>45469</v>
      </c>
      <c r="L5730">
        <v>739</v>
      </c>
      <c r="M5730">
        <v>0</v>
      </c>
      <c r="N5730" t="s">
        <v>45182</v>
      </c>
      <c r="O5730" t="s">
        <v>45470</v>
      </c>
    </row>
    <row r="5731" spans="1:16" x14ac:dyDescent="0.3">
      <c r="A5731" t="s">
        <v>45471</v>
      </c>
      <c r="B5731" t="s">
        <v>4367</v>
      </c>
      <c r="D5731" t="s">
        <v>45472</v>
      </c>
      <c r="E5731" t="s">
        <v>45473</v>
      </c>
      <c r="F5731" t="s">
        <v>45474</v>
      </c>
      <c r="G5731" t="s">
        <v>3906</v>
      </c>
      <c r="H5731">
        <v>1381.49</v>
      </c>
      <c r="I5731">
        <v>36.4803</v>
      </c>
      <c r="J5731" t="s">
        <v>45475</v>
      </c>
      <c r="K5731" t="s">
        <v>45476</v>
      </c>
      <c r="L5731">
        <v>342</v>
      </c>
      <c r="M5731">
        <v>0</v>
      </c>
      <c r="N5731" t="s">
        <v>45182</v>
      </c>
      <c r="O5731" t="s">
        <v>45477</v>
      </c>
    </row>
    <row r="5732" spans="1:16" x14ac:dyDescent="0.3">
      <c r="A5732" t="s">
        <v>45478</v>
      </c>
      <c r="B5732" t="s">
        <v>4635</v>
      </c>
      <c r="D5732" t="s">
        <v>45479</v>
      </c>
      <c r="E5732" t="s">
        <v>45480</v>
      </c>
      <c r="F5732" t="s">
        <v>45481</v>
      </c>
      <c r="G5732" t="s">
        <v>3906</v>
      </c>
      <c r="H5732">
        <v>1086.74</v>
      </c>
      <c r="I5732">
        <v>42.092500000000001</v>
      </c>
      <c r="J5732" t="s">
        <v>45482</v>
      </c>
      <c r="K5732" t="s">
        <v>45483</v>
      </c>
      <c r="L5732">
        <v>1119</v>
      </c>
      <c r="M5732">
        <v>0</v>
      </c>
      <c r="N5732" t="s">
        <v>45182</v>
      </c>
      <c r="O5732" t="s">
        <v>45484</v>
      </c>
    </row>
    <row r="5733" spans="1:16" x14ac:dyDescent="0.3">
      <c r="A5733" t="s">
        <v>45485</v>
      </c>
      <c r="B5733" t="s">
        <v>4347</v>
      </c>
      <c r="C5733" t="s">
        <v>45486</v>
      </c>
      <c r="D5733" t="s">
        <v>45487</v>
      </c>
      <c r="E5733" t="s">
        <v>45488</v>
      </c>
      <c r="F5733" t="s">
        <v>45489</v>
      </c>
      <c r="G5733" t="s">
        <v>3989</v>
      </c>
      <c r="H5733">
        <v>49.366500000000002</v>
      </c>
      <c r="I5733">
        <v>53.1</v>
      </c>
      <c r="K5733" t="s">
        <v>45490</v>
      </c>
      <c r="L5733">
        <v>3463</v>
      </c>
      <c r="M5733">
        <v>0</v>
      </c>
      <c r="N5733" t="s">
        <v>13963</v>
      </c>
      <c r="O5733" t="s">
        <v>45491</v>
      </c>
    </row>
    <row r="5734" spans="1:16" x14ac:dyDescent="0.3">
      <c r="A5734" t="s">
        <v>45492</v>
      </c>
      <c r="B5734" t="s">
        <v>4267</v>
      </c>
      <c r="C5734" t="s">
        <v>45493</v>
      </c>
      <c r="D5734" t="s">
        <v>45494</v>
      </c>
      <c r="E5734" t="s">
        <v>45495</v>
      </c>
      <c r="F5734" t="s">
        <v>45496</v>
      </c>
      <c r="G5734" t="s">
        <v>3917</v>
      </c>
      <c r="H5734">
        <v>107.502</v>
      </c>
      <c r="I5734">
        <v>33.1</v>
      </c>
      <c r="K5734" t="s">
        <v>45497</v>
      </c>
      <c r="L5734">
        <v>33479</v>
      </c>
      <c r="M5734">
        <v>0</v>
      </c>
      <c r="N5734" t="s">
        <v>13963</v>
      </c>
      <c r="O5734" t="s">
        <v>45498</v>
      </c>
    </row>
    <row r="5735" spans="1:16" x14ac:dyDescent="0.3">
      <c r="A5735" t="s">
        <v>45499</v>
      </c>
      <c r="B5735" t="s">
        <v>3984</v>
      </c>
      <c r="C5735">
        <v>54006</v>
      </c>
      <c r="D5735" t="s">
        <v>45500</v>
      </c>
      <c r="E5735" t="s">
        <v>45501</v>
      </c>
      <c r="F5735" t="s">
        <v>45502</v>
      </c>
      <c r="G5735" t="s">
        <v>3917</v>
      </c>
      <c r="H5735">
        <v>46.553800000000003</v>
      </c>
      <c r="I5735">
        <v>47.5</v>
      </c>
      <c r="K5735" t="s">
        <v>45503</v>
      </c>
      <c r="L5735">
        <v>418</v>
      </c>
      <c r="M5735">
        <v>22487</v>
      </c>
      <c r="N5735" t="s">
        <v>11273</v>
      </c>
      <c r="O5735" t="s">
        <v>45504</v>
      </c>
      <c r="P5735" t="s">
        <v>45505</v>
      </c>
    </row>
    <row r="5736" spans="1:16" x14ac:dyDescent="0.3">
      <c r="A5736" t="s">
        <v>45506</v>
      </c>
      <c r="B5736" t="s">
        <v>3984</v>
      </c>
      <c r="C5736" t="s">
        <v>45507</v>
      </c>
      <c r="D5736" t="s">
        <v>45508</v>
      </c>
      <c r="E5736" t="s">
        <v>30063</v>
      </c>
      <c r="F5736" t="s">
        <v>45509</v>
      </c>
      <c r="G5736" t="s">
        <v>3917</v>
      </c>
      <c r="H5736">
        <v>43.320599999999999</v>
      </c>
      <c r="I5736">
        <v>48.8</v>
      </c>
      <c r="K5736" t="s">
        <v>45510</v>
      </c>
      <c r="L5736">
        <v>1040</v>
      </c>
      <c r="M5736">
        <v>14263</v>
      </c>
      <c r="N5736" t="s">
        <v>4674</v>
      </c>
      <c r="O5736" t="s">
        <v>45511</v>
      </c>
    </row>
    <row r="5737" spans="1:16" x14ac:dyDescent="0.3">
      <c r="A5737" t="s">
        <v>45512</v>
      </c>
      <c r="B5737" t="s">
        <v>3984</v>
      </c>
      <c r="C5737" t="s">
        <v>45513</v>
      </c>
      <c r="D5737" t="s">
        <v>45514</v>
      </c>
      <c r="E5737" t="s">
        <v>30063</v>
      </c>
      <c r="F5737" t="s">
        <v>45515</v>
      </c>
      <c r="G5737" t="s">
        <v>3917</v>
      </c>
      <c r="H5737">
        <v>44.021900000000002</v>
      </c>
      <c r="I5737">
        <v>48.6</v>
      </c>
      <c r="K5737" t="s">
        <v>45516</v>
      </c>
      <c r="L5737">
        <v>958</v>
      </c>
      <c r="M5737">
        <v>14387</v>
      </c>
      <c r="N5737" t="s">
        <v>4674</v>
      </c>
      <c r="O5737" t="s">
        <v>45517</v>
      </c>
    </row>
    <row r="5738" spans="1:16" x14ac:dyDescent="0.3">
      <c r="A5738" t="s">
        <v>45518</v>
      </c>
      <c r="B5738" t="s">
        <v>3984</v>
      </c>
      <c r="C5738" t="s">
        <v>45519</v>
      </c>
      <c r="D5738" t="s">
        <v>45520</v>
      </c>
      <c r="E5738" t="s">
        <v>30063</v>
      </c>
      <c r="F5738" t="s">
        <v>45521</v>
      </c>
      <c r="G5738" t="s">
        <v>3917</v>
      </c>
      <c r="H5738">
        <v>42.092500000000001</v>
      </c>
      <c r="I5738">
        <v>48.9</v>
      </c>
      <c r="K5738" t="s">
        <v>45522</v>
      </c>
      <c r="L5738">
        <v>1411</v>
      </c>
      <c r="M5738">
        <v>13896</v>
      </c>
      <c r="N5738" t="s">
        <v>4674</v>
      </c>
      <c r="O5738" t="s">
        <v>45523</v>
      </c>
    </row>
    <row r="5739" spans="1:16" x14ac:dyDescent="0.3">
      <c r="A5739" t="s">
        <v>194</v>
      </c>
      <c r="B5739" t="s">
        <v>3984</v>
      </c>
      <c r="C5739" t="s">
        <v>45524</v>
      </c>
      <c r="D5739" t="s">
        <v>45525</v>
      </c>
      <c r="E5739" t="s">
        <v>30063</v>
      </c>
      <c r="F5739" t="s">
        <v>45526</v>
      </c>
      <c r="G5739" t="s">
        <v>3917</v>
      </c>
      <c r="H5739">
        <v>43.389299999999999</v>
      </c>
      <c r="I5739">
        <v>48.4</v>
      </c>
      <c r="K5739" t="s">
        <v>45527</v>
      </c>
      <c r="L5739">
        <v>1628</v>
      </c>
      <c r="M5739">
        <v>14160</v>
      </c>
      <c r="N5739" t="s">
        <v>4674</v>
      </c>
      <c r="O5739" t="s">
        <v>45528</v>
      </c>
    </row>
    <row r="5740" spans="1:16" x14ac:dyDescent="0.3">
      <c r="A5740" t="s">
        <v>45529</v>
      </c>
      <c r="B5740" t="s">
        <v>3984</v>
      </c>
      <c r="C5740" t="s">
        <v>45530</v>
      </c>
      <c r="D5740" t="s">
        <v>45531</v>
      </c>
      <c r="E5740" t="s">
        <v>30063</v>
      </c>
      <c r="F5740" t="s">
        <v>45532</v>
      </c>
      <c r="G5740" t="s">
        <v>3989</v>
      </c>
      <c r="H5740">
        <v>42.99</v>
      </c>
      <c r="I5740">
        <v>47.9</v>
      </c>
      <c r="K5740" t="s">
        <v>45533</v>
      </c>
      <c r="L5740">
        <v>528</v>
      </c>
      <c r="M5740">
        <v>13548</v>
      </c>
      <c r="N5740" t="s">
        <v>4674</v>
      </c>
      <c r="O5740" t="s">
        <v>45534</v>
      </c>
    </row>
    <row r="5741" spans="1:16" x14ac:dyDescent="0.3">
      <c r="A5741" t="s">
        <v>45535</v>
      </c>
      <c r="B5741" t="s">
        <v>3984</v>
      </c>
      <c r="C5741" t="s">
        <v>45536</v>
      </c>
      <c r="D5741" t="s">
        <v>45537</v>
      </c>
      <c r="E5741" t="s">
        <v>30063</v>
      </c>
      <c r="F5741" t="s">
        <v>45538</v>
      </c>
      <c r="G5741" t="s">
        <v>3917</v>
      </c>
      <c r="H5741">
        <v>42.8292</v>
      </c>
      <c r="I5741">
        <v>48.8</v>
      </c>
      <c r="K5741" t="s">
        <v>45539</v>
      </c>
      <c r="L5741">
        <v>1816</v>
      </c>
      <c r="M5741">
        <v>14088</v>
      </c>
      <c r="N5741" t="s">
        <v>4674</v>
      </c>
      <c r="O5741" t="s">
        <v>45540</v>
      </c>
    </row>
    <row r="5742" spans="1:16" x14ac:dyDescent="0.3">
      <c r="A5742" t="s">
        <v>45541</v>
      </c>
      <c r="B5742" t="s">
        <v>3984</v>
      </c>
      <c r="C5742" t="s">
        <v>45542</v>
      </c>
      <c r="D5742" t="s">
        <v>45543</v>
      </c>
      <c r="E5742" t="s">
        <v>30063</v>
      </c>
      <c r="F5742" t="s">
        <v>45544</v>
      </c>
      <c r="G5742" t="s">
        <v>3917</v>
      </c>
      <c r="H5742">
        <v>43.161499999999997</v>
      </c>
      <c r="I5742">
        <v>48.7</v>
      </c>
      <c r="K5742" t="s">
        <v>45545</v>
      </c>
      <c r="L5742">
        <v>909</v>
      </c>
      <c r="M5742">
        <v>14097</v>
      </c>
      <c r="N5742" t="s">
        <v>4674</v>
      </c>
      <c r="O5742" t="s">
        <v>45546</v>
      </c>
    </row>
    <row r="5743" spans="1:16" x14ac:dyDescent="0.3">
      <c r="A5743" t="s">
        <v>45547</v>
      </c>
      <c r="B5743" t="s">
        <v>3984</v>
      </c>
      <c r="C5743" t="s">
        <v>45548</v>
      </c>
      <c r="D5743" t="s">
        <v>45549</v>
      </c>
      <c r="E5743" t="s">
        <v>30063</v>
      </c>
      <c r="F5743" t="s">
        <v>45550</v>
      </c>
      <c r="G5743" t="s">
        <v>3917</v>
      </c>
      <c r="H5743">
        <v>43.094299999999997</v>
      </c>
      <c r="I5743">
        <v>48.8</v>
      </c>
      <c r="K5743" t="s">
        <v>45551</v>
      </c>
      <c r="L5743">
        <v>867</v>
      </c>
      <c r="M5743">
        <v>14181</v>
      </c>
      <c r="N5743" t="s">
        <v>4674</v>
      </c>
      <c r="O5743" t="s">
        <v>45552</v>
      </c>
      <c r="P5743" t="s">
        <v>45553</v>
      </c>
    </row>
    <row r="5744" spans="1:16" x14ac:dyDescent="0.3">
      <c r="A5744" t="s">
        <v>45554</v>
      </c>
      <c r="B5744" t="s">
        <v>3984</v>
      </c>
      <c r="C5744" t="s">
        <v>45555</v>
      </c>
      <c r="D5744" t="s">
        <v>45556</v>
      </c>
      <c r="E5744" t="s">
        <v>30063</v>
      </c>
      <c r="F5744" t="s">
        <v>45557</v>
      </c>
      <c r="G5744" t="s">
        <v>3917</v>
      </c>
      <c r="H5744">
        <v>49.121899999999997</v>
      </c>
      <c r="I5744">
        <v>48.4</v>
      </c>
      <c r="K5744" t="s">
        <v>45558</v>
      </c>
      <c r="L5744">
        <v>1616</v>
      </c>
      <c r="M5744">
        <v>15666</v>
      </c>
      <c r="N5744" t="s">
        <v>4674</v>
      </c>
      <c r="O5744" t="s">
        <v>45559</v>
      </c>
    </row>
    <row r="5745" spans="1:15" x14ac:dyDescent="0.3">
      <c r="A5745" t="s">
        <v>45560</v>
      </c>
      <c r="B5745" t="s">
        <v>3984</v>
      </c>
      <c r="C5745" t="s">
        <v>45561</v>
      </c>
      <c r="D5745" t="s">
        <v>45562</v>
      </c>
      <c r="E5745" t="s">
        <v>30063</v>
      </c>
      <c r="F5745" t="s">
        <v>45563</v>
      </c>
      <c r="G5745" t="s">
        <v>3917</v>
      </c>
      <c r="H5745">
        <v>44.597999999999999</v>
      </c>
      <c r="I5745">
        <v>48.8</v>
      </c>
      <c r="K5745" t="s">
        <v>45564</v>
      </c>
      <c r="L5745">
        <v>1696</v>
      </c>
      <c r="M5745">
        <v>14590</v>
      </c>
      <c r="N5745" t="s">
        <v>4674</v>
      </c>
      <c r="O5745" t="s">
        <v>45565</v>
      </c>
    </row>
    <row r="5746" spans="1:15" x14ac:dyDescent="0.3">
      <c r="A5746" t="s">
        <v>45566</v>
      </c>
      <c r="B5746" t="s">
        <v>3984</v>
      </c>
      <c r="C5746" t="s">
        <v>45567</v>
      </c>
      <c r="D5746" t="s">
        <v>45568</v>
      </c>
      <c r="E5746" t="s">
        <v>30063</v>
      </c>
      <c r="F5746" t="s">
        <v>45569</v>
      </c>
      <c r="G5746" t="s">
        <v>3917</v>
      </c>
      <c r="H5746">
        <v>43.724499999999999</v>
      </c>
      <c r="I5746">
        <v>48.8</v>
      </c>
      <c r="K5746" t="s">
        <v>45570</v>
      </c>
      <c r="L5746">
        <v>941</v>
      </c>
      <c r="M5746">
        <v>14388</v>
      </c>
      <c r="N5746" t="s">
        <v>4674</v>
      </c>
      <c r="O5746" t="s">
        <v>45571</v>
      </c>
    </row>
    <row r="5747" spans="1:15" x14ac:dyDescent="0.3">
      <c r="A5747" t="s">
        <v>45572</v>
      </c>
      <c r="B5747" t="s">
        <v>4635</v>
      </c>
      <c r="C5747" t="s">
        <v>45573</v>
      </c>
      <c r="D5747" t="s">
        <v>45574</v>
      </c>
      <c r="E5747" t="s">
        <v>4671</v>
      </c>
      <c r="F5747" t="s">
        <v>45575</v>
      </c>
      <c r="G5747" t="s">
        <v>3917</v>
      </c>
      <c r="H5747">
        <v>1173.74</v>
      </c>
      <c r="I5747">
        <v>42.3</v>
      </c>
      <c r="K5747" t="s">
        <v>45576</v>
      </c>
      <c r="L5747">
        <v>3770</v>
      </c>
      <c r="M5747">
        <v>14064</v>
      </c>
      <c r="N5747" t="s">
        <v>4674</v>
      </c>
      <c r="O5747" t="s">
        <v>45577</v>
      </c>
    </row>
    <row r="5748" spans="1:15" x14ac:dyDescent="0.3">
      <c r="A5748" t="s">
        <v>45578</v>
      </c>
      <c r="B5748" t="s">
        <v>4635</v>
      </c>
      <c r="C5748" t="s">
        <v>45579</v>
      </c>
      <c r="D5748" t="s">
        <v>45580</v>
      </c>
      <c r="E5748" t="s">
        <v>4671</v>
      </c>
      <c r="F5748" t="s">
        <v>45581</v>
      </c>
      <c r="G5748" t="s">
        <v>3917</v>
      </c>
      <c r="H5748">
        <v>1168.69</v>
      </c>
      <c r="I5748">
        <v>41.3</v>
      </c>
      <c r="K5748" t="s">
        <v>45582</v>
      </c>
      <c r="L5748">
        <v>3579</v>
      </c>
      <c r="M5748">
        <v>14415</v>
      </c>
      <c r="N5748" t="s">
        <v>4674</v>
      </c>
      <c r="O5748" t="s">
        <v>45583</v>
      </c>
    </row>
    <row r="5749" spans="1:15" x14ac:dyDescent="0.3">
      <c r="A5749" t="s">
        <v>45584</v>
      </c>
      <c r="B5749" t="s">
        <v>4635</v>
      </c>
      <c r="C5749" t="s">
        <v>45585</v>
      </c>
      <c r="D5749" t="s">
        <v>45586</v>
      </c>
      <c r="E5749" t="s">
        <v>4671</v>
      </c>
      <c r="F5749" t="s">
        <v>45587</v>
      </c>
      <c r="G5749" t="s">
        <v>3917</v>
      </c>
      <c r="H5749">
        <v>1111.1500000000001</v>
      </c>
      <c r="I5749">
        <v>41.2</v>
      </c>
      <c r="K5749" t="s">
        <v>45588</v>
      </c>
      <c r="L5749">
        <v>4986</v>
      </c>
      <c r="M5749">
        <v>13916</v>
      </c>
      <c r="N5749" t="s">
        <v>4674</v>
      </c>
      <c r="O5749" t="s">
        <v>45589</v>
      </c>
    </row>
    <row r="5750" spans="1:15" x14ac:dyDescent="0.3">
      <c r="A5750" t="s">
        <v>45590</v>
      </c>
      <c r="B5750" t="s">
        <v>4635</v>
      </c>
      <c r="C5750" t="s">
        <v>45591</v>
      </c>
      <c r="D5750" t="s">
        <v>45592</v>
      </c>
      <c r="E5750" t="s">
        <v>4671</v>
      </c>
      <c r="F5750" t="s">
        <v>45593</v>
      </c>
      <c r="G5750" t="s">
        <v>3917</v>
      </c>
      <c r="H5750">
        <v>1059.68</v>
      </c>
      <c r="I5750">
        <v>41</v>
      </c>
      <c r="K5750" t="s">
        <v>45594</v>
      </c>
      <c r="L5750">
        <v>3838</v>
      </c>
      <c r="M5750">
        <v>14339</v>
      </c>
      <c r="N5750" t="s">
        <v>4674</v>
      </c>
      <c r="O5750" t="s">
        <v>45595</v>
      </c>
    </row>
    <row r="5751" spans="1:15" x14ac:dyDescent="0.3">
      <c r="A5751" t="s">
        <v>45596</v>
      </c>
      <c r="B5751" t="s">
        <v>4635</v>
      </c>
      <c r="C5751" t="s">
        <v>45597</v>
      </c>
      <c r="D5751" t="s">
        <v>45598</v>
      </c>
      <c r="E5751" t="s">
        <v>4671</v>
      </c>
      <c r="F5751" t="s">
        <v>45599</v>
      </c>
      <c r="G5751" t="s">
        <v>3917</v>
      </c>
      <c r="H5751">
        <v>1077.96</v>
      </c>
      <c r="I5751">
        <v>40.5</v>
      </c>
      <c r="K5751" t="s">
        <v>45600</v>
      </c>
      <c r="L5751">
        <v>4080</v>
      </c>
      <c r="M5751">
        <v>13871</v>
      </c>
      <c r="N5751" t="s">
        <v>4674</v>
      </c>
      <c r="O5751" t="s">
        <v>45601</v>
      </c>
    </row>
    <row r="5752" spans="1:15" x14ac:dyDescent="0.3">
      <c r="A5752" t="s">
        <v>45602</v>
      </c>
      <c r="B5752" t="s">
        <v>4635</v>
      </c>
      <c r="C5752" t="s">
        <v>45603</v>
      </c>
      <c r="D5752" t="s">
        <v>45604</v>
      </c>
      <c r="E5752" t="s">
        <v>4671</v>
      </c>
      <c r="F5752" t="s">
        <v>45605</v>
      </c>
      <c r="G5752" t="s">
        <v>3917</v>
      </c>
      <c r="H5752">
        <v>1042</v>
      </c>
      <c r="I5752">
        <v>41.3</v>
      </c>
      <c r="K5752" t="s">
        <v>45606</v>
      </c>
      <c r="L5752">
        <v>4545</v>
      </c>
      <c r="M5752">
        <v>14186</v>
      </c>
      <c r="N5752" t="s">
        <v>4674</v>
      </c>
      <c r="O5752" t="s">
        <v>45607</v>
      </c>
    </row>
    <row r="5753" spans="1:15" x14ac:dyDescent="0.3">
      <c r="A5753" t="s">
        <v>45608</v>
      </c>
      <c r="B5753" t="s">
        <v>4635</v>
      </c>
      <c r="C5753" t="s">
        <v>45609</v>
      </c>
      <c r="D5753" t="s">
        <v>45610</v>
      </c>
      <c r="E5753" t="s">
        <v>4671</v>
      </c>
      <c r="F5753" t="s">
        <v>45611</v>
      </c>
      <c r="G5753" t="s">
        <v>3917</v>
      </c>
      <c r="H5753">
        <v>1137.74</v>
      </c>
      <c r="I5753">
        <v>41.4</v>
      </c>
      <c r="K5753" t="s">
        <v>45612</v>
      </c>
      <c r="L5753">
        <v>3702</v>
      </c>
      <c r="M5753">
        <v>14274</v>
      </c>
      <c r="N5753" t="s">
        <v>4674</v>
      </c>
      <c r="O5753" t="s">
        <v>45613</v>
      </c>
    </row>
    <row r="5754" spans="1:15" x14ac:dyDescent="0.3">
      <c r="A5754" t="s">
        <v>45614</v>
      </c>
      <c r="B5754" t="s">
        <v>4635</v>
      </c>
      <c r="C5754" t="s">
        <v>45615</v>
      </c>
      <c r="D5754" t="s">
        <v>45616</v>
      </c>
      <c r="E5754" t="s">
        <v>4671</v>
      </c>
      <c r="F5754" t="s">
        <v>45617</v>
      </c>
      <c r="G5754" t="s">
        <v>3917</v>
      </c>
      <c r="H5754">
        <v>1048.8399999999999</v>
      </c>
      <c r="I5754">
        <v>41.3</v>
      </c>
      <c r="K5754" t="s">
        <v>45618</v>
      </c>
      <c r="L5754">
        <v>4902</v>
      </c>
      <c r="M5754">
        <v>14022</v>
      </c>
      <c r="N5754" t="s">
        <v>4674</v>
      </c>
      <c r="O5754" t="s">
        <v>45619</v>
      </c>
    </row>
    <row r="5755" spans="1:15" x14ac:dyDescent="0.3">
      <c r="A5755" t="s">
        <v>45620</v>
      </c>
      <c r="B5755" t="s">
        <v>4635</v>
      </c>
      <c r="C5755" t="s">
        <v>45621</v>
      </c>
      <c r="D5755" t="s">
        <v>45622</v>
      </c>
      <c r="E5755" t="s">
        <v>4671</v>
      </c>
      <c r="F5755" t="s">
        <v>45623</v>
      </c>
      <c r="G5755" t="s">
        <v>3917</v>
      </c>
      <c r="H5755">
        <v>1072.51</v>
      </c>
      <c r="I5755">
        <v>41.4</v>
      </c>
      <c r="K5755" t="s">
        <v>45624</v>
      </c>
      <c r="L5755">
        <v>3396</v>
      </c>
      <c r="M5755">
        <v>14358</v>
      </c>
      <c r="N5755" t="s">
        <v>4674</v>
      </c>
      <c r="O5755" t="s">
        <v>45625</v>
      </c>
    </row>
    <row r="5756" spans="1:15" x14ac:dyDescent="0.3">
      <c r="A5756" t="s">
        <v>45626</v>
      </c>
      <c r="B5756" t="s">
        <v>4635</v>
      </c>
      <c r="C5756" t="s">
        <v>45627</v>
      </c>
      <c r="D5756" t="s">
        <v>45628</v>
      </c>
      <c r="E5756" t="s">
        <v>4671</v>
      </c>
      <c r="F5756" t="s">
        <v>45629</v>
      </c>
      <c r="G5756" t="s">
        <v>3917</v>
      </c>
      <c r="H5756">
        <v>978.28599999999994</v>
      </c>
      <c r="I5756">
        <v>40.4</v>
      </c>
      <c r="K5756" t="s">
        <v>45630</v>
      </c>
      <c r="L5756">
        <v>4116</v>
      </c>
      <c r="M5756">
        <v>13727</v>
      </c>
      <c r="N5756" t="s">
        <v>4674</v>
      </c>
      <c r="O5756" t="s">
        <v>45631</v>
      </c>
    </row>
    <row r="5757" spans="1:15" x14ac:dyDescent="0.3">
      <c r="A5757" t="s">
        <v>45632</v>
      </c>
      <c r="B5757" t="s">
        <v>4635</v>
      </c>
      <c r="C5757" t="s">
        <v>45633</v>
      </c>
      <c r="D5757" t="s">
        <v>45634</v>
      </c>
      <c r="E5757" t="s">
        <v>4671</v>
      </c>
      <c r="F5757" t="s">
        <v>45635</v>
      </c>
      <c r="G5757" t="s">
        <v>3917</v>
      </c>
      <c r="H5757">
        <v>1060.8599999999999</v>
      </c>
      <c r="I5757">
        <v>41.3</v>
      </c>
      <c r="K5757" t="s">
        <v>45636</v>
      </c>
      <c r="L5757">
        <v>1701</v>
      </c>
      <c r="M5757">
        <v>14584</v>
      </c>
      <c r="N5757" t="s">
        <v>4674</v>
      </c>
      <c r="O5757" t="s">
        <v>45637</v>
      </c>
    </row>
    <row r="5758" spans="1:15" x14ac:dyDescent="0.3">
      <c r="A5758" t="s">
        <v>45638</v>
      </c>
      <c r="B5758" t="s">
        <v>4635</v>
      </c>
      <c r="C5758" t="s">
        <v>45639</v>
      </c>
      <c r="D5758" t="s">
        <v>45640</v>
      </c>
      <c r="E5758" t="s">
        <v>45641</v>
      </c>
      <c r="F5758" t="s">
        <v>45642</v>
      </c>
      <c r="G5758" t="s">
        <v>3906</v>
      </c>
      <c r="H5758">
        <v>1066.56</v>
      </c>
      <c r="I5758">
        <v>41.905000000000001</v>
      </c>
      <c r="J5758" t="s">
        <v>45643</v>
      </c>
      <c r="K5758" t="s">
        <v>45644</v>
      </c>
      <c r="L5758">
        <v>8943</v>
      </c>
      <c r="M5758">
        <v>0</v>
      </c>
      <c r="N5758" t="s">
        <v>4674</v>
      </c>
      <c r="O5758" t="s">
        <v>45645</v>
      </c>
    </row>
    <row r="5759" spans="1:15" x14ac:dyDescent="0.3">
      <c r="A5759" t="s">
        <v>45646</v>
      </c>
      <c r="B5759" t="s">
        <v>4635</v>
      </c>
      <c r="C5759" t="s">
        <v>45647</v>
      </c>
      <c r="D5759" t="s">
        <v>45648</v>
      </c>
      <c r="E5759" t="s">
        <v>4671</v>
      </c>
      <c r="F5759" t="s">
        <v>45649</v>
      </c>
      <c r="G5759" t="s">
        <v>3917</v>
      </c>
      <c r="H5759">
        <v>906.72699999999998</v>
      </c>
      <c r="I5759">
        <v>41.6</v>
      </c>
      <c r="K5759" t="s">
        <v>45650</v>
      </c>
      <c r="L5759">
        <v>3820</v>
      </c>
      <c r="M5759">
        <v>12867</v>
      </c>
      <c r="N5759" t="s">
        <v>4674</v>
      </c>
      <c r="O5759" t="s">
        <v>45651</v>
      </c>
    </row>
    <row r="5760" spans="1:15" x14ac:dyDescent="0.3">
      <c r="A5760" t="s">
        <v>45652</v>
      </c>
      <c r="B5760" t="s">
        <v>4635</v>
      </c>
      <c r="C5760" t="s">
        <v>45653</v>
      </c>
      <c r="D5760" t="s">
        <v>45654</v>
      </c>
      <c r="E5760" t="s">
        <v>4671</v>
      </c>
      <c r="F5760" t="s">
        <v>45655</v>
      </c>
      <c r="G5760" t="s">
        <v>3917</v>
      </c>
      <c r="H5760">
        <v>1052.0899999999999</v>
      </c>
      <c r="I5760">
        <v>40</v>
      </c>
      <c r="K5760" t="s">
        <v>45656</v>
      </c>
      <c r="L5760">
        <v>4021</v>
      </c>
      <c r="M5760">
        <v>14408</v>
      </c>
      <c r="N5760" t="s">
        <v>4674</v>
      </c>
      <c r="O5760" t="s">
        <v>45657</v>
      </c>
    </row>
    <row r="5761" spans="1:15" x14ac:dyDescent="0.3">
      <c r="A5761" t="s">
        <v>45658</v>
      </c>
      <c r="B5761" t="s">
        <v>4635</v>
      </c>
      <c r="C5761" t="s">
        <v>45659</v>
      </c>
      <c r="D5761" t="s">
        <v>45660</v>
      </c>
      <c r="E5761" t="s">
        <v>4671</v>
      </c>
      <c r="F5761" t="s">
        <v>45661</v>
      </c>
      <c r="G5761" t="s">
        <v>3917</v>
      </c>
      <c r="H5761">
        <v>1019.4</v>
      </c>
      <c r="I5761">
        <v>40</v>
      </c>
      <c r="K5761" t="s">
        <v>45662</v>
      </c>
      <c r="L5761">
        <v>4965</v>
      </c>
      <c r="M5761">
        <v>13366</v>
      </c>
      <c r="N5761" t="s">
        <v>4674</v>
      </c>
      <c r="O5761" t="s">
        <v>45663</v>
      </c>
    </row>
    <row r="5762" spans="1:15" x14ac:dyDescent="0.3">
      <c r="A5762" t="s">
        <v>45664</v>
      </c>
      <c r="B5762" t="s">
        <v>4635</v>
      </c>
      <c r="C5762" t="s">
        <v>45665</v>
      </c>
      <c r="D5762" t="s">
        <v>45666</v>
      </c>
      <c r="E5762" t="s">
        <v>4671</v>
      </c>
      <c r="F5762" t="s">
        <v>45667</v>
      </c>
      <c r="G5762" t="s">
        <v>3917</v>
      </c>
      <c r="H5762">
        <v>1184.6600000000001</v>
      </c>
      <c r="I5762">
        <v>41.1</v>
      </c>
      <c r="K5762" t="s">
        <v>45668</v>
      </c>
      <c r="L5762">
        <v>3422</v>
      </c>
      <c r="M5762">
        <v>14362</v>
      </c>
      <c r="N5762" t="s">
        <v>4674</v>
      </c>
      <c r="O5762" t="s">
        <v>45669</v>
      </c>
    </row>
    <row r="5763" spans="1:15" x14ac:dyDescent="0.3">
      <c r="A5763" t="s">
        <v>45670</v>
      </c>
      <c r="B5763" t="s">
        <v>4635</v>
      </c>
      <c r="C5763" t="s">
        <v>45671</v>
      </c>
      <c r="D5763" t="s">
        <v>45672</v>
      </c>
      <c r="E5763" t="s">
        <v>4671</v>
      </c>
      <c r="F5763" t="s">
        <v>45673</v>
      </c>
      <c r="G5763" t="s">
        <v>3917</v>
      </c>
      <c r="H5763">
        <v>1054</v>
      </c>
      <c r="I5763">
        <v>41.1</v>
      </c>
      <c r="K5763" t="s">
        <v>45674</v>
      </c>
      <c r="L5763">
        <v>2249</v>
      </c>
      <c r="M5763">
        <v>14148</v>
      </c>
      <c r="N5763" t="s">
        <v>4674</v>
      </c>
      <c r="O5763" t="s">
        <v>45675</v>
      </c>
    </row>
    <row r="5764" spans="1:15" x14ac:dyDescent="0.3">
      <c r="A5764" t="s">
        <v>45676</v>
      </c>
      <c r="B5764" t="s">
        <v>4635</v>
      </c>
      <c r="C5764" t="s">
        <v>45677</v>
      </c>
      <c r="D5764" t="s">
        <v>45678</v>
      </c>
      <c r="E5764" t="s">
        <v>4671</v>
      </c>
      <c r="F5764" t="s">
        <v>45679</v>
      </c>
      <c r="G5764" t="s">
        <v>3917</v>
      </c>
      <c r="H5764">
        <v>1103.0999999999999</v>
      </c>
      <c r="I5764">
        <v>41.5</v>
      </c>
      <c r="K5764" t="s">
        <v>45680</v>
      </c>
      <c r="L5764">
        <v>3517</v>
      </c>
      <c r="M5764">
        <v>14222</v>
      </c>
      <c r="N5764" t="s">
        <v>4674</v>
      </c>
      <c r="O5764" t="s">
        <v>45681</v>
      </c>
    </row>
    <row r="5765" spans="1:15" x14ac:dyDescent="0.3">
      <c r="A5765" t="s">
        <v>45682</v>
      </c>
      <c r="B5765" t="s">
        <v>4635</v>
      </c>
      <c r="C5765" t="s">
        <v>45683</v>
      </c>
      <c r="D5765" t="s">
        <v>45684</v>
      </c>
      <c r="E5765" t="s">
        <v>4671</v>
      </c>
      <c r="F5765" t="s">
        <v>45685</v>
      </c>
      <c r="G5765" t="s">
        <v>3917</v>
      </c>
      <c r="H5765">
        <v>1175.3</v>
      </c>
      <c r="I5765">
        <v>41.5</v>
      </c>
      <c r="K5765" t="s">
        <v>45686</v>
      </c>
      <c r="L5765">
        <v>2775</v>
      </c>
      <c r="M5765">
        <v>14335</v>
      </c>
      <c r="N5765" t="s">
        <v>4674</v>
      </c>
      <c r="O5765" t="s">
        <v>45687</v>
      </c>
    </row>
    <row r="5766" spans="1:15" x14ac:dyDescent="0.3">
      <c r="A5766" t="s">
        <v>45688</v>
      </c>
      <c r="B5766" t="s">
        <v>4635</v>
      </c>
      <c r="C5766" t="s">
        <v>45689</v>
      </c>
      <c r="D5766" t="s">
        <v>45690</v>
      </c>
      <c r="E5766" t="s">
        <v>4671</v>
      </c>
      <c r="F5766" t="s">
        <v>45691</v>
      </c>
      <c r="G5766" t="s">
        <v>3917</v>
      </c>
      <c r="H5766">
        <v>1028.03</v>
      </c>
      <c r="I5766">
        <v>41.2</v>
      </c>
      <c r="K5766" t="s">
        <v>45692</v>
      </c>
      <c r="L5766">
        <v>4638</v>
      </c>
      <c r="M5766">
        <v>13783</v>
      </c>
      <c r="N5766" t="s">
        <v>4674</v>
      </c>
      <c r="O5766" t="s">
        <v>45693</v>
      </c>
    </row>
    <row r="5767" spans="1:15" x14ac:dyDescent="0.3">
      <c r="A5767" t="s">
        <v>45694</v>
      </c>
      <c r="B5767" t="s">
        <v>4635</v>
      </c>
      <c r="C5767" t="s">
        <v>45695</v>
      </c>
      <c r="D5767" t="s">
        <v>45696</v>
      </c>
      <c r="E5767" t="s">
        <v>4671</v>
      </c>
      <c r="F5767" t="s">
        <v>45697</v>
      </c>
      <c r="G5767" t="s">
        <v>3917</v>
      </c>
      <c r="H5767">
        <v>1183.44</v>
      </c>
      <c r="I5767">
        <v>41</v>
      </c>
      <c r="K5767" t="s">
        <v>45698</v>
      </c>
      <c r="L5767">
        <v>4190</v>
      </c>
      <c r="M5767">
        <v>14150</v>
      </c>
      <c r="N5767" t="s">
        <v>4674</v>
      </c>
      <c r="O5767" t="s">
        <v>45699</v>
      </c>
    </row>
    <row r="5768" spans="1:15" x14ac:dyDescent="0.3">
      <c r="A5768" t="s">
        <v>45700</v>
      </c>
      <c r="B5768" t="s">
        <v>4635</v>
      </c>
      <c r="C5768" t="s">
        <v>45701</v>
      </c>
      <c r="D5768" t="s">
        <v>45702</v>
      </c>
      <c r="E5768" t="s">
        <v>4671</v>
      </c>
      <c r="F5768" t="s">
        <v>45703</v>
      </c>
      <c r="G5768" t="s">
        <v>3917</v>
      </c>
      <c r="H5768">
        <v>1170.1400000000001</v>
      </c>
      <c r="I5768">
        <v>40.700000000000003</v>
      </c>
      <c r="K5768" t="s">
        <v>45704</v>
      </c>
      <c r="L5768">
        <v>3579</v>
      </c>
      <c r="M5768">
        <v>14195</v>
      </c>
      <c r="N5768" t="s">
        <v>4674</v>
      </c>
      <c r="O5768" t="s">
        <v>45705</v>
      </c>
    </row>
    <row r="5769" spans="1:15" x14ac:dyDescent="0.3">
      <c r="A5769" t="s">
        <v>45706</v>
      </c>
      <c r="B5769" t="s">
        <v>4635</v>
      </c>
      <c r="C5769" t="s">
        <v>45707</v>
      </c>
      <c r="D5769" t="s">
        <v>45708</v>
      </c>
      <c r="E5769" t="s">
        <v>4671</v>
      </c>
      <c r="F5769" t="s">
        <v>45709</v>
      </c>
      <c r="G5769" t="s">
        <v>3917</v>
      </c>
      <c r="H5769">
        <v>1061.56</v>
      </c>
      <c r="I5769">
        <v>41.4</v>
      </c>
      <c r="K5769" t="s">
        <v>45710</v>
      </c>
      <c r="L5769">
        <v>26262</v>
      </c>
      <c r="M5769">
        <v>13914</v>
      </c>
      <c r="N5769" t="s">
        <v>4674</v>
      </c>
      <c r="O5769" t="s">
        <v>45711</v>
      </c>
    </row>
    <row r="5770" spans="1:15" x14ac:dyDescent="0.3">
      <c r="A5770" t="s">
        <v>45712</v>
      </c>
      <c r="B5770" t="s">
        <v>4635</v>
      </c>
      <c r="C5770" t="s">
        <v>45713</v>
      </c>
      <c r="D5770" t="s">
        <v>45714</v>
      </c>
      <c r="E5770" t="s">
        <v>4671</v>
      </c>
      <c r="F5770" t="s">
        <v>45715</v>
      </c>
      <c r="G5770" t="s">
        <v>3917</v>
      </c>
      <c r="H5770">
        <v>1064.98</v>
      </c>
      <c r="I5770">
        <v>41.6</v>
      </c>
      <c r="K5770" t="s">
        <v>45716</v>
      </c>
      <c r="L5770">
        <v>28485</v>
      </c>
      <c r="M5770">
        <v>14114</v>
      </c>
      <c r="N5770" t="s">
        <v>4674</v>
      </c>
      <c r="O5770" t="s">
        <v>45717</v>
      </c>
    </row>
    <row r="5771" spans="1:15" x14ac:dyDescent="0.3">
      <c r="A5771" t="s">
        <v>45718</v>
      </c>
      <c r="B5771" t="s">
        <v>4635</v>
      </c>
      <c r="C5771" t="s">
        <v>45719</v>
      </c>
      <c r="D5771" t="s">
        <v>45720</v>
      </c>
      <c r="E5771" t="s">
        <v>4671</v>
      </c>
      <c r="F5771" t="s">
        <v>45721</v>
      </c>
      <c r="G5771" t="s">
        <v>3917</v>
      </c>
      <c r="H5771">
        <v>1011.45</v>
      </c>
      <c r="I5771">
        <v>40.700000000000003</v>
      </c>
      <c r="K5771" t="s">
        <v>45722</v>
      </c>
      <c r="L5771">
        <v>38895</v>
      </c>
      <c r="M5771">
        <v>12999</v>
      </c>
      <c r="N5771" t="s">
        <v>4674</v>
      </c>
      <c r="O5771" t="s">
        <v>45723</v>
      </c>
    </row>
    <row r="5772" spans="1:15" x14ac:dyDescent="0.3">
      <c r="A5772" t="s">
        <v>45724</v>
      </c>
      <c r="B5772" t="s">
        <v>4635</v>
      </c>
      <c r="C5772" t="s">
        <v>45725</v>
      </c>
      <c r="D5772" t="s">
        <v>45726</v>
      </c>
      <c r="E5772" t="s">
        <v>4671</v>
      </c>
      <c r="F5772" t="s">
        <v>45727</v>
      </c>
      <c r="G5772" t="s">
        <v>3917</v>
      </c>
      <c r="H5772">
        <v>1054.9000000000001</v>
      </c>
      <c r="I5772">
        <v>41.2</v>
      </c>
      <c r="K5772" t="s">
        <v>45728</v>
      </c>
      <c r="L5772">
        <v>24586</v>
      </c>
      <c r="M5772">
        <v>13741</v>
      </c>
      <c r="N5772" t="s">
        <v>4674</v>
      </c>
      <c r="O5772" t="s">
        <v>45729</v>
      </c>
    </row>
    <row r="5773" spans="1:15" x14ac:dyDescent="0.3">
      <c r="A5773" t="s">
        <v>45730</v>
      </c>
      <c r="B5773" t="s">
        <v>4635</v>
      </c>
      <c r="C5773" t="s">
        <v>45731</v>
      </c>
      <c r="D5773" t="s">
        <v>45732</v>
      </c>
      <c r="E5773" t="s">
        <v>4671</v>
      </c>
      <c r="F5773" t="s">
        <v>45733</v>
      </c>
      <c r="G5773" t="s">
        <v>3917</v>
      </c>
      <c r="H5773">
        <v>1058.8900000000001</v>
      </c>
      <c r="I5773">
        <v>41.9</v>
      </c>
      <c r="K5773" t="s">
        <v>45734</v>
      </c>
      <c r="L5773">
        <v>24360</v>
      </c>
      <c r="M5773">
        <v>14025</v>
      </c>
      <c r="N5773" t="s">
        <v>4674</v>
      </c>
      <c r="O5773" t="s">
        <v>45735</v>
      </c>
    </row>
    <row r="5774" spans="1:15" x14ac:dyDescent="0.3">
      <c r="A5774" t="s">
        <v>45736</v>
      </c>
      <c r="B5774" t="s">
        <v>4635</v>
      </c>
      <c r="C5774" t="s">
        <v>45737</v>
      </c>
      <c r="D5774" t="s">
        <v>45738</v>
      </c>
      <c r="E5774" t="s">
        <v>4671</v>
      </c>
      <c r="F5774" t="s">
        <v>45739</v>
      </c>
      <c r="G5774" t="s">
        <v>3917</v>
      </c>
      <c r="H5774">
        <v>1029.03</v>
      </c>
      <c r="I5774">
        <v>41.3</v>
      </c>
      <c r="K5774" t="s">
        <v>45740</v>
      </c>
      <c r="L5774">
        <v>30799</v>
      </c>
      <c r="M5774">
        <v>13461</v>
      </c>
      <c r="N5774" t="s">
        <v>4674</v>
      </c>
      <c r="O5774" t="s">
        <v>45741</v>
      </c>
    </row>
    <row r="5775" spans="1:15" x14ac:dyDescent="0.3">
      <c r="A5775" t="s">
        <v>45742</v>
      </c>
      <c r="B5775" t="s">
        <v>4635</v>
      </c>
      <c r="C5775" t="s">
        <v>45743</v>
      </c>
      <c r="D5775" t="s">
        <v>45744</v>
      </c>
      <c r="E5775" t="s">
        <v>4671</v>
      </c>
      <c r="F5775" t="s">
        <v>45745</v>
      </c>
      <c r="G5775" t="s">
        <v>3917</v>
      </c>
      <c r="H5775">
        <v>1040.3800000000001</v>
      </c>
      <c r="I5775">
        <v>41.3</v>
      </c>
      <c r="K5775" t="s">
        <v>45746</v>
      </c>
      <c r="L5775">
        <v>18148</v>
      </c>
      <c r="M5775">
        <v>13688</v>
      </c>
      <c r="N5775" t="s">
        <v>4674</v>
      </c>
      <c r="O5775" t="s">
        <v>45747</v>
      </c>
    </row>
    <row r="5776" spans="1:15" x14ac:dyDescent="0.3">
      <c r="A5776" t="s">
        <v>45748</v>
      </c>
      <c r="B5776" t="s">
        <v>4635</v>
      </c>
      <c r="C5776" t="s">
        <v>45749</v>
      </c>
      <c r="D5776" t="s">
        <v>45750</v>
      </c>
      <c r="E5776" t="s">
        <v>4671</v>
      </c>
      <c r="F5776" t="s">
        <v>45751</v>
      </c>
      <c r="G5776" t="s">
        <v>3917</v>
      </c>
      <c r="H5776">
        <v>1208.5899999999999</v>
      </c>
      <c r="I5776">
        <v>41.4</v>
      </c>
      <c r="K5776" t="s">
        <v>45752</v>
      </c>
      <c r="L5776">
        <v>22572</v>
      </c>
      <c r="M5776">
        <v>13982</v>
      </c>
      <c r="N5776" t="s">
        <v>4674</v>
      </c>
      <c r="O5776" t="s">
        <v>45753</v>
      </c>
    </row>
    <row r="5777" spans="1:15" x14ac:dyDescent="0.3">
      <c r="A5777" t="s">
        <v>45754</v>
      </c>
      <c r="B5777" t="s">
        <v>4635</v>
      </c>
      <c r="C5777" t="s">
        <v>45755</v>
      </c>
      <c r="D5777" t="s">
        <v>45756</v>
      </c>
      <c r="E5777" t="s">
        <v>4671</v>
      </c>
      <c r="F5777" t="s">
        <v>45757</v>
      </c>
      <c r="G5777" t="s">
        <v>3917</v>
      </c>
      <c r="H5777">
        <v>1038.03</v>
      </c>
      <c r="I5777">
        <v>41</v>
      </c>
      <c r="K5777" t="s">
        <v>45758</v>
      </c>
      <c r="L5777">
        <v>26442</v>
      </c>
      <c r="M5777">
        <v>13551</v>
      </c>
      <c r="N5777" t="s">
        <v>4674</v>
      </c>
      <c r="O5777" t="s">
        <v>45759</v>
      </c>
    </row>
    <row r="5778" spans="1:15" x14ac:dyDescent="0.3">
      <c r="A5778" t="s">
        <v>45760</v>
      </c>
      <c r="B5778" t="s">
        <v>4635</v>
      </c>
      <c r="C5778" t="s">
        <v>45761</v>
      </c>
      <c r="D5778" t="s">
        <v>45762</v>
      </c>
      <c r="E5778" t="s">
        <v>4671</v>
      </c>
      <c r="F5778" t="s">
        <v>45763</v>
      </c>
      <c r="G5778" t="s">
        <v>3917</v>
      </c>
      <c r="H5778">
        <v>1032.47</v>
      </c>
      <c r="I5778">
        <v>40.9</v>
      </c>
      <c r="K5778" t="s">
        <v>45764</v>
      </c>
      <c r="L5778">
        <v>24180</v>
      </c>
      <c r="M5778">
        <v>14163</v>
      </c>
      <c r="N5778" t="s">
        <v>4674</v>
      </c>
      <c r="O5778" t="s">
        <v>45765</v>
      </c>
    </row>
    <row r="5779" spans="1:15" x14ac:dyDescent="0.3">
      <c r="A5779" t="s">
        <v>45766</v>
      </c>
      <c r="B5779" t="s">
        <v>4635</v>
      </c>
      <c r="C5779" t="s">
        <v>45767</v>
      </c>
      <c r="D5779" t="s">
        <v>45768</v>
      </c>
      <c r="E5779" t="s">
        <v>4671</v>
      </c>
      <c r="F5779" t="s">
        <v>45769</v>
      </c>
      <c r="G5779" t="s">
        <v>3917</v>
      </c>
      <c r="H5779">
        <v>1030.1099999999999</v>
      </c>
      <c r="I5779">
        <v>40.700000000000003</v>
      </c>
      <c r="K5779" t="s">
        <v>45770</v>
      </c>
      <c r="L5779">
        <v>11369</v>
      </c>
      <c r="M5779">
        <v>14054</v>
      </c>
      <c r="N5779" t="s">
        <v>4674</v>
      </c>
      <c r="O5779" t="s">
        <v>45771</v>
      </c>
    </row>
    <row r="5780" spans="1:15" x14ac:dyDescent="0.3">
      <c r="A5780" t="s">
        <v>45772</v>
      </c>
      <c r="B5780" t="s">
        <v>4635</v>
      </c>
      <c r="C5780" t="s">
        <v>45773</v>
      </c>
      <c r="D5780" t="s">
        <v>45774</v>
      </c>
      <c r="E5780" t="s">
        <v>4671</v>
      </c>
      <c r="F5780" t="s">
        <v>45775</v>
      </c>
      <c r="G5780" t="s">
        <v>3917</v>
      </c>
      <c r="H5780">
        <v>1020.01</v>
      </c>
      <c r="I5780">
        <v>41.1</v>
      </c>
      <c r="K5780" t="s">
        <v>45776</v>
      </c>
      <c r="L5780">
        <v>7874</v>
      </c>
      <c r="M5780">
        <v>13878</v>
      </c>
      <c r="N5780" t="s">
        <v>4674</v>
      </c>
      <c r="O5780" t="s">
        <v>45777</v>
      </c>
    </row>
    <row r="5781" spans="1:15" x14ac:dyDescent="0.3">
      <c r="A5781" t="s">
        <v>45778</v>
      </c>
      <c r="B5781" t="s">
        <v>4635</v>
      </c>
      <c r="C5781" t="s">
        <v>45779</v>
      </c>
      <c r="D5781" t="s">
        <v>45780</v>
      </c>
      <c r="E5781" t="s">
        <v>4671</v>
      </c>
      <c r="F5781" t="s">
        <v>45781</v>
      </c>
      <c r="G5781" t="s">
        <v>3917</v>
      </c>
      <c r="H5781">
        <v>1046.03</v>
      </c>
      <c r="I5781">
        <v>41</v>
      </c>
      <c r="K5781" t="s">
        <v>45782</v>
      </c>
      <c r="L5781">
        <v>11198</v>
      </c>
      <c r="M5781">
        <v>14004</v>
      </c>
      <c r="N5781" t="s">
        <v>4674</v>
      </c>
      <c r="O5781" t="s">
        <v>45783</v>
      </c>
    </row>
    <row r="5782" spans="1:15" x14ac:dyDescent="0.3">
      <c r="A5782" t="s">
        <v>45784</v>
      </c>
      <c r="B5782" t="s">
        <v>4635</v>
      </c>
      <c r="C5782" t="s">
        <v>45785</v>
      </c>
      <c r="D5782" t="s">
        <v>45786</v>
      </c>
      <c r="E5782" t="s">
        <v>4671</v>
      </c>
      <c r="F5782" t="s">
        <v>45787</v>
      </c>
      <c r="G5782" t="s">
        <v>3917</v>
      </c>
      <c r="H5782">
        <v>1101.02</v>
      </c>
      <c r="I5782">
        <v>40.799999999999997</v>
      </c>
      <c r="K5782" t="s">
        <v>45788</v>
      </c>
      <c r="L5782">
        <v>6906</v>
      </c>
      <c r="M5782">
        <v>13870</v>
      </c>
      <c r="N5782" t="s">
        <v>4674</v>
      </c>
      <c r="O5782" t="s">
        <v>45789</v>
      </c>
    </row>
    <row r="5783" spans="1:15" x14ac:dyDescent="0.3">
      <c r="A5783" t="s">
        <v>45790</v>
      </c>
      <c r="B5783" t="s">
        <v>4635</v>
      </c>
      <c r="C5783" t="s">
        <v>45791</v>
      </c>
      <c r="D5783" t="s">
        <v>45792</v>
      </c>
      <c r="E5783" t="s">
        <v>4671</v>
      </c>
      <c r="F5783" t="s">
        <v>45793</v>
      </c>
      <c r="G5783" t="s">
        <v>3917</v>
      </c>
      <c r="H5783">
        <v>1030.9100000000001</v>
      </c>
      <c r="I5783">
        <v>41.2</v>
      </c>
      <c r="K5783" t="s">
        <v>45794</v>
      </c>
      <c r="L5783">
        <v>14905</v>
      </c>
      <c r="M5783">
        <v>13710</v>
      </c>
      <c r="N5783" t="s">
        <v>4674</v>
      </c>
      <c r="O5783" t="s">
        <v>45795</v>
      </c>
    </row>
    <row r="5784" spans="1:15" x14ac:dyDescent="0.3">
      <c r="A5784" t="s">
        <v>45796</v>
      </c>
      <c r="B5784" t="s">
        <v>4635</v>
      </c>
      <c r="C5784" t="s">
        <v>45797</v>
      </c>
      <c r="D5784" t="s">
        <v>45798</v>
      </c>
      <c r="E5784" t="s">
        <v>4671</v>
      </c>
      <c r="F5784" t="s">
        <v>45799</v>
      </c>
      <c r="G5784" t="s">
        <v>3917</v>
      </c>
      <c r="H5784">
        <v>1057.8499999999999</v>
      </c>
      <c r="I5784">
        <v>41.8</v>
      </c>
      <c r="K5784" t="s">
        <v>45800</v>
      </c>
      <c r="L5784">
        <v>21059</v>
      </c>
      <c r="M5784">
        <v>13930</v>
      </c>
      <c r="N5784" t="s">
        <v>4674</v>
      </c>
      <c r="O5784" t="s">
        <v>45801</v>
      </c>
    </row>
    <row r="5785" spans="1:15" x14ac:dyDescent="0.3">
      <c r="A5785" t="s">
        <v>45802</v>
      </c>
      <c r="B5785" t="s">
        <v>4635</v>
      </c>
      <c r="C5785" t="s">
        <v>45803</v>
      </c>
      <c r="D5785" t="s">
        <v>45804</v>
      </c>
      <c r="E5785" t="s">
        <v>4671</v>
      </c>
      <c r="F5785" t="s">
        <v>45805</v>
      </c>
      <c r="G5785" t="s">
        <v>3917</v>
      </c>
      <c r="H5785">
        <v>1097.92</v>
      </c>
      <c r="I5785">
        <v>38.299999999999997</v>
      </c>
      <c r="K5785" t="s">
        <v>45806</v>
      </c>
      <c r="L5785">
        <v>13415</v>
      </c>
      <c r="M5785">
        <v>12298</v>
      </c>
      <c r="N5785" t="s">
        <v>4674</v>
      </c>
      <c r="O5785" t="s">
        <v>45807</v>
      </c>
    </row>
    <row r="5786" spans="1:15" x14ac:dyDescent="0.3">
      <c r="A5786" t="s">
        <v>45808</v>
      </c>
      <c r="B5786" t="s">
        <v>4635</v>
      </c>
      <c r="C5786" t="s">
        <v>45809</v>
      </c>
      <c r="D5786" t="s">
        <v>45810</v>
      </c>
      <c r="E5786" t="s">
        <v>4671</v>
      </c>
      <c r="F5786" t="s">
        <v>45811</v>
      </c>
      <c r="G5786" t="s">
        <v>3917</v>
      </c>
      <c r="H5786">
        <v>1151.1400000000001</v>
      </c>
      <c r="I5786">
        <v>41.7</v>
      </c>
      <c r="K5786" t="s">
        <v>45812</v>
      </c>
      <c r="L5786">
        <v>11603</v>
      </c>
      <c r="M5786">
        <v>13945</v>
      </c>
      <c r="N5786" t="s">
        <v>4674</v>
      </c>
      <c r="O5786" t="s">
        <v>45813</v>
      </c>
    </row>
    <row r="5787" spans="1:15" x14ac:dyDescent="0.3">
      <c r="A5787" t="s">
        <v>45814</v>
      </c>
      <c r="B5787" t="s">
        <v>4635</v>
      </c>
      <c r="C5787" t="s">
        <v>45815</v>
      </c>
      <c r="D5787" t="s">
        <v>45816</v>
      </c>
      <c r="E5787" t="s">
        <v>4671</v>
      </c>
      <c r="F5787" t="s">
        <v>45817</v>
      </c>
      <c r="G5787" t="s">
        <v>3917</v>
      </c>
      <c r="H5787">
        <v>1061.54</v>
      </c>
      <c r="I5787">
        <v>40.5</v>
      </c>
      <c r="K5787" t="s">
        <v>45818</v>
      </c>
      <c r="L5787">
        <v>14498</v>
      </c>
      <c r="M5787">
        <v>14014</v>
      </c>
      <c r="N5787" t="s">
        <v>4674</v>
      </c>
      <c r="O5787" t="s">
        <v>45819</v>
      </c>
    </row>
    <row r="5788" spans="1:15" x14ac:dyDescent="0.3">
      <c r="A5788" t="s">
        <v>45820</v>
      </c>
      <c r="B5788" t="s">
        <v>4635</v>
      </c>
      <c r="C5788" t="s">
        <v>45821</v>
      </c>
      <c r="D5788" t="s">
        <v>45822</v>
      </c>
      <c r="E5788" t="s">
        <v>4671</v>
      </c>
      <c r="F5788" t="s">
        <v>45823</v>
      </c>
      <c r="G5788" t="s">
        <v>3917</v>
      </c>
      <c r="H5788">
        <v>1033.4100000000001</v>
      </c>
      <c r="I5788">
        <v>41.8</v>
      </c>
      <c r="K5788" t="s">
        <v>45824</v>
      </c>
      <c r="L5788">
        <v>12172</v>
      </c>
      <c r="M5788">
        <v>14477</v>
      </c>
      <c r="N5788" t="s">
        <v>4674</v>
      </c>
      <c r="O5788" t="s">
        <v>45825</v>
      </c>
    </row>
    <row r="5789" spans="1:15" x14ac:dyDescent="0.3">
      <c r="A5789" t="s">
        <v>45826</v>
      </c>
      <c r="B5789" t="s">
        <v>4635</v>
      </c>
      <c r="C5789" t="s">
        <v>45827</v>
      </c>
      <c r="D5789" t="s">
        <v>45828</v>
      </c>
      <c r="E5789" t="s">
        <v>4671</v>
      </c>
      <c r="F5789" t="s">
        <v>45829</v>
      </c>
      <c r="G5789" t="s">
        <v>3917</v>
      </c>
      <c r="H5789">
        <v>1033.68</v>
      </c>
      <c r="I5789">
        <v>41.8</v>
      </c>
      <c r="K5789" t="s">
        <v>45830</v>
      </c>
      <c r="L5789">
        <v>18800</v>
      </c>
      <c r="M5789">
        <v>13879</v>
      </c>
      <c r="N5789" t="s">
        <v>4674</v>
      </c>
      <c r="O5789" t="s">
        <v>45831</v>
      </c>
    </row>
    <row r="5790" spans="1:15" x14ac:dyDescent="0.3">
      <c r="A5790" t="s">
        <v>45832</v>
      </c>
      <c r="B5790" t="s">
        <v>4635</v>
      </c>
      <c r="C5790" t="s">
        <v>45833</v>
      </c>
      <c r="D5790" t="s">
        <v>45834</v>
      </c>
      <c r="E5790" t="s">
        <v>4671</v>
      </c>
      <c r="F5790" t="s">
        <v>45835</v>
      </c>
      <c r="G5790" t="s">
        <v>3917</v>
      </c>
      <c r="H5790">
        <v>1024.8</v>
      </c>
      <c r="I5790">
        <v>41.7</v>
      </c>
      <c r="K5790" t="s">
        <v>45836</v>
      </c>
      <c r="L5790">
        <v>11464</v>
      </c>
      <c r="M5790">
        <v>14397</v>
      </c>
      <c r="N5790" t="s">
        <v>4674</v>
      </c>
      <c r="O5790" t="s">
        <v>45837</v>
      </c>
    </row>
    <row r="5791" spans="1:15" x14ac:dyDescent="0.3">
      <c r="A5791" t="s">
        <v>45838</v>
      </c>
      <c r="B5791" t="s">
        <v>4635</v>
      </c>
      <c r="C5791" t="s">
        <v>45839</v>
      </c>
      <c r="D5791" t="s">
        <v>45840</v>
      </c>
      <c r="E5791" t="s">
        <v>4671</v>
      </c>
      <c r="F5791" t="s">
        <v>45841</v>
      </c>
      <c r="G5791" t="s">
        <v>3917</v>
      </c>
      <c r="H5791">
        <v>1014.52</v>
      </c>
      <c r="I5791">
        <v>41.3</v>
      </c>
      <c r="K5791" t="s">
        <v>45842</v>
      </c>
      <c r="L5791">
        <v>15742</v>
      </c>
      <c r="M5791">
        <v>14078</v>
      </c>
      <c r="N5791" t="s">
        <v>4674</v>
      </c>
      <c r="O5791" t="s">
        <v>45843</v>
      </c>
    </row>
    <row r="5792" spans="1:15" x14ac:dyDescent="0.3">
      <c r="A5792" t="s">
        <v>45844</v>
      </c>
      <c r="B5792" t="s">
        <v>4635</v>
      </c>
      <c r="C5792" t="s">
        <v>45845</v>
      </c>
      <c r="D5792" t="s">
        <v>45846</v>
      </c>
      <c r="E5792" t="s">
        <v>4671</v>
      </c>
      <c r="F5792" t="s">
        <v>45847</v>
      </c>
      <c r="G5792" t="s">
        <v>3917</v>
      </c>
      <c r="H5792">
        <v>1044.54</v>
      </c>
      <c r="I5792">
        <v>42</v>
      </c>
      <c r="K5792" t="s">
        <v>45848</v>
      </c>
      <c r="L5792">
        <v>18919</v>
      </c>
      <c r="M5792">
        <v>13969</v>
      </c>
      <c r="N5792" t="s">
        <v>4674</v>
      </c>
      <c r="O5792" t="s">
        <v>45849</v>
      </c>
    </row>
    <row r="5793" spans="1:15" x14ac:dyDescent="0.3">
      <c r="A5793" t="s">
        <v>45850</v>
      </c>
      <c r="B5793" t="s">
        <v>4635</v>
      </c>
      <c r="C5793" t="s">
        <v>45851</v>
      </c>
      <c r="D5793" t="s">
        <v>45852</v>
      </c>
      <c r="E5793" t="s">
        <v>4671</v>
      </c>
      <c r="F5793" t="s">
        <v>45853</v>
      </c>
      <c r="G5793" t="s">
        <v>3917</v>
      </c>
      <c r="H5793">
        <v>1013.6</v>
      </c>
      <c r="I5793">
        <v>41.5</v>
      </c>
      <c r="K5793" t="s">
        <v>45854</v>
      </c>
      <c r="L5793">
        <v>37339</v>
      </c>
      <c r="M5793">
        <v>14038</v>
      </c>
      <c r="N5793" t="s">
        <v>4674</v>
      </c>
      <c r="O5793" t="s">
        <v>45855</v>
      </c>
    </row>
    <row r="5794" spans="1:15" x14ac:dyDescent="0.3">
      <c r="A5794" t="s">
        <v>45856</v>
      </c>
      <c r="B5794" t="s">
        <v>4635</v>
      </c>
      <c r="C5794" t="s">
        <v>45857</v>
      </c>
      <c r="D5794" t="s">
        <v>45858</v>
      </c>
      <c r="E5794" t="s">
        <v>4671</v>
      </c>
      <c r="F5794" t="s">
        <v>45859</v>
      </c>
      <c r="G5794" t="s">
        <v>3917</v>
      </c>
      <c r="H5794">
        <v>1039.56</v>
      </c>
      <c r="I5794">
        <v>42.1</v>
      </c>
      <c r="K5794" t="s">
        <v>45860</v>
      </c>
      <c r="L5794">
        <v>27748</v>
      </c>
      <c r="M5794">
        <v>13998</v>
      </c>
      <c r="N5794" t="s">
        <v>4674</v>
      </c>
      <c r="O5794" t="s">
        <v>45861</v>
      </c>
    </row>
    <row r="5795" spans="1:15" x14ac:dyDescent="0.3">
      <c r="A5795" t="s">
        <v>45862</v>
      </c>
      <c r="B5795" t="s">
        <v>4635</v>
      </c>
      <c r="C5795" t="s">
        <v>45863</v>
      </c>
      <c r="D5795" t="s">
        <v>45864</v>
      </c>
      <c r="E5795" t="s">
        <v>4671</v>
      </c>
      <c r="F5795" t="s">
        <v>45865</v>
      </c>
      <c r="G5795" t="s">
        <v>3917</v>
      </c>
      <c r="H5795">
        <v>919.07899999999995</v>
      </c>
      <c r="I5795">
        <v>39.799999999999997</v>
      </c>
      <c r="K5795" t="s">
        <v>45866</v>
      </c>
      <c r="L5795">
        <v>25824</v>
      </c>
      <c r="M5795">
        <v>12822</v>
      </c>
      <c r="N5795" t="s">
        <v>4674</v>
      </c>
      <c r="O5795" t="s">
        <v>45867</v>
      </c>
    </row>
    <row r="5796" spans="1:15" x14ac:dyDescent="0.3">
      <c r="A5796" t="s">
        <v>45868</v>
      </c>
      <c r="B5796" t="s">
        <v>4635</v>
      </c>
      <c r="C5796" t="s">
        <v>45869</v>
      </c>
      <c r="D5796" t="s">
        <v>45870</v>
      </c>
      <c r="E5796" t="s">
        <v>4671</v>
      </c>
      <c r="F5796" t="s">
        <v>45871</v>
      </c>
      <c r="G5796" t="s">
        <v>3917</v>
      </c>
      <c r="H5796">
        <v>1041.5</v>
      </c>
      <c r="I5796">
        <v>42</v>
      </c>
      <c r="K5796" t="s">
        <v>45872</v>
      </c>
      <c r="L5796">
        <v>26084</v>
      </c>
      <c r="M5796">
        <v>14022</v>
      </c>
      <c r="N5796" t="s">
        <v>4674</v>
      </c>
      <c r="O5796" t="s">
        <v>45873</v>
      </c>
    </row>
    <row r="5797" spans="1:15" x14ac:dyDescent="0.3">
      <c r="A5797" t="s">
        <v>45874</v>
      </c>
      <c r="B5797" t="s">
        <v>4635</v>
      </c>
      <c r="C5797" t="s">
        <v>45875</v>
      </c>
      <c r="D5797" t="s">
        <v>45876</v>
      </c>
      <c r="E5797" t="s">
        <v>4671</v>
      </c>
      <c r="F5797" t="s">
        <v>45877</v>
      </c>
      <c r="G5797" t="s">
        <v>3917</v>
      </c>
      <c r="H5797">
        <v>1042.69</v>
      </c>
      <c r="I5797">
        <v>41.9</v>
      </c>
      <c r="K5797" t="s">
        <v>45878</v>
      </c>
      <c r="L5797">
        <v>23443</v>
      </c>
      <c r="M5797">
        <v>14459</v>
      </c>
      <c r="N5797" t="s">
        <v>4674</v>
      </c>
      <c r="O5797" t="s">
        <v>45879</v>
      </c>
    </row>
    <row r="5798" spans="1:15" x14ac:dyDescent="0.3">
      <c r="A5798" t="s">
        <v>45880</v>
      </c>
      <c r="B5798" t="s">
        <v>4635</v>
      </c>
      <c r="C5798" t="s">
        <v>45881</v>
      </c>
      <c r="D5798" t="s">
        <v>45882</v>
      </c>
      <c r="E5798" t="s">
        <v>4671</v>
      </c>
      <c r="F5798" t="s">
        <v>45883</v>
      </c>
      <c r="G5798" t="s">
        <v>3917</v>
      </c>
      <c r="H5798">
        <v>1134.6199999999999</v>
      </c>
      <c r="I5798">
        <v>41</v>
      </c>
      <c r="K5798" t="s">
        <v>45884</v>
      </c>
      <c r="L5798">
        <v>39814</v>
      </c>
      <c r="M5798">
        <v>13321</v>
      </c>
      <c r="N5798" t="s">
        <v>4674</v>
      </c>
      <c r="O5798" t="s">
        <v>45885</v>
      </c>
    </row>
    <row r="5799" spans="1:15" x14ac:dyDescent="0.3">
      <c r="A5799" t="s">
        <v>45886</v>
      </c>
      <c r="B5799" t="s">
        <v>4635</v>
      </c>
      <c r="C5799" t="s">
        <v>45887</v>
      </c>
      <c r="D5799" t="s">
        <v>45888</v>
      </c>
      <c r="E5799" t="s">
        <v>4671</v>
      </c>
      <c r="F5799" t="s">
        <v>45889</v>
      </c>
      <c r="G5799" t="s">
        <v>3917</v>
      </c>
      <c r="H5799">
        <v>1055.29</v>
      </c>
      <c r="I5799">
        <v>41.5</v>
      </c>
      <c r="K5799" t="s">
        <v>45890</v>
      </c>
      <c r="L5799">
        <v>15602</v>
      </c>
      <c r="M5799">
        <v>14089</v>
      </c>
      <c r="N5799" t="s">
        <v>4674</v>
      </c>
      <c r="O5799" t="s">
        <v>45891</v>
      </c>
    </row>
    <row r="5800" spans="1:15" x14ac:dyDescent="0.3">
      <c r="A5800" t="s">
        <v>45892</v>
      </c>
      <c r="B5800" t="s">
        <v>4635</v>
      </c>
      <c r="C5800" t="s">
        <v>45893</v>
      </c>
      <c r="D5800" t="s">
        <v>45894</v>
      </c>
      <c r="E5800" t="s">
        <v>4671</v>
      </c>
      <c r="F5800" t="s">
        <v>45895</v>
      </c>
      <c r="G5800" t="s">
        <v>3917</v>
      </c>
      <c r="H5800">
        <v>1015.91</v>
      </c>
      <c r="I5800">
        <v>40.799999999999997</v>
      </c>
      <c r="K5800" t="s">
        <v>45896</v>
      </c>
      <c r="L5800">
        <v>9986</v>
      </c>
      <c r="M5800">
        <v>13868</v>
      </c>
      <c r="N5800" t="s">
        <v>4674</v>
      </c>
      <c r="O5800" t="s">
        <v>45897</v>
      </c>
    </row>
    <row r="5801" spans="1:15" x14ac:dyDescent="0.3">
      <c r="A5801" t="s">
        <v>45898</v>
      </c>
      <c r="B5801" t="s">
        <v>4635</v>
      </c>
      <c r="C5801" t="s">
        <v>45899</v>
      </c>
      <c r="D5801" t="s">
        <v>45900</v>
      </c>
      <c r="E5801" t="s">
        <v>4671</v>
      </c>
      <c r="F5801" t="s">
        <v>45901</v>
      </c>
      <c r="G5801" t="s">
        <v>3917</v>
      </c>
      <c r="H5801">
        <v>1198.77</v>
      </c>
      <c r="I5801">
        <v>41.5</v>
      </c>
      <c r="K5801" t="s">
        <v>45902</v>
      </c>
      <c r="L5801">
        <v>22425</v>
      </c>
      <c r="M5801">
        <v>13853</v>
      </c>
      <c r="N5801" t="s">
        <v>4674</v>
      </c>
      <c r="O5801" t="s">
        <v>45903</v>
      </c>
    </row>
    <row r="5802" spans="1:15" x14ac:dyDescent="0.3">
      <c r="A5802" t="s">
        <v>45904</v>
      </c>
      <c r="B5802" t="s">
        <v>4635</v>
      </c>
      <c r="C5802" t="s">
        <v>45905</v>
      </c>
      <c r="D5802" t="s">
        <v>45906</v>
      </c>
      <c r="E5802" t="s">
        <v>4671</v>
      </c>
      <c r="F5802" t="s">
        <v>45907</v>
      </c>
      <c r="G5802" t="s">
        <v>3917</v>
      </c>
      <c r="H5802">
        <v>1038.54</v>
      </c>
      <c r="I5802">
        <v>42.4</v>
      </c>
      <c r="K5802" t="s">
        <v>45908</v>
      </c>
      <c r="L5802">
        <v>46774</v>
      </c>
      <c r="M5802">
        <v>13579</v>
      </c>
      <c r="N5802" t="s">
        <v>4674</v>
      </c>
      <c r="O5802" t="s">
        <v>45909</v>
      </c>
    </row>
    <row r="5803" spans="1:15" x14ac:dyDescent="0.3">
      <c r="A5803" t="s">
        <v>45910</v>
      </c>
      <c r="B5803" t="s">
        <v>4635</v>
      </c>
      <c r="C5803" t="s">
        <v>45911</v>
      </c>
      <c r="D5803" t="s">
        <v>45912</v>
      </c>
      <c r="E5803" t="s">
        <v>4671</v>
      </c>
      <c r="F5803" t="s">
        <v>45913</v>
      </c>
      <c r="G5803" t="s">
        <v>3917</v>
      </c>
      <c r="H5803">
        <v>1024.6099999999999</v>
      </c>
      <c r="I5803">
        <v>40.700000000000003</v>
      </c>
      <c r="K5803" t="s">
        <v>45914</v>
      </c>
      <c r="L5803">
        <v>5623</v>
      </c>
      <c r="M5803">
        <v>13898</v>
      </c>
      <c r="N5803" t="s">
        <v>4674</v>
      </c>
      <c r="O5803" t="s">
        <v>45915</v>
      </c>
    </row>
    <row r="5804" spans="1:15" x14ac:dyDescent="0.3">
      <c r="A5804" t="s">
        <v>45916</v>
      </c>
      <c r="B5804" t="s">
        <v>4635</v>
      </c>
      <c r="C5804" t="s">
        <v>45917</v>
      </c>
      <c r="D5804" t="s">
        <v>45918</v>
      </c>
      <c r="E5804" t="s">
        <v>4671</v>
      </c>
      <c r="F5804" t="s">
        <v>45919</v>
      </c>
      <c r="G5804" t="s">
        <v>3917</v>
      </c>
      <c r="H5804">
        <v>1192.8499999999999</v>
      </c>
      <c r="I5804">
        <v>40.6</v>
      </c>
      <c r="K5804" t="s">
        <v>45920</v>
      </c>
      <c r="L5804">
        <v>37562</v>
      </c>
      <c r="M5804">
        <v>13904</v>
      </c>
      <c r="N5804" t="s">
        <v>4674</v>
      </c>
      <c r="O5804" t="s">
        <v>45921</v>
      </c>
    </row>
    <row r="5805" spans="1:15" x14ac:dyDescent="0.3">
      <c r="A5805" t="s">
        <v>45922</v>
      </c>
      <c r="B5805" t="s">
        <v>4635</v>
      </c>
      <c r="C5805" t="s">
        <v>45923</v>
      </c>
      <c r="D5805" t="s">
        <v>45924</v>
      </c>
      <c r="E5805" t="s">
        <v>4671</v>
      </c>
      <c r="F5805" t="s">
        <v>45925</v>
      </c>
      <c r="G5805" t="s">
        <v>3917</v>
      </c>
      <c r="H5805">
        <v>1120.25</v>
      </c>
      <c r="I5805">
        <v>38</v>
      </c>
      <c r="K5805" t="s">
        <v>45926</v>
      </c>
      <c r="L5805">
        <v>29877</v>
      </c>
      <c r="M5805">
        <v>12210</v>
      </c>
      <c r="N5805" t="s">
        <v>4674</v>
      </c>
      <c r="O5805" t="s">
        <v>45927</v>
      </c>
    </row>
    <row r="5806" spans="1:15" x14ac:dyDescent="0.3">
      <c r="A5806" t="s">
        <v>45928</v>
      </c>
      <c r="B5806" t="s">
        <v>4635</v>
      </c>
      <c r="C5806" t="s">
        <v>45929</v>
      </c>
      <c r="D5806" t="s">
        <v>45930</v>
      </c>
      <c r="E5806" t="s">
        <v>4671</v>
      </c>
      <c r="F5806" t="s">
        <v>45931</v>
      </c>
      <c r="G5806" t="s">
        <v>3917</v>
      </c>
      <c r="H5806">
        <v>1047.53</v>
      </c>
      <c r="I5806">
        <v>42.4</v>
      </c>
      <c r="K5806" t="s">
        <v>45932</v>
      </c>
      <c r="L5806">
        <v>40841</v>
      </c>
      <c r="M5806">
        <v>14567</v>
      </c>
      <c r="N5806" t="s">
        <v>4674</v>
      </c>
      <c r="O5806" t="s">
        <v>45933</v>
      </c>
    </row>
    <row r="5807" spans="1:15" x14ac:dyDescent="0.3">
      <c r="A5807" t="s">
        <v>45934</v>
      </c>
      <c r="B5807" t="s">
        <v>4635</v>
      </c>
      <c r="C5807" t="s">
        <v>45935</v>
      </c>
      <c r="D5807" t="s">
        <v>45936</v>
      </c>
      <c r="E5807" t="s">
        <v>4671</v>
      </c>
      <c r="F5807" t="s">
        <v>45937</v>
      </c>
      <c r="G5807" t="s">
        <v>3917</v>
      </c>
      <c r="H5807">
        <v>1041.8</v>
      </c>
      <c r="I5807">
        <v>41.3</v>
      </c>
      <c r="K5807" t="s">
        <v>45938</v>
      </c>
      <c r="L5807">
        <v>65695</v>
      </c>
      <c r="M5807">
        <v>13926</v>
      </c>
      <c r="N5807" t="s">
        <v>4674</v>
      </c>
      <c r="O5807" t="s">
        <v>45939</v>
      </c>
    </row>
    <row r="5808" spans="1:15" x14ac:dyDescent="0.3">
      <c r="A5808" t="s">
        <v>45940</v>
      </c>
      <c r="B5808" t="s">
        <v>4635</v>
      </c>
      <c r="C5808" t="s">
        <v>45941</v>
      </c>
      <c r="D5808" t="s">
        <v>45942</v>
      </c>
      <c r="E5808" t="s">
        <v>4671</v>
      </c>
      <c r="F5808" t="s">
        <v>45943</v>
      </c>
      <c r="G5808" t="s">
        <v>3917</v>
      </c>
      <c r="H5808">
        <v>1006.68</v>
      </c>
      <c r="I5808">
        <v>42.2</v>
      </c>
      <c r="K5808" t="s">
        <v>45944</v>
      </c>
      <c r="L5808">
        <v>19989</v>
      </c>
      <c r="M5808">
        <v>14674</v>
      </c>
      <c r="N5808" t="s">
        <v>4674</v>
      </c>
      <c r="O5808" t="s">
        <v>45945</v>
      </c>
    </row>
    <row r="5809" spans="1:16" x14ac:dyDescent="0.3">
      <c r="A5809" t="s">
        <v>45946</v>
      </c>
      <c r="B5809" t="s">
        <v>4635</v>
      </c>
      <c r="C5809" t="s">
        <v>45947</v>
      </c>
      <c r="D5809" t="s">
        <v>45948</v>
      </c>
      <c r="E5809" t="s">
        <v>4671</v>
      </c>
      <c r="F5809" t="s">
        <v>45949</v>
      </c>
      <c r="G5809" t="s">
        <v>3917</v>
      </c>
      <c r="H5809">
        <v>1041.4000000000001</v>
      </c>
      <c r="I5809">
        <v>41.5</v>
      </c>
      <c r="K5809" t="s">
        <v>45950</v>
      </c>
      <c r="L5809">
        <v>56227</v>
      </c>
      <c r="M5809">
        <v>13606</v>
      </c>
      <c r="N5809" t="s">
        <v>4674</v>
      </c>
      <c r="O5809" t="s">
        <v>45951</v>
      </c>
    </row>
    <row r="5810" spans="1:16" x14ac:dyDescent="0.3">
      <c r="A5810" t="s">
        <v>45952</v>
      </c>
      <c r="B5810" t="s">
        <v>4635</v>
      </c>
      <c r="C5810" t="s">
        <v>45953</v>
      </c>
      <c r="D5810" t="s">
        <v>45954</v>
      </c>
      <c r="E5810" t="s">
        <v>4671</v>
      </c>
      <c r="F5810" t="s">
        <v>45955</v>
      </c>
      <c r="G5810" t="s">
        <v>3917</v>
      </c>
      <c r="H5810">
        <v>1176.9100000000001</v>
      </c>
      <c r="I5810">
        <v>43.3</v>
      </c>
      <c r="K5810" t="s">
        <v>45956</v>
      </c>
      <c r="L5810">
        <v>95483</v>
      </c>
      <c r="M5810">
        <v>14059</v>
      </c>
      <c r="N5810" t="s">
        <v>4674</v>
      </c>
      <c r="O5810" t="s">
        <v>45957</v>
      </c>
    </row>
    <row r="5811" spans="1:16" x14ac:dyDescent="0.3">
      <c r="A5811" t="s">
        <v>45958</v>
      </c>
      <c r="B5811" t="s">
        <v>4635</v>
      </c>
      <c r="C5811" t="s">
        <v>45959</v>
      </c>
      <c r="D5811" t="s">
        <v>45960</v>
      </c>
      <c r="E5811" t="s">
        <v>4671</v>
      </c>
      <c r="F5811" t="s">
        <v>45961</v>
      </c>
      <c r="G5811" t="s">
        <v>3917</v>
      </c>
      <c r="H5811">
        <v>1062.1300000000001</v>
      </c>
      <c r="I5811">
        <v>40.5</v>
      </c>
      <c r="K5811" t="s">
        <v>45962</v>
      </c>
      <c r="L5811">
        <v>23709</v>
      </c>
      <c r="M5811">
        <v>12200</v>
      </c>
      <c r="N5811" t="s">
        <v>4674</v>
      </c>
      <c r="O5811" t="s">
        <v>45963</v>
      </c>
    </row>
    <row r="5812" spans="1:16" x14ac:dyDescent="0.3">
      <c r="A5812" t="s">
        <v>45964</v>
      </c>
      <c r="B5812" t="s">
        <v>4635</v>
      </c>
      <c r="C5812" t="s">
        <v>45965</v>
      </c>
      <c r="D5812" t="s">
        <v>45966</v>
      </c>
      <c r="E5812" t="s">
        <v>4671</v>
      </c>
      <c r="F5812" t="s">
        <v>45967</v>
      </c>
      <c r="G5812" t="s">
        <v>3917</v>
      </c>
      <c r="H5812">
        <v>1169.25</v>
      </c>
      <c r="I5812">
        <v>42.2</v>
      </c>
      <c r="K5812" t="s">
        <v>45968</v>
      </c>
      <c r="L5812">
        <v>14465</v>
      </c>
      <c r="M5812">
        <v>13863</v>
      </c>
      <c r="N5812" t="s">
        <v>4674</v>
      </c>
      <c r="O5812" t="s">
        <v>45969</v>
      </c>
    </row>
    <row r="5813" spans="1:16" x14ac:dyDescent="0.3">
      <c r="A5813" t="s">
        <v>45970</v>
      </c>
      <c r="B5813" t="s">
        <v>4635</v>
      </c>
      <c r="C5813" t="s">
        <v>45971</v>
      </c>
      <c r="D5813" t="s">
        <v>45972</v>
      </c>
      <c r="E5813" t="s">
        <v>4671</v>
      </c>
      <c r="F5813" t="s">
        <v>45973</v>
      </c>
      <c r="G5813" t="s">
        <v>3917</v>
      </c>
      <c r="H5813">
        <v>977.71900000000005</v>
      </c>
      <c r="I5813">
        <v>40.6</v>
      </c>
      <c r="K5813" t="s">
        <v>45974</v>
      </c>
      <c r="L5813">
        <v>26662</v>
      </c>
      <c r="M5813">
        <v>13830</v>
      </c>
      <c r="N5813" t="s">
        <v>4674</v>
      </c>
      <c r="O5813" t="s">
        <v>45975</v>
      </c>
    </row>
    <row r="5814" spans="1:16" x14ac:dyDescent="0.3">
      <c r="A5814" t="s">
        <v>45976</v>
      </c>
      <c r="B5814" t="s">
        <v>4635</v>
      </c>
      <c r="C5814" t="s">
        <v>45977</v>
      </c>
      <c r="D5814" t="s">
        <v>45978</v>
      </c>
      <c r="E5814" t="s">
        <v>4671</v>
      </c>
      <c r="F5814" t="s">
        <v>45979</v>
      </c>
      <c r="G5814" t="s">
        <v>3917</v>
      </c>
      <c r="H5814">
        <v>1051.52</v>
      </c>
      <c r="I5814">
        <v>41.8</v>
      </c>
      <c r="K5814" t="s">
        <v>45980</v>
      </c>
      <c r="L5814">
        <v>47015</v>
      </c>
      <c r="M5814">
        <v>14257</v>
      </c>
      <c r="N5814" t="s">
        <v>4674</v>
      </c>
      <c r="O5814" t="s">
        <v>45981</v>
      </c>
    </row>
    <row r="5815" spans="1:16" x14ac:dyDescent="0.3">
      <c r="A5815" t="s">
        <v>45982</v>
      </c>
      <c r="B5815" t="s">
        <v>4635</v>
      </c>
      <c r="C5815" t="s">
        <v>45983</v>
      </c>
      <c r="D5815" t="s">
        <v>45984</v>
      </c>
      <c r="E5815" t="s">
        <v>4671</v>
      </c>
      <c r="F5815" t="s">
        <v>45985</v>
      </c>
      <c r="G5815" t="s">
        <v>3917</v>
      </c>
      <c r="H5815">
        <v>1019.43</v>
      </c>
      <c r="I5815">
        <v>41.9</v>
      </c>
      <c r="K5815" t="s">
        <v>45986</v>
      </c>
      <c r="L5815">
        <v>14637</v>
      </c>
      <c r="M5815">
        <v>14178</v>
      </c>
      <c r="N5815" t="s">
        <v>4674</v>
      </c>
      <c r="O5815" t="s">
        <v>45987</v>
      </c>
    </row>
    <row r="5816" spans="1:16" x14ac:dyDescent="0.3">
      <c r="A5816" t="s">
        <v>45988</v>
      </c>
      <c r="B5816" t="s">
        <v>3984</v>
      </c>
      <c r="C5816" t="s">
        <v>45989</v>
      </c>
      <c r="D5816" t="s">
        <v>45990</v>
      </c>
      <c r="E5816" t="s">
        <v>45991</v>
      </c>
      <c r="F5816" t="s">
        <v>45992</v>
      </c>
      <c r="G5816" t="s">
        <v>3917</v>
      </c>
      <c r="H5816">
        <v>51.286499999999997</v>
      </c>
      <c r="I5816">
        <v>50.8</v>
      </c>
      <c r="K5816" t="s">
        <v>45993</v>
      </c>
      <c r="L5816">
        <v>209</v>
      </c>
      <c r="M5816">
        <v>15708</v>
      </c>
      <c r="N5816" t="s">
        <v>45994</v>
      </c>
      <c r="O5816" t="s">
        <v>45995</v>
      </c>
      <c r="P5816" t="s">
        <v>45996</v>
      </c>
    </row>
    <row r="5817" spans="1:16" x14ac:dyDescent="0.3">
      <c r="A5817" t="s">
        <v>777</v>
      </c>
      <c r="B5817" t="s">
        <v>3984</v>
      </c>
      <c r="C5817" t="s">
        <v>45997</v>
      </c>
      <c r="D5817" t="s">
        <v>45998</v>
      </c>
      <c r="E5817" t="s">
        <v>41196</v>
      </c>
      <c r="F5817" t="s">
        <v>45999</v>
      </c>
      <c r="G5817" t="s">
        <v>3989</v>
      </c>
      <c r="H5817">
        <v>59.189900000000002</v>
      </c>
      <c r="I5817">
        <v>52.4</v>
      </c>
      <c r="K5817" t="s">
        <v>46000</v>
      </c>
      <c r="L5817">
        <v>79</v>
      </c>
      <c r="M5817">
        <v>15190</v>
      </c>
      <c r="N5817" t="s">
        <v>9876</v>
      </c>
      <c r="O5817" t="s">
        <v>46001</v>
      </c>
      <c r="P5817" t="s">
        <v>46002</v>
      </c>
    </row>
    <row r="5818" spans="1:16" x14ac:dyDescent="0.3">
      <c r="A5818" t="s">
        <v>46003</v>
      </c>
      <c r="B5818" t="s">
        <v>4267</v>
      </c>
      <c r="C5818" t="s">
        <v>46004</v>
      </c>
      <c r="D5818" t="s">
        <v>46005</v>
      </c>
      <c r="E5818" t="s">
        <v>46006</v>
      </c>
      <c r="F5818" t="s">
        <v>46007</v>
      </c>
      <c r="G5818" t="s">
        <v>3917</v>
      </c>
      <c r="H5818">
        <v>181.2</v>
      </c>
      <c r="I5818">
        <v>31.5</v>
      </c>
      <c r="K5818" t="s">
        <v>46008</v>
      </c>
      <c r="L5818">
        <v>7137</v>
      </c>
      <c r="M5818">
        <v>0</v>
      </c>
      <c r="N5818" t="s">
        <v>9876</v>
      </c>
      <c r="O5818" t="s">
        <v>46009</v>
      </c>
    </row>
    <row r="5819" spans="1:16" x14ac:dyDescent="0.3">
      <c r="A5819" t="s">
        <v>46010</v>
      </c>
      <c r="B5819" t="s">
        <v>4267</v>
      </c>
      <c r="C5819" t="s">
        <v>46011</v>
      </c>
      <c r="D5819" t="s">
        <v>46012</v>
      </c>
      <c r="E5819" t="s">
        <v>46013</v>
      </c>
      <c r="F5819" t="s">
        <v>46014</v>
      </c>
      <c r="G5819" t="s">
        <v>3917</v>
      </c>
      <c r="H5819">
        <v>448.55900000000003</v>
      </c>
      <c r="I5819">
        <v>41</v>
      </c>
      <c r="K5819" t="s">
        <v>46015</v>
      </c>
      <c r="L5819">
        <v>9127</v>
      </c>
      <c r="M5819">
        <v>0</v>
      </c>
      <c r="N5819" t="s">
        <v>9876</v>
      </c>
      <c r="O5819" t="s">
        <v>46016</v>
      </c>
    </row>
    <row r="5820" spans="1:16" x14ac:dyDescent="0.3">
      <c r="A5820" t="s">
        <v>46017</v>
      </c>
      <c r="B5820" t="s">
        <v>4635</v>
      </c>
      <c r="C5820" t="s">
        <v>46018</v>
      </c>
      <c r="D5820" t="s">
        <v>46019</v>
      </c>
      <c r="E5820" t="s">
        <v>4671</v>
      </c>
      <c r="F5820" t="s">
        <v>46020</v>
      </c>
      <c r="G5820" t="s">
        <v>3917</v>
      </c>
      <c r="H5820">
        <v>1021.42</v>
      </c>
      <c r="I5820">
        <v>41.8</v>
      </c>
      <c r="K5820" t="s">
        <v>46021</v>
      </c>
      <c r="L5820">
        <v>84860</v>
      </c>
      <c r="M5820">
        <v>14065</v>
      </c>
      <c r="N5820" t="s">
        <v>9876</v>
      </c>
      <c r="O5820" t="s">
        <v>46022</v>
      </c>
    </row>
    <row r="5821" spans="1:16" x14ac:dyDescent="0.3">
      <c r="A5821" t="s">
        <v>46023</v>
      </c>
      <c r="B5821" t="s">
        <v>4635</v>
      </c>
      <c r="C5821" t="s">
        <v>46024</v>
      </c>
      <c r="D5821" t="s">
        <v>46025</v>
      </c>
      <c r="E5821" t="s">
        <v>4671</v>
      </c>
      <c r="F5821" t="s">
        <v>46026</v>
      </c>
      <c r="G5821" t="s">
        <v>3917</v>
      </c>
      <c r="H5821">
        <v>1043.3599999999999</v>
      </c>
      <c r="I5821">
        <v>41.2</v>
      </c>
      <c r="K5821" t="s">
        <v>46027</v>
      </c>
      <c r="L5821">
        <v>75803</v>
      </c>
      <c r="M5821">
        <v>14176</v>
      </c>
      <c r="N5821" t="s">
        <v>9876</v>
      </c>
      <c r="O5821" t="s">
        <v>46028</v>
      </c>
    </row>
    <row r="5822" spans="1:16" x14ac:dyDescent="0.3">
      <c r="A5822" t="s">
        <v>46029</v>
      </c>
      <c r="B5822" t="s">
        <v>4635</v>
      </c>
      <c r="C5822" t="s">
        <v>46030</v>
      </c>
      <c r="D5822" t="s">
        <v>46031</v>
      </c>
      <c r="E5822" t="s">
        <v>4671</v>
      </c>
      <c r="F5822" t="s">
        <v>46032</v>
      </c>
      <c r="G5822" t="s">
        <v>3917</v>
      </c>
      <c r="H5822">
        <v>1151.26</v>
      </c>
      <c r="I5822">
        <v>41.1</v>
      </c>
      <c r="K5822" t="s">
        <v>46033</v>
      </c>
      <c r="L5822">
        <v>134865</v>
      </c>
      <c r="M5822">
        <v>0</v>
      </c>
      <c r="N5822" t="s">
        <v>9876</v>
      </c>
      <c r="O5822" t="s">
        <v>46034</v>
      </c>
    </row>
    <row r="5823" spans="1:16" x14ac:dyDescent="0.3">
      <c r="A5823" t="s">
        <v>46035</v>
      </c>
      <c r="B5823" t="s">
        <v>4635</v>
      </c>
      <c r="C5823" t="s">
        <v>46036</v>
      </c>
      <c r="D5823" t="s">
        <v>46037</v>
      </c>
      <c r="E5823" t="s">
        <v>4671</v>
      </c>
      <c r="F5823" t="s">
        <v>46038</v>
      </c>
      <c r="G5823" t="s">
        <v>3917</v>
      </c>
      <c r="H5823">
        <v>1136.67</v>
      </c>
      <c r="I5823">
        <v>41.3</v>
      </c>
      <c r="K5823" t="s">
        <v>46039</v>
      </c>
      <c r="L5823">
        <v>67870</v>
      </c>
      <c r="M5823">
        <v>12967</v>
      </c>
      <c r="N5823" t="s">
        <v>9876</v>
      </c>
      <c r="O5823" t="s">
        <v>46040</v>
      </c>
    </row>
    <row r="5824" spans="1:16" x14ac:dyDescent="0.3">
      <c r="A5824" t="s">
        <v>46041</v>
      </c>
      <c r="B5824" t="s">
        <v>4635</v>
      </c>
      <c r="C5824" t="s">
        <v>46042</v>
      </c>
      <c r="D5824" t="s">
        <v>46043</v>
      </c>
      <c r="E5824" t="s">
        <v>4671</v>
      </c>
      <c r="F5824" t="s">
        <v>46044</v>
      </c>
      <c r="G5824" t="s">
        <v>3917</v>
      </c>
      <c r="H5824">
        <v>1013.85</v>
      </c>
      <c r="I5824">
        <v>40.799999999999997</v>
      </c>
      <c r="K5824" t="s">
        <v>46045</v>
      </c>
      <c r="L5824">
        <v>51963</v>
      </c>
      <c r="M5824">
        <v>13259</v>
      </c>
      <c r="N5824" t="s">
        <v>9876</v>
      </c>
      <c r="O5824" t="s">
        <v>46046</v>
      </c>
    </row>
    <row r="5825" spans="1:15" x14ac:dyDescent="0.3">
      <c r="A5825" t="s">
        <v>46047</v>
      </c>
      <c r="B5825" t="s">
        <v>4635</v>
      </c>
      <c r="C5825" t="s">
        <v>46048</v>
      </c>
      <c r="D5825" t="s">
        <v>46049</v>
      </c>
      <c r="E5825" t="s">
        <v>4671</v>
      </c>
      <c r="F5825" t="s">
        <v>46050</v>
      </c>
      <c r="G5825" t="s">
        <v>3917</v>
      </c>
      <c r="H5825">
        <v>1177.43</v>
      </c>
      <c r="I5825">
        <v>41.2</v>
      </c>
      <c r="K5825" t="s">
        <v>46051</v>
      </c>
      <c r="L5825">
        <v>97455</v>
      </c>
      <c r="M5825">
        <v>13189</v>
      </c>
      <c r="N5825" t="s">
        <v>9876</v>
      </c>
      <c r="O5825" t="s">
        <v>46052</v>
      </c>
    </row>
    <row r="5826" spans="1:15" x14ac:dyDescent="0.3">
      <c r="A5826" t="s">
        <v>46053</v>
      </c>
      <c r="B5826" t="s">
        <v>4635</v>
      </c>
      <c r="C5826" t="s">
        <v>46054</v>
      </c>
      <c r="D5826" t="s">
        <v>46055</v>
      </c>
      <c r="E5826" t="s">
        <v>4671</v>
      </c>
      <c r="F5826" t="s">
        <v>46056</v>
      </c>
      <c r="G5826" t="s">
        <v>3917</v>
      </c>
      <c r="H5826">
        <v>853.26199999999994</v>
      </c>
      <c r="I5826">
        <v>42.6</v>
      </c>
      <c r="K5826" t="s">
        <v>46057</v>
      </c>
      <c r="L5826">
        <v>322726</v>
      </c>
      <c r="M5826">
        <v>0</v>
      </c>
      <c r="N5826" t="s">
        <v>9876</v>
      </c>
      <c r="O5826" t="s">
        <v>46058</v>
      </c>
    </row>
    <row r="5827" spans="1:15" x14ac:dyDescent="0.3">
      <c r="A5827" t="s">
        <v>46059</v>
      </c>
      <c r="B5827" t="s">
        <v>4635</v>
      </c>
      <c r="C5827" t="s">
        <v>46060</v>
      </c>
      <c r="D5827" t="s">
        <v>46061</v>
      </c>
      <c r="E5827" t="s">
        <v>4671</v>
      </c>
      <c r="F5827" t="s">
        <v>46062</v>
      </c>
      <c r="G5827" t="s">
        <v>3917</v>
      </c>
      <c r="H5827">
        <v>992.74199999999996</v>
      </c>
      <c r="I5827">
        <v>41.7</v>
      </c>
      <c r="K5827" t="s">
        <v>46063</v>
      </c>
      <c r="L5827">
        <v>95402</v>
      </c>
      <c r="M5827">
        <v>12314</v>
      </c>
      <c r="N5827" t="s">
        <v>9876</v>
      </c>
      <c r="O5827" t="s">
        <v>46064</v>
      </c>
    </row>
    <row r="5828" spans="1:15" x14ac:dyDescent="0.3">
      <c r="A5828" t="s">
        <v>46065</v>
      </c>
      <c r="B5828" t="s">
        <v>4635</v>
      </c>
      <c r="C5828" t="s">
        <v>46066</v>
      </c>
      <c r="D5828" t="s">
        <v>46067</v>
      </c>
      <c r="E5828" t="s">
        <v>4671</v>
      </c>
      <c r="F5828" t="s">
        <v>46068</v>
      </c>
      <c r="G5828" t="s">
        <v>3917</v>
      </c>
      <c r="H5828">
        <v>1056.83</v>
      </c>
      <c r="I5828">
        <v>40.1</v>
      </c>
      <c r="K5828" t="s">
        <v>46069</v>
      </c>
      <c r="L5828">
        <v>69385</v>
      </c>
      <c r="M5828">
        <v>13242</v>
      </c>
      <c r="N5828" t="s">
        <v>9876</v>
      </c>
      <c r="O5828" t="s">
        <v>46070</v>
      </c>
    </row>
    <row r="5829" spans="1:15" x14ac:dyDescent="0.3">
      <c r="A5829" t="s">
        <v>46071</v>
      </c>
      <c r="B5829" t="s">
        <v>4635</v>
      </c>
      <c r="C5829" t="s">
        <v>46072</v>
      </c>
      <c r="D5829" t="s">
        <v>46073</v>
      </c>
      <c r="E5829" t="s">
        <v>4671</v>
      </c>
      <c r="F5829" t="s">
        <v>46074</v>
      </c>
      <c r="G5829" t="s">
        <v>3917</v>
      </c>
      <c r="H5829">
        <v>1088.83</v>
      </c>
      <c r="I5829">
        <v>41.8</v>
      </c>
      <c r="K5829" t="s">
        <v>46075</v>
      </c>
      <c r="L5829">
        <v>51629</v>
      </c>
      <c r="M5829">
        <v>13881</v>
      </c>
      <c r="N5829" t="s">
        <v>9876</v>
      </c>
      <c r="O5829" t="s">
        <v>46076</v>
      </c>
    </row>
    <row r="5830" spans="1:15" x14ac:dyDescent="0.3">
      <c r="A5830" t="s">
        <v>46077</v>
      </c>
      <c r="B5830" t="s">
        <v>4635</v>
      </c>
      <c r="C5830" t="s">
        <v>46078</v>
      </c>
      <c r="D5830" t="s">
        <v>46079</v>
      </c>
      <c r="E5830" t="s">
        <v>4671</v>
      </c>
      <c r="F5830" t="s">
        <v>46080</v>
      </c>
      <c r="G5830" t="s">
        <v>3917</v>
      </c>
      <c r="H5830">
        <v>1054.3499999999999</v>
      </c>
      <c r="I5830">
        <v>40.799999999999997</v>
      </c>
      <c r="K5830" t="s">
        <v>46081</v>
      </c>
      <c r="L5830">
        <v>12629</v>
      </c>
      <c r="M5830">
        <v>13520</v>
      </c>
      <c r="N5830" t="s">
        <v>9876</v>
      </c>
      <c r="O5830" t="s">
        <v>46082</v>
      </c>
    </row>
    <row r="5831" spans="1:15" x14ac:dyDescent="0.3">
      <c r="A5831" t="s">
        <v>46083</v>
      </c>
      <c r="B5831" t="s">
        <v>4635</v>
      </c>
      <c r="C5831" t="s">
        <v>46084</v>
      </c>
      <c r="D5831" t="s">
        <v>46085</v>
      </c>
      <c r="E5831" t="s">
        <v>4671</v>
      </c>
      <c r="F5831" t="s">
        <v>46086</v>
      </c>
      <c r="G5831" t="s">
        <v>3917</v>
      </c>
      <c r="H5831">
        <v>1047</v>
      </c>
      <c r="I5831">
        <v>40.299999999999997</v>
      </c>
      <c r="K5831" t="s">
        <v>46087</v>
      </c>
      <c r="L5831">
        <v>102616</v>
      </c>
      <c r="M5831">
        <v>0</v>
      </c>
      <c r="N5831" t="s">
        <v>9876</v>
      </c>
      <c r="O5831" t="s">
        <v>46088</v>
      </c>
    </row>
    <row r="5832" spans="1:15" x14ac:dyDescent="0.3">
      <c r="A5832" t="s">
        <v>46089</v>
      </c>
      <c r="B5832" t="s">
        <v>4635</v>
      </c>
      <c r="C5832" t="s">
        <v>46090</v>
      </c>
      <c r="D5832" t="s">
        <v>46091</v>
      </c>
      <c r="E5832" t="s">
        <v>4671</v>
      </c>
      <c r="F5832" t="s">
        <v>46092</v>
      </c>
      <c r="G5832" t="s">
        <v>3917</v>
      </c>
      <c r="H5832">
        <v>910.68</v>
      </c>
      <c r="I5832">
        <v>40.4</v>
      </c>
      <c r="K5832" t="s">
        <v>46093</v>
      </c>
      <c r="L5832">
        <v>201993</v>
      </c>
      <c r="M5832">
        <v>0</v>
      </c>
      <c r="N5832" t="s">
        <v>9876</v>
      </c>
      <c r="O5832" t="s">
        <v>46094</v>
      </c>
    </row>
    <row r="5833" spans="1:15" x14ac:dyDescent="0.3">
      <c r="A5833" t="s">
        <v>46095</v>
      </c>
      <c r="B5833" t="s">
        <v>3923</v>
      </c>
      <c r="D5833" t="s">
        <v>46096</v>
      </c>
      <c r="E5833" t="s">
        <v>46097</v>
      </c>
      <c r="F5833" t="s">
        <v>46098</v>
      </c>
      <c r="G5833" t="s">
        <v>3906</v>
      </c>
      <c r="H5833">
        <v>546.41999999999996</v>
      </c>
      <c r="I5833">
        <v>35.903300000000002</v>
      </c>
      <c r="J5833" t="s">
        <v>46099</v>
      </c>
      <c r="K5833" t="s">
        <v>46100</v>
      </c>
      <c r="L5833">
        <v>314</v>
      </c>
      <c r="M5833">
        <v>0</v>
      </c>
      <c r="N5833" t="s">
        <v>9876</v>
      </c>
      <c r="O5833" t="s">
        <v>46101</v>
      </c>
    </row>
    <row r="5834" spans="1:15" x14ac:dyDescent="0.3">
      <c r="A5834" t="s">
        <v>46102</v>
      </c>
      <c r="B5834" t="s">
        <v>4635</v>
      </c>
      <c r="C5834" t="s">
        <v>46103</v>
      </c>
      <c r="D5834" t="s">
        <v>46104</v>
      </c>
      <c r="E5834" t="s">
        <v>4671</v>
      </c>
      <c r="F5834" t="s">
        <v>46105</v>
      </c>
      <c r="G5834" t="s">
        <v>3917</v>
      </c>
      <c r="H5834">
        <v>1178.0899999999999</v>
      </c>
      <c r="I5834">
        <v>41.8</v>
      </c>
      <c r="K5834" t="s">
        <v>46106</v>
      </c>
      <c r="L5834">
        <v>17494</v>
      </c>
      <c r="M5834">
        <v>14332</v>
      </c>
      <c r="N5834" t="s">
        <v>4674</v>
      </c>
      <c r="O5834" t="s">
        <v>46107</v>
      </c>
    </row>
    <row r="5835" spans="1:15" x14ac:dyDescent="0.3">
      <c r="A5835" t="s">
        <v>46108</v>
      </c>
      <c r="B5835" t="s">
        <v>4635</v>
      </c>
      <c r="C5835" t="s">
        <v>46109</v>
      </c>
      <c r="D5835" t="s">
        <v>46110</v>
      </c>
      <c r="E5835" t="s">
        <v>4671</v>
      </c>
      <c r="F5835" t="s">
        <v>46111</v>
      </c>
      <c r="G5835" t="s">
        <v>3917</v>
      </c>
      <c r="H5835">
        <v>1126.08</v>
      </c>
      <c r="I5835">
        <v>41.4</v>
      </c>
      <c r="K5835" t="s">
        <v>46112</v>
      </c>
      <c r="L5835">
        <v>16096</v>
      </c>
      <c r="M5835">
        <v>14324</v>
      </c>
      <c r="N5835" t="s">
        <v>4674</v>
      </c>
      <c r="O5835" t="s">
        <v>46113</v>
      </c>
    </row>
    <row r="5836" spans="1:15" x14ac:dyDescent="0.3">
      <c r="A5836" t="s">
        <v>46114</v>
      </c>
      <c r="B5836" t="s">
        <v>4635</v>
      </c>
      <c r="C5836" t="s">
        <v>46115</v>
      </c>
      <c r="D5836" t="s">
        <v>46116</v>
      </c>
      <c r="E5836" t="s">
        <v>4671</v>
      </c>
      <c r="F5836" t="s">
        <v>46117</v>
      </c>
      <c r="G5836" t="s">
        <v>3917</v>
      </c>
      <c r="H5836">
        <v>1048.4000000000001</v>
      </c>
      <c r="I5836">
        <v>41.2</v>
      </c>
      <c r="K5836" t="s">
        <v>46118</v>
      </c>
      <c r="L5836">
        <v>51503</v>
      </c>
      <c r="M5836">
        <v>13649</v>
      </c>
      <c r="N5836" t="s">
        <v>4674</v>
      </c>
      <c r="O5836" t="s">
        <v>46119</v>
      </c>
    </row>
    <row r="5837" spans="1:15" x14ac:dyDescent="0.3">
      <c r="A5837" t="s">
        <v>46120</v>
      </c>
      <c r="B5837" t="s">
        <v>4635</v>
      </c>
      <c r="C5837" t="s">
        <v>46121</v>
      </c>
      <c r="D5837" t="s">
        <v>46122</v>
      </c>
      <c r="E5837" t="s">
        <v>4671</v>
      </c>
      <c r="F5837" t="s">
        <v>46123</v>
      </c>
      <c r="G5837" t="s">
        <v>3917</v>
      </c>
      <c r="H5837">
        <v>994.78499999999997</v>
      </c>
      <c r="I5837">
        <v>45.2</v>
      </c>
      <c r="K5837" t="s">
        <v>46124</v>
      </c>
      <c r="L5837">
        <v>21664</v>
      </c>
      <c r="M5837">
        <v>14811</v>
      </c>
      <c r="N5837" t="s">
        <v>4674</v>
      </c>
      <c r="O5837" t="s">
        <v>46125</v>
      </c>
    </row>
    <row r="5838" spans="1:15" x14ac:dyDescent="0.3">
      <c r="A5838" t="s">
        <v>46126</v>
      </c>
      <c r="B5838" t="s">
        <v>4635</v>
      </c>
      <c r="C5838" t="s">
        <v>46127</v>
      </c>
      <c r="D5838" t="s">
        <v>46128</v>
      </c>
      <c r="E5838" t="s">
        <v>4671</v>
      </c>
      <c r="F5838" t="s">
        <v>46129</v>
      </c>
      <c r="G5838" t="s">
        <v>3917</v>
      </c>
      <c r="H5838">
        <v>1039.56</v>
      </c>
      <c r="I5838">
        <v>41.2</v>
      </c>
      <c r="K5838" t="s">
        <v>46130</v>
      </c>
      <c r="L5838">
        <v>10795</v>
      </c>
      <c r="M5838">
        <v>13928</v>
      </c>
      <c r="N5838" t="s">
        <v>4674</v>
      </c>
      <c r="O5838" t="s">
        <v>46131</v>
      </c>
    </row>
    <row r="5839" spans="1:15" x14ac:dyDescent="0.3">
      <c r="A5839" t="s">
        <v>46132</v>
      </c>
      <c r="B5839" t="s">
        <v>4635</v>
      </c>
      <c r="C5839" t="s">
        <v>46133</v>
      </c>
      <c r="D5839" t="s">
        <v>46134</v>
      </c>
      <c r="E5839" t="s">
        <v>4671</v>
      </c>
      <c r="F5839" t="s">
        <v>46135</v>
      </c>
      <c r="G5839" t="s">
        <v>3917</v>
      </c>
      <c r="H5839">
        <v>1154.8699999999999</v>
      </c>
      <c r="I5839">
        <v>41.6</v>
      </c>
      <c r="K5839" t="s">
        <v>46136</v>
      </c>
      <c r="L5839">
        <v>30346</v>
      </c>
      <c r="M5839">
        <v>13689</v>
      </c>
      <c r="N5839" t="s">
        <v>4674</v>
      </c>
      <c r="O5839" t="s">
        <v>46137</v>
      </c>
    </row>
    <row r="5840" spans="1:15" x14ac:dyDescent="0.3">
      <c r="A5840" t="s">
        <v>46138</v>
      </c>
      <c r="B5840" t="s">
        <v>4635</v>
      </c>
      <c r="C5840" t="s">
        <v>46139</v>
      </c>
      <c r="D5840" t="s">
        <v>46140</v>
      </c>
      <c r="E5840" t="s">
        <v>4671</v>
      </c>
      <c r="F5840" t="s">
        <v>46141</v>
      </c>
      <c r="G5840" t="s">
        <v>3917</v>
      </c>
      <c r="H5840">
        <v>1027.44</v>
      </c>
      <c r="I5840">
        <v>41.3</v>
      </c>
      <c r="K5840" t="s">
        <v>46142</v>
      </c>
      <c r="L5840">
        <v>28278</v>
      </c>
      <c r="M5840">
        <v>13545</v>
      </c>
      <c r="N5840" t="s">
        <v>4674</v>
      </c>
      <c r="O5840" t="s">
        <v>46143</v>
      </c>
    </row>
    <row r="5841" spans="1:15" x14ac:dyDescent="0.3">
      <c r="A5841" t="s">
        <v>46144</v>
      </c>
      <c r="B5841" t="s">
        <v>4635</v>
      </c>
      <c r="C5841" t="s">
        <v>46145</v>
      </c>
      <c r="D5841" t="s">
        <v>46146</v>
      </c>
      <c r="E5841" t="s">
        <v>4671</v>
      </c>
      <c r="F5841" t="s">
        <v>46147</v>
      </c>
      <c r="G5841" t="s">
        <v>3917</v>
      </c>
      <c r="H5841">
        <v>1170.51</v>
      </c>
      <c r="I5841">
        <v>41.4</v>
      </c>
      <c r="K5841" t="s">
        <v>46148</v>
      </c>
      <c r="L5841">
        <v>18527</v>
      </c>
      <c r="M5841">
        <v>14295</v>
      </c>
      <c r="N5841" t="s">
        <v>4674</v>
      </c>
      <c r="O5841" t="s">
        <v>46149</v>
      </c>
    </row>
    <row r="5842" spans="1:15" x14ac:dyDescent="0.3">
      <c r="A5842" t="s">
        <v>46150</v>
      </c>
      <c r="B5842" t="s">
        <v>4635</v>
      </c>
      <c r="C5842" t="s">
        <v>46151</v>
      </c>
      <c r="D5842" t="s">
        <v>46152</v>
      </c>
      <c r="E5842" t="s">
        <v>4671</v>
      </c>
      <c r="F5842" t="s">
        <v>46153</v>
      </c>
      <c r="G5842" t="s">
        <v>3917</v>
      </c>
      <c r="H5842">
        <v>1016.62</v>
      </c>
      <c r="I5842">
        <v>41.3</v>
      </c>
      <c r="K5842" t="s">
        <v>46154</v>
      </c>
      <c r="L5842">
        <v>20420</v>
      </c>
      <c r="M5842">
        <v>13396</v>
      </c>
      <c r="N5842" t="s">
        <v>4674</v>
      </c>
      <c r="O5842" t="s">
        <v>46155</v>
      </c>
    </row>
    <row r="5843" spans="1:15" x14ac:dyDescent="0.3">
      <c r="A5843" t="s">
        <v>46156</v>
      </c>
      <c r="B5843" t="s">
        <v>4635</v>
      </c>
      <c r="C5843" t="s">
        <v>46157</v>
      </c>
      <c r="D5843" t="s">
        <v>46158</v>
      </c>
      <c r="E5843" t="s">
        <v>4671</v>
      </c>
      <c r="F5843" t="s">
        <v>46159</v>
      </c>
      <c r="G5843" t="s">
        <v>3917</v>
      </c>
      <c r="H5843">
        <v>1038.8699999999999</v>
      </c>
      <c r="I5843">
        <v>42.2</v>
      </c>
      <c r="K5843" t="s">
        <v>46160</v>
      </c>
      <c r="L5843">
        <v>22076</v>
      </c>
      <c r="M5843">
        <v>13936</v>
      </c>
      <c r="N5843" t="s">
        <v>4674</v>
      </c>
      <c r="O5843" t="s">
        <v>46161</v>
      </c>
    </row>
    <row r="5844" spans="1:15" x14ac:dyDescent="0.3">
      <c r="A5844" t="s">
        <v>46162</v>
      </c>
      <c r="B5844" t="s">
        <v>4635</v>
      </c>
      <c r="C5844" t="s">
        <v>46163</v>
      </c>
      <c r="D5844" t="s">
        <v>46164</v>
      </c>
      <c r="E5844" t="s">
        <v>4671</v>
      </c>
      <c r="F5844" t="s">
        <v>46165</v>
      </c>
      <c r="G5844" t="s">
        <v>3917</v>
      </c>
      <c r="H5844">
        <v>1020.78</v>
      </c>
      <c r="I5844">
        <v>41.2</v>
      </c>
      <c r="K5844" t="s">
        <v>46166</v>
      </c>
      <c r="L5844">
        <v>18111</v>
      </c>
      <c r="M5844">
        <v>13557</v>
      </c>
      <c r="N5844" t="s">
        <v>4674</v>
      </c>
      <c r="O5844" t="s">
        <v>46167</v>
      </c>
    </row>
    <row r="5845" spans="1:15" x14ac:dyDescent="0.3">
      <c r="A5845" t="s">
        <v>46168</v>
      </c>
      <c r="B5845" t="s">
        <v>4635</v>
      </c>
      <c r="C5845" t="s">
        <v>46169</v>
      </c>
      <c r="D5845" t="s">
        <v>46170</v>
      </c>
      <c r="E5845" t="s">
        <v>4671</v>
      </c>
      <c r="F5845" t="s">
        <v>46171</v>
      </c>
      <c r="G5845" t="s">
        <v>3917</v>
      </c>
      <c r="H5845">
        <v>1045.32</v>
      </c>
      <c r="I5845">
        <v>41.4</v>
      </c>
      <c r="K5845" t="s">
        <v>46172</v>
      </c>
      <c r="L5845">
        <v>50491</v>
      </c>
      <c r="M5845">
        <v>13641</v>
      </c>
      <c r="N5845" t="s">
        <v>4674</v>
      </c>
      <c r="O5845" t="s">
        <v>46173</v>
      </c>
    </row>
    <row r="5846" spans="1:15" x14ac:dyDescent="0.3">
      <c r="A5846" t="s">
        <v>46174</v>
      </c>
      <c r="B5846" t="s">
        <v>4635</v>
      </c>
      <c r="C5846" t="s">
        <v>46175</v>
      </c>
      <c r="D5846" t="s">
        <v>46176</v>
      </c>
      <c r="E5846" t="s">
        <v>4671</v>
      </c>
      <c r="F5846" t="s">
        <v>46177</v>
      </c>
      <c r="G5846" t="s">
        <v>3917</v>
      </c>
      <c r="H5846">
        <v>1032.1199999999999</v>
      </c>
      <c r="I5846">
        <v>41.3</v>
      </c>
      <c r="K5846" t="s">
        <v>46178</v>
      </c>
      <c r="L5846">
        <v>32196</v>
      </c>
      <c r="M5846">
        <v>13804</v>
      </c>
      <c r="N5846" t="s">
        <v>4674</v>
      </c>
      <c r="O5846" t="s">
        <v>46179</v>
      </c>
    </row>
    <row r="5847" spans="1:15" x14ac:dyDescent="0.3">
      <c r="A5847" t="s">
        <v>46180</v>
      </c>
      <c r="B5847" t="s">
        <v>4635</v>
      </c>
      <c r="C5847" t="s">
        <v>46181</v>
      </c>
      <c r="D5847" t="s">
        <v>46182</v>
      </c>
      <c r="E5847" t="s">
        <v>4671</v>
      </c>
      <c r="F5847" t="s">
        <v>46183</v>
      </c>
      <c r="G5847" t="s">
        <v>3917</v>
      </c>
      <c r="H5847">
        <v>1174.55</v>
      </c>
      <c r="I5847">
        <v>42.5</v>
      </c>
      <c r="K5847" t="s">
        <v>46184</v>
      </c>
      <c r="L5847">
        <v>117859</v>
      </c>
      <c r="M5847">
        <v>0</v>
      </c>
      <c r="N5847" t="s">
        <v>4674</v>
      </c>
      <c r="O5847" t="s">
        <v>46185</v>
      </c>
    </row>
    <row r="5848" spans="1:15" x14ac:dyDescent="0.3">
      <c r="A5848" t="s">
        <v>46186</v>
      </c>
      <c r="B5848" t="s">
        <v>4635</v>
      </c>
      <c r="C5848" t="s">
        <v>46187</v>
      </c>
      <c r="D5848" t="s">
        <v>46188</v>
      </c>
      <c r="E5848" t="s">
        <v>4671</v>
      </c>
      <c r="F5848" t="s">
        <v>46189</v>
      </c>
      <c r="G5848" t="s">
        <v>3917</v>
      </c>
      <c r="H5848">
        <v>1028.79</v>
      </c>
      <c r="I5848">
        <v>40.9</v>
      </c>
      <c r="K5848" t="s">
        <v>46190</v>
      </c>
      <c r="L5848">
        <v>13655</v>
      </c>
      <c r="M5848">
        <v>13885</v>
      </c>
      <c r="N5848" t="s">
        <v>4674</v>
      </c>
      <c r="O5848" t="s">
        <v>46191</v>
      </c>
    </row>
    <row r="5849" spans="1:15" x14ac:dyDescent="0.3">
      <c r="A5849" t="s">
        <v>46192</v>
      </c>
      <c r="B5849" t="s">
        <v>4635</v>
      </c>
      <c r="C5849" t="s">
        <v>46193</v>
      </c>
      <c r="D5849" t="s">
        <v>46194</v>
      </c>
      <c r="E5849" t="s">
        <v>4671</v>
      </c>
      <c r="F5849" t="s">
        <v>46195</v>
      </c>
      <c r="G5849" t="s">
        <v>3917</v>
      </c>
      <c r="H5849">
        <v>1130.1300000000001</v>
      </c>
      <c r="I5849">
        <v>41.7</v>
      </c>
      <c r="K5849" t="s">
        <v>46196</v>
      </c>
      <c r="L5849">
        <v>39629</v>
      </c>
      <c r="M5849">
        <v>13953</v>
      </c>
      <c r="N5849" t="s">
        <v>4674</v>
      </c>
      <c r="O5849" t="s">
        <v>46197</v>
      </c>
    </row>
    <row r="5850" spans="1:15" x14ac:dyDescent="0.3">
      <c r="A5850" t="s">
        <v>46198</v>
      </c>
      <c r="B5850" t="s">
        <v>4635</v>
      </c>
      <c r="C5850" t="s">
        <v>46199</v>
      </c>
      <c r="D5850" t="s">
        <v>46200</v>
      </c>
      <c r="E5850" t="s">
        <v>4671</v>
      </c>
      <c r="F5850" t="s">
        <v>46201</v>
      </c>
      <c r="G5850" t="s">
        <v>3917</v>
      </c>
      <c r="H5850">
        <v>1092.4100000000001</v>
      </c>
      <c r="I5850">
        <v>41.5</v>
      </c>
      <c r="K5850" t="s">
        <v>46202</v>
      </c>
      <c r="L5850">
        <v>15363</v>
      </c>
      <c r="M5850">
        <v>14061</v>
      </c>
      <c r="N5850" t="s">
        <v>4674</v>
      </c>
      <c r="O5850" t="s">
        <v>46203</v>
      </c>
    </row>
    <row r="5851" spans="1:15" x14ac:dyDescent="0.3">
      <c r="A5851" t="s">
        <v>46204</v>
      </c>
      <c r="B5851" t="s">
        <v>4635</v>
      </c>
      <c r="C5851" t="s">
        <v>46205</v>
      </c>
      <c r="D5851" t="s">
        <v>46206</v>
      </c>
      <c r="E5851" t="s">
        <v>4671</v>
      </c>
      <c r="F5851" t="s">
        <v>46207</v>
      </c>
      <c r="G5851" t="s">
        <v>3917</v>
      </c>
      <c r="H5851">
        <v>1024.46</v>
      </c>
      <c r="I5851">
        <v>41.1</v>
      </c>
      <c r="K5851" t="s">
        <v>46208</v>
      </c>
      <c r="L5851">
        <v>93444</v>
      </c>
      <c r="M5851">
        <v>13078</v>
      </c>
      <c r="N5851" t="s">
        <v>4674</v>
      </c>
      <c r="O5851" t="s">
        <v>46209</v>
      </c>
    </row>
    <row r="5852" spans="1:15" x14ac:dyDescent="0.3">
      <c r="A5852" t="s">
        <v>46210</v>
      </c>
      <c r="B5852" t="s">
        <v>4635</v>
      </c>
      <c r="C5852" t="s">
        <v>46211</v>
      </c>
      <c r="D5852" t="s">
        <v>46212</v>
      </c>
      <c r="E5852" t="s">
        <v>4671</v>
      </c>
      <c r="F5852" t="s">
        <v>46213</v>
      </c>
      <c r="G5852" t="s">
        <v>3917</v>
      </c>
      <c r="H5852">
        <v>1061.78</v>
      </c>
      <c r="I5852">
        <v>41.2</v>
      </c>
      <c r="K5852" t="s">
        <v>46214</v>
      </c>
      <c r="L5852">
        <v>17518</v>
      </c>
      <c r="M5852">
        <v>13855</v>
      </c>
      <c r="N5852" t="s">
        <v>4674</v>
      </c>
      <c r="O5852" t="s">
        <v>46215</v>
      </c>
    </row>
    <row r="5853" spans="1:15" x14ac:dyDescent="0.3">
      <c r="A5853" t="s">
        <v>46216</v>
      </c>
      <c r="B5853" t="s">
        <v>4635</v>
      </c>
      <c r="C5853" t="s">
        <v>46217</v>
      </c>
      <c r="D5853" t="s">
        <v>46218</v>
      </c>
      <c r="E5853" t="s">
        <v>4671</v>
      </c>
      <c r="F5853" t="s">
        <v>46219</v>
      </c>
      <c r="G5853" t="s">
        <v>3917</v>
      </c>
      <c r="H5853">
        <v>1024.5899999999999</v>
      </c>
      <c r="I5853">
        <v>41.4</v>
      </c>
      <c r="K5853" t="s">
        <v>46220</v>
      </c>
      <c r="L5853">
        <v>60582</v>
      </c>
      <c r="M5853">
        <v>13900</v>
      </c>
      <c r="N5853" t="s">
        <v>4674</v>
      </c>
      <c r="O5853" t="s">
        <v>46221</v>
      </c>
    </row>
    <row r="5854" spans="1:15" x14ac:dyDescent="0.3">
      <c r="A5854" t="s">
        <v>46222</v>
      </c>
      <c r="B5854" t="s">
        <v>4635</v>
      </c>
      <c r="C5854" t="s">
        <v>46223</v>
      </c>
      <c r="D5854" t="s">
        <v>46224</v>
      </c>
      <c r="E5854" t="s">
        <v>4671</v>
      </c>
      <c r="F5854" t="s">
        <v>46225</v>
      </c>
      <c r="G5854" t="s">
        <v>3917</v>
      </c>
      <c r="H5854">
        <v>1040.74</v>
      </c>
      <c r="I5854">
        <v>42.3</v>
      </c>
      <c r="K5854" t="s">
        <v>46226</v>
      </c>
      <c r="L5854">
        <v>153465</v>
      </c>
      <c r="M5854">
        <v>0</v>
      </c>
      <c r="N5854" t="s">
        <v>4674</v>
      </c>
      <c r="O5854" t="s">
        <v>46227</v>
      </c>
    </row>
    <row r="5855" spans="1:15" x14ac:dyDescent="0.3">
      <c r="A5855" t="s">
        <v>46228</v>
      </c>
      <c r="B5855" t="s">
        <v>4635</v>
      </c>
      <c r="C5855" t="s">
        <v>46229</v>
      </c>
      <c r="D5855" t="s">
        <v>46230</v>
      </c>
      <c r="E5855" t="s">
        <v>4671</v>
      </c>
      <c r="F5855" t="s">
        <v>46231</v>
      </c>
      <c r="G5855" t="s">
        <v>3917</v>
      </c>
      <c r="H5855">
        <v>1236.24</v>
      </c>
      <c r="I5855">
        <v>44.8</v>
      </c>
      <c r="K5855" t="s">
        <v>46232</v>
      </c>
      <c r="L5855">
        <v>65168</v>
      </c>
      <c r="M5855">
        <v>14343</v>
      </c>
      <c r="N5855" t="s">
        <v>4674</v>
      </c>
      <c r="O5855" t="s">
        <v>46233</v>
      </c>
    </row>
    <row r="5856" spans="1:15" x14ac:dyDescent="0.3">
      <c r="A5856" t="s">
        <v>46234</v>
      </c>
      <c r="B5856" t="s">
        <v>4635</v>
      </c>
      <c r="C5856" t="s">
        <v>46235</v>
      </c>
      <c r="D5856" t="s">
        <v>46236</v>
      </c>
      <c r="E5856" t="s">
        <v>4671</v>
      </c>
      <c r="F5856" t="s">
        <v>46237</v>
      </c>
      <c r="G5856" t="s">
        <v>3917</v>
      </c>
      <c r="H5856">
        <v>1013.97</v>
      </c>
      <c r="I5856">
        <v>41.4</v>
      </c>
      <c r="K5856" t="s">
        <v>46238</v>
      </c>
      <c r="L5856">
        <v>89074</v>
      </c>
      <c r="M5856">
        <v>13321</v>
      </c>
      <c r="N5856" t="s">
        <v>4674</v>
      </c>
      <c r="O5856" t="s">
        <v>46239</v>
      </c>
    </row>
    <row r="5857" spans="1:15" x14ac:dyDescent="0.3">
      <c r="A5857" t="s">
        <v>46240</v>
      </c>
      <c r="B5857" t="s">
        <v>4635</v>
      </c>
      <c r="C5857" t="s">
        <v>46241</v>
      </c>
      <c r="D5857" t="s">
        <v>46242</v>
      </c>
      <c r="E5857" t="s">
        <v>4671</v>
      </c>
      <c r="F5857" t="s">
        <v>46243</v>
      </c>
      <c r="G5857" t="s">
        <v>3917</v>
      </c>
      <c r="H5857">
        <v>985.40200000000004</v>
      </c>
      <c r="I5857">
        <v>40.9</v>
      </c>
      <c r="K5857" t="s">
        <v>46244</v>
      </c>
      <c r="L5857">
        <v>91329</v>
      </c>
      <c r="M5857">
        <v>12574</v>
      </c>
      <c r="N5857" t="s">
        <v>4674</v>
      </c>
      <c r="O5857" t="s">
        <v>46245</v>
      </c>
    </row>
    <row r="5858" spans="1:15" x14ac:dyDescent="0.3">
      <c r="A5858" t="s">
        <v>46246</v>
      </c>
      <c r="B5858" t="s">
        <v>4635</v>
      </c>
      <c r="C5858" t="s">
        <v>46247</v>
      </c>
      <c r="D5858" t="s">
        <v>46248</v>
      </c>
      <c r="E5858" t="s">
        <v>4671</v>
      </c>
      <c r="F5858" t="s">
        <v>46249</v>
      </c>
      <c r="G5858" t="s">
        <v>3917</v>
      </c>
      <c r="H5858">
        <v>1091.98</v>
      </c>
      <c r="I5858">
        <v>41.5</v>
      </c>
      <c r="K5858" t="s">
        <v>46250</v>
      </c>
      <c r="L5858">
        <v>239406</v>
      </c>
      <c r="M5858">
        <v>0</v>
      </c>
      <c r="N5858" t="s">
        <v>4674</v>
      </c>
      <c r="O5858" t="s">
        <v>46251</v>
      </c>
    </row>
    <row r="5859" spans="1:15" x14ac:dyDescent="0.3">
      <c r="A5859" t="s">
        <v>46252</v>
      </c>
      <c r="B5859" t="s">
        <v>4635</v>
      </c>
      <c r="C5859" t="s">
        <v>46253</v>
      </c>
      <c r="D5859" t="s">
        <v>46254</v>
      </c>
      <c r="E5859" t="s">
        <v>4671</v>
      </c>
      <c r="F5859" t="s">
        <v>46255</v>
      </c>
      <c r="G5859" t="s">
        <v>3917</v>
      </c>
      <c r="H5859">
        <v>1037.53</v>
      </c>
      <c r="I5859">
        <v>41.3</v>
      </c>
      <c r="K5859" t="s">
        <v>46256</v>
      </c>
      <c r="L5859">
        <v>52207</v>
      </c>
      <c r="M5859">
        <v>13677</v>
      </c>
      <c r="N5859" t="s">
        <v>4674</v>
      </c>
      <c r="O5859" t="s">
        <v>46257</v>
      </c>
    </row>
    <row r="5860" spans="1:15" x14ac:dyDescent="0.3">
      <c r="A5860" t="s">
        <v>46258</v>
      </c>
      <c r="B5860" t="s">
        <v>4635</v>
      </c>
      <c r="C5860" t="s">
        <v>46259</v>
      </c>
      <c r="D5860" t="s">
        <v>46260</v>
      </c>
      <c r="E5860" t="s">
        <v>4671</v>
      </c>
      <c r="F5860" t="s">
        <v>46261</v>
      </c>
      <c r="G5860" t="s">
        <v>3917</v>
      </c>
      <c r="H5860">
        <v>854.29300000000001</v>
      </c>
      <c r="I5860">
        <v>42.3</v>
      </c>
      <c r="K5860" t="s">
        <v>46262</v>
      </c>
      <c r="L5860">
        <v>214600</v>
      </c>
      <c r="M5860">
        <v>0</v>
      </c>
      <c r="N5860" t="s">
        <v>4674</v>
      </c>
      <c r="O5860" t="s">
        <v>46263</v>
      </c>
    </row>
    <row r="5861" spans="1:15" x14ac:dyDescent="0.3">
      <c r="A5861" t="s">
        <v>46264</v>
      </c>
      <c r="B5861" t="s">
        <v>4635</v>
      </c>
      <c r="C5861" t="s">
        <v>46265</v>
      </c>
      <c r="D5861" t="s">
        <v>46266</v>
      </c>
      <c r="E5861" t="s">
        <v>4671</v>
      </c>
      <c r="F5861" t="s">
        <v>46267</v>
      </c>
      <c r="G5861" t="s">
        <v>3917</v>
      </c>
      <c r="H5861">
        <v>1101.53</v>
      </c>
      <c r="I5861">
        <v>41.6</v>
      </c>
      <c r="K5861" t="s">
        <v>46268</v>
      </c>
      <c r="L5861">
        <v>215209</v>
      </c>
      <c r="M5861">
        <v>0</v>
      </c>
      <c r="N5861" t="s">
        <v>4674</v>
      </c>
      <c r="O5861" t="s">
        <v>46269</v>
      </c>
    </row>
    <row r="5862" spans="1:15" x14ac:dyDescent="0.3">
      <c r="A5862" t="s">
        <v>46270</v>
      </c>
      <c r="B5862" t="s">
        <v>4635</v>
      </c>
      <c r="C5862" t="s">
        <v>46271</v>
      </c>
      <c r="D5862" t="s">
        <v>46272</v>
      </c>
      <c r="E5862" t="s">
        <v>4671</v>
      </c>
      <c r="F5862" t="s">
        <v>46273</v>
      </c>
      <c r="G5862" t="s">
        <v>3917</v>
      </c>
      <c r="H5862">
        <v>1116.8</v>
      </c>
      <c r="I5862">
        <v>38.5</v>
      </c>
      <c r="K5862" t="s">
        <v>46274</v>
      </c>
      <c r="L5862">
        <v>247908</v>
      </c>
      <c r="M5862">
        <v>0</v>
      </c>
      <c r="N5862" t="s">
        <v>4674</v>
      </c>
      <c r="O5862" t="s">
        <v>46275</v>
      </c>
    </row>
    <row r="5863" spans="1:15" x14ac:dyDescent="0.3">
      <c r="A5863" t="s">
        <v>46276</v>
      </c>
      <c r="B5863" t="s">
        <v>4635</v>
      </c>
      <c r="C5863" t="s">
        <v>46277</v>
      </c>
      <c r="D5863" t="s">
        <v>46278</v>
      </c>
      <c r="E5863" t="s">
        <v>4671</v>
      </c>
      <c r="F5863" t="s">
        <v>46279</v>
      </c>
      <c r="G5863" t="s">
        <v>3917</v>
      </c>
      <c r="H5863">
        <v>1024.46</v>
      </c>
      <c r="I5863">
        <v>34.9</v>
      </c>
      <c r="K5863" t="s">
        <v>46280</v>
      </c>
      <c r="L5863">
        <v>352748</v>
      </c>
      <c r="M5863">
        <v>0</v>
      </c>
      <c r="N5863" t="s">
        <v>4674</v>
      </c>
      <c r="O5863" t="s">
        <v>46281</v>
      </c>
    </row>
    <row r="5864" spans="1:15" x14ac:dyDescent="0.3">
      <c r="A5864" t="s">
        <v>46282</v>
      </c>
      <c r="B5864" t="s">
        <v>4635</v>
      </c>
      <c r="C5864" t="s">
        <v>46283</v>
      </c>
      <c r="D5864" t="s">
        <v>46284</v>
      </c>
      <c r="E5864" t="s">
        <v>4671</v>
      </c>
      <c r="F5864" t="s">
        <v>46285</v>
      </c>
      <c r="G5864" t="s">
        <v>3917</v>
      </c>
      <c r="H5864">
        <v>1199.25</v>
      </c>
      <c r="I5864">
        <v>32.6</v>
      </c>
      <c r="K5864" t="s">
        <v>46286</v>
      </c>
      <c r="L5864">
        <v>388344</v>
      </c>
      <c r="M5864">
        <v>0</v>
      </c>
      <c r="N5864" t="s">
        <v>4674</v>
      </c>
      <c r="O5864" t="s">
        <v>46287</v>
      </c>
    </row>
    <row r="5865" spans="1:15" x14ac:dyDescent="0.3">
      <c r="A5865" t="s">
        <v>46288</v>
      </c>
      <c r="B5865" t="s">
        <v>4635</v>
      </c>
      <c r="C5865" t="s">
        <v>46289</v>
      </c>
      <c r="D5865" t="s">
        <v>46290</v>
      </c>
      <c r="E5865" t="s">
        <v>4671</v>
      </c>
      <c r="F5865" t="s">
        <v>46291</v>
      </c>
      <c r="G5865" t="s">
        <v>3917</v>
      </c>
      <c r="H5865">
        <v>1020.56</v>
      </c>
      <c r="I5865">
        <v>42.3</v>
      </c>
      <c r="K5865" t="s">
        <v>46292</v>
      </c>
      <c r="L5865">
        <v>126485</v>
      </c>
      <c r="M5865">
        <v>0</v>
      </c>
      <c r="N5865" t="s">
        <v>4674</v>
      </c>
      <c r="O5865" t="s">
        <v>46293</v>
      </c>
    </row>
    <row r="5866" spans="1:15" x14ac:dyDescent="0.3">
      <c r="A5866" t="s">
        <v>46294</v>
      </c>
      <c r="B5866" t="s">
        <v>4635</v>
      </c>
      <c r="C5866" t="s">
        <v>46295</v>
      </c>
      <c r="D5866" t="s">
        <v>46296</v>
      </c>
      <c r="E5866" t="s">
        <v>4671</v>
      </c>
      <c r="F5866" t="s">
        <v>46297</v>
      </c>
      <c r="G5866" t="s">
        <v>3917</v>
      </c>
      <c r="H5866">
        <v>1205.48</v>
      </c>
      <c r="I5866">
        <v>41.7</v>
      </c>
      <c r="K5866" t="s">
        <v>46298</v>
      </c>
      <c r="L5866">
        <v>51720</v>
      </c>
      <c r="M5866">
        <v>14766</v>
      </c>
      <c r="N5866" t="s">
        <v>4674</v>
      </c>
      <c r="O5866" t="s">
        <v>46299</v>
      </c>
    </row>
    <row r="5867" spans="1:15" x14ac:dyDescent="0.3">
      <c r="A5867" t="s">
        <v>46300</v>
      </c>
      <c r="B5867" t="s">
        <v>4635</v>
      </c>
      <c r="C5867" t="s">
        <v>46301</v>
      </c>
      <c r="D5867" t="s">
        <v>46302</v>
      </c>
      <c r="E5867" t="s">
        <v>4671</v>
      </c>
      <c r="F5867" t="s">
        <v>46303</v>
      </c>
      <c r="G5867" t="s">
        <v>3917</v>
      </c>
      <c r="H5867">
        <v>1065.44</v>
      </c>
      <c r="I5867">
        <v>40.1</v>
      </c>
      <c r="K5867" t="s">
        <v>46304</v>
      </c>
      <c r="L5867">
        <v>64684</v>
      </c>
      <c r="M5867">
        <v>13233</v>
      </c>
      <c r="N5867" t="s">
        <v>4674</v>
      </c>
      <c r="O5867" t="s">
        <v>46305</v>
      </c>
    </row>
    <row r="5868" spans="1:15" x14ac:dyDescent="0.3">
      <c r="A5868" t="s">
        <v>46306</v>
      </c>
      <c r="B5868" t="s">
        <v>4635</v>
      </c>
      <c r="C5868" t="s">
        <v>46307</v>
      </c>
      <c r="D5868" t="s">
        <v>46308</v>
      </c>
      <c r="E5868" t="s">
        <v>4671</v>
      </c>
      <c r="F5868" t="s">
        <v>46309</v>
      </c>
      <c r="G5868" t="s">
        <v>3917</v>
      </c>
      <c r="H5868">
        <v>1015.64</v>
      </c>
      <c r="I5868">
        <v>41.1</v>
      </c>
      <c r="K5868" t="s">
        <v>46310</v>
      </c>
      <c r="L5868">
        <v>9447</v>
      </c>
      <c r="M5868">
        <v>13170</v>
      </c>
      <c r="N5868" t="s">
        <v>4674</v>
      </c>
      <c r="O5868" t="s">
        <v>46311</v>
      </c>
    </row>
    <row r="5869" spans="1:15" x14ac:dyDescent="0.3">
      <c r="A5869" t="s">
        <v>46312</v>
      </c>
      <c r="B5869" t="s">
        <v>4635</v>
      </c>
      <c r="C5869" t="s">
        <v>46313</v>
      </c>
      <c r="D5869" t="s">
        <v>46314</v>
      </c>
      <c r="E5869" t="s">
        <v>4671</v>
      </c>
      <c r="F5869" t="s">
        <v>46315</v>
      </c>
      <c r="G5869" t="s">
        <v>3917</v>
      </c>
      <c r="H5869">
        <v>1185.8399999999999</v>
      </c>
      <c r="I5869">
        <v>42.1</v>
      </c>
      <c r="K5869" t="s">
        <v>46316</v>
      </c>
      <c r="L5869">
        <v>52986</v>
      </c>
      <c r="M5869">
        <v>14317</v>
      </c>
      <c r="N5869" t="s">
        <v>4674</v>
      </c>
      <c r="O5869" t="s">
        <v>46317</v>
      </c>
    </row>
    <row r="5870" spans="1:15" x14ac:dyDescent="0.3">
      <c r="A5870" t="s">
        <v>46318</v>
      </c>
      <c r="B5870" t="s">
        <v>4635</v>
      </c>
      <c r="C5870" t="s">
        <v>46319</v>
      </c>
      <c r="D5870" t="s">
        <v>46320</v>
      </c>
      <c r="E5870" t="s">
        <v>4671</v>
      </c>
      <c r="F5870" t="s">
        <v>46321</v>
      </c>
      <c r="G5870" t="s">
        <v>3917</v>
      </c>
      <c r="H5870">
        <v>1119.1199999999999</v>
      </c>
      <c r="I5870">
        <v>42.5</v>
      </c>
      <c r="K5870" t="s">
        <v>46322</v>
      </c>
      <c r="L5870">
        <v>58849</v>
      </c>
      <c r="M5870">
        <v>13339</v>
      </c>
      <c r="N5870" t="s">
        <v>4674</v>
      </c>
      <c r="O5870" t="s">
        <v>46323</v>
      </c>
    </row>
    <row r="5871" spans="1:15" x14ac:dyDescent="0.3">
      <c r="A5871" t="s">
        <v>46324</v>
      </c>
      <c r="B5871" t="s">
        <v>4635</v>
      </c>
      <c r="C5871" t="s">
        <v>46325</v>
      </c>
      <c r="D5871" t="s">
        <v>46326</v>
      </c>
      <c r="E5871" t="s">
        <v>4671</v>
      </c>
      <c r="F5871" t="s">
        <v>46327</v>
      </c>
      <c r="G5871" t="s">
        <v>3917</v>
      </c>
      <c r="H5871">
        <v>1040.19</v>
      </c>
      <c r="I5871">
        <v>37.700000000000003</v>
      </c>
      <c r="K5871" t="s">
        <v>46328</v>
      </c>
      <c r="L5871">
        <v>267835</v>
      </c>
      <c r="M5871">
        <v>0</v>
      </c>
      <c r="N5871" t="s">
        <v>4674</v>
      </c>
      <c r="O5871" t="s">
        <v>46329</v>
      </c>
    </row>
    <row r="5872" spans="1:15" x14ac:dyDescent="0.3">
      <c r="A5872" t="s">
        <v>46330</v>
      </c>
      <c r="B5872" t="s">
        <v>4635</v>
      </c>
      <c r="C5872" t="s">
        <v>46331</v>
      </c>
      <c r="D5872" t="s">
        <v>46332</v>
      </c>
      <c r="E5872" t="s">
        <v>4671</v>
      </c>
      <c r="F5872" t="s">
        <v>46333</v>
      </c>
      <c r="G5872" t="s">
        <v>3917</v>
      </c>
      <c r="H5872">
        <v>1087.78</v>
      </c>
      <c r="I5872">
        <v>41.6</v>
      </c>
      <c r="K5872" t="s">
        <v>46334</v>
      </c>
      <c r="L5872">
        <v>130514</v>
      </c>
      <c r="M5872">
        <v>0</v>
      </c>
      <c r="N5872" t="s">
        <v>4674</v>
      </c>
      <c r="O5872" t="s">
        <v>46335</v>
      </c>
    </row>
    <row r="5873" spans="1:15" x14ac:dyDescent="0.3">
      <c r="A5873" t="s">
        <v>46336</v>
      </c>
      <c r="B5873" t="s">
        <v>4635</v>
      </c>
      <c r="C5873" t="s">
        <v>46337</v>
      </c>
      <c r="D5873" t="s">
        <v>46338</v>
      </c>
      <c r="E5873" t="s">
        <v>4671</v>
      </c>
      <c r="F5873" t="s">
        <v>46339</v>
      </c>
      <c r="G5873" t="s">
        <v>3917</v>
      </c>
      <c r="H5873">
        <v>1032.44</v>
      </c>
      <c r="I5873">
        <v>41.5</v>
      </c>
      <c r="K5873" t="s">
        <v>46340</v>
      </c>
      <c r="L5873">
        <v>51095</v>
      </c>
      <c r="M5873">
        <v>13671</v>
      </c>
      <c r="N5873" t="s">
        <v>4674</v>
      </c>
      <c r="O5873" t="s">
        <v>46341</v>
      </c>
    </row>
    <row r="5874" spans="1:15" x14ac:dyDescent="0.3">
      <c r="A5874" t="s">
        <v>46342</v>
      </c>
      <c r="B5874" t="s">
        <v>4635</v>
      </c>
      <c r="C5874" t="s">
        <v>46343</v>
      </c>
      <c r="D5874" t="s">
        <v>46344</v>
      </c>
      <c r="E5874" t="s">
        <v>4671</v>
      </c>
      <c r="F5874" t="s">
        <v>46345</v>
      </c>
      <c r="G5874" t="s">
        <v>3917</v>
      </c>
      <c r="H5874">
        <v>968.89099999999996</v>
      </c>
      <c r="I5874">
        <v>40.5</v>
      </c>
      <c r="K5874" t="s">
        <v>46346</v>
      </c>
      <c r="L5874">
        <v>70421</v>
      </c>
      <c r="M5874">
        <v>13135</v>
      </c>
      <c r="N5874" t="s">
        <v>4674</v>
      </c>
      <c r="O5874" t="s">
        <v>46347</v>
      </c>
    </row>
    <row r="5875" spans="1:15" x14ac:dyDescent="0.3">
      <c r="A5875" t="s">
        <v>46348</v>
      </c>
      <c r="B5875" t="s">
        <v>4635</v>
      </c>
      <c r="C5875" t="s">
        <v>46349</v>
      </c>
      <c r="D5875" t="s">
        <v>46350</v>
      </c>
      <c r="E5875" t="s">
        <v>4671</v>
      </c>
      <c r="F5875" t="s">
        <v>46351</v>
      </c>
      <c r="G5875" t="s">
        <v>3917</v>
      </c>
      <c r="H5875">
        <v>1058.97</v>
      </c>
      <c r="I5875">
        <v>41.4</v>
      </c>
      <c r="K5875" t="s">
        <v>46352</v>
      </c>
      <c r="L5875">
        <v>104345</v>
      </c>
      <c r="M5875">
        <v>0</v>
      </c>
      <c r="N5875" t="s">
        <v>4674</v>
      </c>
      <c r="O5875" t="s">
        <v>46353</v>
      </c>
    </row>
    <row r="5876" spans="1:15" x14ac:dyDescent="0.3">
      <c r="A5876" t="s">
        <v>46354</v>
      </c>
      <c r="B5876" t="s">
        <v>4635</v>
      </c>
      <c r="C5876" t="s">
        <v>46355</v>
      </c>
      <c r="D5876" t="s">
        <v>46356</v>
      </c>
      <c r="E5876" t="s">
        <v>4671</v>
      </c>
      <c r="F5876" t="s">
        <v>46357</v>
      </c>
      <c r="G5876" t="s">
        <v>3917</v>
      </c>
      <c r="H5876">
        <v>1047.5</v>
      </c>
      <c r="I5876">
        <v>42.1</v>
      </c>
      <c r="K5876" t="s">
        <v>46358</v>
      </c>
      <c r="L5876">
        <v>31606</v>
      </c>
      <c r="M5876">
        <v>14599</v>
      </c>
      <c r="N5876" t="s">
        <v>4674</v>
      </c>
      <c r="O5876" t="s">
        <v>46359</v>
      </c>
    </row>
    <row r="5877" spans="1:15" x14ac:dyDescent="0.3">
      <c r="A5877" t="s">
        <v>46360</v>
      </c>
      <c r="B5877" t="s">
        <v>4635</v>
      </c>
      <c r="C5877" t="s">
        <v>46361</v>
      </c>
      <c r="D5877" t="s">
        <v>46362</v>
      </c>
      <c r="E5877" t="s">
        <v>4671</v>
      </c>
      <c r="F5877" t="s">
        <v>46363</v>
      </c>
      <c r="G5877" t="s">
        <v>3917</v>
      </c>
      <c r="H5877">
        <v>1192.8699999999999</v>
      </c>
      <c r="I5877">
        <v>41.5</v>
      </c>
      <c r="K5877" t="s">
        <v>46364</v>
      </c>
      <c r="L5877">
        <v>53283</v>
      </c>
      <c r="M5877">
        <v>14776</v>
      </c>
      <c r="N5877" t="s">
        <v>4674</v>
      </c>
      <c r="O5877" t="s">
        <v>46365</v>
      </c>
    </row>
    <row r="5878" spans="1:15" x14ac:dyDescent="0.3">
      <c r="A5878" t="s">
        <v>46366</v>
      </c>
      <c r="B5878" t="s">
        <v>4635</v>
      </c>
      <c r="C5878" t="s">
        <v>46367</v>
      </c>
      <c r="D5878" t="s">
        <v>46368</v>
      </c>
      <c r="E5878" t="s">
        <v>4671</v>
      </c>
      <c r="F5878" t="s">
        <v>46369</v>
      </c>
      <c r="G5878" t="s">
        <v>3917</v>
      </c>
      <c r="H5878">
        <v>1181.53</v>
      </c>
      <c r="I5878">
        <v>40.5</v>
      </c>
      <c r="K5878" t="s">
        <v>46370</v>
      </c>
      <c r="L5878">
        <v>52038</v>
      </c>
      <c r="M5878">
        <v>14166</v>
      </c>
      <c r="N5878" t="s">
        <v>4674</v>
      </c>
      <c r="O5878" t="s">
        <v>46371</v>
      </c>
    </row>
    <row r="5879" spans="1:15" x14ac:dyDescent="0.3">
      <c r="A5879" t="s">
        <v>46372</v>
      </c>
      <c r="B5879" t="s">
        <v>4635</v>
      </c>
      <c r="C5879" t="s">
        <v>46373</v>
      </c>
      <c r="D5879" t="s">
        <v>46374</v>
      </c>
      <c r="E5879" t="s">
        <v>4671</v>
      </c>
      <c r="F5879" t="s">
        <v>46375</v>
      </c>
      <c r="G5879" t="s">
        <v>3917</v>
      </c>
      <c r="H5879">
        <v>1223.57</v>
      </c>
      <c r="I5879">
        <v>33.5</v>
      </c>
      <c r="K5879" t="s">
        <v>46376</v>
      </c>
      <c r="L5879">
        <v>408627</v>
      </c>
      <c r="M5879">
        <v>0</v>
      </c>
      <c r="N5879" t="s">
        <v>4674</v>
      </c>
      <c r="O5879" t="s">
        <v>46377</v>
      </c>
    </row>
    <row r="5880" spans="1:15" x14ac:dyDescent="0.3">
      <c r="A5880" t="s">
        <v>46378</v>
      </c>
      <c r="B5880" t="s">
        <v>4635</v>
      </c>
      <c r="C5880" t="s">
        <v>46379</v>
      </c>
      <c r="D5880" t="s">
        <v>46380</v>
      </c>
      <c r="E5880" t="s">
        <v>4671</v>
      </c>
      <c r="F5880" t="s">
        <v>46381</v>
      </c>
      <c r="G5880" t="s">
        <v>3917</v>
      </c>
      <c r="H5880">
        <v>1197.6500000000001</v>
      </c>
      <c r="I5880">
        <v>41.7</v>
      </c>
      <c r="K5880" t="s">
        <v>46382</v>
      </c>
      <c r="L5880">
        <v>60011</v>
      </c>
      <c r="M5880">
        <v>14764</v>
      </c>
      <c r="N5880" t="s">
        <v>4674</v>
      </c>
      <c r="O5880" t="s">
        <v>46383</v>
      </c>
    </row>
    <row r="5881" spans="1:15" x14ac:dyDescent="0.3">
      <c r="A5881" t="s">
        <v>46384</v>
      </c>
      <c r="B5881" t="s">
        <v>4635</v>
      </c>
      <c r="C5881" t="s">
        <v>46385</v>
      </c>
      <c r="D5881" t="s">
        <v>46386</v>
      </c>
      <c r="E5881" t="s">
        <v>4671</v>
      </c>
      <c r="F5881" t="s">
        <v>46387</v>
      </c>
      <c r="G5881" t="s">
        <v>3917</v>
      </c>
      <c r="H5881">
        <v>1068.8499999999999</v>
      </c>
      <c r="I5881">
        <v>40.799999999999997</v>
      </c>
      <c r="K5881" t="s">
        <v>46388</v>
      </c>
      <c r="L5881">
        <v>57198</v>
      </c>
      <c r="M5881">
        <v>12985</v>
      </c>
      <c r="N5881" t="s">
        <v>4674</v>
      </c>
      <c r="O5881" t="s">
        <v>46389</v>
      </c>
    </row>
    <row r="5882" spans="1:15" x14ac:dyDescent="0.3">
      <c r="A5882" t="s">
        <v>46390</v>
      </c>
      <c r="B5882" t="s">
        <v>4635</v>
      </c>
      <c r="C5882" t="s">
        <v>46391</v>
      </c>
      <c r="D5882" t="s">
        <v>46392</v>
      </c>
      <c r="E5882" t="s">
        <v>4671</v>
      </c>
      <c r="F5882" t="s">
        <v>46393</v>
      </c>
      <c r="G5882" t="s">
        <v>3917</v>
      </c>
      <c r="H5882">
        <v>1166.07</v>
      </c>
      <c r="I5882">
        <v>42</v>
      </c>
      <c r="K5882" t="s">
        <v>46394</v>
      </c>
      <c r="L5882">
        <v>77859</v>
      </c>
      <c r="M5882">
        <v>14421</v>
      </c>
      <c r="N5882" t="s">
        <v>4674</v>
      </c>
      <c r="O5882" t="s">
        <v>46395</v>
      </c>
    </row>
    <row r="5883" spans="1:15" x14ac:dyDescent="0.3">
      <c r="A5883" t="s">
        <v>46396</v>
      </c>
      <c r="B5883" t="s">
        <v>4635</v>
      </c>
      <c r="C5883" t="s">
        <v>46397</v>
      </c>
      <c r="D5883" t="s">
        <v>46398</v>
      </c>
      <c r="E5883" t="s">
        <v>4671</v>
      </c>
      <c r="F5883" t="s">
        <v>46399</v>
      </c>
      <c r="G5883" t="s">
        <v>3917</v>
      </c>
      <c r="H5883">
        <v>1051.75</v>
      </c>
      <c r="I5883">
        <v>42</v>
      </c>
      <c r="K5883" t="s">
        <v>46400</v>
      </c>
      <c r="L5883">
        <v>98333</v>
      </c>
      <c r="M5883">
        <v>14916</v>
      </c>
      <c r="N5883" t="s">
        <v>4674</v>
      </c>
      <c r="O5883" t="s">
        <v>46401</v>
      </c>
    </row>
    <row r="5884" spans="1:15" x14ac:dyDescent="0.3">
      <c r="A5884" t="s">
        <v>46402</v>
      </c>
      <c r="B5884" t="s">
        <v>4635</v>
      </c>
      <c r="C5884" t="s">
        <v>46403</v>
      </c>
      <c r="D5884" t="s">
        <v>46404</v>
      </c>
      <c r="E5884" t="s">
        <v>4671</v>
      </c>
      <c r="F5884" t="s">
        <v>46405</v>
      </c>
      <c r="G5884" t="s">
        <v>3917</v>
      </c>
      <c r="H5884">
        <v>1059.6600000000001</v>
      </c>
      <c r="I5884">
        <v>41.1</v>
      </c>
      <c r="K5884" t="s">
        <v>46406</v>
      </c>
      <c r="L5884">
        <v>89575</v>
      </c>
      <c r="M5884">
        <v>13534</v>
      </c>
      <c r="N5884" t="s">
        <v>4674</v>
      </c>
      <c r="O5884" t="s">
        <v>46407</v>
      </c>
    </row>
    <row r="5885" spans="1:15" x14ac:dyDescent="0.3">
      <c r="A5885" t="s">
        <v>46408</v>
      </c>
      <c r="B5885" t="s">
        <v>4635</v>
      </c>
      <c r="C5885" t="s">
        <v>46409</v>
      </c>
      <c r="D5885" t="s">
        <v>46410</v>
      </c>
      <c r="E5885" t="s">
        <v>4671</v>
      </c>
      <c r="F5885" t="s">
        <v>46411</v>
      </c>
      <c r="G5885" t="s">
        <v>3917</v>
      </c>
      <c r="H5885">
        <v>1043.92</v>
      </c>
      <c r="I5885">
        <v>41.6</v>
      </c>
      <c r="K5885" t="s">
        <v>46412</v>
      </c>
      <c r="L5885">
        <v>5183</v>
      </c>
      <c r="M5885">
        <v>11974</v>
      </c>
      <c r="N5885" t="s">
        <v>4674</v>
      </c>
      <c r="O5885" t="s">
        <v>46413</v>
      </c>
    </row>
    <row r="5886" spans="1:15" x14ac:dyDescent="0.3">
      <c r="A5886" t="s">
        <v>46414</v>
      </c>
      <c r="B5886" t="s">
        <v>4635</v>
      </c>
      <c r="C5886" t="s">
        <v>46415</v>
      </c>
      <c r="D5886" t="s">
        <v>46416</v>
      </c>
      <c r="E5886" t="s">
        <v>4671</v>
      </c>
      <c r="F5886" t="s">
        <v>46417</v>
      </c>
      <c r="G5886" t="s">
        <v>3917</v>
      </c>
      <c r="H5886">
        <v>1109.5999999999999</v>
      </c>
      <c r="I5886">
        <v>41.2</v>
      </c>
      <c r="K5886" t="s">
        <v>46418</v>
      </c>
      <c r="L5886">
        <v>36428</v>
      </c>
      <c r="M5886">
        <v>14081</v>
      </c>
      <c r="N5886" t="s">
        <v>4674</v>
      </c>
      <c r="O5886" t="s">
        <v>46419</v>
      </c>
    </row>
    <row r="5887" spans="1:15" x14ac:dyDescent="0.3">
      <c r="A5887" t="s">
        <v>46420</v>
      </c>
      <c r="B5887" t="s">
        <v>4635</v>
      </c>
      <c r="C5887" t="s">
        <v>46421</v>
      </c>
      <c r="D5887" t="s">
        <v>46422</v>
      </c>
      <c r="E5887" t="s">
        <v>4671</v>
      </c>
      <c r="F5887" t="s">
        <v>46423</v>
      </c>
      <c r="G5887" t="s">
        <v>3917</v>
      </c>
      <c r="H5887">
        <v>1125.9100000000001</v>
      </c>
      <c r="I5887">
        <v>39.4</v>
      </c>
      <c r="K5887" t="s">
        <v>46424</v>
      </c>
      <c r="L5887">
        <v>70974</v>
      </c>
      <c r="M5887">
        <v>13435</v>
      </c>
      <c r="N5887" t="s">
        <v>4674</v>
      </c>
      <c r="O5887" t="s">
        <v>46425</v>
      </c>
    </row>
    <row r="5888" spans="1:15" x14ac:dyDescent="0.3">
      <c r="A5888" t="s">
        <v>46426</v>
      </c>
      <c r="B5888" t="s">
        <v>4635</v>
      </c>
      <c r="C5888" t="s">
        <v>46427</v>
      </c>
      <c r="D5888" t="s">
        <v>46428</v>
      </c>
      <c r="E5888" t="s">
        <v>4671</v>
      </c>
      <c r="F5888" t="s">
        <v>46429</v>
      </c>
      <c r="G5888" t="s">
        <v>3917</v>
      </c>
      <c r="H5888">
        <v>1172.99</v>
      </c>
      <c r="I5888">
        <v>41.3</v>
      </c>
      <c r="K5888" t="s">
        <v>46430</v>
      </c>
      <c r="L5888">
        <v>12282</v>
      </c>
      <c r="M5888">
        <v>13787</v>
      </c>
      <c r="N5888" t="s">
        <v>4674</v>
      </c>
      <c r="O5888" t="s">
        <v>46431</v>
      </c>
    </row>
    <row r="5889" spans="1:15" x14ac:dyDescent="0.3">
      <c r="A5889" t="s">
        <v>46432</v>
      </c>
      <c r="B5889" t="s">
        <v>4635</v>
      </c>
      <c r="C5889" t="s">
        <v>46433</v>
      </c>
      <c r="D5889" t="s">
        <v>46434</v>
      </c>
      <c r="E5889" t="s">
        <v>4671</v>
      </c>
      <c r="F5889" t="s">
        <v>46435</v>
      </c>
      <c r="G5889" t="s">
        <v>3917</v>
      </c>
      <c r="H5889">
        <v>1181.93</v>
      </c>
      <c r="I5889">
        <v>38.5</v>
      </c>
      <c r="K5889" t="s">
        <v>46436</v>
      </c>
      <c r="L5889">
        <v>121603</v>
      </c>
      <c r="M5889">
        <v>0</v>
      </c>
      <c r="N5889" t="s">
        <v>4674</v>
      </c>
      <c r="O5889" t="s">
        <v>46437</v>
      </c>
    </row>
    <row r="5890" spans="1:15" x14ac:dyDescent="0.3">
      <c r="A5890" t="s">
        <v>46438</v>
      </c>
      <c r="B5890" t="s">
        <v>4635</v>
      </c>
      <c r="C5890" t="s">
        <v>46439</v>
      </c>
      <c r="D5890" t="s">
        <v>46440</v>
      </c>
      <c r="E5890" t="s">
        <v>4671</v>
      </c>
      <c r="F5890" t="s">
        <v>46441</v>
      </c>
      <c r="G5890" t="s">
        <v>3917</v>
      </c>
      <c r="H5890">
        <v>1119.29</v>
      </c>
      <c r="I5890">
        <v>39.1</v>
      </c>
      <c r="K5890" t="s">
        <v>46442</v>
      </c>
      <c r="L5890">
        <v>381577</v>
      </c>
      <c r="M5890">
        <v>0</v>
      </c>
      <c r="N5890" t="s">
        <v>4674</v>
      </c>
      <c r="O5890" t="s">
        <v>46443</v>
      </c>
    </row>
    <row r="5891" spans="1:15" x14ac:dyDescent="0.3">
      <c r="A5891" t="s">
        <v>46444</v>
      </c>
      <c r="B5891" t="s">
        <v>4635</v>
      </c>
      <c r="C5891" t="s">
        <v>46445</v>
      </c>
      <c r="D5891" t="s">
        <v>46446</v>
      </c>
      <c r="E5891" t="s">
        <v>4671</v>
      </c>
      <c r="F5891" t="s">
        <v>46447</v>
      </c>
      <c r="G5891" t="s">
        <v>3917</v>
      </c>
      <c r="H5891">
        <v>1018.79</v>
      </c>
      <c r="I5891">
        <v>40.1</v>
      </c>
      <c r="K5891" t="s">
        <v>46448</v>
      </c>
      <c r="L5891">
        <v>615194</v>
      </c>
      <c r="M5891">
        <v>0</v>
      </c>
      <c r="N5891" t="s">
        <v>4674</v>
      </c>
      <c r="O5891" t="s">
        <v>46449</v>
      </c>
    </row>
    <row r="5892" spans="1:15" x14ac:dyDescent="0.3">
      <c r="A5892" t="s">
        <v>46450</v>
      </c>
      <c r="B5892" t="s">
        <v>4635</v>
      </c>
      <c r="C5892" t="s">
        <v>46451</v>
      </c>
      <c r="D5892" t="s">
        <v>46452</v>
      </c>
      <c r="E5892" t="s">
        <v>4671</v>
      </c>
      <c r="F5892" t="s">
        <v>46453</v>
      </c>
      <c r="G5892" t="s">
        <v>3917</v>
      </c>
      <c r="H5892">
        <v>1150.49</v>
      </c>
      <c r="I5892">
        <v>40.299999999999997</v>
      </c>
      <c r="K5892" t="s">
        <v>46454</v>
      </c>
      <c r="L5892">
        <v>9399</v>
      </c>
      <c r="M5892">
        <v>13698</v>
      </c>
      <c r="N5892" t="s">
        <v>4674</v>
      </c>
      <c r="O5892" t="s">
        <v>46455</v>
      </c>
    </row>
    <row r="5893" spans="1:15" x14ac:dyDescent="0.3">
      <c r="A5893" t="s">
        <v>46456</v>
      </c>
      <c r="B5893" t="s">
        <v>4635</v>
      </c>
      <c r="C5893" t="s">
        <v>46457</v>
      </c>
      <c r="D5893" t="s">
        <v>46458</v>
      </c>
      <c r="E5893" t="s">
        <v>4671</v>
      </c>
      <c r="F5893" t="s">
        <v>46459</v>
      </c>
      <c r="G5893" t="s">
        <v>3917</v>
      </c>
      <c r="H5893">
        <v>1183.19</v>
      </c>
      <c r="I5893">
        <v>40.9</v>
      </c>
      <c r="K5893" t="s">
        <v>46460</v>
      </c>
      <c r="L5893">
        <v>10030</v>
      </c>
      <c r="M5893">
        <v>13590</v>
      </c>
      <c r="N5893" t="s">
        <v>4674</v>
      </c>
      <c r="O5893" t="s">
        <v>46461</v>
      </c>
    </row>
    <row r="5894" spans="1:15" x14ac:dyDescent="0.3">
      <c r="A5894" t="s">
        <v>46462</v>
      </c>
      <c r="B5894" t="s">
        <v>4635</v>
      </c>
      <c r="C5894" t="s">
        <v>46463</v>
      </c>
      <c r="D5894" t="s">
        <v>46464</v>
      </c>
      <c r="E5894" t="s">
        <v>4671</v>
      </c>
      <c r="F5894" t="s">
        <v>46465</v>
      </c>
      <c r="G5894" t="s">
        <v>3917</v>
      </c>
      <c r="H5894">
        <v>1061.32</v>
      </c>
      <c r="I5894">
        <v>39.799999999999997</v>
      </c>
      <c r="K5894" t="s">
        <v>46466</v>
      </c>
      <c r="L5894">
        <v>7272</v>
      </c>
      <c r="M5894">
        <v>13856</v>
      </c>
      <c r="N5894" t="s">
        <v>4674</v>
      </c>
      <c r="O5894" t="s">
        <v>46467</v>
      </c>
    </row>
    <row r="5895" spans="1:15" x14ac:dyDescent="0.3">
      <c r="A5895" t="s">
        <v>46468</v>
      </c>
      <c r="B5895" t="s">
        <v>4635</v>
      </c>
      <c r="C5895" t="s">
        <v>46469</v>
      </c>
      <c r="D5895" t="s">
        <v>46470</v>
      </c>
      <c r="E5895" t="s">
        <v>4671</v>
      </c>
      <c r="F5895" t="s">
        <v>46471</v>
      </c>
      <c r="G5895" t="s">
        <v>3917</v>
      </c>
      <c r="H5895">
        <v>1045.1199999999999</v>
      </c>
      <c r="I5895">
        <v>42.1</v>
      </c>
      <c r="K5895" t="s">
        <v>46472</v>
      </c>
      <c r="L5895">
        <v>7933</v>
      </c>
      <c r="M5895">
        <v>14337</v>
      </c>
      <c r="N5895" t="s">
        <v>4674</v>
      </c>
      <c r="O5895" t="s">
        <v>46473</v>
      </c>
    </row>
    <row r="5896" spans="1:15" x14ac:dyDescent="0.3">
      <c r="A5896" t="s">
        <v>46474</v>
      </c>
      <c r="B5896" t="s">
        <v>4635</v>
      </c>
      <c r="C5896" t="s">
        <v>46475</v>
      </c>
      <c r="D5896" t="s">
        <v>46476</v>
      </c>
      <c r="E5896" t="s">
        <v>4671</v>
      </c>
      <c r="F5896" t="s">
        <v>46477</v>
      </c>
      <c r="G5896" t="s">
        <v>3917</v>
      </c>
      <c r="H5896">
        <v>1110.56</v>
      </c>
      <c r="I5896">
        <v>39.299999999999997</v>
      </c>
      <c r="K5896" t="s">
        <v>46478</v>
      </c>
      <c r="L5896">
        <v>11358</v>
      </c>
      <c r="M5896">
        <v>13511</v>
      </c>
      <c r="N5896" t="s">
        <v>4674</v>
      </c>
      <c r="O5896" t="s">
        <v>46479</v>
      </c>
    </row>
    <row r="5897" spans="1:15" x14ac:dyDescent="0.3">
      <c r="A5897" t="s">
        <v>46480</v>
      </c>
      <c r="B5897" t="s">
        <v>4635</v>
      </c>
      <c r="C5897" t="s">
        <v>46481</v>
      </c>
      <c r="D5897" t="s">
        <v>46482</v>
      </c>
      <c r="E5897" t="s">
        <v>4671</v>
      </c>
      <c r="F5897" t="s">
        <v>46483</v>
      </c>
      <c r="G5897" t="s">
        <v>3917</v>
      </c>
      <c r="H5897">
        <v>1031.97</v>
      </c>
      <c r="I5897">
        <v>40.9</v>
      </c>
      <c r="K5897" t="s">
        <v>46484</v>
      </c>
      <c r="L5897">
        <v>5052</v>
      </c>
      <c r="M5897">
        <v>14122</v>
      </c>
      <c r="N5897" t="s">
        <v>4674</v>
      </c>
      <c r="O5897" t="s">
        <v>46485</v>
      </c>
    </row>
    <row r="5898" spans="1:15" x14ac:dyDescent="0.3">
      <c r="A5898" t="s">
        <v>46486</v>
      </c>
      <c r="B5898" t="s">
        <v>4635</v>
      </c>
      <c r="C5898" t="s">
        <v>46487</v>
      </c>
      <c r="D5898" t="s">
        <v>46488</v>
      </c>
      <c r="E5898" t="s">
        <v>4671</v>
      </c>
      <c r="F5898" t="s">
        <v>46489</v>
      </c>
      <c r="G5898" t="s">
        <v>3917</v>
      </c>
      <c r="H5898">
        <v>1169.29</v>
      </c>
      <c r="I5898">
        <v>40.5</v>
      </c>
      <c r="K5898" t="s">
        <v>46490</v>
      </c>
      <c r="L5898">
        <v>12634</v>
      </c>
      <c r="M5898">
        <v>13957</v>
      </c>
      <c r="N5898" t="s">
        <v>4674</v>
      </c>
      <c r="O5898" t="s">
        <v>46491</v>
      </c>
    </row>
    <row r="5899" spans="1:15" x14ac:dyDescent="0.3">
      <c r="A5899" t="s">
        <v>46492</v>
      </c>
      <c r="B5899" t="s">
        <v>4635</v>
      </c>
      <c r="C5899" t="s">
        <v>46493</v>
      </c>
      <c r="D5899" t="s">
        <v>46494</v>
      </c>
      <c r="E5899" t="s">
        <v>4671</v>
      </c>
      <c r="F5899" t="s">
        <v>46495</v>
      </c>
      <c r="G5899" t="s">
        <v>3917</v>
      </c>
      <c r="H5899">
        <v>1178.3800000000001</v>
      </c>
      <c r="I5899">
        <v>40.700000000000003</v>
      </c>
      <c r="K5899" t="s">
        <v>46496</v>
      </c>
      <c r="L5899">
        <v>8405</v>
      </c>
      <c r="M5899">
        <v>14222</v>
      </c>
      <c r="N5899" t="s">
        <v>4674</v>
      </c>
      <c r="O5899" t="s">
        <v>46497</v>
      </c>
    </row>
    <row r="5900" spans="1:15" x14ac:dyDescent="0.3">
      <c r="A5900" t="s">
        <v>46498</v>
      </c>
      <c r="B5900" t="s">
        <v>4635</v>
      </c>
      <c r="C5900" t="s">
        <v>46499</v>
      </c>
      <c r="D5900" t="s">
        <v>46500</v>
      </c>
      <c r="E5900" t="s">
        <v>4671</v>
      </c>
      <c r="F5900" t="s">
        <v>46501</v>
      </c>
      <c r="G5900" t="s">
        <v>3917</v>
      </c>
      <c r="H5900">
        <v>1027.97</v>
      </c>
      <c r="I5900">
        <v>41.9</v>
      </c>
      <c r="K5900" t="s">
        <v>46502</v>
      </c>
      <c r="L5900">
        <v>12091</v>
      </c>
      <c r="M5900">
        <v>13955</v>
      </c>
      <c r="N5900" t="s">
        <v>4674</v>
      </c>
      <c r="O5900" t="s">
        <v>46503</v>
      </c>
    </row>
    <row r="5901" spans="1:15" x14ac:dyDescent="0.3">
      <c r="A5901" t="s">
        <v>46504</v>
      </c>
      <c r="B5901" t="s">
        <v>4635</v>
      </c>
      <c r="C5901" t="s">
        <v>46505</v>
      </c>
      <c r="D5901" t="s">
        <v>46506</v>
      </c>
      <c r="E5901" t="s">
        <v>4671</v>
      </c>
      <c r="F5901" t="s">
        <v>46507</v>
      </c>
      <c r="G5901" t="s">
        <v>3917</v>
      </c>
      <c r="H5901">
        <v>1047.5</v>
      </c>
      <c r="I5901">
        <v>41.4</v>
      </c>
      <c r="K5901" t="s">
        <v>46508</v>
      </c>
      <c r="L5901">
        <v>16876</v>
      </c>
      <c r="M5901">
        <v>14098</v>
      </c>
      <c r="N5901" t="s">
        <v>4674</v>
      </c>
      <c r="O5901" t="s">
        <v>46509</v>
      </c>
    </row>
    <row r="5902" spans="1:15" x14ac:dyDescent="0.3">
      <c r="A5902" t="s">
        <v>46510</v>
      </c>
      <c r="B5902" t="s">
        <v>4635</v>
      </c>
      <c r="C5902" t="s">
        <v>46511</v>
      </c>
      <c r="D5902" t="s">
        <v>46512</v>
      </c>
      <c r="E5902" t="s">
        <v>4671</v>
      </c>
      <c r="F5902" t="s">
        <v>46513</v>
      </c>
      <c r="G5902" t="s">
        <v>3917</v>
      </c>
      <c r="H5902">
        <v>1237.6300000000001</v>
      </c>
      <c r="I5902">
        <v>43.4</v>
      </c>
      <c r="K5902" t="s">
        <v>46514</v>
      </c>
      <c r="L5902">
        <v>46120</v>
      </c>
      <c r="M5902">
        <v>14172</v>
      </c>
      <c r="N5902" t="s">
        <v>4674</v>
      </c>
      <c r="O5902" t="s">
        <v>46515</v>
      </c>
    </row>
    <row r="5903" spans="1:15" x14ac:dyDescent="0.3">
      <c r="A5903" t="s">
        <v>46516</v>
      </c>
      <c r="B5903" t="s">
        <v>4635</v>
      </c>
      <c r="C5903" t="s">
        <v>46517</v>
      </c>
      <c r="D5903" t="s">
        <v>46518</v>
      </c>
      <c r="E5903" t="s">
        <v>4671</v>
      </c>
      <c r="F5903" t="s">
        <v>46519</v>
      </c>
      <c r="G5903" t="s">
        <v>3917</v>
      </c>
      <c r="H5903">
        <v>1080.1500000000001</v>
      </c>
      <c r="I5903">
        <v>41.6</v>
      </c>
      <c r="K5903" t="s">
        <v>46520</v>
      </c>
      <c r="L5903">
        <v>25248</v>
      </c>
      <c r="M5903">
        <v>14142</v>
      </c>
      <c r="N5903" t="s">
        <v>4674</v>
      </c>
      <c r="O5903" t="s">
        <v>46521</v>
      </c>
    </row>
    <row r="5904" spans="1:15" x14ac:dyDescent="0.3">
      <c r="A5904" t="s">
        <v>46522</v>
      </c>
      <c r="B5904" t="s">
        <v>4635</v>
      </c>
      <c r="C5904" t="s">
        <v>46523</v>
      </c>
      <c r="D5904" t="s">
        <v>46524</v>
      </c>
      <c r="E5904" t="s">
        <v>4671</v>
      </c>
      <c r="F5904" t="s">
        <v>46525</v>
      </c>
      <c r="G5904" t="s">
        <v>3917</v>
      </c>
      <c r="H5904">
        <v>1056.03</v>
      </c>
      <c r="I5904">
        <v>41.9</v>
      </c>
      <c r="K5904" t="s">
        <v>46526</v>
      </c>
      <c r="L5904">
        <v>26174</v>
      </c>
      <c r="M5904">
        <v>13918</v>
      </c>
      <c r="N5904" t="s">
        <v>4674</v>
      </c>
      <c r="O5904" t="s">
        <v>46527</v>
      </c>
    </row>
    <row r="5905" spans="1:15" x14ac:dyDescent="0.3">
      <c r="A5905" t="s">
        <v>46528</v>
      </c>
      <c r="B5905" t="s">
        <v>4635</v>
      </c>
      <c r="C5905" t="s">
        <v>46529</v>
      </c>
      <c r="D5905" t="s">
        <v>46530</v>
      </c>
      <c r="E5905" t="s">
        <v>4671</v>
      </c>
      <c r="F5905" t="s">
        <v>46531</v>
      </c>
      <c r="G5905" t="s">
        <v>3917</v>
      </c>
      <c r="H5905">
        <v>1046.92</v>
      </c>
      <c r="I5905">
        <v>41.6</v>
      </c>
      <c r="K5905" t="s">
        <v>46532</v>
      </c>
      <c r="L5905">
        <v>13055</v>
      </c>
      <c r="M5905">
        <v>14042</v>
      </c>
      <c r="N5905" t="s">
        <v>4674</v>
      </c>
      <c r="O5905" t="s">
        <v>46533</v>
      </c>
    </row>
    <row r="5906" spans="1:15" x14ac:dyDescent="0.3">
      <c r="A5906" t="s">
        <v>46534</v>
      </c>
      <c r="B5906" t="s">
        <v>4635</v>
      </c>
      <c r="C5906" t="s">
        <v>46535</v>
      </c>
      <c r="D5906" t="s">
        <v>46536</v>
      </c>
      <c r="E5906" t="s">
        <v>4671</v>
      </c>
      <c r="F5906" t="s">
        <v>46537</v>
      </c>
      <c r="G5906" t="s">
        <v>3917</v>
      </c>
      <c r="H5906">
        <v>1188.0899999999999</v>
      </c>
      <c r="I5906">
        <v>40.6</v>
      </c>
      <c r="K5906" t="s">
        <v>46538</v>
      </c>
      <c r="L5906">
        <v>30009</v>
      </c>
      <c r="M5906">
        <v>13842</v>
      </c>
      <c r="N5906" t="s">
        <v>4674</v>
      </c>
      <c r="O5906" t="s">
        <v>46539</v>
      </c>
    </row>
    <row r="5907" spans="1:15" x14ac:dyDescent="0.3">
      <c r="A5907" t="s">
        <v>46540</v>
      </c>
      <c r="B5907" t="s">
        <v>4635</v>
      </c>
      <c r="C5907" t="s">
        <v>46541</v>
      </c>
      <c r="D5907" t="s">
        <v>46542</v>
      </c>
      <c r="E5907" t="s">
        <v>4671</v>
      </c>
      <c r="F5907" t="s">
        <v>46543</v>
      </c>
      <c r="G5907" t="s">
        <v>3917</v>
      </c>
      <c r="H5907">
        <v>1091.06</v>
      </c>
      <c r="I5907">
        <v>38.1</v>
      </c>
      <c r="K5907" t="s">
        <v>46544</v>
      </c>
      <c r="L5907">
        <v>36534</v>
      </c>
      <c r="M5907">
        <v>11515</v>
      </c>
      <c r="N5907" t="s">
        <v>4674</v>
      </c>
      <c r="O5907" t="s">
        <v>46545</v>
      </c>
    </row>
    <row r="5908" spans="1:15" x14ac:dyDescent="0.3">
      <c r="A5908" t="s">
        <v>46546</v>
      </c>
      <c r="B5908" t="s">
        <v>4635</v>
      </c>
      <c r="C5908" t="s">
        <v>46547</v>
      </c>
      <c r="D5908" t="s">
        <v>46548</v>
      </c>
      <c r="E5908" t="s">
        <v>4671</v>
      </c>
      <c r="F5908" t="s">
        <v>46549</v>
      </c>
      <c r="G5908" t="s">
        <v>3917</v>
      </c>
      <c r="H5908">
        <v>1204.56</v>
      </c>
      <c r="I5908">
        <v>43.6</v>
      </c>
      <c r="K5908" t="s">
        <v>46550</v>
      </c>
      <c r="L5908">
        <v>45061</v>
      </c>
      <c r="M5908">
        <v>13550</v>
      </c>
      <c r="N5908" t="s">
        <v>4674</v>
      </c>
      <c r="O5908" t="s">
        <v>46551</v>
      </c>
    </row>
    <row r="5909" spans="1:15" x14ac:dyDescent="0.3">
      <c r="A5909" t="s">
        <v>46552</v>
      </c>
      <c r="B5909" t="s">
        <v>4635</v>
      </c>
      <c r="C5909" t="s">
        <v>46553</v>
      </c>
      <c r="D5909" t="s">
        <v>46554</v>
      </c>
      <c r="E5909" t="s">
        <v>4671</v>
      </c>
      <c r="F5909" t="s">
        <v>46555</v>
      </c>
      <c r="G5909" t="s">
        <v>3917</v>
      </c>
      <c r="H5909">
        <v>1141.2</v>
      </c>
      <c r="I5909">
        <v>40.9</v>
      </c>
      <c r="K5909" t="s">
        <v>46556</v>
      </c>
      <c r="L5909">
        <v>30279</v>
      </c>
      <c r="M5909">
        <v>13801</v>
      </c>
      <c r="N5909" t="s">
        <v>4674</v>
      </c>
      <c r="O5909" t="s">
        <v>46557</v>
      </c>
    </row>
    <row r="5910" spans="1:15" x14ac:dyDescent="0.3">
      <c r="A5910" t="s">
        <v>46558</v>
      </c>
      <c r="B5910" t="s">
        <v>4635</v>
      </c>
      <c r="C5910" t="s">
        <v>46559</v>
      </c>
      <c r="D5910" t="s">
        <v>46560</v>
      </c>
      <c r="E5910" t="s">
        <v>4671</v>
      </c>
      <c r="F5910" t="s">
        <v>46561</v>
      </c>
      <c r="G5910" t="s">
        <v>3917</v>
      </c>
      <c r="H5910">
        <v>1027.81</v>
      </c>
      <c r="I5910">
        <v>41.6</v>
      </c>
      <c r="K5910" t="s">
        <v>46562</v>
      </c>
      <c r="L5910">
        <v>26321</v>
      </c>
      <c r="M5910">
        <v>13993</v>
      </c>
      <c r="N5910" t="s">
        <v>4674</v>
      </c>
      <c r="O5910" t="s">
        <v>46563</v>
      </c>
    </row>
    <row r="5911" spans="1:15" x14ac:dyDescent="0.3">
      <c r="A5911" t="s">
        <v>46564</v>
      </c>
      <c r="B5911" t="s">
        <v>4635</v>
      </c>
      <c r="C5911" t="s">
        <v>46565</v>
      </c>
      <c r="D5911" t="s">
        <v>46566</v>
      </c>
      <c r="E5911" t="s">
        <v>4671</v>
      </c>
      <c r="F5911" t="s">
        <v>46567</v>
      </c>
      <c r="G5911" t="s">
        <v>3917</v>
      </c>
      <c r="H5911">
        <v>1159.8499999999999</v>
      </c>
      <c r="I5911">
        <v>41.8</v>
      </c>
      <c r="K5911" t="s">
        <v>46568</v>
      </c>
      <c r="L5911">
        <v>11280</v>
      </c>
      <c r="M5911">
        <v>13876</v>
      </c>
      <c r="N5911" t="s">
        <v>4674</v>
      </c>
      <c r="O5911" t="s">
        <v>46569</v>
      </c>
    </row>
    <row r="5912" spans="1:15" x14ac:dyDescent="0.3">
      <c r="A5912" t="s">
        <v>46570</v>
      </c>
      <c r="B5912" t="s">
        <v>4635</v>
      </c>
      <c r="C5912" t="s">
        <v>46571</v>
      </c>
      <c r="D5912" t="s">
        <v>46572</v>
      </c>
      <c r="E5912" t="s">
        <v>4671</v>
      </c>
      <c r="F5912" t="s">
        <v>46573</v>
      </c>
      <c r="G5912" t="s">
        <v>3917</v>
      </c>
      <c r="H5912">
        <v>988.12</v>
      </c>
      <c r="I5912">
        <v>41.8</v>
      </c>
      <c r="K5912" t="s">
        <v>46574</v>
      </c>
      <c r="L5912">
        <v>41629</v>
      </c>
      <c r="M5912">
        <v>14416</v>
      </c>
      <c r="N5912" t="s">
        <v>4674</v>
      </c>
      <c r="O5912" t="s">
        <v>46575</v>
      </c>
    </row>
    <row r="5913" spans="1:15" x14ac:dyDescent="0.3">
      <c r="A5913" t="s">
        <v>46576</v>
      </c>
      <c r="B5913" t="s">
        <v>4635</v>
      </c>
      <c r="C5913" t="s">
        <v>46577</v>
      </c>
      <c r="D5913" t="s">
        <v>46578</v>
      </c>
      <c r="E5913" t="s">
        <v>4671</v>
      </c>
      <c r="F5913" t="s">
        <v>46579</v>
      </c>
      <c r="G5913" t="s">
        <v>3917</v>
      </c>
      <c r="H5913">
        <v>1100.8800000000001</v>
      </c>
      <c r="I5913">
        <v>41.7</v>
      </c>
      <c r="K5913" t="s">
        <v>46580</v>
      </c>
      <c r="L5913">
        <v>37658</v>
      </c>
      <c r="M5913">
        <v>13396</v>
      </c>
      <c r="N5913" t="s">
        <v>4674</v>
      </c>
      <c r="O5913" t="s">
        <v>46581</v>
      </c>
    </row>
    <row r="5914" spans="1:15" x14ac:dyDescent="0.3">
      <c r="A5914" t="s">
        <v>46582</v>
      </c>
      <c r="B5914" t="s">
        <v>4635</v>
      </c>
      <c r="C5914" t="s">
        <v>46583</v>
      </c>
      <c r="D5914" t="s">
        <v>46584</v>
      </c>
      <c r="E5914" t="s">
        <v>4671</v>
      </c>
      <c r="F5914" t="s">
        <v>46585</v>
      </c>
      <c r="G5914" t="s">
        <v>3917</v>
      </c>
      <c r="H5914">
        <v>1015.05</v>
      </c>
      <c r="I5914">
        <v>41.6</v>
      </c>
      <c r="K5914" t="s">
        <v>46586</v>
      </c>
      <c r="L5914">
        <v>16764</v>
      </c>
      <c r="M5914">
        <v>13650</v>
      </c>
      <c r="N5914" t="s">
        <v>4674</v>
      </c>
      <c r="O5914" t="s">
        <v>46587</v>
      </c>
    </row>
    <row r="5915" spans="1:15" x14ac:dyDescent="0.3">
      <c r="A5915" t="s">
        <v>46588</v>
      </c>
      <c r="B5915" t="s">
        <v>4635</v>
      </c>
      <c r="C5915" t="s">
        <v>46589</v>
      </c>
      <c r="D5915" t="s">
        <v>46590</v>
      </c>
      <c r="E5915" t="s">
        <v>4671</v>
      </c>
      <c r="F5915" t="s">
        <v>46591</v>
      </c>
      <c r="G5915" t="s">
        <v>3917</v>
      </c>
      <c r="H5915">
        <v>1049.9000000000001</v>
      </c>
      <c r="I5915">
        <v>41.6</v>
      </c>
      <c r="K5915" t="s">
        <v>46592</v>
      </c>
      <c r="L5915">
        <v>20423</v>
      </c>
      <c r="M5915">
        <v>13909</v>
      </c>
      <c r="N5915" t="s">
        <v>4674</v>
      </c>
      <c r="O5915" t="s">
        <v>46593</v>
      </c>
    </row>
    <row r="5916" spans="1:15" x14ac:dyDescent="0.3">
      <c r="A5916" t="s">
        <v>46594</v>
      </c>
      <c r="B5916" t="s">
        <v>4635</v>
      </c>
      <c r="C5916" t="s">
        <v>46595</v>
      </c>
      <c r="D5916" t="s">
        <v>46596</v>
      </c>
      <c r="E5916" t="s">
        <v>4671</v>
      </c>
      <c r="F5916" t="s">
        <v>46597</v>
      </c>
      <c r="G5916" t="s">
        <v>3917</v>
      </c>
      <c r="H5916">
        <v>1189.01</v>
      </c>
      <c r="I5916">
        <v>41.3</v>
      </c>
      <c r="K5916" t="s">
        <v>46598</v>
      </c>
      <c r="L5916">
        <v>35945</v>
      </c>
      <c r="M5916">
        <v>14013</v>
      </c>
      <c r="N5916" t="s">
        <v>4674</v>
      </c>
      <c r="O5916" t="s">
        <v>46599</v>
      </c>
    </row>
    <row r="5917" spans="1:15" x14ac:dyDescent="0.3">
      <c r="A5917" t="s">
        <v>46600</v>
      </c>
      <c r="B5917" t="s">
        <v>4635</v>
      </c>
      <c r="C5917" t="s">
        <v>46601</v>
      </c>
      <c r="D5917" t="s">
        <v>46602</v>
      </c>
      <c r="E5917" t="s">
        <v>4671</v>
      </c>
      <c r="F5917" t="s">
        <v>46603</v>
      </c>
      <c r="G5917" t="s">
        <v>3917</v>
      </c>
      <c r="H5917">
        <v>1041.72</v>
      </c>
      <c r="I5917">
        <v>41.7</v>
      </c>
      <c r="K5917" t="s">
        <v>46604</v>
      </c>
      <c r="L5917">
        <v>28049</v>
      </c>
      <c r="M5917">
        <v>13335</v>
      </c>
      <c r="N5917" t="s">
        <v>4674</v>
      </c>
      <c r="O5917" t="s">
        <v>46605</v>
      </c>
    </row>
    <row r="5918" spans="1:15" x14ac:dyDescent="0.3">
      <c r="A5918" t="s">
        <v>46606</v>
      </c>
      <c r="B5918" t="s">
        <v>4635</v>
      </c>
      <c r="C5918" t="s">
        <v>46607</v>
      </c>
      <c r="D5918" t="s">
        <v>46608</v>
      </c>
      <c r="E5918" t="s">
        <v>4671</v>
      </c>
      <c r="F5918" t="s">
        <v>46609</v>
      </c>
      <c r="G5918" t="s">
        <v>3917</v>
      </c>
      <c r="H5918">
        <v>1038.1400000000001</v>
      </c>
      <c r="I5918">
        <v>41.4</v>
      </c>
      <c r="K5918" t="s">
        <v>46610</v>
      </c>
      <c r="L5918">
        <v>18698</v>
      </c>
      <c r="M5918">
        <v>14377</v>
      </c>
      <c r="N5918" t="s">
        <v>4674</v>
      </c>
      <c r="O5918" t="s">
        <v>46611</v>
      </c>
    </row>
    <row r="5919" spans="1:15" x14ac:dyDescent="0.3">
      <c r="A5919" t="s">
        <v>46612</v>
      </c>
      <c r="B5919" t="s">
        <v>4635</v>
      </c>
      <c r="C5919" t="s">
        <v>46613</v>
      </c>
      <c r="D5919" t="s">
        <v>46614</v>
      </c>
      <c r="E5919" t="s">
        <v>4671</v>
      </c>
      <c r="F5919" t="s">
        <v>46615</v>
      </c>
      <c r="G5919" t="s">
        <v>3917</v>
      </c>
      <c r="H5919">
        <v>1050.3800000000001</v>
      </c>
      <c r="I5919">
        <v>40.700000000000003</v>
      </c>
      <c r="K5919" t="s">
        <v>46616</v>
      </c>
      <c r="L5919">
        <v>31158</v>
      </c>
      <c r="M5919">
        <v>13251</v>
      </c>
      <c r="N5919" t="s">
        <v>4674</v>
      </c>
      <c r="O5919" t="s">
        <v>46617</v>
      </c>
    </row>
    <row r="5920" spans="1:15" x14ac:dyDescent="0.3">
      <c r="A5920" t="s">
        <v>46618</v>
      </c>
      <c r="B5920" t="s">
        <v>4635</v>
      </c>
      <c r="C5920" t="s">
        <v>46619</v>
      </c>
      <c r="D5920" t="s">
        <v>46620</v>
      </c>
      <c r="E5920" t="s">
        <v>4671</v>
      </c>
      <c r="F5920" t="s">
        <v>46621</v>
      </c>
      <c r="G5920" t="s">
        <v>3917</v>
      </c>
      <c r="H5920">
        <v>1042.45</v>
      </c>
      <c r="I5920">
        <v>42</v>
      </c>
      <c r="K5920" t="s">
        <v>46622</v>
      </c>
      <c r="L5920">
        <v>13754</v>
      </c>
      <c r="M5920">
        <v>13682</v>
      </c>
      <c r="N5920" t="s">
        <v>4674</v>
      </c>
      <c r="O5920" t="s">
        <v>46623</v>
      </c>
    </row>
    <row r="5921" spans="1:15" x14ac:dyDescent="0.3">
      <c r="A5921" t="s">
        <v>46624</v>
      </c>
      <c r="B5921" t="s">
        <v>4635</v>
      </c>
      <c r="C5921" t="s">
        <v>46625</v>
      </c>
      <c r="D5921" t="s">
        <v>46626</v>
      </c>
      <c r="E5921" t="s">
        <v>4671</v>
      </c>
      <c r="F5921" t="s">
        <v>46627</v>
      </c>
      <c r="G5921" t="s">
        <v>3917</v>
      </c>
      <c r="H5921">
        <v>1036.55</v>
      </c>
      <c r="I5921">
        <v>41.8</v>
      </c>
      <c r="K5921" t="s">
        <v>46628</v>
      </c>
      <c r="L5921">
        <v>29340</v>
      </c>
      <c r="M5921">
        <v>14236</v>
      </c>
      <c r="N5921" t="s">
        <v>4674</v>
      </c>
      <c r="O5921" t="s">
        <v>46629</v>
      </c>
    </row>
    <row r="5922" spans="1:15" x14ac:dyDescent="0.3">
      <c r="A5922" t="s">
        <v>46630</v>
      </c>
      <c r="B5922" t="s">
        <v>4635</v>
      </c>
      <c r="C5922" t="s">
        <v>46631</v>
      </c>
      <c r="D5922" t="s">
        <v>46632</v>
      </c>
      <c r="E5922" t="s">
        <v>4671</v>
      </c>
      <c r="F5922" t="s">
        <v>46633</v>
      </c>
      <c r="G5922" t="s">
        <v>3917</v>
      </c>
      <c r="H5922">
        <v>1031.45</v>
      </c>
      <c r="I5922">
        <v>41</v>
      </c>
      <c r="K5922" t="s">
        <v>46634</v>
      </c>
      <c r="L5922">
        <v>37520</v>
      </c>
      <c r="M5922">
        <v>13691</v>
      </c>
      <c r="N5922" t="s">
        <v>4674</v>
      </c>
      <c r="O5922" t="s">
        <v>46635</v>
      </c>
    </row>
    <row r="5923" spans="1:15" x14ac:dyDescent="0.3">
      <c r="A5923" t="s">
        <v>46636</v>
      </c>
      <c r="B5923" t="s">
        <v>4635</v>
      </c>
      <c r="C5923" t="s">
        <v>46637</v>
      </c>
      <c r="D5923" t="s">
        <v>46638</v>
      </c>
      <c r="E5923" t="s">
        <v>4671</v>
      </c>
      <c r="F5923" t="s">
        <v>46639</v>
      </c>
      <c r="G5923" t="s">
        <v>3917</v>
      </c>
      <c r="H5923">
        <v>1107.8599999999999</v>
      </c>
      <c r="I5923">
        <v>41.5</v>
      </c>
      <c r="K5923" t="s">
        <v>46640</v>
      </c>
      <c r="L5923">
        <v>5788</v>
      </c>
      <c r="M5923">
        <v>14150</v>
      </c>
      <c r="N5923" t="s">
        <v>4674</v>
      </c>
      <c r="O5923" t="s">
        <v>46641</v>
      </c>
    </row>
    <row r="5924" spans="1:15" x14ac:dyDescent="0.3">
      <c r="A5924" t="s">
        <v>46642</v>
      </c>
      <c r="B5924" t="s">
        <v>4635</v>
      </c>
      <c r="C5924" t="s">
        <v>46643</v>
      </c>
      <c r="D5924" t="s">
        <v>46644</v>
      </c>
      <c r="E5924" t="s">
        <v>4671</v>
      </c>
      <c r="F5924" t="s">
        <v>46645</v>
      </c>
      <c r="G5924" t="s">
        <v>3917</v>
      </c>
      <c r="H5924">
        <v>1173.31</v>
      </c>
      <c r="I5924">
        <v>39.799999999999997</v>
      </c>
      <c r="K5924" t="s">
        <v>46646</v>
      </c>
      <c r="L5924">
        <v>16454</v>
      </c>
      <c r="M5924">
        <v>13517</v>
      </c>
      <c r="N5924" t="s">
        <v>4674</v>
      </c>
      <c r="O5924" t="s">
        <v>46647</v>
      </c>
    </row>
    <row r="5925" spans="1:15" x14ac:dyDescent="0.3">
      <c r="A5925" t="s">
        <v>46648</v>
      </c>
      <c r="B5925" t="s">
        <v>4635</v>
      </c>
      <c r="C5925" t="s">
        <v>46649</v>
      </c>
      <c r="D5925" t="s">
        <v>46650</v>
      </c>
      <c r="E5925" t="s">
        <v>4671</v>
      </c>
      <c r="F5925" t="s">
        <v>46651</v>
      </c>
      <c r="G5925" t="s">
        <v>3917</v>
      </c>
      <c r="H5925">
        <v>1115.6099999999999</v>
      </c>
      <c r="I5925">
        <v>41.7</v>
      </c>
      <c r="K5925" t="s">
        <v>46652</v>
      </c>
      <c r="L5925">
        <v>72610</v>
      </c>
      <c r="M5925">
        <v>14599</v>
      </c>
      <c r="N5925" t="s">
        <v>4674</v>
      </c>
      <c r="O5925" t="s">
        <v>46653</v>
      </c>
    </row>
    <row r="5926" spans="1:15" x14ac:dyDescent="0.3">
      <c r="A5926" t="s">
        <v>46654</v>
      </c>
      <c r="B5926" t="s">
        <v>4635</v>
      </c>
      <c r="C5926" t="s">
        <v>46655</v>
      </c>
      <c r="D5926" t="s">
        <v>46656</v>
      </c>
      <c r="E5926" t="s">
        <v>4671</v>
      </c>
      <c r="F5926" t="s">
        <v>46657</v>
      </c>
      <c r="G5926" t="s">
        <v>3917</v>
      </c>
      <c r="H5926">
        <v>1115.54</v>
      </c>
      <c r="I5926">
        <v>40.200000000000003</v>
      </c>
      <c r="K5926" t="s">
        <v>46658</v>
      </c>
      <c r="L5926">
        <v>18833</v>
      </c>
      <c r="M5926">
        <v>13386</v>
      </c>
      <c r="N5926" t="s">
        <v>4674</v>
      </c>
      <c r="O5926" t="s">
        <v>46659</v>
      </c>
    </row>
    <row r="5927" spans="1:15" x14ac:dyDescent="0.3">
      <c r="A5927" t="s">
        <v>46660</v>
      </c>
      <c r="B5927" t="s">
        <v>4635</v>
      </c>
      <c r="C5927" t="s">
        <v>46661</v>
      </c>
      <c r="D5927" t="s">
        <v>46662</v>
      </c>
      <c r="E5927" t="s">
        <v>4671</v>
      </c>
      <c r="F5927" t="s">
        <v>46663</v>
      </c>
      <c r="G5927" t="s">
        <v>3917</v>
      </c>
      <c r="H5927">
        <v>978.84900000000005</v>
      </c>
      <c r="I5927">
        <v>41.4</v>
      </c>
      <c r="K5927" t="s">
        <v>46664</v>
      </c>
      <c r="L5927">
        <v>97620</v>
      </c>
      <c r="M5927">
        <v>13582</v>
      </c>
      <c r="N5927" t="s">
        <v>4674</v>
      </c>
      <c r="O5927" t="s">
        <v>46665</v>
      </c>
    </row>
    <row r="5928" spans="1:15" x14ac:dyDescent="0.3">
      <c r="A5928" t="s">
        <v>46666</v>
      </c>
      <c r="B5928" t="s">
        <v>4635</v>
      </c>
      <c r="C5928" t="s">
        <v>46667</v>
      </c>
      <c r="D5928" t="s">
        <v>46668</v>
      </c>
      <c r="E5928" t="s">
        <v>4671</v>
      </c>
      <c r="F5928" t="s">
        <v>46669</v>
      </c>
      <c r="G5928" t="s">
        <v>3917</v>
      </c>
      <c r="H5928">
        <v>1162.5999999999999</v>
      </c>
      <c r="I5928">
        <v>40.5</v>
      </c>
      <c r="K5928" t="s">
        <v>46670</v>
      </c>
      <c r="L5928">
        <v>33560</v>
      </c>
      <c r="M5928">
        <v>13482</v>
      </c>
      <c r="N5928" t="s">
        <v>4674</v>
      </c>
      <c r="O5928" t="s">
        <v>46671</v>
      </c>
    </row>
    <row r="5929" spans="1:15" x14ac:dyDescent="0.3">
      <c r="A5929" t="s">
        <v>46672</v>
      </c>
      <c r="B5929" t="s">
        <v>4635</v>
      </c>
      <c r="C5929" t="s">
        <v>46673</v>
      </c>
      <c r="D5929" t="s">
        <v>46674</v>
      </c>
      <c r="E5929" t="s">
        <v>4671</v>
      </c>
      <c r="F5929" t="s">
        <v>46675</v>
      </c>
      <c r="G5929" t="s">
        <v>3917</v>
      </c>
      <c r="H5929">
        <v>1187.73</v>
      </c>
      <c r="I5929">
        <v>40.9</v>
      </c>
      <c r="K5929" t="s">
        <v>46676</v>
      </c>
      <c r="L5929">
        <v>6661</v>
      </c>
      <c r="M5929">
        <v>14239</v>
      </c>
      <c r="N5929" t="s">
        <v>4674</v>
      </c>
      <c r="O5929" t="s">
        <v>46677</v>
      </c>
    </row>
    <row r="5930" spans="1:15" x14ac:dyDescent="0.3">
      <c r="A5930" t="s">
        <v>46678</v>
      </c>
      <c r="B5930" t="s">
        <v>4635</v>
      </c>
      <c r="C5930" t="s">
        <v>46679</v>
      </c>
      <c r="D5930" t="s">
        <v>46680</v>
      </c>
      <c r="E5930" t="s">
        <v>4671</v>
      </c>
      <c r="F5930" t="s">
        <v>46681</v>
      </c>
      <c r="G5930" t="s">
        <v>3917</v>
      </c>
      <c r="H5930">
        <v>1151.69</v>
      </c>
      <c r="I5930">
        <v>40.700000000000003</v>
      </c>
      <c r="K5930" t="s">
        <v>46682</v>
      </c>
      <c r="L5930">
        <v>13769</v>
      </c>
      <c r="M5930">
        <v>13260</v>
      </c>
      <c r="N5930" t="s">
        <v>4674</v>
      </c>
      <c r="O5930" t="s">
        <v>46683</v>
      </c>
    </row>
    <row r="5931" spans="1:15" x14ac:dyDescent="0.3">
      <c r="A5931" t="s">
        <v>46684</v>
      </c>
      <c r="B5931" t="s">
        <v>4635</v>
      </c>
      <c r="C5931" t="s">
        <v>46685</v>
      </c>
      <c r="D5931" t="s">
        <v>46686</v>
      </c>
      <c r="E5931" t="s">
        <v>4671</v>
      </c>
      <c r="F5931" t="s">
        <v>46687</v>
      </c>
      <c r="G5931" t="s">
        <v>3917</v>
      </c>
      <c r="H5931">
        <v>1197.1099999999999</v>
      </c>
      <c r="I5931">
        <v>41.1</v>
      </c>
      <c r="K5931" t="s">
        <v>46688</v>
      </c>
      <c r="L5931">
        <v>6096</v>
      </c>
      <c r="M5931">
        <v>14202</v>
      </c>
      <c r="N5931" t="s">
        <v>4674</v>
      </c>
      <c r="O5931" t="s">
        <v>46689</v>
      </c>
    </row>
    <row r="5932" spans="1:15" x14ac:dyDescent="0.3">
      <c r="A5932" t="s">
        <v>46690</v>
      </c>
      <c r="B5932" t="s">
        <v>4635</v>
      </c>
      <c r="C5932" t="s">
        <v>46691</v>
      </c>
      <c r="D5932" t="s">
        <v>46692</v>
      </c>
      <c r="E5932" t="s">
        <v>4671</v>
      </c>
      <c r="F5932" t="s">
        <v>46693</v>
      </c>
      <c r="G5932" t="s">
        <v>3917</v>
      </c>
      <c r="H5932">
        <v>1133.57</v>
      </c>
      <c r="I5932">
        <v>41.4</v>
      </c>
      <c r="K5932" t="s">
        <v>46694</v>
      </c>
      <c r="L5932">
        <v>29878</v>
      </c>
      <c r="M5932">
        <v>14211</v>
      </c>
      <c r="N5932" t="s">
        <v>4674</v>
      </c>
      <c r="O5932" t="s">
        <v>46695</v>
      </c>
    </row>
    <row r="5933" spans="1:15" x14ac:dyDescent="0.3">
      <c r="A5933" t="s">
        <v>46696</v>
      </c>
      <c r="B5933" t="s">
        <v>4635</v>
      </c>
      <c r="C5933" t="s">
        <v>46697</v>
      </c>
      <c r="D5933" t="s">
        <v>46698</v>
      </c>
      <c r="E5933" t="s">
        <v>4671</v>
      </c>
      <c r="F5933" t="s">
        <v>46699</v>
      </c>
      <c r="G5933" t="s">
        <v>3917</v>
      </c>
      <c r="H5933">
        <v>1172.52</v>
      </c>
      <c r="I5933">
        <v>40.1</v>
      </c>
      <c r="K5933" t="s">
        <v>46700</v>
      </c>
      <c r="L5933">
        <v>9595</v>
      </c>
      <c r="M5933">
        <v>14031</v>
      </c>
      <c r="N5933" t="s">
        <v>4674</v>
      </c>
      <c r="O5933" t="s">
        <v>46701</v>
      </c>
    </row>
    <row r="5934" spans="1:15" x14ac:dyDescent="0.3">
      <c r="A5934" t="s">
        <v>46702</v>
      </c>
      <c r="B5934" t="s">
        <v>4635</v>
      </c>
      <c r="C5934" t="s">
        <v>46703</v>
      </c>
      <c r="D5934" t="s">
        <v>46704</v>
      </c>
      <c r="E5934" t="s">
        <v>4671</v>
      </c>
      <c r="F5934" t="s">
        <v>46705</v>
      </c>
      <c r="G5934" t="s">
        <v>3917</v>
      </c>
      <c r="H5934">
        <v>1045.8800000000001</v>
      </c>
      <c r="I5934">
        <v>41.4</v>
      </c>
      <c r="K5934" t="s">
        <v>46706</v>
      </c>
      <c r="L5934">
        <v>44254</v>
      </c>
      <c r="M5934">
        <v>13897</v>
      </c>
      <c r="N5934" t="s">
        <v>4674</v>
      </c>
      <c r="O5934" t="s">
        <v>46707</v>
      </c>
    </row>
    <row r="5935" spans="1:15" x14ac:dyDescent="0.3">
      <c r="A5935" t="s">
        <v>46708</v>
      </c>
      <c r="B5935" t="s">
        <v>4635</v>
      </c>
      <c r="C5935" t="s">
        <v>46709</v>
      </c>
      <c r="D5935" t="s">
        <v>46710</v>
      </c>
      <c r="E5935" t="s">
        <v>4671</v>
      </c>
      <c r="F5935" t="s">
        <v>46711</v>
      </c>
      <c r="G5935" t="s">
        <v>3917</v>
      </c>
      <c r="H5935">
        <v>1044.28</v>
      </c>
      <c r="I5935">
        <v>41.5</v>
      </c>
      <c r="K5935" t="s">
        <v>46712</v>
      </c>
      <c r="L5935">
        <v>11327</v>
      </c>
      <c r="M5935">
        <v>13609</v>
      </c>
      <c r="N5935" t="s">
        <v>4674</v>
      </c>
      <c r="O5935" t="s">
        <v>46713</v>
      </c>
    </row>
    <row r="5936" spans="1:15" x14ac:dyDescent="0.3">
      <c r="A5936" t="s">
        <v>46714</v>
      </c>
      <c r="B5936" t="s">
        <v>4635</v>
      </c>
      <c r="C5936" t="s">
        <v>46715</v>
      </c>
      <c r="D5936" t="s">
        <v>46716</v>
      </c>
      <c r="E5936" t="s">
        <v>4671</v>
      </c>
      <c r="F5936" t="s">
        <v>46717</v>
      </c>
      <c r="G5936" t="s">
        <v>3917</v>
      </c>
      <c r="H5936">
        <v>1196.18</v>
      </c>
      <c r="I5936">
        <v>41.6</v>
      </c>
      <c r="K5936" t="s">
        <v>46718</v>
      </c>
      <c r="L5936">
        <v>39979</v>
      </c>
      <c r="M5936">
        <v>13877</v>
      </c>
      <c r="N5936" t="s">
        <v>4674</v>
      </c>
      <c r="O5936" t="s">
        <v>46719</v>
      </c>
    </row>
    <row r="5937" spans="1:15" x14ac:dyDescent="0.3">
      <c r="A5937" t="s">
        <v>46720</v>
      </c>
      <c r="B5937" t="s">
        <v>4635</v>
      </c>
      <c r="C5937" t="s">
        <v>46721</v>
      </c>
      <c r="D5937" t="s">
        <v>46722</v>
      </c>
      <c r="E5937" t="s">
        <v>4671</v>
      </c>
      <c r="F5937" t="s">
        <v>46723</v>
      </c>
      <c r="G5937" t="s">
        <v>3917</v>
      </c>
      <c r="H5937">
        <v>1055.5</v>
      </c>
      <c r="I5937">
        <v>41.4</v>
      </c>
      <c r="K5937" t="s">
        <v>46724</v>
      </c>
      <c r="L5937">
        <v>35393</v>
      </c>
      <c r="M5937">
        <v>13574</v>
      </c>
      <c r="N5937" t="s">
        <v>4674</v>
      </c>
      <c r="O5937" t="s">
        <v>46725</v>
      </c>
    </row>
    <row r="5938" spans="1:15" x14ac:dyDescent="0.3">
      <c r="A5938" t="s">
        <v>46726</v>
      </c>
      <c r="B5938" t="s">
        <v>4635</v>
      </c>
      <c r="C5938" t="s">
        <v>46727</v>
      </c>
      <c r="D5938" t="s">
        <v>46728</v>
      </c>
      <c r="E5938" t="s">
        <v>4671</v>
      </c>
      <c r="F5938" t="s">
        <v>46729</v>
      </c>
      <c r="G5938" t="s">
        <v>3917</v>
      </c>
      <c r="H5938">
        <v>1138.4100000000001</v>
      </c>
      <c r="I5938">
        <v>41.5</v>
      </c>
      <c r="K5938" t="s">
        <v>46730</v>
      </c>
      <c r="L5938">
        <v>158535</v>
      </c>
      <c r="M5938">
        <v>0</v>
      </c>
      <c r="N5938" t="s">
        <v>4674</v>
      </c>
      <c r="O5938" t="s">
        <v>46731</v>
      </c>
    </row>
    <row r="5939" spans="1:15" x14ac:dyDescent="0.3">
      <c r="A5939" t="s">
        <v>46732</v>
      </c>
      <c r="B5939" t="s">
        <v>4635</v>
      </c>
      <c r="C5939" t="s">
        <v>46733</v>
      </c>
      <c r="D5939" t="s">
        <v>46734</v>
      </c>
      <c r="E5939" t="s">
        <v>4671</v>
      </c>
      <c r="F5939" t="s">
        <v>46735</v>
      </c>
      <c r="G5939" t="s">
        <v>3917</v>
      </c>
      <c r="H5939">
        <v>1051.74</v>
      </c>
      <c r="I5939">
        <v>41.2</v>
      </c>
      <c r="K5939" t="s">
        <v>46736</v>
      </c>
      <c r="L5939">
        <v>58495</v>
      </c>
      <c r="M5939">
        <v>13718</v>
      </c>
      <c r="N5939" t="s">
        <v>4674</v>
      </c>
      <c r="O5939" t="s">
        <v>46737</v>
      </c>
    </row>
    <row r="5940" spans="1:15" x14ac:dyDescent="0.3">
      <c r="A5940" t="s">
        <v>46738</v>
      </c>
      <c r="B5940" t="s">
        <v>4635</v>
      </c>
      <c r="C5940" t="s">
        <v>46739</v>
      </c>
      <c r="D5940" t="s">
        <v>46740</v>
      </c>
      <c r="E5940" t="s">
        <v>4671</v>
      </c>
      <c r="F5940" t="s">
        <v>46741</v>
      </c>
      <c r="G5940" t="s">
        <v>3917</v>
      </c>
      <c r="H5940">
        <v>1035.75</v>
      </c>
      <c r="I5940">
        <v>41.4</v>
      </c>
      <c r="K5940" t="s">
        <v>46742</v>
      </c>
      <c r="L5940">
        <v>13985</v>
      </c>
      <c r="M5940">
        <v>13732</v>
      </c>
      <c r="N5940" t="s">
        <v>4674</v>
      </c>
      <c r="O5940" t="s">
        <v>46743</v>
      </c>
    </row>
    <row r="5941" spans="1:15" x14ac:dyDescent="0.3">
      <c r="A5941" t="s">
        <v>46744</v>
      </c>
      <c r="B5941" t="s">
        <v>4635</v>
      </c>
      <c r="C5941" t="s">
        <v>46745</v>
      </c>
      <c r="D5941" t="s">
        <v>46746</v>
      </c>
      <c r="E5941" t="s">
        <v>4671</v>
      </c>
      <c r="F5941" t="s">
        <v>46747</v>
      </c>
      <c r="G5941" t="s">
        <v>3917</v>
      </c>
      <c r="H5941">
        <v>1068.1300000000001</v>
      </c>
      <c r="I5941">
        <v>43.2</v>
      </c>
      <c r="K5941" t="s">
        <v>46748</v>
      </c>
      <c r="L5941">
        <v>249644</v>
      </c>
      <c r="M5941">
        <v>0</v>
      </c>
      <c r="N5941" t="s">
        <v>4674</v>
      </c>
      <c r="O5941" t="s">
        <v>46749</v>
      </c>
    </row>
    <row r="5942" spans="1:15" x14ac:dyDescent="0.3">
      <c r="A5942" t="s">
        <v>46750</v>
      </c>
      <c r="B5942" t="s">
        <v>4635</v>
      </c>
      <c r="C5942" t="s">
        <v>46751</v>
      </c>
      <c r="D5942" t="s">
        <v>46752</v>
      </c>
      <c r="E5942" t="s">
        <v>4671</v>
      </c>
      <c r="F5942" t="s">
        <v>46753</v>
      </c>
      <c r="G5942" t="s">
        <v>3917</v>
      </c>
      <c r="H5942">
        <v>1052.26</v>
      </c>
      <c r="I5942">
        <v>42.2</v>
      </c>
      <c r="K5942" t="s">
        <v>46754</v>
      </c>
      <c r="L5942">
        <v>18986</v>
      </c>
      <c r="M5942">
        <v>14317</v>
      </c>
      <c r="N5942" t="s">
        <v>4674</v>
      </c>
      <c r="O5942" t="s">
        <v>46755</v>
      </c>
    </row>
    <row r="5943" spans="1:15" x14ac:dyDescent="0.3">
      <c r="A5943" t="s">
        <v>46756</v>
      </c>
      <c r="B5943" t="s">
        <v>4635</v>
      </c>
      <c r="C5943" t="s">
        <v>46757</v>
      </c>
      <c r="D5943" t="s">
        <v>46758</v>
      </c>
      <c r="E5943" t="s">
        <v>4671</v>
      </c>
      <c r="F5943" t="s">
        <v>46759</v>
      </c>
      <c r="G5943" t="s">
        <v>3917</v>
      </c>
      <c r="H5943">
        <v>1062.47</v>
      </c>
      <c r="I5943">
        <v>41.7</v>
      </c>
      <c r="K5943" t="s">
        <v>46760</v>
      </c>
      <c r="L5943">
        <v>12532</v>
      </c>
      <c r="M5943">
        <v>14046</v>
      </c>
      <c r="N5943" t="s">
        <v>4674</v>
      </c>
      <c r="O5943" t="s">
        <v>46761</v>
      </c>
    </row>
    <row r="5944" spans="1:15" x14ac:dyDescent="0.3">
      <c r="A5944" t="s">
        <v>46762</v>
      </c>
      <c r="B5944" t="s">
        <v>4635</v>
      </c>
      <c r="C5944" t="s">
        <v>46763</v>
      </c>
      <c r="D5944" t="s">
        <v>46764</v>
      </c>
      <c r="E5944" t="s">
        <v>4671</v>
      </c>
      <c r="F5944" t="s">
        <v>46765</v>
      </c>
      <c r="G5944" t="s">
        <v>3917</v>
      </c>
      <c r="H5944">
        <v>1040.3699999999999</v>
      </c>
      <c r="I5944">
        <v>41</v>
      </c>
      <c r="K5944" t="s">
        <v>46766</v>
      </c>
      <c r="L5944">
        <v>11249</v>
      </c>
      <c r="M5944">
        <v>14124</v>
      </c>
      <c r="N5944" t="s">
        <v>4674</v>
      </c>
      <c r="O5944" t="s">
        <v>46767</v>
      </c>
    </row>
    <row r="5945" spans="1:15" x14ac:dyDescent="0.3">
      <c r="A5945" t="s">
        <v>46768</v>
      </c>
      <c r="B5945" t="s">
        <v>4635</v>
      </c>
      <c r="C5945" t="s">
        <v>46769</v>
      </c>
      <c r="D5945" t="s">
        <v>46770</v>
      </c>
      <c r="E5945" t="s">
        <v>4671</v>
      </c>
      <c r="F5945" t="s">
        <v>46771</v>
      </c>
      <c r="G5945" t="s">
        <v>3917</v>
      </c>
      <c r="H5945">
        <v>1054.2</v>
      </c>
      <c r="I5945">
        <v>40.799999999999997</v>
      </c>
      <c r="K5945" t="s">
        <v>46772</v>
      </c>
      <c r="L5945">
        <v>43982</v>
      </c>
      <c r="M5945">
        <v>13414</v>
      </c>
      <c r="N5945" t="s">
        <v>4674</v>
      </c>
      <c r="O5945" t="s">
        <v>46773</v>
      </c>
    </row>
    <row r="5946" spans="1:15" x14ac:dyDescent="0.3">
      <c r="A5946" t="s">
        <v>46774</v>
      </c>
      <c r="B5946" t="s">
        <v>4635</v>
      </c>
      <c r="C5946" t="s">
        <v>46775</v>
      </c>
      <c r="D5946" t="s">
        <v>46776</v>
      </c>
      <c r="E5946" t="s">
        <v>4671</v>
      </c>
      <c r="F5946" t="s">
        <v>46777</v>
      </c>
      <c r="G5946" t="s">
        <v>3917</v>
      </c>
      <c r="H5946">
        <v>997</v>
      </c>
      <c r="I5946">
        <v>41</v>
      </c>
      <c r="K5946" t="s">
        <v>46778</v>
      </c>
      <c r="L5946">
        <v>62831</v>
      </c>
      <c r="M5946">
        <v>13497</v>
      </c>
      <c r="N5946" t="s">
        <v>4674</v>
      </c>
      <c r="O5946" t="s">
        <v>46779</v>
      </c>
    </row>
    <row r="5947" spans="1:15" x14ac:dyDescent="0.3">
      <c r="A5947" t="s">
        <v>46780</v>
      </c>
      <c r="B5947" t="s">
        <v>4635</v>
      </c>
      <c r="C5947" t="s">
        <v>46781</v>
      </c>
      <c r="D5947" t="s">
        <v>46782</v>
      </c>
      <c r="E5947" t="s">
        <v>4671</v>
      </c>
      <c r="F5947" t="s">
        <v>46783</v>
      </c>
      <c r="G5947" t="s">
        <v>3917</v>
      </c>
      <c r="H5947">
        <v>1035.45</v>
      </c>
      <c r="I5947">
        <v>41</v>
      </c>
      <c r="K5947" t="s">
        <v>46784</v>
      </c>
      <c r="L5947">
        <v>24469</v>
      </c>
      <c r="M5947">
        <v>13528</v>
      </c>
      <c r="N5947" t="s">
        <v>4674</v>
      </c>
      <c r="O5947" t="s">
        <v>46785</v>
      </c>
    </row>
    <row r="5948" spans="1:15" x14ac:dyDescent="0.3">
      <c r="A5948" t="s">
        <v>46786</v>
      </c>
      <c r="B5948" t="s">
        <v>4635</v>
      </c>
      <c r="C5948" t="s">
        <v>46787</v>
      </c>
      <c r="D5948" t="s">
        <v>46788</v>
      </c>
      <c r="E5948" t="s">
        <v>4671</v>
      </c>
      <c r="F5948" t="s">
        <v>46789</v>
      </c>
      <c r="G5948" t="s">
        <v>3917</v>
      </c>
      <c r="H5948">
        <v>1001.84</v>
      </c>
      <c r="I5948">
        <v>41.1</v>
      </c>
      <c r="K5948" t="s">
        <v>46790</v>
      </c>
      <c r="L5948">
        <v>33311</v>
      </c>
      <c r="M5948">
        <v>13570</v>
      </c>
      <c r="N5948" t="s">
        <v>4674</v>
      </c>
      <c r="O5948" t="s">
        <v>46791</v>
      </c>
    </row>
    <row r="5949" spans="1:15" x14ac:dyDescent="0.3">
      <c r="A5949" t="s">
        <v>46792</v>
      </c>
      <c r="B5949" t="s">
        <v>4635</v>
      </c>
      <c r="D5949" t="s">
        <v>46793</v>
      </c>
      <c r="E5949" t="s">
        <v>46794</v>
      </c>
      <c r="F5949" t="s">
        <v>46795</v>
      </c>
      <c r="G5949" t="s">
        <v>3917</v>
      </c>
      <c r="H5949">
        <v>999.68299999999999</v>
      </c>
      <c r="I5949">
        <v>41.4</v>
      </c>
      <c r="K5949" t="s">
        <v>46796</v>
      </c>
      <c r="L5949">
        <v>13134</v>
      </c>
      <c r="M5949">
        <v>0</v>
      </c>
      <c r="N5949" t="s">
        <v>23192</v>
      </c>
      <c r="O5949" t="s">
        <v>46797</v>
      </c>
    </row>
    <row r="5950" spans="1:15" x14ac:dyDescent="0.3">
      <c r="A5950" t="s">
        <v>46798</v>
      </c>
      <c r="B5950" t="s">
        <v>4635</v>
      </c>
      <c r="C5950" t="s">
        <v>46799</v>
      </c>
      <c r="D5950" t="s">
        <v>46800</v>
      </c>
      <c r="E5950" t="s">
        <v>4671</v>
      </c>
      <c r="F5950" t="s">
        <v>46801</v>
      </c>
      <c r="G5950" t="s">
        <v>3917</v>
      </c>
      <c r="H5950">
        <v>1054.19</v>
      </c>
      <c r="I5950">
        <v>41.5</v>
      </c>
      <c r="K5950" t="s">
        <v>46802</v>
      </c>
      <c r="L5950">
        <v>31620</v>
      </c>
      <c r="M5950">
        <v>13746</v>
      </c>
      <c r="N5950" t="s">
        <v>4674</v>
      </c>
      <c r="O5950" t="s">
        <v>46803</v>
      </c>
    </row>
    <row r="5951" spans="1:15" x14ac:dyDescent="0.3">
      <c r="A5951" t="s">
        <v>46804</v>
      </c>
      <c r="B5951" t="s">
        <v>4635</v>
      </c>
      <c r="C5951" t="s">
        <v>46805</v>
      </c>
      <c r="D5951" t="s">
        <v>46806</v>
      </c>
      <c r="E5951" t="s">
        <v>4671</v>
      </c>
      <c r="F5951" t="s">
        <v>46807</v>
      </c>
      <c r="G5951" t="s">
        <v>3917</v>
      </c>
      <c r="H5951">
        <v>1056.3</v>
      </c>
      <c r="I5951">
        <v>40.299999999999997</v>
      </c>
      <c r="K5951" t="s">
        <v>46808</v>
      </c>
      <c r="L5951">
        <v>10673</v>
      </c>
      <c r="M5951">
        <v>13683</v>
      </c>
      <c r="N5951" t="s">
        <v>4674</v>
      </c>
      <c r="O5951" t="s">
        <v>46809</v>
      </c>
    </row>
    <row r="5952" spans="1:15" x14ac:dyDescent="0.3">
      <c r="A5952" t="s">
        <v>46810</v>
      </c>
      <c r="B5952" t="s">
        <v>4635</v>
      </c>
      <c r="C5952" t="s">
        <v>46811</v>
      </c>
      <c r="D5952" t="s">
        <v>46812</v>
      </c>
      <c r="E5952" t="s">
        <v>4671</v>
      </c>
      <c r="F5952" t="s">
        <v>46813</v>
      </c>
      <c r="G5952" t="s">
        <v>3917</v>
      </c>
      <c r="H5952">
        <v>1043.49</v>
      </c>
      <c r="I5952">
        <v>41.9</v>
      </c>
      <c r="K5952" t="s">
        <v>46814</v>
      </c>
      <c r="L5952">
        <v>17495</v>
      </c>
      <c r="M5952">
        <v>14124</v>
      </c>
      <c r="N5952" t="s">
        <v>4674</v>
      </c>
      <c r="O5952" t="s">
        <v>46815</v>
      </c>
    </row>
    <row r="5953" spans="1:15" x14ac:dyDescent="0.3">
      <c r="A5953" t="s">
        <v>46816</v>
      </c>
      <c r="B5953" t="s">
        <v>4635</v>
      </c>
      <c r="C5953" t="s">
        <v>46817</v>
      </c>
      <c r="D5953" t="s">
        <v>46818</v>
      </c>
      <c r="E5953" t="s">
        <v>4671</v>
      </c>
      <c r="F5953" t="s">
        <v>46819</v>
      </c>
      <c r="G5953" t="s">
        <v>3917</v>
      </c>
      <c r="H5953">
        <v>1040.44</v>
      </c>
      <c r="I5953">
        <v>41.8</v>
      </c>
      <c r="K5953" t="s">
        <v>46820</v>
      </c>
      <c r="L5953">
        <v>11293</v>
      </c>
      <c r="M5953">
        <v>14313</v>
      </c>
      <c r="N5953" t="s">
        <v>4674</v>
      </c>
      <c r="O5953" t="s">
        <v>46821</v>
      </c>
    </row>
    <row r="5954" spans="1:15" x14ac:dyDescent="0.3">
      <c r="A5954" t="s">
        <v>46822</v>
      </c>
      <c r="B5954" t="s">
        <v>4635</v>
      </c>
      <c r="C5954" t="s">
        <v>46823</v>
      </c>
      <c r="D5954" t="s">
        <v>46824</v>
      </c>
      <c r="E5954" t="s">
        <v>4671</v>
      </c>
      <c r="F5954" t="s">
        <v>46825</v>
      </c>
      <c r="G5954" t="s">
        <v>3917</v>
      </c>
      <c r="H5954">
        <v>1034.6600000000001</v>
      </c>
      <c r="I5954">
        <v>41.7</v>
      </c>
      <c r="K5954" t="s">
        <v>46826</v>
      </c>
      <c r="L5954">
        <v>11336</v>
      </c>
      <c r="M5954">
        <v>14292</v>
      </c>
      <c r="N5954" t="s">
        <v>4674</v>
      </c>
      <c r="O5954" t="s">
        <v>46827</v>
      </c>
    </row>
    <row r="5955" spans="1:15" x14ac:dyDescent="0.3">
      <c r="A5955" t="s">
        <v>46828</v>
      </c>
      <c r="B5955" t="s">
        <v>4635</v>
      </c>
      <c r="C5955" t="s">
        <v>46829</v>
      </c>
      <c r="D5955" t="s">
        <v>46830</v>
      </c>
      <c r="E5955" t="s">
        <v>4671</v>
      </c>
      <c r="F5955" t="s">
        <v>46831</v>
      </c>
      <c r="G5955" t="s">
        <v>3917</v>
      </c>
      <c r="H5955">
        <v>1050.1099999999999</v>
      </c>
      <c r="I5955">
        <v>41.8</v>
      </c>
      <c r="K5955" t="s">
        <v>46832</v>
      </c>
      <c r="L5955">
        <v>33566</v>
      </c>
      <c r="M5955">
        <v>13899</v>
      </c>
      <c r="N5955" t="s">
        <v>4674</v>
      </c>
      <c r="O5955" t="s">
        <v>46833</v>
      </c>
    </row>
    <row r="5956" spans="1:15" x14ac:dyDescent="0.3">
      <c r="A5956" t="s">
        <v>46834</v>
      </c>
      <c r="B5956" t="s">
        <v>4635</v>
      </c>
      <c r="C5956" t="s">
        <v>46835</v>
      </c>
      <c r="D5956" t="s">
        <v>46836</v>
      </c>
      <c r="E5956" t="s">
        <v>4671</v>
      </c>
      <c r="F5956" t="s">
        <v>46837</v>
      </c>
      <c r="G5956" t="s">
        <v>3917</v>
      </c>
      <c r="H5956">
        <v>1030.54</v>
      </c>
      <c r="I5956">
        <v>42.1</v>
      </c>
      <c r="K5956" t="s">
        <v>46838</v>
      </c>
      <c r="L5956">
        <v>21103</v>
      </c>
      <c r="M5956">
        <v>13985</v>
      </c>
      <c r="N5956" t="s">
        <v>4674</v>
      </c>
      <c r="O5956" t="s">
        <v>46839</v>
      </c>
    </row>
    <row r="5957" spans="1:15" x14ac:dyDescent="0.3">
      <c r="A5957" t="s">
        <v>46840</v>
      </c>
      <c r="B5957" t="s">
        <v>4635</v>
      </c>
      <c r="C5957" t="s">
        <v>46841</v>
      </c>
      <c r="D5957" t="s">
        <v>46842</v>
      </c>
      <c r="E5957" t="s">
        <v>4671</v>
      </c>
      <c r="F5957" t="s">
        <v>46843</v>
      </c>
      <c r="G5957" t="s">
        <v>3917</v>
      </c>
      <c r="H5957">
        <v>1042.1199999999999</v>
      </c>
      <c r="I5957">
        <v>42</v>
      </c>
      <c r="K5957" t="s">
        <v>46844</v>
      </c>
      <c r="L5957">
        <v>10902</v>
      </c>
      <c r="M5957">
        <v>14144</v>
      </c>
      <c r="N5957" t="s">
        <v>4674</v>
      </c>
      <c r="O5957" t="s">
        <v>46845</v>
      </c>
    </row>
    <row r="5958" spans="1:15" x14ac:dyDescent="0.3">
      <c r="A5958" t="s">
        <v>46846</v>
      </c>
      <c r="B5958" t="s">
        <v>4635</v>
      </c>
      <c r="C5958" t="s">
        <v>46847</v>
      </c>
      <c r="D5958" t="s">
        <v>46848</v>
      </c>
      <c r="E5958" t="s">
        <v>4671</v>
      </c>
      <c r="F5958" t="s">
        <v>46849</v>
      </c>
      <c r="G5958" t="s">
        <v>3917</v>
      </c>
      <c r="H5958">
        <v>1089.1199999999999</v>
      </c>
      <c r="I5958">
        <v>41.1</v>
      </c>
      <c r="K5958" t="s">
        <v>46850</v>
      </c>
      <c r="L5958">
        <v>25868</v>
      </c>
      <c r="M5958">
        <v>13701</v>
      </c>
      <c r="N5958" t="s">
        <v>4674</v>
      </c>
      <c r="O5958" t="s">
        <v>46851</v>
      </c>
    </row>
    <row r="5959" spans="1:15" x14ac:dyDescent="0.3">
      <c r="A5959" t="s">
        <v>46852</v>
      </c>
      <c r="B5959" t="s">
        <v>4635</v>
      </c>
      <c r="C5959" t="s">
        <v>46853</v>
      </c>
      <c r="D5959" t="s">
        <v>46854</v>
      </c>
      <c r="E5959" t="s">
        <v>4671</v>
      </c>
      <c r="F5959" t="s">
        <v>46855</v>
      </c>
      <c r="G5959" t="s">
        <v>3917</v>
      </c>
      <c r="H5959">
        <v>1058.97</v>
      </c>
      <c r="I5959">
        <v>41.5</v>
      </c>
      <c r="K5959" t="s">
        <v>46856</v>
      </c>
      <c r="L5959">
        <v>15302</v>
      </c>
      <c r="M5959">
        <v>14096</v>
      </c>
      <c r="N5959" t="s">
        <v>4674</v>
      </c>
      <c r="O5959" t="s">
        <v>46857</v>
      </c>
    </row>
    <row r="5960" spans="1:15" x14ac:dyDescent="0.3">
      <c r="A5960" t="s">
        <v>46858</v>
      </c>
      <c r="B5960" t="s">
        <v>4635</v>
      </c>
      <c r="C5960" t="s">
        <v>46859</v>
      </c>
      <c r="D5960" t="s">
        <v>46860</v>
      </c>
      <c r="E5960" t="s">
        <v>4671</v>
      </c>
      <c r="F5960" t="s">
        <v>46861</v>
      </c>
      <c r="G5960" t="s">
        <v>3917</v>
      </c>
      <c r="H5960">
        <v>1222.77</v>
      </c>
      <c r="I5960">
        <v>41.6</v>
      </c>
      <c r="K5960" t="s">
        <v>46862</v>
      </c>
      <c r="L5960">
        <v>47435</v>
      </c>
      <c r="M5960">
        <v>14562</v>
      </c>
      <c r="N5960" t="s">
        <v>4674</v>
      </c>
      <c r="O5960" t="s">
        <v>46863</v>
      </c>
    </row>
    <row r="5961" spans="1:15" x14ac:dyDescent="0.3">
      <c r="A5961" t="s">
        <v>46864</v>
      </c>
      <c r="B5961" t="s">
        <v>4635</v>
      </c>
      <c r="C5961" t="s">
        <v>46865</v>
      </c>
      <c r="D5961" t="s">
        <v>46866</v>
      </c>
      <c r="E5961" t="s">
        <v>4671</v>
      </c>
      <c r="F5961" t="s">
        <v>46867</v>
      </c>
      <c r="G5961" t="s">
        <v>3917</v>
      </c>
      <c r="H5961">
        <v>1043.74</v>
      </c>
      <c r="I5961">
        <v>41.7</v>
      </c>
      <c r="K5961" t="s">
        <v>46868</v>
      </c>
      <c r="L5961">
        <v>27395</v>
      </c>
      <c r="M5961">
        <v>14105</v>
      </c>
      <c r="N5961" t="s">
        <v>4674</v>
      </c>
      <c r="O5961" t="s">
        <v>46869</v>
      </c>
    </row>
    <row r="5962" spans="1:15" x14ac:dyDescent="0.3">
      <c r="A5962" t="s">
        <v>46870</v>
      </c>
      <c r="B5962" t="s">
        <v>4635</v>
      </c>
      <c r="C5962" t="s">
        <v>46871</v>
      </c>
      <c r="D5962" t="s">
        <v>46872</v>
      </c>
      <c r="E5962" t="s">
        <v>4671</v>
      </c>
      <c r="F5962" t="s">
        <v>46873</v>
      </c>
      <c r="G5962" t="s">
        <v>3917</v>
      </c>
      <c r="H5962">
        <v>1174</v>
      </c>
      <c r="I5962">
        <v>42.3</v>
      </c>
      <c r="K5962" t="s">
        <v>46874</v>
      </c>
      <c r="L5962">
        <v>17903</v>
      </c>
      <c r="M5962">
        <v>14305</v>
      </c>
      <c r="N5962" t="s">
        <v>4674</v>
      </c>
      <c r="O5962" t="s">
        <v>46875</v>
      </c>
    </row>
    <row r="5963" spans="1:15" x14ac:dyDescent="0.3">
      <c r="A5963" t="s">
        <v>46876</v>
      </c>
      <c r="B5963" t="s">
        <v>4635</v>
      </c>
      <c r="C5963" t="s">
        <v>46877</v>
      </c>
      <c r="D5963" t="s">
        <v>46878</v>
      </c>
      <c r="E5963" t="s">
        <v>4671</v>
      </c>
      <c r="F5963" t="s">
        <v>46879</v>
      </c>
      <c r="G5963" t="s">
        <v>3917</v>
      </c>
      <c r="H5963">
        <v>984.65700000000004</v>
      </c>
      <c r="I5963">
        <v>39.799999999999997</v>
      </c>
      <c r="K5963" t="s">
        <v>46880</v>
      </c>
      <c r="L5963">
        <v>5076</v>
      </c>
      <c r="M5963">
        <v>13407</v>
      </c>
      <c r="N5963" t="s">
        <v>4674</v>
      </c>
      <c r="O5963" t="s">
        <v>46881</v>
      </c>
    </row>
    <row r="5964" spans="1:15" x14ac:dyDescent="0.3">
      <c r="A5964" t="s">
        <v>46882</v>
      </c>
      <c r="B5964" t="s">
        <v>4635</v>
      </c>
      <c r="C5964" t="s">
        <v>46883</v>
      </c>
      <c r="D5964" t="s">
        <v>46884</v>
      </c>
      <c r="E5964" t="s">
        <v>4671</v>
      </c>
      <c r="F5964" t="s">
        <v>46885</v>
      </c>
      <c r="G5964" t="s">
        <v>3917</v>
      </c>
      <c r="H5964">
        <v>1019.61</v>
      </c>
      <c r="I5964">
        <v>39.5</v>
      </c>
      <c r="K5964" t="s">
        <v>46886</v>
      </c>
      <c r="L5964">
        <v>6429</v>
      </c>
      <c r="M5964">
        <v>13113</v>
      </c>
      <c r="N5964" t="s">
        <v>4674</v>
      </c>
      <c r="O5964" t="s">
        <v>46887</v>
      </c>
    </row>
    <row r="5965" spans="1:15" x14ac:dyDescent="0.3">
      <c r="A5965" t="s">
        <v>46888</v>
      </c>
      <c r="B5965" t="s">
        <v>4635</v>
      </c>
      <c r="C5965" t="s">
        <v>46889</v>
      </c>
      <c r="D5965" t="s">
        <v>46890</v>
      </c>
      <c r="E5965" t="s">
        <v>4671</v>
      </c>
      <c r="F5965" t="s">
        <v>46891</v>
      </c>
      <c r="G5965" t="s">
        <v>3917</v>
      </c>
      <c r="H5965">
        <v>1048.53</v>
      </c>
      <c r="I5965">
        <v>41</v>
      </c>
      <c r="K5965" t="s">
        <v>46892</v>
      </c>
      <c r="L5965">
        <v>44782</v>
      </c>
      <c r="M5965">
        <v>12796</v>
      </c>
      <c r="N5965" t="s">
        <v>4674</v>
      </c>
      <c r="O5965" t="s">
        <v>46893</v>
      </c>
    </row>
    <row r="5966" spans="1:15" x14ac:dyDescent="0.3">
      <c r="A5966" t="s">
        <v>46894</v>
      </c>
      <c r="B5966" t="s">
        <v>4635</v>
      </c>
      <c r="C5966" t="s">
        <v>46895</v>
      </c>
      <c r="D5966" t="s">
        <v>46896</v>
      </c>
      <c r="E5966" t="s">
        <v>4671</v>
      </c>
      <c r="F5966" t="s">
        <v>46897</v>
      </c>
      <c r="G5966" t="s">
        <v>3917</v>
      </c>
      <c r="H5966">
        <v>1117.98</v>
      </c>
      <c r="I5966">
        <v>40.9</v>
      </c>
      <c r="K5966" t="s">
        <v>46898</v>
      </c>
      <c r="L5966">
        <v>9138</v>
      </c>
      <c r="M5966">
        <v>14721</v>
      </c>
      <c r="N5966" t="s">
        <v>4674</v>
      </c>
      <c r="O5966" t="s">
        <v>46899</v>
      </c>
    </row>
    <row r="5967" spans="1:15" x14ac:dyDescent="0.3">
      <c r="A5967" t="s">
        <v>46900</v>
      </c>
      <c r="B5967" t="s">
        <v>4635</v>
      </c>
      <c r="C5967" t="s">
        <v>46901</v>
      </c>
      <c r="D5967" t="s">
        <v>46902</v>
      </c>
      <c r="E5967" t="s">
        <v>4671</v>
      </c>
      <c r="F5967" t="s">
        <v>46903</v>
      </c>
      <c r="G5967" t="s">
        <v>3917</v>
      </c>
      <c r="H5967">
        <v>1066.43</v>
      </c>
      <c r="I5967">
        <v>39.4</v>
      </c>
      <c r="K5967" t="s">
        <v>46904</v>
      </c>
      <c r="L5967">
        <v>30287</v>
      </c>
      <c r="M5967">
        <v>13157</v>
      </c>
      <c r="N5967" t="s">
        <v>4674</v>
      </c>
      <c r="O5967" t="s">
        <v>46905</v>
      </c>
    </row>
    <row r="5968" spans="1:15" x14ac:dyDescent="0.3">
      <c r="A5968" t="s">
        <v>46906</v>
      </c>
      <c r="B5968" t="s">
        <v>4635</v>
      </c>
      <c r="C5968" t="s">
        <v>46907</v>
      </c>
      <c r="D5968" t="s">
        <v>46908</v>
      </c>
      <c r="E5968" t="s">
        <v>4671</v>
      </c>
      <c r="F5968" t="s">
        <v>46909</v>
      </c>
      <c r="G5968" t="s">
        <v>3917</v>
      </c>
      <c r="H5968">
        <v>1029.8499999999999</v>
      </c>
      <c r="I5968">
        <v>39.700000000000003</v>
      </c>
      <c r="K5968" t="s">
        <v>46910</v>
      </c>
      <c r="L5968">
        <v>6008</v>
      </c>
      <c r="M5968">
        <v>13559</v>
      </c>
      <c r="N5968" t="s">
        <v>4674</v>
      </c>
      <c r="O5968" t="s">
        <v>46911</v>
      </c>
    </row>
    <row r="5969" spans="1:15" x14ac:dyDescent="0.3">
      <c r="A5969" t="s">
        <v>46912</v>
      </c>
      <c r="B5969" t="s">
        <v>4635</v>
      </c>
      <c r="C5969" t="s">
        <v>46913</v>
      </c>
      <c r="D5969" t="s">
        <v>46914</v>
      </c>
      <c r="E5969" t="s">
        <v>4671</v>
      </c>
      <c r="F5969" t="s">
        <v>46915</v>
      </c>
      <c r="G5969" t="s">
        <v>3917</v>
      </c>
      <c r="H5969">
        <v>1184.25</v>
      </c>
      <c r="I5969">
        <v>36.6</v>
      </c>
      <c r="K5969" t="s">
        <v>46916</v>
      </c>
      <c r="L5969">
        <v>29468</v>
      </c>
      <c r="M5969">
        <v>13698</v>
      </c>
      <c r="N5969" t="s">
        <v>4674</v>
      </c>
      <c r="O5969" t="s">
        <v>46917</v>
      </c>
    </row>
    <row r="5970" spans="1:15" x14ac:dyDescent="0.3">
      <c r="A5970" t="s">
        <v>46918</v>
      </c>
      <c r="B5970" t="s">
        <v>4635</v>
      </c>
      <c r="C5970" t="s">
        <v>46919</v>
      </c>
      <c r="D5970" t="s">
        <v>46920</v>
      </c>
      <c r="E5970" t="s">
        <v>4671</v>
      </c>
      <c r="F5970" t="s">
        <v>46921</v>
      </c>
      <c r="G5970" t="s">
        <v>3917</v>
      </c>
      <c r="H5970">
        <v>1013.71</v>
      </c>
      <c r="I5970">
        <v>39.9</v>
      </c>
      <c r="K5970" t="s">
        <v>46922</v>
      </c>
      <c r="L5970">
        <v>9456</v>
      </c>
      <c r="M5970">
        <v>14015</v>
      </c>
      <c r="N5970" t="s">
        <v>4674</v>
      </c>
      <c r="O5970" t="s">
        <v>46923</v>
      </c>
    </row>
    <row r="5971" spans="1:15" x14ac:dyDescent="0.3">
      <c r="A5971" t="s">
        <v>46924</v>
      </c>
      <c r="B5971" t="s">
        <v>4635</v>
      </c>
      <c r="C5971" t="s">
        <v>46925</v>
      </c>
      <c r="D5971" t="s">
        <v>46926</v>
      </c>
      <c r="E5971" t="s">
        <v>46927</v>
      </c>
      <c r="F5971" t="s">
        <v>46928</v>
      </c>
      <c r="G5971" t="s">
        <v>3906</v>
      </c>
      <c r="H5971">
        <v>1239.44</v>
      </c>
      <c r="I5971">
        <v>42.018900000000002</v>
      </c>
      <c r="J5971" t="s">
        <v>46929</v>
      </c>
      <c r="K5971" t="s">
        <v>46930</v>
      </c>
      <c r="L5971">
        <v>153</v>
      </c>
      <c r="M5971">
        <v>0</v>
      </c>
      <c r="N5971" t="s">
        <v>12934</v>
      </c>
      <c r="O5971" t="s">
        <v>46931</v>
      </c>
    </row>
    <row r="5972" spans="1:15" x14ac:dyDescent="0.3">
      <c r="A5972" t="s">
        <v>46932</v>
      </c>
      <c r="B5972" t="s">
        <v>4635</v>
      </c>
      <c r="C5972" t="s">
        <v>46933</v>
      </c>
      <c r="D5972" t="s">
        <v>46934</v>
      </c>
      <c r="E5972" t="s">
        <v>46935</v>
      </c>
      <c r="F5972" t="s">
        <v>46936</v>
      </c>
      <c r="G5972" t="s">
        <v>3906</v>
      </c>
      <c r="H5972">
        <v>1045.6500000000001</v>
      </c>
      <c r="I5972">
        <v>42.078000000000003</v>
      </c>
      <c r="J5972" t="s">
        <v>46937</v>
      </c>
      <c r="K5972" t="s">
        <v>46938</v>
      </c>
      <c r="L5972">
        <v>176</v>
      </c>
      <c r="M5972">
        <v>0</v>
      </c>
      <c r="N5972" t="s">
        <v>9741</v>
      </c>
      <c r="O5972" t="s">
        <v>46939</v>
      </c>
    </row>
    <row r="5973" spans="1:15" x14ac:dyDescent="0.3">
      <c r="A5973" t="s">
        <v>46940</v>
      </c>
      <c r="B5973" t="s">
        <v>3984</v>
      </c>
      <c r="C5973" t="s">
        <v>46941</v>
      </c>
      <c r="D5973" t="s">
        <v>46942</v>
      </c>
      <c r="E5973" t="s">
        <v>27854</v>
      </c>
      <c r="F5973" t="s">
        <v>46943</v>
      </c>
      <c r="G5973" t="s">
        <v>3917</v>
      </c>
      <c r="H5973">
        <v>45.455599999999997</v>
      </c>
      <c r="I5973">
        <v>53</v>
      </c>
      <c r="K5973" t="s">
        <v>46944</v>
      </c>
      <c r="L5973">
        <v>1682</v>
      </c>
      <c r="M5973">
        <v>0</v>
      </c>
      <c r="N5973" t="s">
        <v>16341</v>
      </c>
      <c r="O5973" t="s">
        <v>46945</v>
      </c>
    </row>
    <row r="5974" spans="1:15" x14ac:dyDescent="0.3">
      <c r="A5974" t="s">
        <v>46946</v>
      </c>
      <c r="B5974" t="s">
        <v>4267</v>
      </c>
      <c r="D5974" t="s">
        <v>46947</v>
      </c>
      <c r="E5974" t="s">
        <v>46948</v>
      </c>
      <c r="F5974" t="s">
        <v>46949</v>
      </c>
      <c r="G5974" t="s">
        <v>3917</v>
      </c>
      <c r="H5974">
        <v>1252.1199999999999</v>
      </c>
      <c r="I5974">
        <v>33.299999999999997</v>
      </c>
      <c r="K5974" t="s">
        <v>46950</v>
      </c>
      <c r="L5974">
        <v>3712641</v>
      </c>
      <c r="M5974">
        <v>0</v>
      </c>
      <c r="N5974" t="s">
        <v>46951</v>
      </c>
      <c r="O5974" t="s">
        <v>46952</v>
      </c>
    </row>
    <row r="5975" spans="1:15" x14ac:dyDescent="0.3">
      <c r="A5975" t="s">
        <v>46953</v>
      </c>
      <c r="B5975" t="s">
        <v>4226</v>
      </c>
      <c r="C5975" t="s">
        <v>46954</v>
      </c>
      <c r="D5975" t="s">
        <v>46955</v>
      </c>
      <c r="E5975" t="s">
        <v>46956</v>
      </c>
      <c r="F5975" t="s">
        <v>46957</v>
      </c>
      <c r="G5975" t="s">
        <v>3917</v>
      </c>
      <c r="H5975">
        <v>275.86799999999999</v>
      </c>
      <c r="I5975">
        <v>32.799999999999997</v>
      </c>
      <c r="K5975" t="s">
        <v>46958</v>
      </c>
      <c r="L5975">
        <v>260</v>
      </c>
      <c r="M5975">
        <v>0</v>
      </c>
      <c r="N5975" t="s">
        <v>15691</v>
      </c>
      <c r="O5975" t="s">
        <v>46959</v>
      </c>
    </row>
    <row r="5976" spans="1:15" x14ac:dyDescent="0.3">
      <c r="A5976" t="s">
        <v>46960</v>
      </c>
      <c r="B5976" t="s">
        <v>3984</v>
      </c>
      <c r="C5976" t="s">
        <v>46961</v>
      </c>
      <c r="D5976" t="s">
        <v>46962</v>
      </c>
      <c r="E5976" t="s">
        <v>46963</v>
      </c>
      <c r="F5976" t="s">
        <v>46964</v>
      </c>
      <c r="G5976" t="s">
        <v>3917</v>
      </c>
      <c r="H5976">
        <v>30.236599999999999</v>
      </c>
      <c r="I5976">
        <v>52</v>
      </c>
      <c r="K5976" t="s">
        <v>46965</v>
      </c>
      <c r="L5976">
        <v>608</v>
      </c>
      <c r="M5976">
        <v>0</v>
      </c>
      <c r="N5976" t="s">
        <v>15691</v>
      </c>
      <c r="O5976" t="s">
        <v>46966</v>
      </c>
    </row>
    <row r="5977" spans="1:15" x14ac:dyDescent="0.3">
      <c r="A5977" t="s">
        <v>46967</v>
      </c>
      <c r="B5977" t="s">
        <v>3984</v>
      </c>
      <c r="C5977" t="s">
        <v>46968</v>
      </c>
      <c r="D5977" t="s">
        <v>46969</v>
      </c>
      <c r="E5977" t="s">
        <v>46970</v>
      </c>
      <c r="F5977" t="s">
        <v>46971</v>
      </c>
      <c r="G5977" t="s">
        <v>3917</v>
      </c>
      <c r="H5977">
        <v>62.053899999999999</v>
      </c>
      <c r="I5977">
        <v>48.7</v>
      </c>
      <c r="K5977" t="s">
        <v>46972</v>
      </c>
      <c r="L5977">
        <v>155</v>
      </c>
      <c r="M5977">
        <v>0</v>
      </c>
      <c r="N5977" t="s">
        <v>15691</v>
      </c>
      <c r="O5977" t="s">
        <v>46973</v>
      </c>
    </row>
    <row r="5978" spans="1:15" x14ac:dyDescent="0.3">
      <c r="A5978" t="s">
        <v>46974</v>
      </c>
      <c r="B5978" t="s">
        <v>4226</v>
      </c>
      <c r="C5978" t="s">
        <v>46975</v>
      </c>
      <c r="D5978" t="s">
        <v>46976</v>
      </c>
      <c r="E5978" t="s">
        <v>46977</v>
      </c>
      <c r="F5978" t="s">
        <v>46978</v>
      </c>
      <c r="G5978" t="s">
        <v>3917</v>
      </c>
      <c r="H5978">
        <v>391.64600000000002</v>
      </c>
      <c r="I5978">
        <v>33.1</v>
      </c>
      <c r="K5978" t="s">
        <v>46979</v>
      </c>
      <c r="L5978">
        <v>1912</v>
      </c>
      <c r="M5978">
        <v>0</v>
      </c>
      <c r="N5978" t="s">
        <v>15691</v>
      </c>
      <c r="O5978" t="s">
        <v>46980</v>
      </c>
    </row>
    <row r="5979" spans="1:15" x14ac:dyDescent="0.3">
      <c r="A5979" t="s">
        <v>46981</v>
      </c>
      <c r="B5979" t="s">
        <v>3984</v>
      </c>
      <c r="C5979" t="s">
        <v>46982</v>
      </c>
      <c r="D5979" t="s">
        <v>46983</v>
      </c>
      <c r="E5979" t="s">
        <v>46970</v>
      </c>
      <c r="F5979" t="s">
        <v>46984</v>
      </c>
      <c r="G5979" t="s">
        <v>3917</v>
      </c>
      <c r="H5979">
        <v>61.741300000000003</v>
      </c>
      <c r="I5979">
        <v>49.9</v>
      </c>
      <c r="K5979" t="s">
        <v>46985</v>
      </c>
      <c r="L5979">
        <v>141</v>
      </c>
      <c r="M5979">
        <v>0</v>
      </c>
      <c r="N5979" t="s">
        <v>15691</v>
      </c>
      <c r="O5979" t="s">
        <v>46986</v>
      </c>
    </row>
    <row r="5980" spans="1:15" x14ac:dyDescent="0.3">
      <c r="A5980" t="s">
        <v>46987</v>
      </c>
      <c r="B5980" t="s">
        <v>3984</v>
      </c>
      <c r="C5980" t="s">
        <v>46988</v>
      </c>
      <c r="D5980" t="s">
        <v>46989</v>
      </c>
      <c r="E5980" t="s">
        <v>46970</v>
      </c>
      <c r="F5980" t="s">
        <v>46990</v>
      </c>
      <c r="G5980" t="s">
        <v>3917</v>
      </c>
      <c r="H5980">
        <v>61.451900000000002</v>
      </c>
      <c r="I5980">
        <v>49.6</v>
      </c>
      <c r="K5980" t="s">
        <v>46991</v>
      </c>
      <c r="L5980">
        <v>194</v>
      </c>
      <c r="M5980">
        <v>0</v>
      </c>
      <c r="N5980" t="s">
        <v>15691</v>
      </c>
      <c r="O5980" t="s">
        <v>46992</v>
      </c>
    </row>
    <row r="5981" spans="1:15" x14ac:dyDescent="0.3">
      <c r="A5981" t="s">
        <v>46993</v>
      </c>
      <c r="B5981" t="s">
        <v>3984</v>
      </c>
      <c r="C5981" t="s">
        <v>46994</v>
      </c>
      <c r="D5981" t="s">
        <v>46995</v>
      </c>
      <c r="E5981" t="s">
        <v>46970</v>
      </c>
      <c r="F5981" t="s">
        <v>46996</v>
      </c>
      <c r="G5981" t="s">
        <v>3917</v>
      </c>
      <c r="H5981">
        <v>61.591900000000003</v>
      </c>
      <c r="I5981">
        <v>49.6</v>
      </c>
      <c r="K5981" t="s">
        <v>46997</v>
      </c>
      <c r="L5981">
        <v>221</v>
      </c>
      <c r="M5981">
        <v>0</v>
      </c>
      <c r="N5981" t="s">
        <v>15691</v>
      </c>
      <c r="O5981" t="s">
        <v>46998</v>
      </c>
    </row>
    <row r="5982" spans="1:15" x14ac:dyDescent="0.3">
      <c r="A5982" t="s">
        <v>46999</v>
      </c>
      <c r="B5982" t="s">
        <v>3984</v>
      </c>
      <c r="C5982" t="s">
        <v>47000</v>
      </c>
      <c r="D5982" t="s">
        <v>47001</v>
      </c>
      <c r="E5982" t="s">
        <v>46970</v>
      </c>
      <c r="F5982" t="s">
        <v>47002</v>
      </c>
      <c r="G5982" t="s">
        <v>3917</v>
      </c>
      <c r="H5982">
        <v>58.070700000000002</v>
      </c>
      <c r="I5982">
        <v>50.4</v>
      </c>
      <c r="K5982" t="s">
        <v>47003</v>
      </c>
      <c r="L5982">
        <v>358</v>
      </c>
      <c r="M5982">
        <v>0</v>
      </c>
      <c r="N5982" t="s">
        <v>15691</v>
      </c>
      <c r="O5982" t="s">
        <v>47004</v>
      </c>
    </row>
    <row r="5983" spans="1:15" x14ac:dyDescent="0.3">
      <c r="A5983" t="s">
        <v>47005</v>
      </c>
      <c r="B5983" t="s">
        <v>4635</v>
      </c>
      <c r="C5983" t="s">
        <v>47006</v>
      </c>
      <c r="D5983" t="s">
        <v>47007</v>
      </c>
      <c r="E5983" t="s">
        <v>47008</v>
      </c>
      <c r="F5983" t="s">
        <v>47009</v>
      </c>
      <c r="G5983" t="s">
        <v>3906</v>
      </c>
      <c r="H5983">
        <v>1035.8599999999999</v>
      </c>
      <c r="I5983">
        <v>42.153700000000001</v>
      </c>
      <c r="J5983" t="s">
        <v>47010</v>
      </c>
      <c r="K5983" t="s">
        <v>47011</v>
      </c>
      <c r="L5983">
        <v>41</v>
      </c>
      <c r="M5983">
        <v>0</v>
      </c>
      <c r="N5983" t="s">
        <v>15691</v>
      </c>
      <c r="O5983" t="s">
        <v>47012</v>
      </c>
    </row>
    <row r="5984" spans="1:15" x14ac:dyDescent="0.3">
      <c r="A5984" t="s">
        <v>47013</v>
      </c>
      <c r="B5984" t="s">
        <v>5082</v>
      </c>
      <c r="C5984" t="s">
        <v>47014</v>
      </c>
      <c r="D5984" t="s">
        <v>47015</v>
      </c>
      <c r="E5984" t="s">
        <v>47016</v>
      </c>
      <c r="F5984" t="s">
        <v>47017</v>
      </c>
      <c r="G5984" t="s">
        <v>3917</v>
      </c>
      <c r="H5984">
        <v>601.72900000000004</v>
      </c>
      <c r="I5984">
        <v>40.6</v>
      </c>
      <c r="K5984" t="s">
        <v>47018</v>
      </c>
      <c r="L5984">
        <v>26114</v>
      </c>
      <c r="M5984">
        <v>0</v>
      </c>
      <c r="N5984" t="s">
        <v>15691</v>
      </c>
      <c r="O5984" t="s">
        <v>47019</v>
      </c>
    </row>
    <row r="5985" spans="1:17" x14ac:dyDescent="0.3">
      <c r="A5985" t="s">
        <v>47020</v>
      </c>
      <c r="B5985" t="s">
        <v>3923</v>
      </c>
      <c r="D5985" t="s">
        <v>47021</v>
      </c>
      <c r="E5985" t="s">
        <v>15780</v>
      </c>
      <c r="F5985" t="s">
        <v>47022</v>
      </c>
      <c r="G5985" t="s">
        <v>3917</v>
      </c>
      <c r="H5985">
        <v>712.27599999999995</v>
      </c>
      <c r="I5985">
        <v>34.6</v>
      </c>
      <c r="K5985" t="s">
        <v>47023</v>
      </c>
      <c r="L5985">
        <v>300217</v>
      </c>
      <c r="M5985">
        <v>0</v>
      </c>
      <c r="N5985" t="s">
        <v>15783</v>
      </c>
      <c r="O5985" t="s">
        <v>47024</v>
      </c>
    </row>
    <row r="5986" spans="1:17" x14ac:dyDescent="0.3">
      <c r="A5986" t="s">
        <v>47025</v>
      </c>
      <c r="B5986" t="s">
        <v>3923</v>
      </c>
      <c r="D5986" t="s">
        <v>47026</v>
      </c>
      <c r="E5986" t="s">
        <v>15780</v>
      </c>
      <c r="F5986" t="s">
        <v>47027</v>
      </c>
      <c r="G5986" t="s">
        <v>3917</v>
      </c>
      <c r="H5986">
        <v>655.75599999999997</v>
      </c>
      <c r="I5986">
        <v>33.799999999999997</v>
      </c>
      <c r="K5986" t="s">
        <v>47028</v>
      </c>
      <c r="L5986">
        <v>205647</v>
      </c>
      <c r="M5986">
        <v>0</v>
      </c>
      <c r="N5986" t="s">
        <v>15783</v>
      </c>
      <c r="O5986" t="s">
        <v>47029</v>
      </c>
    </row>
    <row r="5987" spans="1:17" x14ac:dyDescent="0.3">
      <c r="A5987" t="s">
        <v>47030</v>
      </c>
      <c r="B5987" t="s">
        <v>3923</v>
      </c>
      <c r="D5987" t="s">
        <v>47031</v>
      </c>
      <c r="E5987" t="s">
        <v>15780</v>
      </c>
      <c r="F5987" t="s">
        <v>47032</v>
      </c>
      <c r="G5987" t="s">
        <v>3917</v>
      </c>
      <c r="H5987">
        <v>716.45699999999999</v>
      </c>
      <c r="I5987">
        <v>34.299999999999997</v>
      </c>
      <c r="K5987" t="s">
        <v>47033</v>
      </c>
      <c r="L5987">
        <v>314574</v>
      </c>
      <c r="M5987">
        <v>0</v>
      </c>
      <c r="N5987" t="s">
        <v>15783</v>
      </c>
      <c r="O5987" t="s">
        <v>47034</v>
      </c>
    </row>
    <row r="5988" spans="1:17" x14ac:dyDescent="0.3">
      <c r="A5988" t="s">
        <v>47035</v>
      </c>
      <c r="B5988" t="s">
        <v>3923</v>
      </c>
      <c r="D5988" t="s">
        <v>47036</v>
      </c>
      <c r="E5988" t="s">
        <v>15780</v>
      </c>
      <c r="F5988" t="s">
        <v>47037</v>
      </c>
      <c r="G5988" t="s">
        <v>3917</v>
      </c>
      <c r="H5988">
        <v>623.19100000000003</v>
      </c>
      <c r="I5988">
        <v>33.700000000000003</v>
      </c>
      <c r="K5988" t="s">
        <v>47038</v>
      </c>
      <c r="L5988">
        <v>133719</v>
      </c>
      <c r="M5988">
        <v>0</v>
      </c>
      <c r="N5988" t="s">
        <v>15783</v>
      </c>
      <c r="O5988" t="s">
        <v>47039</v>
      </c>
    </row>
    <row r="5989" spans="1:17" x14ac:dyDescent="0.3">
      <c r="A5989" t="s">
        <v>47040</v>
      </c>
      <c r="B5989" t="s">
        <v>3923</v>
      </c>
      <c r="D5989" t="s">
        <v>47041</v>
      </c>
      <c r="E5989" t="s">
        <v>15780</v>
      </c>
      <c r="F5989" t="s">
        <v>47042</v>
      </c>
      <c r="G5989" t="s">
        <v>3917</v>
      </c>
      <c r="H5989">
        <v>710.02200000000005</v>
      </c>
      <c r="I5989">
        <v>34.299999999999997</v>
      </c>
      <c r="K5989" t="s">
        <v>47043</v>
      </c>
      <c r="L5989">
        <v>343180</v>
      </c>
      <c r="M5989">
        <v>0</v>
      </c>
      <c r="N5989" t="s">
        <v>15783</v>
      </c>
      <c r="O5989" t="s">
        <v>47044</v>
      </c>
    </row>
    <row r="5990" spans="1:17" x14ac:dyDescent="0.3">
      <c r="A5990" t="s">
        <v>47045</v>
      </c>
      <c r="B5990" t="s">
        <v>3923</v>
      </c>
      <c r="D5990" t="s">
        <v>47046</v>
      </c>
      <c r="E5990" t="s">
        <v>15780</v>
      </c>
      <c r="F5990" t="s">
        <v>47047</v>
      </c>
      <c r="G5990" t="s">
        <v>3917</v>
      </c>
      <c r="H5990">
        <v>904.24</v>
      </c>
      <c r="I5990">
        <v>33.200000000000003</v>
      </c>
      <c r="K5990" t="s">
        <v>47048</v>
      </c>
      <c r="L5990">
        <v>452616</v>
      </c>
      <c r="M5990">
        <v>0</v>
      </c>
      <c r="N5990" t="s">
        <v>15783</v>
      </c>
      <c r="O5990" t="s">
        <v>47049</v>
      </c>
    </row>
    <row r="5991" spans="1:17" x14ac:dyDescent="0.3">
      <c r="A5991" t="s">
        <v>47050</v>
      </c>
      <c r="B5991" t="s">
        <v>3923</v>
      </c>
      <c r="D5991" t="s">
        <v>47051</v>
      </c>
      <c r="E5991" t="s">
        <v>15780</v>
      </c>
      <c r="F5991" t="s">
        <v>47052</v>
      </c>
      <c r="G5991" t="s">
        <v>3917</v>
      </c>
      <c r="H5991">
        <v>694.27</v>
      </c>
      <c r="I5991">
        <v>34.4</v>
      </c>
      <c r="K5991" t="s">
        <v>47053</v>
      </c>
      <c r="L5991">
        <v>430537</v>
      </c>
      <c r="M5991">
        <v>0</v>
      </c>
      <c r="N5991" t="s">
        <v>15783</v>
      </c>
      <c r="O5991" t="s">
        <v>47054</v>
      </c>
    </row>
    <row r="5992" spans="1:17" x14ac:dyDescent="0.3">
      <c r="A5992" t="s">
        <v>47055</v>
      </c>
      <c r="B5992" t="s">
        <v>3923</v>
      </c>
      <c r="D5992" t="s">
        <v>47056</v>
      </c>
      <c r="E5992" t="s">
        <v>15780</v>
      </c>
      <c r="F5992" t="s">
        <v>47057</v>
      </c>
      <c r="G5992" t="s">
        <v>3917</v>
      </c>
      <c r="H5992">
        <v>739.5</v>
      </c>
      <c r="I5992">
        <v>35.4</v>
      </c>
      <c r="K5992" t="s">
        <v>47058</v>
      </c>
      <c r="L5992">
        <v>349639</v>
      </c>
      <c r="M5992">
        <v>0</v>
      </c>
      <c r="N5992" t="s">
        <v>15783</v>
      </c>
      <c r="O5992" t="s">
        <v>47059</v>
      </c>
    </row>
    <row r="5993" spans="1:17" x14ac:dyDescent="0.3">
      <c r="A5993" t="s">
        <v>47060</v>
      </c>
      <c r="B5993" t="s">
        <v>3923</v>
      </c>
      <c r="D5993" t="s">
        <v>47061</v>
      </c>
      <c r="E5993" t="s">
        <v>15780</v>
      </c>
      <c r="F5993" t="s">
        <v>47062</v>
      </c>
      <c r="G5993" t="s">
        <v>3917</v>
      </c>
      <c r="H5993">
        <v>616.41899999999998</v>
      </c>
      <c r="I5993">
        <v>34.5</v>
      </c>
      <c r="K5993" t="s">
        <v>47063</v>
      </c>
      <c r="L5993">
        <v>301269</v>
      </c>
      <c r="M5993">
        <v>0</v>
      </c>
      <c r="N5993" t="s">
        <v>15783</v>
      </c>
      <c r="O5993" t="s">
        <v>47064</v>
      </c>
    </row>
    <row r="5994" spans="1:17" x14ac:dyDescent="0.3">
      <c r="A5994" t="s">
        <v>47065</v>
      </c>
      <c r="B5994" t="s">
        <v>3923</v>
      </c>
      <c r="D5994" t="s">
        <v>47066</v>
      </c>
      <c r="E5994" t="s">
        <v>15780</v>
      </c>
      <c r="F5994" t="s">
        <v>47067</v>
      </c>
      <c r="G5994" t="s">
        <v>3917</v>
      </c>
      <c r="H5994">
        <v>855.14700000000005</v>
      </c>
      <c r="I5994">
        <v>30</v>
      </c>
      <c r="K5994" t="s">
        <v>47068</v>
      </c>
      <c r="L5994">
        <v>417940</v>
      </c>
      <c r="M5994">
        <v>0</v>
      </c>
      <c r="N5994" t="s">
        <v>15783</v>
      </c>
      <c r="O5994" t="s">
        <v>47069</v>
      </c>
    </row>
    <row r="5995" spans="1:17" x14ac:dyDescent="0.3">
      <c r="A5995" t="s">
        <v>47070</v>
      </c>
      <c r="B5995" t="s">
        <v>3923</v>
      </c>
      <c r="D5995" t="s">
        <v>47071</v>
      </c>
      <c r="E5995" t="s">
        <v>15780</v>
      </c>
      <c r="F5995" t="s">
        <v>47072</v>
      </c>
      <c r="G5995" t="s">
        <v>3917</v>
      </c>
      <c r="H5995">
        <v>610.87900000000002</v>
      </c>
      <c r="I5995">
        <v>34.5</v>
      </c>
      <c r="K5995" t="s">
        <v>47073</v>
      </c>
      <c r="L5995">
        <v>237163</v>
      </c>
      <c r="M5995">
        <v>0</v>
      </c>
      <c r="N5995" t="s">
        <v>15783</v>
      </c>
      <c r="O5995" t="s">
        <v>47074</v>
      </c>
    </row>
    <row r="5996" spans="1:17" x14ac:dyDescent="0.3">
      <c r="A5996" t="s">
        <v>47075</v>
      </c>
      <c r="B5996" t="s">
        <v>3984</v>
      </c>
      <c r="C5996" t="s">
        <v>47076</v>
      </c>
      <c r="D5996" t="s">
        <v>47077</v>
      </c>
      <c r="E5996" t="s">
        <v>47078</v>
      </c>
      <c r="F5996" t="s">
        <v>47079</v>
      </c>
      <c r="G5996" t="s">
        <v>3917</v>
      </c>
      <c r="H5996">
        <v>46.284700000000001</v>
      </c>
      <c r="I5996">
        <v>44.4</v>
      </c>
      <c r="K5996" t="s">
        <v>47080</v>
      </c>
      <c r="L5996">
        <v>6715</v>
      </c>
      <c r="M5996">
        <v>0</v>
      </c>
      <c r="N5996" t="s">
        <v>15691</v>
      </c>
      <c r="O5996" t="s">
        <v>47081</v>
      </c>
    </row>
    <row r="5997" spans="1:17" x14ac:dyDescent="0.3">
      <c r="A5997" t="s">
        <v>47082</v>
      </c>
      <c r="B5997" t="s">
        <v>4347</v>
      </c>
      <c r="C5997" t="s">
        <v>47083</v>
      </c>
      <c r="D5997" t="s">
        <v>47084</v>
      </c>
      <c r="E5997" t="s">
        <v>47085</v>
      </c>
      <c r="F5997" t="s">
        <v>47086</v>
      </c>
      <c r="G5997" t="s">
        <v>3989</v>
      </c>
      <c r="H5997">
        <v>65.973200000000006</v>
      </c>
      <c r="I5997">
        <v>49.9</v>
      </c>
      <c r="K5997" t="s">
        <v>47087</v>
      </c>
      <c r="L5997">
        <v>1258</v>
      </c>
      <c r="M5997">
        <v>19047</v>
      </c>
      <c r="N5997" t="s">
        <v>8055</v>
      </c>
      <c r="O5997" t="s">
        <v>47088</v>
      </c>
    </row>
    <row r="5998" spans="1:17" x14ac:dyDescent="0.3">
      <c r="A5998" t="s">
        <v>47089</v>
      </c>
      <c r="B5998" t="s">
        <v>4347</v>
      </c>
      <c r="D5998" t="s">
        <v>47090</v>
      </c>
      <c r="E5998" t="s">
        <v>24587</v>
      </c>
      <c r="F5998" t="s">
        <v>47091</v>
      </c>
      <c r="G5998" t="s">
        <v>3917</v>
      </c>
      <c r="H5998">
        <v>89.984800000000007</v>
      </c>
      <c r="I5998">
        <v>45.4</v>
      </c>
      <c r="K5998" t="s">
        <v>47092</v>
      </c>
      <c r="L5998">
        <v>905606</v>
      </c>
      <c r="M5998">
        <v>0</v>
      </c>
      <c r="N5998" t="s">
        <v>15310</v>
      </c>
      <c r="O5998" t="s">
        <v>47093</v>
      </c>
    </row>
    <row r="5999" spans="1:17" x14ac:dyDescent="0.3">
      <c r="A5999" t="s">
        <v>47094</v>
      </c>
      <c r="B5999" t="s">
        <v>4347</v>
      </c>
      <c r="D5999" t="s">
        <v>47095</v>
      </c>
      <c r="E5999" t="s">
        <v>24587</v>
      </c>
      <c r="F5999" t="s">
        <v>47096</v>
      </c>
      <c r="G5999" t="s">
        <v>3917</v>
      </c>
      <c r="H5999">
        <v>59.334299999999999</v>
      </c>
      <c r="I5999">
        <v>45.9</v>
      </c>
      <c r="K5999" t="s">
        <v>47097</v>
      </c>
      <c r="L5999">
        <v>394413</v>
      </c>
      <c r="M5999">
        <v>0</v>
      </c>
      <c r="N5999" t="s">
        <v>15310</v>
      </c>
      <c r="O5999" t="s">
        <v>47098</v>
      </c>
      <c r="Q5999">
        <v>20</v>
      </c>
    </row>
    <row r="6000" spans="1:17" x14ac:dyDescent="0.3">
      <c r="A6000" t="s">
        <v>741</v>
      </c>
      <c r="B6000" t="s">
        <v>4347</v>
      </c>
      <c r="C6000" t="s">
        <v>47099</v>
      </c>
      <c r="D6000" t="s">
        <v>47100</v>
      </c>
      <c r="E6000" t="s">
        <v>47101</v>
      </c>
      <c r="F6000" t="s">
        <v>47102</v>
      </c>
      <c r="G6000" t="s">
        <v>3989</v>
      </c>
      <c r="H6000">
        <v>59.461199999999998</v>
      </c>
      <c r="I6000">
        <v>46.4</v>
      </c>
      <c r="K6000" t="s">
        <v>47103</v>
      </c>
      <c r="L6000">
        <v>1174</v>
      </c>
      <c r="M6000">
        <v>16444</v>
      </c>
      <c r="N6000" t="s">
        <v>8055</v>
      </c>
      <c r="O6000" t="s">
        <v>47104</v>
      </c>
    </row>
    <row r="6001" spans="1:17" x14ac:dyDescent="0.3">
      <c r="A6001" t="s">
        <v>47105</v>
      </c>
      <c r="B6001" t="s">
        <v>4347</v>
      </c>
      <c r="D6001" t="s">
        <v>47106</v>
      </c>
      <c r="E6001" t="s">
        <v>24587</v>
      </c>
      <c r="F6001" t="s">
        <v>47107</v>
      </c>
      <c r="G6001" t="s">
        <v>3917</v>
      </c>
      <c r="H6001">
        <v>67.334000000000003</v>
      </c>
      <c r="I6001">
        <v>48.3</v>
      </c>
      <c r="K6001" t="s">
        <v>47108</v>
      </c>
      <c r="L6001">
        <v>833491</v>
      </c>
      <c r="M6001">
        <v>0</v>
      </c>
      <c r="N6001" t="s">
        <v>15310</v>
      </c>
      <c r="O6001" t="s">
        <v>47109</v>
      </c>
    </row>
    <row r="6002" spans="1:17" x14ac:dyDescent="0.3">
      <c r="A6002" t="s">
        <v>47110</v>
      </c>
      <c r="B6002" t="s">
        <v>4347</v>
      </c>
      <c r="D6002" t="s">
        <v>47111</v>
      </c>
      <c r="E6002" t="s">
        <v>24587</v>
      </c>
      <c r="F6002" t="s">
        <v>47112</v>
      </c>
      <c r="G6002" t="s">
        <v>3917</v>
      </c>
      <c r="H6002">
        <v>67.958200000000005</v>
      </c>
      <c r="I6002">
        <v>48.5</v>
      </c>
      <c r="K6002" t="s">
        <v>47113</v>
      </c>
      <c r="L6002">
        <v>324043</v>
      </c>
      <c r="M6002">
        <v>0</v>
      </c>
      <c r="N6002" t="s">
        <v>15310</v>
      </c>
      <c r="O6002" t="s">
        <v>47114</v>
      </c>
    </row>
    <row r="6003" spans="1:17" x14ac:dyDescent="0.3">
      <c r="A6003" t="s">
        <v>47115</v>
      </c>
      <c r="B6003" t="s">
        <v>4347</v>
      </c>
      <c r="D6003" t="s">
        <v>47116</v>
      </c>
      <c r="E6003" t="s">
        <v>24587</v>
      </c>
      <c r="F6003" t="s">
        <v>47117</v>
      </c>
      <c r="G6003" t="s">
        <v>3917</v>
      </c>
      <c r="H6003">
        <v>59.979100000000003</v>
      </c>
      <c r="I6003">
        <v>45.9</v>
      </c>
      <c r="K6003" t="s">
        <v>47118</v>
      </c>
      <c r="L6003">
        <v>569780</v>
      </c>
      <c r="M6003">
        <v>0</v>
      </c>
      <c r="N6003" t="s">
        <v>15310</v>
      </c>
      <c r="O6003" t="s">
        <v>47119</v>
      </c>
    </row>
    <row r="6004" spans="1:17" x14ac:dyDescent="0.3">
      <c r="A6004" t="s">
        <v>47120</v>
      </c>
      <c r="B6004" t="s">
        <v>4347</v>
      </c>
      <c r="D6004" t="s">
        <v>47121</v>
      </c>
      <c r="E6004" t="s">
        <v>24587</v>
      </c>
      <c r="F6004" t="s">
        <v>47122</v>
      </c>
      <c r="G6004" t="s">
        <v>3917</v>
      </c>
      <c r="H6004">
        <v>51.835000000000001</v>
      </c>
      <c r="I6004">
        <v>44.1</v>
      </c>
      <c r="K6004" t="s">
        <v>47123</v>
      </c>
      <c r="L6004">
        <v>388906</v>
      </c>
      <c r="M6004">
        <v>0</v>
      </c>
      <c r="N6004" t="s">
        <v>15310</v>
      </c>
      <c r="O6004" t="s">
        <v>47124</v>
      </c>
    </row>
    <row r="6005" spans="1:17" x14ac:dyDescent="0.3">
      <c r="A6005" t="s">
        <v>47125</v>
      </c>
      <c r="B6005" t="s">
        <v>4347</v>
      </c>
      <c r="D6005" t="s">
        <v>47126</v>
      </c>
      <c r="E6005" t="s">
        <v>24587</v>
      </c>
      <c r="F6005" t="s">
        <v>47127</v>
      </c>
      <c r="G6005" t="s">
        <v>3917</v>
      </c>
      <c r="H6005">
        <v>152.547</v>
      </c>
      <c r="I6005">
        <v>53.5</v>
      </c>
      <c r="K6005" t="s">
        <v>47128</v>
      </c>
      <c r="L6005">
        <v>537793</v>
      </c>
      <c r="M6005">
        <v>0</v>
      </c>
      <c r="N6005" t="s">
        <v>15310</v>
      </c>
      <c r="O6005" t="s">
        <v>47129</v>
      </c>
    </row>
    <row r="6006" spans="1:17" x14ac:dyDescent="0.3">
      <c r="A6006" t="s">
        <v>47130</v>
      </c>
      <c r="B6006" t="s">
        <v>3984</v>
      </c>
      <c r="C6006" t="s">
        <v>47131</v>
      </c>
      <c r="D6006" t="s">
        <v>47132</v>
      </c>
      <c r="E6006" t="s">
        <v>47133</v>
      </c>
      <c r="F6006" t="s">
        <v>47134</v>
      </c>
      <c r="G6006" t="s">
        <v>3989</v>
      </c>
      <c r="H6006">
        <v>42.105499999999999</v>
      </c>
      <c r="I6006">
        <v>48.7</v>
      </c>
      <c r="K6006" t="s">
        <v>47135</v>
      </c>
      <c r="L6006">
        <v>435</v>
      </c>
      <c r="M6006">
        <v>0</v>
      </c>
      <c r="N6006" t="s">
        <v>47136</v>
      </c>
      <c r="O6006" t="s">
        <v>47137</v>
      </c>
    </row>
    <row r="6007" spans="1:17" x14ac:dyDescent="0.3">
      <c r="A6007" t="s">
        <v>47138</v>
      </c>
      <c r="B6007" t="s">
        <v>4772</v>
      </c>
      <c r="C6007" t="s">
        <v>47139</v>
      </c>
      <c r="D6007" t="s">
        <v>47140</v>
      </c>
      <c r="E6007" t="s">
        <v>10904</v>
      </c>
      <c r="F6007" t="s">
        <v>47141</v>
      </c>
      <c r="G6007" t="s">
        <v>3917</v>
      </c>
      <c r="H6007">
        <v>28.571400000000001</v>
      </c>
      <c r="I6007">
        <v>61.3</v>
      </c>
      <c r="K6007" t="s">
        <v>47142</v>
      </c>
      <c r="L6007">
        <v>1404</v>
      </c>
      <c r="M6007">
        <v>0</v>
      </c>
      <c r="N6007" t="s">
        <v>47136</v>
      </c>
      <c r="O6007" t="s">
        <v>47143</v>
      </c>
    </row>
    <row r="6008" spans="1:17" x14ac:dyDescent="0.3">
      <c r="A6008" t="s">
        <v>47144</v>
      </c>
      <c r="B6008" t="s">
        <v>4347</v>
      </c>
      <c r="C6008" t="s">
        <v>47145</v>
      </c>
      <c r="D6008" t="s">
        <v>47146</v>
      </c>
      <c r="E6008" t="s">
        <v>47147</v>
      </c>
      <c r="F6008" t="s">
        <v>47148</v>
      </c>
      <c r="G6008" t="s">
        <v>3989</v>
      </c>
      <c r="H6008">
        <v>45.985199999999999</v>
      </c>
      <c r="I6008">
        <v>47.1</v>
      </c>
      <c r="K6008" t="s">
        <v>47149</v>
      </c>
      <c r="L6008">
        <v>26</v>
      </c>
      <c r="M6008">
        <v>0</v>
      </c>
      <c r="N6008" t="s">
        <v>47136</v>
      </c>
      <c r="O6008" t="s">
        <v>47150</v>
      </c>
    </row>
    <row r="6009" spans="1:17" x14ac:dyDescent="0.3">
      <c r="A6009" t="s">
        <v>47151</v>
      </c>
      <c r="B6009" t="s">
        <v>3912</v>
      </c>
      <c r="C6009" t="s">
        <v>47152</v>
      </c>
      <c r="D6009" t="s">
        <v>47153</v>
      </c>
      <c r="E6009" t="s">
        <v>47154</v>
      </c>
      <c r="F6009" t="s">
        <v>47155</v>
      </c>
      <c r="G6009" t="s">
        <v>3917</v>
      </c>
      <c r="H6009">
        <v>52.519500000000001</v>
      </c>
      <c r="I6009">
        <v>40.4</v>
      </c>
      <c r="K6009" t="s">
        <v>47156</v>
      </c>
      <c r="L6009">
        <v>37545</v>
      </c>
      <c r="M6009">
        <v>0</v>
      </c>
      <c r="N6009" t="s">
        <v>47136</v>
      </c>
      <c r="O6009" t="s">
        <v>47157</v>
      </c>
    </row>
    <row r="6010" spans="1:17" x14ac:dyDescent="0.3">
      <c r="A6010" t="s">
        <v>47158</v>
      </c>
      <c r="B6010" t="s">
        <v>3984</v>
      </c>
      <c r="C6010" t="s">
        <v>47159</v>
      </c>
      <c r="D6010" t="s">
        <v>47160</v>
      </c>
      <c r="E6010" t="s">
        <v>47161</v>
      </c>
      <c r="F6010" t="s">
        <v>47162</v>
      </c>
      <c r="G6010" t="s">
        <v>3917</v>
      </c>
      <c r="H6010">
        <v>44.622999999999998</v>
      </c>
      <c r="I6010">
        <v>50.8</v>
      </c>
      <c r="K6010" t="s">
        <v>47163</v>
      </c>
      <c r="L6010">
        <v>669</v>
      </c>
      <c r="M6010">
        <v>0</v>
      </c>
      <c r="N6010" t="s">
        <v>47136</v>
      </c>
      <c r="O6010" t="s">
        <v>47164</v>
      </c>
    </row>
    <row r="6011" spans="1:17" x14ac:dyDescent="0.3">
      <c r="A6011" t="s">
        <v>47165</v>
      </c>
      <c r="B6011" t="s">
        <v>4226</v>
      </c>
      <c r="C6011">
        <v>6700</v>
      </c>
      <c r="D6011" t="s">
        <v>47166</v>
      </c>
      <c r="E6011" t="s">
        <v>47167</v>
      </c>
      <c r="F6011" t="s">
        <v>47168</v>
      </c>
      <c r="G6011" t="s">
        <v>3917</v>
      </c>
      <c r="H6011">
        <v>587.82500000000005</v>
      </c>
      <c r="I6011">
        <v>33.4</v>
      </c>
      <c r="K6011" t="s">
        <v>47169</v>
      </c>
      <c r="L6011">
        <v>38668</v>
      </c>
      <c r="M6011">
        <v>0</v>
      </c>
      <c r="N6011" t="s">
        <v>47136</v>
      </c>
      <c r="O6011" t="s">
        <v>47170</v>
      </c>
    </row>
    <row r="6012" spans="1:17" x14ac:dyDescent="0.3">
      <c r="A6012" t="s">
        <v>47171</v>
      </c>
      <c r="B6012" t="s">
        <v>4226</v>
      </c>
      <c r="C6012">
        <v>6900</v>
      </c>
      <c r="D6012" t="s">
        <v>47172</v>
      </c>
      <c r="E6012" t="s">
        <v>47167</v>
      </c>
      <c r="F6012" t="s">
        <v>47173</v>
      </c>
      <c r="G6012" t="s">
        <v>3917</v>
      </c>
      <c r="H6012">
        <v>399.74400000000003</v>
      </c>
      <c r="I6012">
        <v>33.299999999999997</v>
      </c>
      <c r="K6012" t="s">
        <v>47174</v>
      </c>
      <c r="L6012">
        <v>25381</v>
      </c>
      <c r="M6012">
        <v>0</v>
      </c>
      <c r="N6012" t="s">
        <v>47136</v>
      </c>
      <c r="O6012" t="s">
        <v>47175</v>
      </c>
    </row>
    <row r="6013" spans="1:17" x14ac:dyDescent="0.3">
      <c r="A6013" t="s">
        <v>47176</v>
      </c>
      <c r="B6013" t="s">
        <v>3984</v>
      </c>
      <c r="C6013" t="s">
        <v>47177</v>
      </c>
      <c r="D6013" t="s">
        <v>47178</v>
      </c>
      <c r="E6013" t="s">
        <v>47179</v>
      </c>
      <c r="F6013" t="s">
        <v>47180</v>
      </c>
      <c r="G6013" t="s">
        <v>3917</v>
      </c>
      <c r="H6013">
        <v>41.001600000000003</v>
      </c>
      <c r="I6013">
        <v>47</v>
      </c>
      <c r="K6013" t="s">
        <v>47181</v>
      </c>
      <c r="L6013">
        <v>1211</v>
      </c>
      <c r="M6013">
        <v>12707</v>
      </c>
      <c r="N6013" t="s">
        <v>47182</v>
      </c>
      <c r="O6013" t="s">
        <v>47183</v>
      </c>
    </row>
    <row r="6014" spans="1:17" x14ac:dyDescent="0.3">
      <c r="A6014" t="s">
        <v>47184</v>
      </c>
      <c r="B6014" t="s">
        <v>3984</v>
      </c>
      <c r="D6014" t="s">
        <v>47185</v>
      </c>
      <c r="E6014" t="s">
        <v>29675</v>
      </c>
      <c r="F6014" t="s">
        <v>47186</v>
      </c>
      <c r="G6014" t="s">
        <v>3917</v>
      </c>
      <c r="H6014">
        <v>41.198399999999999</v>
      </c>
      <c r="I6014">
        <v>45.5</v>
      </c>
      <c r="K6014" t="s">
        <v>47187</v>
      </c>
      <c r="L6014">
        <v>879</v>
      </c>
      <c r="M6014">
        <v>0</v>
      </c>
      <c r="N6014" t="s">
        <v>47188</v>
      </c>
      <c r="O6014" t="s">
        <v>47189</v>
      </c>
    </row>
    <row r="6015" spans="1:17" x14ac:dyDescent="0.3">
      <c r="A6015" t="s">
        <v>717</v>
      </c>
      <c r="B6015" t="s">
        <v>4347</v>
      </c>
      <c r="C6015" t="s">
        <v>47190</v>
      </c>
      <c r="D6015" t="s">
        <v>47191</v>
      </c>
      <c r="E6015" t="s">
        <v>47192</v>
      </c>
      <c r="F6015" t="s">
        <v>47193</v>
      </c>
      <c r="G6015" t="s">
        <v>3917</v>
      </c>
      <c r="H6015">
        <v>19.492999999999999</v>
      </c>
      <c r="I6015">
        <v>53.3</v>
      </c>
      <c r="K6015" t="s">
        <v>47194</v>
      </c>
      <c r="L6015">
        <v>59</v>
      </c>
      <c r="M6015">
        <v>6883</v>
      </c>
      <c r="N6015" t="s">
        <v>47195</v>
      </c>
      <c r="O6015" t="s">
        <v>47196</v>
      </c>
      <c r="Q6015">
        <v>25</v>
      </c>
    </row>
    <row r="6016" spans="1:17" x14ac:dyDescent="0.3">
      <c r="A6016" t="s">
        <v>47197</v>
      </c>
      <c r="B6016" t="s">
        <v>3984</v>
      </c>
      <c r="C6016" t="s">
        <v>47198</v>
      </c>
      <c r="D6016" t="s">
        <v>47199</v>
      </c>
      <c r="E6016" t="s">
        <v>47200</v>
      </c>
      <c r="F6016" t="s">
        <v>47201</v>
      </c>
      <c r="G6016" t="s">
        <v>3917</v>
      </c>
      <c r="H6016">
        <v>9.7096999999999998</v>
      </c>
      <c r="I6016">
        <v>38.799999999999997</v>
      </c>
      <c r="K6016" t="s">
        <v>47202</v>
      </c>
      <c r="L6016">
        <v>274</v>
      </c>
      <c r="M6016">
        <v>0</v>
      </c>
      <c r="N6016" t="s">
        <v>47203</v>
      </c>
      <c r="O6016" t="s">
        <v>47204</v>
      </c>
      <c r="Q6016">
        <v>25</v>
      </c>
    </row>
    <row r="6017" spans="1:17" x14ac:dyDescent="0.3">
      <c r="A6017" t="s">
        <v>47205</v>
      </c>
      <c r="B6017" t="s">
        <v>3984</v>
      </c>
      <c r="C6017" t="s">
        <v>47206</v>
      </c>
      <c r="D6017" t="s">
        <v>47207</v>
      </c>
      <c r="E6017" t="s">
        <v>30063</v>
      </c>
      <c r="F6017" t="s">
        <v>47208</v>
      </c>
      <c r="G6017" t="s">
        <v>3917</v>
      </c>
      <c r="H6017">
        <v>39.592199999999998</v>
      </c>
      <c r="I6017">
        <v>48.3</v>
      </c>
      <c r="K6017" t="s">
        <v>47209</v>
      </c>
      <c r="L6017">
        <v>5229</v>
      </c>
      <c r="M6017">
        <v>0</v>
      </c>
      <c r="N6017" t="s">
        <v>39713</v>
      </c>
      <c r="O6017" t="s">
        <v>47210</v>
      </c>
    </row>
    <row r="6018" spans="1:17" x14ac:dyDescent="0.3">
      <c r="A6018" t="s">
        <v>47211</v>
      </c>
      <c r="B6018" t="s">
        <v>3984</v>
      </c>
      <c r="C6018" t="s">
        <v>47212</v>
      </c>
      <c r="D6018" t="s">
        <v>47213</v>
      </c>
      <c r="E6018" t="s">
        <v>47214</v>
      </c>
      <c r="F6018" t="s">
        <v>47215</v>
      </c>
      <c r="G6018" t="s">
        <v>3917</v>
      </c>
      <c r="H6018">
        <v>55.336599999999997</v>
      </c>
      <c r="I6018">
        <v>52.1</v>
      </c>
      <c r="K6018" t="s">
        <v>47216</v>
      </c>
      <c r="L6018">
        <v>79</v>
      </c>
      <c r="M6018">
        <v>0</v>
      </c>
      <c r="N6018" t="s">
        <v>5623</v>
      </c>
      <c r="O6018" t="s">
        <v>47217</v>
      </c>
    </row>
    <row r="6019" spans="1:17" x14ac:dyDescent="0.3">
      <c r="A6019" t="s">
        <v>47218</v>
      </c>
      <c r="B6019" t="s">
        <v>4208</v>
      </c>
      <c r="C6019" t="s">
        <v>47219</v>
      </c>
      <c r="D6019" t="s">
        <v>47220</v>
      </c>
      <c r="E6019" t="s">
        <v>47221</v>
      </c>
      <c r="F6019" t="s">
        <v>47222</v>
      </c>
      <c r="G6019" t="s">
        <v>3989</v>
      </c>
      <c r="H6019">
        <v>118.236</v>
      </c>
      <c r="I6019">
        <v>45</v>
      </c>
      <c r="K6019" t="s">
        <v>47223</v>
      </c>
      <c r="L6019">
        <v>35417</v>
      </c>
      <c r="M6019">
        <v>0</v>
      </c>
      <c r="N6019" t="s">
        <v>5623</v>
      </c>
      <c r="O6019" t="s">
        <v>47224</v>
      </c>
    </row>
    <row r="6020" spans="1:17" x14ac:dyDescent="0.3">
      <c r="A6020" t="s">
        <v>47225</v>
      </c>
      <c r="B6020" t="s">
        <v>4267</v>
      </c>
      <c r="C6020" t="s">
        <v>13596</v>
      </c>
      <c r="D6020" t="s">
        <v>47226</v>
      </c>
      <c r="E6020" t="s">
        <v>47227</v>
      </c>
      <c r="F6020" t="s">
        <v>47228</v>
      </c>
      <c r="G6020" t="s">
        <v>3917</v>
      </c>
      <c r="H6020">
        <v>128.101</v>
      </c>
      <c r="I6020">
        <v>34.9</v>
      </c>
      <c r="K6020" t="s">
        <v>47229</v>
      </c>
      <c r="L6020">
        <v>11610</v>
      </c>
      <c r="M6020">
        <v>0</v>
      </c>
      <c r="N6020" t="s">
        <v>5623</v>
      </c>
      <c r="O6020" t="s">
        <v>47230</v>
      </c>
    </row>
    <row r="6021" spans="1:17" x14ac:dyDescent="0.3">
      <c r="A6021" t="s">
        <v>47231</v>
      </c>
      <c r="B6021" t="s">
        <v>4267</v>
      </c>
      <c r="C6021" t="s">
        <v>47232</v>
      </c>
      <c r="D6021" t="s">
        <v>47233</v>
      </c>
      <c r="E6021" t="s">
        <v>47234</v>
      </c>
      <c r="F6021" t="s">
        <v>47235</v>
      </c>
      <c r="G6021" t="s">
        <v>3989</v>
      </c>
      <c r="H6021">
        <v>2762.43</v>
      </c>
      <c r="I6021">
        <v>45.7</v>
      </c>
      <c r="K6021" t="s">
        <v>47236</v>
      </c>
      <c r="L6021">
        <v>16339</v>
      </c>
      <c r="M6021">
        <v>0</v>
      </c>
      <c r="N6021" t="s">
        <v>5623</v>
      </c>
      <c r="O6021" t="s">
        <v>47237</v>
      </c>
    </row>
    <row r="6022" spans="1:17" x14ac:dyDescent="0.3">
      <c r="A6022" t="s">
        <v>379</v>
      </c>
      <c r="B6022" t="s">
        <v>3984</v>
      </c>
      <c r="C6022" t="s">
        <v>47238</v>
      </c>
      <c r="D6022" t="s">
        <v>47239</v>
      </c>
      <c r="E6022" t="s">
        <v>47240</v>
      </c>
      <c r="F6022" t="s">
        <v>47241</v>
      </c>
      <c r="G6022" t="s">
        <v>3989</v>
      </c>
      <c r="H6022">
        <v>41.9238</v>
      </c>
      <c r="I6022">
        <v>41.6</v>
      </c>
      <c r="K6022" t="s">
        <v>47242</v>
      </c>
      <c r="L6022">
        <v>28</v>
      </c>
      <c r="M6022">
        <v>12345</v>
      </c>
      <c r="N6022" t="s">
        <v>15544</v>
      </c>
      <c r="O6022" t="s">
        <v>47243</v>
      </c>
      <c r="P6022" t="s">
        <v>47244</v>
      </c>
    </row>
    <row r="6023" spans="1:17" x14ac:dyDescent="0.3">
      <c r="A6023" t="s">
        <v>47245</v>
      </c>
      <c r="B6023" t="s">
        <v>4347</v>
      </c>
      <c r="C6023" t="s">
        <v>47246</v>
      </c>
      <c r="D6023" t="s">
        <v>47247</v>
      </c>
      <c r="E6023" t="s">
        <v>47248</v>
      </c>
      <c r="F6023" t="s">
        <v>47249</v>
      </c>
      <c r="G6023" t="s">
        <v>3989</v>
      </c>
      <c r="H6023">
        <v>20.271599999999999</v>
      </c>
      <c r="I6023">
        <v>51.7</v>
      </c>
      <c r="K6023" t="s">
        <v>47250</v>
      </c>
      <c r="L6023">
        <v>386</v>
      </c>
      <c r="M6023">
        <v>0</v>
      </c>
      <c r="N6023" t="s">
        <v>15544</v>
      </c>
      <c r="O6023" t="s">
        <v>47251</v>
      </c>
    </row>
    <row r="6024" spans="1:17" x14ac:dyDescent="0.3">
      <c r="A6024" t="s">
        <v>47252</v>
      </c>
      <c r="B6024" t="s">
        <v>4198</v>
      </c>
      <c r="C6024" t="s">
        <v>47253</v>
      </c>
      <c r="D6024" t="s">
        <v>47254</v>
      </c>
      <c r="E6024" t="s">
        <v>47255</v>
      </c>
      <c r="F6024" t="s">
        <v>47256</v>
      </c>
      <c r="G6024" t="s">
        <v>3917</v>
      </c>
      <c r="H6024">
        <v>26.755800000000001</v>
      </c>
      <c r="I6024">
        <v>46.9</v>
      </c>
      <c r="K6024" t="s">
        <v>47257</v>
      </c>
      <c r="L6024">
        <v>373</v>
      </c>
      <c r="M6024">
        <v>0</v>
      </c>
      <c r="N6024" t="s">
        <v>15544</v>
      </c>
      <c r="O6024" t="s">
        <v>47258</v>
      </c>
    </row>
    <row r="6025" spans="1:17" x14ac:dyDescent="0.3">
      <c r="A6025" t="s">
        <v>47259</v>
      </c>
      <c r="B6025" t="s">
        <v>4226</v>
      </c>
      <c r="D6025" t="s">
        <v>47260</v>
      </c>
      <c r="E6025" t="s">
        <v>47261</v>
      </c>
      <c r="F6025" t="s">
        <v>47262</v>
      </c>
      <c r="G6025" t="s">
        <v>3906</v>
      </c>
      <c r="H6025">
        <v>851.22799999999995</v>
      </c>
      <c r="I6025">
        <v>35.133299999999998</v>
      </c>
      <c r="J6025" t="s">
        <v>47263</v>
      </c>
      <c r="K6025" t="s">
        <v>47264</v>
      </c>
      <c r="L6025">
        <v>1074</v>
      </c>
      <c r="M6025">
        <v>0</v>
      </c>
      <c r="N6025" t="s">
        <v>47136</v>
      </c>
      <c r="O6025" t="s">
        <v>47265</v>
      </c>
    </row>
    <row r="6026" spans="1:17" x14ac:dyDescent="0.3">
      <c r="A6026" t="s">
        <v>47266</v>
      </c>
      <c r="B6026" t="s">
        <v>4226</v>
      </c>
      <c r="C6026" t="s">
        <v>47267</v>
      </c>
      <c r="D6026" t="s">
        <v>47268</v>
      </c>
      <c r="E6026" t="s">
        <v>47269</v>
      </c>
      <c r="F6026" t="s">
        <v>47270</v>
      </c>
      <c r="G6026" t="s">
        <v>3917</v>
      </c>
      <c r="H6026">
        <v>269.63499999999999</v>
      </c>
      <c r="I6026">
        <v>31</v>
      </c>
      <c r="K6026" t="s">
        <v>47271</v>
      </c>
      <c r="L6026">
        <v>364527</v>
      </c>
      <c r="M6026">
        <v>0</v>
      </c>
      <c r="N6026" t="s">
        <v>6286</v>
      </c>
      <c r="O6026" t="s">
        <v>47272</v>
      </c>
    </row>
    <row r="6027" spans="1:17" x14ac:dyDescent="0.3">
      <c r="A6027" t="s">
        <v>47273</v>
      </c>
      <c r="B6027" t="s">
        <v>3984</v>
      </c>
      <c r="C6027" t="s">
        <v>47274</v>
      </c>
      <c r="D6027" t="s">
        <v>47275</v>
      </c>
      <c r="E6027" t="s">
        <v>32451</v>
      </c>
      <c r="F6027" t="s">
        <v>47276</v>
      </c>
      <c r="G6027" t="s">
        <v>3917</v>
      </c>
      <c r="H6027">
        <v>32.578699999999998</v>
      </c>
      <c r="I6027">
        <v>48.8</v>
      </c>
      <c r="K6027" t="s">
        <v>47277</v>
      </c>
      <c r="L6027">
        <v>3048</v>
      </c>
      <c r="M6027">
        <v>0</v>
      </c>
      <c r="N6027" t="s">
        <v>32679</v>
      </c>
      <c r="O6027" t="s">
        <v>47278</v>
      </c>
    </row>
    <row r="6028" spans="1:17" x14ac:dyDescent="0.3">
      <c r="A6028" t="s">
        <v>47279</v>
      </c>
      <c r="B6028" t="s">
        <v>3984</v>
      </c>
      <c r="C6028" t="s">
        <v>47280</v>
      </c>
      <c r="D6028" t="s">
        <v>47281</v>
      </c>
      <c r="E6028" t="s">
        <v>35628</v>
      </c>
      <c r="F6028" t="s">
        <v>47282</v>
      </c>
      <c r="G6028" t="s">
        <v>3917</v>
      </c>
      <c r="H6028">
        <v>36.64</v>
      </c>
      <c r="I6028">
        <v>48.7</v>
      </c>
      <c r="K6028" t="s">
        <v>47283</v>
      </c>
      <c r="L6028">
        <v>667</v>
      </c>
      <c r="M6028">
        <v>0</v>
      </c>
      <c r="N6028" t="s">
        <v>32679</v>
      </c>
      <c r="O6028" t="s">
        <v>47284</v>
      </c>
    </row>
    <row r="6029" spans="1:17" x14ac:dyDescent="0.3">
      <c r="A6029" t="s">
        <v>47285</v>
      </c>
      <c r="B6029" t="s">
        <v>3984</v>
      </c>
      <c r="C6029" t="s">
        <v>47286</v>
      </c>
      <c r="D6029" t="s">
        <v>47287</v>
      </c>
      <c r="E6029" t="s">
        <v>47288</v>
      </c>
      <c r="F6029" t="s">
        <v>47289</v>
      </c>
      <c r="G6029" t="s">
        <v>3917</v>
      </c>
      <c r="H6029">
        <v>34.180199999999999</v>
      </c>
      <c r="I6029">
        <v>49.3</v>
      </c>
      <c r="K6029" t="s">
        <v>47290</v>
      </c>
      <c r="L6029">
        <v>2649</v>
      </c>
      <c r="M6029">
        <v>0</v>
      </c>
      <c r="N6029" t="s">
        <v>32679</v>
      </c>
      <c r="O6029" t="s">
        <v>47291</v>
      </c>
    </row>
    <row r="6030" spans="1:17" x14ac:dyDescent="0.3">
      <c r="A6030" t="s">
        <v>47292</v>
      </c>
      <c r="B6030" t="s">
        <v>3984</v>
      </c>
      <c r="C6030" t="s">
        <v>47293</v>
      </c>
      <c r="D6030" t="s">
        <v>47294</v>
      </c>
      <c r="E6030" t="s">
        <v>32451</v>
      </c>
      <c r="F6030" t="s">
        <v>47295</v>
      </c>
      <c r="G6030" t="s">
        <v>3917</v>
      </c>
      <c r="H6030">
        <v>36.878900000000002</v>
      </c>
      <c r="I6030">
        <v>55.2</v>
      </c>
      <c r="K6030" t="s">
        <v>47296</v>
      </c>
      <c r="L6030">
        <v>5413</v>
      </c>
      <c r="M6030">
        <v>0</v>
      </c>
      <c r="N6030" t="s">
        <v>32679</v>
      </c>
      <c r="O6030" t="s">
        <v>47297</v>
      </c>
      <c r="Q6030">
        <v>25</v>
      </c>
    </row>
    <row r="6031" spans="1:17" x14ac:dyDescent="0.3">
      <c r="A6031" t="s">
        <v>47298</v>
      </c>
      <c r="B6031" t="s">
        <v>3984</v>
      </c>
      <c r="C6031" t="s">
        <v>47299</v>
      </c>
      <c r="D6031" t="s">
        <v>47300</v>
      </c>
      <c r="E6031" t="s">
        <v>32676</v>
      </c>
      <c r="F6031" t="s">
        <v>47301</v>
      </c>
      <c r="G6031" t="s">
        <v>3917</v>
      </c>
      <c r="H6031">
        <v>37.088999999999999</v>
      </c>
      <c r="I6031">
        <v>48.2</v>
      </c>
      <c r="K6031" t="s">
        <v>47302</v>
      </c>
      <c r="L6031">
        <v>429</v>
      </c>
      <c r="M6031">
        <v>0</v>
      </c>
      <c r="N6031" t="s">
        <v>32679</v>
      </c>
      <c r="O6031" t="s">
        <v>47303</v>
      </c>
      <c r="Q6031">
        <v>25</v>
      </c>
    </row>
    <row r="6032" spans="1:17" x14ac:dyDescent="0.3">
      <c r="A6032" t="s">
        <v>47304</v>
      </c>
      <c r="B6032" t="s">
        <v>3984</v>
      </c>
      <c r="C6032" t="s">
        <v>47305</v>
      </c>
      <c r="D6032" t="s">
        <v>47306</v>
      </c>
      <c r="E6032" t="s">
        <v>47307</v>
      </c>
      <c r="F6032" t="s">
        <v>47308</v>
      </c>
      <c r="G6032" t="s">
        <v>3906</v>
      </c>
      <c r="H6032">
        <v>44.015300000000003</v>
      </c>
      <c r="I6032">
        <v>47.249200000000002</v>
      </c>
      <c r="J6032" t="s">
        <v>47309</v>
      </c>
      <c r="K6032" t="s">
        <v>47310</v>
      </c>
      <c r="L6032">
        <v>13</v>
      </c>
      <c r="M6032">
        <v>13673</v>
      </c>
      <c r="N6032" t="s">
        <v>13576</v>
      </c>
      <c r="O6032" t="s">
        <v>47311</v>
      </c>
    </row>
    <row r="6033" spans="1:17" x14ac:dyDescent="0.3">
      <c r="A6033" t="s">
        <v>47312</v>
      </c>
      <c r="B6033" t="s">
        <v>3984</v>
      </c>
      <c r="C6033" t="s">
        <v>47313</v>
      </c>
      <c r="D6033" t="s">
        <v>47314</v>
      </c>
      <c r="E6033" t="s">
        <v>30063</v>
      </c>
      <c r="F6033" t="s">
        <v>47315</v>
      </c>
      <c r="G6033" t="s">
        <v>3917</v>
      </c>
      <c r="H6033">
        <v>42.869799999999998</v>
      </c>
      <c r="I6033">
        <v>48.6</v>
      </c>
      <c r="K6033" t="s">
        <v>47316</v>
      </c>
      <c r="L6033">
        <v>1826</v>
      </c>
      <c r="M6033">
        <v>0</v>
      </c>
      <c r="N6033" t="s">
        <v>32679</v>
      </c>
      <c r="O6033" t="s">
        <v>47317</v>
      </c>
      <c r="Q6033">
        <v>25</v>
      </c>
    </row>
    <row r="6034" spans="1:17" x14ac:dyDescent="0.3">
      <c r="A6034" t="s">
        <v>47318</v>
      </c>
      <c r="B6034" t="s">
        <v>3984</v>
      </c>
      <c r="C6034" t="s">
        <v>47319</v>
      </c>
      <c r="D6034" t="s">
        <v>47320</v>
      </c>
      <c r="E6034" t="s">
        <v>27854</v>
      </c>
      <c r="F6034" t="s">
        <v>47321</v>
      </c>
      <c r="G6034" t="s">
        <v>3917</v>
      </c>
      <c r="H6034">
        <v>40.316299999999998</v>
      </c>
      <c r="I6034">
        <v>52.9</v>
      </c>
      <c r="K6034" t="s">
        <v>47322</v>
      </c>
      <c r="L6034">
        <v>3457</v>
      </c>
      <c r="M6034">
        <v>0</v>
      </c>
      <c r="N6034" t="s">
        <v>32679</v>
      </c>
      <c r="O6034" t="s">
        <v>47323</v>
      </c>
    </row>
    <row r="6035" spans="1:17" x14ac:dyDescent="0.3">
      <c r="A6035" t="s">
        <v>47324</v>
      </c>
      <c r="B6035" t="s">
        <v>3984</v>
      </c>
      <c r="C6035" t="s">
        <v>47325</v>
      </c>
      <c r="D6035" t="s">
        <v>47326</v>
      </c>
      <c r="E6035" t="s">
        <v>32451</v>
      </c>
      <c r="F6035" t="s">
        <v>47327</v>
      </c>
      <c r="G6035" t="s">
        <v>3917</v>
      </c>
      <c r="H6035">
        <v>36.309399999999997</v>
      </c>
      <c r="I6035">
        <v>48.8</v>
      </c>
      <c r="K6035" t="s">
        <v>47328</v>
      </c>
      <c r="L6035">
        <v>1247</v>
      </c>
      <c r="M6035">
        <v>0</v>
      </c>
      <c r="N6035" t="s">
        <v>32679</v>
      </c>
      <c r="O6035" t="s">
        <v>47329</v>
      </c>
    </row>
    <row r="6036" spans="1:17" x14ac:dyDescent="0.3">
      <c r="A6036" t="s">
        <v>47330</v>
      </c>
      <c r="B6036" t="s">
        <v>3984</v>
      </c>
      <c r="C6036" t="s">
        <v>47331</v>
      </c>
      <c r="D6036" t="s">
        <v>47332</v>
      </c>
      <c r="E6036" t="s">
        <v>32451</v>
      </c>
      <c r="F6036" t="s">
        <v>47333</v>
      </c>
      <c r="G6036" t="s">
        <v>3917</v>
      </c>
      <c r="H6036">
        <v>37.608499999999999</v>
      </c>
      <c r="I6036">
        <v>48.6</v>
      </c>
      <c r="K6036" t="s">
        <v>47334</v>
      </c>
      <c r="L6036">
        <v>2223</v>
      </c>
      <c r="M6036">
        <v>0</v>
      </c>
      <c r="N6036" t="s">
        <v>32679</v>
      </c>
      <c r="O6036" t="s">
        <v>47335</v>
      </c>
    </row>
    <row r="6037" spans="1:17" x14ac:dyDescent="0.3">
      <c r="A6037" t="s">
        <v>47336</v>
      </c>
      <c r="B6037" t="s">
        <v>3984</v>
      </c>
      <c r="C6037" t="s">
        <v>47337</v>
      </c>
      <c r="D6037" t="s">
        <v>47338</v>
      </c>
      <c r="E6037" t="s">
        <v>32451</v>
      </c>
      <c r="F6037" t="s">
        <v>47339</v>
      </c>
      <c r="G6037" t="s">
        <v>3917</v>
      </c>
      <c r="H6037">
        <v>52.519500000000001</v>
      </c>
      <c r="I6037">
        <v>53.3</v>
      </c>
      <c r="K6037" t="s">
        <v>47340</v>
      </c>
      <c r="L6037">
        <v>5027</v>
      </c>
      <c r="M6037">
        <v>0</v>
      </c>
      <c r="N6037" t="s">
        <v>32679</v>
      </c>
      <c r="O6037" t="s">
        <v>47341</v>
      </c>
    </row>
    <row r="6038" spans="1:17" x14ac:dyDescent="0.3">
      <c r="A6038" t="s">
        <v>47342</v>
      </c>
      <c r="B6038" t="s">
        <v>3984</v>
      </c>
      <c r="C6038" t="s">
        <v>47343</v>
      </c>
      <c r="D6038" t="s">
        <v>47344</v>
      </c>
      <c r="E6038" t="s">
        <v>30063</v>
      </c>
      <c r="F6038" t="s">
        <v>47345</v>
      </c>
      <c r="G6038" t="s">
        <v>3917</v>
      </c>
      <c r="H6038">
        <v>40.881799999999998</v>
      </c>
      <c r="I6038">
        <v>49</v>
      </c>
      <c r="K6038" t="s">
        <v>47346</v>
      </c>
      <c r="L6038">
        <v>1085</v>
      </c>
      <c r="M6038">
        <v>0</v>
      </c>
      <c r="N6038" t="s">
        <v>32679</v>
      </c>
      <c r="O6038" t="s">
        <v>47347</v>
      </c>
    </row>
    <row r="6039" spans="1:17" x14ac:dyDescent="0.3">
      <c r="A6039" t="s">
        <v>47348</v>
      </c>
      <c r="B6039" t="s">
        <v>3984</v>
      </c>
      <c r="C6039" t="s">
        <v>47349</v>
      </c>
      <c r="D6039" t="s">
        <v>47350</v>
      </c>
      <c r="E6039" t="s">
        <v>32451</v>
      </c>
      <c r="F6039" t="s">
        <v>47351</v>
      </c>
      <c r="G6039" t="s">
        <v>3917</v>
      </c>
      <c r="H6039">
        <v>46.212600000000002</v>
      </c>
      <c r="I6039">
        <v>52.3</v>
      </c>
      <c r="K6039" t="s">
        <v>47352</v>
      </c>
      <c r="L6039">
        <v>3402</v>
      </c>
      <c r="M6039">
        <v>0</v>
      </c>
      <c r="N6039" t="s">
        <v>32679</v>
      </c>
      <c r="O6039" t="s">
        <v>47353</v>
      </c>
    </row>
    <row r="6040" spans="1:17" x14ac:dyDescent="0.3">
      <c r="A6040" t="s">
        <v>47354</v>
      </c>
      <c r="B6040" t="s">
        <v>3984</v>
      </c>
      <c r="C6040" t="s">
        <v>47355</v>
      </c>
      <c r="D6040" t="s">
        <v>47356</v>
      </c>
      <c r="E6040" t="s">
        <v>32676</v>
      </c>
      <c r="F6040" t="s">
        <v>47357</v>
      </c>
      <c r="G6040" t="s">
        <v>3917</v>
      </c>
      <c r="H6040">
        <v>37.877099999999999</v>
      </c>
      <c r="I6040">
        <v>47.9</v>
      </c>
      <c r="K6040" t="s">
        <v>47358</v>
      </c>
      <c r="L6040">
        <v>1088</v>
      </c>
      <c r="M6040">
        <v>0</v>
      </c>
      <c r="N6040" t="s">
        <v>32679</v>
      </c>
      <c r="O6040" t="s">
        <v>47359</v>
      </c>
    </row>
    <row r="6041" spans="1:17" x14ac:dyDescent="0.3">
      <c r="A6041" t="s">
        <v>47360</v>
      </c>
      <c r="B6041" t="s">
        <v>3984</v>
      </c>
      <c r="C6041" t="s">
        <v>47361</v>
      </c>
      <c r="D6041" t="s">
        <v>47362</v>
      </c>
      <c r="E6041" t="s">
        <v>45092</v>
      </c>
      <c r="F6041" t="s">
        <v>47363</v>
      </c>
      <c r="G6041" t="s">
        <v>3917</v>
      </c>
      <c r="H6041">
        <v>35.749499999999998</v>
      </c>
      <c r="I6041">
        <v>49.2</v>
      </c>
      <c r="K6041" t="s">
        <v>47364</v>
      </c>
      <c r="L6041">
        <v>986</v>
      </c>
      <c r="M6041">
        <v>0</v>
      </c>
      <c r="N6041" t="s">
        <v>32679</v>
      </c>
      <c r="O6041" t="s">
        <v>47365</v>
      </c>
      <c r="Q6041">
        <v>25</v>
      </c>
    </row>
    <row r="6042" spans="1:17" x14ac:dyDescent="0.3">
      <c r="A6042" t="s">
        <v>47366</v>
      </c>
      <c r="B6042" t="s">
        <v>3984</v>
      </c>
      <c r="C6042" t="s">
        <v>47367</v>
      </c>
      <c r="D6042" t="s">
        <v>47368</v>
      </c>
      <c r="E6042" t="s">
        <v>32451</v>
      </c>
      <c r="F6042" t="s">
        <v>47369</v>
      </c>
      <c r="G6042" t="s">
        <v>3917</v>
      </c>
      <c r="H6042">
        <v>34.167400000000001</v>
      </c>
      <c r="I6042">
        <v>48.6</v>
      </c>
      <c r="K6042" t="s">
        <v>47370</v>
      </c>
      <c r="L6042">
        <v>767</v>
      </c>
      <c r="M6042">
        <v>0</v>
      </c>
      <c r="N6042" t="s">
        <v>32679</v>
      </c>
      <c r="O6042" t="s">
        <v>47371</v>
      </c>
    </row>
    <row r="6043" spans="1:17" x14ac:dyDescent="0.3">
      <c r="A6043" t="s">
        <v>1752</v>
      </c>
      <c r="B6043" t="s">
        <v>3984</v>
      </c>
      <c r="C6043" t="s">
        <v>47372</v>
      </c>
      <c r="D6043" t="s">
        <v>47373</v>
      </c>
      <c r="E6043" t="s">
        <v>32451</v>
      </c>
      <c r="F6043" t="s">
        <v>47374</v>
      </c>
      <c r="G6043" t="s">
        <v>3917</v>
      </c>
      <c r="H6043">
        <v>36.526499999999999</v>
      </c>
      <c r="I6043">
        <v>51.5</v>
      </c>
      <c r="K6043" t="s">
        <v>47375</v>
      </c>
      <c r="L6043">
        <v>1717</v>
      </c>
      <c r="M6043">
        <v>0</v>
      </c>
      <c r="N6043" t="s">
        <v>32679</v>
      </c>
      <c r="O6043" t="s">
        <v>47376</v>
      </c>
      <c r="Q6043">
        <v>25</v>
      </c>
    </row>
    <row r="6044" spans="1:17" x14ac:dyDescent="0.3">
      <c r="A6044" t="s">
        <v>47377</v>
      </c>
      <c r="B6044" t="s">
        <v>3984</v>
      </c>
      <c r="C6044" t="s">
        <v>47378</v>
      </c>
      <c r="D6044" t="s">
        <v>47379</v>
      </c>
      <c r="E6044" t="s">
        <v>45053</v>
      </c>
      <c r="F6044" t="s">
        <v>47380</v>
      </c>
      <c r="G6044" t="s">
        <v>3917</v>
      </c>
      <c r="H6044">
        <v>40.855400000000003</v>
      </c>
      <c r="I6044">
        <v>49.3</v>
      </c>
      <c r="K6044" t="s">
        <v>47381</v>
      </c>
      <c r="L6044">
        <v>2368</v>
      </c>
      <c r="M6044">
        <v>0</v>
      </c>
      <c r="N6044" t="s">
        <v>32679</v>
      </c>
      <c r="O6044" t="s">
        <v>47382</v>
      </c>
    </row>
    <row r="6045" spans="1:17" x14ac:dyDescent="0.3">
      <c r="A6045" t="s">
        <v>47383</v>
      </c>
      <c r="B6045" t="s">
        <v>3984</v>
      </c>
      <c r="C6045" t="s">
        <v>47384</v>
      </c>
      <c r="D6045" t="s">
        <v>47385</v>
      </c>
      <c r="E6045" t="s">
        <v>47386</v>
      </c>
      <c r="F6045" t="s">
        <v>47387</v>
      </c>
      <c r="G6045" t="s">
        <v>3917</v>
      </c>
      <c r="H6045">
        <v>46.264200000000002</v>
      </c>
      <c r="I6045">
        <v>48.6</v>
      </c>
      <c r="K6045" t="s">
        <v>47388</v>
      </c>
      <c r="L6045">
        <v>3842</v>
      </c>
      <c r="M6045">
        <v>0</v>
      </c>
      <c r="N6045" t="s">
        <v>32679</v>
      </c>
      <c r="O6045" t="s">
        <v>47389</v>
      </c>
    </row>
    <row r="6046" spans="1:17" x14ac:dyDescent="0.3">
      <c r="A6046" t="s">
        <v>47390</v>
      </c>
      <c r="B6046" t="s">
        <v>3984</v>
      </c>
      <c r="C6046" t="s">
        <v>47391</v>
      </c>
      <c r="D6046" t="s">
        <v>47392</v>
      </c>
      <c r="E6046" t="s">
        <v>35628</v>
      </c>
      <c r="F6046" t="s">
        <v>47393</v>
      </c>
      <c r="G6046" t="s">
        <v>3917</v>
      </c>
      <c r="H6046">
        <v>37.767200000000003</v>
      </c>
      <c r="I6046">
        <v>48.6</v>
      </c>
      <c r="K6046" t="s">
        <v>47394</v>
      </c>
      <c r="L6046">
        <v>1238</v>
      </c>
      <c r="M6046">
        <v>0</v>
      </c>
      <c r="N6046" t="s">
        <v>32679</v>
      </c>
      <c r="O6046" t="s">
        <v>47395</v>
      </c>
    </row>
    <row r="6047" spans="1:17" x14ac:dyDescent="0.3">
      <c r="A6047" t="s">
        <v>47396</v>
      </c>
      <c r="B6047" t="s">
        <v>3984</v>
      </c>
      <c r="C6047" t="s">
        <v>47397</v>
      </c>
      <c r="D6047" t="s">
        <v>47398</v>
      </c>
      <c r="E6047" t="s">
        <v>30063</v>
      </c>
      <c r="F6047" t="s">
        <v>47399</v>
      </c>
      <c r="G6047" t="s">
        <v>3917</v>
      </c>
      <c r="H6047">
        <v>38.904800000000002</v>
      </c>
      <c r="I6047">
        <v>48.5</v>
      </c>
      <c r="K6047" t="s">
        <v>47400</v>
      </c>
      <c r="L6047">
        <v>5049</v>
      </c>
      <c r="M6047">
        <v>0</v>
      </c>
      <c r="N6047" t="s">
        <v>32679</v>
      </c>
      <c r="O6047" t="s">
        <v>47401</v>
      </c>
    </row>
    <row r="6048" spans="1:17" x14ac:dyDescent="0.3">
      <c r="A6048" t="s">
        <v>47402</v>
      </c>
      <c r="B6048" t="s">
        <v>3923</v>
      </c>
      <c r="D6048" t="s">
        <v>47403</v>
      </c>
      <c r="E6048" t="s">
        <v>47404</v>
      </c>
      <c r="F6048" t="s">
        <v>47405</v>
      </c>
      <c r="G6048" t="s">
        <v>3917</v>
      </c>
      <c r="H6048">
        <v>2199.86</v>
      </c>
      <c r="I6048">
        <v>12.9</v>
      </c>
      <c r="K6048" t="s">
        <v>47406</v>
      </c>
      <c r="L6048">
        <v>225603</v>
      </c>
      <c r="M6048">
        <v>0</v>
      </c>
      <c r="N6048" t="s">
        <v>32679</v>
      </c>
      <c r="O6048" t="s">
        <v>47407</v>
      </c>
    </row>
    <row r="6049" spans="1:17" x14ac:dyDescent="0.3">
      <c r="A6049" t="s">
        <v>47408</v>
      </c>
      <c r="B6049" t="s">
        <v>4367</v>
      </c>
      <c r="C6049" t="s">
        <v>47409</v>
      </c>
      <c r="D6049" t="s">
        <v>47410</v>
      </c>
      <c r="E6049" t="s">
        <v>47411</v>
      </c>
      <c r="F6049" t="s">
        <v>47412</v>
      </c>
      <c r="G6049" t="s">
        <v>3917</v>
      </c>
      <c r="H6049">
        <v>941.29700000000003</v>
      </c>
      <c r="I6049">
        <v>39.799999999999997</v>
      </c>
      <c r="K6049" t="s">
        <v>47413</v>
      </c>
      <c r="L6049">
        <v>3484</v>
      </c>
      <c r="M6049">
        <v>23712</v>
      </c>
      <c r="N6049" t="s">
        <v>32679</v>
      </c>
      <c r="O6049" t="s">
        <v>47414</v>
      </c>
    </row>
    <row r="6050" spans="1:17" x14ac:dyDescent="0.3">
      <c r="A6050" t="s">
        <v>47415</v>
      </c>
      <c r="B6050" t="s">
        <v>3984</v>
      </c>
      <c r="C6050" t="s">
        <v>47416</v>
      </c>
      <c r="D6050" t="s">
        <v>47417</v>
      </c>
      <c r="E6050" t="s">
        <v>19310</v>
      </c>
      <c r="F6050" t="s">
        <v>47418</v>
      </c>
      <c r="G6050" t="s">
        <v>3917</v>
      </c>
      <c r="H6050">
        <v>41.267800000000001</v>
      </c>
      <c r="I6050">
        <v>48.2</v>
      </c>
      <c r="K6050" t="s">
        <v>47419</v>
      </c>
      <c r="L6050">
        <v>1339</v>
      </c>
      <c r="M6050">
        <v>0</v>
      </c>
      <c r="N6050" t="s">
        <v>32679</v>
      </c>
      <c r="O6050" t="s">
        <v>47420</v>
      </c>
      <c r="Q6050">
        <v>25</v>
      </c>
    </row>
    <row r="6051" spans="1:17" x14ac:dyDescent="0.3">
      <c r="A6051" t="s">
        <v>47421</v>
      </c>
      <c r="B6051" t="s">
        <v>3984</v>
      </c>
      <c r="C6051" t="s">
        <v>47422</v>
      </c>
      <c r="D6051" t="s">
        <v>47423</v>
      </c>
      <c r="E6051" t="s">
        <v>32451</v>
      </c>
      <c r="F6051" t="s">
        <v>47424</v>
      </c>
      <c r="G6051" t="s">
        <v>3917</v>
      </c>
      <c r="H6051">
        <v>48.354100000000003</v>
      </c>
      <c r="I6051">
        <v>48.4</v>
      </c>
      <c r="K6051" t="s">
        <v>47425</v>
      </c>
      <c r="L6051">
        <v>2609</v>
      </c>
      <c r="M6051">
        <v>0</v>
      </c>
      <c r="N6051" t="s">
        <v>12434</v>
      </c>
      <c r="O6051" t="s">
        <v>47426</v>
      </c>
    </row>
    <row r="6052" spans="1:17" x14ac:dyDescent="0.3">
      <c r="A6052" t="s">
        <v>47427</v>
      </c>
      <c r="B6052" t="s">
        <v>3984</v>
      </c>
      <c r="C6052" t="s">
        <v>47428</v>
      </c>
      <c r="D6052" t="s">
        <v>47429</v>
      </c>
      <c r="E6052" t="s">
        <v>47430</v>
      </c>
      <c r="F6052" t="s">
        <v>47431</v>
      </c>
      <c r="G6052" t="s">
        <v>3917</v>
      </c>
      <c r="H6052">
        <v>44.312100000000001</v>
      </c>
      <c r="I6052">
        <v>53.3</v>
      </c>
      <c r="K6052" t="s">
        <v>47432</v>
      </c>
      <c r="L6052">
        <v>2140</v>
      </c>
      <c r="M6052">
        <v>0</v>
      </c>
      <c r="N6052" t="s">
        <v>12434</v>
      </c>
      <c r="O6052" t="s">
        <v>47433</v>
      </c>
      <c r="Q6052">
        <v>23</v>
      </c>
    </row>
    <row r="6053" spans="1:17" x14ac:dyDescent="0.3">
      <c r="A6053" t="s">
        <v>47434</v>
      </c>
      <c r="B6053" t="s">
        <v>3984</v>
      </c>
      <c r="C6053" t="s">
        <v>47435</v>
      </c>
      <c r="D6053" t="s">
        <v>47436</v>
      </c>
      <c r="E6053" t="s">
        <v>47437</v>
      </c>
      <c r="F6053" t="s">
        <v>47438</v>
      </c>
      <c r="G6053" t="s">
        <v>3989</v>
      </c>
      <c r="H6053">
        <v>45.739899999999999</v>
      </c>
      <c r="I6053">
        <v>46.281799999999997</v>
      </c>
      <c r="J6053" t="s">
        <v>47439</v>
      </c>
      <c r="K6053" t="s">
        <v>47440</v>
      </c>
      <c r="L6053">
        <v>48</v>
      </c>
      <c r="M6053">
        <v>0</v>
      </c>
      <c r="N6053" t="s">
        <v>10605</v>
      </c>
      <c r="O6053" t="s">
        <v>47441</v>
      </c>
      <c r="Q6053">
        <v>22</v>
      </c>
    </row>
    <row r="6054" spans="1:17" x14ac:dyDescent="0.3">
      <c r="A6054" t="s">
        <v>47442</v>
      </c>
      <c r="B6054" t="s">
        <v>3984</v>
      </c>
      <c r="C6054" t="s">
        <v>47443</v>
      </c>
      <c r="D6054" t="s">
        <v>47444</v>
      </c>
      <c r="E6054" t="s">
        <v>47430</v>
      </c>
      <c r="F6054" t="s">
        <v>47445</v>
      </c>
      <c r="G6054" t="s">
        <v>3917</v>
      </c>
      <c r="H6054">
        <v>41.003300000000003</v>
      </c>
      <c r="I6054">
        <v>53.9</v>
      </c>
      <c r="K6054" t="s">
        <v>47446</v>
      </c>
      <c r="L6054">
        <v>3306</v>
      </c>
      <c r="M6054">
        <v>0</v>
      </c>
      <c r="N6054" t="s">
        <v>12434</v>
      </c>
      <c r="O6054" t="s">
        <v>47447</v>
      </c>
    </row>
    <row r="6055" spans="1:17" x14ac:dyDescent="0.3">
      <c r="A6055" t="s">
        <v>47448</v>
      </c>
      <c r="B6055" t="s">
        <v>3984</v>
      </c>
      <c r="C6055" t="s">
        <v>47449</v>
      </c>
      <c r="D6055" t="s">
        <v>47450</v>
      </c>
      <c r="E6055" t="s">
        <v>30063</v>
      </c>
      <c r="F6055" t="s">
        <v>47451</v>
      </c>
      <c r="G6055" t="s">
        <v>3917</v>
      </c>
      <c r="H6055">
        <v>40.716299999999997</v>
      </c>
      <c r="I6055">
        <v>48.8</v>
      </c>
      <c r="K6055" t="s">
        <v>47452</v>
      </c>
      <c r="L6055">
        <v>2621</v>
      </c>
      <c r="M6055">
        <v>0</v>
      </c>
      <c r="N6055" t="s">
        <v>12434</v>
      </c>
      <c r="O6055" t="s">
        <v>47453</v>
      </c>
    </row>
    <row r="6056" spans="1:17" x14ac:dyDescent="0.3">
      <c r="A6056" t="s">
        <v>47454</v>
      </c>
      <c r="B6056" t="s">
        <v>3984</v>
      </c>
      <c r="C6056" t="s">
        <v>47455</v>
      </c>
      <c r="D6056" t="s">
        <v>47456</v>
      </c>
      <c r="E6056" t="s">
        <v>30063</v>
      </c>
      <c r="F6056" t="s">
        <v>47457</v>
      </c>
      <c r="G6056" t="s">
        <v>3917</v>
      </c>
      <c r="H6056">
        <v>43.979100000000003</v>
      </c>
      <c r="I6056">
        <v>48.7</v>
      </c>
      <c r="K6056" t="s">
        <v>47458</v>
      </c>
      <c r="L6056">
        <v>859</v>
      </c>
      <c r="M6056">
        <v>0</v>
      </c>
      <c r="N6056" t="s">
        <v>12434</v>
      </c>
      <c r="O6056" t="s">
        <v>47459</v>
      </c>
    </row>
    <row r="6057" spans="1:17" x14ac:dyDescent="0.3">
      <c r="A6057" t="s">
        <v>47460</v>
      </c>
      <c r="B6057" t="s">
        <v>3984</v>
      </c>
      <c r="C6057" t="s">
        <v>47461</v>
      </c>
      <c r="D6057" t="s">
        <v>47462</v>
      </c>
      <c r="E6057" t="s">
        <v>30063</v>
      </c>
      <c r="F6057" t="s">
        <v>47463</v>
      </c>
      <c r="G6057" t="s">
        <v>3917</v>
      </c>
      <c r="H6057">
        <v>43.442700000000002</v>
      </c>
      <c r="I6057">
        <v>48.7</v>
      </c>
      <c r="K6057" t="s">
        <v>47464</v>
      </c>
      <c r="L6057">
        <v>1043</v>
      </c>
      <c r="M6057">
        <v>0</v>
      </c>
      <c r="N6057" t="s">
        <v>12434</v>
      </c>
      <c r="O6057" t="s">
        <v>47465</v>
      </c>
    </row>
    <row r="6058" spans="1:17" x14ac:dyDescent="0.3">
      <c r="A6058" t="s">
        <v>47466</v>
      </c>
      <c r="B6058" t="s">
        <v>3984</v>
      </c>
      <c r="C6058" t="s">
        <v>47467</v>
      </c>
      <c r="D6058" t="s">
        <v>47468</v>
      </c>
      <c r="E6058" t="s">
        <v>34875</v>
      </c>
      <c r="F6058" t="s">
        <v>47469</v>
      </c>
      <c r="G6058" t="s">
        <v>3917</v>
      </c>
      <c r="H6058">
        <v>42.742899999999999</v>
      </c>
      <c r="I6058">
        <v>51.6</v>
      </c>
      <c r="K6058" t="s">
        <v>47470</v>
      </c>
      <c r="L6058">
        <v>571</v>
      </c>
      <c r="M6058">
        <v>0</v>
      </c>
      <c r="N6058" t="s">
        <v>10337</v>
      </c>
      <c r="O6058" t="s">
        <v>47471</v>
      </c>
    </row>
    <row r="6059" spans="1:17" x14ac:dyDescent="0.3">
      <c r="A6059" t="s">
        <v>47472</v>
      </c>
      <c r="B6059" t="s">
        <v>4226</v>
      </c>
      <c r="C6059" t="s">
        <v>47473</v>
      </c>
      <c r="D6059" t="s">
        <v>47474</v>
      </c>
      <c r="E6059" t="s">
        <v>47475</v>
      </c>
      <c r="F6059" t="s">
        <v>47476</v>
      </c>
      <c r="G6059" t="s">
        <v>3917</v>
      </c>
      <c r="H6059">
        <v>256.04300000000001</v>
      </c>
      <c r="I6059">
        <v>37.200000000000003</v>
      </c>
      <c r="K6059" t="s">
        <v>47477</v>
      </c>
      <c r="L6059">
        <v>11011</v>
      </c>
      <c r="M6059">
        <v>0</v>
      </c>
      <c r="N6059" t="s">
        <v>12434</v>
      </c>
      <c r="O6059" t="s">
        <v>47478</v>
      </c>
    </row>
    <row r="6060" spans="1:17" x14ac:dyDescent="0.3">
      <c r="A6060" t="s">
        <v>47479</v>
      </c>
      <c r="B6060" t="s">
        <v>3984</v>
      </c>
      <c r="C6060" t="s">
        <v>47480</v>
      </c>
      <c r="D6060" t="s">
        <v>47481</v>
      </c>
      <c r="E6060" t="s">
        <v>30063</v>
      </c>
      <c r="F6060" t="s">
        <v>47482</v>
      </c>
      <c r="G6060" t="s">
        <v>3917</v>
      </c>
      <c r="H6060">
        <v>42.721800000000002</v>
      </c>
      <c r="I6060">
        <v>48.9</v>
      </c>
      <c r="K6060" t="s">
        <v>47483</v>
      </c>
      <c r="L6060">
        <v>1267</v>
      </c>
      <c r="M6060">
        <v>13908</v>
      </c>
      <c r="N6060" t="s">
        <v>12434</v>
      </c>
      <c r="O6060" t="s">
        <v>47484</v>
      </c>
      <c r="Q6060">
        <v>25</v>
      </c>
    </row>
    <row r="6061" spans="1:17" x14ac:dyDescent="0.3">
      <c r="A6061" t="s">
        <v>47485</v>
      </c>
      <c r="B6061" t="s">
        <v>3984</v>
      </c>
      <c r="C6061" t="s">
        <v>47486</v>
      </c>
      <c r="D6061" t="s">
        <v>47487</v>
      </c>
      <c r="E6061" t="s">
        <v>47488</v>
      </c>
      <c r="F6061" t="s">
        <v>47489</v>
      </c>
      <c r="G6061" t="s">
        <v>3989</v>
      </c>
      <c r="H6061">
        <v>58.328099999999999</v>
      </c>
      <c r="I6061">
        <v>50.8</v>
      </c>
      <c r="K6061" t="s">
        <v>47490</v>
      </c>
      <c r="L6061">
        <v>28</v>
      </c>
      <c r="M6061">
        <v>0</v>
      </c>
      <c r="N6061" t="s">
        <v>31130</v>
      </c>
      <c r="O6061" t="s">
        <v>47491</v>
      </c>
    </row>
    <row r="6062" spans="1:17" x14ac:dyDescent="0.3">
      <c r="A6062" t="s">
        <v>47492</v>
      </c>
      <c r="B6062" t="s">
        <v>3923</v>
      </c>
      <c r="C6062" t="s">
        <v>47493</v>
      </c>
      <c r="D6062" t="s">
        <v>47494</v>
      </c>
      <c r="E6062" t="s">
        <v>47495</v>
      </c>
      <c r="F6062" t="s">
        <v>47496</v>
      </c>
      <c r="G6062" t="s">
        <v>3906</v>
      </c>
      <c r="H6062">
        <v>375.94</v>
      </c>
      <c r="I6062">
        <v>34.931800000000003</v>
      </c>
      <c r="J6062" t="s">
        <v>47497</v>
      </c>
      <c r="K6062" t="s">
        <v>47498</v>
      </c>
      <c r="L6062">
        <v>1451</v>
      </c>
      <c r="M6062">
        <v>0</v>
      </c>
      <c r="N6062" t="s">
        <v>32679</v>
      </c>
      <c r="O6062" t="s">
        <v>47499</v>
      </c>
    </row>
    <row r="6063" spans="1:17" x14ac:dyDescent="0.3">
      <c r="A6063" t="s">
        <v>47500</v>
      </c>
      <c r="B6063" t="s">
        <v>3902</v>
      </c>
      <c r="C6063" t="s">
        <v>47501</v>
      </c>
      <c r="D6063" t="s">
        <v>47502</v>
      </c>
      <c r="E6063" t="s">
        <v>47503</v>
      </c>
      <c r="F6063" t="s">
        <v>47504</v>
      </c>
      <c r="G6063" t="s">
        <v>3989</v>
      </c>
      <c r="H6063">
        <v>12.072699999999999</v>
      </c>
      <c r="I6063">
        <v>54.6</v>
      </c>
      <c r="K6063" t="s">
        <v>47505</v>
      </c>
      <c r="L6063">
        <v>20</v>
      </c>
      <c r="M6063">
        <v>5189</v>
      </c>
      <c r="N6063" t="s">
        <v>47506</v>
      </c>
      <c r="O6063" t="s">
        <v>47507</v>
      </c>
    </row>
    <row r="6064" spans="1:17" x14ac:dyDescent="0.3">
      <c r="A6064" t="s">
        <v>47508</v>
      </c>
      <c r="B6064" t="s">
        <v>3984</v>
      </c>
      <c r="C6064" t="s">
        <v>47509</v>
      </c>
      <c r="D6064" t="s">
        <v>47510</v>
      </c>
      <c r="E6064" t="s">
        <v>35628</v>
      </c>
      <c r="F6064" t="s">
        <v>47511</v>
      </c>
      <c r="G6064" t="s">
        <v>3917</v>
      </c>
      <c r="H6064">
        <v>40.439100000000003</v>
      </c>
      <c r="I6064">
        <v>48.9</v>
      </c>
      <c r="K6064" t="s">
        <v>47512</v>
      </c>
      <c r="L6064">
        <v>1363</v>
      </c>
      <c r="M6064">
        <v>0</v>
      </c>
      <c r="N6064" t="s">
        <v>8080</v>
      </c>
      <c r="O6064" t="s">
        <v>47513</v>
      </c>
    </row>
    <row r="6065" spans="1:16" x14ac:dyDescent="0.3">
      <c r="A6065" t="s">
        <v>47514</v>
      </c>
      <c r="B6065" t="s">
        <v>3984</v>
      </c>
      <c r="C6065" t="s">
        <v>47515</v>
      </c>
      <c r="D6065" t="s">
        <v>47516</v>
      </c>
      <c r="E6065" t="s">
        <v>47517</v>
      </c>
      <c r="F6065" t="s">
        <v>47518</v>
      </c>
      <c r="G6065" t="s">
        <v>3917</v>
      </c>
      <c r="H6065">
        <v>34.462899999999998</v>
      </c>
      <c r="I6065">
        <v>46.4</v>
      </c>
      <c r="K6065" t="s">
        <v>47519</v>
      </c>
      <c r="L6065">
        <v>242</v>
      </c>
      <c r="M6065">
        <v>0</v>
      </c>
      <c r="N6065" t="s">
        <v>31609</v>
      </c>
      <c r="O6065" t="s">
        <v>47520</v>
      </c>
    </row>
    <row r="6066" spans="1:16" x14ac:dyDescent="0.3">
      <c r="A6066" t="s">
        <v>575</v>
      </c>
      <c r="B6066" t="s">
        <v>3984</v>
      </c>
      <c r="C6066" t="s">
        <v>47521</v>
      </c>
      <c r="D6066" t="s">
        <v>47522</v>
      </c>
      <c r="E6066" t="s">
        <v>47523</v>
      </c>
      <c r="F6066" t="s">
        <v>47524</v>
      </c>
      <c r="G6066" t="s">
        <v>3917</v>
      </c>
      <c r="H6066">
        <v>171.435</v>
      </c>
      <c r="I6066">
        <v>43.5</v>
      </c>
      <c r="K6066" t="s">
        <v>47525</v>
      </c>
      <c r="L6066">
        <v>1475</v>
      </c>
      <c r="M6066">
        <v>12380</v>
      </c>
      <c r="N6066" t="s">
        <v>31609</v>
      </c>
      <c r="O6066" t="s">
        <v>47526</v>
      </c>
    </row>
    <row r="6067" spans="1:16" x14ac:dyDescent="0.3">
      <c r="A6067" t="s">
        <v>47527</v>
      </c>
      <c r="B6067" t="s">
        <v>3984</v>
      </c>
      <c r="C6067" t="s">
        <v>47528</v>
      </c>
      <c r="D6067" t="s">
        <v>47529</v>
      </c>
      <c r="E6067" t="s">
        <v>47530</v>
      </c>
      <c r="F6067" t="s">
        <v>47531</v>
      </c>
      <c r="G6067" t="s">
        <v>3989</v>
      </c>
      <c r="H6067">
        <v>52.265099999999997</v>
      </c>
      <c r="I6067">
        <v>39.6</v>
      </c>
      <c r="K6067" t="s">
        <v>47532</v>
      </c>
      <c r="L6067">
        <v>161</v>
      </c>
      <c r="M6067">
        <v>13310</v>
      </c>
      <c r="N6067" t="s">
        <v>31609</v>
      </c>
      <c r="O6067" t="s">
        <v>47533</v>
      </c>
      <c r="P6067" t="s">
        <v>47534</v>
      </c>
    </row>
    <row r="6068" spans="1:16" x14ac:dyDescent="0.3">
      <c r="A6068" t="s">
        <v>47535</v>
      </c>
      <c r="B6068" t="s">
        <v>3984</v>
      </c>
      <c r="C6068" t="s">
        <v>47536</v>
      </c>
      <c r="D6068" t="s">
        <v>47537</v>
      </c>
      <c r="E6068" t="s">
        <v>47538</v>
      </c>
      <c r="F6068" t="s">
        <v>47539</v>
      </c>
      <c r="G6068" t="s">
        <v>3989</v>
      </c>
      <c r="H6068">
        <v>49.238599999999998</v>
      </c>
      <c r="I6068">
        <v>38.771999999999998</v>
      </c>
      <c r="J6068" t="s">
        <v>47540</v>
      </c>
      <c r="K6068" t="s">
        <v>47541</v>
      </c>
      <c r="L6068">
        <v>31</v>
      </c>
      <c r="M6068">
        <v>11013</v>
      </c>
      <c r="N6068" t="s">
        <v>31609</v>
      </c>
      <c r="O6068" t="s">
        <v>47542</v>
      </c>
      <c r="P6068" t="s">
        <v>47543</v>
      </c>
    </row>
    <row r="6069" spans="1:16" x14ac:dyDescent="0.3">
      <c r="A6069" t="s">
        <v>47544</v>
      </c>
      <c r="B6069" t="s">
        <v>4226</v>
      </c>
      <c r="C6069" t="s">
        <v>47545</v>
      </c>
      <c r="D6069" t="s">
        <v>47546</v>
      </c>
      <c r="E6069" t="s">
        <v>47547</v>
      </c>
      <c r="F6069" t="s">
        <v>47548</v>
      </c>
      <c r="G6069" t="s">
        <v>3989</v>
      </c>
      <c r="H6069">
        <v>328.99099999999999</v>
      </c>
      <c r="I6069">
        <v>36.4</v>
      </c>
      <c r="K6069" t="s">
        <v>47549</v>
      </c>
      <c r="L6069">
        <v>4518</v>
      </c>
      <c r="M6069">
        <v>0</v>
      </c>
      <c r="N6069" t="s">
        <v>16114</v>
      </c>
      <c r="O6069" t="s">
        <v>47550</v>
      </c>
    </row>
    <row r="6070" spans="1:16" x14ac:dyDescent="0.3">
      <c r="A6070" t="s">
        <v>47551</v>
      </c>
      <c r="B6070" t="s">
        <v>4367</v>
      </c>
      <c r="D6070" t="s">
        <v>47552</v>
      </c>
      <c r="E6070" t="s">
        <v>47553</v>
      </c>
      <c r="F6070" t="s">
        <v>47554</v>
      </c>
      <c r="G6070" t="s">
        <v>3917</v>
      </c>
      <c r="H6070">
        <v>599.53700000000003</v>
      </c>
      <c r="I6070">
        <v>34.1</v>
      </c>
      <c r="K6070" t="s">
        <v>47555</v>
      </c>
      <c r="L6070">
        <v>3095</v>
      </c>
      <c r="M6070">
        <v>0</v>
      </c>
      <c r="N6070" t="s">
        <v>47556</v>
      </c>
      <c r="O6070" t="s">
        <v>47557</v>
      </c>
    </row>
    <row r="6071" spans="1:16" x14ac:dyDescent="0.3">
      <c r="A6071" t="s">
        <v>47558</v>
      </c>
      <c r="B6071" t="s">
        <v>4226</v>
      </c>
      <c r="C6071" t="s">
        <v>47559</v>
      </c>
      <c r="D6071" t="s">
        <v>47560</v>
      </c>
      <c r="E6071" t="s">
        <v>47561</v>
      </c>
      <c r="F6071" t="s">
        <v>47562</v>
      </c>
      <c r="G6071" t="s">
        <v>3917</v>
      </c>
      <c r="H6071">
        <v>730.51700000000005</v>
      </c>
      <c r="I6071">
        <v>32.799999999999997</v>
      </c>
      <c r="K6071" t="s">
        <v>47563</v>
      </c>
      <c r="L6071">
        <v>743334</v>
      </c>
      <c r="M6071">
        <v>0</v>
      </c>
      <c r="N6071" t="s">
        <v>37665</v>
      </c>
      <c r="O6071" t="s">
        <v>47564</v>
      </c>
    </row>
    <row r="6072" spans="1:16" x14ac:dyDescent="0.3">
      <c r="A6072" t="s">
        <v>47565</v>
      </c>
      <c r="B6072" t="s">
        <v>4443</v>
      </c>
      <c r="D6072" t="s">
        <v>47566</v>
      </c>
      <c r="E6072" t="s">
        <v>47567</v>
      </c>
      <c r="F6072" t="s">
        <v>47568</v>
      </c>
      <c r="G6072" t="s">
        <v>3906</v>
      </c>
      <c r="H6072">
        <v>2297.77</v>
      </c>
      <c r="I6072">
        <v>42.180199999999999</v>
      </c>
      <c r="J6072" t="s">
        <v>47569</v>
      </c>
      <c r="K6072" t="s">
        <v>47570</v>
      </c>
      <c r="L6072">
        <v>215</v>
      </c>
      <c r="M6072">
        <v>40695</v>
      </c>
      <c r="N6072" t="s">
        <v>37665</v>
      </c>
      <c r="O6072" t="s">
        <v>47571</v>
      </c>
      <c r="P6072" t="s">
        <v>47572</v>
      </c>
    </row>
    <row r="6073" spans="1:16" x14ac:dyDescent="0.3">
      <c r="A6073" t="s">
        <v>47573</v>
      </c>
      <c r="B6073" t="s">
        <v>4226</v>
      </c>
      <c r="C6073" t="s">
        <v>47574</v>
      </c>
      <c r="D6073" t="s">
        <v>47575</v>
      </c>
      <c r="E6073" t="s">
        <v>47576</v>
      </c>
      <c r="F6073" t="s">
        <v>47577</v>
      </c>
      <c r="G6073" t="s">
        <v>3917</v>
      </c>
      <c r="H6073">
        <v>1112.44</v>
      </c>
      <c r="I6073">
        <v>31.3</v>
      </c>
      <c r="K6073" t="s">
        <v>47578</v>
      </c>
      <c r="L6073">
        <v>22156</v>
      </c>
      <c r="M6073">
        <v>0</v>
      </c>
      <c r="N6073" t="s">
        <v>40959</v>
      </c>
      <c r="O6073" t="s">
        <v>47579</v>
      </c>
    </row>
    <row r="6074" spans="1:16" x14ac:dyDescent="0.3">
      <c r="A6074" t="s">
        <v>47580</v>
      </c>
      <c r="B6074" t="s">
        <v>4267</v>
      </c>
      <c r="C6074" t="s">
        <v>47581</v>
      </c>
      <c r="D6074" t="s">
        <v>47582</v>
      </c>
      <c r="E6074" t="s">
        <v>47583</v>
      </c>
      <c r="F6074" t="s">
        <v>47584</v>
      </c>
      <c r="G6074" t="s">
        <v>3906</v>
      </c>
      <c r="H6074">
        <v>1830.81</v>
      </c>
      <c r="I6074">
        <v>33.422899999999998</v>
      </c>
      <c r="J6074" t="s">
        <v>47585</v>
      </c>
      <c r="K6074" t="s">
        <v>47586</v>
      </c>
      <c r="L6074">
        <v>244</v>
      </c>
      <c r="M6074">
        <v>0</v>
      </c>
      <c r="N6074" t="s">
        <v>7079</v>
      </c>
      <c r="O6074" t="s">
        <v>47587</v>
      </c>
    </row>
    <row r="6075" spans="1:16" x14ac:dyDescent="0.3">
      <c r="A6075" t="s">
        <v>47588</v>
      </c>
      <c r="B6075" t="s">
        <v>4443</v>
      </c>
      <c r="C6075" t="s">
        <v>47589</v>
      </c>
      <c r="D6075" t="s">
        <v>47590</v>
      </c>
      <c r="E6075" t="s">
        <v>47591</v>
      </c>
      <c r="F6075" t="s">
        <v>47592</v>
      </c>
      <c r="G6075" t="s">
        <v>3917</v>
      </c>
      <c r="H6075">
        <v>1775.69</v>
      </c>
      <c r="I6075">
        <v>42.6</v>
      </c>
      <c r="J6075" t="s">
        <v>47593</v>
      </c>
      <c r="K6075" t="s">
        <v>47594</v>
      </c>
      <c r="L6075">
        <v>202</v>
      </c>
      <c r="M6075">
        <v>53802</v>
      </c>
      <c r="N6075" t="s">
        <v>9172</v>
      </c>
      <c r="O6075" t="s">
        <v>47595</v>
      </c>
      <c r="P6075" t="s">
        <v>47596</v>
      </c>
    </row>
    <row r="6076" spans="1:16" x14ac:dyDescent="0.3">
      <c r="A6076" t="s">
        <v>47597</v>
      </c>
      <c r="B6076" t="s">
        <v>4443</v>
      </c>
      <c r="C6076" t="s">
        <v>47598</v>
      </c>
      <c r="D6076" t="s">
        <v>47599</v>
      </c>
      <c r="E6076" t="s">
        <v>47600</v>
      </c>
      <c r="F6076" t="s">
        <v>47601</v>
      </c>
      <c r="G6076" t="s">
        <v>3917</v>
      </c>
      <c r="H6076">
        <v>2315.5700000000002</v>
      </c>
      <c r="I6076">
        <v>42.5</v>
      </c>
      <c r="J6076" t="s">
        <v>47602</v>
      </c>
      <c r="K6076" t="s">
        <v>47603</v>
      </c>
      <c r="L6076">
        <v>60</v>
      </c>
      <c r="M6076">
        <v>42753</v>
      </c>
      <c r="N6076" t="s">
        <v>9172</v>
      </c>
      <c r="O6076" t="s">
        <v>47604</v>
      </c>
      <c r="P6076" t="s">
        <v>47605</v>
      </c>
    </row>
    <row r="6077" spans="1:16" x14ac:dyDescent="0.3">
      <c r="A6077" t="s">
        <v>47606</v>
      </c>
      <c r="B6077" t="s">
        <v>3923</v>
      </c>
      <c r="C6077" t="s">
        <v>47607</v>
      </c>
      <c r="D6077" t="s">
        <v>47608</v>
      </c>
      <c r="E6077" t="s">
        <v>47609</v>
      </c>
      <c r="F6077" t="s">
        <v>47610</v>
      </c>
      <c r="G6077" t="s">
        <v>3989</v>
      </c>
      <c r="H6077">
        <v>250.804</v>
      </c>
      <c r="I6077">
        <v>40.1</v>
      </c>
      <c r="K6077" t="s">
        <v>47611</v>
      </c>
      <c r="L6077">
        <v>192</v>
      </c>
      <c r="M6077">
        <v>18566</v>
      </c>
      <c r="N6077" t="s">
        <v>4948</v>
      </c>
      <c r="O6077" t="s">
        <v>47612</v>
      </c>
    </row>
    <row r="6078" spans="1:16" x14ac:dyDescent="0.3">
      <c r="A6078" t="s">
        <v>47613</v>
      </c>
      <c r="B6078" t="s">
        <v>3984</v>
      </c>
      <c r="C6078" t="s">
        <v>47614</v>
      </c>
      <c r="D6078" t="s">
        <v>47615</v>
      </c>
      <c r="E6078" t="s">
        <v>31320</v>
      </c>
      <c r="F6078" t="s">
        <v>47616</v>
      </c>
      <c r="G6078" t="s">
        <v>3917</v>
      </c>
      <c r="H6078">
        <v>36.145200000000003</v>
      </c>
      <c r="I6078">
        <v>56.7</v>
      </c>
      <c r="K6078" t="s">
        <v>47617</v>
      </c>
      <c r="L6078">
        <v>368</v>
      </c>
      <c r="M6078">
        <v>0</v>
      </c>
      <c r="N6078" t="s">
        <v>4948</v>
      </c>
      <c r="O6078" t="s">
        <v>47618</v>
      </c>
    </row>
    <row r="6079" spans="1:16" x14ac:dyDescent="0.3">
      <c r="A6079" t="s">
        <v>47619</v>
      </c>
      <c r="B6079" t="s">
        <v>3923</v>
      </c>
      <c r="C6079" t="s">
        <v>47620</v>
      </c>
      <c r="D6079" t="s">
        <v>47621</v>
      </c>
      <c r="E6079" t="s">
        <v>4944</v>
      </c>
      <c r="F6079" t="s">
        <v>47622</v>
      </c>
      <c r="G6079" t="s">
        <v>3906</v>
      </c>
      <c r="H6079">
        <v>589.48400000000004</v>
      </c>
      <c r="I6079">
        <v>39.226399999999998</v>
      </c>
      <c r="J6079" t="s">
        <v>47623</v>
      </c>
      <c r="K6079" t="s">
        <v>47624</v>
      </c>
      <c r="L6079">
        <v>77</v>
      </c>
      <c r="M6079">
        <v>0</v>
      </c>
      <c r="N6079" t="s">
        <v>4948</v>
      </c>
      <c r="O6079" t="s">
        <v>47625</v>
      </c>
    </row>
    <row r="6080" spans="1:16" x14ac:dyDescent="0.3">
      <c r="A6080" t="s">
        <v>47626</v>
      </c>
      <c r="B6080" t="s">
        <v>3923</v>
      </c>
      <c r="C6080" t="s">
        <v>47627</v>
      </c>
      <c r="D6080" t="s">
        <v>47628</v>
      </c>
      <c r="E6080" t="s">
        <v>4944</v>
      </c>
      <c r="F6080" t="s">
        <v>47629</v>
      </c>
      <c r="G6080" t="s">
        <v>3906</v>
      </c>
      <c r="H6080">
        <v>532.94799999999998</v>
      </c>
      <c r="I6080">
        <v>39.467599999999997</v>
      </c>
      <c r="J6080" t="s">
        <v>47630</v>
      </c>
      <c r="K6080" t="s">
        <v>47631</v>
      </c>
      <c r="L6080">
        <v>17</v>
      </c>
      <c r="M6080">
        <v>0</v>
      </c>
      <c r="N6080" t="s">
        <v>4948</v>
      </c>
      <c r="O6080" t="s">
        <v>47632</v>
      </c>
    </row>
    <row r="6081" spans="1:15" x14ac:dyDescent="0.3">
      <c r="A6081" t="s">
        <v>47633</v>
      </c>
      <c r="B6081" t="s">
        <v>3923</v>
      </c>
      <c r="C6081" t="s">
        <v>47634</v>
      </c>
      <c r="D6081" t="s">
        <v>47635</v>
      </c>
      <c r="E6081" t="s">
        <v>4944</v>
      </c>
      <c r="F6081" t="s">
        <v>47636</v>
      </c>
      <c r="G6081" t="s">
        <v>3906</v>
      </c>
      <c r="H6081">
        <v>558.86699999999996</v>
      </c>
      <c r="I6081">
        <v>39.3551</v>
      </c>
      <c r="J6081" t="s">
        <v>47637</v>
      </c>
      <c r="K6081" t="s">
        <v>47638</v>
      </c>
      <c r="L6081">
        <v>58</v>
      </c>
      <c r="M6081">
        <v>0</v>
      </c>
      <c r="N6081" t="s">
        <v>4948</v>
      </c>
      <c r="O6081" t="s">
        <v>47639</v>
      </c>
    </row>
    <row r="6082" spans="1:15" x14ac:dyDescent="0.3">
      <c r="A6082" t="s">
        <v>47640</v>
      </c>
      <c r="B6082" t="s">
        <v>3923</v>
      </c>
      <c r="C6082" t="s">
        <v>47641</v>
      </c>
      <c r="D6082" t="s">
        <v>47642</v>
      </c>
      <c r="E6082" t="s">
        <v>4944</v>
      </c>
      <c r="F6082" t="s">
        <v>47643</v>
      </c>
      <c r="G6082" t="s">
        <v>3906</v>
      </c>
      <c r="H6082">
        <v>397.93900000000002</v>
      </c>
      <c r="I6082">
        <v>39.622599999999998</v>
      </c>
      <c r="J6082" t="s">
        <v>47644</v>
      </c>
      <c r="K6082" t="s">
        <v>47645</v>
      </c>
      <c r="L6082">
        <v>13</v>
      </c>
      <c r="M6082">
        <v>0</v>
      </c>
      <c r="N6082" t="s">
        <v>4948</v>
      </c>
      <c r="O6082" t="s">
        <v>47646</v>
      </c>
    </row>
    <row r="6083" spans="1:15" x14ac:dyDescent="0.3">
      <c r="A6083" t="s">
        <v>47647</v>
      </c>
      <c r="B6083" t="s">
        <v>3923</v>
      </c>
      <c r="C6083" t="s">
        <v>47648</v>
      </c>
      <c r="D6083" t="s">
        <v>47649</v>
      </c>
      <c r="E6083" t="s">
        <v>4944</v>
      </c>
      <c r="F6083" t="s">
        <v>47650</v>
      </c>
      <c r="G6083" t="s">
        <v>3906</v>
      </c>
      <c r="H6083">
        <v>592.31799999999998</v>
      </c>
      <c r="I6083">
        <v>39.214500000000001</v>
      </c>
      <c r="J6083" t="s">
        <v>47651</v>
      </c>
      <c r="K6083" t="s">
        <v>47652</v>
      </c>
      <c r="L6083">
        <v>56</v>
      </c>
      <c r="M6083">
        <v>0</v>
      </c>
      <c r="N6083" t="s">
        <v>4948</v>
      </c>
      <c r="O6083" t="s">
        <v>47653</v>
      </c>
    </row>
    <row r="6084" spans="1:15" x14ac:dyDescent="0.3">
      <c r="A6084" t="s">
        <v>47654</v>
      </c>
      <c r="B6084" t="s">
        <v>3923</v>
      </c>
      <c r="C6084" t="s">
        <v>47655</v>
      </c>
      <c r="D6084" t="s">
        <v>47656</v>
      </c>
      <c r="E6084" t="s">
        <v>4944</v>
      </c>
      <c r="F6084" t="s">
        <v>47657</v>
      </c>
      <c r="G6084" t="s">
        <v>3906</v>
      </c>
      <c r="H6084">
        <v>508.09399999999999</v>
      </c>
      <c r="I6084">
        <v>39.456400000000002</v>
      </c>
      <c r="J6084" t="s">
        <v>47658</v>
      </c>
      <c r="K6084" t="s">
        <v>47659</v>
      </c>
      <c r="L6084">
        <v>31</v>
      </c>
      <c r="M6084">
        <v>0</v>
      </c>
      <c r="N6084" t="s">
        <v>4948</v>
      </c>
      <c r="O6084" t="s">
        <v>47660</v>
      </c>
    </row>
    <row r="6085" spans="1:15" x14ac:dyDescent="0.3">
      <c r="A6085" t="s">
        <v>47661</v>
      </c>
      <c r="B6085" t="s">
        <v>3923</v>
      </c>
      <c r="C6085" t="s">
        <v>47662</v>
      </c>
      <c r="D6085" t="s">
        <v>47663</v>
      </c>
      <c r="E6085" t="s">
        <v>4944</v>
      </c>
      <c r="F6085" t="s">
        <v>47664</v>
      </c>
      <c r="G6085" t="s">
        <v>3906</v>
      </c>
      <c r="H6085">
        <v>591.11699999999996</v>
      </c>
      <c r="I6085">
        <v>39.399900000000002</v>
      </c>
      <c r="J6085" t="s">
        <v>47665</v>
      </c>
      <c r="K6085" t="s">
        <v>47666</v>
      </c>
      <c r="L6085">
        <v>31</v>
      </c>
      <c r="M6085">
        <v>0</v>
      </c>
      <c r="N6085" t="s">
        <v>4948</v>
      </c>
      <c r="O6085" t="s">
        <v>47667</v>
      </c>
    </row>
    <row r="6086" spans="1:15" x14ac:dyDescent="0.3">
      <c r="A6086" t="s">
        <v>47668</v>
      </c>
      <c r="B6086" t="s">
        <v>3923</v>
      </c>
      <c r="C6086" t="s">
        <v>47669</v>
      </c>
      <c r="D6086" t="s">
        <v>47670</v>
      </c>
      <c r="E6086" t="s">
        <v>4944</v>
      </c>
      <c r="F6086" t="s">
        <v>47671</v>
      </c>
      <c r="G6086" t="s">
        <v>3906</v>
      </c>
      <c r="H6086">
        <v>606.46600000000001</v>
      </c>
      <c r="I6086">
        <v>39.247100000000003</v>
      </c>
      <c r="J6086" t="s">
        <v>47672</v>
      </c>
      <c r="K6086" t="s">
        <v>47673</v>
      </c>
      <c r="L6086">
        <v>32</v>
      </c>
      <c r="M6086">
        <v>0</v>
      </c>
      <c r="N6086" t="s">
        <v>4948</v>
      </c>
      <c r="O6086" t="s">
        <v>47674</v>
      </c>
    </row>
    <row r="6087" spans="1:15" x14ac:dyDescent="0.3">
      <c r="A6087" t="s">
        <v>47675</v>
      </c>
      <c r="B6087" t="s">
        <v>3923</v>
      </c>
      <c r="C6087" t="s">
        <v>47676</v>
      </c>
      <c r="D6087" t="s">
        <v>47677</v>
      </c>
      <c r="E6087" t="s">
        <v>4944</v>
      </c>
      <c r="F6087" t="s">
        <v>47678</v>
      </c>
      <c r="G6087" t="s">
        <v>3906</v>
      </c>
      <c r="H6087">
        <v>607.09299999999996</v>
      </c>
      <c r="I6087">
        <v>39.180100000000003</v>
      </c>
      <c r="J6087" t="s">
        <v>47679</v>
      </c>
      <c r="K6087" t="s">
        <v>47680</v>
      </c>
      <c r="L6087">
        <v>192</v>
      </c>
      <c r="M6087">
        <v>0</v>
      </c>
      <c r="N6087" t="s">
        <v>4948</v>
      </c>
      <c r="O6087" t="s">
        <v>47681</v>
      </c>
    </row>
    <row r="6088" spans="1:15" x14ac:dyDescent="0.3">
      <c r="A6088" t="s">
        <v>47682</v>
      </c>
      <c r="B6088" t="s">
        <v>3923</v>
      </c>
      <c r="C6088" t="s">
        <v>47683</v>
      </c>
      <c r="D6088" t="s">
        <v>47684</v>
      </c>
      <c r="E6088" t="s">
        <v>4944</v>
      </c>
      <c r="F6088" t="s">
        <v>47685</v>
      </c>
      <c r="G6088" t="s">
        <v>3906</v>
      </c>
      <c r="H6088">
        <v>507.24099999999999</v>
      </c>
      <c r="I6088">
        <v>39.471699999999998</v>
      </c>
      <c r="J6088" t="s">
        <v>47686</v>
      </c>
      <c r="K6088" t="s">
        <v>47687</v>
      </c>
      <c r="L6088">
        <v>25</v>
      </c>
      <c r="M6088">
        <v>0</v>
      </c>
      <c r="N6088" t="s">
        <v>4948</v>
      </c>
      <c r="O6088" t="s">
        <v>47688</v>
      </c>
    </row>
    <row r="6089" spans="1:15" x14ac:dyDescent="0.3">
      <c r="A6089" t="s">
        <v>47689</v>
      </c>
      <c r="B6089" t="s">
        <v>3923</v>
      </c>
      <c r="C6089" t="s">
        <v>47690</v>
      </c>
      <c r="D6089" t="s">
        <v>47691</v>
      </c>
      <c r="E6089" t="s">
        <v>4944</v>
      </c>
      <c r="F6089" t="s">
        <v>47692</v>
      </c>
      <c r="G6089" t="s">
        <v>3906</v>
      </c>
      <c r="H6089">
        <v>394.89699999999999</v>
      </c>
      <c r="I6089">
        <v>39.4709</v>
      </c>
      <c r="J6089" t="s">
        <v>47693</v>
      </c>
      <c r="K6089" t="s">
        <v>47694</v>
      </c>
      <c r="L6089">
        <v>35</v>
      </c>
      <c r="M6089">
        <v>0</v>
      </c>
      <c r="N6089" t="s">
        <v>4948</v>
      </c>
      <c r="O6089" t="s">
        <v>47695</v>
      </c>
    </row>
    <row r="6090" spans="1:15" x14ac:dyDescent="0.3">
      <c r="A6090" t="s">
        <v>47696</v>
      </c>
      <c r="B6090" t="s">
        <v>3923</v>
      </c>
      <c r="C6090" t="s">
        <v>47697</v>
      </c>
      <c r="D6090" t="s">
        <v>47698</v>
      </c>
      <c r="E6090" t="s">
        <v>47699</v>
      </c>
      <c r="F6090" t="s">
        <v>47700</v>
      </c>
      <c r="G6090" t="s">
        <v>3906</v>
      </c>
      <c r="H6090">
        <v>674.98199999999997</v>
      </c>
      <c r="I6090">
        <v>40.755899999999997</v>
      </c>
      <c r="J6090" t="s">
        <v>47701</v>
      </c>
      <c r="K6090" t="s">
        <v>47702</v>
      </c>
      <c r="L6090">
        <v>47</v>
      </c>
      <c r="M6090">
        <v>51870</v>
      </c>
      <c r="N6090" t="s">
        <v>16604</v>
      </c>
      <c r="O6090" t="s">
        <v>47703</v>
      </c>
    </row>
    <row r="6091" spans="1:15" x14ac:dyDescent="0.3">
      <c r="A6091" t="s">
        <v>47704</v>
      </c>
      <c r="B6091" t="s">
        <v>5082</v>
      </c>
      <c r="C6091" t="s">
        <v>47705</v>
      </c>
      <c r="D6091" t="s">
        <v>47706</v>
      </c>
      <c r="E6091" t="s">
        <v>47707</v>
      </c>
      <c r="F6091" t="s">
        <v>47708</v>
      </c>
      <c r="G6091" t="s">
        <v>3917</v>
      </c>
      <c r="H6091">
        <v>696.53599999999994</v>
      </c>
      <c r="I6091">
        <v>38</v>
      </c>
      <c r="K6091" t="s">
        <v>47709</v>
      </c>
      <c r="L6091">
        <v>29377</v>
      </c>
      <c r="M6091">
        <v>12850</v>
      </c>
      <c r="N6091" t="s">
        <v>13624</v>
      </c>
      <c r="O6091" t="s">
        <v>47710</v>
      </c>
    </row>
    <row r="6092" spans="1:15" x14ac:dyDescent="0.3">
      <c r="A6092" t="s">
        <v>47711</v>
      </c>
      <c r="B6092" t="s">
        <v>3984</v>
      </c>
      <c r="C6092" t="s">
        <v>47712</v>
      </c>
      <c r="D6092" t="s">
        <v>47713</v>
      </c>
      <c r="E6092" t="s">
        <v>47714</v>
      </c>
      <c r="F6092" t="s">
        <v>47715</v>
      </c>
      <c r="G6092" t="s">
        <v>3917</v>
      </c>
      <c r="H6092">
        <v>49.351100000000002</v>
      </c>
      <c r="I6092">
        <v>55.9</v>
      </c>
      <c r="K6092" t="s">
        <v>47716</v>
      </c>
      <c r="L6092">
        <v>1140</v>
      </c>
      <c r="M6092">
        <v>16124</v>
      </c>
      <c r="N6092" t="s">
        <v>15980</v>
      </c>
      <c r="O6092" t="s">
        <v>47717</v>
      </c>
    </row>
    <row r="6093" spans="1:15" x14ac:dyDescent="0.3">
      <c r="A6093" t="s">
        <v>47718</v>
      </c>
      <c r="B6093" t="s">
        <v>3984</v>
      </c>
      <c r="C6093" t="s">
        <v>47719</v>
      </c>
      <c r="D6093" t="s">
        <v>47720</v>
      </c>
      <c r="E6093" t="s">
        <v>47721</v>
      </c>
      <c r="F6093" t="s">
        <v>47722</v>
      </c>
      <c r="G6093" t="s">
        <v>3917</v>
      </c>
      <c r="H6093">
        <v>49.703699999999998</v>
      </c>
      <c r="I6093">
        <v>55.8</v>
      </c>
      <c r="K6093" t="s">
        <v>47723</v>
      </c>
      <c r="L6093">
        <v>984</v>
      </c>
      <c r="M6093">
        <v>16153</v>
      </c>
      <c r="N6093" t="s">
        <v>15980</v>
      </c>
      <c r="O6093" t="s">
        <v>47724</v>
      </c>
    </row>
    <row r="6094" spans="1:15" x14ac:dyDescent="0.3">
      <c r="A6094" t="s">
        <v>47725</v>
      </c>
      <c r="B6094" t="s">
        <v>3984</v>
      </c>
      <c r="C6094" t="s">
        <v>47726</v>
      </c>
      <c r="D6094" t="s">
        <v>47727</v>
      </c>
      <c r="E6094" t="s">
        <v>47728</v>
      </c>
      <c r="F6094" t="s">
        <v>47729</v>
      </c>
      <c r="G6094" t="s">
        <v>3917</v>
      </c>
      <c r="H6094">
        <v>52.725700000000003</v>
      </c>
      <c r="I6094">
        <v>54.9</v>
      </c>
      <c r="K6094" t="s">
        <v>47730</v>
      </c>
      <c r="L6094">
        <v>2463</v>
      </c>
      <c r="M6094">
        <v>16826</v>
      </c>
      <c r="N6094" t="s">
        <v>15980</v>
      </c>
      <c r="O6094" t="s">
        <v>47731</v>
      </c>
    </row>
    <row r="6095" spans="1:15" x14ac:dyDescent="0.3">
      <c r="A6095" t="s">
        <v>47732</v>
      </c>
      <c r="B6095" t="s">
        <v>3984</v>
      </c>
      <c r="C6095" t="s">
        <v>47733</v>
      </c>
      <c r="D6095" t="s">
        <v>47734</v>
      </c>
      <c r="E6095" t="s">
        <v>47735</v>
      </c>
      <c r="F6095" t="s">
        <v>47736</v>
      </c>
      <c r="G6095" t="s">
        <v>3917</v>
      </c>
      <c r="H6095">
        <v>32.321599999999997</v>
      </c>
      <c r="I6095">
        <v>46.7</v>
      </c>
      <c r="K6095" t="s">
        <v>47737</v>
      </c>
      <c r="L6095">
        <v>1460</v>
      </c>
      <c r="M6095">
        <v>0</v>
      </c>
      <c r="N6095" t="s">
        <v>39316</v>
      </c>
      <c r="O6095" t="s">
        <v>47738</v>
      </c>
    </row>
    <row r="6096" spans="1:15" x14ac:dyDescent="0.3">
      <c r="A6096" t="s">
        <v>47739</v>
      </c>
      <c r="B6096" t="s">
        <v>3984</v>
      </c>
      <c r="C6096" t="s">
        <v>47740</v>
      </c>
      <c r="D6096" t="s">
        <v>47741</v>
      </c>
      <c r="E6096" t="s">
        <v>26249</v>
      </c>
      <c r="F6096" t="s">
        <v>47742</v>
      </c>
      <c r="G6096" t="s">
        <v>3989</v>
      </c>
      <c r="H6096">
        <v>50.537399999999998</v>
      </c>
      <c r="I6096">
        <v>29</v>
      </c>
      <c r="K6096" t="s">
        <v>47743</v>
      </c>
      <c r="L6096">
        <v>21399</v>
      </c>
      <c r="M6096">
        <v>0</v>
      </c>
      <c r="N6096" t="s">
        <v>26252</v>
      </c>
      <c r="O6096" t="s">
        <v>47744</v>
      </c>
    </row>
    <row r="6097" spans="1:17" x14ac:dyDescent="0.3">
      <c r="A6097" t="s">
        <v>47745</v>
      </c>
      <c r="B6097" t="s">
        <v>3984</v>
      </c>
      <c r="C6097" t="s">
        <v>47746</v>
      </c>
      <c r="D6097" t="s">
        <v>47747</v>
      </c>
      <c r="E6097" t="s">
        <v>47748</v>
      </c>
      <c r="F6097" t="s">
        <v>47749</v>
      </c>
      <c r="G6097" t="s">
        <v>3989</v>
      </c>
      <c r="H6097">
        <v>41.048699999999997</v>
      </c>
      <c r="I6097">
        <v>49.6</v>
      </c>
      <c r="K6097" t="s">
        <v>47750</v>
      </c>
      <c r="L6097">
        <v>95</v>
      </c>
      <c r="M6097">
        <v>0</v>
      </c>
      <c r="N6097" t="s">
        <v>11065</v>
      </c>
      <c r="O6097" t="s">
        <v>47751</v>
      </c>
    </row>
    <row r="6098" spans="1:17" x14ac:dyDescent="0.3">
      <c r="A6098" t="s">
        <v>47752</v>
      </c>
      <c r="B6098" t="s">
        <v>3984</v>
      </c>
      <c r="C6098" t="s">
        <v>47753</v>
      </c>
      <c r="D6098" t="s">
        <v>47754</v>
      </c>
      <c r="E6098" t="s">
        <v>42349</v>
      </c>
      <c r="F6098" t="s">
        <v>47755</v>
      </c>
      <c r="G6098" t="s">
        <v>3989</v>
      </c>
      <c r="H6098">
        <v>64.007000000000005</v>
      </c>
      <c r="I6098">
        <v>44.4</v>
      </c>
      <c r="K6098" t="s">
        <v>47756</v>
      </c>
      <c r="L6098">
        <v>26</v>
      </c>
      <c r="M6098">
        <v>0</v>
      </c>
      <c r="N6098" t="s">
        <v>14636</v>
      </c>
      <c r="O6098" t="s">
        <v>47757</v>
      </c>
    </row>
    <row r="6099" spans="1:17" x14ac:dyDescent="0.3">
      <c r="A6099" t="s">
        <v>47758</v>
      </c>
      <c r="B6099" t="s">
        <v>3923</v>
      </c>
      <c r="C6099" t="s">
        <v>47759</v>
      </c>
      <c r="D6099" t="s">
        <v>47760</v>
      </c>
      <c r="E6099" t="s">
        <v>47761</v>
      </c>
      <c r="F6099" t="s">
        <v>47762</v>
      </c>
      <c r="G6099" t="s">
        <v>3906</v>
      </c>
      <c r="H6099">
        <v>528.63699999999994</v>
      </c>
      <c r="I6099">
        <v>38.904400000000003</v>
      </c>
      <c r="J6099" t="s">
        <v>47763</v>
      </c>
      <c r="K6099" t="s">
        <v>47764</v>
      </c>
      <c r="L6099">
        <v>552</v>
      </c>
      <c r="M6099">
        <v>32999</v>
      </c>
      <c r="N6099" t="s">
        <v>14636</v>
      </c>
      <c r="O6099" t="s">
        <v>47765</v>
      </c>
    </row>
    <row r="6100" spans="1:17" x14ac:dyDescent="0.3">
      <c r="A6100" t="s">
        <v>47766</v>
      </c>
      <c r="B6100" t="s">
        <v>3984</v>
      </c>
      <c r="C6100" t="s">
        <v>47767</v>
      </c>
      <c r="D6100" t="s">
        <v>47768</v>
      </c>
      <c r="E6100" t="s">
        <v>47769</v>
      </c>
      <c r="F6100" t="s">
        <v>47770</v>
      </c>
      <c r="G6100" t="s">
        <v>3989</v>
      </c>
      <c r="H6100">
        <v>44.270299999999999</v>
      </c>
      <c r="I6100">
        <v>33.700000000000003</v>
      </c>
      <c r="K6100" t="s">
        <v>47771</v>
      </c>
      <c r="L6100">
        <v>7772</v>
      </c>
      <c r="M6100">
        <v>0</v>
      </c>
      <c r="N6100" t="s">
        <v>14636</v>
      </c>
      <c r="O6100" t="s">
        <v>47772</v>
      </c>
    </row>
    <row r="6101" spans="1:17" x14ac:dyDescent="0.3">
      <c r="A6101" t="s">
        <v>47773</v>
      </c>
      <c r="B6101" t="s">
        <v>6388</v>
      </c>
      <c r="C6101" t="s">
        <v>47774</v>
      </c>
      <c r="D6101" t="s">
        <v>47775</v>
      </c>
      <c r="E6101" t="s">
        <v>47776</v>
      </c>
      <c r="F6101" t="s">
        <v>47777</v>
      </c>
      <c r="G6101" t="s">
        <v>3917</v>
      </c>
      <c r="H6101">
        <v>1639.53</v>
      </c>
      <c r="I6101">
        <v>40.299999999999997</v>
      </c>
      <c r="K6101" t="s">
        <v>47778</v>
      </c>
      <c r="L6101">
        <v>3826</v>
      </c>
      <c r="M6101">
        <v>0</v>
      </c>
      <c r="N6101" t="s">
        <v>7835</v>
      </c>
      <c r="O6101" t="s">
        <v>47779</v>
      </c>
    </row>
    <row r="6102" spans="1:17" x14ac:dyDescent="0.3">
      <c r="A6102" t="s">
        <v>47780</v>
      </c>
      <c r="B6102" t="s">
        <v>5082</v>
      </c>
      <c r="C6102" t="s">
        <v>47781</v>
      </c>
      <c r="D6102" t="s">
        <v>47782</v>
      </c>
      <c r="E6102" t="s">
        <v>47783</v>
      </c>
      <c r="F6102" t="s">
        <v>47784</v>
      </c>
      <c r="G6102" t="s">
        <v>3917</v>
      </c>
      <c r="H6102">
        <v>915.81</v>
      </c>
      <c r="I6102">
        <v>38.5</v>
      </c>
      <c r="K6102" t="s">
        <v>47785</v>
      </c>
      <c r="L6102">
        <v>22318</v>
      </c>
      <c r="M6102">
        <v>12650</v>
      </c>
      <c r="N6102" t="s">
        <v>7835</v>
      </c>
      <c r="O6102" t="s">
        <v>47786</v>
      </c>
    </row>
    <row r="6103" spans="1:17" x14ac:dyDescent="0.3">
      <c r="A6103" t="s">
        <v>47787</v>
      </c>
      <c r="B6103" t="s">
        <v>3984</v>
      </c>
      <c r="C6103" t="s">
        <v>47788</v>
      </c>
      <c r="D6103" t="s">
        <v>47789</v>
      </c>
      <c r="E6103" t="s">
        <v>47790</v>
      </c>
      <c r="F6103" t="s">
        <v>47791</v>
      </c>
      <c r="G6103" t="s">
        <v>3989</v>
      </c>
      <c r="H6103">
        <v>50.525799999999997</v>
      </c>
      <c r="I6103">
        <v>46.3</v>
      </c>
      <c r="K6103" t="s">
        <v>47792</v>
      </c>
      <c r="L6103">
        <v>348</v>
      </c>
      <c r="M6103">
        <v>13765</v>
      </c>
      <c r="N6103" t="s">
        <v>47793</v>
      </c>
      <c r="O6103" t="s">
        <v>47794</v>
      </c>
    </row>
    <row r="6104" spans="1:17" x14ac:dyDescent="0.3">
      <c r="A6104" t="s">
        <v>47795</v>
      </c>
      <c r="B6104" t="s">
        <v>4443</v>
      </c>
      <c r="D6104" t="s">
        <v>47796</v>
      </c>
      <c r="E6104" t="s">
        <v>47797</v>
      </c>
      <c r="F6104" t="s">
        <v>47798</v>
      </c>
      <c r="G6104" t="s">
        <v>3906</v>
      </c>
      <c r="H6104">
        <v>2301.52</v>
      </c>
      <c r="I6104">
        <v>42.515599999999999</v>
      </c>
      <c r="J6104" t="s">
        <v>47799</v>
      </c>
      <c r="K6104" t="s">
        <v>47800</v>
      </c>
      <c r="L6104">
        <v>623</v>
      </c>
      <c r="M6104">
        <v>0</v>
      </c>
      <c r="N6104" t="s">
        <v>40959</v>
      </c>
      <c r="O6104" t="s">
        <v>47801</v>
      </c>
    </row>
    <row r="6105" spans="1:17" x14ac:dyDescent="0.3">
      <c r="A6105" t="s">
        <v>47802</v>
      </c>
      <c r="B6105" t="s">
        <v>4267</v>
      </c>
      <c r="D6105" t="s">
        <v>47803</v>
      </c>
      <c r="E6105" t="s">
        <v>47804</v>
      </c>
      <c r="F6105" t="s">
        <v>47805</v>
      </c>
      <c r="G6105" t="s">
        <v>3917</v>
      </c>
      <c r="H6105">
        <v>77.897199999999998</v>
      </c>
      <c r="I6105">
        <v>31</v>
      </c>
      <c r="K6105" t="s">
        <v>47806</v>
      </c>
      <c r="L6105">
        <v>349</v>
      </c>
      <c r="M6105">
        <v>16175</v>
      </c>
      <c r="N6105" t="s">
        <v>47807</v>
      </c>
      <c r="O6105" t="s">
        <v>47808</v>
      </c>
    </row>
    <row r="6106" spans="1:17" x14ac:dyDescent="0.3">
      <c r="A6106" t="s">
        <v>47809</v>
      </c>
      <c r="B6106" t="s">
        <v>4226</v>
      </c>
      <c r="C6106" t="s">
        <v>47810</v>
      </c>
      <c r="D6106" t="s">
        <v>47811</v>
      </c>
      <c r="E6106" t="s">
        <v>47812</v>
      </c>
      <c r="F6106" t="s">
        <v>47813</v>
      </c>
      <c r="G6106" t="s">
        <v>3917</v>
      </c>
      <c r="H6106">
        <v>698.40800000000002</v>
      </c>
      <c r="I6106">
        <v>33.5</v>
      </c>
      <c r="K6106" t="s">
        <v>47814</v>
      </c>
      <c r="L6106">
        <v>16774</v>
      </c>
      <c r="M6106">
        <v>0</v>
      </c>
      <c r="N6106" t="s">
        <v>7537</v>
      </c>
      <c r="O6106" t="s">
        <v>47815</v>
      </c>
    </row>
    <row r="6107" spans="1:17" x14ac:dyDescent="0.3">
      <c r="A6107" t="s">
        <v>47816</v>
      </c>
      <c r="B6107" t="s">
        <v>4208</v>
      </c>
      <c r="C6107" t="s">
        <v>47817</v>
      </c>
      <c r="D6107" t="s">
        <v>47818</v>
      </c>
      <c r="E6107" t="s">
        <v>17425</v>
      </c>
      <c r="F6107" t="s">
        <v>47819</v>
      </c>
      <c r="G6107" t="s">
        <v>3917</v>
      </c>
      <c r="H6107">
        <v>276.12200000000001</v>
      </c>
      <c r="I6107">
        <v>42.3</v>
      </c>
      <c r="K6107" t="s">
        <v>47820</v>
      </c>
      <c r="L6107">
        <v>59299</v>
      </c>
      <c r="M6107">
        <v>0</v>
      </c>
      <c r="N6107" t="s">
        <v>9741</v>
      </c>
      <c r="O6107" t="s">
        <v>47821</v>
      </c>
    </row>
    <row r="6108" spans="1:17" x14ac:dyDescent="0.3">
      <c r="A6108" t="s">
        <v>689</v>
      </c>
      <c r="B6108" t="s">
        <v>3984</v>
      </c>
      <c r="C6108" t="s">
        <v>47822</v>
      </c>
      <c r="D6108" t="s">
        <v>47823</v>
      </c>
      <c r="E6108" t="s">
        <v>47824</v>
      </c>
      <c r="F6108" t="s">
        <v>47825</v>
      </c>
      <c r="G6108" t="s">
        <v>4048</v>
      </c>
      <c r="H6108">
        <v>33.0304</v>
      </c>
      <c r="I6108">
        <v>49.488900000000001</v>
      </c>
      <c r="J6108" t="s">
        <v>47826</v>
      </c>
      <c r="L6108">
        <v>8</v>
      </c>
      <c r="M6108">
        <v>0</v>
      </c>
      <c r="N6108" t="s">
        <v>47827</v>
      </c>
      <c r="O6108" t="s">
        <v>47828</v>
      </c>
    </row>
    <row r="6109" spans="1:17" x14ac:dyDescent="0.3">
      <c r="A6109" t="s">
        <v>47829</v>
      </c>
      <c r="B6109" t="s">
        <v>3984</v>
      </c>
      <c r="C6109" t="s">
        <v>47830</v>
      </c>
      <c r="D6109" t="s">
        <v>47831</v>
      </c>
      <c r="E6109" t="s">
        <v>47832</v>
      </c>
      <c r="F6109" t="s">
        <v>47833</v>
      </c>
      <c r="G6109" t="s">
        <v>3917</v>
      </c>
      <c r="H6109">
        <v>30.071200000000001</v>
      </c>
      <c r="I6109">
        <v>50.3</v>
      </c>
      <c r="K6109" t="s">
        <v>47834</v>
      </c>
      <c r="L6109">
        <v>2130</v>
      </c>
      <c r="M6109">
        <v>9685</v>
      </c>
      <c r="N6109" t="s">
        <v>14636</v>
      </c>
      <c r="O6109" t="s">
        <v>47835</v>
      </c>
      <c r="Q6109">
        <v>25</v>
      </c>
    </row>
    <row r="6110" spans="1:17" x14ac:dyDescent="0.3">
      <c r="A6110" t="s">
        <v>47836</v>
      </c>
      <c r="B6110" t="s">
        <v>4635</v>
      </c>
      <c r="D6110" t="s">
        <v>47837</v>
      </c>
      <c r="E6110" t="s">
        <v>47838</v>
      </c>
      <c r="F6110" t="s">
        <v>47839</v>
      </c>
      <c r="G6110" t="s">
        <v>3917</v>
      </c>
      <c r="H6110">
        <v>1083.6300000000001</v>
      </c>
      <c r="I6110">
        <v>41.6</v>
      </c>
      <c r="K6110" t="s">
        <v>47840</v>
      </c>
      <c r="L6110">
        <v>15508</v>
      </c>
      <c r="M6110">
        <v>0</v>
      </c>
      <c r="N6110" t="s">
        <v>23192</v>
      </c>
      <c r="O6110" t="s">
        <v>47841</v>
      </c>
    </row>
    <row r="6111" spans="1:17" x14ac:dyDescent="0.3">
      <c r="A6111" t="s">
        <v>47842</v>
      </c>
      <c r="B6111" t="s">
        <v>4635</v>
      </c>
      <c r="D6111" t="s">
        <v>47843</v>
      </c>
      <c r="E6111" t="s">
        <v>47844</v>
      </c>
      <c r="F6111" t="s">
        <v>47845</v>
      </c>
      <c r="G6111" t="s">
        <v>3917</v>
      </c>
      <c r="H6111">
        <v>1105.96</v>
      </c>
      <c r="I6111">
        <v>41.6</v>
      </c>
      <c r="K6111" t="s">
        <v>47846</v>
      </c>
      <c r="L6111">
        <v>33379</v>
      </c>
      <c r="M6111">
        <v>0</v>
      </c>
      <c r="N6111" t="s">
        <v>23192</v>
      </c>
      <c r="O6111" t="s">
        <v>47847</v>
      </c>
    </row>
    <row r="6112" spans="1:17" x14ac:dyDescent="0.3">
      <c r="A6112" t="s">
        <v>47848</v>
      </c>
      <c r="B6112" t="s">
        <v>4635</v>
      </c>
      <c r="D6112" t="s">
        <v>47849</v>
      </c>
      <c r="E6112" t="s">
        <v>47850</v>
      </c>
      <c r="F6112" t="s">
        <v>47851</v>
      </c>
      <c r="G6112" t="s">
        <v>3917</v>
      </c>
      <c r="H6112">
        <v>1175.97</v>
      </c>
      <c r="I6112">
        <v>41.8</v>
      </c>
      <c r="K6112" t="s">
        <v>47852</v>
      </c>
      <c r="L6112">
        <v>14266</v>
      </c>
      <c r="M6112">
        <v>0</v>
      </c>
      <c r="N6112" t="s">
        <v>23192</v>
      </c>
      <c r="O6112" t="s">
        <v>47853</v>
      </c>
    </row>
    <row r="6113" spans="1:16" x14ac:dyDescent="0.3">
      <c r="A6113" t="s">
        <v>47854</v>
      </c>
      <c r="B6113" t="s">
        <v>4443</v>
      </c>
      <c r="D6113" t="s">
        <v>47855</v>
      </c>
      <c r="E6113" t="s">
        <v>47856</v>
      </c>
      <c r="F6113" t="s">
        <v>47857</v>
      </c>
      <c r="G6113" t="s">
        <v>3917</v>
      </c>
      <c r="H6113">
        <v>1933.22</v>
      </c>
      <c r="I6113">
        <v>39.700000000000003</v>
      </c>
      <c r="K6113" t="s">
        <v>47858</v>
      </c>
      <c r="L6113">
        <v>7513</v>
      </c>
      <c r="M6113">
        <v>0</v>
      </c>
      <c r="N6113" t="s">
        <v>23192</v>
      </c>
      <c r="O6113" t="s">
        <v>47859</v>
      </c>
    </row>
    <row r="6114" spans="1:16" x14ac:dyDescent="0.3">
      <c r="A6114" t="s">
        <v>47860</v>
      </c>
      <c r="B6114" t="s">
        <v>4347</v>
      </c>
      <c r="C6114" t="s">
        <v>47861</v>
      </c>
      <c r="D6114" t="s">
        <v>47862</v>
      </c>
      <c r="E6114" t="s">
        <v>47863</v>
      </c>
      <c r="F6114" t="s">
        <v>47864</v>
      </c>
      <c r="G6114" t="s">
        <v>3989</v>
      </c>
      <c r="H6114">
        <v>72.886200000000002</v>
      </c>
      <c r="I6114">
        <v>51.2</v>
      </c>
      <c r="K6114" t="s">
        <v>47865</v>
      </c>
      <c r="L6114">
        <v>30</v>
      </c>
      <c r="M6114">
        <v>13735</v>
      </c>
      <c r="N6114" t="s">
        <v>6855</v>
      </c>
      <c r="O6114" t="s">
        <v>47866</v>
      </c>
      <c r="P6114" t="s">
        <v>47867</v>
      </c>
    </row>
    <row r="6115" spans="1:16" x14ac:dyDescent="0.3">
      <c r="A6115" t="s">
        <v>47868</v>
      </c>
      <c r="B6115" t="s">
        <v>4347</v>
      </c>
      <c r="C6115" t="s">
        <v>47869</v>
      </c>
      <c r="D6115" t="s">
        <v>47870</v>
      </c>
      <c r="E6115" t="s">
        <v>27080</v>
      </c>
      <c r="F6115" t="s">
        <v>47871</v>
      </c>
      <c r="G6115" t="s">
        <v>3989</v>
      </c>
      <c r="H6115">
        <v>65.015199999999993</v>
      </c>
      <c r="I6115">
        <v>54.5</v>
      </c>
      <c r="K6115" t="s">
        <v>47872</v>
      </c>
      <c r="L6115">
        <v>61</v>
      </c>
      <c r="M6115">
        <v>14271</v>
      </c>
      <c r="N6115" t="s">
        <v>6855</v>
      </c>
      <c r="O6115" t="s">
        <v>47873</v>
      </c>
    </row>
    <row r="6116" spans="1:16" x14ac:dyDescent="0.3">
      <c r="A6116" t="s">
        <v>47874</v>
      </c>
      <c r="B6116" t="s">
        <v>4347</v>
      </c>
      <c r="C6116" t="s">
        <v>47875</v>
      </c>
      <c r="D6116" t="s">
        <v>47876</v>
      </c>
      <c r="E6116" t="s">
        <v>27080</v>
      </c>
      <c r="F6116" t="s">
        <v>47877</v>
      </c>
      <c r="G6116" t="s">
        <v>3989</v>
      </c>
      <c r="H6116">
        <v>162.18799999999999</v>
      </c>
      <c r="I6116">
        <v>49.7</v>
      </c>
      <c r="K6116" t="s">
        <v>47878</v>
      </c>
      <c r="L6116">
        <v>77</v>
      </c>
      <c r="M6116">
        <v>24874</v>
      </c>
      <c r="N6116" t="s">
        <v>6855</v>
      </c>
      <c r="O6116" t="s">
        <v>47879</v>
      </c>
    </row>
    <row r="6117" spans="1:16" x14ac:dyDescent="0.3">
      <c r="A6117" t="s">
        <v>47880</v>
      </c>
      <c r="B6117" t="s">
        <v>4347</v>
      </c>
      <c r="C6117" t="s">
        <v>47881</v>
      </c>
      <c r="D6117" t="s">
        <v>47882</v>
      </c>
      <c r="E6117" t="s">
        <v>27080</v>
      </c>
      <c r="F6117" t="s">
        <v>47883</v>
      </c>
      <c r="G6117" t="s">
        <v>3989</v>
      </c>
      <c r="H6117">
        <v>167.18</v>
      </c>
      <c r="I6117">
        <v>50.2</v>
      </c>
      <c r="K6117" t="s">
        <v>47884</v>
      </c>
      <c r="L6117">
        <v>155</v>
      </c>
      <c r="M6117">
        <v>24024</v>
      </c>
      <c r="N6117" t="s">
        <v>6855</v>
      </c>
      <c r="O6117" t="s">
        <v>47885</v>
      </c>
    </row>
    <row r="6118" spans="1:16" x14ac:dyDescent="0.3">
      <c r="A6118" t="s">
        <v>47886</v>
      </c>
      <c r="B6118" t="s">
        <v>4226</v>
      </c>
      <c r="D6118" t="s">
        <v>47887</v>
      </c>
      <c r="E6118" t="s">
        <v>47888</v>
      </c>
      <c r="F6118" t="s">
        <v>47889</v>
      </c>
      <c r="G6118" t="s">
        <v>3917</v>
      </c>
      <c r="H6118">
        <v>276.06</v>
      </c>
      <c r="I6118">
        <v>30.5</v>
      </c>
      <c r="K6118" t="s">
        <v>47890</v>
      </c>
      <c r="L6118">
        <v>18504</v>
      </c>
      <c r="M6118">
        <v>0</v>
      </c>
      <c r="N6118" t="s">
        <v>7755</v>
      </c>
      <c r="O6118" t="s">
        <v>47891</v>
      </c>
    </row>
    <row r="6119" spans="1:16" x14ac:dyDescent="0.3">
      <c r="A6119" t="s">
        <v>47892</v>
      </c>
      <c r="B6119" t="s">
        <v>4226</v>
      </c>
      <c r="D6119" t="s">
        <v>47893</v>
      </c>
      <c r="E6119" t="s">
        <v>47888</v>
      </c>
      <c r="F6119" t="s">
        <v>47894</v>
      </c>
      <c r="G6119" t="s">
        <v>3917</v>
      </c>
      <c r="H6119">
        <v>266.04199999999997</v>
      </c>
      <c r="I6119">
        <v>31</v>
      </c>
      <c r="K6119" t="s">
        <v>47895</v>
      </c>
      <c r="L6119">
        <v>26122</v>
      </c>
      <c r="M6119">
        <v>0</v>
      </c>
      <c r="N6119" t="s">
        <v>7755</v>
      </c>
      <c r="O6119" t="s">
        <v>47896</v>
      </c>
    </row>
    <row r="6120" spans="1:16" x14ac:dyDescent="0.3">
      <c r="A6120" t="s">
        <v>47897</v>
      </c>
      <c r="B6120" t="s">
        <v>4208</v>
      </c>
      <c r="C6120" t="s">
        <v>47898</v>
      </c>
      <c r="D6120" t="s">
        <v>47899</v>
      </c>
      <c r="E6120" t="s">
        <v>47900</v>
      </c>
      <c r="F6120" t="s">
        <v>47901</v>
      </c>
      <c r="G6120" t="s">
        <v>3917</v>
      </c>
      <c r="H6120">
        <v>69.956299999999999</v>
      </c>
      <c r="I6120">
        <v>36.200000000000003</v>
      </c>
      <c r="K6120" t="s">
        <v>47902</v>
      </c>
      <c r="L6120">
        <v>7</v>
      </c>
      <c r="M6120">
        <v>14544</v>
      </c>
      <c r="N6120" t="s">
        <v>7755</v>
      </c>
      <c r="O6120" t="s">
        <v>47903</v>
      </c>
    </row>
    <row r="6121" spans="1:16" x14ac:dyDescent="0.3">
      <c r="A6121" t="s">
        <v>47904</v>
      </c>
      <c r="B6121" t="s">
        <v>3984</v>
      </c>
      <c r="C6121" t="s">
        <v>47905</v>
      </c>
      <c r="D6121" t="s">
        <v>47906</v>
      </c>
      <c r="E6121" t="s">
        <v>47907</v>
      </c>
      <c r="F6121" t="s">
        <v>47908</v>
      </c>
      <c r="G6121" t="s">
        <v>3917</v>
      </c>
      <c r="H6121">
        <v>40.896999999999998</v>
      </c>
      <c r="I6121">
        <v>49.4</v>
      </c>
      <c r="K6121" t="s">
        <v>47909</v>
      </c>
      <c r="L6121">
        <v>2054</v>
      </c>
      <c r="M6121">
        <v>0</v>
      </c>
      <c r="N6121" t="s">
        <v>6855</v>
      </c>
      <c r="O6121" t="s">
        <v>47910</v>
      </c>
    </row>
    <row r="6122" spans="1:16" x14ac:dyDescent="0.3">
      <c r="A6122" t="s">
        <v>47911</v>
      </c>
      <c r="B6122" t="s">
        <v>3923</v>
      </c>
      <c r="C6122">
        <v>4</v>
      </c>
      <c r="D6122" t="s">
        <v>47912</v>
      </c>
      <c r="E6122" t="s">
        <v>15540</v>
      </c>
      <c r="F6122" t="s">
        <v>47913</v>
      </c>
      <c r="G6122" t="s">
        <v>3906</v>
      </c>
      <c r="H6122">
        <v>833.89499999999998</v>
      </c>
      <c r="I6122">
        <v>35.986400000000003</v>
      </c>
      <c r="J6122" t="s">
        <v>47914</v>
      </c>
      <c r="K6122" t="s">
        <v>47915</v>
      </c>
      <c r="L6122">
        <v>470382</v>
      </c>
      <c r="M6122">
        <v>25577</v>
      </c>
      <c r="N6122" t="s">
        <v>15544</v>
      </c>
      <c r="O6122" t="s">
        <v>47916</v>
      </c>
    </row>
    <row r="6123" spans="1:16" x14ac:dyDescent="0.3">
      <c r="A6123" t="s">
        <v>47917</v>
      </c>
      <c r="B6123" t="s">
        <v>4443</v>
      </c>
      <c r="C6123" t="s">
        <v>47918</v>
      </c>
      <c r="D6123" t="s">
        <v>47919</v>
      </c>
      <c r="E6123" t="s">
        <v>47920</v>
      </c>
      <c r="F6123" t="s">
        <v>47921</v>
      </c>
      <c r="G6123" t="s">
        <v>3917</v>
      </c>
      <c r="H6123">
        <v>2257.33</v>
      </c>
      <c r="I6123">
        <v>40.1</v>
      </c>
      <c r="K6123" t="s">
        <v>47922</v>
      </c>
      <c r="L6123">
        <v>151118</v>
      </c>
      <c r="M6123">
        <v>0</v>
      </c>
      <c r="N6123" t="s">
        <v>7745</v>
      </c>
      <c r="O6123" t="s">
        <v>47923</v>
      </c>
    </row>
    <row r="6124" spans="1:16" x14ac:dyDescent="0.3">
      <c r="A6124" t="s">
        <v>47924</v>
      </c>
      <c r="B6124" t="s">
        <v>4091</v>
      </c>
      <c r="C6124">
        <v>44884</v>
      </c>
      <c r="D6124" t="s">
        <v>47925</v>
      </c>
      <c r="E6124" t="s">
        <v>47926</v>
      </c>
      <c r="F6124" t="s">
        <v>47927</v>
      </c>
      <c r="G6124" t="s">
        <v>3917</v>
      </c>
      <c r="H6124">
        <v>8.55063</v>
      </c>
      <c r="I6124">
        <v>39.6</v>
      </c>
      <c r="K6124" t="s">
        <v>47928</v>
      </c>
      <c r="L6124">
        <v>133</v>
      </c>
      <c r="M6124">
        <v>3775</v>
      </c>
      <c r="N6124" t="s">
        <v>17956</v>
      </c>
      <c r="O6124" t="s">
        <v>47929</v>
      </c>
    </row>
    <row r="6125" spans="1:16" x14ac:dyDescent="0.3">
      <c r="A6125" t="s">
        <v>47930</v>
      </c>
      <c r="B6125" t="s">
        <v>3912</v>
      </c>
      <c r="C6125" t="s">
        <v>47931</v>
      </c>
      <c r="D6125" t="s">
        <v>47932</v>
      </c>
      <c r="E6125" t="s">
        <v>47933</v>
      </c>
      <c r="F6125" t="s">
        <v>47934</v>
      </c>
      <c r="G6125" t="s">
        <v>3989</v>
      </c>
      <c r="H6125">
        <v>48.308100000000003</v>
      </c>
      <c r="I6125">
        <v>43.8</v>
      </c>
      <c r="K6125" t="s">
        <v>47935</v>
      </c>
      <c r="L6125">
        <v>7023</v>
      </c>
      <c r="M6125">
        <v>0</v>
      </c>
      <c r="N6125" t="s">
        <v>17956</v>
      </c>
      <c r="O6125" t="s">
        <v>47936</v>
      </c>
    </row>
    <row r="6126" spans="1:16" x14ac:dyDescent="0.3">
      <c r="A6126" t="s">
        <v>47937</v>
      </c>
      <c r="B6126" t="s">
        <v>4267</v>
      </c>
      <c r="C6126" t="s">
        <v>47938</v>
      </c>
      <c r="D6126" t="s">
        <v>47939</v>
      </c>
      <c r="E6126" t="s">
        <v>47940</v>
      </c>
      <c r="F6126" t="s">
        <v>47941</v>
      </c>
      <c r="G6126" t="s">
        <v>3917</v>
      </c>
      <c r="H6126">
        <v>380.50599999999997</v>
      </c>
      <c r="I6126">
        <v>38</v>
      </c>
      <c r="K6126" t="s">
        <v>47942</v>
      </c>
      <c r="L6126">
        <v>18268</v>
      </c>
      <c r="M6126">
        <v>0</v>
      </c>
      <c r="N6126" t="s">
        <v>17956</v>
      </c>
      <c r="O6126" t="s">
        <v>47943</v>
      </c>
    </row>
    <row r="6127" spans="1:16" x14ac:dyDescent="0.3">
      <c r="A6127" t="s">
        <v>47944</v>
      </c>
      <c r="B6127" t="s">
        <v>4226</v>
      </c>
      <c r="C6127" t="s">
        <v>47945</v>
      </c>
      <c r="D6127" t="s">
        <v>47946</v>
      </c>
      <c r="E6127" t="s">
        <v>47947</v>
      </c>
      <c r="F6127" t="s">
        <v>47948</v>
      </c>
      <c r="G6127" t="s">
        <v>3917</v>
      </c>
      <c r="H6127">
        <v>767.84699999999998</v>
      </c>
      <c r="I6127">
        <v>25</v>
      </c>
      <c r="K6127" t="s">
        <v>47949</v>
      </c>
      <c r="L6127">
        <v>450406</v>
      </c>
      <c r="M6127">
        <v>0</v>
      </c>
      <c r="N6127" t="s">
        <v>17956</v>
      </c>
      <c r="O6127" t="s">
        <v>47950</v>
      </c>
    </row>
    <row r="6128" spans="1:16" x14ac:dyDescent="0.3">
      <c r="A6128" t="s">
        <v>47951</v>
      </c>
      <c r="B6128" t="s">
        <v>4226</v>
      </c>
      <c r="C6128" t="s">
        <v>47952</v>
      </c>
      <c r="D6128" t="s">
        <v>47953</v>
      </c>
      <c r="E6128" t="s">
        <v>47954</v>
      </c>
      <c r="F6128" t="s">
        <v>47955</v>
      </c>
      <c r="G6128" t="s">
        <v>3906</v>
      </c>
      <c r="H6128">
        <v>309.72899999999998</v>
      </c>
      <c r="I6128">
        <v>35.89</v>
      </c>
      <c r="J6128" t="s">
        <v>47956</v>
      </c>
      <c r="K6128" t="s">
        <v>47957</v>
      </c>
      <c r="L6128">
        <v>742</v>
      </c>
      <c r="M6128">
        <v>28473</v>
      </c>
      <c r="N6128" t="s">
        <v>17956</v>
      </c>
      <c r="O6128" t="s">
        <v>47958</v>
      </c>
      <c r="P6128" t="s">
        <v>47959</v>
      </c>
    </row>
    <row r="6129" spans="1:17" x14ac:dyDescent="0.3">
      <c r="A6129" t="s">
        <v>47960</v>
      </c>
      <c r="B6129" t="s">
        <v>4226</v>
      </c>
      <c r="C6129" t="s">
        <v>47961</v>
      </c>
      <c r="D6129" t="s">
        <v>47962</v>
      </c>
      <c r="E6129" t="s">
        <v>47963</v>
      </c>
      <c r="F6129" t="s">
        <v>47964</v>
      </c>
      <c r="G6129" t="s">
        <v>3906</v>
      </c>
      <c r="H6129">
        <v>179.37</v>
      </c>
      <c r="I6129">
        <v>34.427199999999999</v>
      </c>
      <c r="J6129" t="s">
        <v>47965</v>
      </c>
      <c r="K6129" t="s">
        <v>47966</v>
      </c>
      <c r="L6129">
        <v>222</v>
      </c>
      <c r="M6129">
        <v>23842</v>
      </c>
      <c r="N6129" t="s">
        <v>6855</v>
      </c>
      <c r="O6129" t="s">
        <v>47967</v>
      </c>
      <c r="P6129" t="s">
        <v>47968</v>
      </c>
    </row>
    <row r="6130" spans="1:17" x14ac:dyDescent="0.3">
      <c r="A6130" t="s">
        <v>47969</v>
      </c>
      <c r="B6130" t="s">
        <v>4226</v>
      </c>
      <c r="D6130" t="s">
        <v>47970</v>
      </c>
      <c r="E6130" t="s">
        <v>47971</v>
      </c>
      <c r="F6130" t="s">
        <v>47972</v>
      </c>
      <c r="G6130" t="s">
        <v>3906</v>
      </c>
      <c r="H6130">
        <v>205.78899999999999</v>
      </c>
      <c r="I6130">
        <v>35.128300000000003</v>
      </c>
      <c r="J6130" t="s">
        <v>47973</v>
      </c>
      <c r="K6130" t="s">
        <v>47974</v>
      </c>
      <c r="L6130">
        <v>37</v>
      </c>
      <c r="M6130">
        <v>0</v>
      </c>
      <c r="N6130" t="s">
        <v>16536</v>
      </c>
      <c r="O6130" t="s">
        <v>47975</v>
      </c>
    </row>
    <row r="6131" spans="1:17" x14ac:dyDescent="0.3">
      <c r="A6131" t="s">
        <v>47976</v>
      </c>
      <c r="B6131" t="s">
        <v>4226</v>
      </c>
      <c r="D6131" t="s">
        <v>47977</v>
      </c>
      <c r="E6131" t="s">
        <v>47978</v>
      </c>
      <c r="F6131" t="s">
        <v>47979</v>
      </c>
      <c r="G6131" t="s">
        <v>3906</v>
      </c>
      <c r="H6131">
        <v>587.36199999999997</v>
      </c>
      <c r="I6131">
        <v>35.790100000000002</v>
      </c>
      <c r="J6131" t="s">
        <v>47980</v>
      </c>
      <c r="K6131" t="s">
        <v>47981</v>
      </c>
      <c r="L6131">
        <v>37</v>
      </c>
      <c r="M6131">
        <v>0</v>
      </c>
      <c r="N6131" t="s">
        <v>10231</v>
      </c>
      <c r="O6131" t="s">
        <v>47982</v>
      </c>
    </row>
    <row r="6132" spans="1:17" x14ac:dyDescent="0.3">
      <c r="A6132" t="s">
        <v>3766</v>
      </c>
      <c r="B6132" t="s">
        <v>3984</v>
      </c>
      <c r="C6132" t="s">
        <v>47983</v>
      </c>
      <c r="D6132" t="s">
        <v>47984</v>
      </c>
      <c r="E6132" t="s">
        <v>47985</v>
      </c>
      <c r="F6132" t="s">
        <v>47986</v>
      </c>
      <c r="G6132" t="s">
        <v>3989</v>
      </c>
      <c r="H6132">
        <v>63.686</v>
      </c>
      <c r="I6132">
        <v>46.7</v>
      </c>
      <c r="K6132" t="s">
        <v>47987</v>
      </c>
      <c r="L6132">
        <v>34</v>
      </c>
      <c r="M6132">
        <v>15763</v>
      </c>
      <c r="N6132" t="s">
        <v>10737</v>
      </c>
      <c r="O6132" t="s">
        <v>47988</v>
      </c>
      <c r="P6132" t="s">
        <v>47989</v>
      </c>
      <c r="Q6132">
        <v>24</v>
      </c>
    </row>
    <row r="6133" spans="1:17" x14ac:dyDescent="0.3">
      <c r="A6133" t="s">
        <v>47990</v>
      </c>
      <c r="B6133" t="s">
        <v>4226</v>
      </c>
      <c r="D6133" t="s">
        <v>47991</v>
      </c>
      <c r="E6133" t="s">
        <v>47992</v>
      </c>
      <c r="F6133" t="s">
        <v>47993</v>
      </c>
      <c r="G6133" t="s">
        <v>3906</v>
      </c>
      <c r="H6133">
        <v>188.20500000000001</v>
      </c>
      <c r="I6133">
        <v>34.623899999999999</v>
      </c>
      <c r="J6133" t="s">
        <v>47994</v>
      </c>
      <c r="K6133" t="s">
        <v>47995</v>
      </c>
      <c r="L6133">
        <v>28</v>
      </c>
      <c r="M6133">
        <v>0</v>
      </c>
      <c r="N6133" t="s">
        <v>47996</v>
      </c>
      <c r="O6133" t="s">
        <v>47997</v>
      </c>
    </row>
    <row r="6134" spans="1:17" x14ac:dyDescent="0.3">
      <c r="A6134" t="s">
        <v>47998</v>
      </c>
      <c r="B6134" t="s">
        <v>4226</v>
      </c>
      <c r="C6134" t="s">
        <v>47999</v>
      </c>
      <c r="D6134" t="s">
        <v>48000</v>
      </c>
      <c r="E6134" t="s">
        <v>48001</v>
      </c>
      <c r="F6134" t="s">
        <v>48002</v>
      </c>
      <c r="G6134" t="s">
        <v>3989</v>
      </c>
      <c r="H6134">
        <v>426.392</v>
      </c>
      <c r="I6134">
        <v>35.700000000000003</v>
      </c>
      <c r="K6134" t="s">
        <v>48003</v>
      </c>
      <c r="L6134">
        <v>206</v>
      </c>
      <c r="M6134">
        <v>0</v>
      </c>
      <c r="N6134" t="s">
        <v>10737</v>
      </c>
      <c r="O6134" t="s">
        <v>48004</v>
      </c>
    </row>
    <row r="6135" spans="1:17" x14ac:dyDescent="0.3">
      <c r="A6135" t="s">
        <v>48005</v>
      </c>
      <c r="B6135" t="s">
        <v>3984</v>
      </c>
      <c r="C6135" t="s">
        <v>48006</v>
      </c>
      <c r="D6135" t="s">
        <v>48007</v>
      </c>
      <c r="E6135" t="s">
        <v>48008</v>
      </c>
      <c r="F6135" t="s">
        <v>48009</v>
      </c>
      <c r="G6135" t="s">
        <v>3917</v>
      </c>
      <c r="H6135">
        <v>31.3428</v>
      </c>
      <c r="I6135">
        <v>48</v>
      </c>
      <c r="K6135" t="s">
        <v>48010</v>
      </c>
      <c r="L6135">
        <v>434</v>
      </c>
      <c r="M6135">
        <v>10577</v>
      </c>
      <c r="N6135" t="s">
        <v>17088</v>
      </c>
      <c r="O6135" t="s">
        <v>48011</v>
      </c>
      <c r="Q6135">
        <v>24</v>
      </c>
    </row>
    <row r="6136" spans="1:17" x14ac:dyDescent="0.3">
      <c r="A6136" t="s">
        <v>48012</v>
      </c>
      <c r="B6136" t="s">
        <v>3984</v>
      </c>
      <c r="C6136" t="s">
        <v>48013</v>
      </c>
      <c r="D6136" t="s">
        <v>48014</v>
      </c>
      <c r="E6136" t="s">
        <v>48015</v>
      </c>
      <c r="F6136" t="s">
        <v>48016</v>
      </c>
      <c r="G6136" t="s">
        <v>3917</v>
      </c>
      <c r="H6136">
        <v>50.4636</v>
      </c>
      <c r="I6136">
        <v>50.2</v>
      </c>
      <c r="K6136" t="s">
        <v>48017</v>
      </c>
      <c r="L6136">
        <v>661</v>
      </c>
      <c r="M6136">
        <v>15199</v>
      </c>
      <c r="N6136" t="s">
        <v>17088</v>
      </c>
      <c r="O6136" t="s">
        <v>48018</v>
      </c>
    </row>
    <row r="6137" spans="1:17" x14ac:dyDescent="0.3">
      <c r="A6137" t="s">
        <v>48019</v>
      </c>
      <c r="B6137" t="s">
        <v>3984</v>
      </c>
      <c r="C6137" t="s">
        <v>48020</v>
      </c>
      <c r="D6137" t="s">
        <v>48021</v>
      </c>
      <c r="E6137" t="s">
        <v>48022</v>
      </c>
      <c r="F6137" t="s">
        <v>48023</v>
      </c>
      <c r="G6137" t="s">
        <v>3917</v>
      </c>
      <c r="H6137">
        <v>48.811100000000003</v>
      </c>
      <c r="I6137">
        <v>51.8</v>
      </c>
      <c r="K6137" t="s">
        <v>48024</v>
      </c>
      <c r="L6137">
        <v>1038</v>
      </c>
      <c r="M6137">
        <v>13745</v>
      </c>
      <c r="N6137" t="s">
        <v>17088</v>
      </c>
      <c r="O6137" t="s">
        <v>48025</v>
      </c>
    </row>
    <row r="6138" spans="1:17" x14ac:dyDescent="0.3">
      <c r="A6138" t="s">
        <v>48026</v>
      </c>
      <c r="B6138" t="s">
        <v>3984</v>
      </c>
      <c r="C6138" t="s">
        <v>48027</v>
      </c>
      <c r="D6138" t="s">
        <v>48028</v>
      </c>
      <c r="E6138" t="s">
        <v>48029</v>
      </c>
      <c r="F6138" t="s">
        <v>48030</v>
      </c>
      <c r="G6138" t="s">
        <v>3917</v>
      </c>
      <c r="H6138">
        <v>35.092399999999998</v>
      </c>
      <c r="I6138">
        <v>49.4</v>
      </c>
      <c r="K6138" t="s">
        <v>48031</v>
      </c>
      <c r="L6138">
        <v>1040</v>
      </c>
      <c r="M6138">
        <v>10132</v>
      </c>
      <c r="N6138" t="s">
        <v>17088</v>
      </c>
      <c r="O6138" t="s">
        <v>48032</v>
      </c>
    </row>
    <row r="6139" spans="1:17" x14ac:dyDescent="0.3">
      <c r="A6139" t="s">
        <v>48033</v>
      </c>
      <c r="B6139" t="s">
        <v>4226</v>
      </c>
      <c r="C6139" t="s">
        <v>48034</v>
      </c>
      <c r="D6139" t="s">
        <v>48035</v>
      </c>
      <c r="E6139" t="s">
        <v>48036</v>
      </c>
      <c r="F6139" t="s">
        <v>48037</v>
      </c>
      <c r="G6139" t="s">
        <v>3917</v>
      </c>
      <c r="H6139">
        <v>122.916</v>
      </c>
      <c r="I6139">
        <v>28.5</v>
      </c>
      <c r="K6139" t="s">
        <v>48038</v>
      </c>
      <c r="L6139">
        <v>4662</v>
      </c>
      <c r="M6139">
        <v>0</v>
      </c>
      <c r="N6139" t="s">
        <v>17088</v>
      </c>
      <c r="O6139" t="s">
        <v>48039</v>
      </c>
    </row>
    <row r="6140" spans="1:17" x14ac:dyDescent="0.3">
      <c r="A6140" t="s">
        <v>48040</v>
      </c>
      <c r="B6140" t="s">
        <v>4267</v>
      </c>
      <c r="D6140" t="s">
        <v>48041</v>
      </c>
      <c r="E6140" t="s">
        <v>8717</v>
      </c>
      <c r="F6140" t="s">
        <v>48042</v>
      </c>
      <c r="G6140" t="s">
        <v>3917</v>
      </c>
      <c r="H6140">
        <v>394.73500000000001</v>
      </c>
      <c r="I6140">
        <v>36.9</v>
      </c>
      <c r="K6140" t="s">
        <v>48043</v>
      </c>
      <c r="L6140">
        <v>3293</v>
      </c>
      <c r="M6140">
        <v>0</v>
      </c>
      <c r="N6140" t="s">
        <v>8720</v>
      </c>
      <c r="O6140" t="s">
        <v>48044</v>
      </c>
    </row>
    <row r="6141" spans="1:17" x14ac:dyDescent="0.3">
      <c r="A6141" t="s">
        <v>48045</v>
      </c>
      <c r="B6141" t="s">
        <v>4267</v>
      </c>
      <c r="D6141" t="s">
        <v>48046</v>
      </c>
      <c r="E6141" t="s">
        <v>8717</v>
      </c>
      <c r="F6141" t="s">
        <v>48047</v>
      </c>
      <c r="G6141" t="s">
        <v>3917</v>
      </c>
      <c r="H6141">
        <v>428.84399999999999</v>
      </c>
      <c r="I6141">
        <v>33.799999999999997</v>
      </c>
      <c r="K6141" t="s">
        <v>48048</v>
      </c>
      <c r="L6141">
        <v>2821</v>
      </c>
      <c r="M6141">
        <v>0</v>
      </c>
      <c r="N6141" t="s">
        <v>8720</v>
      </c>
      <c r="O6141" t="s">
        <v>48049</v>
      </c>
    </row>
    <row r="6142" spans="1:17" x14ac:dyDescent="0.3">
      <c r="A6142" t="s">
        <v>48050</v>
      </c>
      <c r="B6142" t="s">
        <v>4267</v>
      </c>
      <c r="D6142" t="s">
        <v>48051</v>
      </c>
      <c r="E6142" t="s">
        <v>8717</v>
      </c>
      <c r="F6142" t="s">
        <v>48052</v>
      </c>
      <c r="G6142" t="s">
        <v>3917</v>
      </c>
      <c r="H6142">
        <v>426.327</v>
      </c>
      <c r="I6142">
        <v>36.6</v>
      </c>
      <c r="K6142" t="s">
        <v>48053</v>
      </c>
      <c r="L6142">
        <v>4046</v>
      </c>
      <c r="M6142">
        <v>0</v>
      </c>
      <c r="N6142" t="s">
        <v>8720</v>
      </c>
      <c r="O6142" t="s">
        <v>48054</v>
      </c>
    </row>
    <row r="6143" spans="1:17" x14ac:dyDescent="0.3">
      <c r="A6143" t="s">
        <v>48055</v>
      </c>
      <c r="B6143" t="s">
        <v>4267</v>
      </c>
      <c r="D6143" t="s">
        <v>48056</v>
      </c>
      <c r="E6143" t="s">
        <v>8717</v>
      </c>
      <c r="F6143" t="s">
        <v>48057</v>
      </c>
      <c r="G6143" t="s">
        <v>3917</v>
      </c>
      <c r="H6143">
        <v>401.47899999999998</v>
      </c>
      <c r="I6143">
        <v>33.200000000000003</v>
      </c>
      <c r="K6143" t="s">
        <v>48058</v>
      </c>
      <c r="L6143">
        <v>2002</v>
      </c>
      <c r="M6143">
        <v>0</v>
      </c>
      <c r="N6143" t="s">
        <v>8720</v>
      </c>
      <c r="O6143" t="s">
        <v>48059</v>
      </c>
    </row>
    <row r="6144" spans="1:17" x14ac:dyDescent="0.3">
      <c r="A6144" t="s">
        <v>48060</v>
      </c>
      <c r="B6144" t="s">
        <v>4267</v>
      </c>
      <c r="D6144" t="s">
        <v>48061</v>
      </c>
      <c r="E6144" t="s">
        <v>8717</v>
      </c>
      <c r="F6144" t="s">
        <v>48062</v>
      </c>
      <c r="G6144" t="s">
        <v>3917</v>
      </c>
      <c r="H6144">
        <v>400.99299999999999</v>
      </c>
      <c r="I6144">
        <v>35.200000000000003</v>
      </c>
      <c r="K6144" t="s">
        <v>48063</v>
      </c>
      <c r="L6144">
        <v>2274</v>
      </c>
      <c r="M6144">
        <v>0</v>
      </c>
      <c r="N6144" t="s">
        <v>8720</v>
      </c>
      <c r="O6144" t="s">
        <v>48064</v>
      </c>
    </row>
    <row r="6145" spans="1:17" x14ac:dyDescent="0.3">
      <c r="A6145" t="s">
        <v>48065</v>
      </c>
      <c r="B6145" t="s">
        <v>4267</v>
      </c>
      <c r="D6145" t="s">
        <v>48066</v>
      </c>
      <c r="E6145" t="s">
        <v>8717</v>
      </c>
      <c r="F6145" t="s">
        <v>48067</v>
      </c>
      <c r="G6145" t="s">
        <v>3917</v>
      </c>
      <c r="H6145">
        <v>383.86200000000002</v>
      </c>
      <c r="I6145">
        <v>35.299999999999997</v>
      </c>
      <c r="K6145" t="s">
        <v>48068</v>
      </c>
      <c r="L6145">
        <v>4878</v>
      </c>
      <c r="M6145">
        <v>0</v>
      </c>
      <c r="N6145" t="s">
        <v>8720</v>
      </c>
      <c r="O6145" t="s">
        <v>48069</v>
      </c>
    </row>
    <row r="6146" spans="1:17" x14ac:dyDescent="0.3">
      <c r="A6146" t="s">
        <v>48070</v>
      </c>
      <c r="B6146" t="s">
        <v>4267</v>
      </c>
      <c r="D6146" t="s">
        <v>48071</v>
      </c>
      <c r="E6146" t="s">
        <v>8717</v>
      </c>
      <c r="F6146" t="s">
        <v>48072</v>
      </c>
      <c r="G6146" t="s">
        <v>3917</v>
      </c>
      <c r="H6146">
        <v>392.93900000000002</v>
      </c>
      <c r="I6146">
        <v>36.5</v>
      </c>
      <c r="K6146" t="s">
        <v>48073</v>
      </c>
      <c r="L6146">
        <v>5816</v>
      </c>
      <c r="M6146">
        <v>0</v>
      </c>
      <c r="N6146" t="s">
        <v>8720</v>
      </c>
      <c r="O6146" t="s">
        <v>48074</v>
      </c>
    </row>
    <row r="6147" spans="1:17" x14ac:dyDescent="0.3">
      <c r="A6147" t="s">
        <v>48075</v>
      </c>
      <c r="B6147" t="s">
        <v>4267</v>
      </c>
      <c r="D6147" t="s">
        <v>48076</v>
      </c>
      <c r="E6147" t="s">
        <v>8717</v>
      </c>
      <c r="F6147" t="s">
        <v>48077</v>
      </c>
      <c r="G6147" t="s">
        <v>3917</v>
      </c>
      <c r="H6147">
        <v>416.87599999999998</v>
      </c>
      <c r="I6147">
        <v>36.9</v>
      </c>
      <c r="K6147" t="s">
        <v>48078</v>
      </c>
      <c r="L6147">
        <v>6224</v>
      </c>
      <c r="M6147">
        <v>0</v>
      </c>
      <c r="N6147" t="s">
        <v>8720</v>
      </c>
      <c r="O6147" t="s">
        <v>48079</v>
      </c>
    </row>
    <row r="6148" spans="1:17" x14ac:dyDescent="0.3">
      <c r="A6148" t="s">
        <v>48080</v>
      </c>
      <c r="B6148" t="s">
        <v>3984</v>
      </c>
      <c r="C6148" t="s">
        <v>48081</v>
      </c>
      <c r="D6148" t="s">
        <v>48082</v>
      </c>
      <c r="E6148" t="s">
        <v>48083</v>
      </c>
      <c r="F6148" t="s">
        <v>48084</v>
      </c>
      <c r="G6148" t="s">
        <v>3917</v>
      </c>
      <c r="H6148">
        <v>37.4968</v>
      </c>
      <c r="I6148">
        <v>57.1</v>
      </c>
      <c r="K6148" t="s">
        <v>48085</v>
      </c>
      <c r="L6148">
        <v>523</v>
      </c>
      <c r="M6148">
        <v>0</v>
      </c>
      <c r="N6148" t="s">
        <v>6551</v>
      </c>
      <c r="O6148" t="s">
        <v>48086</v>
      </c>
    </row>
    <row r="6149" spans="1:17" x14ac:dyDescent="0.3">
      <c r="A6149" t="s">
        <v>48087</v>
      </c>
      <c r="B6149" t="s">
        <v>3984</v>
      </c>
      <c r="C6149" t="s">
        <v>48088</v>
      </c>
      <c r="D6149" t="s">
        <v>48089</v>
      </c>
      <c r="E6149" t="s">
        <v>48083</v>
      </c>
      <c r="F6149" t="s">
        <v>48090</v>
      </c>
      <c r="G6149" t="s">
        <v>3917</v>
      </c>
      <c r="H6149">
        <v>37.624699999999997</v>
      </c>
      <c r="I6149">
        <v>57.7</v>
      </c>
      <c r="K6149" t="s">
        <v>48091</v>
      </c>
      <c r="L6149">
        <v>662</v>
      </c>
      <c r="M6149">
        <v>0</v>
      </c>
      <c r="N6149" t="s">
        <v>6551</v>
      </c>
      <c r="O6149" t="s">
        <v>48092</v>
      </c>
      <c r="Q6149">
        <v>22</v>
      </c>
    </row>
    <row r="6150" spans="1:17" x14ac:dyDescent="0.3">
      <c r="A6150" t="s">
        <v>48093</v>
      </c>
      <c r="B6150" t="s">
        <v>3984</v>
      </c>
      <c r="C6150" t="s">
        <v>48094</v>
      </c>
      <c r="D6150" t="s">
        <v>48095</v>
      </c>
      <c r="E6150" t="s">
        <v>26155</v>
      </c>
      <c r="F6150" t="s">
        <v>48096</v>
      </c>
      <c r="G6150" t="s">
        <v>3917</v>
      </c>
      <c r="H6150">
        <v>55.881500000000003</v>
      </c>
      <c r="I6150">
        <v>52.6</v>
      </c>
      <c r="K6150" t="s">
        <v>48097</v>
      </c>
      <c r="L6150">
        <v>1272</v>
      </c>
      <c r="M6150">
        <v>0</v>
      </c>
      <c r="N6150" t="s">
        <v>26158</v>
      </c>
      <c r="O6150" t="s">
        <v>48098</v>
      </c>
    </row>
    <row r="6151" spans="1:17" x14ac:dyDescent="0.3">
      <c r="A6151" t="s">
        <v>48099</v>
      </c>
      <c r="B6151" t="s">
        <v>3912</v>
      </c>
      <c r="C6151" t="s">
        <v>48100</v>
      </c>
      <c r="D6151" t="s">
        <v>48101</v>
      </c>
      <c r="E6151" t="s">
        <v>28054</v>
      </c>
      <c r="F6151" t="s">
        <v>48102</v>
      </c>
      <c r="G6151" t="s">
        <v>3989</v>
      </c>
      <c r="H6151">
        <v>71.718699999999998</v>
      </c>
      <c r="I6151">
        <v>50.8</v>
      </c>
      <c r="K6151" t="s">
        <v>48103</v>
      </c>
      <c r="L6151">
        <v>100</v>
      </c>
      <c r="M6151">
        <v>0</v>
      </c>
      <c r="N6151" t="s">
        <v>10347</v>
      </c>
      <c r="O6151" t="s">
        <v>48104</v>
      </c>
    </row>
    <row r="6152" spans="1:17" x14ac:dyDescent="0.3">
      <c r="A6152" t="s">
        <v>48105</v>
      </c>
      <c r="B6152" t="s">
        <v>3912</v>
      </c>
      <c r="C6152" t="s">
        <v>48106</v>
      </c>
      <c r="D6152" t="s">
        <v>48107</v>
      </c>
      <c r="E6152" t="s">
        <v>28054</v>
      </c>
      <c r="F6152" t="s">
        <v>48108</v>
      </c>
      <c r="G6152" t="s">
        <v>3989</v>
      </c>
      <c r="H6152">
        <v>69.7637</v>
      </c>
      <c r="I6152">
        <v>50.7</v>
      </c>
      <c r="K6152" t="s">
        <v>48109</v>
      </c>
      <c r="L6152">
        <v>92</v>
      </c>
      <c r="M6152">
        <v>0</v>
      </c>
      <c r="N6152" t="s">
        <v>10347</v>
      </c>
      <c r="O6152" t="s">
        <v>48110</v>
      </c>
    </row>
    <row r="6153" spans="1:17" x14ac:dyDescent="0.3">
      <c r="A6153" t="s">
        <v>48111</v>
      </c>
      <c r="B6153" t="s">
        <v>3912</v>
      </c>
      <c r="C6153" t="s">
        <v>48112</v>
      </c>
      <c r="D6153" t="s">
        <v>48113</v>
      </c>
      <c r="E6153" t="s">
        <v>28054</v>
      </c>
      <c r="F6153" t="s">
        <v>48114</v>
      </c>
      <c r="G6153" t="s">
        <v>3989</v>
      </c>
      <c r="H6153">
        <v>74.001499999999993</v>
      </c>
      <c r="I6153">
        <v>51</v>
      </c>
      <c r="K6153" t="s">
        <v>48115</v>
      </c>
      <c r="L6153">
        <v>183</v>
      </c>
      <c r="M6153">
        <v>0</v>
      </c>
      <c r="N6153" t="s">
        <v>10347</v>
      </c>
      <c r="O6153" t="s">
        <v>48116</v>
      </c>
    </row>
    <row r="6154" spans="1:17" x14ac:dyDescent="0.3">
      <c r="A6154" t="s">
        <v>48117</v>
      </c>
      <c r="B6154" t="s">
        <v>3912</v>
      </c>
      <c r="C6154" t="s">
        <v>48118</v>
      </c>
      <c r="D6154" t="s">
        <v>48119</v>
      </c>
      <c r="E6154" t="s">
        <v>28054</v>
      </c>
      <c r="F6154" t="s">
        <v>48120</v>
      </c>
      <c r="G6154" t="s">
        <v>3989</v>
      </c>
      <c r="H6154">
        <v>76.839699999999993</v>
      </c>
      <c r="I6154">
        <v>50.6</v>
      </c>
      <c r="K6154" t="s">
        <v>48121</v>
      </c>
      <c r="L6154">
        <v>296</v>
      </c>
      <c r="M6154">
        <v>0</v>
      </c>
      <c r="N6154" t="s">
        <v>10347</v>
      </c>
      <c r="O6154" t="s">
        <v>48122</v>
      </c>
    </row>
    <row r="6155" spans="1:17" x14ac:dyDescent="0.3">
      <c r="A6155" t="s">
        <v>48123</v>
      </c>
      <c r="B6155" t="s">
        <v>3912</v>
      </c>
      <c r="C6155" t="s">
        <v>48124</v>
      </c>
      <c r="D6155" t="s">
        <v>48125</v>
      </c>
      <c r="E6155" t="s">
        <v>28054</v>
      </c>
      <c r="F6155" t="s">
        <v>48126</v>
      </c>
      <c r="G6155" t="s">
        <v>3989</v>
      </c>
      <c r="H6155">
        <v>116.93899999999999</v>
      </c>
      <c r="I6155">
        <v>52</v>
      </c>
      <c r="K6155" t="s">
        <v>48127</v>
      </c>
      <c r="L6155">
        <v>171</v>
      </c>
      <c r="M6155">
        <v>0</v>
      </c>
      <c r="N6155" t="s">
        <v>10347</v>
      </c>
      <c r="O6155" t="s">
        <v>48128</v>
      </c>
    </row>
    <row r="6156" spans="1:17" x14ac:dyDescent="0.3">
      <c r="A6156" t="s">
        <v>48129</v>
      </c>
      <c r="B6156" t="s">
        <v>3984</v>
      </c>
      <c r="C6156" t="s">
        <v>48130</v>
      </c>
      <c r="D6156" t="s">
        <v>48131</v>
      </c>
      <c r="E6156" t="s">
        <v>48132</v>
      </c>
      <c r="F6156" t="s">
        <v>48133</v>
      </c>
      <c r="G6156" t="s">
        <v>3989</v>
      </c>
      <c r="H6156">
        <v>55.304299999999998</v>
      </c>
      <c r="I6156">
        <v>51.4</v>
      </c>
      <c r="K6156" t="s">
        <v>48134</v>
      </c>
      <c r="L6156">
        <v>28</v>
      </c>
      <c r="M6156">
        <v>0</v>
      </c>
      <c r="N6156" t="s">
        <v>10347</v>
      </c>
      <c r="O6156" t="s">
        <v>48135</v>
      </c>
    </row>
    <row r="6157" spans="1:17" x14ac:dyDescent="0.3">
      <c r="A6157" t="s">
        <v>48136</v>
      </c>
      <c r="B6157" t="s">
        <v>4635</v>
      </c>
      <c r="C6157" t="s">
        <v>48137</v>
      </c>
      <c r="D6157" t="s">
        <v>48138</v>
      </c>
      <c r="E6157" t="s">
        <v>48139</v>
      </c>
      <c r="F6157" t="s">
        <v>48140</v>
      </c>
      <c r="G6157" t="s">
        <v>3917</v>
      </c>
      <c r="H6157">
        <v>1107.77</v>
      </c>
      <c r="I6157">
        <v>42.7</v>
      </c>
      <c r="K6157" t="s">
        <v>48141</v>
      </c>
      <c r="L6157">
        <v>1695</v>
      </c>
      <c r="M6157">
        <v>0</v>
      </c>
      <c r="N6157" t="s">
        <v>10347</v>
      </c>
      <c r="O6157" t="s">
        <v>48142</v>
      </c>
    </row>
    <row r="6158" spans="1:17" x14ac:dyDescent="0.3">
      <c r="A6158" t="s">
        <v>48143</v>
      </c>
      <c r="B6158" t="s">
        <v>4226</v>
      </c>
      <c r="C6158" t="s">
        <v>48144</v>
      </c>
      <c r="D6158" t="s">
        <v>48145</v>
      </c>
      <c r="E6158" t="s">
        <v>9737</v>
      </c>
      <c r="F6158" t="s">
        <v>48146</v>
      </c>
      <c r="G6158" t="s">
        <v>3917</v>
      </c>
      <c r="H6158">
        <v>230.14</v>
      </c>
      <c r="I6158">
        <v>39.4</v>
      </c>
      <c r="K6158" t="s">
        <v>48147</v>
      </c>
      <c r="L6158">
        <v>1458</v>
      </c>
      <c r="M6158">
        <v>0</v>
      </c>
      <c r="N6158" t="s">
        <v>41979</v>
      </c>
      <c r="O6158" t="s">
        <v>48148</v>
      </c>
    </row>
    <row r="6159" spans="1:17" x14ac:dyDescent="0.3">
      <c r="A6159" t="s">
        <v>48149</v>
      </c>
      <c r="B6159" t="s">
        <v>4226</v>
      </c>
      <c r="C6159" t="s">
        <v>48150</v>
      </c>
      <c r="D6159" t="s">
        <v>48151</v>
      </c>
      <c r="E6159" t="s">
        <v>9737</v>
      </c>
      <c r="F6159" t="s">
        <v>48152</v>
      </c>
      <c r="G6159" t="s">
        <v>3917</v>
      </c>
      <c r="H6159">
        <v>242.03800000000001</v>
      </c>
      <c r="I6159">
        <v>37.5</v>
      </c>
      <c r="K6159" t="s">
        <v>48153</v>
      </c>
      <c r="L6159">
        <v>3042</v>
      </c>
      <c r="M6159">
        <v>0</v>
      </c>
      <c r="N6159" t="s">
        <v>41979</v>
      </c>
      <c r="O6159" t="s">
        <v>48154</v>
      </c>
    </row>
    <row r="6160" spans="1:17" x14ac:dyDescent="0.3">
      <c r="A6160" t="s">
        <v>48155</v>
      </c>
      <c r="B6160" t="s">
        <v>4226</v>
      </c>
      <c r="C6160" t="s">
        <v>48156</v>
      </c>
      <c r="D6160" t="s">
        <v>48157</v>
      </c>
      <c r="E6160" t="s">
        <v>9737</v>
      </c>
      <c r="F6160" t="s">
        <v>48158</v>
      </c>
      <c r="G6160" t="s">
        <v>3917</v>
      </c>
      <c r="H6160">
        <v>242.35400000000001</v>
      </c>
      <c r="I6160">
        <v>37.299999999999997</v>
      </c>
      <c r="K6160" t="s">
        <v>48159</v>
      </c>
      <c r="L6160">
        <v>4394</v>
      </c>
      <c r="M6160">
        <v>0</v>
      </c>
      <c r="N6160" t="s">
        <v>41979</v>
      </c>
      <c r="O6160" t="s">
        <v>48160</v>
      </c>
    </row>
    <row r="6161" spans="1:17" x14ac:dyDescent="0.3">
      <c r="A6161" t="s">
        <v>48161</v>
      </c>
      <c r="B6161" t="s">
        <v>4226</v>
      </c>
      <c r="C6161" t="s">
        <v>48162</v>
      </c>
      <c r="D6161" t="s">
        <v>48163</v>
      </c>
      <c r="E6161" t="s">
        <v>9737</v>
      </c>
      <c r="F6161" t="s">
        <v>48164</v>
      </c>
      <c r="G6161" t="s">
        <v>3917</v>
      </c>
      <c r="H6161">
        <v>239.101</v>
      </c>
      <c r="I6161">
        <v>38.700000000000003</v>
      </c>
      <c r="K6161" t="s">
        <v>48165</v>
      </c>
      <c r="L6161">
        <v>4639</v>
      </c>
      <c r="M6161">
        <v>0</v>
      </c>
      <c r="N6161" t="s">
        <v>13153</v>
      </c>
      <c r="O6161" t="s">
        <v>48166</v>
      </c>
    </row>
    <row r="6162" spans="1:17" x14ac:dyDescent="0.3">
      <c r="A6162" t="s">
        <v>48167</v>
      </c>
      <c r="B6162" t="s">
        <v>4226</v>
      </c>
      <c r="C6162" t="s">
        <v>48168</v>
      </c>
      <c r="D6162" t="s">
        <v>48169</v>
      </c>
      <c r="E6162" t="s">
        <v>9737</v>
      </c>
      <c r="F6162" t="s">
        <v>48170</v>
      </c>
      <c r="G6162" t="s">
        <v>3917</v>
      </c>
      <c r="H6162">
        <v>243.56</v>
      </c>
      <c r="I6162">
        <v>37.6</v>
      </c>
      <c r="K6162" t="s">
        <v>48171</v>
      </c>
      <c r="L6162">
        <v>4473</v>
      </c>
      <c r="M6162">
        <v>0</v>
      </c>
      <c r="N6162" t="s">
        <v>13153</v>
      </c>
      <c r="O6162" t="s">
        <v>48172</v>
      </c>
    </row>
    <row r="6163" spans="1:17" x14ac:dyDescent="0.3">
      <c r="A6163" t="s">
        <v>48173</v>
      </c>
      <c r="B6163" t="s">
        <v>4226</v>
      </c>
      <c r="C6163" t="s">
        <v>48174</v>
      </c>
      <c r="D6163" t="s">
        <v>48175</v>
      </c>
      <c r="E6163" t="s">
        <v>9737</v>
      </c>
      <c r="F6163" t="s">
        <v>48176</v>
      </c>
      <c r="G6163" t="s">
        <v>3917</v>
      </c>
      <c r="H6163">
        <v>245.79</v>
      </c>
      <c r="I6163">
        <v>37.5</v>
      </c>
      <c r="K6163" t="s">
        <v>48177</v>
      </c>
      <c r="L6163">
        <v>5848</v>
      </c>
      <c r="M6163">
        <v>0</v>
      </c>
      <c r="N6163" t="s">
        <v>41979</v>
      </c>
      <c r="O6163" t="s">
        <v>48178</v>
      </c>
    </row>
    <row r="6164" spans="1:17" x14ac:dyDescent="0.3">
      <c r="A6164" t="s">
        <v>48179</v>
      </c>
      <c r="B6164" t="s">
        <v>4226</v>
      </c>
      <c r="C6164" t="s">
        <v>48180</v>
      </c>
      <c r="D6164" t="s">
        <v>48181</v>
      </c>
      <c r="E6164" t="s">
        <v>9737</v>
      </c>
      <c r="F6164" t="s">
        <v>48182</v>
      </c>
      <c r="G6164" t="s">
        <v>3917</v>
      </c>
      <c r="H6164">
        <v>243.57400000000001</v>
      </c>
      <c r="I6164">
        <v>37.5</v>
      </c>
      <c r="K6164" t="s">
        <v>48183</v>
      </c>
      <c r="L6164">
        <v>5476</v>
      </c>
      <c r="M6164">
        <v>0</v>
      </c>
      <c r="N6164" t="s">
        <v>41979</v>
      </c>
      <c r="O6164" t="s">
        <v>48184</v>
      </c>
    </row>
    <row r="6165" spans="1:17" x14ac:dyDescent="0.3">
      <c r="A6165" t="s">
        <v>48185</v>
      </c>
      <c r="B6165" t="s">
        <v>4226</v>
      </c>
      <c r="C6165" t="s">
        <v>48186</v>
      </c>
      <c r="D6165" t="s">
        <v>48187</v>
      </c>
      <c r="E6165" t="s">
        <v>9737</v>
      </c>
      <c r="F6165" t="s">
        <v>48188</v>
      </c>
      <c r="G6165" t="s">
        <v>3917</v>
      </c>
      <c r="H6165">
        <v>249.06899999999999</v>
      </c>
      <c r="I6165">
        <v>37.700000000000003</v>
      </c>
      <c r="K6165" t="s">
        <v>48189</v>
      </c>
      <c r="L6165">
        <v>7194</v>
      </c>
      <c r="M6165">
        <v>0</v>
      </c>
      <c r="N6165" t="s">
        <v>13153</v>
      </c>
      <c r="O6165" t="s">
        <v>48190</v>
      </c>
    </row>
    <row r="6166" spans="1:17" x14ac:dyDescent="0.3">
      <c r="A6166" t="s">
        <v>48191</v>
      </c>
      <c r="B6166" t="s">
        <v>4226</v>
      </c>
      <c r="C6166" t="s">
        <v>48192</v>
      </c>
      <c r="D6166" t="s">
        <v>48193</v>
      </c>
      <c r="E6166" t="s">
        <v>9737</v>
      </c>
      <c r="F6166" t="s">
        <v>48194</v>
      </c>
      <c r="G6166" t="s">
        <v>3917</v>
      </c>
      <c r="H6166">
        <v>253.988</v>
      </c>
      <c r="I6166">
        <v>37.799999999999997</v>
      </c>
      <c r="K6166" t="s">
        <v>48195</v>
      </c>
      <c r="L6166">
        <v>7282</v>
      </c>
      <c r="M6166">
        <v>0</v>
      </c>
      <c r="N6166" t="s">
        <v>13153</v>
      </c>
      <c r="O6166" t="s">
        <v>48196</v>
      </c>
    </row>
    <row r="6167" spans="1:17" x14ac:dyDescent="0.3">
      <c r="A6167" t="s">
        <v>48197</v>
      </c>
      <c r="B6167" t="s">
        <v>4226</v>
      </c>
      <c r="C6167" t="s">
        <v>48198</v>
      </c>
      <c r="D6167" t="s">
        <v>48199</v>
      </c>
      <c r="E6167" t="s">
        <v>9737</v>
      </c>
      <c r="F6167" t="s">
        <v>48200</v>
      </c>
      <c r="G6167" t="s">
        <v>3917</v>
      </c>
      <c r="H6167">
        <v>262.42</v>
      </c>
      <c r="I6167">
        <v>37</v>
      </c>
      <c r="K6167" t="s">
        <v>48201</v>
      </c>
      <c r="L6167">
        <v>14183</v>
      </c>
      <c r="M6167">
        <v>0</v>
      </c>
      <c r="N6167" t="s">
        <v>13153</v>
      </c>
      <c r="O6167" t="s">
        <v>48202</v>
      </c>
    </row>
    <row r="6168" spans="1:17" x14ac:dyDescent="0.3">
      <c r="A6168" t="s">
        <v>48203</v>
      </c>
      <c r="B6168" t="s">
        <v>4226</v>
      </c>
      <c r="C6168" t="s">
        <v>48204</v>
      </c>
      <c r="D6168" t="s">
        <v>48205</v>
      </c>
      <c r="E6168" t="s">
        <v>9737</v>
      </c>
      <c r="F6168" t="s">
        <v>48206</v>
      </c>
      <c r="G6168" t="s">
        <v>3917</v>
      </c>
      <c r="H6168">
        <v>246.98599999999999</v>
      </c>
      <c r="I6168">
        <v>37.9</v>
      </c>
      <c r="K6168" t="s">
        <v>48207</v>
      </c>
      <c r="L6168">
        <v>5480</v>
      </c>
      <c r="M6168">
        <v>0</v>
      </c>
      <c r="N6168" t="s">
        <v>13153</v>
      </c>
      <c r="O6168" t="s">
        <v>48208</v>
      </c>
    </row>
    <row r="6169" spans="1:17" x14ac:dyDescent="0.3">
      <c r="A6169" t="s">
        <v>48209</v>
      </c>
      <c r="B6169" t="s">
        <v>3984</v>
      </c>
      <c r="C6169" t="s">
        <v>48210</v>
      </c>
      <c r="D6169" t="s">
        <v>48211</v>
      </c>
      <c r="E6169" t="s">
        <v>26155</v>
      </c>
      <c r="F6169" t="s">
        <v>48212</v>
      </c>
      <c r="G6169" t="s">
        <v>3917</v>
      </c>
      <c r="H6169">
        <v>53.185099999999998</v>
      </c>
      <c r="I6169">
        <v>53.4</v>
      </c>
      <c r="K6169" t="s">
        <v>48213</v>
      </c>
      <c r="L6169">
        <v>11844</v>
      </c>
      <c r="M6169">
        <v>0</v>
      </c>
      <c r="N6169" t="s">
        <v>26158</v>
      </c>
      <c r="O6169" t="s">
        <v>48214</v>
      </c>
    </row>
    <row r="6170" spans="1:17" x14ac:dyDescent="0.3">
      <c r="A6170" t="s">
        <v>48215</v>
      </c>
      <c r="B6170" t="s">
        <v>3984</v>
      </c>
      <c r="C6170" t="s">
        <v>48216</v>
      </c>
      <c r="D6170" t="s">
        <v>48217</v>
      </c>
      <c r="E6170" t="s">
        <v>48218</v>
      </c>
      <c r="F6170" t="s">
        <v>48219</v>
      </c>
      <c r="G6170" t="s">
        <v>3989</v>
      </c>
      <c r="H6170">
        <v>56.064</v>
      </c>
      <c r="I6170">
        <v>46.7</v>
      </c>
      <c r="K6170" t="s">
        <v>48220</v>
      </c>
      <c r="L6170">
        <v>11597</v>
      </c>
      <c r="M6170">
        <v>15049</v>
      </c>
      <c r="N6170" t="s">
        <v>14066</v>
      </c>
      <c r="O6170" t="s">
        <v>48221</v>
      </c>
    </row>
    <row r="6171" spans="1:17" x14ac:dyDescent="0.3">
      <c r="A6171" t="s">
        <v>48222</v>
      </c>
      <c r="B6171" t="s">
        <v>4367</v>
      </c>
      <c r="C6171" t="s">
        <v>48223</v>
      </c>
      <c r="D6171" t="s">
        <v>48224</v>
      </c>
      <c r="E6171" t="s">
        <v>48225</v>
      </c>
      <c r="F6171" t="s">
        <v>48226</v>
      </c>
      <c r="G6171" t="s">
        <v>3917</v>
      </c>
      <c r="H6171">
        <v>630.65200000000004</v>
      </c>
      <c r="I6171">
        <v>39</v>
      </c>
      <c r="K6171" t="s">
        <v>48227</v>
      </c>
      <c r="L6171">
        <v>21240</v>
      </c>
      <c r="M6171">
        <v>29968</v>
      </c>
      <c r="N6171" t="s">
        <v>14066</v>
      </c>
      <c r="O6171" t="s">
        <v>48228</v>
      </c>
    </row>
    <row r="6172" spans="1:17" x14ac:dyDescent="0.3">
      <c r="A6172" t="s">
        <v>48229</v>
      </c>
      <c r="B6172" t="s">
        <v>4267</v>
      </c>
      <c r="D6172" t="s">
        <v>48230</v>
      </c>
      <c r="E6172" t="s">
        <v>48231</v>
      </c>
      <c r="F6172" t="s">
        <v>48232</v>
      </c>
      <c r="G6172" t="s">
        <v>3917</v>
      </c>
      <c r="H6172">
        <v>213.16900000000001</v>
      </c>
      <c r="I6172">
        <v>30.8</v>
      </c>
      <c r="K6172" t="s">
        <v>48233</v>
      </c>
      <c r="L6172">
        <v>60250</v>
      </c>
      <c r="M6172">
        <v>0</v>
      </c>
      <c r="N6172" t="s">
        <v>10347</v>
      </c>
      <c r="O6172" t="s">
        <v>48234</v>
      </c>
    </row>
    <row r="6173" spans="1:17" x14ac:dyDescent="0.3">
      <c r="A6173" t="s">
        <v>48235</v>
      </c>
      <c r="B6173" t="s">
        <v>4267</v>
      </c>
      <c r="D6173" t="s">
        <v>48236</v>
      </c>
      <c r="E6173" t="s">
        <v>48231</v>
      </c>
      <c r="F6173" t="s">
        <v>48237</v>
      </c>
      <c r="G6173" t="s">
        <v>3917</v>
      </c>
      <c r="H6173">
        <v>196.72499999999999</v>
      </c>
      <c r="I6173">
        <v>30.4</v>
      </c>
      <c r="K6173" t="s">
        <v>48238</v>
      </c>
      <c r="L6173">
        <v>63118</v>
      </c>
      <c r="M6173">
        <v>0</v>
      </c>
      <c r="N6173" t="s">
        <v>10347</v>
      </c>
      <c r="O6173" t="s">
        <v>48239</v>
      </c>
    </row>
    <row r="6174" spans="1:17" x14ac:dyDescent="0.3">
      <c r="A6174" t="s">
        <v>48240</v>
      </c>
      <c r="B6174" t="s">
        <v>4198</v>
      </c>
      <c r="C6174" t="s">
        <v>48241</v>
      </c>
      <c r="D6174" t="s">
        <v>48242</v>
      </c>
      <c r="E6174" t="s">
        <v>48243</v>
      </c>
      <c r="F6174" t="s">
        <v>48244</v>
      </c>
      <c r="G6174" t="s">
        <v>3917</v>
      </c>
      <c r="H6174">
        <v>10.3819</v>
      </c>
      <c r="I6174">
        <v>27</v>
      </c>
      <c r="K6174" t="s">
        <v>48245</v>
      </c>
      <c r="L6174">
        <v>1391</v>
      </c>
      <c r="M6174">
        <v>2865</v>
      </c>
      <c r="N6174" t="s">
        <v>9741</v>
      </c>
      <c r="O6174" t="s">
        <v>48246</v>
      </c>
    </row>
    <row r="6175" spans="1:17" x14ac:dyDescent="0.3">
      <c r="A6175" t="s">
        <v>48247</v>
      </c>
      <c r="B6175" t="s">
        <v>3984</v>
      </c>
      <c r="C6175" t="s">
        <v>48248</v>
      </c>
      <c r="D6175" t="s">
        <v>48249</v>
      </c>
      <c r="E6175" t="s">
        <v>48250</v>
      </c>
      <c r="F6175" t="s">
        <v>48251</v>
      </c>
      <c r="G6175" t="s">
        <v>3989</v>
      </c>
      <c r="H6175">
        <v>38.125</v>
      </c>
      <c r="I6175">
        <v>44.7</v>
      </c>
      <c r="K6175" t="s">
        <v>48252</v>
      </c>
      <c r="L6175">
        <v>22</v>
      </c>
      <c r="M6175">
        <v>0</v>
      </c>
      <c r="N6175" t="s">
        <v>9741</v>
      </c>
      <c r="O6175" t="s">
        <v>48253</v>
      </c>
    </row>
    <row r="6176" spans="1:17" x14ac:dyDescent="0.3">
      <c r="A6176" t="s">
        <v>48254</v>
      </c>
      <c r="B6176" t="s">
        <v>3984</v>
      </c>
      <c r="C6176" t="s">
        <v>48255</v>
      </c>
      <c r="D6176" t="s">
        <v>48256</v>
      </c>
      <c r="E6176" t="s">
        <v>22859</v>
      </c>
      <c r="F6176" t="s">
        <v>48257</v>
      </c>
      <c r="G6176" t="s">
        <v>3917</v>
      </c>
      <c r="H6176">
        <v>36.9221</v>
      </c>
      <c r="I6176">
        <v>48</v>
      </c>
      <c r="K6176" t="s">
        <v>48258</v>
      </c>
      <c r="L6176">
        <v>24</v>
      </c>
      <c r="M6176">
        <v>0</v>
      </c>
      <c r="N6176" t="s">
        <v>22862</v>
      </c>
      <c r="O6176" t="s">
        <v>48259</v>
      </c>
      <c r="Q6176">
        <v>25</v>
      </c>
    </row>
    <row r="6177" spans="1:17" x14ac:dyDescent="0.3">
      <c r="A6177" t="s">
        <v>48260</v>
      </c>
      <c r="B6177" t="s">
        <v>4347</v>
      </c>
      <c r="C6177" t="s">
        <v>48261</v>
      </c>
      <c r="D6177" t="s">
        <v>48262</v>
      </c>
      <c r="E6177" t="s">
        <v>48263</v>
      </c>
      <c r="F6177" t="s">
        <v>48264</v>
      </c>
      <c r="G6177" t="s">
        <v>4048</v>
      </c>
      <c r="H6177">
        <v>18.915900000000001</v>
      </c>
      <c r="I6177">
        <v>53.991100000000003</v>
      </c>
      <c r="J6177" t="s">
        <v>48265</v>
      </c>
      <c r="L6177">
        <v>23</v>
      </c>
      <c r="M6177">
        <v>0</v>
      </c>
      <c r="N6177" t="s">
        <v>15980</v>
      </c>
      <c r="O6177" t="s">
        <v>48266</v>
      </c>
    </row>
    <row r="6178" spans="1:17" x14ac:dyDescent="0.3">
      <c r="A6178" t="s">
        <v>48267</v>
      </c>
      <c r="B6178" t="s">
        <v>4226</v>
      </c>
      <c r="C6178" t="s">
        <v>48268</v>
      </c>
      <c r="D6178" t="s">
        <v>48269</v>
      </c>
      <c r="E6178" t="s">
        <v>48270</v>
      </c>
      <c r="F6178" t="s">
        <v>48271</v>
      </c>
      <c r="G6178" t="s">
        <v>3917</v>
      </c>
      <c r="H6178">
        <v>204.625</v>
      </c>
      <c r="I6178">
        <v>39.299999999999997</v>
      </c>
      <c r="K6178" t="s">
        <v>48272</v>
      </c>
      <c r="L6178">
        <v>24805</v>
      </c>
      <c r="M6178">
        <v>0</v>
      </c>
      <c r="N6178" t="s">
        <v>9741</v>
      </c>
      <c r="O6178" t="s">
        <v>48273</v>
      </c>
    </row>
    <row r="6179" spans="1:17" x14ac:dyDescent="0.3">
      <c r="A6179" t="s">
        <v>48274</v>
      </c>
      <c r="B6179" t="s">
        <v>3923</v>
      </c>
      <c r="C6179" t="s">
        <v>48275</v>
      </c>
      <c r="D6179" t="s">
        <v>48276</v>
      </c>
      <c r="E6179" t="s">
        <v>48277</v>
      </c>
      <c r="F6179" t="s">
        <v>48278</v>
      </c>
      <c r="G6179" t="s">
        <v>3917</v>
      </c>
      <c r="H6179">
        <v>424.25599999999997</v>
      </c>
      <c r="I6179">
        <v>36</v>
      </c>
      <c r="K6179" t="s">
        <v>48279</v>
      </c>
      <c r="L6179">
        <v>163037</v>
      </c>
      <c r="M6179">
        <v>0</v>
      </c>
      <c r="N6179" t="s">
        <v>9741</v>
      </c>
      <c r="O6179" t="s">
        <v>48280</v>
      </c>
    </row>
    <row r="6180" spans="1:17" x14ac:dyDescent="0.3">
      <c r="A6180" t="s">
        <v>48281</v>
      </c>
      <c r="B6180" t="s">
        <v>4443</v>
      </c>
      <c r="C6180" t="s">
        <v>48282</v>
      </c>
      <c r="D6180" t="s">
        <v>48283</v>
      </c>
      <c r="E6180" t="s">
        <v>48284</v>
      </c>
      <c r="F6180" t="s">
        <v>48285</v>
      </c>
      <c r="G6180" t="s">
        <v>3917</v>
      </c>
      <c r="H6180">
        <v>2096.62</v>
      </c>
      <c r="I6180">
        <v>42.3</v>
      </c>
      <c r="K6180" t="s">
        <v>48286</v>
      </c>
      <c r="L6180">
        <v>26068</v>
      </c>
      <c r="M6180">
        <v>42753</v>
      </c>
      <c r="N6180" t="s">
        <v>9741</v>
      </c>
      <c r="O6180" t="s">
        <v>48287</v>
      </c>
      <c r="P6180" t="s">
        <v>48288</v>
      </c>
    </row>
    <row r="6181" spans="1:17" x14ac:dyDescent="0.3">
      <c r="A6181" t="s">
        <v>48289</v>
      </c>
      <c r="B6181" t="s">
        <v>4226</v>
      </c>
      <c r="D6181" t="s">
        <v>48290</v>
      </c>
      <c r="E6181" t="s">
        <v>48270</v>
      </c>
      <c r="F6181" t="s">
        <v>48291</v>
      </c>
      <c r="G6181" t="s">
        <v>3917</v>
      </c>
      <c r="H6181">
        <v>200.36699999999999</v>
      </c>
      <c r="I6181">
        <v>39.5</v>
      </c>
      <c r="K6181" t="s">
        <v>48292</v>
      </c>
      <c r="L6181">
        <v>28260</v>
      </c>
      <c r="M6181">
        <v>0</v>
      </c>
      <c r="N6181" t="s">
        <v>9741</v>
      </c>
      <c r="O6181" t="s">
        <v>48293</v>
      </c>
    </row>
    <row r="6182" spans="1:17" x14ac:dyDescent="0.3">
      <c r="A6182" t="s">
        <v>48294</v>
      </c>
      <c r="B6182" t="s">
        <v>4226</v>
      </c>
      <c r="D6182" t="s">
        <v>48295</v>
      </c>
      <c r="E6182" t="s">
        <v>48270</v>
      </c>
      <c r="F6182" t="s">
        <v>48296</v>
      </c>
      <c r="G6182" t="s">
        <v>3917</v>
      </c>
      <c r="H6182">
        <v>198.47300000000001</v>
      </c>
      <c r="I6182">
        <v>39</v>
      </c>
      <c r="K6182" t="s">
        <v>48297</v>
      </c>
      <c r="L6182">
        <v>19545</v>
      </c>
      <c r="M6182">
        <v>0</v>
      </c>
      <c r="N6182" t="s">
        <v>9741</v>
      </c>
      <c r="O6182" t="s">
        <v>48298</v>
      </c>
    </row>
    <row r="6183" spans="1:17" x14ac:dyDescent="0.3">
      <c r="A6183" t="s">
        <v>48299</v>
      </c>
      <c r="B6183" t="s">
        <v>4226</v>
      </c>
      <c r="D6183" t="s">
        <v>48300</v>
      </c>
      <c r="E6183" t="s">
        <v>48270</v>
      </c>
      <c r="F6183" t="s">
        <v>48301</v>
      </c>
      <c r="G6183" t="s">
        <v>3917</v>
      </c>
      <c r="H6183">
        <v>244.059</v>
      </c>
      <c r="I6183">
        <v>41.3</v>
      </c>
      <c r="K6183" t="s">
        <v>48302</v>
      </c>
      <c r="L6183">
        <v>37228</v>
      </c>
      <c r="M6183">
        <v>0</v>
      </c>
      <c r="N6183" t="s">
        <v>9741</v>
      </c>
      <c r="O6183" t="s">
        <v>48303</v>
      </c>
    </row>
    <row r="6184" spans="1:17" x14ac:dyDescent="0.3">
      <c r="A6184" t="s">
        <v>48304</v>
      </c>
      <c r="B6184" t="s">
        <v>4226</v>
      </c>
      <c r="D6184" t="s">
        <v>48305</v>
      </c>
      <c r="E6184" t="s">
        <v>48270</v>
      </c>
      <c r="F6184" t="s">
        <v>48306</v>
      </c>
      <c r="G6184" t="s">
        <v>3917</v>
      </c>
      <c r="H6184">
        <v>206.595</v>
      </c>
      <c r="I6184">
        <v>38.799999999999997</v>
      </c>
      <c r="K6184" t="s">
        <v>48307</v>
      </c>
      <c r="L6184">
        <v>27828</v>
      </c>
      <c r="M6184">
        <v>0</v>
      </c>
      <c r="N6184" t="s">
        <v>9741</v>
      </c>
      <c r="O6184" t="s">
        <v>48308</v>
      </c>
    </row>
    <row r="6185" spans="1:17" x14ac:dyDescent="0.3">
      <c r="A6185" t="s">
        <v>48309</v>
      </c>
      <c r="B6185" t="s">
        <v>4367</v>
      </c>
      <c r="C6185" t="s">
        <v>48310</v>
      </c>
      <c r="D6185" t="s">
        <v>48311</v>
      </c>
      <c r="E6185" t="s">
        <v>48312</v>
      </c>
      <c r="F6185" t="s">
        <v>48313</v>
      </c>
      <c r="G6185" t="s">
        <v>3917</v>
      </c>
      <c r="H6185">
        <v>870.33</v>
      </c>
      <c r="I6185">
        <v>31.7</v>
      </c>
      <c r="K6185" t="s">
        <v>48314</v>
      </c>
      <c r="L6185">
        <v>31268</v>
      </c>
      <c r="M6185">
        <v>0</v>
      </c>
      <c r="N6185" t="s">
        <v>9741</v>
      </c>
      <c r="O6185" t="s">
        <v>48315</v>
      </c>
    </row>
    <row r="6186" spans="1:17" x14ac:dyDescent="0.3">
      <c r="A6186" t="s">
        <v>48316</v>
      </c>
      <c r="B6186" t="s">
        <v>4226</v>
      </c>
      <c r="D6186" t="s">
        <v>48317</v>
      </c>
      <c r="E6186" t="s">
        <v>48270</v>
      </c>
      <c r="F6186" t="s">
        <v>48318</v>
      </c>
      <c r="G6186" t="s">
        <v>3917</v>
      </c>
      <c r="H6186">
        <v>196.80799999999999</v>
      </c>
      <c r="I6186">
        <v>39.1</v>
      </c>
      <c r="K6186" t="s">
        <v>48319</v>
      </c>
      <c r="L6186">
        <v>28854</v>
      </c>
      <c r="M6186">
        <v>0</v>
      </c>
      <c r="N6186" t="s">
        <v>9741</v>
      </c>
      <c r="O6186" t="s">
        <v>48320</v>
      </c>
    </row>
    <row r="6187" spans="1:17" x14ac:dyDescent="0.3">
      <c r="A6187" t="s">
        <v>48321</v>
      </c>
      <c r="B6187" t="s">
        <v>4367</v>
      </c>
      <c r="C6187" t="s">
        <v>48322</v>
      </c>
      <c r="D6187" t="s">
        <v>48323</v>
      </c>
      <c r="E6187" t="s">
        <v>48324</v>
      </c>
      <c r="F6187" t="s">
        <v>48325</v>
      </c>
      <c r="G6187" t="s">
        <v>3906</v>
      </c>
      <c r="H6187">
        <v>736.21500000000003</v>
      </c>
      <c r="I6187">
        <v>41.477499999999999</v>
      </c>
      <c r="J6187" t="s">
        <v>48326</v>
      </c>
      <c r="K6187" t="s">
        <v>48327</v>
      </c>
      <c r="L6187">
        <v>410</v>
      </c>
      <c r="M6187">
        <v>0</v>
      </c>
      <c r="N6187" t="s">
        <v>9741</v>
      </c>
      <c r="O6187" t="s">
        <v>48328</v>
      </c>
    </row>
    <row r="6188" spans="1:17" x14ac:dyDescent="0.3">
      <c r="A6188" t="s">
        <v>48329</v>
      </c>
      <c r="B6188" t="s">
        <v>3984</v>
      </c>
      <c r="C6188" t="s">
        <v>48330</v>
      </c>
      <c r="D6188" t="s">
        <v>48331</v>
      </c>
      <c r="E6188" t="s">
        <v>45092</v>
      </c>
      <c r="F6188" t="s">
        <v>48332</v>
      </c>
      <c r="G6188" t="s">
        <v>3917</v>
      </c>
      <c r="H6188">
        <v>46.266399999999997</v>
      </c>
      <c r="I6188">
        <v>48.9</v>
      </c>
      <c r="K6188" t="s">
        <v>48333</v>
      </c>
      <c r="L6188">
        <v>978</v>
      </c>
      <c r="M6188">
        <v>0</v>
      </c>
      <c r="N6188" t="s">
        <v>9741</v>
      </c>
      <c r="O6188" t="s">
        <v>48334</v>
      </c>
      <c r="Q6188">
        <v>25</v>
      </c>
    </row>
    <row r="6189" spans="1:17" x14ac:dyDescent="0.3">
      <c r="A6189" t="s">
        <v>48335</v>
      </c>
      <c r="B6189" t="s">
        <v>3984</v>
      </c>
      <c r="C6189" t="s">
        <v>48336</v>
      </c>
      <c r="D6189" t="s">
        <v>48337</v>
      </c>
      <c r="E6189" t="s">
        <v>48338</v>
      </c>
      <c r="F6189" t="s">
        <v>48339</v>
      </c>
      <c r="G6189" t="s">
        <v>3917</v>
      </c>
      <c r="H6189">
        <v>36.065899999999999</v>
      </c>
      <c r="I6189">
        <v>48.7</v>
      </c>
      <c r="K6189" t="s">
        <v>48340</v>
      </c>
      <c r="L6189">
        <v>1515</v>
      </c>
      <c r="M6189">
        <v>0</v>
      </c>
      <c r="N6189" t="s">
        <v>9741</v>
      </c>
      <c r="O6189" t="s">
        <v>48341</v>
      </c>
      <c r="Q6189">
        <v>25</v>
      </c>
    </row>
    <row r="6190" spans="1:17" x14ac:dyDescent="0.3">
      <c r="A6190" t="s">
        <v>48342</v>
      </c>
      <c r="B6190" t="s">
        <v>4208</v>
      </c>
      <c r="C6190" t="s">
        <v>48343</v>
      </c>
      <c r="D6190" t="s">
        <v>48344</v>
      </c>
      <c r="E6190" t="s">
        <v>17425</v>
      </c>
      <c r="F6190" t="s">
        <v>48345</v>
      </c>
      <c r="G6190" t="s">
        <v>3917</v>
      </c>
      <c r="H6190">
        <v>154.91</v>
      </c>
      <c r="I6190">
        <v>46.8</v>
      </c>
      <c r="K6190" t="s">
        <v>48346</v>
      </c>
      <c r="L6190">
        <v>27523</v>
      </c>
      <c r="M6190">
        <v>0</v>
      </c>
      <c r="N6190" t="s">
        <v>9741</v>
      </c>
      <c r="O6190" t="s">
        <v>48347</v>
      </c>
    </row>
    <row r="6191" spans="1:17" x14ac:dyDescent="0.3">
      <c r="A6191" t="s">
        <v>48348</v>
      </c>
      <c r="B6191" t="s">
        <v>4208</v>
      </c>
      <c r="C6191" t="s">
        <v>48349</v>
      </c>
      <c r="D6191" t="s">
        <v>48350</v>
      </c>
      <c r="E6191" t="s">
        <v>17425</v>
      </c>
      <c r="F6191" t="s">
        <v>48351</v>
      </c>
      <c r="G6191" t="s">
        <v>3917</v>
      </c>
      <c r="H6191">
        <v>177.334</v>
      </c>
      <c r="I6191">
        <v>41.3</v>
      </c>
      <c r="K6191" t="s">
        <v>48352</v>
      </c>
      <c r="L6191">
        <v>83332</v>
      </c>
      <c r="M6191">
        <v>0</v>
      </c>
      <c r="N6191" t="s">
        <v>9741</v>
      </c>
      <c r="O6191" t="s">
        <v>48353</v>
      </c>
    </row>
    <row r="6192" spans="1:17" x14ac:dyDescent="0.3">
      <c r="A6192" t="s">
        <v>48354</v>
      </c>
      <c r="B6192" t="s">
        <v>4208</v>
      </c>
      <c r="C6192" t="s">
        <v>48355</v>
      </c>
      <c r="D6192" t="s">
        <v>48356</v>
      </c>
      <c r="E6192" t="s">
        <v>17425</v>
      </c>
      <c r="F6192" t="s">
        <v>48357</v>
      </c>
      <c r="G6192" t="s">
        <v>3917</v>
      </c>
      <c r="H6192">
        <v>214.22300000000001</v>
      </c>
      <c r="I6192">
        <v>41.9</v>
      </c>
      <c r="K6192" t="s">
        <v>48358</v>
      </c>
      <c r="L6192">
        <v>36774</v>
      </c>
      <c r="M6192">
        <v>0</v>
      </c>
      <c r="N6192" t="s">
        <v>9741</v>
      </c>
      <c r="O6192" t="s">
        <v>48359</v>
      </c>
    </row>
    <row r="6193" spans="1:17" x14ac:dyDescent="0.3">
      <c r="A6193" t="s">
        <v>48360</v>
      </c>
      <c r="B6193" t="s">
        <v>3984</v>
      </c>
      <c r="C6193" t="s">
        <v>48361</v>
      </c>
      <c r="D6193" t="s">
        <v>48362</v>
      </c>
      <c r="E6193" t="s">
        <v>30063</v>
      </c>
      <c r="F6193" t="s">
        <v>48363</v>
      </c>
      <c r="G6193" t="s">
        <v>3917</v>
      </c>
      <c r="H6193">
        <v>43.124099999999999</v>
      </c>
      <c r="I6193">
        <v>48.8</v>
      </c>
      <c r="K6193" t="s">
        <v>48364</v>
      </c>
      <c r="L6193">
        <v>629</v>
      </c>
      <c r="M6193">
        <v>0</v>
      </c>
      <c r="N6193" t="s">
        <v>9741</v>
      </c>
      <c r="O6193" t="s">
        <v>48365</v>
      </c>
      <c r="Q6193">
        <v>25</v>
      </c>
    </row>
    <row r="6194" spans="1:17" x14ac:dyDescent="0.3">
      <c r="A6194" t="s">
        <v>48366</v>
      </c>
      <c r="B6194" t="s">
        <v>3984</v>
      </c>
      <c r="C6194" t="s">
        <v>48367</v>
      </c>
      <c r="D6194" t="s">
        <v>48368</v>
      </c>
      <c r="E6194" t="s">
        <v>48369</v>
      </c>
      <c r="F6194" t="s">
        <v>48370</v>
      </c>
      <c r="G6194" t="s">
        <v>3917</v>
      </c>
      <c r="H6194">
        <v>38.352400000000003</v>
      </c>
      <c r="I6194">
        <v>52</v>
      </c>
      <c r="K6194" t="s">
        <v>48371</v>
      </c>
      <c r="L6194">
        <v>2002</v>
      </c>
      <c r="M6194">
        <v>0</v>
      </c>
      <c r="N6194" t="s">
        <v>9741</v>
      </c>
      <c r="O6194" t="s">
        <v>48372</v>
      </c>
    </row>
    <row r="6195" spans="1:17" x14ac:dyDescent="0.3">
      <c r="A6195" t="s">
        <v>48373</v>
      </c>
      <c r="B6195" t="s">
        <v>3984</v>
      </c>
      <c r="C6195" t="s">
        <v>48374</v>
      </c>
      <c r="D6195" t="s">
        <v>48375</v>
      </c>
      <c r="E6195" t="s">
        <v>45053</v>
      </c>
      <c r="F6195" t="s">
        <v>48376</v>
      </c>
      <c r="G6195" t="s">
        <v>3917</v>
      </c>
      <c r="H6195">
        <v>35.988999999999997</v>
      </c>
      <c r="I6195">
        <v>49.9</v>
      </c>
      <c r="K6195" t="s">
        <v>48377</v>
      </c>
      <c r="L6195">
        <v>1243</v>
      </c>
      <c r="M6195">
        <v>0</v>
      </c>
      <c r="N6195" t="s">
        <v>9741</v>
      </c>
      <c r="O6195" t="s">
        <v>48378</v>
      </c>
    </row>
    <row r="6196" spans="1:17" x14ac:dyDescent="0.3">
      <c r="A6196" t="s">
        <v>48379</v>
      </c>
      <c r="B6196" t="s">
        <v>3984</v>
      </c>
      <c r="C6196" t="s">
        <v>48380</v>
      </c>
      <c r="D6196" t="s">
        <v>48381</v>
      </c>
      <c r="E6196" t="s">
        <v>44655</v>
      </c>
      <c r="F6196" t="s">
        <v>48382</v>
      </c>
      <c r="G6196" t="s">
        <v>3917</v>
      </c>
      <c r="H6196">
        <v>52.557600000000001</v>
      </c>
      <c r="I6196">
        <v>48</v>
      </c>
      <c r="K6196" t="s">
        <v>48383</v>
      </c>
      <c r="L6196">
        <v>4667</v>
      </c>
      <c r="M6196">
        <v>0</v>
      </c>
      <c r="N6196" t="s">
        <v>9741</v>
      </c>
      <c r="O6196" t="s">
        <v>48384</v>
      </c>
    </row>
    <row r="6197" spans="1:17" x14ac:dyDescent="0.3">
      <c r="A6197" t="s">
        <v>48385</v>
      </c>
      <c r="B6197" t="s">
        <v>4198</v>
      </c>
      <c r="C6197" t="s">
        <v>48386</v>
      </c>
      <c r="D6197" t="s">
        <v>48387</v>
      </c>
      <c r="E6197" t="s">
        <v>48388</v>
      </c>
      <c r="F6197" t="s">
        <v>48389</v>
      </c>
      <c r="G6197" t="s">
        <v>3917</v>
      </c>
      <c r="H6197">
        <v>32.414000000000001</v>
      </c>
      <c r="I6197">
        <v>26.1</v>
      </c>
      <c r="K6197" t="s">
        <v>48390</v>
      </c>
      <c r="L6197">
        <v>7783</v>
      </c>
      <c r="M6197">
        <v>4599</v>
      </c>
      <c r="N6197" t="s">
        <v>9741</v>
      </c>
      <c r="O6197" t="s">
        <v>48391</v>
      </c>
    </row>
    <row r="6198" spans="1:17" x14ac:dyDescent="0.3">
      <c r="A6198" t="s">
        <v>48392</v>
      </c>
      <c r="B6198" t="s">
        <v>3984</v>
      </c>
      <c r="C6198" t="s">
        <v>48393</v>
      </c>
      <c r="D6198" t="s">
        <v>48394</v>
      </c>
      <c r="E6198" t="s">
        <v>44655</v>
      </c>
      <c r="F6198" t="s">
        <v>48395</v>
      </c>
      <c r="G6198" t="s">
        <v>3917</v>
      </c>
      <c r="H6198">
        <v>50.697699999999998</v>
      </c>
      <c r="I6198">
        <v>48.2</v>
      </c>
      <c r="K6198" t="s">
        <v>48396</v>
      </c>
      <c r="L6198">
        <v>4532</v>
      </c>
      <c r="M6198">
        <v>0</v>
      </c>
      <c r="N6198" t="s">
        <v>9741</v>
      </c>
      <c r="O6198" t="s">
        <v>48397</v>
      </c>
    </row>
    <row r="6199" spans="1:17" x14ac:dyDescent="0.3">
      <c r="A6199" t="s">
        <v>48398</v>
      </c>
      <c r="B6199" t="s">
        <v>4347</v>
      </c>
      <c r="C6199" t="s">
        <v>48399</v>
      </c>
      <c r="D6199" t="s">
        <v>48400</v>
      </c>
      <c r="E6199" t="s">
        <v>48401</v>
      </c>
      <c r="F6199" t="s">
        <v>48402</v>
      </c>
      <c r="G6199" t="s">
        <v>3917</v>
      </c>
      <c r="H6199">
        <v>19.125699999999998</v>
      </c>
      <c r="I6199">
        <v>45.8</v>
      </c>
      <c r="K6199" t="s">
        <v>48403</v>
      </c>
      <c r="L6199">
        <v>1223</v>
      </c>
      <c r="M6199">
        <v>0</v>
      </c>
      <c r="N6199" t="s">
        <v>9741</v>
      </c>
      <c r="O6199" t="s">
        <v>48404</v>
      </c>
    </row>
    <row r="6200" spans="1:17" x14ac:dyDescent="0.3">
      <c r="A6200" t="s">
        <v>48405</v>
      </c>
      <c r="B6200" t="s">
        <v>4347</v>
      </c>
      <c r="C6200" t="s">
        <v>48406</v>
      </c>
      <c r="D6200" t="s">
        <v>48407</v>
      </c>
      <c r="E6200" t="s">
        <v>48408</v>
      </c>
      <c r="F6200" t="s">
        <v>48409</v>
      </c>
      <c r="G6200" t="s">
        <v>3917</v>
      </c>
      <c r="H6200">
        <v>21.510300000000001</v>
      </c>
      <c r="I6200">
        <v>63.9</v>
      </c>
      <c r="K6200" t="s">
        <v>48410</v>
      </c>
      <c r="L6200">
        <v>2031</v>
      </c>
      <c r="M6200">
        <v>0</v>
      </c>
      <c r="N6200" t="s">
        <v>9741</v>
      </c>
      <c r="O6200" t="s">
        <v>48411</v>
      </c>
      <c r="Q6200">
        <v>18</v>
      </c>
    </row>
    <row r="6201" spans="1:17" x14ac:dyDescent="0.3">
      <c r="A6201" t="s">
        <v>48412</v>
      </c>
      <c r="B6201" t="s">
        <v>4347</v>
      </c>
      <c r="C6201" t="s">
        <v>48413</v>
      </c>
      <c r="D6201" t="s">
        <v>48414</v>
      </c>
      <c r="E6201" t="s">
        <v>48415</v>
      </c>
      <c r="F6201" t="s">
        <v>48416</v>
      </c>
      <c r="G6201" t="s">
        <v>3917</v>
      </c>
      <c r="H6201">
        <v>21.146999999999998</v>
      </c>
      <c r="I6201">
        <v>58.8</v>
      </c>
      <c r="K6201" t="s">
        <v>48417</v>
      </c>
      <c r="L6201">
        <v>2678</v>
      </c>
      <c r="M6201">
        <v>0</v>
      </c>
      <c r="N6201" t="s">
        <v>9741</v>
      </c>
      <c r="O6201" t="s">
        <v>48418</v>
      </c>
      <c r="Q6201">
        <v>19</v>
      </c>
    </row>
    <row r="6202" spans="1:17" x14ac:dyDescent="0.3">
      <c r="A6202" t="s">
        <v>48419</v>
      </c>
      <c r="B6202" t="s">
        <v>4347</v>
      </c>
      <c r="C6202" t="s">
        <v>48420</v>
      </c>
      <c r="D6202" t="s">
        <v>48421</v>
      </c>
      <c r="E6202" t="s">
        <v>48422</v>
      </c>
      <c r="F6202" t="s">
        <v>48423</v>
      </c>
      <c r="G6202" t="s">
        <v>3917</v>
      </c>
      <c r="H6202">
        <v>19.0504</v>
      </c>
      <c r="I6202">
        <v>64.2</v>
      </c>
      <c r="K6202" t="s">
        <v>48424</v>
      </c>
      <c r="L6202">
        <v>1592</v>
      </c>
      <c r="M6202">
        <v>0</v>
      </c>
      <c r="N6202" t="s">
        <v>9741</v>
      </c>
      <c r="O6202" t="s">
        <v>48425</v>
      </c>
      <c r="Q6202">
        <v>25</v>
      </c>
    </row>
    <row r="6203" spans="1:17" x14ac:dyDescent="0.3">
      <c r="A6203" t="s">
        <v>48426</v>
      </c>
      <c r="B6203" t="s">
        <v>4347</v>
      </c>
      <c r="C6203" t="s">
        <v>48427</v>
      </c>
      <c r="D6203" t="s">
        <v>48428</v>
      </c>
      <c r="E6203" t="s">
        <v>48429</v>
      </c>
      <c r="F6203" t="s">
        <v>48430</v>
      </c>
      <c r="G6203" t="s">
        <v>3917</v>
      </c>
      <c r="H6203">
        <v>23.1752</v>
      </c>
      <c r="I6203">
        <v>47.7</v>
      </c>
      <c r="K6203" t="s">
        <v>48431</v>
      </c>
      <c r="L6203">
        <v>737</v>
      </c>
      <c r="M6203">
        <v>0</v>
      </c>
      <c r="N6203" t="s">
        <v>9741</v>
      </c>
      <c r="O6203" t="s">
        <v>48432</v>
      </c>
      <c r="Q6203">
        <v>22</v>
      </c>
    </row>
    <row r="6204" spans="1:17" x14ac:dyDescent="0.3">
      <c r="A6204" t="s">
        <v>48433</v>
      </c>
      <c r="B6204" t="s">
        <v>4347</v>
      </c>
      <c r="C6204" t="s">
        <v>48434</v>
      </c>
      <c r="D6204" t="s">
        <v>48435</v>
      </c>
      <c r="E6204" t="s">
        <v>48436</v>
      </c>
      <c r="F6204" t="s">
        <v>48437</v>
      </c>
      <c r="G6204" t="s">
        <v>3917</v>
      </c>
      <c r="H6204">
        <v>20.110399999999998</v>
      </c>
      <c r="I6204">
        <v>61.5</v>
      </c>
      <c r="K6204" t="s">
        <v>48438</v>
      </c>
      <c r="L6204">
        <v>1192</v>
      </c>
      <c r="M6204">
        <v>0</v>
      </c>
      <c r="N6204" t="s">
        <v>9741</v>
      </c>
      <c r="O6204" t="s">
        <v>48439</v>
      </c>
      <c r="Q6204">
        <v>21</v>
      </c>
    </row>
    <row r="6205" spans="1:17" x14ac:dyDescent="0.3">
      <c r="A6205" t="s">
        <v>48440</v>
      </c>
      <c r="B6205" t="s">
        <v>4367</v>
      </c>
      <c r="C6205" t="s">
        <v>48441</v>
      </c>
      <c r="D6205" t="s">
        <v>48442</v>
      </c>
      <c r="E6205" t="s">
        <v>48443</v>
      </c>
      <c r="F6205" t="s">
        <v>48444</v>
      </c>
      <c r="G6205" t="s">
        <v>3906</v>
      </c>
      <c r="H6205">
        <v>867.63300000000004</v>
      </c>
      <c r="I6205">
        <v>38.540900000000001</v>
      </c>
      <c r="J6205" t="s">
        <v>48445</v>
      </c>
      <c r="K6205" t="s">
        <v>48446</v>
      </c>
      <c r="L6205">
        <v>33</v>
      </c>
      <c r="M6205">
        <v>0</v>
      </c>
      <c r="N6205" t="s">
        <v>9741</v>
      </c>
      <c r="O6205" t="s">
        <v>48447</v>
      </c>
    </row>
    <row r="6206" spans="1:17" x14ac:dyDescent="0.3">
      <c r="A6206" t="s">
        <v>48448</v>
      </c>
      <c r="B6206" t="s">
        <v>4226</v>
      </c>
      <c r="C6206" t="s">
        <v>48449</v>
      </c>
      <c r="D6206" t="s">
        <v>48450</v>
      </c>
      <c r="E6206" t="s">
        <v>48451</v>
      </c>
      <c r="F6206" t="s">
        <v>48452</v>
      </c>
      <c r="G6206" t="s">
        <v>3906</v>
      </c>
      <c r="H6206">
        <v>265.154</v>
      </c>
      <c r="I6206">
        <v>40.442399999999999</v>
      </c>
      <c r="J6206" t="s">
        <v>48453</v>
      </c>
      <c r="K6206" t="s">
        <v>48454</v>
      </c>
      <c r="L6206">
        <v>299</v>
      </c>
      <c r="M6206">
        <v>25688</v>
      </c>
      <c r="N6206" t="s">
        <v>13153</v>
      </c>
      <c r="O6206" t="s">
        <v>48455</v>
      </c>
      <c r="P6206" t="s">
        <v>48456</v>
      </c>
    </row>
    <row r="6207" spans="1:17" x14ac:dyDescent="0.3">
      <c r="A6207" t="s">
        <v>683</v>
      </c>
      <c r="B6207" t="s">
        <v>4198</v>
      </c>
      <c r="C6207" t="s">
        <v>48457</v>
      </c>
      <c r="D6207" t="s">
        <v>48458</v>
      </c>
      <c r="E6207" t="s">
        <v>48459</v>
      </c>
      <c r="F6207" t="s">
        <v>48460</v>
      </c>
      <c r="G6207" t="s">
        <v>3917</v>
      </c>
      <c r="H6207">
        <v>34.079799999999999</v>
      </c>
      <c r="I6207">
        <v>41.9</v>
      </c>
      <c r="K6207" t="s">
        <v>48461</v>
      </c>
      <c r="L6207">
        <v>1141</v>
      </c>
      <c r="M6207">
        <v>9528</v>
      </c>
      <c r="N6207" t="s">
        <v>25966</v>
      </c>
      <c r="O6207" t="s">
        <v>48462</v>
      </c>
    </row>
    <row r="6208" spans="1:17" x14ac:dyDescent="0.3">
      <c r="A6208" t="s">
        <v>48463</v>
      </c>
      <c r="B6208" t="s">
        <v>3984</v>
      </c>
      <c r="C6208" t="s">
        <v>48464</v>
      </c>
      <c r="D6208" t="s">
        <v>48465</v>
      </c>
      <c r="E6208" t="s">
        <v>48466</v>
      </c>
      <c r="F6208" t="s">
        <v>48467</v>
      </c>
      <c r="G6208" t="s">
        <v>3917</v>
      </c>
      <c r="H6208">
        <v>23.059000000000001</v>
      </c>
      <c r="I6208">
        <v>49.6</v>
      </c>
      <c r="K6208" t="s">
        <v>48468</v>
      </c>
      <c r="L6208">
        <v>211</v>
      </c>
      <c r="M6208">
        <v>0</v>
      </c>
      <c r="N6208" t="s">
        <v>9741</v>
      </c>
      <c r="O6208" t="s">
        <v>48469</v>
      </c>
    </row>
    <row r="6209" spans="1:16" x14ac:dyDescent="0.3">
      <c r="A6209" t="s">
        <v>48470</v>
      </c>
      <c r="B6209" t="s">
        <v>3984</v>
      </c>
      <c r="C6209" t="s">
        <v>48471</v>
      </c>
      <c r="D6209" t="s">
        <v>48472</v>
      </c>
      <c r="E6209" t="s">
        <v>48473</v>
      </c>
      <c r="F6209" t="s">
        <v>48474</v>
      </c>
      <c r="G6209" t="s">
        <v>3917</v>
      </c>
      <c r="H6209">
        <v>23.43</v>
      </c>
      <c r="I6209">
        <v>47.6</v>
      </c>
      <c r="K6209" t="s">
        <v>48475</v>
      </c>
      <c r="L6209">
        <v>299</v>
      </c>
      <c r="M6209">
        <v>0</v>
      </c>
      <c r="N6209" t="s">
        <v>10347</v>
      </c>
      <c r="O6209" t="s">
        <v>48476</v>
      </c>
    </row>
    <row r="6210" spans="1:16" x14ac:dyDescent="0.3">
      <c r="A6210" t="s">
        <v>48477</v>
      </c>
      <c r="B6210" t="s">
        <v>4226</v>
      </c>
      <c r="C6210" t="s">
        <v>48478</v>
      </c>
      <c r="D6210" t="s">
        <v>48479</v>
      </c>
      <c r="E6210" t="s">
        <v>9737</v>
      </c>
      <c r="F6210" t="s">
        <v>48480</v>
      </c>
      <c r="G6210" t="s">
        <v>3906</v>
      </c>
      <c r="H6210">
        <v>243.11199999999999</v>
      </c>
      <c r="I6210">
        <v>37.507800000000003</v>
      </c>
      <c r="J6210" t="s">
        <v>48481</v>
      </c>
      <c r="K6210" t="s">
        <v>48482</v>
      </c>
      <c r="L6210">
        <v>3015</v>
      </c>
      <c r="M6210">
        <v>0</v>
      </c>
      <c r="N6210" t="s">
        <v>9741</v>
      </c>
      <c r="O6210" t="s">
        <v>48483</v>
      </c>
    </row>
    <row r="6211" spans="1:16" x14ac:dyDescent="0.3">
      <c r="A6211" t="s">
        <v>48484</v>
      </c>
      <c r="B6211" t="s">
        <v>4226</v>
      </c>
      <c r="C6211" t="s">
        <v>48485</v>
      </c>
      <c r="D6211" t="s">
        <v>48486</v>
      </c>
      <c r="E6211" t="s">
        <v>48487</v>
      </c>
      <c r="F6211" t="s">
        <v>48488</v>
      </c>
      <c r="G6211" t="s">
        <v>3906</v>
      </c>
      <c r="H6211">
        <v>254.80500000000001</v>
      </c>
      <c r="I6211">
        <v>37.584699999999998</v>
      </c>
      <c r="J6211" t="s">
        <v>48489</v>
      </c>
      <c r="K6211" t="s">
        <v>48490</v>
      </c>
      <c r="L6211">
        <v>4727</v>
      </c>
      <c r="M6211">
        <v>28292</v>
      </c>
      <c r="N6211" t="s">
        <v>9741</v>
      </c>
      <c r="O6211" t="s">
        <v>48491</v>
      </c>
      <c r="P6211" t="s">
        <v>48492</v>
      </c>
    </row>
    <row r="6212" spans="1:16" x14ac:dyDescent="0.3">
      <c r="A6212" t="s">
        <v>48493</v>
      </c>
      <c r="B6212" t="s">
        <v>4226</v>
      </c>
      <c r="C6212" t="s">
        <v>48494</v>
      </c>
      <c r="D6212" t="s">
        <v>48495</v>
      </c>
      <c r="E6212" t="s">
        <v>9737</v>
      </c>
      <c r="F6212" t="s">
        <v>48496</v>
      </c>
      <c r="G6212" t="s">
        <v>3906</v>
      </c>
      <c r="H6212">
        <v>248.124</v>
      </c>
      <c r="I6212">
        <v>37.539400000000001</v>
      </c>
      <c r="J6212" t="s">
        <v>48497</v>
      </c>
      <c r="K6212" t="s">
        <v>48498</v>
      </c>
      <c r="L6212">
        <v>1317</v>
      </c>
      <c r="M6212">
        <v>0</v>
      </c>
      <c r="N6212" t="s">
        <v>9741</v>
      </c>
      <c r="O6212" t="s">
        <v>48499</v>
      </c>
    </row>
    <row r="6213" spans="1:16" x14ac:dyDescent="0.3">
      <c r="A6213" t="s">
        <v>48500</v>
      </c>
      <c r="B6213" t="s">
        <v>4226</v>
      </c>
      <c r="C6213" t="s">
        <v>48501</v>
      </c>
      <c r="D6213" t="s">
        <v>48502</v>
      </c>
      <c r="E6213" t="s">
        <v>9737</v>
      </c>
      <c r="F6213" t="s">
        <v>48503</v>
      </c>
      <c r="G6213" t="s">
        <v>3906</v>
      </c>
      <c r="H6213">
        <v>240.53899999999999</v>
      </c>
      <c r="I6213">
        <v>37.643500000000003</v>
      </c>
      <c r="J6213" t="s">
        <v>48504</v>
      </c>
      <c r="K6213" t="s">
        <v>48505</v>
      </c>
      <c r="L6213">
        <v>1614</v>
      </c>
      <c r="M6213">
        <v>0</v>
      </c>
      <c r="N6213" t="s">
        <v>9741</v>
      </c>
      <c r="O6213" t="s">
        <v>48506</v>
      </c>
    </row>
    <row r="6214" spans="1:16" x14ac:dyDescent="0.3">
      <c r="A6214" t="s">
        <v>48507</v>
      </c>
      <c r="B6214" t="s">
        <v>3984</v>
      </c>
      <c r="C6214" t="s">
        <v>48508</v>
      </c>
      <c r="D6214" t="s">
        <v>48509</v>
      </c>
      <c r="E6214" t="s">
        <v>30021</v>
      </c>
      <c r="F6214" t="s">
        <v>48510</v>
      </c>
      <c r="G6214" t="s">
        <v>3917</v>
      </c>
      <c r="H6214">
        <v>39.566600000000001</v>
      </c>
      <c r="I6214">
        <v>53.4</v>
      </c>
      <c r="K6214" t="s">
        <v>48511</v>
      </c>
      <c r="L6214">
        <v>1185</v>
      </c>
      <c r="M6214">
        <v>0</v>
      </c>
      <c r="N6214" t="s">
        <v>6286</v>
      </c>
      <c r="O6214" t="s">
        <v>48512</v>
      </c>
    </row>
    <row r="6215" spans="1:16" x14ac:dyDescent="0.3">
      <c r="A6215" t="s">
        <v>48513</v>
      </c>
      <c r="B6215" t="s">
        <v>4226</v>
      </c>
      <c r="C6215" t="s">
        <v>48514</v>
      </c>
      <c r="D6215" t="s">
        <v>48515</v>
      </c>
      <c r="E6215" t="s">
        <v>48516</v>
      </c>
      <c r="F6215" t="s">
        <v>48517</v>
      </c>
      <c r="G6215" t="s">
        <v>3917</v>
      </c>
      <c r="H6215">
        <v>375.22300000000001</v>
      </c>
      <c r="I6215">
        <v>28.6</v>
      </c>
      <c r="K6215" t="s">
        <v>48518</v>
      </c>
      <c r="L6215">
        <v>18328</v>
      </c>
      <c r="M6215">
        <v>0</v>
      </c>
      <c r="N6215" t="s">
        <v>6286</v>
      </c>
      <c r="O6215" t="s">
        <v>48519</v>
      </c>
    </row>
    <row r="6216" spans="1:16" x14ac:dyDescent="0.3">
      <c r="A6216" t="s">
        <v>48520</v>
      </c>
      <c r="B6216" t="s">
        <v>3923</v>
      </c>
      <c r="C6216" t="s">
        <v>48521</v>
      </c>
      <c r="D6216" t="s">
        <v>48522</v>
      </c>
      <c r="E6216" t="s">
        <v>48523</v>
      </c>
      <c r="F6216" t="s">
        <v>48524</v>
      </c>
      <c r="G6216" t="s">
        <v>3906</v>
      </c>
      <c r="H6216">
        <v>299.05900000000003</v>
      </c>
      <c r="I6216">
        <v>32.057200000000002</v>
      </c>
      <c r="J6216" t="s">
        <v>48525</v>
      </c>
      <c r="K6216" t="s">
        <v>48526</v>
      </c>
      <c r="L6216">
        <v>24</v>
      </c>
      <c r="M6216">
        <v>0</v>
      </c>
      <c r="N6216" t="s">
        <v>6286</v>
      </c>
      <c r="O6216" t="s">
        <v>48527</v>
      </c>
    </row>
    <row r="6217" spans="1:16" x14ac:dyDescent="0.3">
      <c r="A6217" t="s">
        <v>48528</v>
      </c>
      <c r="B6217" t="s">
        <v>4226</v>
      </c>
      <c r="C6217" t="s">
        <v>48529</v>
      </c>
      <c r="D6217" t="s">
        <v>48530</v>
      </c>
      <c r="E6217" t="s">
        <v>48531</v>
      </c>
      <c r="F6217" t="s">
        <v>48532</v>
      </c>
      <c r="G6217" t="s">
        <v>3989</v>
      </c>
      <c r="H6217">
        <v>929.173</v>
      </c>
      <c r="I6217">
        <v>38.5</v>
      </c>
      <c r="K6217" t="s">
        <v>48533</v>
      </c>
      <c r="L6217">
        <v>709385</v>
      </c>
      <c r="M6217">
        <v>0</v>
      </c>
      <c r="N6217" t="s">
        <v>9392</v>
      </c>
      <c r="O6217" t="s">
        <v>48534</v>
      </c>
    </row>
    <row r="6218" spans="1:16" x14ac:dyDescent="0.3">
      <c r="A6218" t="s">
        <v>48535</v>
      </c>
      <c r="B6218" t="s">
        <v>3923</v>
      </c>
      <c r="C6218" t="s">
        <v>48536</v>
      </c>
      <c r="D6218" t="s">
        <v>48537</v>
      </c>
      <c r="E6218" t="s">
        <v>48538</v>
      </c>
      <c r="F6218" t="s">
        <v>48539</v>
      </c>
      <c r="G6218" t="s">
        <v>3917</v>
      </c>
      <c r="H6218">
        <v>505.37400000000002</v>
      </c>
      <c r="I6218">
        <v>36.1</v>
      </c>
      <c r="K6218" t="s">
        <v>48540</v>
      </c>
      <c r="L6218">
        <v>155253</v>
      </c>
      <c r="M6218">
        <v>0</v>
      </c>
      <c r="N6218" t="s">
        <v>6286</v>
      </c>
      <c r="O6218" t="s">
        <v>48541</v>
      </c>
    </row>
    <row r="6219" spans="1:16" x14ac:dyDescent="0.3">
      <c r="A6219" t="s">
        <v>48542</v>
      </c>
      <c r="B6219" t="s">
        <v>4443</v>
      </c>
      <c r="C6219" t="s">
        <v>48543</v>
      </c>
      <c r="D6219" t="s">
        <v>48544</v>
      </c>
      <c r="E6219" t="s">
        <v>48545</v>
      </c>
      <c r="F6219" t="s">
        <v>48546</v>
      </c>
      <c r="G6219" t="s">
        <v>3917</v>
      </c>
      <c r="H6219">
        <v>2902.8</v>
      </c>
      <c r="I6219">
        <v>40.9</v>
      </c>
      <c r="K6219" t="s">
        <v>48547</v>
      </c>
      <c r="L6219">
        <v>1889</v>
      </c>
      <c r="M6219">
        <v>0</v>
      </c>
      <c r="N6219" t="s">
        <v>6286</v>
      </c>
      <c r="O6219" t="s">
        <v>48548</v>
      </c>
    </row>
    <row r="6220" spans="1:16" x14ac:dyDescent="0.3">
      <c r="A6220" t="s">
        <v>48549</v>
      </c>
      <c r="B6220" t="s">
        <v>3984</v>
      </c>
      <c r="C6220" t="s">
        <v>48550</v>
      </c>
      <c r="D6220" t="s">
        <v>48551</v>
      </c>
      <c r="E6220" t="s">
        <v>30021</v>
      </c>
      <c r="F6220" t="s">
        <v>48552</v>
      </c>
      <c r="G6220" t="s">
        <v>3917</v>
      </c>
      <c r="H6220">
        <v>38.5246</v>
      </c>
      <c r="I6220">
        <v>53</v>
      </c>
      <c r="K6220" t="s">
        <v>48553</v>
      </c>
      <c r="L6220">
        <v>274</v>
      </c>
      <c r="M6220">
        <v>0</v>
      </c>
      <c r="N6220" t="s">
        <v>6286</v>
      </c>
      <c r="O6220" t="s">
        <v>48554</v>
      </c>
    </row>
    <row r="6221" spans="1:16" x14ac:dyDescent="0.3">
      <c r="A6221" t="s">
        <v>48555</v>
      </c>
      <c r="B6221" t="s">
        <v>3984</v>
      </c>
      <c r="C6221" t="s">
        <v>48556</v>
      </c>
      <c r="D6221" t="s">
        <v>48557</v>
      </c>
      <c r="E6221" t="s">
        <v>48558</v>
      </c>
      <c r="F6221" t="s">
        <v>48559</v>
      </c>
      <c r="G6221" t="s">
        <v>3989</v>
      </c>
      <c r="H6221">
        <v>54.500599999999999</v>
      </c>
      <c r="I6221">
        <v>54.1</v>
      </c>
      <c r="K6221" t="s">
        <v>48560</v>
      </c>
      <c r="L6221">
        <v>178</v>
      </c>
      <c r="M6221">
        <v>0</v>
      </c>
      <c r="N6221" t="s">
        <v>48561</v>
      </c>
      <c r="O6221" t="s">
        <v>48562</v>
      </c>
    </row>
    <row r="6222" spans="1:16" x14ac:dyDescent="0.3">
      <c r="A6222" t="s">
        <v>48563</v>
      </c>
      <c r="B6222" t="s">
        <v>3984</v>
      </c>
      <c r="C6222" t="s">
        <v>48564</v>
      </c>
      <c r="D6222" t="s">
        <v>48565</v>
      </c>
      <c r="E6222" t="s">
        <v>26155</v>
      </c>
      <c r="F6222" t="s">
        <v>48566</v>
      </c>
      <c r="G6222" t="s">
        <v>3917</v>
      </c>
      <c r="H6222">
        <v>54.6374</v>
      </c>
      <c r="I6222">
        <v>53.4</v>
      </c>
      <c r="K6222" t="s">
        <v>48567</v>
      </c>
      <c r="L6222">
        <v>5057</v>
      </c>
      <c r="M6222">
        <v>0</v>
      </c>
      <c r="N6222" t="s">
        <v>26158</v>
      </c>
      <c r="O6222" t="s">
        <v>48568</v>
      </c>
    </row>
    <row r="6223" spans="1:16" x14ac:dyDescent="0.3">
      <c r="A6223" t="s">
        <v>48569</v>
      </c>
      <c r="B6223" t="s">
        <v>3923</v>
      </c>
      <c r="C6223" t="s">
        <v>48570</v>
      </c>
      <c r="D6223" t="s">
        <v>48571</v>
      </c>
      <c r="E6223" t="s">
        <v>48572</v>
      </c>
      <c r="F6223" t="s">
        <v>48573</v>
      </c>
      <c r="G6223" t="s">
        <v>3917</v>
      </c>
      <c r="H6223">
        <v>616.18299999999999</v>
      </c>
      <c r="I6223">
        <v>44.8</v>
      </c>
      <c r="K6223" t="s">
        <v>48574</v>
      </c>
      <c r="L6223">
        <v>5869</v>
      </c>
      <c r="M6223">
        <v>0</v>
      </c>
      <c r="N6223" t="s">
        <v>13088</v>
      </c>
      <c r="O6223" t="s">
        <v>48575</v>
      </c>
    </row>
    <row r="6224" spans="1:16" x14ac:dyDescent="0.3">
      <c r="A6224" t="s">
        <v>48576</v>
      </c>
      <c r="B6224" t="s">
        <v>4267</v>
      </c>
      <c r="C6224" t="s">
        <v>48577</v>
      </c>
      <c r="D6224" t="s">
        <v>48578</v>
      </c>
      <c r="E6224" t="s">
        <v>48579</v>
      </c>
      <c r="F6224" t="s">
        <v>48580</v>
      </c>
      <c r="G6224" t="s">
        <v>3917</v>
      </c>
      <c r="H6224">
        <v>812.06899999999996</v>
      </c>
      <c r="I6224">
        <v>39.9</v>
      </c>
      <c r="K6224" t="s">
        <v>48581</v>
      </c>
      <c r="L6224">
        <v>143039</v>
      </c>
      <c r="M6224">
        <v>0</v>
      </c>
      <c r="N6224" t="s">
        <v>13088</v>
      </c>
      <c r="O6224" t="s">
        <v>48582</v>
      </c>
    </row>
    <row r="6225" spans="1:17" x14ac:dyDescent="0.3">
      <c r="A6225" t="s">
        <v>48583</v>
      </c>
      <c r="B6225" t="s">
        <v>3984</v>
      </c>
      <c r="C6225">
        <v>633</v>
      </c>
      <c r="D6225" t="s">
        <v>48584</v>
      </c>
      <c r="E6225" t="s">
        <v>29925</v>
      </c>
      <c r="F6225" t="s">
        <v>48585</v>
      </c>
      <c r="G6225" t="s">
        <v>3989</v>
      </c>
      <c r="H6225">
        <v>48.314399999999999</v>
      </c>
      <c r="I6225">
        <v>40.4</v>
      </c>
      <c r="K6225" t="s">
        <v>48586</v>
      </c>
      <c r="L6225">
        <v>16</v>
      </c>
      <c r="M6225">
        <v>11870</v>
      </c>
      <c r="N6225" t="s">
        <v>13088</v>
      </c>
      <c r="O6225" t="s">
        <v>48587</v>
      </c>
      <c r="Q6225">
        <v>25</v>
      </c>
    </row>
    <row r="6226" spans="1:17" x14ac:dyDescent="0.3">
      <c r="A6226" t="s">
        <v>48588</v>
      </c>
      <c r="B6226" t="s">
        <v>3984</v>
      </c>
      <c r="C6226" t="s">
        <v>48589</v>
      </c>
      <c r="D6226" t="s">
        <v>48590</v>
      </c>
      <c r="E6226" t="s">
        <v>29925</v>
      </c>
      <c r="F6226" t="s">
        <v>48591</v>
      </c>
      <c r="G6226" t="s">
        <v>3989</v>
      </c>
      <c r="H6226">
        <v>42.981900000000003</v>
      </c>
      <c r="I6226">
        <v>40.700000000000003</v>
      </c>
      <c r="K6226" t="s">
        <v>48592</v>
      </c>
      <c r="L6226">
        <v>59</v>
      </c>
      <c r="M6226">
        <v>12210</v>
      </c>
      <c r="N6226" t="s">
        <v>13088</v>
      </c>
      <c r="O6226" t="s">
        <v>48593</v>
      </c>
      <c r="P6226" t="s">
        <v>48594</v>
      </c>
    </row>
    <row r="6227" spans="1:17" x14ac:dyDescent="0.3">
      <c r="A6227" t="s">
        <v>48595</v>
      </c>
      <c r="B6227" t="s">
        <v>3984</v>
      </c>
      <c r="C6227" t="s">
        <v>48596</v>
      </c>
      <c r="D6227" t="s">
        <v>48597</v>
      </c>
      <c r="E6227" t="s">
        <v>29925</v>
      </c>
      <c r="F6227" t="s">
        <v>48598</v>
      </c>
      <c r="G6227" t="s">
        <v>3989</v>
      </c>
      <c r="H6227">
        <v>45.684899999999999</v>
      </c>
      <c r="I6227">
        <v>38.799999999999997</v>
      </c>
      <c r="K6227" t="s">
        <v>48599</v>
      </c>
      <c r="L6227">
        <v>27</v>
      </c>
      <c r="M6227">
        <v>12073</v>
      </c>
      <c r="N6227" t="s">
        <v>13088</v>
      </c>
      <c r="O6227" t="s">
        <v>48600</v>
      </c>
    </row>
    <row r="6228" spans="1:17" x14ac:dyDescent="0.3">
      <c r="A6228" t="s">
        <v>48601</v>
      </c>
      <c r="B6228" t="s">
        <v>3984</v>
      </c>
      <c r="C6228" t="s">
        <v>48602</v>
      </c>
      <c r="D6228" t="s">
        <v>48603</v>
      </c>
      <c r="E6228" t="s">
        <v>29925</v>
      </c>
      <c r="F6228" t="s">
        <v>48604</v>
      </c>
      <c r="G6228" t="s">
        <v>3989</v>
      </c>
      <c r="H6228">
        <v>61.289299999999997</v>
      </c>
      <c r="I6228">
        <v>38.5</v>
      </c>
      <c r="K6228" t="s">
        <v>48605</v>
      </c>
      <c r="L6228">
        <v>47</v>
      </c>
      <c r="M6228">
        <v>12202</v>
      </c>
      <c r="N6228" t="s">
        <v>13088</v>
      </c>
      <c r="O6228" t="s">
        <v>48606</v>
      </c>
      <c r="P6228" t="s">
        <v>48607</v>
      </c>
    </row>
    <row r="6229" spans="1:17" x14ac:dyDescent="0.3">
      <c r="A6229" t="s">
        <v>48608</v>
      </c>
      <c r="B6229" t="s">
        <v>3984</v>
      </c>
      <c r="C6229" t="s">
        <v>48609</v>
      </c>
      <c r="D6229" t="s">
        <v>48610</v>
      </c>
      <c r="E6229" t="s">
        <v>29925</v>
      </c>
      <c r="F6229" t="s">
        <v>48611</v>
      </c>
      <c r="G6229" t="s">
        <v>3989</v>
      </c>
      <c r="H6229">
        <v>54.602200000000003</v>
      </c>
      <c r="I6229">
        <v>37.4</v>
      </c>
      <c r="K6229" t="s">
        <v>48612</v>
      </c>
      <c r="L6229">
        <v>29</v>
      </c>
      <c r="M6229">
        <v>11963</v>
      </c>
      <c r="N6229" t="s">
        <v>13088</v>
      </c>
      <c r="O6229" t="s">
        <v>48613</v>
      </c>
    </row>
    <row r="6230" spans="1:17" x14ac:dyDescent="0.3">
      <c r="A6230" t="s">
        <v>48614</v>
      </c>
      <c r="B6230" t="s">
        <v>3984</v>
      </c>
      <c r="C6230" t="s">
        <v>48615</v>
      </c>
      <c r="D6230" t="s">
        <v>48616</v>
      </c>
      <c r="E6230" t="s">
        <v>29925</v>
      </c>
      <c r="F6230" t="s">
        <v>48617</v>
      </c>
      <c r="G6230" t="s">
        <v>3989</v>
      </c>
      <c r="H6230">
        <v>44.366900000000001</v>
      </c>
      <c r="I6230">
        <v>40.799999999999997</v>
      </c>
      <c r="K6230" t="s">
        <v>48618</v>
      </c>
      <c r="L6230">
        <v>76</v>
      </c>
      <c r="M6230">
        <v>12476</v>
      </c>
      <c r="N6230" t="s">
        <v>13088</v>
      </c>
      <c r="O6230" t="s">
        <v>48619</v>
      </c>
      <c r="P6230" t="s">
        <v>48620</v>
      </c>
    </row>
    <row r="6231" spans="1:17" x14ac:dyDescent="0.3">
      <c r="A6231" t="s">
        <v>48621</v>
      </c>
      <c r="B6231" t="s">
        <v>4347</v>
      </c>
      <c r="C6231" t="s">
        <v>48622</v>
      </c>
      <c r="D6231" t="s">
        <v>48623</v>
      </c>
      <c r="E6231" t="s">
        <v>48624</v>
      </c>
      <c r="F6231" t="s">
        <v>48625</v>
      </c>
      <c r="G6231" t="s">
        <v>3917</v>
      </c>
      <c r="H6231">
        <v>79.838399999999993</v>
      </c>
      <c r="I6231">
        <v>51.2</v>
      </c>
      <c r="K6231" t="s">
        <v>48626</v>
      </c>
      <c r="L6231">
        <v>1682</v>
      </c>
      <c r="M6231">
        <v>22782</v>
      </c>
      <c r="N6231" t="s">
        <v>13088</v>
      </c>
      <c r="O6231" t="s">
        <v>48627</v>
      </c>
    </row>
    <row r="6232" spans="1:17" x14ac:dyDescent="0.3">
      <c r="A6232" t="s">
        <v>48628</v>
      </c>
      <c r="B6232" t="s">
        <v>3984</v>
      </c>
      <c r="C6232" t="s">
        <v>48629</v>
      </c>
      <c r="D6232" t="s">
        <v>48630</v>
      </c>
      <c r="E6232" t="s">
        <v>45099</v>
      </c>
      <c r="F6232" t="s">
        <v>48631</v>
      </c>
      <c r="G6232" t="s">
        <v>3917</v>
      </c>
      <c r="H6232">
        <v>40.939100000000003</v>
      </c>
      <c r="I6232">
        <v>49</v>
      </c>
      <c r="K6232" t="s">
        <v>48632</v>
      </c>
      <c r="L6232">
        <v>624</v>
      </c>
      <c r="M6232">
        <v>0</v>
      </c>
      <c r="N6232" t="s">
        <v>13088</v>
      </c>
      <c r="O6232" t="s">
        <v>48633</v>
      </c>
    </row>
    <row r="6233" spans="1:17" x14ac:dyDescent="0.3">
      <c r="A6233" t="s">
        <v>3792</v>
      </c>
      <c r="B6233" t="s">
        <v>3984</v>
      </c>
      <c r="C6233" t="s">
        <v>48634</v>
      </c>
      <c r="D6233" t="s">
        <v>48635</v>
      </c>
      <c r="E6233" t="s">
        <v>45092</v>
      </c>
      <c r="F6233" t="s">
        <v>48636</v>
      </c>
      <c r="G6233" t="s">
        <v>3917</v>
      </c>
      <c r="H6233">
        <v>46.8855</v>
      </c>
      <c r="I6233">
        <v>48.8</v>
      </c>
      <c r="K6233" t="s">
        <v>48637</v>
      </c>
      <c r="L6233">
        <v>1404</v>
      </c>
      <c r="M6233">
        <v>0</v>
      </c>
      <c r="N6233" t="s">
        <v>13088</v>
      </c>
      <c r="O6233" t="s">
        <v>48638</v>
      </c>
      <c r="Q6233">
        <v>25</v>
      </c>
    </row>
    <row r="6234" spans="1:17" x14ac:dyDescent="0.3">
      <c r="A6234" t="s">
        <v>510</v>
      </c>
      <c r="B6234" t="s">
        <v>3984</v>
      </c>
      <c r="C6234" t="s">
        <v>48639</v>
      </c>
      <c r="D6234" t="s">
        <v>48640</v>
      </c>
      <c r="E6234" t="s">
        <v>44944</v>
      </c>
      <c r="F6234" t="s">
        <v>48641</v>
      </c>
      <c r="G6234" t="s">
        <v>3917</v>
      </c>
      <c r="H6234">
        <v>37.92</v>
      </c>
      <c r="I6234">
        <v>48.3</v>
      </c>
      <c r="K6234" t="s">
        <v>48642</v>
      </c>
      <c r="L6234">
        <v>504</v>
      </c>
      <c r="M6234">
        <v>0</v>
      </c>
      <c r="N6234" t="s">
        <v>13088</v>
      </c>
      <c r="O6234" t="s">
        <v>48643</v>
      </c>
      <c r="Q6234">
        <v>25</v>
      </c>
    </row>
    <row r="6235" spans="1:17" x14ac:dyDescent="0.3">
      <c r="A6235" t="s">
        <v>48644</v>
      </c>
      <c r="B6235" t="s">
        <v>3984</v>
      </c>
      <c r="C6235" t="s">
        <v>48645</v>
      </c>
      <c r="D6235" t="s">
        <v>48646</v>
      </c>
      <c r="E6235" t="s">
        <v>45099</v>
      </c>
      <c r="F6235" t="s">
        <v>48647</v>
      </c>
      <c r="G6235" t="s">
        <v>3917</v>
      </c>
      <c r="H6235">
        <v>43.920999999999999</v>
      </c>
      <c r="I6235">
        <v>48.7</v>
      </c>
      <c r="K6235" t="s">
        <v>48648</v>
      </c>
      <c r="L6235">
        <v>1502</v>
      </c>
      <c r="M6235">
        <v>0</v>
      </c>
      <c r="N6235" t="s">
        <v>13088</v>
      </c>
      <c r="O6235" t="s">
        <v>48649</v>
      </c>
    </row>
    <row r="6236" spans="1:17" x14ac:dyDescent="0.3">
      <c r="A6236" t="s">
        <v>48650</v>
      </c>
      <c r="B6236" t="s">
        <v>3984</v>
      </c>
      <c r="C6236" t="s">
        <v>48651</v>
      </c>
      <c r="D6236" t="s">
        <v>48652</v>
      </c>
      <c r="E6236" t="s">
        <v>32676</v>
      </c>
      <c r="F6236" t="s">
        <v>48653</v>
      </c>
      <c r="G6236" t="s">
        <v>3917</v>
      </c>
      <c r="H6236">
        <v>35.6738</v>
      </c>
      <c r="I6236">
        <v>48.2</v>
      </c>
      <c r="K6236" t="s">
        <v>48654</v>
      </c>
      <c r="L6236">
        <v>320</v>
      </c>
      <c r="M6236">
        <v>0</v>
      </c>
      <c r="N6236" t="s">
        <v>13088</v>
      </c>
      <c r="O6236" t="s">
        <v>48655</v>
      </c>
    </row>
    <row r="6237" spans="1:17" x14ac:dyDescent="0.3">
      <c r="A6237" t="s">
        <v>48656</v>
      </c>
      <c r="B6237" t="s">
        <v>3984</v>
      </c>
      <c r="C6237" t="s">
        <v>48657</v>
      </c>
      <c r="D6237" t="s">
        <v>48658</v>
      </c>
      <c r="E6237" t="s">
        <v>44944</v>
      </c>
      <c r="F6237" t="s">
        <v>48659</v>
      </c>
      <c r="G6237" t="s">
        <v>3917</v>
      </c>
      <c r="H6237">
        <v>41.372700000000002</v>
      </c>
      <c r="I6237">
        <v>48.2</v>
      </c>
      <c r="K6237" t="s">
        <v>48660</v>
      </c>
      <c r="L6237">
        <v>1534</v>
      </c>
      <c r="M6237">
        <v>0</v>
      </c>
      <c r="N6237" t="s">
        <v>13088</v>
      </c>
      <c r="O6237" t="s">
        <v>48661</v>
      </c>
    </row>
    <row r="6238" spans="1:17" x14ac:dyDescent="0.3">
      <c r="A6238" t="s">
        <v>48662</v>
      </c>
      <c r="B6238" t="s">
        <v>3984</v>
      </c>
      <c r="C6238" t="s">
        <v>48663</v>
      </c>
      <c r="D6238" t="s">
        <v>48664</v>
      </c>
      <c r="E6238" t="s">
        <v>32676</v>
      </c>
      <c r="F6238" t="s">
        <v>48665</v>
      </c>
      <c r="G6238" t="s">
        <v>3917</v>
      </c>
      <c r="H6238">
        <v>37.0169</v>
      </c>
      <c r="I6238">
        <v>48.1</v>
      </c>
      <c r="K6238" t="s">
        <v>48666</v>
      </c>
      <c r="L6238">
        <v>604</v>
      </c>
      <c r="M6238">
        <v>0</v>
      </c>
      <c r="N6238" t="s">
        <v>13088</v>
      </c>
      <c r="O6238" t="s">
        <v>48667</v>
      </c>
    </row>
    <row r="6239" spans="1:17" x14ac:dyDescent="0.3">
      <c r="A6239" t="s">
        <v>48668</v>
      </c>
      <c r="B6239" t="s">
        <v>3923</v>
      </c>
      <c r="C6239" t="s">
        <v>48669</v>
      </c>
      <c r="D6239" t="s">
        <v>48670</v>
      </c>
      <c r="E6239" t="s">
        <v>48572</v>
      </c>
      <c r="F6239" t="s">
        <v>48671</v>
      </c>
      <c r="G6239" t="s">
        <v>3917</v>
      </c>
      <c r="H6239">
        <v>339.77199999999999</v>
      </c>
      <c r="I6239">
        <v>32.5</v>
      </c>
      <c r="K6239" t="s">
        <v>48672</v>
      </c>
      <c r="L6239">
        <v>3857</v>
      </c>
      <c r="M6239">
        <v>0</v>
      </c>
      <c r="N6239" t="s">
        <v>13088</v>
      </c>
      <c r="O6239" t="s">
        <v>48673</v>
      </c>
    </row>
    <row r="6240" spans="1:17" x14ac:dyDescent="0.3">
      <c r="A6240" t="s">
        <v>48674</v>
      </c>
      <c r="B6240" t="s">
        <v>3984</v>
      </c>
      <c r="C6240" t="s">
        <v>48675</v>
      </c>
      <c r="D6240" t="s">
        <v>48676</v>
      </c>
      <c r="E6240" t="s">
        <v>32676</v>
      </c>
      <c r="F6240" t="s">
        <v>48677</v>
      </c>
      <c r="G6240" t="s">
        <v>3917</v>
      </c>
      <c r="H6240">
        <v>34.841999999999999</v>
      </c>
      <c r="I6240">
        <v>48.2</v>
      </c>
      <c r="K6240" t="s">
        <v>48678</v>
      </c>
      <c r="L6240">
        <v>1605</v>
      </c>
      <c r="M6240">
        <v>0</v>
      </c>
      <c r="N6240" t="s">
        <v>13088</v>
      </c>
      <c r="O6240" t="s">
        <v>48679</v>
      </c>
    </row>
    <row r="6241" spans="1:17" x14ac:dyDescent="0.3">
      <c r="A6241" t="s">
        <v>48680</v>
      </c>
      <c r="B6241" t="s">
        <v>3984</v>
      </c>
      <c r="C6241" t="s">
        <v>48681</v>
      </c>
      <c r="D6241" t="s">
        <v>48682</v>
      </c>
      <c r="E6241" t="s">
        <v>32676</v>
      </c>
      <c r="F6241" t="s">
        <v>48683</v>
      </c>
      <c r="G6241" t="s">
        <v>3917</v>
      </c>
      <c r="H6241">
        <v>40.622</v>
      </c>
      <c r="I6241">
        <v>48.3</v>
      </c>
      <c r="K6241" t="s">
        <v>48684</v>
      </c>
      <c r="L6241">
        <v>3011</v>
      </c>
      <c r="M6241">
        <v>0</v>
      </c>
      <c r="N6241" t="s">
        <v>13088</v>
      </c>
      <c r="O6241" t="s">
        <v>48685</v>
      </c>
    </row>
    <row r="6242" spans="1:17" x14ac:dyDescent="0.3">
      <c r="A6242" t="s">
        <v>48686</v>
      </c>
      <c r="B6242" t="s">
        <v>3984</v>
      </c>
      <c r="C6242" t="s">
        <v>48687</v>
      </c>
      <c r="D6242" t="s">
        <v>48688</v>
      </c>
      <c r="E6242" t="s">
        <v>48369</v>
      </c>
      <c r="F6242" t="s">
        <v>48689</v>
      </c>
      <c r="G6242" t="s">
        <v>3917</v>
      </c>
      <c r="H6242">
        <v>35.238999999999997</v>
      </c>
      <c r="I6242">
        <v>52.2</v>
      </c>
      <c r="K6242" t="s">
        <v>48690</v>
      </c>
      <c r="L6242">
        <v>1868</v>
      </c>
      <c r="M6242">
        <v>0</v>
      </c>
      <c r="N6242" t="s">
        <v>13088</v>
      </c>
      <c r="O6242" t="s">
        <v>48691</v>
      </c>
      <c r="Q6242">
        <v>25</v>
      </c>
    </row>
    <row r="6243" spans="1:17" x14ac:dyDescent="0.3">
      <c r="A6243" t="s">
        <v>48692</v>
      </c>
      <c r="B6243" t="s">
        <v>3923</v>
      </c>
      <c r="D6243" t="s">
        <v>48693</v>
      </c>
      <c r="E6243" t="s">
        <v>48694</v>
      </c>
      <c r="F6243" t="s">
        <v>48695</v>
      </c>
      <c r="G6243" t="s">
        <v>3917</v>
      </c>
      <c r="H6243">
        <v>2074.8000000000002</v>
      </c>
      <c r="I6243">
        <v>45.5</v>
      </c>
      <c r="K6243" t="s">
        <v>48696</v>
      </c>
      <c r="L6243">
        <v>919</v>
      </c>
      <c r="M6243">
        <v>68287</v>
      </c>
      <c r="N6243" t="s">
        <v>9722</v>
      </c>
      <c r="O6243" t="s">
        <v>48697</v>
      </c>
    </row>
    <row r="6244" spans="1:17" x14ac:dyDescent="0.3">
      <c r="A6244" t="s">
        <v>48698</v>
      </c>
      <c r="B6244" t="s">
        <v>3984</v>
      </c>
      <c r="C6244" t="s">
        <v>48699</v>
      </c>
      <c r="D6244" t="s">
        <v>48700</v>
      </c>
      <c r="E6244" t="s">
        <v>48701</v>
      </c>
      <c r="F6244" t="s">
        <v>48702</v>
      </c>
      <c r="G6244" t="s">
        <v>3989</v>
      </c>
      <c r="H6244">
        <v>50.196800000000003</v>
      </c>
      <c r="I6244">
        <v>46.6</v>
      </c>
      <c r="K6244" t="s">
        <v>48703</v>
      </c>
      <c r="L6244">
        <v>898</v>
      </c>
      <c r="M6244">
        <v>0</v>
      </c>
      <c r="N6244" t="s">
        <v>19934</v>
      </c>
      <c r="O6244" t="s">
        <v>48704</v>
      </c>
    </row>
    <row r="6245" spans="1:17" x14ac:dyDescent="0.3">
      <c r="A6245" t="s">
        <v>48705</v>
      </c>
      <c r="B6245" t="s">
        <v>3984</v>
      </c>
      <c r="C6245" t="s">
        <v>48706</v>
      </c>
      <c r="D6245" t="s">
        <v>48707</v>
      </c>
      <c r="E6245" t="s">
        <v>48708</v>
      </c>
      <c r="F6245" t="s">
        <v>48709</v>
      </c>
      <c r="G6245" t="s">
        <v>3989</v>
      </c>
      <c r="H6245">
        <v>45.013399999999997</v>
      </c>
      <c r="I6245">
        <v>48.3</v>
      </c>
      <c r="K6245" t="s">
        <v>48710</v>
      </c>
      <c r="L6245">
        <v>88</v>
      </c>
      <c r="M6245">
        <v>0</v>
      </c>
      <c r="N6245" t="s">
        <v>19934</v>
      </c>
      <c r="O6245" t="s">
        <v>48711</v>
      </c>
    </row>
    <row r="6246" spans="1:17" x14ac:dyDescent="0.3">
      <c r="A6246" t="s">
        <v>48712</v>
      </c>
      <c r="B6246" t="s">
        <v>4226</v>
      </c>
      <c r="C6246" t="s">
        <v>48713</v>
      </c>
      <c r="D6246" t="s">
        <v>48714</v>
      </c>
      <c r="E6246" t="s">
        <v>48715</v>
      </c>
      <c r="F6246" t="s">
        <v>48716</v>
      </c>
      <c r="G6246" t="s">
        <v>3906</v>
      </c>
      <c r="H6246">
        <v>156.94399999999999</v>
      </c>
      <c r="I6246">
        <v>26.4739</v>
      </c>
      <c r="J6246" t="s">
        <v>48717</v>
      </c>
      <c r="K6246" t="s">
        <v>48718</v>
      </c>
      <c r="L6246">
        <v>24</v>
      </c>
      <c r="M6246">
        <v>11504</v>
      </c>
      <c r="N6246" t="s">
        <v>12831</v>
      </c>
      <c r="O6246" t="s">
        <v>48719</v>
      </c>
    </row>
    <row r="6247" spans="1:17" x14ac:dyDescent="0.3">
      <c r="A6247" t="s">
        <v>48720</v>
      </c>
      <c r="B6247" t="s">
        <v>3984</v>
      </c>
      <c r="C6247" t="s">
        <v>48721</v>
      </c>
      <c r="D6247" t="s">
        <v>48722</v>
      </c>
      <c r="E6247" t="s">
        <v>48723</v>
      </c>
      <c r="F6247" t="s">
        <v>48724</v>
      </c>
      <c r="G6247" t="s">
        <v>3917</v>
      </c>
      <c r="H6247">
        <v>55.521500000000003</v>
      </c>
      <c r="I6247">
        <v>44.9</v>
      </c>
      <c r="K6247" t="s">
        <v>48725</v>
      </c>
      <c r="L6247">
        <v>3740</v>
      </c>
      <c r="M6247">
        <v>0</v>
      </c>
      <c r="N6247" t="s">
        <v>48726</v>
      </c>
      <c r="O6247" t="s">
        <v>48727</v>
      </c>
    </row>
    <row r="6248" spans="1:17" x14ac:dyDescent="0.3">
      <c r="A6248" t="s">
        <v>48728</v>
      </c>
      <c r="B6248" t="s">
        <v>3923</v>
      </c>
      <c r="C6248" t="s">
        <v>48729</v>
      </c>
      <c r="D6248" t="s">
        <v>48730</v>
      </c>
      <c r="E6248" t="s">
        <v>48731</v>
      </c>
      <c r="F6248" t="s">
        <v>48732</v>
      </c>
      <c r="G6248" t="s">
        <v>3906</v>
      </c>
      <c r="H6248">
        <v>544.19200000000001</v>
      </c>
      <c r="I6248">
        <v>39.6646</v>
      </c>
      <c r="J6248" t="s">
        <v>48733</v>
      </c>
      <c r="K6248" t="s">
        <v>48734</v>
      </c>
      <c r="L6248">
        <v>15033</v>
      </c>
      <c r="M6248">
        <v>45647</v>
      </c>
      <c r="N6248" t="s">
        <v>6286</v>
      </c>
      <c r="O6248" t="s">
        <v>48735</v>
      </c>
    </row>
    <row r="6249" spans="1:17" x14ac:dyDescent="0.3">
      <c r="A6249" t="s">
        <v>566</v>
      </c>
      <c r="B6249" t="s">
        <v>3984</v>
      </c>
      <c r="C6249" t="s">
        <v>48736</v>
      </c>
      <c r="D6249" t="s">
        <v>48737</v>
      </c>
      <c r="E6249" t="s">
        <v>48738</v>
      </c>
      <c r="F6249" t="s">
        <v>48739</v>
      </c>
      <c r="G6249" t="s">
        <v>3989</v>
      </c>
      <c r="H6249">
        <v>16.473600000000001</v>
      </c>
      <c r="I6249">
        <v>45.8</v>
      </c>
      <c r="K6249" t="s">
        <v>48740</v>
      </c>
      <c r="L6249">
        <v>16</v>
      </c>
      <c r="M6249">
        <v>6939</v>
      </c>
      <c r="N6249" t="s">
        <v>12831</v>
      </c>
      <c r="O6249" t="s">
        <v>48741</v>
      </c>
    </row>
    <row r="6250" spans="1:17" x14ac:dyDescent="0.3">
      <c r="A6250" t="s">
        <v>48742</v>
      </c>
      <c r="B6250" t="s">
        <v>4347</v>
      </c>
      <c r="C6250" t="s">
        <v>48743</v>
      </c>
      <c r="D6250" t="s">
        <v>48744</v>
      </c>
      <c r="E6250" t="s">
        <v>48745</v>
      </c>
      <c r="F6250" t="s">
        <v>48746</v>
      </c>
      <c r="G6250" t="s">
        <v>3989</v>
      </c>
      <c r="H6250">
        <v>64.896600000000007</v>
      </c>
      <c r="I6250">
        <v>51.3</v>
      </c>
      <c r="K6250" t="s">
        <v>48747</v>
      </c>
      <c r="L6250">
        <v>171</v>
      </c>
      <c r="M6250">
        <v>15046</v>
      </c>
      <c r="N6250" t="s">
        <v>38248</v>
      </c>
      <c r="O6250" t="s">
        <v>48748</v>
      </c>
    </row>
    <row r="6251" spans="1:17" x14ac:dyDescent="0.3">
      <c r="A6251" t="s">
        <v>48749</v>
      </c>
      <c r="B6251" t="s">
        <v>4367</v>
      </c>
      <c r="C6251" t="s">
        <v>48750</v>
      </c>
      <c r="D6251" t="s">
        <v>48751</v>
      </c>
      <c r="E6251" t="s">
        <v>48752</v>
      </c>
      <c r="F6251" t="s">
        <v>48753</v>
      </c>
      <c r="G6251" t="s">
        <v>3906</v>
      </c>
      <c r="H6251">
        <v>1218.32</v>
      </c>
      <c r="I6251">
        <v>41.776299999999999</v>
      </c>
      <c r="J6251" t="s">
        <v>48754</v>
      </c>
      <c r="K6251" t="s">
        <v>48755</v>
      </c>
      <c r="L6251">
        <v>18998</v>
      </c>
      <c r="M6251">
        <v>24104</v>
      </c>
      <c r="N6251" t="s">
        <v>38248</v>
      </c>
      <c r="O6251" t="s">
        <v>48756</v>
      </c>
      <c r="P6251" t="s">
        <v>48757</v>
      </c>
    </row>
    <row r="6252" spans="1:17" x14ac:dyDescent="0.3">
      <c r="A6252" t="s">
        <v>48758</v>
      </c>
      <c r="B6252" t="s">
        <v>4347</v>
      </c>
      <c r="C6252" t="s">
        <v>48759</v>
      </c>
      <c r="D6252" t="s">
        <v>48760</v>
      </c>
      <c r="E6252" t="s">
        <v>48761</v>
      </c>
      <c r="F6252" t="s">
        <v>48762</v>
      </c>
      <c r="G6252" t="s">
        <v>3989</v>
      </c>
      <c r="H6252">
        <v>66.044300000000007</v>
      </c>
      <c r="I6252">
        <v>49.4</v>
      </c>
      <c r="K6252" t="s">
        <v>48763</v>
      </c>
      <c r="L6252">
        <v>701</v>
      </c>
      <c r="M6252">
        <v>17823</v>
      </c>
      <c r="N6252" t="s">
        <v>16744</v>
      </c>
      <c r="O6252" t="s">
        <v>48764</v>
      </c>
    </row>
    <row r="6253" spans="1:17" x14ac:dyDescent="0.3">
      <c r="A6253" t="s">
        <v>48765</v>
      </c>
      <c r="B6253" t="s">
        <v>4347</v>
      </c>
      <c r="C6253" t="s">
        <v>48766</v>
      </c>
      <c r="D6253" t="s">
        <v>48767</v>
      </c>
      <c r="E6253" t="s">
        <v>48768</v>
      </c>
      <c r="F6253" t="s">
        <v>48769</v>
      </c>
      <c r="G6253" t="s">
        <v>3989</v>
      </c>
      <c r="H6253">
        <v>37.117199999999997</v>
      </c>
      <c r="I6253">
        <v>48.7</v>
      </c>
      <c r="K6253" t="s">
        <v>48770</v>
      </c>
      <c r="L6253">
        <v>41</v>
      </c>
      <c r="M6253">
        <v>13637</v>
      </c>
      <c r="N6253" t="s">
        <v>16744</v>
      </c>
      <c r="O6253" t="s">
        <v>48771</v>
      </c>
    </row>
    <row r="6254" spans="1:17" x14ac:dyDescent="0.3">
      <c r="A6254" t="s">
        <v>48772</v>
      </c>
      <c r="B6254" t="s">
        <v>3923</v>
      </c>
      <c r="C6254" t="s">
        <v>48773</v>
      </c>
      <c r="D6254" t="s">
        <v>48774</v>
      </c>
      <c r="E6254" t="s">
        <v>48775</v>
      </c>
      <c r="F6254" t="s">
        <v>48776</v>
      </c>
      <c r="G6254" t="s">
        <v>3917</v>
      </c>
      <c r="H6254">
        <v>1226.8900000000001</v>
      </c>
      <c r="I6254">
        <v>33</v>
      </c>
      <c r="K6254" t="s">
        <v>48777</v>
      </c>
      <c r="L6254">
        <v>10559</v>
      </c>
      <c r="M6254">
        <v>30330</v>
      </c>
      <c r="N6254" t="s">
        <v>48778</v>
      </c>
      <c r="O6254" t="s">
        <v>48779</v>
      </c>
    </row>
    <row r="6255" spans="1:17" x14ac:dyDescent="0.3">
      <c r="A6255" t="s">
        <v>48780</v>
      </c>
      <c r="B6255" t="s">
        <v>4226</v>
      </c>
      <c r="D6255" t="s">
        <v>48781</v>
      </c>
      <c r="E6255" t="s">
        <v>48782</v>
      </c>
      <c r="F6255" t="s">
        <v>48783</v>
      </c>
      <c r="G6255" t="s">
        <v>3989</v>
      </c>
      <c r="H6255">
        <v>739.40499999999997</v>
      </c>
      <c r="I6255">
        <v>36</v>
      </c>
      <c r="K6255" t="s">
        <v>48784</v>
      </c>
      <c r="L6255">
        <v>2347</v>
      </c>
      <c r="M6255">
        <v>0</v>
      </c>
      <c r="N6255" t="s">
        <v>48785</v>
      </c>
      <c r="O6255" t="s">
        <v>48786</v>
      </c>
    </row>
    <row r="6256" spans="1:17" x14ac:dyDescent="0.3">
      <c r="A6256" t="s">
        <v>48787</v>
      </c>
      <c r="B6256" t="s">
        <v>3923</v>
      </c>
      <c r="C6256" t="s">
        <v>48788</v>
      </c>
      <c r="D6256" t="s">
        <v>48789</v>
      </c>
      <c r="E6256" t="s">
        <v>48790</v>
      </c>
      <c r="F6256" t="s">
        <v>48791</v>
      </c>
      <c r="G6256" t="s">
        <v>3917</v>
      </c>
      <c r="H6256">
        <v>346.61500000000001</v>
      </c>
      <c r="I6256">
        <v>33</v>
      </c>
      <c r="K6256" t="s">
        <v>48792</v>
      </c>
      <c r="L6256">
        <v>17082</v>
      </c>
      <c r="M6256">
        <v>0</v>
      </c>
      <c r="N6256" t="s">
        <v>10329</v>
      </c>
      <c r="O6256" t="s">
        <v>48793</v>
      </c>
    </row>
    <row r="6257" spans="1:17" x14ac:dyDescent="0.3">
      <c r="A6257" t="s">
        <v>740</v>
      </c>
      <c r="B6257" t="s">
        <v>3984</v>
      </c>
      <c r="C6257" t="s">
        <v>48794</v>
      </c>
      <c r="D6257" t="s">
        <v>48795</v>
      </c>
      <c r="E6257" t="s">
        <v>48796</v>
      </c>
      <c r="F6257" t="s">
        <v>48797</v>
      </c>
      <c r="G6257" t="s">
        <v>3989</v>
      </c>
      <c r="H6257">
        <v>52.841000000000001</v>
      </c>
      <c r="I6257">
        <v>46.386600000000001</v>
      </c>
      <c r="J6257" t="s">
        <v>48798</v>
      </c>
      <c r="K6257" t="s">
        <v>48799</v>
      </c>
      <c r="L6257">
        <v>41</v>
      </c>
      <c r="M6257">
        <v>0</v>
      </c>
      <c r="N6257" t="s">
        <v>11420</v>
      </c>
      <c r="O6257" t="s">
        <v>48800</v>
      </c>
      <c r="Q6257">
        <v>25</v>
      </c>
    </row>
    <row r="6258" spans="1:17" x14ac:dyDescent="0.3">
      <c r="A6258" t="s">
        <v>48801</v>
      </c>
      <c r="B6258" t="s">
        <v>4198</v>
      </c>
      <c r="C6258" t="s">
        <v>48802</v>
      </c>
      <c r="D6258" t="s">
        <v>48803</v>
      </c>
      <c r="E6258" t="s">
        <v>48804</v>
      </c>
      <c r="F6258" t="s">
        <v>48805</v>
      </c>
      <c r="G6258" t="s">
        <v>3917</v>
      </c>
      <c r="H6258">
        <v>35.455500000000001</v>
      </c>
      <c r="I6258">
        <v>51.5</v>
      </c>
      <c r="K6258" t="s">
        <v>48806</v>
      </c>
      <c r="L6258">
        <v>2186</v>
      </c>
      <c r="M6258">
        <v>10312</v>
      </c>
      <c r="N6258" t="s">
        <v>12976</v>
      </c>
      <c r="O6258" t="s">
        <v>48807</v>
      </c>
    </row>
    <row r="6259" spans="1:17" x14ac:dyDescent="0.3">
      <c r="A6259" t="s">
        <v>48808</v>
      </c>
      <c r="B6259" t="s">
        <v>4347</v>
      </c>
      <c r="C6259" t="s">
        <v>48809</v>
      </c>
      <c r="D6259" t="s">
        <v>48810</v>
      </c>
      <c r="E6259" t="s">
        <v>48811</v>
      </c>
      <c r="F6259" t="s">
        <v>48812</v>
      </c>
      <c r="G6259" t="s">
        <v>3989</v>
      </c>
      <c r="H6259">
        <v>115.902</v>
      </c>
      <c r="I6259">
        <v>49.5</v>
      </c>
      <c r="K6259" t="s">
        <v>48813</v>
      </c>
      <c r="L6259">
        <v>2812</v>
      </c>
      <c r="M6259">
        <v>18941</v>
      </c>
      <c r="N6259" t="s">
        <v>16301</v>
      </c>
      <c r="O6259" t="s">
        <v>48814</v>
      </c>
    </row>
    <row r="6260" spans="1:17" x14ac:dyDescent="0.3">
      <c r="A6260" t="s">
        <v>48815</v>
      </c>
      <c r="B6260" t="s">
        <v>4347</v>
      </c>
      <c r="C6260" t="s">
        <v>48816</v>
      </c>
      <c r="D6260" t="s">
        <v>48817</v>
      </c>
      <c r="E6260" t="s">
        <v>48818</v>
      </c>
      <c r="F6260" t="s">
        <v>48819</v>
      </c>
      <c r="G6260" t="s">
        <v>3917</v>
      </c>
      <c r="H6260">
        <v>41.628500000000003</v>
      </c>
      <c r="I6260">
        <v>49.7</v>
      </c>
      <c r="K6260" t="s">
        <v>48820</v>
      </c>
      <c r="L6260">
        <v>680</v>
      </c>
      <c r="M6260">
        <v>15449</v>
      </c>
      <c r="N6260" t="s">
        <v>48821</v>
      </c>
      <c r="O6260" t="s">
        <v>48822</v>
      </c>
    </row>
    <row r="6261" spans="1:17" x14ac:dyDescent="0.3">
      <c r="A6261" t="s">
        <v>420</v>
      </c>
      <c r="B6261" t="s">
        <v>4347</v>
      </c>
      <c r="C6261" t="s">
        <v>48823</v>
      </c>
      <c r="D6261" t="s">
        <v>48824</v>
      </c>
      <c r="E6261" t="s">
        <v>48825</v>
      </c>
      <c r="F6261" t="s">
        <v>48826</v>
      </c>
      <c r="G6261" t="s">
        <v>3989</v>
      </c>
      <c r="H6261">
        <v>76.593199999999996</v>
      </c>
      <c r="I6261">
        <v>47.3</v>
      </c>
      <c r="K6261" t="s">
        <v>48827</v>
      </c>
      <c r="L6261">
        <v>817</v>
      </c>
      <c r="M6261">
        <v>16076</v>
      </c>
      <c r="N6261" t="s">
        <v>48821</v>
      </c>
      <c r="O6261" t="s">
        <v>48828</v>
      </c>
      <c r="Q6261">
        <v>20</v>
      </c>
    </row>
    <row r="6262" spans="1:17" x14ac:dyDescent="0.3">
      <c r="A6262" t="s">
        <v>48829</v>
      </c>
      <c r="B6262" t="s">
        <v>4347</v>
      </c>
      <c r="C6262" t="s">
        <v>48830</v>
      </c>
      <c r="D6262" t="s">
        <v>48831</v>
      </c>
      <c r="E6262" t="s">
        <v>48832</v>
      </c>
      <c r="F6262" t="s">
        <v>48833</v>
      </c>
      <c r="G6262" t="s">
        <v>3989</v>
      </c>
      <c r="H6262">
        <v>120.17400000000001</v>
      </c>
      <c r="I6262">
        <v>49.2</v>
      </c>
      <c r="K6262" t="s">
        <v>48834</v>
      </c>
      <c r="L6262">
        <v>614</v>
      </c>
      <c r="M6262">
        <v>16961</v>
      </c>
      <c r="N6262" t="s">
        <v>48821</v>
      </c>
      <c r="O6262" t="s">
        <v>48835</v>
      </c>
      <c r="P6262" t="s">
        <v>48836</v>
      </c>
    </row>
    <row r="6263" spans="1:17" x14ac:dyDescent="0.3">
      <c r="A6263" t="s">
        <v>48837</v>
      </c>
      <c r="B6263" t="s">
        <v>3984</v>
      </c>
      <c r="C6263" t="s">
        <v>48838</v>
      </c>
      <c r="D6263" t="s">
        <v>48839</v>
      </c>
      <c r="E6263" t="s">
        <v>48840</v>
      </c>
      <c r="F6263" t="s">
        <v>48841</v>
      </c>
      <c r="G6263" t="s">
        <v>3989</v>
      </c>
      <c r="H6263">
        <v>31.543299999999999</v>
      </c>
      <c r="I6263">
        <v>40.384099999999997</v>
      </c>
      <c r="J6263" t="s">
        <v>48842</v>
      </c>
      <c r="K6263" t="s">
        <v>48843</v>
      </c>
      <c r="L6263">
        <v>11</v>
      </c>
      <c r="M6263">
        <v>0</v>
      </c>
      <c r="N6263" t="s">
        <v>12096</v>
      </c>
      <c r="O6263" t="s">
        <v>48844</v>
      </c>
    </row>
    <row r="6264" spans="1:17" x14ac:dyDescent="0.3">
      <c r="A6264" t="s">
        <v>48845</v>
      </c>
      <c r="B6264" t="s">
        <v>4367</v>
      </c>
      <c r="C6264" t="s">
        <v>48846</v>
      </c>
      <c r="D6264" t="s">
        <v>48847</v>
      </c>
      <c r="E6264" t="s">
        <v>9504</v>
      </c>
      <c r="F6264" t="s">
        <v>48848</v>
      </c>
      <c r="G6264" t="s">
        <v>3917</v>
      </c>
      <c r="H6264">
        <v>743.03899999999999</v>
      </c>
      <c r="I6264">
        <v>40.200000000000003</v>
      </c>
      <c r="K6264" t="s">
        <v>48849</v>
      </c>
      <c r="L6264">
        <v>54461</v>
      </c>
      <c r="M6264">
        <v>0</v>
      </c>
      <c r="N6264" t="s">
        <v>48821</v>
      </c>
      <c r="O6264" t="s">
        <v>48850</v>
      </c>
    </row>
    <row r="6265" spans="1:17" x14ac:dyDescent="0.3">
      <c r="A6265" t="s">
        <v>48851</v>
      </c>
      <c r="B6265" t="s">
        <v>4367</v>
      </c>
      <c r="C6265" t="s">
        <v>48852</v>
      </c>
      <c r="D6265" t="s">
        <v>48853</v>
      </c>
      <c r="E6265" t="s">
        <v>9504</v>
      </c>
      <c r="F6265" t="s">
        <v>48854</v>
      </c>
      <c r="G6265" t="s">
        <v>3917</v>
      </c>
      <c r="H6265">
        <v>684.65099999999995</v>
      </c>
      <c r="I6265">
        <v>40.4</v>
      </c>
      <c r="K6265" t="s">
        <v>48855</v>
      </c>
      <c r="L6265">
        <v>61225</v>
      </c>
      <c r="M6265">
        <v>0</v>
      </c>
      <c r="N6265" t="s">
        <v>48821</v>
      </c>
      <c r="O6265" t="s">
        <v>48856</v>
      </c>
    </row>
    <row r="6266" spans="1:17" x14ac:dyDescent="0.3">
      <c r="A6266" t="s">
        <v>48857</v>
      </c>
      <c r="B6266" t="s">
        <v>4367</v>
      </c>
      <c r="C6266" t="s">
        <v>48858</v>
      </c>
      <c r="D6266" t="s">
        <v>48859</v>
      </c>
      <c r="E6266" t="s">
        <v>9504</v>
      </c>
      <c r="F6266" t="s">
        <v>48860</v>
      </c>
      <c r="G6266" t="s">
        <v>3917</v>
      </c>
      <c r="H6266">
        <v>725.81700000000001</v>
      </c>
      <c r="I6266">
        <v>40.5</v>
      </c>
      <c r="K6266" t="s">
        <v>48861</v>
      </c>
      <c r="L6266">
        <v>61069</v>
      </c>
      <c r="M6266">
        <v>0</v>
      </c>
      <c r="N6266" t="s">
        <v>48821</v>
      </c>
      <c r="O6266" t="s">
        <v>48862</v>
      </c>
    </row>
    <row r="6267" spans="1:17" x14ac:dyDescent="0.3">
      <c r="A6267" t="s">
        <v>48863</v>
      </c>
      <c r="B6267" t="s">
        <v>4367</v>
      </c>
      <c r="C6267" t="s">
        <v>48864</v>
      </c>
      <c r="D6267" t="s">
        <v>48865</v>
      </c>
      <c r="E6267" t="s">
        <v>9504</v>
      </c>
      <c r="F6267" t="s">
        <v>48866</v>
      </c>
      <c r="G6267" t="s">
        <v>3917</v>
      </c>
      <c r="H6267">
        <v>705.07500000000005</v>
      </c>
      <c r="I6267">
        <v>40.4</v>
      </c>
      <c r="K6267" t="s">
        <v>48867</v>
      </c>
      <c r="L6267">
        <v>65861</v>
      </c>
      <c r="M6267">
        <v>0</v>
      </c>
      <c r="N6267" t="s">
        <v>48821</v>
      </c>
      <c r="O6267" t="s">
        <v>48868</v>
      </c>
    </row>
    <row r="6268" spans="1:17" x14ac:dyDescent="0.3">
      <c r="A6268" t="s">
        <v>48869</v>
      </c>
      <c r="B6268" t="s">
        <v>4367</v>
      </c>
      <c r="C6268" t="s">
        <v>48870</v>
      </c>
      <c r="D6268" t="s">
        <v>48871</v>
      </c>
      <c r="E6268" t="s">
        <v>9504</v>
      </c>
      <c r="F6268" t="s">
        <v>48872</v>
      </c>
      <c r="G6268" t="s">
        <v>3917</v>
      </c>
      <c r="H6268">
        <v>682.29399999999998</v>
      </c>
      <c r="I6268">
        <v>40.299999999999997</v>
      </c>
      <c r="K6268" t="s">
        <v>48873</v>
      </c>
      <c r="L6268">
        <v>73984</v>
      </c>
      <c r="M6268">
        <v>0</v>
      </c>
      <c r="N6268" t="s">
        <v>9507</v>
      </c>
      <c r="O6268" t="s">
        <v>48874</v>
      </c>
    </row>
    <row r="6269" spans="1:17" x14ac:dyDescent="0.3">
      <c r="A6269" t="s">
        <v>48875</v>
      </c>
      <c r="B6269" t="s">
        <v>4367</v>
      </c>
      <c r="C6269" t="s">
        <v>48876</v>
      </c>
      <c r="D6269" t="s">
        <v>48877</v>
      </c>
      <c r="E6269" t="s">
        <v>9504</v>
      </c>
      <c r="F6269" t="s">
        <v>48878</v>
      </c>
      <c r="G6269" t="s">
        <v>3917</v>
      </c>
      <c r="H6269">
        <v>700.75</v>
      </c>
      <c r="I6269">
        <v>40.299999999999997</v>
      </c>
      <c r="K6269" t="s">
        <v>48879</v>
      </c>
      <c r="L6269">
        <v>59230</v>
      </c>
      <c r="M6269">
        <v>0</v>
      </c>
      <c r="N6269" t="s">
        <v>9507</v>
      </c>
      <c r="O6269" t="s">
        <v>48880</v>
      </c>
    </row>
    <row r="6270" spans="1:17" x14ac:dyDescent="0.3">
      <c r="A6270" t="s">
        <v>48881</v>
      </c>
      <c r="B6270" t="s">
        <v>4367</v>
      </c>
      <c r="C6270" t="s">
        <v>48882</v>
      </c>
      <c r="D6270" t="s">
        <v>48883</v>
      </c>
      <c r="E6270" t="s">
        <v>9504</v>
      </c>
      <c r="F6270" t="s">
        <v>48884</v>
      </c>
      <c r="G6270" t="s">
        <v>3917</v>
      </c>
      <c r="H6270">
        <v>694.20899999999995</v>
      </c>
      <c r="I6270">
        <v>40.299999999999997</v>
      </c>
      <c r="K6270" t="s">
        <v>48885</v>
      </c>
      <c r="L6270">
        <v>59113</v>
      </c>
      <c r="M6270">
        <v>0</v>
      </c>
      <c r="N6270" t="s">
        <v>48821</v>
      </c>
      <c r="O6270" t="s">
        <v>48886</v>
      </c>
    </row>
    <row r="6271" spans="1:17" x14ac:dyDescent="0.3">
      <c r="A6271" t="s">
        <v>48887</v>
      </c>
      <c r="B6271" t="s">
        <v>4367</v>
      </c>
      <c r="C6271" t="s">
        <v>48888</v>
      </c>
      <c r="D6271" t="s">
        <v>48889</v>
      </c>
      <c r="E6271" t="s">
        <v>9504</v>
      </c>
      <c r="F6271" t="s">
        <v>48890</v>
      </c>
      <c r="G6271" t="s">
        <v>3917</v>
      </c>
      <c r="H6271">
        <v>703.29899999999998</v>
      </c>
      <c r="I6271">
        <v>40.4</v>
      </c>
      <c r="K6271" t="s">
        <v>48891</v>
      </c>
      <c r="L6271">
        <v>71712</v>
      </c>
      <c r="M6271">
        <v>0</v>
      </c>
      <c r="N6271" t="s">
        <v>48821</v>
      </c>
      <c r="O6271" t="s">
        <v>48892</v>
      </c>
    </row>
    <row r="6272" spans="1:17" x14ac:dyDescent="0.3">
      <c r="A6272" t="s">
        <v>48893</v>
      </c>
      <c r="B6272" t="s">
        <v>4367</v>
      </c>
      <c r="C6272" t="s">
        <v>48894</v>
      </c>
      <c r="D6272" t="s">
        <v>48895</v>
      </c>
      <c r="E6272" t="s">
        <v>9504</v>
      </c>
      <c r="F6272" t="s">
        <v>48896</v>
      </c>
      <c r="G6272" t="s">
        <v>3917</v>
      </c>
      <c r="H6272">
        <v>705.94</v>
      </c>
      <c r="I6272">
        <v>40.4</v>
      </c>
      <c r="K6272" t="s">
        <v>48897</v>
      </c>
      <c r="L6272">
        <v>66352</v>
      </c>
      <c r="M6272">
        <v>0</v>
      </c>
      <c r="N6272" t="s">
        <v>48821</v>
      </c>
      <c r="O6272" t="s">
        <v>48898</v>
      </c>
    </row>
    <row r="6273" spans="1:16" x14ac:dyDescent="0.3">
      <c r="A6273" t="s">
        <v>48899</v>
      </c>
      <c r="B6273" t="s">
        <v>4367</v>
      </c>
      <c r="C6273" t="s">
        <v>48900</v>
      </c>
      <c r="D6273" t="s">
        <v>48901</v>
      </c>
      <c r="E6273" t="s">
        <v>9504</v>
      </c>
      <c r="F6273" t="s">
        <v>48902</v>
      </c>
      <c r="G6273" t="s">
        <v>3917</v>
      </c>
      <c r="H6273">
        <v>696.21799999999996</v>
      </c>
      <c r="I6273">
        <v>40.5</v>
      </c>
      <c r="K6273" t="s">
        <v>48903</v>
      </c>
      <c r="L6273">
        <v>53621</v>
      </c>
      <c r="M6273">
        <v>0</v>
      </c>
      <c r="N6273" t="s">
        <v>48821</v>
      </c>
      <c r="O6273" t="s">
        <v>48904</v>
      </c>
    </row>
    <row r="6274" spans="1:16" x14ac:dyDescent="0.3">
      <c r="A6274" t="s">
        <v>48905</v>
      </c>
      <c r="B6274" t="s">
        <v>4367</v>
      </c>
      <c r="C6274" t="s">
        <v>48906</v>
      </c>
      <c r="D6274" t="s">
        <v>48907</v>
      </c>
      <c r="E6274" t="s">
        <v>9504</v>
      </c>
      <c r="F6274" t="s">
        <v>48908</v>
      </c>
      <c r="G6274" t="s">
        <v>3917</v>
      </c>
      <c r="H6274">
        <v>683.07500000000005</v>
      </c>
      <c r="I6274">
        <v>40.299999999999997</v>
      </c>
      <c r="K6274" t="s">
        <v>48909</v>
      </c>
      <c r="L6274">
        <v>78701</v>
      </c>
      <c r="M6274">
        <v>0</v>
      </c>
      <c r="N6274" t="s">
        <v>48821</v>
      </c>
      <c r="O6274" t="s">
        <v>48910</v>
      </c>
    </row>
    <row r="6275" spans="1:16" x14ac:dyDescent="0.3">
      <c r="A6275" t="s">
        <v>48911</v>
      </c>
      <c r="B6275" t="s">
        <v>4367</v>
      </c>
      <c r="C6275" t="s">
        <v>48912</v>
      </c>
      <c r="D6275" t="s">
        <v>48913</v>
      </c>
      <c r="E6275" t="s">
        <v>9504</v>
      </c>
      <c r="F6275" t="s">
        <v>48914</v>
      </c>
      <c r="G6275" t="s">
        <v>3917</v>
      </c>
      <c r="H6275">
        <v>684.03599999999994</v>
      </c>
      <c r="I6275">
        <v>40.4</v>
      </c>
      <c r="K6275" t="s">
        <v>48915</v>
      </c>
      <c r="L6275">
        <v>58754</v>
      </c>
      <c r="M6275">
        <v>0</v>
      </c>
      <c r="N6275" t="s">
        <v>48821</v>
      </c>
      <c r="O6275" t="s">
        <v>48916</v>
      </c>
    </row>
    <row r="6276" spans="1:16" x14ac:dyDescent="0.3">
      <c r="A6276" t="s">
        <v>48917</v>
      </c>
      <c r="B6276" t="s">
        <v>4367</v>
      </c>
      <c r="C6276" t="s">
        <v>48918</v>
      </c>
      <c r="D6276" t="s">
        <v>48919</v>
      </c>
      <c r="E6276" t="s">
        <v>9504</v>
      </c>
      <c r="F6276" t="s">
        <v>48920</v>
      </c>
      <c r="G6276" t="s">
        <v>3917</v>
      </c>
      <c r="H6276">
        <v>710.80799999999999</v>
      </c>
      <c r="I6276">
        <v>40.5</v>
      </c>
      <c r="K6276" t="s">
        <v>48921</v>
      </c>
      <c r="L6276">
        <v>66828</v>
      </c>
      <c r="M6276">
        <v>0</v>
      </c>
      <c r="N6276" t="s">
        <v>48821</v>
      </c>
      <c r="O6276" t="s">
        <v>48922</v>
      </c>
    </row>
    <row r="6277" spans="1:16" x14ac:dyDescent="0.3">
      <c r="A6277" t="s">
        <v>48923</v>
      </c>
      <c r="B6277" t="s">
        <v>4367</v>
      </c>
      <c r="C6277" t="s">
        <v>48924</v>
      </c>
      <c r="D6277" t="s">
        <v>48925</v>
      </c>
      <c r="E6277" t="s">
        <v>9504</v>
      </c>
      <c r="F6277" t="s">
        <v>48926</v>
      </c>
      <c r="G6277" t="s">
        <v>3917</v>
      </c>
      <c r="H6277">
        <v>706.27800000000002</v>
      </c>
      <c r="I6277">
        <v>40.4</v>
      </c>
      <c r="K6277" t="s">
        <v>48927</v>
      </c>
      <c r="L6277">
        <v>52804</v>
      </c>
      <c r="M6277">
        <v>0</v>
      </c>
      <c r="N6277" t="s">
        <v>48821</v>
      </c>
      <c r="O6277" t="s">
        <v>48928</v>
      </c>
    </row>
    <row r="6278" spans="1:16" x14ac:dyDescent="0.3">
      <c r="A6278" t="s">
        <v>48929</v>
      </c>
      <c r="B6278" t="s">
        <v>4367</v>
      </c>
      <c r="C6278" t="s">
        <v>48930</v>
      </c>
      <c r="D6278" t="s">
        <v>48931</v>
      </c>
      <c r="E6278" t="s">
        <v>9504</v>
      </c>
      <c r="F6278" t="s">
        <v>48932</v>
      </c>
      <c r="G6278" t="s">
        <v>3917</v>
      </c>
      <c r="H6278">
        <v>665.78099999999995</v>
      </c>
      <c r="I6278">
        <v>40.6</v>
      </c>
      <c r="K6278" t="s">
        <v>48933</v>
      </c>
      <c r="L6278">
        <v>44281</v>
      </c>
      <c r="M6278">
        <v>0</v>
      </c>
      <c r="N6278" t="s">
        <v>48821</v>
      </c>
      <c r="O6278" t="s">
        <v>48934</v>
      </c>
    </row>
    <row r="6279" spans="1:16" x14ac:dyDescent="0.3">
      <c r="A6279" t="s">
        <v>48935</v>
      </c>
      <c r="B6279" t="s">
        <v>4367</v>
      </c>
      <c r="C6279" t="s">
        <v>48936</v>
      </c>
      <c r="D6279" t="s">
        <v>48937</v>
      </c>
      <c r="E6279" t="s">
        <v>9504</v>
      </c>
      <c r="F6279" t="s">
        <v>48938</v>
      </c>
      <c r="G6279" t="s">
        <v>3917</v>
      </c>
      <c r="H6279">
        <v>710.43700000000001</v>
      </c>
      <c r="I6279">
        <v>40.4</v>
      </c>
      <c r="K6279" t="s">
        <v>48939</v>
      </c>
      <c r="L6279">
        <v>66532</v>
      </c>
      <c r="M6279">
        <v>0</v>
      </c>
      <c r="N6279" t="s">
        <v>9507</v>
      </c>
      <c r="O6279" t="s">
        <v>48940</v>
      </c>
    </row>
    <row r="6280" spans="1:16" x14ac:dyDescent="0.3">
      <c r="A6280" t="s">
        <v>48941</v>
      </c>
      <c r="B6280" t="s">
        <v>4367</v>
      </c>
      <c r="C6280" t="s">
        <v>48942</v>
      </c>
      <c r="D6280" t="s">
        <v>48943</v>
      </c>
      <c r="E6280" t="s">
        <v>9504</v>
      </c>
      <c r="F6280" t="s">
        <v>48944</v>
      </c>
      <c r="G6280" t="s">
        <v>3917</v>
      </c>
      <c r="H6280">
        <v>627.07399999999996</v>
      </c>
      <c r="I6280">
        <v>42</v>
      </c>
      <c r="K6280" t="s">
        <v>48945</v>
      </c>
      <c r="L6280">
        <v>48219</v>
      </c>
      <c r="M6280">
        <v>0</v>
      </c>
      <c r="N6280" t="s">
        <v>48821</v>
      </c>
      <c r="O6280" t="s">
        <v>48946</v>
      </c>
    </row>
    <row r="6281" spans="1:16" x14ac:dyDescent="0.3">
      <c r="A6281" t="s">
        <v>48947</v>
      </c>
      <c r="B6281" t="s">
        <v>4367</v>
      </c>
      <c r="C6281" t="s">
        <v>48948</v>
      </c>
      <c r="D6281" t="s">
        <v>48949</v>
      </c>
      <c r="E6281" t="s">
        <v>9504</v>
      </c>
      <c r="F6281" t="s">
        <v>48950</v>
      </c>
      <c r="G6281" t="s">
        <v>3917</v>
      </c>
      <c r="H6281">
        <v>693.55799999999999</v>
      </c>
      <c r="I6281">
        <v>40.299999999999997</v>
      </c>
      <c r="K6281" t="s">
        <v>48951</v>
      </c>
      <c r="L6281">
        <v>61337</v>
      </c>
      <c r="M6281">
        <v>0</v>
      </c>
      <c r="N6281" t="s">
        <v>9507</v>
      </c>
      <c r="O6281" t="s">
        <v>48952</v>
      </c>
    </row>
    <row r="6282" spans="1:16" x14ac:dyDescent="0.3">
      <c r="A6282" t="s">
        <v>48953</v>
      </c>
      <c r="B6282" t="s">
        <v>4443</v>
      </c>
      <c r="C6282" t="s">
        <v>48954</v>
      </c>
      <c r="D6282" t="s">
        <v>48955</v>
      </c>
      <c r="E6282" t="s">
        <v>48956</v>
      </c>
      <c r="F6282" t="s">
        <v>48957</v>
      </c>
      <c r="G6282" t="s">
        <v>3917</v>
      </c>
      <c r="H6282">
        <v>2717.7</v>
      </c>
      <c r="I6282">
        <v>41</v>
      </c>
      <c r="K6282" t="s">
        <v>48958</v>
      </c>
      <c r="L6282">
        <v>7156</v>
      </c>
      <c r="M6282">
        <v>55885</v>
      </c>
      <c r="N6282" t="s">
        <v>27027</v>
      </c>
      <c r="O6282" t="s">
        <v>48959</v>
      </c>
      <c r="P6282" t="s">
        <v>48960</v>
      </c>
    </row>
    <row r="6283" spans="1:16" x14ac:dyDescent="0.3">
      <c r="A6283" t="s">
        <v>48961</v>
      </c>
      <c r="B6283" t="s">
        <v>4367</v>
      </c>
      <c r="C6283" t="s">
        <v>48962</v>
      </c>
      <c r="D6283" t="s">
        <v>48963</v>
      </c>
      <c r="E6283" t="s">
        <v>48964</v>
      </c>
      <c r="F6283" t="s">
        <v>48965</v>
      </c>
      <c r="G6283" t="s">
        <v>3917</v>
      </c>
      <c r="H6283">
        <v>747.41</v>
      </c>
      <c r="I6283">
        <v>41</v>
      </c>
      <c r="K6283" t="s">
        <v>48966</v>
      </c>
      <c r="L6283">
        <v>1897</v>
      </c>
      <c r="M6283">
        <v>0</v>
      </c>
      <c r="N6283" t="s">
        <v>48967</v>
      </c>
      <c r="O6283" t="s">
        <v>48968</v>
      </c>
    </row>
    <row r="6284" spans="1:16" x14ac:dyDescent="0.3">
      <c r="A6284" t="s">
        <v>48969</v>
      </c>
      <c r="B6284" t="s">
        <v>4367</v>
      </c>
      <c r="C6284" t="s">
        <v>48970</v>
      </c>
      <c r="D6284" t="s">
        <v>48971</v>
      </c>
      <c r="E6284" t="s">
        <v>9504</v>
      </c>
      <c r="F6284" t="s">
        <v>48972</v>
      </c>
      <c r="G6284" t="s">
        <v>3917</v>
      </c>
      <c r="H6284">
        <v>695.64499999999998</v>
      </c>
      <c r="I6284">
        <v>40.4</v>
      </c>
      <c r="K6284" t="s">
        <v>48973</v>
      </c>
      <c r="L6284">
        <v>72547</v>
      </c>
      <c r="M6284">
        <v>0</v>
      </c>
      <c r="N6284" t="s">
        <v>9507</v>
      </c>
      <c r="O6284" t="s">
        <v>48974</v>
      </c>
    </row>
    <row r="6285" spans="1:16" x14ac:dyDescent="0.3">
      <c r="A6285" t="s">
        <v>48975</v>
      </c>
      <c r="B6285" t="s">
        <v>4367</v>
      </c>
      <c r="C6285" t="s">
        <v>48976</v>
      </c>
      <c r="D6285" t="s">
        <v>48977</v>
      </c>
      <c r="E6285" t="s">
        <v>9504</v>
      </c>
      <c r="F6285" t="s">
        <v>48978</v>
      </c>
      <c r="G6285" t="s">
        <v>3917</v>
      </c>
      <c r="H6285">
        <v>695.91600000000005</v>
      </c>
      <c r="I6285">
        <v>40.4</v>
      </c>
      <c r="K6285" t="s">
        <v>48979</v>
      </c>
      <c r="L6285">
        <v>73479</v>
      </c>
      <c r="M6285">
        <v>0</v>
      </c>
      <c r="N6285" t="s">
        <v>9507</v>
      </c>
      <c r="O6285" t="s">
        <v>48980</v>
      </c>
    </row>
    <row r="6286" spans="1:16" x14ac:dyDescent="0.3">
      <c r="A6286" t="s">
        <v>48981</v>
      </c>
      <c r="B6286" t="s">
        <v>4367</v>
      </c>
      <c r="C6286" s="24">
        <v>46242</v>
      </c>
      <c r="D6286" t="s">
        <v>48982</v>
      </c>
      <c r="E6286" t="s">
        <v>9504</v>
      </c>
      <c r="F6286" t="s">
        <v>48983</v>
      </c>
      <c r="G6286" t="s">
        <v>3917</v>
      </c>
      <c r="H6286">
        <v>686.38099999999997</v>
      </c>
      <c r="I6286">
        <v>40.299999999999997</v>
      </c>
      <c r="K6286" t="s">
        <v>48984</v>
      </c>
      <c r="L6286">
        <v>75032</v>
      </c>
      <c r="M6286">
        <v>0</v>
      </c>
      <c r="N6286" t="s">
        <v>9507</v>
      </c>
      <c r="O6286" t="s">
        <v>48985</v>
      </c>
    </row>
    <row r="6287" spans="1:16" x14ac:dyDescent="0.3">
      <c r="A6287" t="s">
        <v>48986</v>
      </c>
      <c r="B6287" t="s">
        <v>4367</v>
      </c>
      <c r="C6287" t="s">
        <v>48987</v>
      </c>
      <c r="D6287" t="s">
        <v>48988</v>
      </c>
      <c r="E6287" t="s">
        <v>9504</v>
      </c>
      <c r="F6287" t="s">
        <v>48989</v>
      </c>
      <c r="G6287" t="s">
        <v>3917</v>
      </c>
      <c r="H6287">
        <v>691.57899999999995</v>
      </c>
      <c r="I6287">
        <v>40.4</v>
      </c>
      <c r="K6287" t="s">
        <v>48990</v>
      </c>
      <c r="L6287">
        <v>59842</v>
      </c>
      <c r="M6287">
        <v>0</v>
      </c>
      <c r="N6287" t="s">
        <v>9507</v>
      </c>
      <c r="O6287" t="s">
        <v>48991</v>
      </c>
    </row>
    <row r="6288" spans="1:16" x14ac:dyDescent="0.3">
      <c r="A6288" t="s">
        <v>48992</v>
      </c>
      <c r="B6288" t="s">
        <v>4367</v>
      </c>
      <c r="C6288" t="s">
        <v>48993</v>
      </c>
      <c r="D6288" t="s">
        <v>48994</v>
      </c>
      <c r="E6288" t="s">
        <v>9504</v>
      </c>
      <c r="F6288" t="s">
        <v>48995</v>
      </c>
      <c r="G6288" t="s">
        <v>3917</v>
      </c>
      <c r="H6288">
        <v>707.39200000000005</v>
      </c>
      <c r="I6288">
        <v>40.4</v>
      </c>
      <c r="K6288" t="s">
        <v>48996</v>
      </c>
      <c r="L6288">
        <v>70481</v>
      </c>
      <c r="M6288">
        <v>0</v>
      </c>
      <c r="N6288" t="s">
        <v>9507</v>
      </c>
      <c r="O6288" t="s">
        <v>48997</v>
      </c>
    </row>
    <row r="6289" spans="1:15" x14ac:dyDescent="0.3">
      <c r="A6289" t="s">
        <v>48998</v>
      </c>
      <c r="B6289" t="s">
        <v>4367</v>
      </c>
      <c r="C6289" t="s">
        <v>48999</v>
      </c>
      <c r="D6289" t="s">
        <v>49000</v>
      </c>
      <c r="E6289" t="s">
        <v>9504</v>
      </c>
      <c r="F6289" t="s">
        <v>49001</v>
      </c>
      <c r="G6289" t="s">
        <v>3917</v>
      </c>
      <c r="H6289">
        <v>716.05399999999997</v>
      </c>
      <c r="I6289">
        <v>40.4</v>
      </c>
      <c r="K6289" t="s">
        <v>49002</v>
      </c>
      <c r="L6289">
        <v>63896</v>
      </c>
      <c r="M6289">
        <v>0</v>
      </c>
      <c r="N6289" t="s">
        <v>9507</v>
      </c>
      <c r="O6289" t="s">
        <v>49003</v>
      </c>
    </row>
    <row r="6290" spans="1:15" x14ac:dyDescent="0.3">
      <c r="A6290" t="s">
        <v>49004</v>
      </c>
      <c r="B6290" t="s">
        <v>4367</v>
      </c>
      <c r="C6290" t="s">
        <v>49005</v>
      </c>
      <c r="D6290" t="s">
        <v>49006</v>
      </c>
      <c r="E6290" t="s">
        <v>9504</v>
      </c>
      <c r="F6290" t="s">
        <v>49007</v>
      </c>
      <c r="G6290" t="s">
        <v>3917</v>
      </c>
      <c r="H6290">
        <v>715.58199999999999</v>
      </c>
      <c r="I6290">
        <v>40.4</v>
      </c>
      <c r="K6290" t="s">
        <v>49008</v>
      </c>
      <c r="L6290">
        <v>53783</v>
      </c>
      <c r="M6290">
        <v>0</v>
      </c>
      <c r="N6290" t="s">
        <v>9507</v>
      </c>
      <c r="O6290" t="s">
        <v>49009</v>
      </c>
    </row>
    <row r="6291" spans="1:15" x14ac:dyDescent="0.3">
      <c r="A6291" t="s">
        <v>49010</v>
      </c>
      <c r="B6291" t="s">
        <v>4367</v>
      </c>
      <c r="C6291" t="s">
        <v>49011</v>
      </c>
      <c r="D6291" t="s">
        <v>49012</v>
      </c>
      <c r="E6291" t="s">
        <v>9504</v>
      </c>
      <c r="F6291" t="s">
        <v>49013</v>
      </c>
      <c r="G6291" t="s">
        <v>3917</v>
      </c>
      <c r="H6291">
        <v>711.02700000000004</v>
      </c>
      <c r="I6291">
        <v>40.5</v>
      </c>
      <c r="K6291" t="s">
        <v>49014</v>
      </c>
      <c r="L6291">
        <v>72013</v>
      </c>
      <c r="M6291">
        <v>0</v>
      </c>
      <c r="N6291" t="s">
        <v>9507</v>
      </c>
      <c r="O6291" t="s">
        <v>49015</v>
      </c>
    </row>
    <row r="6292" spans="1:15" x14ac:dyDescent="0.3">
      <c r="A6292" t="s">
        <v>49016</v>
      </c>
      <c r="B6292" t="s">
        <v>4367</v>
      </c>
      <c r="C6292" t="s">
        <v>49017</v>
      </c>
      <c r="D6292" t="s">
        <v>49018</v>
      </c>
      <c r="E6292" t="s">
        <v>9504</v>
      </c>
      <c r="F6292" t="s">
        <v>49019</v>
      </c>
      <c r="G6292" t="s">
        <v>3917</v>
      </c>
      <c r="H6292">
        <v>678.09100000000001</v>
      </c>
      <c r="I6292">
        <v>40.5</v>
      </c>
      <c r="K6292" t="s">
        <v>49020</v>
      </c>
      <c r="L6292">
        <v>73653</v>
      </c>
      <c r="M6292">
        <v>0</v>
      </c>
      <c r="N6292" t="s">
        <v>9507</v>
      </c>
      <c r="O6292" t="s">
        <v>49021</v>
      </c>
    </row>
    <row r="6293" spans="1:15" x14ac:dyDescent="0.3">
      <c r="A6293" t="s">
        <v>49022</v>
      </c>
      <c r="B6293" t="s">
        <v>4367</v>
      </c>
      <c r="C6293" t="s">
        <v>49023</v>
      </c>
      <c r="D6293" t="s">
        <v>49024</v>
      </c>
      <c r="E6293" t="s">
        <v>9504</v>
      </c>
      <c r="F6293" t="s">
        <v>49025</v>
      </c>
      <c r="G6293" t="s">
        <v>3917</v>
      </c>
      <c r="H6293">
        <v>714.66499999999996</v>
      </c>
      <c r="I6293">
        <v>40.4</v>
      </c>
      <c r="K6293" t="s">
        <v>49026</v>
      </c>
      <c r="L6293">
        <v>68231</v>
      </c>
      <c r="M6293">
        <v>0</v>
      </c>
      <c r="N6293" t="s">
        <v>9507</v>
      </c>
      <c r="O6293" t="s">
        <v>49027</v>
      </c>
    </row>
    <row r="6294" spans="1:15" x14ac:dyDescent="0.3">
      <c r="A6294" t="s">
        <v>49028</v>
      </c>
      <c r="B6294" t="s">
        <v>4367</v>
      </c>
      <c r="C6294" t="s">
        <v>49029</v>
      </c>
      <c r="D6294" t="s">
        <v>49030</v>
      </c>
      <c r="E6294" t="s">
        <v>9504</v>
      </c>
      <c r="F6294" t="s">
        <v>49031</v>
      </c>
      <c r="G6294" t="s">
        <v>3917</v>
      </c>
      <c r="H6294">
        <v>715.07899999999995</v>
      </c>
      <c r="I6294">
        <v>40.4</v>
      </c>
      <c r="K6294" t="s">
        <v>49032</v>
      </c>
      <c r="L6294">
        <v>66868</v>
      </c>
      <c r="M6294">
        <v>0</v>
      </c>
      <c r="N6294" t="s">
        <v>9507</v>
      </c>
      <c r="O6294" t="s">
        <v>49033</v>
      </c>
    </row>
    <row r="6295" spans="1:15" x14ac:dyDescent="0.3">
      <c r="A6295" t="s">
        <v>49034</v>
      </c>
      <c r="B6295" t="s">
        <v>4367</v>
      </c>
      <c r="C6295" t="s">
        <v>49035</v>
      </c>
      <c r="D6295" t="s">
        <v>49036</v>
      </c>
      <c r="E6295" t="s">
        <v>9504</v>
      </c>
      <c r="F6295" t="s">
        <v>49037</v>
      </c>
      <c r="G6295" t="s">
        <v>3917</v>
      </c>
      <c r="H6295">
        <v>675.40599999999995</v>
      </c>
      <c r="I6295">
        <v>40.299999999999997</v>
      </c>
      <c r="K6295" t="s">
        <v>49038</v>
      </c>
      <c r="L6295">
        <v>62715</v>
      </c>
      <c r="M6295">
        <v>0</v>
      </c>
      <c r="N6295" t="s">
        <v>9507</v>
      </c>
      <c r="O6295" t="s">
        <v>49039</v>
      </c>
    </row>
    <row r="6296" spans="1:15" x14ac:dyDescent="0.3">
      <c r="A6296" t="s">
        <v>49040</v>
      </c>
      <c r="B6296" t="s">
        <v>4367</v>
      </c>
      <c r="C6296" t="s">
        <v>49041</v>
      </c>
      <c r="D6296" t="s">
        <v>49042</v>
      </c>
      <c r="E6296" t="s">
        <v>9504</v>
      </c>
      <c r="F6296" t="s">
        <v>49043</v>
      </c>
      <c r="G6296" t="s">
        <v>3917</v>
      </c>
      <c r="H6296">
        <v>746.79899999999998</v>
      </c>
      <c r="I6296">
        <v>40.6</v>
      </c>
      <c r="K6296" t="s">
        <v>49044</v>
      </c>
      <c r="L6296">
        <v>56581</v>
      </c>
      <c r="M6296">
        <v>0</v>
      </c>
      <c r="N6296" t="s">
        <v>9507</v>
      </c>
      <c r="O6296" t="s">
        <v>49045</v>
      </c>
    </row>
    <row r="6297" spans="1:15" x14ac:dyDescent="0.3">
      <c r="A6297" t="s">
        <v>49046</v>
      </c>
      <c r="B6297" t="s">
        <v>4367</v>
      </c>
      <c r="C6297" t="s">
        <v>49047</v>
      </c>
      <c r="D6297" t="s">
        <v>49048</v>
      </c>
      <c r="E6297" t="s">
        <v>9504</v>
      </c>
      <c r="F6297" t="s">
        <v>49049</v>
      </c>
      <c r="G6297" t="s">
        <v>3917</v>
      </c>
      <c r="H6297">
        <v>698.64400000000001</v>
      </c>
      <c r="I6297">
        <v>40.4</v>
      </c>
      <c r="K6297" t="s">
        <v>49050</v>
      </c>
      <c r="L6297">
        <v>68023</v>
      </c>
      <c r="M6297">
        <v>0</v>
      </c>
      <c r="N6297" t="s">
        <v>9507</v>
      </c>
      <c r="O6297" t="s">
        <v>49051</v>
      </c>
    </row>
    <row r="6298" spans="1:15" x14ac:dyDescent="0.3">
      <c r="A6298" t="s">
        <v>49052</v>
      </c>
      <c r="B6298" t="s">
        <v>4367</v>
      </c>
      <c r="C6298" t="s">
        <v>49053</v>
      </c>
      <c r="D6298" t="s">
        <v>49054</v>
      </c>
      <c r="E6298" t="s">
        <v>9504</v>
      </c>
      <c r="F6298" t="s">
        <v>49055</v>
      </c>
      <c r="G6298" t="s">
        <v>3917</v>
      </c>
      <c r="H6298">
        <v>688.85</v>
      </c>
      <c r="I6298">
        <v>40.299999999999997</v>
      </c>
      <c r="K6298" t="s">
        <v>49056</v>
      </c>
      <c r="L6298">
        <v>74286</v>
      </c>
      <c r="M6298">
        <v>0</v>
      </c>
      <c r="N6298" t="s">
        <v>9507</v>
      </c>
      <c r="O6298" t="s">
        <v>49057</v>
      </c>
    </row>
    <row r="6299" spans="1:15" x14ac:dyDescent="0.3">
      <c r="A6299" t="s">
        <v>49058</v>
      </c>
      <c r="B6299" t="s">
        <v>4367</v>
      </c>
      <c r="C6299" t="s">
        <v>49059</v>
      </c>
      <c r="D6299" t="s">
        <v>49060</v>
      </c>
      <c r="E6299" t="s">
        <v>9504</v>
      </c>
      <c r="F6299" t="s">
        <v>49061</v>
      </c>
      <c r="G6299" t="s">
        <v>3917</v>
      </c>
      <c r="H6299">
        <v>701.096</v>
      </c>
      <c r="I6299">
        <v>40.5</v>
      </c>
      <c r="K6299" t="s">
        <v>49062</v>
      </c>
      <c r="L6299">
        <v>68577</v>
      </c>
      <c r="M6299">
        <v>0</v>
      </c>
      <c r="N6299" t="s">
        <v>9507</v>
      </c>
      <c r="O6299" t="s">
        <v>49063</v>
      </c>
    </row>
    <row r="6300" spans="1:15" x14ac:dyDescent="0.3">
      <c r="A6300" t="s">
        <v>49064</v>
      </c>
      <c r="B6300" t="s">
        <v>4367</v>
      </c>
      <c r="C6300" t="s">
        <v>49065</v>
      </c>
      <c r="D6300" t="s">
        <v>49066</v>
      </c>
      <c r="E6300" t="s">
        <v>9504</v>
      </c>
      <c r="F6300" t="s">
        <v>49067</v>
      </c>
      <c r="G6300" t="s">
        <v>3917</v>
      </c>
      <c r="H6300">
        <v>710.56899999999996</v>
      </c>
      <c r="I6300">
        <v>40.4</v>
      </c>
      <c r="K6300" t="s">
        <v>49068</v>
      </c>
      <c r="L6300">
        <v>66541</v>
      </c>
      <c r="M6300">
        <v>0</v>
      </c>
      <c r="N6300" t="s">
        <v>9507</v>
      </c>
      <c r="O6300" t="s">
        <v>49069</v>
      </c>
    </row>
    <row r="6301" spans="1:15" x14ac:dyDescent="0.3">
      <c r="A6301" t="s">
        <v>49070</v>
      </c>
      <c r="B6301" t="s">
        <v>4367</v>
      </c>
      <c r="C6301" t="s">
        <v>49071</v>
      </c>
      <c r="D6301" t="s">
        <v>49072</v>
      </c>
      <c r="E6301" t="s">
        <v>9504</v>
      </c>
      <c r="F6301" t="s">
        <v>49073</v>
      </c>
      <c r="G6301" t="s">
        <v>3917</v>
      </c>
      <c r="H6301">
        <v>683.38900000000001</v>
      </c>
      <c r="I6301">
        <v>40.299999999999997</v>
      </c>
      <c r="K6301" t="s">
        <v>49074</v>
      </c>
      <c r="L6301">
        <v>72516</v>
      </c>
      <c r="M6301">
        <v>0</v>
      </c>
      <c r="N6301" t="s">
        <v>9507</v>
      </c>
      <c r="O6301" t="s">
        <v>49075</v>
      </c>
    </row>
    <row r="6302" spans="1:15" x14ac:dyDescent="0.3">
      <c r="A6302" t="s">
        <v>49076</v>
      </c>
      <c r="B6302" t="s">
        <v>4367</v>
      </c>
      <c r="C6302" t="s">
        <v>49077</v>
      </c>
      <c r="D6302" t="s">
        <v>49078</v>
      </c>
      <c r="E6302" t="s">
        <v>9504</v>
      </c>
      <c r="F6302" t="s">
        <v>49079</v>
      </c>
      <c r="G6302" t="s">
        <v>3917</v>
      </c>
      <c r="H6302">
        <v>686.32899999999995</v>
      </c>
      <c r="I6302">
        <v>40.4</v>
      </c>
      <c r="K6302" t="s">
        <v>49080</v>
      </c>
      <c r="L6302">
        <v>72650</v>
      </c>
      <c r="M6302">
        <v>0</v>
      </c>
      <c r="N6302" t="s">
        <v>9507</v>
      </c>
      <c r="O6302" t="s">
        <v>49081</v>
      </c>
    </row>
    <row r="6303" spans="1:15" x14ac:dyDescent="0.3">
      <c r="A6303" t="s">
        <v>49082</v>
      </c>
      <c r="B6303" t="s">
        <v>4367</v>
      </c>
      <c r="C6303" t="s">
        <v>49083</v>
      </c>
      <c r="D6303" t="s">
        <v>49084</v>
      </c>
      <c r="E6303" t="s">
        <v>9504</v>
      </c>
      <c r="F6303" t="s">
        <v>49085</v>
      </c>
      <c r="G6303" t="s">
        <v>3917</v>
      </c>
      <c r="H6303">
        <v>712.81399999999996</v>
      </c>
      <c r="I6303">
        <v>40.4</v>
      </c>
      <c r="K6303" t="s">
        <v>49086</v>
      </c>
      <c r="L6303">
        <v>68616</v>
      </c>
      <c r="M6303">
        <v>0</v>
      </c>
      <c r="N6303" t="s">
        <v>9507</v>
      </c>
      <c r="O6303" t="s">
        <v>49087</v>
      </c>
    </row>
    <row r="6304" spans="1:15" x14ac:dyDescent="0.3">
      <c r="A6304" t="s">
        <v>49088</v>
      </c>
      <c r="B6304" t="s">
        <v>4367</v>
      </c>
      <c r="C6304" t="s">
        <v>49089</v>
      </c>
      <c r="D6304" t="s">
        <v>49090</v>
      </c>
      <c r="E6304" t="s">
        <v>9504</v>
      </c>
      <c r="F6304" t="s">
        <v>49091</v>
      </c>
      <c r="G6304" t="s">
        <v>3917</v>
      </c>
      <c r="H6304">
        <v>691.44500000000005</v>
      </c>
      <c r="I6304">
        <v>40.299999999999997</v>
      </c>
      <c r="K6304" t="s">
        <v>49092</v>
      </c>
      <c r="L6304">
        <v>58184</v>
      </c>
      <c r="M6304">
        <v>0</v>
      </c>
      <c r="N6304" t="s">
        <v>9507</v>
      </c>
      <c r="O6304" t="s">
        <v>49093</v>
      </c>
    </row>
    <row r="6305" spans="1:15" x14ac:dyDescent="0.3">
      <c r="A6305" t="s">
        <v>49094</v>
      </c>
      <c r="B6305" t="s">
        <v>4367</v>
      </c>
      <c r="C6305" t="s">
        <v>49095</v>
      </c>
      <c r="D6305" t="s">
        <v>49096</v>
      </c>
      <c r="E6305" t="s">
        <v>9504</v>
      </c>
      <c r="F6305" t="s">
        <v>49097</v>
      </c>
      <c r="G6305" t="s">
        <v>3917</v>
      </c>
      <c r="H6305">
        <v>691.64099999999996</v>
      </c>
      <c r="I6305">
        <v>40.299999999999997</v>
      </c>
      <c r="K6305" t="s">
        <v>49098</v>
      </c>
      <c r="L6305">
        <v>58247</v>
      </c>
      <c r="M6305">
        <v>0</v>
      </c>
      <c r="N6305" t="s">
        <v>9507</v>
      </c>
      <c r="O6305" t="s">
        <v>49099</v>
      </c>
    </row>
    <row r="6306" spans="1:15" x14ac:dyDescent="0.3">
      <c r="A6306" t="s">
        <v>49100</v>
      </c>
      <c r="B6306" t="s">
        <v>4367</v>
      </c>
      <c r="C6306" t="s">
        <v>49101</v>
      </c>
      <c r="D6306" t="s">
        <v>49102</v>
      </c>
      <c r="E6306" t="s">
        <v>9504</v>
      </c>
      <c r="F6306" t="s">
        <v>49103</v>
      </c>
      <c r="G6306" t="s">
        <v>3917</v>
      </c>
      <c r="H6306">
        <v>707.44</v>
      </c>
      <c r="I6306">
        <v>40.299999999999997</v>
      </c>
      <c r="K6306" t="s">
        <v>49104</v>
      </c>
      <c r="L6306">
        <v>70388</v>
      </c>
      <c r="M6306">
        <v>0</v>
      </c>
      <c r="N6306" t="s">
        <v>9507</v>
      </c>
      <c r="O6306" t="s">
        <v>49105</v>
      </c>
    </row>
    <row r="6307" spans="1:15" x14ac:dyDescent="0.3">
      <c r="A6307" t="s">
        <v>49106</v>
      </c>
      <c r="B6307" t="s">
        <v>4367</v>
      </c>
      <c r="C6307" t="s">
        <v>49107</v>
      </c>
      <c r="D6307" t="s">
        <v>49108</v>
      </c>
      <c r="E6307" t="s">
        <v>9504</v>
      </c>
      <c r="F6307" t="s">
        <v>49109</v>
      </c>
      <c r="G6307" t="s">
        <v>3917</v>
      </c>
      <c r="H6307">
        <v>695.92499999999995</v>
      </c>
      <c r="I6307">
        <v>40.4</v>
      </c>
      <c r="K6307" t="s">
        <v>49110</v>
      </c>
      <c r="L6307">
        <v>70086</v>
      </c>
      <c r="M6307">
        <v>0</v>
      </c>
      <c r="N6307" t="s">
        <v>9507</v>
      </c>
      <c r="O6307" t="s">
        <v>49111</v>
      </c>
    </row>
    <row r="6308" spans="1:15" x14ac:dyDescent="0.3">
      <c r="A6308" t="s">
        <v>49112</v>
      </c>
      <c r="B6308" t="s">
        <v>4367</v>
      </c>
      <c r="C6308" t="s">
        <v>49113</v>
      </c>
      <c r="D6308" t="s">
        <v>49114</v>
      </c>
      <c r="E6308" t="s">
        <v>9504</v>
      </c>
      <c r="F6308" t="s">
        <v>49115</v>
      </c>
      <c r="G6308" t="s">
        <v>3917</v>
      </c>
      <c r="H6308">
        <v>683.12400000000002</v>
      </c>
      <c r="I6308">
        <v>40.299999999999997</v>
      </c>
      <c r="K6308" t="s">
        <v>49116</v>
      </c>
      <c r="L6308">
        <v>84767</v>
      </c>
      <c r="M6308">
        <v>0</v>
      </c>
      <c r="N6308" t="s">
        <v>9507</v>
      </c>
      <c r="O6308" t="s">
        <v>49117</v>
      </c>
    </row>
    <row r="6309" spans="1:15" x14ac:dyDescent="0.3">
      <c r="A6309" t="s">
        <v>49118</v>
      </c>
      <c r="B6309" t="s">
        <v>4367</v>
      </c>
      <c r="C6309" t="s">
        <v>49119</v>
      </c>
      <c r="D6309" t="s">
        <v>49120</v>
      </c>
      <c r="E6309" t="s">
        <v>9504</v>
      </c>
      <c r="F6309" t="s">
        <v>49121</v>
      </c>
      <c r="G6309" t="s">
        <v>3917</v>
      </c>
      <c r="H6309">
        <v>665.71900000000005</v>
      </c>
      <c r="I6309">
        <v>40.4</v>
      </c>
      <c r="K6309" t="s">
        <v>49122</v>
      </c>
      <c r="L6309">
        <v>80876</v>
      </c>
      <c r="M6309">
        <v>0</v>
      </c>
      <c r="N6309" t="s">
        <v>9507</v>
      </c>
      <c r="O6309" t="s">
        <v>49123</v>
      </c>
    </row>
    <row r="6310" spans="1:15" x14ac:dyDescent="0.3">
      <c r="A6310" t="s">
        <v>49124</v>
      </c>
      <c r="B6310" t="s">
        <v>4367</v>
      </c>
      <c r="C6310" t="s">
        <v>49125</v>
      </c>
      <c r="D6310" t="s">
        <v>49126</v>
      </c>
      <c r="E6310" t="s">
        <v>9504</v>
      </c>
      <c r="F6310" t="s">
        <v>49127</v>
      </c>
      <c r="G6310" t="s">
        <v>3917</v>
      </c>
      <c r="H6310">
        <v>715.09299999999996</v>
      </c>
      <c r="I6310">
        <v>40.4</v>
      </c>
      <c r="K6310" t="s">
        <v>49128</v>
      </c>
      <c r="L6310">
        <v>68301</v>
      </c>
      <c r="M6310">
        <v>0</v>
      </c>
      <c r="N6310" t="s">
        <v>9507</v>
      </c>
      <c r="O6310" t="s">
        <v>49129</v>
      </c>
    </row>
    <row r="6311" spans="1:15" x14ac:dyDescent="0.3">
      <c r="A6311" t="s">
        <v>49130</v>
      </c>
      <c r="B6311" t="s">
        <v>4367</v>
      </c>
      <c r="C6311" t="s">
        <v>49131</v>
      </c>
      <c r="D6311" t="s">
        <v>49132</v>
      </c>
      <c r="E6311" t="s">
        <v>9504</v>
      </c>
      <c r="F6311" t="s">
        <v>49133</v>
      </c>
      <c r="G6311" t="s">
        <v>3917</v>
      </c>
      <c r="H6311">
        <v>713.11099999999999</v>
      </c>
      <c r="I6311">
        <v>40.4</v>
      </c>
      <c r="K6311" t="s">
        <v>49134</v>
      </c>
      <c r="L6311">
        <v>63515</v>
      </c>
      <c r="M6311">
        <v>0</v>
      </c>
      <c r="N6311" t="s">
        <v>9507</v>
      </c>
      <c r="O6311" t="s">
        <v>49135</v>
      </c>
    </row>
    <row r="6312" spans="1:15" x14ac:dyDescent="0.3">
      <c r="A6312" t="s">
        <v>49136</v>
      </c>
      <c r="B6312" t="s">
        <v>4367</v>
      </c>
      <c r="C6312" t="s">
        <v>49137</v>
      </c>
      <c r="D6312" t="s">
        <v>49138</v>
      </c>
      <c r="E6312" t="s">
        <v>9504</v>
      </c>
      <c r="F6312" t="s">
        <v>49139</v>
      </c>
      <c r="G6312" t="s">
        <v>3917</v>
      </c>
      <c r="H6312">
        <v>673.26099999999997</v>
      </c>
      <c r="I6312">
        <v>40.200000000000003</v>
      </c>
      <c r="K6312" t="s">
        <v>49140</v>
      </c>
      <c r="L6312">
        <v>60938</v>
      </c>
      <c r="M6312">
        <v>0</v>
      </c>
      <c r="N6312" t="s">
        <v>9507</v>
      </c>
      <c r="O6312" t="s">
        <v>49141</v>
      </c>
    </row>
    <row r="6313" spans="1:15" x14ac:dyDescent="0.3">
      <c r="A6313" t="s">
        <v>49142</v>
      </c>
      <c r="B6313" t="s">
        <v>4367</v>
      </c>
      <c r="C6313" t="s">
        <v>49143</v>
      </c>
      <c r="D6313" t="s">
        <v>49144</v>
      </c>
      <c r="E6313" t="s">
        <v>9504</v>
      </c>
      <c r="F6313" t="s">
        <v>49145</v>
      </c>
      <c r="G6313" t="s">
        <v>3917</v>
      </c>
      <c r="H6313">
        <v>711.904</v>
      </c>
      <c r="I6313">
        <v>40.4</v>
      </c>
      <c r="K6313" t="s">
        <v>49146</v>
      </c>
      <c r="L6313">
        <v>65457</v>
      </c>
      <c r="M6313">
        <v>0</v>
      </c>
      <c r="N6313" t="s">
        <v>9507</v>
      </c>
      <c r="O6313" t="s">
        <v>49147</v>
      </c>
    </row>
    <row r="6314" spans="1:15" x14ac:dyDescent="0.3">
      <c r="A6314" t="s">
        <v>49148</v>
      </c>
      <c r="B6314" t="s">
        <v>4367</v>
      </c>
      <c r="C6314" t="s">
        <v>49149</v>
      </c>
      <c r="D6314" t="s">
        <v>49150</v>
      </c>
      <c r="E6314" t="s">
        <v>9504</v>
      </c>
      <c r="F6314" t="s">
        <v>49151</v>
      </c>
      <c r="G6314" t="s">
        <v>3917</v>
      </c>
      <c r="H6314">
        <v>701.60299999999995</v>
      </c>
      <c r="I6314">
        <v>40.4</v>
      </c>
      <c r="K6314" t="s">
        <v>49152</v>
      </c>
      <c r="L6314">
        <v>59042</v>
      </c>
      <c r="M6314">
        <v>0</v>
      </c>
      <c r="N6314" t="s">
        <v>9507</v>
      </c>
      <c r="O6314" t="s">
        <v>49153</v>
      </c>
    </row>
    <row r="6315" spans="1:15" x14ac:dyDescent="0.3">
      <c r="A6315" t="s">
        <v>49154</v>
      </c>
      <c r="B6315" t="s">
        <v>4367</v>
      </c>
      <c r="C6315" t="s">
        <v>49155</v>
      </c>
      <c r="D6315" t="s">
        <v>49156</v>
      </c>
      <c r="E6315" t="s">
        <v>9504</v>
      </c>
      <c r="F6315" t="s">
        <v>49157</v>
      </c>
      <c r="G6315" t="s">
        <v>3917</v>
      </c>
      <c r="H6315">
        <v>701.13499999999999</v>
      </c>
      <c r="I6315">
        <v>40.200000000000003</v>
      </c>
      <c r="K6315" t="s">
        <v>49158</v>
      </c>
      <c r="L6315">
        <v>109579</v>
      </c>
      <c r="M6315">
        <v>0</v>
      </c>
      <c r="N6315" t="s">
        <v>9507</v>
      </c>
      <c r="O6315" t="s">
        <v>49159</v>
      </c>
    </row>
    <row r="6316" spans="1:15" x14ac:dyDescent="0.3">
      <c r="A6316" t="s">
        <v>49160</v>
      </c>
      <c r="B6316" t="s">
        <v>4367</v>
      </c>
      <c r="C6316" t="s">
        <v>49161</v>
      </c>
      <c r="D6316" t="s">
        <v>49162</v>
      </c>
      <c r="E6316" t="s">
        <v>9504</v>
      </c>
      <c r="F6316" t="s">
        <v>49163</v>
      </c>
      <c r="G6316" t="s">
        <v>3917</v>
      </c>
      <c r="H6316">
        <v>716.74400000000003</v>
      </c>
      <c r="I6316">
        <v>40.4</v>
      </c>
      <c r="K6316" t="s">
        <v>49164</v>
      </c>
      <c r="L6316">
        <v>65930</v>
      </c>
      <c r="M6316">
        <v>0</v>
      </c>
      <c r="N6316" t="s">
        <v>9507</v>
      </c>
      <c r="O6316" t="s">
        <v>49165</v>
      </c>
    </row>
    <row r="6317" spans="1:15" x14ac:dyDescent="0.3">
      <c r="A6317" t="s">
        <v>49166</v>
      </c>
      <c r="B6317" t="s">
        <v>4367</v>
      </c>
      <c r="C6317" t="s">
        <v>49167</v>
      </c>
      <c r="D6317" t="s">
        <v>49168</v>
      </c>
      <c r="E6317" t="s">
        <v>9504</v>
      </c>
      <c r="F6317" t="s">
        <v>49169</v>
      </c>
      <c r="G6317" t="s">
        <v>3917</v>
      </c>
      <c r="H6317">
        <v>703.00699999999995</v>
      </c>
      <c r="I6317">
        <v>40.299999999999997</v>
      </c>
      <c r="K6317" t="s">
        <v>49170</v>
      </c>
      <c r="L6317">
        <v>57403</v>
      </c>
      <c r="M6317">
        <v>0</v>
      </c>
      <c r="N6317" t="s">
        <v>9507</v>
      </c>
      <c r="O6317" t="s">
        <v>49171</v>
      </c>
    </row>
    <row r="6318" spans="1:15" x14ac:dyDescent="0.3">
      <c r="A6318" t="s">
        <v>49172</v>
      </c>
      <c r="B6318" t="s">
        <v>4367</v>
      </c>
      <c r="C6318" t="s">
        <v>49173</v>
      </c>
      <c r="D6318" t="s">
        <v>49174</v>
      </c>
      <c r="E6318" t="s">
        <v>9504</v>
      </c>
      <c r="F6318" t="s">
        <v>49175</v>
      </c>
      <c r="G6318" t="s">
        <v>3917</v>
      </c>
      <c r="H6318">
        <v>707.02200000000005</v>
      </c>
      <c r="I6318">
        <v>39.6</v>
      </c>
      <c r="K6318" t="s">
        <v>49176</v>
      </c>
      <c r="L6318">
        <v>119860</v>
      </c>
      <c r="M6318">
        <v>0</v>
      </c>
      <c r="N6318" t="s">
        <v>9507</v>
      </c>
      <c r="O6318" t="s">
        <v>49177</v>
      </c>
    </row>
    <row r="6319" spans="1:15" x14ac:dyDescent="0.3">
      <c r="A6319" t="s">
        <v>49178</v>
      </c>
      <c r="B6319" t="s">
        <v>4367</v>
      </c>
      <c r="C6319" t="s">
        <v>49179</v>
      </c>
      <c r="D6319" t="s">
        <v>49180</v>
      </c>
      <c r="E6319" t="s">
        <v>9504</v>
      </c>
      <c r="F6319" t="s">
        <v>49181</v>
      </c>
      <c r="G6319" t="s">
        <v>3917</v>
      </c>
      <c r="H6319">
        <v>698.76700000000005</v>
      </c>
      <c r="I6319">
        <v>40.5</v>
      </c>
      <c r="K6319" t="s">
        <v>49182</v>
      </c>
      <c r="L6319">
        <v>80240</v>
      </c>
      <c r="M6319">
        <v>0</v>
      </c>
      <c r="N6319" t="s">
        <v>9507</v>
      </c>
      <c r="O6319" t="s">
        <v>49183</v>
      </c>
    </row>
    <row r="6320" spans="1:15" x14ac:dyDescent="0.3">
      <c r="A6320" t="s">
        <v>49184</v>
      </c>
      <c r="B6320" t="s">
        <v>4367</v>
      </c>
      <c r="C6320" t="s">
        <v>49185</v>
      </c>
      <c r="D6320" t="s">
        <v>49186</v>
      </c>
      <c r="E6320" t="s">
        <v>9504</v>
      </c>
      <c r="F6320" t="s">
        <v>49187</v>
      </c>
      <c r="G6320" t="s">
        <v>3917</v>
      </c>
      <c r="H6320">
        <v>710.60299999999995</v>
      </c>
      <c r="I6320">
        <v>40.5</v>
      </c>
      <c r="K6320" t="s">
        <v>49188</v>
      </c>
      <c r="L6320">
        <v>73694</v>
      </c>
      <c r="M6320">
        <v>0</v>
      </c>
      <c r="N6320" t="s">
        <v>9507</v>
      </c>
      <c r="O6320" t="s">
        <v>49189</v>
      </c>
    </row>
    <row r="6321" spans="1:15" x14ac:dyDescent="0.3">
      <c r="A6321" t="s">
        <v>49190</v>
      </c>
      <c r="B6321" t="s">
        <v>4367</v>
      </c>
      <c r="C6321" t="s">
        <v>49191</v>
      </c>
      <c r="D6321" t="s">
        <v>49192</v>
      </c>
      <c r="E6321" t="s">
        <v>9504</v>
      </c>
      <c r="F6321" t="s">
        <v>49193</v>
      </c>
      <c r="G6321" t="s">
        <v>3917</v>
      </c>
      <c r="H6321">
        <v>707.23099999999999</v>
      </c>
      <c r="I6321">
        <v>40.6</v>
      </c>
      <c r="K6321" t="s">
        <v>49194</v>
      </c>
      <c r="L6321">
        <v>78793</v>
      </c>
      <c r="M6321">
        <v>0</v>
      </c>
      <c r="N6321" t="s">
        <v>9507</v>
      </c>
      <c r="O6321" t="s">
        <v>49195</v>
      </c>
    </row>
    <row r="6322" spans="1:15" x14ac:dyDescent="0.3">
      <c r="A6322" t="s">
        <v>49196</v>
      </c>
      <c r="B6322" t="s">
        <v>4367</v>
      </c>
      <c r="C6322" t="s">
        <v>49197</v>
      </c>
      <c r="D6322" t="s">
        <v>49198</v>
      </c>
      <c r="E6322" t="s">
        <v>9504</v>
      </c>
      <c r="F6322" t="s">
        <v>49199</v>
      </c>
      <c r="G6322" t="s">
        <v>3917</v>
      </c>
      <c r="H6322">
        <v>597.79600000000005</v>
      </c>
      <c r="I6322">
        <v>40</v>
      </c>
      <c r="K6322" t="s">
        <v>49200</v>
      </c>
      <c r="L6322">
        <v>133714</v>
      </c>
      <c r="M6322">
        <v>0</v>
      </c>
      <c r="N6322" t="s">
        <v>9507</v>
      </c>
      <c r="O6322" t="s">
        <v>49201</v>
      </c>
    </row>
    <row r="6323" spans="1:15" x14ac:dyDescent="0.3">
      <c r="A6323" t="s">
        <v>49202</v>
      </c>
      <c r="B6323" t="s">
        <v>4367</v>
      </c>
      <c r="C6323" t="s">
        <v>49203</v>
      </c>
      <c r="D6323" t="s">
        <v>49204</v>
      </c>
      <c r="E6323" t="s">
        <v>9504</v>
      </c>
      <c r="F6323" t="s">
        <v>49205</v>
      </c>
      <c r="G6323" t="s">
        <v>3917</v>
      </c>
      <c r="H6323">
        <v>683.28499999999997</v>
      </c>
      <c r="I6323">
        <v>40.5</v>
      </c>
      <c r="K6323" t="s">
        <v>49206</v>
      </c>
      <c r="L6323">
        <v>88601</v>
      </c>
      <c r="M6323">
        <v>0</v>
      </c>
      <c r="N6323" t="s">
        <v>9507</v>
      </c>
      <c r="O6323" t="s">
        <v>49207</v>
      </c>
    </row>
    <row r="6324" spans="1:15" x14ac:dyDescent="0.3">
      <c r="A6324" t="s">
        <v>49208</v>
      </c>
      <c r="B6324" t="s">
        <v>4367</v>
      </c>
      <c r="C6324" t="s">
        <v>49209</v>
      </c>
      <c r="D6324" t="s">
        <v>49210</v>
      </c>
      <c r="E6324" t="s">
        <v>9504</v>
      </c>
      <c r="F6324" t="s">
        <v>49211</v>
      </c>
      <c r="G6324" t="s">
        <v>3917</v>
      </c>
      <c r="H6324">
        <v>689.82399999999996</v>
      </c>
      <c r="I6324">
        <v>40.4</v>
      </c>
      <c r="K6324" t="s">
        <v>49212</v>
      </c>
      <c r="L6324">
        <v>80053</v>
      </c>
      <c r="M6324">
        <v>0</v>
      </c>
      <c r="N6324" t="s">
        <v>9507</v>
      </c>
      <c r="O6324" t="s">
        <v>49213</v>
      </c>
    </row>
    <row r="6325" spans="1:15" x14ac:dyDescent="0.3">
      <c r="A6325" t="s">
        <v>49214</v>
      </c>
      <c r="B6325" t="s">
        <v>4367</v>
      </c>
      <c r="C6325" t="s">
        <v>49215</v>
      </c>
      <c r="D6325" t="s">
        <v>49216</v>
      </c>
      <c r="E6325" t="s">
        <v>9504</v>
      </c>
      <c r="F6325" t="s">
        <v>49217</v>
      </c>
      <c r="G6325" t="s">
        <v>3917</v>
      </c>
      <c r="H6325">
        <v>692.59</v>
      </c>
      <c r="I6325">
        <v>40.5</v>
      </c>
      <c r="K6325" t="s">
        <v>49218</v>
      </c>
      <c r="L6325">
        <v>74589</v>
      </c>
      <c r="M6325">
        <v>0</v>
      </c>
      <c r="N6325" t="s">
        <v>9507</v>
      </c>
      <c r="O6325" t="s">
        <v>49219</v>
      </c>
    </row>
    <row r="6326" spans="1:15" x14ac:dyDescent="0.3">
      <c r="A6326" t="s">
        <v>49220</v>
      </c>
      <c r="B6326" t="s">
        <v>4367</v>
      </c>
      <c r="C6326" t="s">
        <v>49221</v>
      </c>
      <c r="D6326" t="s">
        <v>49222</v>
      </c>
      <c r="E6326" t="s">
        <v>9504</v>
      </c>
      <c r="F6326" t="s">
        <v>49223</v>
      </c>
      <c r="G6326" t="s">
        <v>3917</v>
      </c>
      <c r="H6326">
        <v>693.09500000000003</v>
      </c>
      <c r="I6326">
        <v>40.5</v>
      </c>
      <c r="K6326" t="s">
        <v>49224</v>
      </c>
      <c r="L6326">
        <v>73432</v>
      </c>
      <c r="M6326">
        <v>0</v>
      </c>
      <c r="N6326" t="s">
        <v>9507</v>
      </c>
      <c r="O6326" t="s">
        <v>49225</v>
      </c>
    </row>
    <row r="6327" spans="1:15" x14ac:dyDescent="0.3">
      <c r="A6327" t="s">
        <v>49226</v>
      </c>
      <c r="B6327" t="s">
        <v>4367</v>
      </c>
      <c r="C6327" t="s">
        <v>49227</v>
      </c>
      <c r="D6327" t="s">
        <v>49228</v>
      </c>
      <c r="E6327" t="s">
        <v>9504</v>
      </c>
      <c r="F6327" t="s">
        <v>49229</v>
      </c>
      <c r="G6327" t="s">
        <v>3917</v>
      </c>
      <c r="H6327">
        <v>695.90700000000004</v>
      </c>
      <c r="I6327">
        <v>40.5</v>
      </c>
      <c r="K6327" t="s">
        <v>49230</v>
      </c>
      <c r="L6327">
        <v>77387</v>
      </c>
      <c r="M6327">
        <v>0</v>
      </c>
      <c r="N6327" t="s">
        <v>9507</v>
      </c>
      <c r="O6327" t="s">
        <v>49231</v>
      </c>
    </row>
    <row r="6328" spans="1:15" x14ac:dyDescent="0.3">
      <c r="A6328" t="s">
        <v>49232</v>
      </c>
      <c r="B6328" t="s">
        <v>4367</v>
      </c>
      <c r="C6328" t="s">
        <v>49233</v>
      </c>
      <c r="D6328" t="s">
        <v>49234</v>
      </c>
      <c r="E6328" t="s">
        <v>9504</v>
      </c>
      <c r="F6328" t="s">
        <v>49235</v>
      </c>
      <c r="G6328" t="s">
        <v>3917</v>
      </c>
      <c r="H6328">
        <v>683.73099999999999</v>
      </c>
      <c r="I6328">
        <v>40.299999999999997</v>
      </c>
      <c r="K6328" t="s">
        <v>49236</v>
      </c>
      <c r="L6328">
        <v>57475</v>
      </c>
      <c r="M6328">
        <v>0</v>
      </c>
      <c r="N6328" t="s">
        <v>9507</v>
      </c>
      <c r="O6328" t="s">
        <v>49237</v>
      </c>
    </row>
    <row r="6329" spans="1:15" x14ac:dyDescent="0.3">
      <c r="A6329" t="s">
        <v>49238</v>
      </c>
      <c r="B6329" t="s">
        <v>4367</v>
      </c>
      <c r="C6329" t="s">
        <v>49239</v>
      </c>
      <c r="D6329" t="s">
        <v>49240</v>
      </c>
      <c r="E6329" t="s">
        <v>9504</v>
      </c>
      <c r="F6329" t="s">
        <v>49241</v>
      </c>
      <c r="G6329" t="s">
        <v>3917</v>
      </c>
      <c r="H6329">
        <v>684.67399999999998</v>
      </c>
      <c r="I6329">
        <v>40.299999999999997</v>
      </c>
      <c r="K6329" t="s">
        <v>49242</v>
      </c>
      <c r="L6329">
        <v>58243</v>
      </c>
      <c r="M6329">
        <v>0</v>
      </c>
      <c r="N6329" t="s">
        <v>9507</v>
      </c>
      <c r="O6329" t="s">
        <v>49243</v>
      </c>
    </row>
    <row r="6330" spans="1:15" x14ac:dyDescent="0.3">
      <c r="A6330" t="s">
        <v>49244</v>
      </c>
      <c r="B6330" t="s">
        <v>4367</v>
      </c>
      <c r="C6330" t="s">
        <v>49245</v>
      </c>
      <c r="D6330" t="s">
        <v>49246</v>
      </c>
      <c r="E6330" t="s">
        <v>9504</v>
      </c>
      <c r="F6330" t="s">
        <v>49247</v>
      </c>
      <c r="G6330" t="s">
        <v>3917</v>
      </c>
      <c r="H6330">
        <v>696.19200000000001</v>
      </c>
      <c r="I6330">
        <v>40.4</v>
      </c>
      <c r="K6330" t="s">
        <v>49248</v>
      </c>
      <c r="L6330">
        <v>71640</v>
      </c>
      <c r="M6330">
        <v>0</v>
      </c>
      <c r="N6330" t="s">
        <v>9507</v>
      </c>
      <c r="O6330" t="s">
        <v>49249</v>
      </c>
    </row>
    <row r="6331" spans="1:15" x14ac:dyDescent="0.3">
      <c r="A6331" t="s">
        <v>49250</v>
      </c>
      <c r="B6331" t="s">
        <v>4367</v>
      </c>
      <c r="C6331" t="s">
        <v>49251</v>
      </c>
      <c r="D6331" t="s">
        <v>49252</v>
      </c>
      <c r="E6331" t="s">
        <v>9504</v>
      </c>
      <c r="F6331" t="s">
        <v>49253</v>
      </c>
      <c r="G6331" t="s">
        <v>3917</v>
      </c>
      <c r="H6331">
        <v>696.71</v>
      </c>
      <c r="I6331">
        <v>40.4</v>
      </c>
      <c r="K6331" t="s">
        <v>49254</v>
      </c>
      <c r="L6331">
        <v>68238</v>
      </c>
      <c r="M6331">
        <v>0</v>
      </c>
      <c r="N6331" t="s">
        <v>9507</v>
      </c>
      <c r="O6331" t="s">
        <v>49255</v>
      </c>
    </row>
    <row r="6332" spans="1:15" x14ac:dyDescent="0.3">
      <c r="A6332" t="s">
        <v>49256</v>
      </c>
      <c r="B6332" t="s">
        <v>4367</v>
      </c>
      <c r="C6332" t="s">
        <v>49257</v>
      </c>
      <c r="D6332" t="s">
        <v>49258</v>
      </c>
      <c r="E6332" t="s">
        <v>9504</v>
      </c>
      <c r="F6332" t="s">
        <v>49259</v>
      </c>
      <c r="G6332" t="s">
        <v>3917</v>
      </c>
      <c r="H6332">
        <v>706.07500000000005</v>
      </c>
      <c r="I6332">
        <v>40.299999999999997</v>
      </c>
      <c r="K6332" t="s">
        <v>49260</v>
      </c>
      <c r="L6332">
        <v>54697</v>
      </c>
      <c r="M6332">
        <v>0</v>
      </c>
      <c r="N6332" t="s">
        <v>9507</v>
      </c>
      <c r="O6332" t="s">
        <v>49261</v>
      </c>
    </row>
    <row r="6333" spans="1:15" x14ac:dyDescent="0.3">
      <c r="A6333" t="s">
        <v>49262</v>
      </c>
      <c r="B6333" t="s">
        <v>4367</v>
      </c>
      <c r="C6333" t="s">
        <v>49263</v>
      </c>
      <c r="D6333" t="s">
        <v>49264</v>
      </c>
      <c r="E6333" t="s">
        <v>9504</v>
      </c>
      <c r="F6333" t="s">
        <v>49265</v>
      </c>
      <c r="G6333" t="s">
        <v>3917</v>
      </c>
      <c r="H6333">
        <v>688.23</v>
      </c>
      <c r="I6333">
        <v>40.4</v>
      </c>
      <c r="K6333" t="s">
        <v>49266</v>
      </c>
      <c r="L6333">
        <v>62563</v>
      </c>
      <c r="M6333">
        <v>0</v>
      </c>
      <c r="N6333" t="s">
        <v>9507</v>
      </c>
      <c r="O6333" t="s">
        <v>49267</v>
      </c>
    </row>
    <row r="6334" spans="1:15" x14ac:dyDescent="0.3">
      <c r="A6334" t="s">
        <v>49268</v>
      </c>
      <c r="B6334" t="s">
        <v>4367</v>
      </c>
      <c r="C6334" t="s">
        <v>49269</v>
      </c>
      <c r="D6334" t="s">
        <v>49270</v>
      </c>
      <c r="E6334" t="s">
        <v>9504</v>
      </c>
      <c r="F6334" t="s">
        <v>49271</v>
      </c>
      <c r="G6334" t="s">
        <v>3917</v>
      </c>
      <c r="H6334">
        <v>676.19399999999996</v>
      </c>
      <c r="I6334">
        <v>40</v>
      </c>
      <c r="K6334" t="s">
        <v>49272</v>
      </c>
      <c r="L6334">
        <v>96657</v>
      </c>
      <c r="M6334">
        <v>0</v>
      </c>
      <c r="N6334" t="s">
        <v>9507</v>
      </c>
      <c r="O6334" t="s">
        <v>49273</v>
      </c>
    </row>
    <row r="6335" spans="1:15" x14ac:dyDescent="0.3">
      <c r="A6335" t="s">
        <v>49274</v>
      </c>
      <c r="B6335" t="s">
        <v>4367</v>
      </c>
      <c r="C6335" t="s">
        <v>49275</v>
      </c>
      <c r="D6335" t="s">
        <v>49276</v>
      </c>
      <c r="E6335" t="s">
        <v>9504</v>
      </c>
      <c r="F6335" t="s">
        <v>49277</v>
      </c>
      <c r="G6335" t="s">
        <v>3917</v>
      </c>
      <c r="H6335">
        <v>705.80499999999995</v>
      </c>
      <c r="I6335">
        <v>40.200000000000003</v>
      </c>
      <c r="K6335" t="s">
        <v>49278</v>
      </c>
      <c r="L6335">
        <v>97392</v>
      </c>
      <c r="M6335">
        <v>0</v>
      </c>
      <c r="N6335" t="s">
        <v>9507</v>
      </c>
      <c r="O6335" t="s">
        <v>49279</v>
      </c>
    </row>
    <row r="6336" spans="1:15" x14ac:dyDescent="0.3">
      <c r="A6336" t="s">
        <v>49280</v>
      </c>
      <c r="B6336" t="s">
        <v>4367</v>
      </c>
      <c r="C6336" t="s">
        <v>49281</v>
      </c>
      <c r="D6336" t="s">
        <v>49282</v>
      </c>
      <c r="E6336" t="s">
        <v>9504</v>
      </c>
      <c r="F6336" t="s">
        <v>49283</v>
      </c>
      <c r="G6336" t="s">
        <v>3917</v>
      </c>
      <c r="H6336">
        <v>715.88699999999994</v>
      </c>
      <c r="I6336">
        <v>40.4</v>
      </c>
      <c r="K6336" t="s">
        <v>49284</v>
      </c>
      <c r="L6336">
        <v>52619</v>
      </c>
      <c r="M6336">
        <v>0</v>
      </c>
      <c r="N6336" t="s">
        <v>9507</v>
      </c>
      <c r="O6336" t="s">
        <v>49285</v>
      </c>
    </row>
    <row r="6337" spans="1:15" x14ac:dyDescent="0.3">
      <c r="A6337" t="s">
        <v>49286</v>
      </c>
      <c r="B6337" t="s">
        <v>4367</v>
      </c>
      <c r="C6337" t="s">
        <v>49287</v>
      </c>
      <c r="D6337" t="s">
        <v>49288</v>
      </c>
      <c r="E6337" t="s">
        <v>9504</v>
      </c>
      <c r="F6337" t="s">
        <v>49289</v>
      </c>
      <c r="G6337" t="s">
        <v>3917</v>
      </c>
      <c r="H6337">
        <v>703.16700000000003</v>
      </c>
      <c r="I6337">
        <v>40.299999999999997</v>
      </c>
      <c r="K6337" t="s">
        <v>49290</v>
      </c>
      <c r="L6337">
        <v>78993</v>
      </c>
      <c r="M6337">
        <v>0</v>
      </c>
      <c r="N6337" t="s">
        <v>9507</v>
      </c>
      <c r="O6337" t="s">
        <v>49291</v>
      </c>
    </row>
    <row r="6338" spans="1:15" x14ac:dyDescent="0.3">
      <c r="A6338" t="s">
        <v>49292</v>
      </c>
      <c r="B6338" t="s">
        <v>4367</v>
      </c>
      <c r="C6338" t="s">
        <v>49293</v>
      </c>
      <c r="D6338" t="s">
        <v>49294</v>
      </c>
      <c r="E6338" t="s">
        <v>9504</v>
      </c>
      <c r="F6338" t="s">
        <v>49295</v>
      </c>
      <c r="G6338" t="s">
        <v>3917</v>
      </c>
      <c r="H6338">
        <v>699.21400000000006</v>
      </c>
      <c r="I6338">
        <v>40.4</v>
      </c>
      <c r="K6338" t="s">
        <v>49296</v>
      </c>
      <c r="L6338">
        <v>71074</v>
      </c>
      <c r="M6338">
        <v>0</v>
      </c>
      <c r="N6338" t="s">
        <v>9507</v>
      </c>
      <c r="O6338" t="s">
        <v>49297</v>
      </c>
    </row>
    <row r="6339" spans="1:15" x14ac:dyDescent="0.3">
      <c r="A6339" t="s">
        <v>49298</v>
      </c>
      <c r="B6339" t="s">
        <v>4367</v>
      </c>
      <c r="C6339" t="s">
        <v>49299</v>
      </c>
      <c r="D6339" t="s">
        <v>49300</v>
      </c>
      <c r="E6339" t="s">
        <v>9504</v>
      </c>
      <c r="F6339" t="s">
        <v>49301</v>
      </c>
      <c r="G6339" t="s">
        <v>3917</v>
      </c>
      <c r="H6339">
        <v>690.30600000000004</v>
      </c>
      <c r="I6339">
        <v>40.299999999999997</v>
      </c>
      <c r="K6339" t="s">
        <v>49302</v>
      </c>
      <c r="L6339">
        <v>54155</v>
      </c>
      <c r="M6339">
        <v>0</v>
      </c>
      <c r="N6339" t="s">
        <v>9507</v>
      </c>
      <c r="O6339" t="s">
        <v>49303</v>
      </c>
    </row>
    <row r="6340" spans="1:15" x14ac:dyDescent="0.3">
      <c r="A6340" t="s">
        <v>49304</v>
      </c>
      <c r="B6340" t="s">
        <v>4367</v>
      </c>
      <c r="C6340" t="s">
        <v>49305</v>
      </c>
      <c r="D6340" t="s">
        <v>49306</v>
      </c>
      <c r="E6340" t="s">
        <v>9504</v>
      </c>
      <c r="F6340" t="s">
        <v>49307</v>
      </c>
      <c r="G6340" t="s">
        <v>3917</v>
      </c>
      <c r="H6340">
        <v>686.58699999999999</v>
      </c>
      <c r="I6340">
        <v>40.4</v>
      </c>
      <c r="K6340" t="s">
        <v>49308</v>
      </c>
      <c r="L6340">
        <v>61847</v>
      </c>
      <c r="M6340">
        <v>0</v>
      </c>
      <c r="N6340" t="s">
        <v>9507</v>
      </c>
      <c r="O6340" t="s">
        <v>49309</v>
      </c>
    </row>
    <row r="6341" spans="1:15" x14ac:dyDescent="0.3">
      <c r="A6341" t="s">
        <v>49310</v>
      </c>
      <c r="B6341" t="s">
        <v>4367</v>
      </c>
      <c r="C6341" t="s">
        <v>49311</v>
      </c>
      <c r="D6341" t="s">
        <v>49312</v>
      </c>
      <c r="E6341" t="s">
        <v>9504</v>
      </c>
      <c r="F6341" t="s">
        <v>49313</v>
      </c>
      <c r="G6341" t="s">
        <v>3917</v>
      </c>
      <c r="H6341">
        <v>693.06500000000005</v>
      </c>
      <c r="I6341">
        <v>40.4</v>
      </c>
      <c r="K6341" t="s">
        <v>49314</v>
      </c>
      <c r="L6341">
        <v>70665</v>
      </c>
      <c r="M6341">
        <v>0</v>
      </c>
      <c r="N6341" t="s">
        <v>9507</v>
      </c>
      <c r="O6341" t="s">
        <v>49315</v>
      </c>
    </row>
    <row r="6342" spans="1:15" x14ac:dyDescent="0.3">
      <c r="A6342" t="s">
        <v>49316</v>
      </c>
      <c r="B6342" t="s">
        <v>4367</v>
      </c>
      <c r="C6342" t="s">
        <v>49317</v>
      </c>
      <c r="D6342" t="s">
        <v>49318</v>
      </c>
      <c r="E6342" t="s">
        <v>9504</v>
      </c>
      <c r="F6342" t="s">
        <v>49319</v>
      </c>
      <c r="G6342" t="s">
        <v>3917</v>
      </c>
      <c r="H6342">
        <v>685.97</v>
      </c>
      <c r="I6342">
        <v>40.4</v>
      </c>
      <c r="K6342" t="s">
        <v>49320</v>
      </c>
      <c r="L6342">
        <v>61345</v>
      </c>
      <c r="M6342">
        <v>0</v>
      </c>
      <c r="N6342" t="s">
        <v>9507</v>
      </c>
      <c r="O6342" t="s">
        <v>49321</v>
      </c>
    </row>
    <row r="6343" spans="1:15" x14ac:dyDescent="0.3">
      <c r="A6343" t="s">
        <v>49322</v>
      </c>
      <c r="B6343" t="s">
        <v>4367</v>
      </c>
      <c r="C6343" t="s">
        <v>49323</v>
      </c>
      <c r="D6343" t="s">
        <v>49324</v>
      </c>
      <c r="E6343" t="s">
        <v>9504</v>
      </c>
      <c r="F6343" t="s">
        <v>49325</v>
      </c>
      <c r="G6343" t="s">
        <v>3917</v>
      </c>
      <c r="H6343">
        <v>704.17899999999997</v>
      </c>
      <c r="I6343">
        <v>40.4</v>
      </c>
      <c r="K6343" t="s">
        <v>49326</v>
      </c>
      <c r="L6343">
        <v>70922</v>
      </c>
      <c r="M6343">
        <v>0</v>
      </c>
      <c r="N6343" t="s">
        <v>9507</v>
      </c>
      <c r="O6343" t="s">
        <v>49327</v>
      </c>
    </row>
    <row r="6344" spans="1:15" x14ac:dyDescent="0.3">
      <c r="A6344" t="s">
        <v>49328</v>
      </c>
      <c r="B6344" t="s">
        <v>4367</v>
      </c>
      <c r="C6344" t="s">
        <v>49329</v>
      </c>
      <c r="D6344" t="s">
        <v>49330</v>
      </c>
      <c r="E6344" t="s">
        <v>9504</v>
      </c>
      <c r="F6344" t="s">
        <v>49331</v>
      </c>
      <c r="G6344" t="s">
        <v>3917</v>
      </c>
      <c r="H6344">
        <v>688.077</v>
      </c>
      <c r="I6344">
        <v>40.4</v>
      </c>
      <c r="K6344" t="s">
        <v>49332</v>
      </c>
      <c r="L6344">
        <v>74460</v>
      </c>
      <c r="M6344">
        <v>0</v>
      </c>
      <c r="N6344" t="s">
        <v>9507</v>
      </c>
      <c r="O6344" t="s">
        <v>49333</v>
      </c>
    </row>
    <row r="6345" spans="1:15" x14ac:dyDescent="0.3">
      <c r="A6345" t="s">
        <v>49334</v>
      </c>
      <c r="B6345" t="s">
        <v>4367</v>
      </c>
      <c r="C6345" t="s">
        <v>49335</v>
      </c>
      <c r="D6345" t="s">
        <v>49336</v>
      </c>
      <c r="E6345" t="s">
        <v>9504</v>
      </c>
      <c r="F6345" t="s">
        <v>49337</v>
      </c>
      <c r="G6345" t="s">
        <v>3917</v>
      </c>
      <c r="H6345">
        <v>697.32899999999995</v>
      </c>
      <c r="I6345">
        <v>40.4</v>
      </c>
      <c r="K6345" t="s">
        <v>49338</v>
      </c>
      <c r="L6345">
        <v>67926</v>
      </c>
      <c r="M6345">
        <v>0</v>
      </c>
      <c r="N6345" t="s">
        <v>9507</v>
      </c>
      <c r="O6345" t="s">
        <v>49339</v>
      </c>
    </row>
    <row r="6346" spans="1:15" x14ac:dyDescent="0.3">
      <c r="A6346" t="s">
        <v>49340</v>
      </c>
      <c r="B6346" t="s">
        <v>4367</v>
      </c>
      <c r="C6346" t="s">
        <v>49341</v>
      </c>
      <c r="D6346" t="s">
        <v>49342</v>
      </c>
      <c r="E6346" t="s">
        <v>9504</v>
      </c>
      <c r="F6346" t="s">
        <v>49343</v>
      </c>
      <c r="G6346" t="s">
        <v>3917</v>
      </c>
      <c r="H6346">
        <v>678.91399999999999</v>
      </c>
      <c r="I6346">
        <v>40.1</v>
      </c>
      <c r="K6346" t="s">
        <v>49344</v>
      </c>
      <c r="L6346">
        <v>100501</v>
      </c>
      <c r="M6346">
        <v>0</v>
      </c>
      <c r="N6346" t="s">
        <v>9507</v>
      </c>
      <c r="O6346" t="s">
        <v>49345</v>
      </c>
    </row>
    <row r="6347" spans="1:15" x14ac:dyDescent="0.3">
      <c r="A6347" t="s">
        <v>49346</v>
      </c>
      <c r="B6347" t="s">
        <v>4367</v>
      </c>
      <c r="C6347" t="s">
        <v>49347</v>
      </c>
      <c r="D6347" t="s">
        <v>49348</v>
      </c>
      <c r="E6347" t="s">
        <v>9504</v>
      </c>
      <c r="F6347" t="s">
        <v>49349</v>
      </c>
      <c r="G6347" t="s">
        <v>3917</v>
      </c>
      <c r="H6347">
        <v>661.54499999999996</v>
      </c>
      <c r="I6347">
        <v>40.299999999999997</v>
      </c>
      <c r="K6347" t="s">
        <v>49350</v>
      </c>
      <c r="L6347">
        <v>88871</v>
      </c>
      <c r="M6347">
        <v>0</v>
      </c>
      <c r="N6347" t="s">
        <v>9507</v>
      </c>
      <c r="O6347" t="s">
        <v>49351</v>
      </c>
    </row>
    <row r="6348" spans="1:15" x14ac:dyDescent="0.3">
      <c r="A6348" t="s">
        <v>49352</v>
      </c>
      <c r="B6348" t="s">
        <v>4367</v>
      </c>
      <c r="C6348" t="s">
        <v>49353</v>
      </c>
      <c r="D6348" t="s">
        <v>49354</v>
      </c>
      <c r="E6348" t="s">
        <v>9504</v>
      </c>
      <c r="F6348" t="s">
        <v>49355</v>
      </c>
      <c r="G6348" t="s">
        <v>3917</v>
      </c>
      <c r="H6348">
        <v>697.274</v>
      </c>
      <c r="I6348">
        <v>40.5</v>
      </c>
      <c r="K6348" t="s">
        <v>49356</v>
      </c>
      <c r="L6348">
        <v>69055</v>
      </c>
      <c r="M6348">
        <v>0</v>
      </c>
      <c r="N6348" t="s">
        <v>9507</v>
      </c>
      <c r="O6348" t="s">
        <v>49357</v>
      </c>
    </row>
    <row r="6349" spans="1:15" x14ac:dyDescent="0.3">
      <c r="A6349" t="s">
        <v>49358</v>
      </c>
      <c r="B6349" t="s">
        <v>4367</v>
      </c>
      <c r="C6349" t="s">
        <v>49359</v>
      </c>
      <c r="D6349" t="s">
        <v>49360</v>
      </c>
      <c r="E6349" t="s">
        <v>9504</v>
      </c>
      <c r="F6349" t="s">
        <v>49361</v>
      </c>
      <c r="G6349" t="s">
        <v>3917</v>
      </c>
      <c r="H6349">
        <v>666.02099999999996</v>
      </c>
      <c r="I6349">
        <v>40.4</v>
      </c>
      <c r="K6349" t="s">
        <v>49362</v>
      </c>
      <c r="L6349">
        <v>87823</v>
      </c>
      <c r="M6349">
        <v>0</v>
      </c>
      <c r="N6349" t="s">
        <v>9507</v>
      </c>
      <c r="O6349" t="s">
        <v>49363</v>
      </c>
    </row>
    <row r="6350" spans="1:15" x14ac:dyDescent="0.3">
      <c r="A6350" t="s">
        <v>49364</v>
      </c>
      <c r="B6350" t="s">
        <v>4367</v>
      </c>
      <c r="C6350" t="s">
        <v>49365</v>
      </c>
      <c r="D6350" t="s">
        <v>49366</v>
      </c>
      <c r="E6350" t="s">
        <v>9504</v>
      </c>
      <c r="F6350" t="s">
        <v>49367</v>
      </c>
      <c r="G6350" t="s">
        <v>3917</v>
      </c>
      <c r="H6350">
        <v>708.9</v>
      </c>
      <c r="I6350">
        <v>40.4</v>
      </c>
      <c r="K6350" t="s">
        <v>49368</v>
      </c>
      <c r="L6350">
        <v>66244</v>
      </c>
      <c r="M6350">
        <v>0</v>
      </c>
      <c r="N6350" t="s">
        <v>9507</v>
      </c>
      <c r="O6350" t="s">
        <v>49369</v>
      </c>
    </row>
    <row r="6351" spans="1:15" x14ac:dyDescent="0.3">
      <c r="A6351" t="s">
        <v>49370</v>
      </c>
      <c r="B6351" t="s">
        <v>4367</v>
      </c>
      <c r="C6351" t="s">
        <v>49371</v>
      </c>
      <c r="D6351" t="s">
        <v>49372</v>
      </c>
      <c r="E6351" t="s">
        <v>9504</v>
      </c>
      <c r="F6351" t="s">
        <v>49373</v>
      </c>
      <c r="G6351" t="s">
        <v>3917</v>
      </c>
      <c r="H6351">
        <v>670.39599999999996</v>
      </c>
      <c r="I6351">
        <v>40.4</v>
      </c>
      <c r="K6351" t="s">
        <v>49374</v>
      </c>
      <c r="L6351">
        <v>74544</v>
      </c>
      <c r="M6351">
        <v>0</v>
      </c>
      <c r="N6351" t="s">
        <v>9507</v>
      </c>
      <c r="O6351" t="s">
        <v>49375</v>
      </c>
    </row>
    <row r="6352" spans="1:15" x14ac:dyDescent="0.3">
      <c r="A6352" t="s">
        <v>49376</v>
      </c>
      <c r="B6352" t="s">
        <v>4367</v>
      </c>
      <c r="C6352" t="s">
        <v>49377</v>
      </c>
      <c r="D6352" t="s">
        <v>49378</v>
      </c>
      <c r="E6352" t="s">
        <v>9504</v>
      </c>
      <c r="F6352" t="s">
        <v>49379</v>
      </c>
      <c r="G6352" t="s">
        <v>3917</v>
      </c>
      <c r="H6352">
        <v>703.47400000000005</v>
      </c>
      <c r="I6352">
        <v>40.299999999999997</v>
      </c>
      <c r="K6352" t="s">
        <v>49380</v>
      </c>
      <c r="L6352">
        <v>56991</v>
      </c>
      <c r="M6352">
        <v>0</v>
      </c>
      <c r="N6352" t="s">
        <v>9507</v>
      </c>
      <c r="O6352" t="s">
        <v>49381</v>
      </c>
    </row>
    <row r="6353" spans="1:15" x14ac:dyDescent="0.3">
      <c r="A6353" t="s">
        <v>49382</v>
      </c>
      <c r="B6353" t="s">
        <v>4367</v>
      </c>
      <c r="C6353" t="s">
        <v>49383</v>
      </c>
      <c r="D6353" t="s">
        <v>49384</v>
      </c>
      <c r="E6353" t="s">
        <v>9504</v>
      </c>
      <c r="F6353" t="s">
        <v>49385</v>
      </c>
      <c r="G6353" t="s">
        <v>3917</v>
      </c>
      <c r="H6353">
        <v>689.49199999999996</v>
      </c>
      <c r="I6353">
        <v>40.200000000000003</v>
      </c>
      <c r="K6353" t="s">
        <v>49386</v>
      </c>
      <c r="L6353">
        <v>60802</v>
      </c>
      <c r="M6353">
        <v>0</v>
      </c>
      <c r="N6353" t="s">
        <v>9507</v>
      </c>
      <c r="O6353" t="s">
        <v>49387</v>
      </c>
    </row>
    <row r="6354" spans="1:15" x14ac:dyDescent="0.3">
      <c r="A6354" t="s">
        <v>49388</v>
      </c>
      <c r="B6354" t="s">
        <v>4367</v>
      </c>
      <c r="C6354" t="s">
        <v>49389</v>
      </c>
      <c r="D6354" t="s">
        <v>49390</v>
      </c>
      <c r="E6354" t="s">
        <v>9504</v>
      </c>
      <c r="F6354" t="s">
        <v>49391</v>
      </c>
      <c r="G6354" t="s">
        <v>3917</v>
      </c>
      <c r="H6354">
        <v>725.87800000000004</v>
      </c>
      <c r="I6354">
        <v>40.4</v>
      </c>
      <c r="K6354" t="s">
        <v>49392</v>
      </c>
      <c r="L6354">
        <v>52021</v>
      </c>
      <c r="M6354">
        <v>0</v>
      </c>
      <c r="N6354" t="s">
        <v>9507</v>
      </c>
      <c r="O6354" t="s">
        <v>49393</v>
      </c>
    </row>
    <row r="6355" spans="1:15" x14ac:dyDescent="0.3">
      <c r="A6355" t="s">
        <v>49394</v>
      </c>
      <c r="B6355" t="s">
        <v>4367</v>
      </c>
      <c r="C6355" t="s">
        <v>49395</v>
      </c>
      <c r="D6355" t="s">
        <v>49396</v>
      </c>
      <c r="E6355" t="s">
        <v>9504</v>
      </c>
      <c r="F6355" t="s">
        <v>49397</v>
      </c>
      <c r="G6355" t="s">
        <v>3917</v>
      </c>
      <c r="H6355">
        <v>711.81500000000005</v>
      </c>
      <c r="I6355">
        <v>40.4</v>
      </c>
      <c r="K6355" t="s">
        <v>49398</v>
      </c>
      <c r="L6355">
        <v>67501</v>
      </c>
      <c r="M6355">
        <v>0</v>
      </c>
      <c r="N6355" t="s">
        <v>9507</v>
      </c>
      <c r="O6355" t="s">
        <v>49399</v>
      </c>
    </row>
    <row r="6356" spans="1:15" x14ac:dyDescent="0.3">
      <c r="A6356" t="s">
        <v>49400</v>
      </c>
      <c r="B6356" t="s">
        <v>4367</v>
      </c>
      <c r="C6356" t="s">
        <v>49401</v>
      </c>
      <c r="D6356" t="s">
        <v>49402</v>
      </c>
      <c r="E6356" t="s">
        <v>9504</v>
      </c>
      <c r="F6356" t="s">
        <v>49403</v>
      </c>
      <c r="G6356" t="s">
        <v>3917</v>
      </c>
      <c r="H6356">
        <v>716.78</v>
      </c>
      <c r="I6356">
        <v>40.4</v>
      </c>
      <c r="K6356" t="s">
        <v>49404</v>
      </c>
      <c r="L6356">
        <v>69091</v>
      </c>
      <c r="M6356">
        <v>0</v>
      </c>
      <c r="N6356" t="s">
        <v>9507</v>
      </c>
      <c r="O6356" t="s">
        <v>49405</v>
      </c>
    </row>
    <row r="6357" spans="1:15" x14ac:dyDescent="0.3">
      <c r="A6357" t="s">
        <v>49406</v>
      </c>
      <c r="B6357" t="s">
        <v>4367</v>
      </c>
      <c r="C6357" t="s">
        <v>49407</v>
      </c>
      <c r="D6357" t="s">
        <v>49408</v>
      </c>
      <c r="E6357" t="s">
        <v>9504</v>
      </c>
      <c r="F6357" t="s">
        <v>49409</v>
      </c>
      <c r="G6357" t="s">
        <v>3917</v>
      </c>
      <c r="H6357">
        <v>694.36400000000003</v>
      </c>
      <c r="I6357">
        <v>40.4</v>
      </c>
      <c r="K6357" t="s">
        <v>49410</v>
      </c>
      <c r="L6357">
        <v>56205</v>
      </c>
      <c r="M6357">
        <v>0</v>
      </c>
      <c r="N6357" t="s">
        <v>9507</v>
      </c>
      <c r="O6357" t="s">
        <v>49411</v>
      </c>
    </row>
    <row r="6358" spans="1:15" x14ac:dyDescent="0.3">
      <c r="A6358" t="s">
        <v>49412</v>
      </c>
      <c r="B6358" t="s">
        <v>4367</v>
      </c>
      <c r="C6358" t="s">
        <v>49413</v>
      </c>
      <c r="D6358" t="s">
        <v>49414</v>
      </c>
      <c r="E6358" t="s">
        <v>9504</v>
      </c>
      <c r="F6358" t="s">
        <v>49415</v>
      </c>
      <c r="G6358" t="s">
        <v>3917</v>
      </c>
      <c r="H6358">
        <v>684.28599999999994</v>
      </c>
      <c r="I6358">
        <v>40.4</v>
      </c>
      <c r="K6358" t="s">
        <v>49416</v>
      </c>
      <c r="L6358">
        <v>76516</v>
      </c>
      <c r="M6358">
        <v>0</v>
      </c>
      <c r="N6358" t="s">
        <v>9507</v>
      </c>
      <c r="O6358" t="s">
        <v>49417</v>
      </c>
    </row>
    <row r="6359" spans="1:15" x14ac:dyDescent="0.3">
      <c r="A6359" t="s">
        <v>49418</v>
      </c>
      <c r="B6359" t="s">
        <v>4367</v>
      </c>
      <c r="C6359" t="s">
        <v>49419</v>
      </c>
      <c r="D6359" t="s">
        <v>49420</v>
      </c>
      <c r="E6359" t="s">
        <v>9504</v>
      </c>
      <c r="F6359" t="s">
        <v>49421</v>
      </c>
      <c r="G6359" t="s">
        <v>3917</v>
      </c>
      <c r="H6359">
        <v>675.67399999999998</v>
      </c>
      <c r="I6359">
        <v>40.299999999999997</v>
      </c>
      <c r="K6359" t="s">
        <v>49422</v>
      </c>
      <c r="L6359">
        <v>78384</v>
      </c>
      <c r="M6359">
        <v>0</v>
      </c>
      <c r="N6359" t="s">
        <v>9507</v>
      </c>
      <c r="O6359" t="s">
        <v>49423</v>
      </c>
    </row>
    <row r="6360" spans="1:15" x14ac:dyDescent="0.3">
      <c r="A6360" t="s">
        <v>49424</v>
      </c>
      <c r="B6360" t="s">
        <v>4367</v>
      </c>
      <c r="C6360" t="s">
        <v>49425</v>
      </c>
      <c r="D6360" t="s">
        <v>49426</v>
      </c>
      <c r="E6360" t="s">
        <v>9504</v>
      </c>
      <c r="F6360" t="s">
        <v>49427</v>
      </c>
      <c r="G6360" t="s">
        <v>3917</v>
      </c>
      <c r="H6360">
        <v>717.16200000000003</v>
      </c>
      <c r="I6360">
        <v>40.4</v>
      </c>
      <c r="K6360" t="s">
        <v>49428</v>
      </c>
      <c r="L6360">
        <v>68462</v>
      </c>
      <c r="M6360">
        <v>0</v>
      </c>
      <c r="N6360" t="s">
        <v>9507</v>
      </c>
      <c r="O6360" t="s">
        <v>49429</v>
      </c>
    </row>
    <row r="6361" spans="1:15" x14ac:dyDescent="0.3">
      <c r="A6361" t="s">
        <v>49430</v>
      </c>
      <c r="B6361" t="s">
        <v>4367</v>
      </c>
      <c r="C6361" t="s">
        <v>49431</v>
      </c>
      <c r="D6361" t="s">
        <v>49432</v>
      </c>
      <c r="E6361" t="s">
        <v>9504</v>
      </c>
      <c r="F6361" t="s">
        <v>49433</v>
      </c>
      <c r="G6361" t="s">
        <v>3917</v>
      </c>
      <c r="H6361">
        <v>669.53599999999994</v>
      </c>
      <c r="I6361">
        <v>40.5</v>
      </c>
      <c r="K6361" t="s">
        <v>49434</v>
      </c>
      <c r="L6361">
        <v>77243</v>
      </c>
      <c r="M6361">
        <v>0</v>
      </c>
      <c r="N6361" t="s">
        <v>9507</v>
      </c>
      <c r="O6361" t="s">
        <v>49435</v>
      </c>
    </row>
    <row r="6362" spans="1:15" x14ac:dyDescent="0.3">
      <c r="A6362" t="s">
        <v>49436</v>
      </c>
      <c r="B6362" t="s">
        <v>4367</v>
      </c>
      <c r="C6362" t="s">
        <v>49437</v>
      </c>
      <c r="D6362" t="s">
        <v>49438</v>
      </c>
      <c r="E6362" t="s">
        <v>9504</v>
      </c>
      <c r="F6362" t="s">
        <v>49439</v>
      </c>
      <c r="G6362" t="s">
        <v>3917</v>
      </c>
      <c r="H6362">
        <v>707.71799999999996</v>
      </c>
      <c r="I6362">
        <v>40.299999999999997</v>
      </c>
      <c r="K6362" t="s">
        <v>49440</v>
      </c>
      <c r="L6362">
        <v>54192</v>
      </c>
      <c r="M6362">
        <v>0</v>
      </c>
      <c r="N6362" t="s">
        <v>9507</v>
      </c>
      <c r="O6362" t="s">
        <v>49441</v>
      </c>
    </row>
    <row r="6363" spans="1:15" x14ac:dyDescent="0.3">
      <c r="A6363" t="s">
        <v>49442</v>
      </c>
      <c r="B6363" t="s">
        <v>4367</v>
      </c>
      <c r="C6363" t="s">
        <v>49443</v>
      </c>
      <c r="D6363" t="s">
        <v>49444</v>
      </c>
      <c r="E6363" t="s">
        <v>9504</v>
      </c>
      <c r="F6363" t="s">
        <v>49445</v>
      </c>
      <c r="G6363" t="s">
        <v>3917</v>
      </c>
      <c r="H6363">
        <v>714.18700000000001</v>
      </c>
      <c r="I6363">
        <v>40.5</v>
      </c>
      <c r="K6363" t="s">
        <v>49446</v>
      </c>
      <c r="L6363">
        <v>77717</v>
      </c>
      <c r="M6363">
        <v>0</v>
      </c>
      <c r="N6363" t="s">
        <v>9507</v>
      </c>
      <c r="O6363" t="s">
        <v>49447</v>
      </c>
    </row>
    <row r="6364" spans="1:15" x14ac:dyDescent="0.3">
      <c r="A6364" t="s">
        <v>49448</v>
      </c>
      <c r="B6364" t="s">
        <v>4367</v>
      </c>
      <c r="C6364" t="s">
        <v>49449</v>
      </c>
      <c r="D6364" t="s">
        <v>49450</v>
      </c>
      <c r="E6364" t="s">
        <v>9504</v>
      </c>
      <c r="F6364" t="s">
        <v>49451</v>
      </c>
      <c r="G6364" t="s">
        <v>3917</v>
      </c>
      <c r="H6364">
        <v>713.79499999999996</v>
      </c>
      <c r="I6364">
        <v>40.299999999999997</v>
      </c>
      <c r="K6364" t="s">
        <v>49452</v>
      </c>
      <c r="L6364">
        <v>52659</v>
      </c>
      <c r="M6364">
        <v>0</v>
      </c>
      <c r="N6364" t="s">
        <v>9507</v>
      </c>
      <c r="O6364" t="s">
        <v>49453</v>
      </c>
    </row>
    <row r="6365" spans="1:15" x14ac:dyDescent="0.3">
      <c r="A6365" t="s">
        <v>49454</v>
      </c>
      <c r="B6365" t="s">
        <v>4367</v>
      </c>
      <c r="C6365" t="s">
        <v>49455</v>
      </c>
      <c r="D6365" t="s">
        <v>49456</v>
      </c>
      <c r="E6365" t="s">
        <v>9504</v>
      </c>
      <c r="F6365" t="s">
        <v>49457</v>
      </c>
      <c r="G6365" t="s">
        <v>3917</v>
      </c>
      <c r="H6365">
        <v>685.66700000000003</v>
      </c>
      <c r="I6365">
        <v>40.4</v>
      </c>
      <c r="K6365" t="s">
        <v>49458</v>
      </c>
      <c r="L6365">
        <v>71963</v>
      </c>
      <c r="M6365">
        <v>0</v>
      </c>
      <c r="N6365" t="s">
        <v>9507</v>
      </c>
      <c r="O6365" t="s">
        <v>49459</v>
      </c>
    </row>
    <row r="6366" spans="1:15" x14ac:dyDescent="0.3">
      <c r="A6366" t="s">
        <v>49460</v>
      </c>
      <c r="B6366" t="s">
        <v>4367</v>
      </c>
      <c r="C6366" t="s">
        <v>49461</v>
      </c>
      <c r="D6366" t="s">
        <v>49462</v>
      </c>
      <c r="E6366" t="s">
        <v>9504</v>
      </c>
      <c r="F6366" t="s">
        <v>49463</v>
      </c>
      <c r="G6366" t="s">
        <v>3917</v>
      </c>
      <c r="H6366">
        <v>704.55</v>
      </c>
      <c r="I6366">
        <v>40.5</v>
      </c>
      <c r="K6366" t="s">
        <v>49464</v>
      </c>
      <c r="L6366">
        <v>75846</v>
      </c>
      <c r="M6366">
        <v>0</v>
      </c>
      <c r="N6366" t="s">
        <v>9507</v>
      </c>
      <c r="O6366" t="s">
        <v>49465</v>
      </c>
    </row>
    <row r="6367" spans="1:15" x14ac:dyDescent="0.3">
      <c r="A6367" t="s">
        <v>49466</v>
      </c>
      <c r="B6367" t="s">
        <v>4367</v>
      </c>
      <c r="C6367" t="s">
        <v>49467</v>
      </c>
      <c r="D6367" t="s">
        <v>49468</v>
      </c>
      <c r="E6367" t="s">
        <v>9504</v>
      </c>
      <c r="F6367" t="s">
        <v>49469</v>
      </c>
      <c r="G6367" t="s">
        <v>3917</v>
      </c>
      <c r="H6367">
        <v>692.46500000000003</v>
      </c>
      <c r="I6367">
        <v>40.4</v>
      </c>
      <c r="K6367" t="s">
        <v>49470</v>
      </c>
      <c r="L6367">
        <v>68917</v>
      </c>
      <c r="M6367">
        <v>0</v>
      </c>
      <c r="N6367" t="s">
        <v>9507</v>
      </c>
      <c r="O6367" t="s">
        <v>49471</v>
      </c>
    </row>
    <row r="6368" spans="1:15" x14ac:dyDescent="0.3">
      <c r="A6368" t="s">
        <v>49472</v>
      </c>
      <c r="B6368" t="s">
        <v>4367</v>
      </c>
      <c r="C6368" t="s">
        <v>49473</v>
      </c>
      <c r="D6368" t="s">
        <v>49474</v>
      </c>
      <c r="E6368" t="s">
        <v>9504</v>
      </c>
      <c r="F6368" t="s">
        <v>49475</v>
      </c>
      <c r="G6368" t="s">
        <v>3917</v>
      </c>
      <c r="H6368">
        <v>714.26599999999996</v>
      </c>
      <c r="I6368">
        <v>40.5</v>
      </c>
      <c r="K6368" t="s">
        <v>49476</v>
      </c>
      <c r="L6368">
        <v>70402</v>
      </c>
      <c r="M6368">
        <v>0</v>
      </c>
      <c r="N6368" t="s">
        <v>9507</v>
      </c>
      <c r="O6368" t="s">
        <v>49477</v>
      </c>
    </row>
    <row r="6369" spans="1:15" x14ac:dyDescent="0.3">
      <c r="A6369" t="s">
        <v>49478</v>
      </c>
      <c r="B6369" t="s">
        <v>4367</v>
      </c>
      <c r="C6369" t="s">
        <v>49479</v>
      </c>
      <c r="D6369" t="s">
        <v>49480</v>
      </c>
      <c r="E6369" t="s">
        <v>9504</v>
      </c>
      <c r="F6369" t="s">
        <v>49481</v>
      </c>
      <c r="G6369" t="s">
        <v>3917</v>
      </c>
      <c r="H6369">
        <v>707.02</v>
      </c>
      <c r="I6369">
        <v>40.5</v>
      </c>
      <c r="K6369" t="s">
        <v>49482</v>
      </c>
      <c r="L6369">
        <v>68093</v>
      </c>
      <c r="M6369">
        <v>0</v>
      </c>
      <c r="N6369" t="s">
        <v>9507</v>
      </c>
      <c r="O6369" t="s">
        <v>49483</v>
      </c>
    </row>
    <row r="6370" spans="1:15" x14ac:dyDescent="0.3">
      <c r="A6370" t="s">
        <v>49484</v>
      </c>
      <c r="B6370" t="s">
        <v>4367</v>
      </c>
      <c r="C6370" t="s">
        <v>49485</v>
      </c>
      <c r="D6370" t="s">
        <v>49486</v>
      </c>
      <c r="E6370" t="s">
        <v>9504</v>
      </c>
      <c r="F6370" t="s">
        <v>49487</v>
      </c>
      <c r="G6370" t="s">
        <v>3917</v>
      </c>
      <c r="H6370">
        <v>706.24099999999999</v>
      </c>
      <c r="I6370">
        <v>40.4</v>
      </c>
      <c r="K6370" t="s">
        <v>49488</v>
      </c>
      <c r="L6370">
        <v>57637</v>
      </c>
      <c r="M6370">
        <v>0</v>
      </c>
      <c r="N6370" t="s">
        <v>9507</v>
      </c>
      <c r="O6370" t="s">
        <v>49489</v>
      </c>
    </row>
    <row r="6371" spans="1:15" x14ac:dyDescent="0.3">
      <c r="A6371" t="s">
        <v>49490</v>
      </c>
      <c r="B6371" t="s">
        <v>4367</v>
      </c>
      <c r="C6371" t="s">
        <v>49491</v>
      </c>
      <c r="D6371" t="s">
        <v>49492</v>
      </c>
      <c r="E6371" t="s">
        <v>9504</v>
      </c>
      <c r="F6371" t="s">
        <v>49493</v>
      </c>
      <c r="G6371" t="s">
        <v>3917</v>
      </c>
      <c r="H6371">
        <v>716.64099999999996</v>
      </c>
      <c r="I6371">
        <v>40.299999999999997</v>
      </c>
      <c r="K6371" t="s">
        <v>49494</v>
      </c>
      <c r="L6371">
        <v>49509</v>
      </c>
      <c r="M6371">
        <v>0</v>
      </c>
      <c r="N6371" t="s">
        <v>9507</v>
      </c>
      <c r="O6371" t="s">
        <v>49495</v>
      </c>
    </row>
    <row r="6372" spans="1:15" x14ac:dyDescent="0.3">
      <c r="A6372" t="s">
        <v>49496</v>
      </c>
      <c r="B6372" t="s">
        <v>4367</v>
      </c>
      <c r="C6372" t="s">
        <v>49497</v>
      </c>
      <c r="D6372" t="s">
        <v>49498</v>
      </c>
      <c r="E6372" t="s">
        <v>9504</v>
      </c>
      <c r="F6372" t="s">
        <v>49499</v>
      </c>
      <c r="G6372" t="s">
        <v>3917</v>
      </c>
      <c r="H6372">
        <v>684.08199999999999</v>
      </c>
      <c r="I6372">
        <v>40.4</v>
      </c>
      <c r="K6372" t="s">
        <v>49500</v>
      </c>
      <c r="L6372">
        <v>60142</v>
      </c>
      <c r="M6372">
        <v>0</v>
      </c>
      <c r="N6372" t="s">
        <v>9507</v>
      </c>
      <c r="O6372" t="s">
        <v>49501</v>
      </c>
    </row>
    <row r="6373" spans="1:15" x14ac:dyDescent="0.3">
      <c r="A6373" t="s">
        <v>49502</v>
      </c>
      <c r="B6373" t="s">
        <v>4367</v>
      </c>
      <c r="C6373" t="s">
        <v>49503</v>
      </c>
      <c r="D6373" t="s">
        <v>49504</v>
      </c>
      <c r="E6373" t="s">
        <v>9504</v>
      </c>
      <c r="F6373" t="s">
        <v>49505</v>
      </c>
      <c r="G6373" t="s">
        <v>3917</v>
      </c>
      <c r="H6373">
        <v>693.60799999999995</v>
      </c>
      <c r="I6373">
        <v>40.5</v>
      </c>
      <c r="K6373" t="s">
        <v>49506</v>
      </c>
      <c r="L6373">
        <v>74504</v>
      </c>
      <c r="M6373">
        <v>0</v>
      </c>
      <c r="N6373" t="s">
        <v>9507</v>
      </c>
      <c r="O6373" t="s">
        <v>49507</v>
      </c>
    </row>
    <row r="6374" spans="1:15" x14ac:dyDescent="0.3">
      <c r="A6374" t="s">
        <v>49508</v>
      </c>
      <c r="B6374" t="s">
        <v>4367</v>
      </c>
      <c r="C6374" t="s">
        <v>49509</v>
      </c>
      <c r="D6374" t="s">
        <v>49510</v>
      </c>
      <c r="E6374" t="s">
        <v>9504</v>
      </c>
      <c r="F6374" t="s">
        <v>49511</v>
      </c>
      <c r="G6374" t="s">
        <v>3917</v>
      </c>
      <c r="H6374">
        <v>686.44899999999996</v>
      </c>
      <c r="I6374">
        <v>40.5</v>
      </c>
      <c r="K6374" t="s">
        <v>49512</v>
      </c>
      <c r="L6374">
        <v>68914</v>
      </c>
      <c r="M6374">
        <v>0</v>
      </c>
      <c r="N6374" t="s">
        <v>9507</v>
      </c>
      <c r="O6374" t="s">
        <v>49513</v>
      </c>
    </row>
    <row r="6375" spans="1:15" x14ac:dyDescent="0.3">
      <c r="A6375" t="s">
        <v>49514</v>
      </c>
      <c r="B6375" t="s">
        <v>4367</v>
      </c>
      <c r="C6375" t="s">
        <v>49515</v>
      </c>
      <c r="D6375" t="s">
        <v>49516</v>
      </c>
      <c r="E6375" t="s">
        <v>9504</v>
      </c>
      <c r="F6375" t="s">
        <v>49517</v>
      </c>
      <c r="G6375" t="s">
        <v>3917</v>
      </c>
      <c r="H6375">
        <v>715.59299999999996</v>
      </c>
      <c r="I6375">
        <v>40.4</v>
      </c>
      <c r="K6375" t="s">
        <v>49518</v>
      </c>
      <c r="L6375">
        <v>50634</v>
      </c>
      <c r="M6375">
        <v>0</v>
      </c>
      <c r="N6375" t="s">
        <v>9507</v>
      </c>
      <c r="O6375" t="s">
        <v>49519</v>
      </c>
    </row>
    <row r="6376" spans="1:15" x14ac:dyDescent="0.3">
      <c r="A6376" t="s">
        <v>49520</v>
      </c>
      <c r="B6376" t="s">
        <v>4367</v>
      </c>
      <c r="C6376" t="s">
        <v>49521</v>
      </c>
      <c r="D6376" t="s">
        <v>49522</v>
      </c>
      <c r="E6376" t="s">
        <v>9504</v>
      </c>
      <c r="F6376" t="s">
        <v>49523</v>
      </c>
      <c r="G6376" t="s">
        <v>3917</v>
      </c>
      <c r="H6376">
        <v>705.42</v>
      </c>
      <c r="I6376">
        <v>40.200000000000003</v>
      </c>
      <c r="K6376" t="s">
        <v>49524</v>
      </c>
      <c r="L6376">
        <v>94913</v>
      </c>
      <c r="M6376">
        <v>0</v>
      </c>
      <c r="N6376" t="s">
        <v>9507</v>
      </c>
      <c r="O6376" t="s">
        <v>49525</v>
      </c>
    </row>
    <row r="6377" spans="1:15" x14ac:dyDescent="0.3">
      <c r="A6377" t="s">
        <v>49526</v>
      </c>
      <c r="B6377" t="s">
        <v>4367</v>
      </c>
      <c r="C6377" t="s">
        <v>49527</v>
      </c>
      <c r="D6377" t="s">
        <v>49528</v>
      </c>
      <c r="E6377" t="s">
        <v>9504</v>
      </c>
      <c r="F6377" t="s">
        <v>49529</v>
      </c>
      <c r="G6377" t="s">
        <v>3917</v>
      </c>
      <c r="H6377">
        <v>717.64200000000005</v>
      </c>
      <c r="I6377">
        <v>40.4</v>
      </c>
      <c r="K6377" t="s">
        <v>49530</v>
      </c>
      <c r="L6377">
        <v>51690</v>
      </c>
      <c r="M6377">
        <v>0</v>
      </c>
      <c r="N6377" t="s">
        <v>9507</v>
      </c>
      <c r="O6377" t="s">
        <v>49531</v>
      </c>
    </row>
    <row r="6378" spans="1:15" x14ac:dyDescent="0.3">
      <c r="A6378" t="s">
        <v>49532</v>
      </c>
      <c r="B6378" t="s">
        <v>4367</v>
      </c>
      <c r="C6378" t="s">
        <v>49533</v>
      </c>
      <c r="D6378" t="s">
        <v>49534</v>
      </c>
      <c r="E6378" t="s">
        <v>9504</v>
      </c>
      <c r="F6378" t="s">
        <v>49535</v>
      </c>
      <c r="G6378" t="s">
        <v>3917</v>
      </c>
      <c r="H6378">
        <v>692.25599999999997</v>
      </c>
      <c r="I6378">
        <v>40.4</v>
      </c>
      <c r="K6378" t="s">
        <v>49536</v>
      </c>
      <c r="L6378">
        <v>75350</v>
      </c>
      <c r="M6378">
        <v>0</v>
      </c>
      <c r="N6378" t="s">
        <v>9507</v>
      </c>
      <c r="O6378" t="s">
        <v>49537</v>
      </c>
    </row>
    <row r="6379" spans="1:15" x14ac:dyDescent="0.3">
      <c r="A6379" t="s">
        <v>49538</v>
      </c>
      <c r="B6379" t="s">
        <v>4367</v>
      </c>
      <c r="C6379" t="s">
        <v>49539</v>
      </c>
      <c r="D6379" t="s">
        <v>49540</v>
      </c>
      <c r="E6379" t="s">
        <v>9504</v>
      </c>
      <c r="F6379" t="s">
        <v>49541</v>
      </c>
      <c r="G6379" t="s">
        <v>3917</v>
      </c>
      <c r="H6379">
        <v>667.63</v>
      </c>
      <c r="I6379">
        <v>40.4</v>
      </c>
      <c r="K6379" t="s">
        <v>49542</v>
      </c>
      <c r="L6379">
        <v>80224</v>
      </c>
      <c r="M6379">
        <v>0</v>
      </c>
      <c r="N6379" t="s">
        <v>9507</v>
      </c>
      <c r="O6379" t="s">
        <v>49543</v>
      </c>
    </row>
    <row r="6380" spans="1:15" x14ac:dyDescent="0.3">
      <c r="A6380" t="s">
        <v>49544</v>
      </c>
      <c r="B6380" t="s">
        <v>4367</v>
      </c>
      <c r="C6380" t="s">
        <v>49545</v>
      </c>
      <c r="D6380" t="s">
        <v>49546</v>
      </c>
      <c r="E6380" t="s">
        <v>9504</v>
      </c>
      <c r="F6380" t="s">
        <v>49547</v>
      </c>
      <c r="G6380" t="s">
        <v>3917</v>
      </c>
      <c r="H6380">
        <v>706.38900000000001</v>
      </c>
      <c r="I6380">
        <v>40.4</v>
      </c>
      <c r="K6380" t="s">
        <v>49548</v>
      </c>
      <c r="L6380">
        <v>67102</v>
      </c>
      <c r="M6380">
        <v>0</v>
      </c>
      <c r="N6380" t="s">
        <v>9507</v>
      </c>
      <c r="O6380" t="s">
        <v>49549</v>
      </c>
    </row>
    <row r="6381" spans="1:15" x14ac:dyDescent="0.3">
      <c r="A6381" t="s">
        <v>49550</v>
      </c>
      <c r="B6381" t="s">
        <v>4367</v>
      </c>
      <c r="C6381" t="s">
        <v>49551</v>
      </c>
      <c r="D6381" t="s">
        <v>49552</v>
      </c>
      <c r="E6381" t="s">
        <v>9504</v>
      </c>
      <c r="F6381" t="s">
        <v>49553</v>
      </c>
      <c r="G6381" t="s">
        <v>3917</v>
      </c>
      <c r="H6381">
        <v>706.23199999999997</v>
      </c>
      <c r="I6381">
        <v>40.4</v>
      </c>
      <c r="K6381" t="s">
        <v>49554</v>
      </c>
      <c r="L6381">
        <v>63952</v>
      </c>
      <c r="M6381">
        <v>0</v>
      </c>
      <c r="N6381" t="s">
        <v>9507</v>
      </c>
      <c r="O6381" t="s">
        <v>49555</v>
      </c>
    </row>
    <row r="6382" spans="1:15" x14ac:dyDescent="0.3">
      <c r="A6382" t="s">
        <v>49556</v>
      </c>
      <c r="B6382" t="s">
        <v>4367</v>
      </c>
      <c r="C6382" t="s">
        <v>49557</v>
      </c>
      <c r="D6382" t="s">
        <v>49558</v>
      </c>
      <c r="E6382" t="s">
        <v>9504</v>
      </c>
      <c r="F6382" t="s">
        <v>49559</v>
      </c>
      <c r="G6382" t="s">
        <v>3917</v>
      </c>
      <c r="H6382">
        <v>709.11400000000003</v>
      </c>
      <c r="I6382">
        <v>40.4</v>
      </c>
      <c r="K6382" t="s">
        <v>49560</v>
      </c>
      <c r="L6382">
        <v>62130</v>
      </c>
      <c r="M6382">
        <v>0</v>
      </c>
      <c r="N6382" t="s">
        <v>9507</v>
      </c>
      <c r="O6382" t="s">
        <v>49561</v>
      </c>
    </row>
    <row r="6383" spans="1:15" x14ac:dyDescent="0.3">
      <c r="A6383" t="s">
        <v>49562</v>
      </c>
      <c r="B6383" t="s">
        <v>4367</v>
      </c>
      <c r="C6383" t="s">
        <v>49563</v>
      </c>
      <c r="D6383" t="s">
        <v>49564</v>
      </c>
      <c r="E6383" t="s">
        <v>9504</v>
      </c>
      <c r="F6383" t="s">
        <v>49565</v>
      </c>
      <c r="G6383" t="s">
        <v>3917</v>
      </c>
      <c r="H6383">
        <v>729.86800000000005</v>
      </c>
      <c r="I6383">
        <v>40.200000000000003</v>
      </c>
      <c r="K6383" t="s">
        <v>49566</v>
      </c>
      <c r="L6383">
        <v>50658</v>
      </c>
      <c r="M6383">
        <v>0</v>
      </c>
      <c r="N6383" t="s">
        <v>9507</v>
      </c>
      <c r="O6383" t="s">
        <v>49567</v>
      </c>
    </row>
    <row r="6384" spans="1:15" x14ac:dyDescent="0.3">
      <c r="A6384" t="s">
        <v>49568</v>
      </c>
      <c r="B6384" t="s">
        <v>4367</v>
      </c>
      <c r="C6384" t="s">
        <v>49569</v>
      </c>
      <c r="D6384" t="s">
        <v>49570</v>
      </c>
      <c r="E6384" t="s">
        <v>9504</v>
      </c>
      <c r="F6384" t="s">
        <v>49571</v>
      </c>
      <c r="G6384" t="s">
        <v>3917</v>
      </c>
      <c r="H6384">
        <v>720.26300000000003</v>
      </c>
      <c r="I6384">
        <v>40.5</v>
      </c>
      <c r="K6384" t="s">
        <v>49572</v>
      </c>
      <c r="L6384">
        <v>61443</v>
      </c>
      <c r="M6384">
        <v>0</v>
      </c>
      <c r="N6384" t="s">
        <v>9507</v>
      </c>
      <c r="O6384" t="s">
        <v>49573</v>
      </c>
    </row>
    <row r="6385" spans="1:15" x14ac:dyDescent="0.3">
      <c r="A6385" t="s">
        <v>49574</v>
      </c>
      <c r="B6385" t="s">
        <v>4367</v>
      </c>
      <c r="C6385" t="s">
        <v>49575</v>
      </c>
      <c r="D6385" t="s">
        <v>49576</v>
      </c>
      <c r="E6385" t="s">
        <v>9504</v>
      </c>
      <c r="F6385" t="s">
        <v>49577</v>
      </c>
      <c r="G6385" t="s">
        <v>3917</v>
      </c>
      <c r="H6385">
        <v>742.55899999999997</v>
      </c>
      <c r="I6385">
        <v>40.200000000000003</v>
      </c>
      <c r="K6385" t="s">
        <v>49578</v>
      </c>
      <c r="L6385">
        <v>54897</v>
      </c>
      <c r="M6385">
        <v>0</v>
      </c>
      <c r="N6385" t="s">
        <v>9507</v>
      </c>
      <c r="O6385" t="s">
        <v>49579</v>
      </c>
    </row>
    <row r="6386" spans="1:15" x14ac:dyDescent="0.3">
      <c r="A6386" t="s">
        <v>49580</v>
      </c>
      <c r="B6386" t="s">
        <v>4367</v>
      </c>
      <c r="C6386" t="s">
        <v>49581</v>
      </c>
      <c r="D6386" t="s">
        <v>49582</v>
      </c>
      <c r="E6386" t="s">
        <v>9504</v>
      </c>
      <c r="F6386" t="s">
        <v>49583</v>
      </c>
      <c r="G6386" t="s">
        <v>3917</v>
      </c>
      <c r="H6386">
        <v>685.84400000000005</v>
      </c>
      <c r="I6386">
        <v>41.2</v>
      </c>
      <c r="K6386" t="s">
        <v>49584</v>
      </c>
      <c r="L6386">
        <v>44515</v>
      </c>
      <c r="M6386">
        <v>0</v>
      </c>
      <c r="N6386" t="s">
        <v>9507</v>
      </c>
      <c r="O6386" t="s">
        <v>49585</v>
      </c>
    </row>
    <row r="6387" spans="1:15" x14ac:dyDescent="0.3">
      <c r="A6387" t="s">
        <v>49586</v>
      </c>
      <c r="B6387" t="s">
        <v>4367</v>
      </c>
      <c r="C6387" t="s">
        <v>49587</v>
      </c>
      <c r="D6387" t="s">
        <v>49588</v>
      </c>
      <c r="E6387" t="s">
        <v>9504</v>
      </c>
      <c r="F6387" t="s">
        <v>49589</v>
      </c>
      <c r="G6387" t="s">
        <v>3917</v>
      </c>
      <c r="H6387">
        <v>737.18200000000002</v>
      </c>
      <c r="I6387">
        <v>40.200000000000003</v>
      </c>
      <c r="K6387" t="s">
        <v>49590</v>
      </c>
      <c r="L6387">
        <v>46212</v>
      </c>
      <c r="M6387">
        <v>0</v>
      </c>
      <c r="N6387" t="s">
        <v>9507</v>
      </c>
      <c r="O6387" t="s">
        <v>49591</v>
      </c>
    </row>
    <row r="6388" spans="1:15" x14ac:dyDescent="0.3">
      <c r="A6388" t="s">
        <v>49592</v>
      </c>
      <c r="B6388" t="s">
        <v>4367</v>
      </c>
      <c r="C6388" t="s">
        <v>49593</v>
      </c>
      <c r="D6388" t="s">
        <v>49594</v>
      </c>
      <c r="E6388" t="s">
        <v>9504</v>
      </c>
      <c r="F6388" t="s">
        <v>49595</v>
      </c>
      <c r="G6388" t="s">
        <v>3917</v>
      </c>
      <c r="H6388">
        <v>688.78</v>
      </c>
      <c r="I6388">
        <v>40.200000000000003</v>
      </c>
      <c r="K6388" t="s">
        <v>49596</v>
      </c>
      <c r="L6388">
        <v>95078</v>
      </c>
      <c r="M6388">
        <v>0</v>
      </c>
      <c r="N6388" t="s">
        <v>9507</v>
      </c>
      <c r="O6388" t="s">
        <v>49597</v>
      </c>
    </row>
    <row r="6389" spans="1:15" x14ac:dyDescent="0.3">
      <c r="A6389" t="s">
        <v>49598</v>
      </c>
      <c r="B6389" t="s">
        <v>4367</v>
      </c>
      <c r="C6389" t="s">
        <v>49599</v>
      </c>
      <c r="D6389" t="s">
        <v>49600</v>
      </c>
      <c r="E6389" t="s">
        <v>9504</v>
      </c>
      <c r="F6389" t="s">
        <v>49601</v>
      </c>
      <c r="G6389" t="s">
        <v>3917</v>
      </c>
      <c r="H6389">
        <v>702.24300000000005</v>
      </c>
      <c r="I6389">
        <v>40.4</v>
      </c>
      <c r="K6389" t="s">
        <v>49602</v>
      </c>
      <c r="L6389">
        <v>57473</v>
      </c>
      <c r="M6389">
        <v>0</v>
      </c>
      <c r="N6389" t="s">
        <v>9507</v>
      </c>
      <c r="O6389" t="s">
        <v>49603</v>
      </c>
    </row>
    <row r="6390" spans="1:15" x14ac:dyDescent="0.3">
      <c r="A6390" t="s">
        <v>49604</v>
      </c>
      <c r="B6390" t="s">
        <v>4367</v>
      </c>
      <c r="C6390" t="s">
        <v>49605</v>
      </c>
      <c r="D6390" t="s">
        <v>49606</v>
      </c>
      <c r="E6390" t="s">
        <v>9504</v>
      </c>
      <c r="F6390" t="s">
        <v>49607</v>
      </c>
      <c r="G6390" t="s">
        <v>3917</v>
      </c>
      <c r="H6390">
        <v>688.69600000000003</v>
      </c>
      <c r="I6390">
        <v>40.4</v>
      </c>
      <c r="K6390" t="s">
        <v>49608</v>
      </c>
      <c r="L6390">
        <v>81276</v>
      </c>
      <c r="M6390">
        <v>0</v>
      </c>
      <c r="N6390" t="s">
        <v>9507</v>
      </c>
      <c r="O6390" t="s">
        <v>49609</v>
      </c>
    </row>
    <row r="6391" spans="1:15" x14ac:dyDescent="0.3">
      <c r="A6391" t="s">
        <v>49610</v>
      </c>
      <c r="B6391" t="s">
        <v>4367</v>
      </c>
      <c r="C6391" t="s">
        <v>49611</v>
      </c>
      <c r="D6391" t="s">
        <v>49612</v>
      </c>
      <c r="E6391" t="s">
        <v>9504</v>
      </c>
      <c r="F6391" t="s">
        <v>49613</v>
      </c>
      <c r="G6391" t="s">
        <v>3917</v>
      </c>
      <c r="H6391">
        <v>711.87</v>
      </c>
      <c r="I6391">
        <v>40.4</v>
      </c>
      <c r="K6391" t="s">
        <v>49614</v>
      </c>
      <c r="L6391">
        <v>54797</v>
      </c>
      <c r="M6391">
        <v>0</v>
      </c>
      <c r="N6391" t="s">
        <v>9507</v>
      </c>
      <c r="O6391" t="s">
        <v>49615</v>
      </c>
    </row>
    <row r="6392" spans="1:15" x14ac:dyDescent="0.3">
      <c r="A6392" t="s">
        <v>49616</v>
      </c>
      <c r="B6392" t="s">
        <v>4367</v>
      </c>
      <c r="C6392" t="s">
        <v>49617</v>
      </c>
      <c r="D6392" t="s">
        <v>49618</v>
      </c>
      <c r="E6392" t="s">
        <v>9504</v>
      </c>
      <c r="F6392" t="s">
        <v>49619</v>
      </c>
      <c r="G6392" t="s">
        <v>3917</v>
      </c>
      <c r="H6392">
        <v>701.404</v>
      </c>
      <c r="I6392">
        <v>40.5</v>
      </c>
      <c r="K6392" t="s">
        <v>49620</v>
      </c>
      <c r="L6392">
        <v>78807</v>
      </c>
      <c r="M6392">
        <v>0</v>
      </c>
      <c r="N6392" t="s">
        <v>9507</v>
      </c>
      <c r="O6392" t="s">
        <v>49621</v>
      </c>
    </row>
    <row r="6393" spans="1:15" x14ac:dyDescent="0.3">
      <c r="A6393" t="s">
        <v>49622</v>
      </c>
      <c r="B6393" t="s">
        <v>4367</v>
      </c>
      <c r="C6393" t="s">
        <v>49623</v>
      </c>
      <c r="D6393" t="s">
        <v>49624</v>
      </c>
      <c r="E6393" t="s">
        <v>9504</v>
      </c>
      <c r="F6393" t="s">
        <v>49625</v>
      </c>
      <c r="G6393" t="s">
        <v>3917</v>
      </c>
      <c r="H6393">
        <v>680.245</v>
      </c>
      <c r="I6393">
        <v>40.5</v>
      </c>
      <c r="K6393" t="s">
        <v>49626</v>
      </c>
      <c r="L6393">
        <v>75653</v>
      </c>
      <c r="M6393">
        <v>0</v>
      </c>
      <c r="N6393" t="s">
        <v>9507</v>
      </c>
      <c r="O6393" t="s">
        <v>49627</v>
      </c>
    </row>
    <row r="6394" spans="1:15" x14ac:dyDescent="0.3">
      <c r="A6394" t="s">
        <v>49628</v>
      </c>
      <c r="B6394" t="s">
        <v>4367</v>
      </c>
      <c r="C6394" t="s">
        <v>49629</v>
      </c>
      <c r="D6394" t="s">
        <v>49630</v>
      </c>
      <c r="E6394" t="s">
        <v>9504</v>
      </c>
      <c r="F6394" t="s">
        <v>49631</v>
      </c>
      <c r="G6394" t="s">
        <v>3917</v>
      </c>
      <c r="H6394">
        <v>975.36900000000003</v>
      </c>
      <c r="I6394">
        <v>40.700000000000003</v>
      </c>
      <c r="K6394" t="s">
        <v>49632</v>
      </c>
      <c r="L6394">
        <v>91474</v>
      </c>
      <c r="M6394">
        <v>0</v>
      </c>
      <c r="N6394" t="s">
        <v>9507</v>
      </c>
      <c r="O6394" t="s">
        <v>49633</v>
      </c>
    </row>
    <row r="6395" spans="1:15" x14ac:dyDescent="0.3">
      <c r="A6395" t="s">
        <v>49634</v>
      </c>
      <c r="B6395" t="s">
        <v>4367</v>
      </c>
      <c r="C6395" t="s">
        <v>49635</v>
      </c>
      <c r="D6395" t="s">
        <v>49636</v>
      </c>
      <c r="E6395" t="s">
        <v>9504</v>
      </c>
      <c r="F6395" t="s">
        <v>49637</v>
      </c>
      <c r="G6395" t="s">
        <v>3917</v>
      </c>
      <c r="H6395">
        <v>680.36900000000003</v>
      </c>
      <c r="I6395">
        <v>40.4</v>
      </c>
      <c r="K6395" t="s">
        <v>49638</v>
      </c>
      <c r="L6395">
        <v>65115</v>
      </c>
      <c r="M6395">
        <v>0</v>
      </c>
      <c r="N6395" t="s">
        <v>9507</v>
      </c>
      <c r="O6395" t="s">
        <v>49639</v>
      </c>
    </row>
    <row r="6396" spans="1:15" x14ac:dyDescent="0.3">
      <c r="A6396" t="s">
        <v>49640</v>
      </c>
      <c r="B6396" t="s">
        <v>4367</v>
      </c>
      <c r="C6396" t="s">
        <v>49641</v>
      </c>
      <c r="D6396" t="s">
        <v>49642</v>
      </c>
      <c r="E6396" t="s">
        <v>9504</v>
      </c>
      <c r="F6396" t="s">
        <v>49643</v>
      </c>
      <c r="G6396" t="s">
        <v>3917</v>
      </c>
      <c r="H6396">
        <v>708.90700000000004</v>
      </c>
      <c r="I6396">
        <v>40.4</v>
      </c>
      <c r="K6396" t="s">
        <v>49644</v>
      </c>
      <c r="L6396">
        <v>66349</v>
      </c>
      <c r="M6396">
        <v>0</v>
      </c>
      <c r="N6396" t="s">
        <v>9507</v>
      </c>
      <c r="O6396" t="s">
        <v>49645</v>
      </c>
    </row>
    <row r="6397" spans="1:15" x14ac:dyDescent="0.3">
      <c r="A6397" t="s">
        <v>49646</v>
      </c>
      <c r="B6397" t="s">
        <v>4367</v>
      </c>
      <c r="C6397" t="s">
        <v>49647</v>
      </c>
      <c r="D6397" t="s">
        <v>49648</v>
      </c>
      <c r="E6397" t="s">
        <v>9504</v>
      </c>
      <c r="F6397" t="s">
        <v>49649</v>
      </c>
      <c r="G6397" t="s">
        <v>3917</v>
      </c>
      <c r="H6397">
        <v>719.34500000000003</v>
      </c>
      <c r="I6397">
        <v>40.5</v>
      </c>
      <c r="K6397" t="s">
        <v>49650</v>
      </c>
      <c r="L6397">
        <v>62892</v>
      </c>
      <c r="M6397">
        <v>0</v>
      </c>
      <c r="N6397" t="s">
        <v>9507</v>
      </c>
      <c r="O6397" t="s">
        <v>49651</v>
      </c>
    </row>
    <row r="6398" spans="1:15" x14ac:dyDescent="0.3">
      <c r="A6398" t="s">
        <v>49652</v>
      </c>
      <c r="B6398" t="s">
        <v>4367</v>
      </c>
      <c r="C6398" t="s">
        <v>49653</v>
      </c>
      <c r="D6398" t="s">
        <v>49654</v>
      </c>
      <c r="E6398" t="s">
        <v>9504</v>
      </c>
      <c r="F6398" t="s">
        <v>49655</v>
      </c>
      <c r="G6398" t="s">
        <v>3917</v>
      </c>
      <c r="H6398">
        <v>688.596</v>
      </c>
      <c r="I6398">
        <v>40.4</v>
      </c>
      <c r="K6398" t="s">
        <v>49656</v>
      </c>
      <c r="L6398">
        <v>78610</v>
      </c>
      <c r="M6398">
        <v>0</v>
      </c>
      <c r="N6398" t="s">
        <v>9507</v>
      </c>
      <c r="O6398" t="s">
        <v>49657</v>
      </c>
    </row>
    <row r="6399" spans="1:15" x14ac:dyDescent="0.3">
      <c r="A6399" t="s">
        <v>49658</v>
      </c>
      <c r="B6399" t="s">
        <v>4367</v>
      </c>
      <c r="C6399" t="s">
        <v>49659</v>
      </c>
      <c r="D6399" t="s">
        <v>49660</v>
      </c>
      <c r="E6399" t="s">
        <v>9504</v>
      </c>
      <c r="F6399" t="s">
        <v>49661</v>
      </c>
      <c r="G6399" t="s">
        <v>3917</v>
      </c>
      <c r="H6399">
        <v>694.20699999999999</v>
      </c>
      <c r="I6399">
        <v>40.299999999999997</v>
      </c>
      <c r="K6399" t="s">
        <v>49662</v>
      </c>
      <c r="L6399">
        <v>66640</v>
      </c>
      <c r="M6399">
        <v>0</v>
      </c>
      <c r="N6399" t="s">
        <v>9507</v>
      </c>
      <c r="O6399" t="s">
        <v>49663</v>
      </c>
    </row>
    <row r="6400" spans="1:15" x14ac:dyDescent="0.3">
      <c r="A6400" t="s">
        <v>49664</v>
      </c>
      <c r="B6400" t="s">
        <v>4367</v>
      </c>
      <c r="C6400" t="s">
        <v>49665</v>
      </c>
      <c r="D6400" t="s">
        <v>49666</v>
      </c>
      <c r="E6400" t="s">
        <v>9504</v>
      </c>
      <c r="F6400" t="s">
        <v>49667</v>
      </c>
      <c r="G6400" t="s">
        <v>3917</v>
      </c>
      <c r="H6400">
        <v>702.54899999999998</v>
      </c>
      <c r="I6400">
        <v>40.5</v>
      </c>
      <c r="K6400" t="s">
        <v>49668</v>
      </c>
      <c r="L6400">
        <v>53570</v>
      </c>
      <c r="M6400">
        <v>0</v>
      </c>
      <c r="N6400" t="s">
        <v>9507</v>
      </c>
      <c r="O6400" t="s">
        <v>49669</v>
      </c>
    </row>
    <row r="6401" spans="1:15" x14ac:dyDescent="0.3">
      <c r="A6401" t="s">
        <v>49670</v>
      </c>
      <c r="B6401" t="s">
        <v>4367</v>
      </c>
      <c r="C6401" t="s">
        <v>49671</v>
      </c>
      <c r="D6401" t="s">
        <v>49672</v>
      </c>
      <c r="E6401" t="s">
        <v>9504</v>
      </c>
      <c r="F6401" t="s">
        <v>49673</v>
      </c>
      <c r="G6401" t="s">
        <v>3917</v>
      </c>
      <c r="H6401">
        <v>706.45399999999995</v>
      </c>
      <c r="I6401">
        <v>40.299999999999997</v>
      </c>
      <c r="K6401" t="s">
        <v>49674</v>
      </c>
      <c r="L6401">
        <v>53948</v>
      </c>
      <c r="M6401">
        <v>0</v>
      </c>
      <c r="N6401" t="s">
        <v>9507</v>
      </c>
      <c r="O6401" t="s">
        <v>49675</v>
      </c>
    </row>
    <row r="6402" spans="1:15" x14ac:dyDescent="0.3">
      <c r="A6402" t="s">
        <v>49676</v>
      </c>
      <c r="B6402" t="s">
        <v>4367</v>
      </c>
      <c r="C6402" t="s">
        <v>49677</v>
      </c>
      <c r="D6402" t="s">
        <v>49678</v>
      </c>
      <c r="E6402" t="s">
        <v>9504</v>
      </c>
      <c r="F6402" t="s">
        <v>49679</v>
      </c>
      <c r="G6402" t="s">
        <v>3917</v>
      </c>
      <c r="H6402">
        <v>707.54600000000005</v>
      </c>
      <c r="I6402">
        <v>40.4</v>
      </c>
      <c r="K6402" t="s">
        <v>49680</v>
      </c>
      <c r="L6402">
        <v>69084</v>
      </c>
      <c r="M6402">
        <v>0</v>
      </c>
      <c r="N6402" t="s">
        <v>9507</v>
      </c>
      <c r="O6402" t="s">
        <v>49681</v>
      </c>
    </row>
    <row r="6403" spans="1:15" x14ac:dyDescent="0.3">
      <c r="A6403" t="s">
        <v>49682</v>
      </c>
      <c r="B6403" t="s">
        <v>4367</v>
      </c>
      <c r="C6403" t="s">
        <v>49683</v>
      </c>
      <c r="D6403" t="s">
        <v>49684</v>
      </c>
      <c r="E6403" t="s">
        <v>9504</v>
      </c>
      <c r="F6403" t="s">
        <v>49685</v>
      </c>
      <c r="G6403" t="s">
        <v>3917</v>
      </c>
      <c r="H6403">
        <v>705.98500000000001</v>
      </c>
      <c r="I6403">
        <v>40.4</v>
      </c>
      <c r="K6403" t="s">
        <v>49686</v>
      </c>
      <c r="L6403">
        <v>68838</v>
      </c>
      <c r="M6403">
        <v>0</v>
      </c>
      <c r="N6403" t="s">
        <v>9507</v>
      </c>
      <c r="O6403" t="s">
        <v>49687</v>
      </c>
    </row>
    <row r="6404" spans="1:15" x14ac:dyDescent="0.3">
      <c r="A6404" t="s">
        <v>49688</v>
      </c>
      <c r="B6404" t="s">
        <v>4367</v>
      </c>
      <c r="C6404" t="s">
        <v>49689</v>
      </c>
      <c r="D6404" t="s">
        <v>49690</v>
      </c>
      <c r="E6404" t="s">
        <v>9504</v>
      </c>
      <c r="F6404" t="s">
        <v>49691</v>
      </c>
      <c r="G6404" t="s">
        <v>3917</v>
      </c>
      <c r="H6404">
        <v>723.04100000000005</v>
      </c>
      <c r="I6404">
        <v>40.4</v>
      </c>
      <c r="K6404" t="s">
        <v>49692</v>
      </c>
      <c r="L6404">
        <v>69102</v>
      </c>
      <c r="M6404">
        <v>0</v>
      </c>
      <c r="N6404" t="s">
        <v>9507</v>
      </c>
      <c r="O6404" t="s">
        <v>49693</v>
      </c>
    </row>
    <row r="6405" spans="1:15" x14ac:dyDescent="0.3">
      <c r="A6405" t="s">
        <v>49694</v>
      </c>
      <c r="B6405" t="s">
        <v>4367</v>
      </c>
      <c r="C6405" t="s">
        <v>49695</v>
      </c>
      <c r="D6405" t="s">
        <v>49696</v>
      </c>
      <c r="E6405" t="s">
        <v>9504</v>
      </c>
      <c r="F6405" t="s">
        <v>49697</v>
      </c>
      <c r="G6405" t="s">
        <v>3917</v>
      </c>
      <c r="H6405">
        <v>728.87699999999995</v>
      </c>
      <c r="I6405">
        <v>40.200000000000003</v>
      </c>
      <c r="K6405" t="s">
        <v>49698</v>
      </c>
      <c r="L6405">
        <v>51548</v>
      </c>
      <c r="M6405">
        <v>0</v>
      </c>
      <c r="N6405" t="s">
        <v>9507</v>
      </c>
      <c r="O6405" t="s">
        <v>49699</v>
      </c>
    </row>
    <row r="6406" spans="1:15" x14ac:dyDescent="0.3">
      <c r="A6406" t="s">
        <v>49700</v>
      </c>
      <c r="B6406" t="s">
        <v>4367</v>
      </c>
      <c r="C6406" t="s">
        <v>49701</v>
      </c>
      <c r="D6406" t="s">
        <v>49702</v>
      </c>
      <c r="E6406" t="s">
        <v>9504</v>
      </c>
      <c r="F6406" t="s">
        <v>49703</v>
      </c>
      <c r="G6406" t="s">
        <v>3917</v>
      </c>
      <c r="H6406">
        <v>711.00199999999995</v>
      </c>
      <c r="I6406">
        <v>40.5</v>
      </c>
      <c r="K6406" t="s">
        <v>49704</v>
      </c>
      <c r="L6406">
        <v>56877</v>
      </c>
      <c r="M6406">
        <v>0</v>
      </c>
      <c r="N6406" t="s">
        <v>9507</v>
      </c>
      <c r="O6406" t="s">
        <v>49705</v>
      </c>
    </row>
    <row r="6407" spans="1:15" x14ac:dyDescent="0.3">
      <c r="A6407" t="s">
        <v>49706</v>
      </c>
      <c r="B6407" t="s">
        <v>4367</v>
      </c>
      <c r="C6407" t="s">
        <v>49707</v>
      </c>
      <c r="D6407" t="s">
        <v>49708</v>
      </c>
      <c r="E6407" t="s">
        <v>9504</v>
      </c>
      <c r="F6407" t="s">
        <v>49709</v>
      </c>
      <c r="G6407" t="s">
        <v>3917</v>
      </c>
      <c r="H6407">
        <v>720.83199999999999</v>
      </c>
      <c r="I6407">
        <v>40.299999999999997</v>
      </c>
      <c r="K6407" t="s">
        <v>49710</v>
      </c>
      <c r="L6407">
        <v>52837</v>
      </c>
      <c r="M6407">
        <v>0</v>
      </c>
      <c r="N6407" t="s">
        <v>9507</v>
      </c>
      <c r="O6407" t="s">
        <v>49711</v>
      </c>
    </row>
    <row r="6408" spans="1:15" x14ac:dyDescent="0.3">
      <c r="A6408" t="s">
        <v>49712</v>
      </c>
      <c r="B6408" t="s">
        <v>4367</v>
      </c>
      <c r="C6408" t="s">
        <v>49713</v>
      </c>
      <c r="D6408" t="s">
        <v>49714</v>
      </c>
      <c r="E6408" t="s">
        <v>9504</v>
      </c>
      <c r="F6408" t="s">
        <v>49715</v>
      </c>
      <c r="G6408" t="s">
        <v>3917</v>
      </c>
      <c r="H6408">
        <v>708.14099999999996</v>
      </c>
      <c r="I6408">
        <v>40.299999999999997</v>
      </c>
      <c r="K6408" t="s">
        <v>49716</v>
      </c>
      <c r="L6408">
        <v>54622</v>
      </c>
      <c r="M6408">
        <v>0</v>
      </c>
      <c r="N6408" t="s">
        <v>9507</v>
      </c>
      <c r="O6408" t="s">
        <v>49717</v>
      </c>
    </row>
    <row r="6409" spans="1:15" x14ac:dyDescent="0.3">
      <c r="A6409" t="s">
        <v>49718</v>
      </c>
      <c r="B6409" t="s">
        <v>4367</v>
      </c>
      <c r="C6409" t="s">
        <v>49719</v>
      </c>
      <c r="D6409" t="s">
        <v>49720</v>
      </c>
      <c r="E6409" t="s">
        <v>9504</v>
      </c>
      <c r="F6409" t="s">
        <v>49721</v>
      </c>
      <c r="G6409" t="s">
        <v>3917</v>
      </c>
      <c r="H6409">
        <v>706.62699999999995</v>
      </c>
      <c r="I6409">
        <v>40.4</v>
      </c>
      <c r="K6409" t="s">
        <v>49722</v>
      </c>
      <c r="L6409">
        <v>65347</v>
      </c>
      <c r="M6409">
        <v>0</v>
      </c>
      <c r="N6409" t="s">
        <v>9507</v>
      </c>
      <c r="O6409" t="s">
        <v>49723</v>
      </c>
    </row>
    <row r="6410" spans="1:15" x14ac:dyDescent="0.3">
      <c r="A6410" t="s">
        <v>49724</v>
      </c>
      <c r="B6410" t="s">
        <v>4367</v>
      </c>
      <c r="C6410" t="s">
        <v>49725</v>
      </c>
      <c r="D6410" t="s">
        <v>49726</v>
      </c>
      <c r="E6410" t="s">
        <v>9504</v>
      </c>
      <c r="F6410" t="s">
        <v>49727</v>
      </c>
      <c r="G6410" t="s">
        <v>3917</v>
      </c>
      <c r="H6410">
        <v>713.76300000000003</v>
      </c>
      <c r="I6410">
        <v>40.4</v>
      </c>
      <c r="K6410" t="s">
        <v>49728</v>
      </c>
      <c r="L6410">
        <v>64850</v>
      </c>
      <c r="M6410">
        <v>0</v>
      </c>
      <c r="N6410" t="s">
        <v>9507</v>
      </c>
      <c r="O6410" t="s">
        <v>49729</v>
      </c>
    </row>
    <row r="6411" spans="1:15" x14ac:dyDescent="0.3">
      <c r="A6411" t="s">
        <v>49730</v>
      </c>
      <c r="B6411" t="s">
        <v>4367</v>
      </c>
      <c r="C6411" t="s">
        <v>49731</v>
      </c>
      <c r="D6411" t="s">
        <v>49732</v>
      </c>
      <c r="E6411" t="s">
        <v>9504</v>
      </c>
      <c r="F6411" t="s">
        <v>49733</v>
      </c>
      <c r="G6411" t="s">
        <v>3917</v>
      </c>
      <c r="H6411">
        <v>693.29</v>
      </c>
      <c r="I6411">
        <v>41.2</v>
      </c>
      <c r="K6411" t="s">
        <v>49734</v>
      </c>
      <c r="L6411">
        <v>51222</v>
      </c>
      <c r="M6411">
        <v>0</v>
      </c>
      <c r="N6411" t="s">
        <v>9507</v>
      </c>
      <c r="O6411" t="s">
        <v>49735</v>
      </c>
    </row>
    <row r="6412" spans="1:15" x14ac:dyDescent="0.3">
      <c r="A6412" t="s">
        <v>49736</v>
      </c>
      <c r="B6412" t="s">
        <v>4367</v>
      </c>
      <c r="C6412" t="s">
        <v>49737</v>
      </c>
      <c r="D6412" t="s">
        <v>49738</v>
      </c>
      <c r="E6412" t="s">
        <v>9504</v>
      </c>
      <c r="F6412" t="s">
        <v>49739</v>
      </c>
      <c r="G6412" t="s">
        <v>3917</v>
      </c>
      <c r="H6412">
        <v>687.89</v>
      </c>
      <c r="I6412">
        <v>40.4</v>
      </c>
      <c r="K6412" t="s">
        <v>49740</v>
      </c>
      <c r="L6412">
        <v>71251</v>
      </c>
      <c r="M6412">
        <v>0</v>
      </c>
      <c r="N6412" t="s">
        <v>9507</v>
      </c>
      <c r="O6412" t="s">
        <v>49741</v>
      </c>
    </row>
    <row r="6413" spans="1:15" x14ac:dyDescent="0.3">
      <c r="A6413" t="s">
        <v>49742</v>
      </c>
      <c r="B6413" t="s">
        <v>4367</v>
      </c>
      <c r="C6413" t="s">
        <v>49743</v>
      </c>
      <c r="D6413" t="s">
        <v>49744</v>
      </c>
      <c r="E6413" t="s">
        <v>9504</v>
      </c>
      <c r="F6413" t="s">
        <v>49745</v>
      </c>
      <c r="G6413" t="s">
        <v>3917</v>
      </c>
      <c r="H6413">
        <v>712.97</v>
      </c>
      <c r="I6413">
        <v>40.4</v>
      </c>
      <c r="K6413" t="s">
        <v>49746</v>
      </c>
      <c r="L6413">
        <v>62543</v>
      </c>
      <c r="M6413">
        <v>0</v>
      </c>
      <c r="N6413" t="s">
        <v>9507</v>
      </c>
      <c r="O6413" t="s">
        <v>49747</v>
      </c>
    </row>
    <row r="6414" spans="1:15" x14ac:dyDescent="0.3">
      <c r="A6414" t="s">
        <v>49748</v>
      </c>
      <c r="B6414" t="s">
        <v>4367</v>
      </c>
      <c r="C6414" t="s">
        <v>49749</v>
      </c>
      <c r="D6414" t="s">
        <v>49750</v>
      </c>
      <c r="E6414" t="s">
        <v>9504</v>
      </c>
      <c r="F6414" t="s">
        <v>49751</v>
      </c>
      <c r="G6414" t="s">
        <v>3917</v>
      </c>
      <c r="H6414">
        <v>711.35400000000004</v>
      </c>
      <c r="I6414">
        <v>40.4</v>
      </c>
      <c r="K6414" t="s">
        <v>49752</v>
      </c>
      <c r="L6414">
        <v>63428</v>
      </c>
      <c r="M6414">
        <v>0</v>
      </c>
      <c r="N6414" t="s">
        <v>9507</v>
      </c>
      <c r="O6414" t="s">
        <v>49753</v>
      </c>
    </row>
    <row r="6415" spans="1:15" x14ac:dyDescent="0.3">
      <c r="A6415" t="s">
        <v>49754</v>
      </c>
      <c r="B6415" t="s">
        <v>4367</v>
      </c>
      <c r="C6415" t="s">
        <v>49755</v>
      </c>
      <c r="D6415" t="s">
        <v>49756</v>
      </c>
      <c r="E6415" t="s">
        <v>9504</v>
      </c>
      <c r="F6415" t="s">
        <v>49757</v>
      </c>
      <c r="G6415" t="s">
        <v>3917</v>
      </c>
      <c r="H6415">
        <v>717.37900000000002</v>
      </c>
      <c r="I6415">
        <v>40.4</v>
      </c>
      <c r="K6415" t="s">
        <v>49758</v>
      </c>
      <c r="L6415">
        <v>61730</v>
      </c>
      <c r="M6415">
        <v>0</v>
      </c>
      <c r="N6415" t="s">
        <v>9507</v>
      </c>
      <c r="O6415" t="s">
        <v>49759</v>
      </c>
    </row>
    <row r="6416" spans="1:15" x14ac:dyDescent="0.3">
      <c r="A6416" t="s">
        <v>49760</v>
      </c>
      <c r="B6416" t="s">
        <v>4367</v>
      </c>
      <c r="C6416" t="s">
        <v>49761</v>
      </c>
      <c r="D6416" t="s">
        <v>49762</v>
      </c>
      <c r="E6416" t="s">
        <v>9504</v>
      </c>
      <c r="F6416" t="s">
        <v>49763</v>
      </c>
      <c r="G6416" t="s">
        <v>3917</v>
      </c>
      <c r="H6416">
        <v>694.33199999999999</v>
      </c>
      <c r="I6416">
        <v>40.299999999999997</v>
      </c>
      <c r="K6416" t="s">
        <v>49764</v>
      </c>
      <c r="L6416">
        <v>37326</v>
      </c>
      <c r="M6416">
        <v>0</v>
      </c>
      <c r="N6416" t="s">
        <v>9507</v>
      </c>
      <c r="O6416" t="s">
        <v>49765</v>
      </c>
    </row>
    <row r="6417" spans="1:15" x14ac:dyDescent="0.3">
      <c r="A6417" t="s">
        <v>49766</v>
      </c>
      <c r="B6417" t="s">
        <v>4367</v>
      </c>
      <c r="C6417" t="s">
        <v>49767</v>
      </c>
      <c r="D6417" t="s">
        <v>49768</v>
      </c>
      <c r="E6417" t="s">
        <v>9504</v>
      </c>
      <c r="F6417" t="s">
        <v>49769</v>
      </c>
      <c r="G6417" t="s">
        <v>3917</v>
      </c>
      <c r="H6417">
        <v>703.21799999999996</v>
      </c>
      <c r="I6417">
        <v>40.4</v>
      </c>
      <c r="K6417" t="s">
        <v>49770</v>
      </c>
      <c r="L6417">
        <v>62339</v>
      </c>
      <c r="M6417">
        <v>0</v>
      </c>
      <c r="N6417" t="s">
        <v>9507</v>
      </c>
      <c r="O6417" t="s">
        <v>49771</v>
      </c>
    </row>
    <row r="6418" spans="1:15" x14ac:dyDescent="0.3">
      <c r="A6418" t="s">
        <v>49772</v>
      </c>
      <c r="B6418" t="s">
        <v>4367</v>
      </c>
      <c r="C6418" t="s">
        <v>49773</v>
      </c>
      <c r="D6418" t="s">
        <v>49774</v>
      </c>
      <c r="E6418" t="s">
        <v>9504</v>
      </c>
      <c r="F6418" t="s">
        <v>49775</v>
      </c>
      <c r="G6418" t="s">
        <v>3917</v>
      </c>
      <c r="H6418">
        <v>729.33100000000002</v>
      </c>
      <c r="I6418">
        <v>40.1</v>
      </c>
      <c r="K6418" t="s">
        <v>49776</v>
      </c>
      <c r="L6418">
        <v>51706</v>
      </c>
      <c r="M6418">
        <v>0</v>
      </c>
      <c r="N6418" t="s">
        <v>9507</v>
      </c>
      <c r="O6418" t="s">
        <v>49777</v>
      </c>
    </row>
    <row r="6419" spans="1:15" x14ac:dyDescent="0.3">
      <c r="A6419" t="s">
        <v>49778</v>
      </c>
      <c r="B6419" t="s">
        <v>4367</v>
      </c>
      <c r="C6419" t="s">
        <v>49779</v>
      </c>
      <c r="D6419" t="s">
        <v>49780</v>
      </c>
      <c r="E6419" t="s">
        <v>9504</v>
      </c>
      <c r="F6419" t="s">
        <v>49781</v>
      </c>
      <c r="G6419" t="s">
        <v>3917</v>
      </c>
      <c r="H6419">
        <v>710.947</v>
      </c>
      <c r="I6419">
        <v>40.4</v>
      </c>
      <c r="K6419" t="s">
        <v>49782</v>
      </c>
      <c r="L6419">
        <v>71624</v>
      </c>
      <c r="M6419">
        <v>0</v>
      </c>
      <c r="N6419" t="s">
        <v>9507</v>
      </c>
      <c r="O6419" t="s">
        <v>49783</v>
      </c>
    </row>
    <row r="6420" spans="1:15" x14ac:dyDescent="0.3">
      <c r="A6420" t="s">
        <v>49784</v>
      </c>
      <c r="B6420" t="s">
        <v>4367</v>
      </c>
      <c r="C6420" t="s">
        <v>49785</v>
      </c>
      <c r="D6420" t="s">
        <v>49786</v>
      </c>
      <c r="E6420" t="s">
        <v>9504</v>
      </c>
      <c r="F6420" t="s">
        <v>49787</v>
      </c>
      <c r="G6420" t="s">
        <v>3917</v>
      </c>
      <c r="H6420">
        <v>734.51099999999997</v>
      </c>
      <c r="I6420">
        <v>40.200000000000003</v>
      </c>
      <c r="K6420" t="s">
        <v>49788</v>
      </c>
      <c r="L6420">
        <v>51376</v>
      </c>
      <c r="M6420">
        <v>0</v>
      </c>
      <c r="N6420" t="s">
        <v>9507</v>
      </c>
      <c r="O6420" t="s">
        <v>49789</v>
      </c>
    </row>
    <row r="6421" spans="1:15" x14ac:dyDescent="0.3">
      <c r="A6421" t="s">
        <v>49790</v>
      </c>
      <c r="B6421" t="s">
        <v>4367</v>
      </c>
      <c r="C6421" t="s">
        <v>49791</v>
      </c>
      <c r="D6421" t="s">
        <v>49792</v>
      </c>
      <c r="E6421" t="s">
        <v>9504</v>
      </c>
      <c r="F6421" t="s">
        <v>49793</v>
      </c>
      <c r="G6421" t="s">
        <v>3917</v>
      </c>
      <c r="H6421">
        <v>833.34199999999998</v>
      </c>
      <c r="I6421">
        <v>39.700000000000003</v>
      </c>
      <c r="K6421" t="s">
        <v>49794</v>
      </c>
      <c r="L6421">
        <v>77704</v>
      </c>
      <c r="M6421">
        <v>0</v>
      </c>
      <c r="N6421" t="s">
        <v>9507</v>
      </c>
      <c r="O6421" t="s">
        <v>49795</v>
      </c>
    </row>
    <row r="6422" spans="1:15" x14ac:dyDescent="0.3">
      <c r="A6422" t="s">
        <v>49796</v>
      </c>
      <c r="B6422" t="s">
        <v>4367</v>
      </c>
      <c r="C6422" t="s">
        <v>49797</v>
      </c>
      <c r="D6422" t="s">
        <v>49798</v>
      </c>
      <c r="E6422" t="s">
        <v>9504</v>
      </c>
      <c r="F6422" t="s">
        <v>49799</v>
      </c>
      <c r="G6422" t="s">
        <v>3917</v>
      </c>
      <c r="H6422">
        <v>682.78599999999994</v>
      </c>
      <c r="I6422">
        <v>40.700000000000003</v>
      </c>
      <c r="K6422" t="s">
        <v>49800</v>
      </c>
      <c r="L6422">
        <v>46099</v>
      </c>
      <c r="M6422">
        <v>0</v>
      </c>
      <c r="N6422" t="s">
        <v>9507</v>
      </c>
      <c r="O6422" t="s">
        <v>49801</v>
      </c>
    </row>
    <row r="6423" spans="1:15" x14ac:dyDescent="0.3">
      <c r="A6423" t="s">
        <v>49802</v>
      </c>
      <c r="B6423" t="s">
        <v>4367</v>
      </c>
      <c r="C6423" t="s">
        <v>49803</v>
      </c>
      <c r="D6423" t="s">
        <v>49804</v>
      </c>
      <c r="E6423" t="s">
        <v>9504</v>
      </c>
      <c r="F6423" t="s">
        <v>49805</v>
      </c>
      <c r="G6423" t="s">
        <v>3917</v>
      </c>
      <c r="H6423">
        <v>720.95899999999995</v>
      </c>
      <c r="I6423">
        <v>40.4</v>
      </c>
      <c r="K6423" t="s">
        <v>49806</v>
      </c>
      <c r="L6423">
        <v>65227</v>
      </c>
      <c r="M6423">
        <v>0</v>
      </c>
      <c r="N6423" t="s">
        <v>9507</v>
      </c>
      <c r="O6423" t="s">
        <v>49807</v>
      </c>
    </row>
    <row r="6424" spans="1:15" x14ac:dyDescent="0.3">
      <c r="A6424" t="s">
        <v>49808</v>
      </c>
      <c r="B6424" t="s">
        <v>4367</v>
      </c>
      <c r="C6424" t="s">
        <v>49809</v>
      </c>
      <c r="D6424" t="s">
        <v>49810</v>
      </c>
      <c r="E6424" t="s">
        <v>9504</v>
      </c>
      <c r="F6424" t="s">
        <v>49811</v>
      </c>
      <c r="G6424" t="s">
        <v>3917</v>
      </c>
      <c r="H6424">
        <v>711.18899999999996</v>
      </c>
      <c r="I6424">
        <v>40.4</v>
      </c>
      <c r="K6424" t="s">
        <v>49812</v>
      </c>
      <c r="L6424">
        <v>65548</v>
      </c>
      <c r="M6424">
        <v>0</v>
      </c>
      <c r="N6424" t="s">
        <v>9507</v>
      </c>
      <c r="O6424" t="s">
        <v>49813</v>
      </c>
    </row>
    <row r="6425" spans="1:15" x14ac:dyDescent="0.3">
      <c r="A6425" t="s">
        <v>49814</v>
      </c>
      <c r="B6425" t="s">
        <v>4367</v>
      </c>
      <c r="C6425" t="s">
        <v>49815</v>
      </c>
      <c r="D6425" t="s">
        <v>49816</v>
      </c>
      <c r="E6425" t="s">
        <v>9504</v>
      </c>
      <c r="F6425" t="s">
        <v>49817</v>
      </c>
      <c r="G6425" t="s">
        <v>3917</v>
      </c>
      <c r="H6425">
        <v>714.50199999999995</v>
      </c>
      <c r="I6425">
        <v>40.4</v>
      </c>
      <c r="K6425" t="s">
        <v>49818</v>
      </c>
      <c r="L6425">
        <v>62695</v>
      </c>
      <c r="M6425">
        <v>0</v>
      </c>
      <c r="N6425" t="s">
        <v>9507</v>
      </c>
      <c r="O6425" t="s">
        <v>49819</v>
      </c>
    </row>
    <row r="6426" spans="1:15" x14ac:dyDescent="0.3">
      <c r="A6426" t="s">
        <v>49820</v>
      </c>
      <c r="B6426" t="s">
        <v>4367</v>
      </c>
      <c r="C6426" t="s">
        <v>49821</v>
      </c>
      <c r="D6426" t="s">
        <v>49822</v>
      </c>
      <c r="E6426" t="s">
        <v>9504</v>
      </c>
      <c r="F6426" t="s">
        <v>49823</v>
      </c>
      <c r="G6426" t="s">
        <v>3917</v>
      </c>
      <c r="H6426">
        <v>720.63</v>
      </c>
      <c r="I6426">
        <v>40.200000000000003</v>
      </c>
      <c r="K6426" t="s">
        <v>49824</v>
      </c>
      <c r="L6426">
        <v>59585</v>
      </c>
      <c r="M6426">
        <v>0</v>
      </c>
      <c r="N6426" t="s">
        <v>9507</v>
      </c>
      <c r="O6426" t="s">
        <v>49825</v>
      </c>
    </row>
    <row r="6427" spans="1:15" x14ac:dyDescent="0.3">
      <c r="A6427" t="s">
        <v>49826</v>
      </c>
      <c r="B6427" t="s">
        <v>4367</v>
      </c>
      <c r="C6427" t="s">
        <v>49827</v>
      </c>
      <c r="D6427" t="s">
        <v>49828</v>
      </c>
      <c r="E6427" t="s">
        <v>9504</v>
      </c>
      <c r="F6427" t="s">
        <v>49829</v>
      </c>
      <c r="G6427" t="s">
        <v>3917</v>
      </c>
      <c r="H6427">
        <v>709.57100000000003</v>
      </c>
      <c r="I6427">
        <v>40.6</v>
      </c>
      <c r="K6427" t="s">
        <v>49830</v>
      </c>
      <c r="L6427">
        <v>97693</v>
      </c>
      <c r="M6427">
        <v>0</v>
      </c>
      <c r="N6427" t="s">
        <v>9507</v>
      </c>
      <c r="O6427" t="s">
        <v>49831</v>
      </c>
    </row>
    <row r="6428" spans="1:15" x14ac:dyDescent="0.3">
      <c r="A6428" t="s">
        <v>49832</v>
      </c>
      <c r="B6428" t="s">
        <v>4367</v>
      </c>
      <c r="C6428" t="s">
        <v>49833</v>
      </c>
      <c r="D6428" t="s">
        <v>49834</v>
      </c>
      <c r="E6428" t="s">
        <v>9504</v>
      </c>
      <c r="F6428" t="s">
        <v>49835</v>
      </c>
      <c r="G6428" t="s">
        <v>3917</v>
      </c>
      <c r="H6428">
        <v>691.92700000000002</v>
      </c>
      <c r="I6428">
        <v>40.6</v>
      </c>
      <c r="K6428" t="s">
        <v>49836</v>
      </c>
      <c r="L6428">
        <v>103854</v>
      </c>
      <c r="M6428">
        <v>0</v>
      </c>
      <c r="N6428" t="s">
        <v>9507</v>
      </c>
      <c r="O6428" t="s">
        <v>49837</v>
      </c>
    </row>
    <row r="6429" spans="1:15" x14ac:dyDescent="0.3">
      <c r="A6429" t="s">
        <v>49838</v>
      </c>
      <c r="B6429" t="s">
        <v>4367</v>
      </c>
      <c r="C6429" t="s">
        <v>49839</v>
      </c>
      <c r="D6429" t="s">
        <v>49840</v>
      </c>
      <c r="E6429" t="s">
        <v>9504</v>
      </c>
      <c r="F6429" t="s">
        <v>49841</v>
      </c>
      <c r="G6429" t="s">
        <v>3917</v>
      </c>
      <c r="H6429">
        <v>692.03800000000001</v>
      </c>
      <c r="I6429">
        <v>40.5</v>
      </c>
      <c r="K6429" t="s">
        <v>49842</v>
      </c>
      <c r="L6429">
        <v>72756</v>
      </c>
      <c r="M6429">
        <v>0</v>
      </c>
      <c r="N6429" t="s">
        <v>9507</v>
      </c>
      <c r="O6429" t="s">
        <v>49843</v>
      </c>
    </row>
    <row r="6430" spans="1:15" x14ac:dyDescent="0.3">
      <c r="A6430" t="s">
        <v>49844</v>
      </c>
      <c r="B6430" t="s">
        <v>4367</v>
      </c>
      <c r="C6430" t="s">
        <v>49845</v>
      </c>
      <c r="D6430" t="s">
        <v>49846</v>
      </c>
      <c r="E6430" t="s">
        <v>9504</v>
      </c>
      <c r="F6430" t="s">
        <v>49847</v>
      </c>
      <c r="G6430" t="s">
        <v>3917</v>
      </c>
      <c r="H6430">
        <v>705.26199999999994</v>
      </c>
      <c r="I6430">
        <v>40.4</v>
      </c>
      <c r="K6430" t="s">
        <v>49848</v>
      </c>
      <c r="L6430">
        <v>65345</v>
      </c>
      <c r="M6430">
        <v>0</v>
      </c>
      <c r="N6430" t="s">
        <v>9507</v>
      </c>
      <c r="O6430" t="s">
        <v>49849</v>
      </c>
    </row>
    <row r="6431" spans="1:15" x14ac:dyDescent="0.3">
      <c r="A6431" t="s">
        <v>49850</v>
      </c>
      <c r="B6431" t="s">
        <v>4367</v>
      </c>
      <c r="C6431" t="s">
        <v>49851</v>
      </c>
      <c r="D6431" t="s">
        <v>49852</v>
      </c>
      <c r="E6431" t="s">
        <v>9504</v>
      </c>
      <c r="F6431" t="s">
        <v>49853</v>
      </c>
      <c r="G6431" t="s">
        <v>3917</v>
      </c>
      <c r="H6431">
        <v>694.86900000000003</v>
      </c>
      <c r="I6431">
        <v>40.4</v>
      </c>
      <c r="K6431" t="s">
        <v>49854</v>
      </c>
      <c r="L6431">
        <v>69809</v>
      </c>
      <c r="M6431">
        <v>0</v>
      </c>
      <c r="N6431" t="s">
        <v>9507</v>
      </c>
      <c r="O6431" t="s">
        <v>49855</v>
      </c>
    </row>
    <row r="6432" spans="1:15" x14ac:dyDescent="0.3">
      <c r="A6432" t="s">
        <v>49856</v>
      </c>
      <c r="B6432" t="s">
        <v>4367</v>
      </c>
      <c r="C6432" t="s">
        <v>49857</v>
      </c>
      <c r="D6432" t="s">
        <v>49858</v>
      </c>
      <c r="E6432" t="s">
        <v>9504</v>
      </c>
      <c r="F6432" t="s">
        <v>49859</v>
      </c>
      <c r="G6432" t="s">
        <v>3917</v>
      </c>
      <c r="H6432">
        <v>685.84</v>
      </c>
      <c r="I6432">
        <v>40.4</v>
      </c>
      <c r="K6432" t="s">
        <v>49860</v>
      </c>
      <c r="L6432">
        <v>69299</v>
      </c>
      <c r="M6432">
        <v>0</v>
      </c>
      <c r="N6432" t="s">
        <v>9507</v>
      </c>
      <c r="O6432" t="s">
        <v>49861</v>
      </c>
    </row>
    <row r="6433" spans="1:15" x14ac:dyDescent="0.3">
      <c r="A6433" t="s">
        <v>49862</v>
      </c>
      <c r="B6433" t="s">
        <v>4367</v>
      </c>
      <c r="C6433" t="s">
        <v>49863</v>
      </c>
      <c r="D6433" t="s">
        <v>49864</v>
      </c>
      <c r="E6433" t="s">
        <v>9504</v>
      </c>
      <c r="F6433" t="s">
        <v>49865</v>
      </c>
      <c r="G6433" t="s">
        <v>3917</v>
      </c>
      <c r="H6433">
        <v>695.82600000000002</v>
      </c>
      <c r="I6433">
        <v>40.4</v>
      </c>
      <c r="K6433" t="s">
        <v>49866</v>
      </c>
      <c r="L6433">
        <v>67344</v>
      </c>
      <c r="M6433">
        <v>0</v>
      </c>
      <c r="N6433" t="s">
        <v>9507</v>
      </c>
      <c r="O6433" t="s">
        <v>49867</v>
      </c>
    </row>
    <row r="6434" spans="1:15" x14ac:dyDescent="0.3">
      <c r="A6434" t="s">
        <v>49868</v>
      </c>
      <c r="B6434" t="s">
        <v>4367</v>
      </c>
      <c r="C6434" t="s">
        <v>49869</v>
      </c>
      <c r="D6434" t="s">
        <v>49870</v>
      </c>
      <c r="E6434" t="s">
        <v>9504</v>
      </c>
      <c r="F6434" t="s">
        <v>49871</v>
      </c>
      <c r="G6434" t="s">
        <v>3917</v>
      </c>
      <c r="H6434">
        <v>720.96600000000001</v>
      </c>
      <c r="I6434">
        <v>40.4</v>
      </c>
      <c r="K6434" t="s">
        <v>49872</v>
      </c>
      <c r="L6434">
        <v>61261</v>
      </c>
      <c r="M6434">
        <v>0</v>
      </c>
      <c r="N6434" t="s">
        <v>9507</v>
      </c>
      <c r="O6434" t="s">
        <v>49873</v>
      </c>
    </row>
    <row r="6435" spans="1:15" x14ac:dyDescent="0.3">
      <c r="A6435" t="s">
        <v>49874</v>
      </c>
      <c r="B6435" t="s">
        <v>4367</v>
      </c>
      <c r="C6435" t="s">
        <v>49875</v>
      </c>
      <c r="D6435" t="s">
        <v>49876</v>
      </c>
      <c r="E6435" t="s">
        <v>9504</v>
      </c>
      <c r="F6435" t="s">
        <v>49877</v>
      </c>
      <c r="G6435" t="s">
        <v>3917</v>
      </c>
      <c r="H6435">
        <v>705.16399999999999</v>
      </c>
      <c r="I6435">
        <v>40.4</v>
      </c>
      <c r="K6435" t="s">
        <v>49878</v>
      </c>
      <c r="L6435">
        <v>66486</v>
      </c>
      <c r="M6435">
        <v>0</v>
      </c>
      <c r="N6435" t="s">
        <v>9507</v>
      </c>
      <c r="O6435" t="s">
        <v>49879</v>
      </c>
    </row>
    <row r="6436" spans="1:15" x14ac:dyDescent="0.3">
      <c r="A6436" t="s">
        <v>49880</v>
      </c>
      <c r="B6436" t="s">
        <v>4367</v>
      </c>
      <c r="C6436" t="s">
        <v>49881</v>
      </c>
      <c r="D6436" t="s">
        <v>49882</v>
      </c>
      <c r="E6436" t="s">
        <v>9504</v>
      </c>
      <c r="F6436" t="s">
        <v>49883</v>
      </c>
      <c r="G6436" t="s">
        <v>3917</v>
      </c>
      <c r="H6436">
        <v>708.721</v>
      </c>
      <c r="I6436">
        <v>40.4</v>
      </c>
      <c r="K6436" t="s">
        <v>49884</v>
      </c>
      <c r="L6436">
        <v>70003</v>
      </c>
      <c r="M6436">
        <v>0</v>
      </c>
      <c r="N6436" t="s">
        <v>9507</v>
      </c>
      <c r="O6436" t="s">
        <v>49885</v>
      </c>
    </row>
    <row r="6437" spans="1:15" x14ac:dyDescent="0.3">
      <c r="A6437" t="s">
        <v>49886</v>
      </c>
      <c r="B6437" t="s">
        <v>4367</v>
      </c>
      <c r="C6437" t="s">
        <v>49887</v>
      </c>
      <c r="D6437" t="s">
        <v>49888</v>
      </c>
      <c r="E6437" t="s">
        <v>9504</v>
      </c>
      <c r="F6437" t="s">
        <v>49889</v>
      </c>
      <c r="G6437" t="s">
        <v>3917</v>
      </c>
      <c r="H6437">
        <v>683.26300000000003</v>
      </c>
      <c r="I6437">
        <v>40.4</v>
      </c>
      <c r="K6437" t="s">
        <v>49890</v>
      </c>
      <c r="L6437">
        <v>70296</v>
      </c>
      <c r="M6437">
        <v>0</v>
      </c>
      <c r="N6437" t="s">
        <v>9507</v>
      </c>
      <c r="O6437" t="s">
        <v>49891</v>
      </c>
    </row>
    <row r="6438" spans="1:15" x14ac:dyDescent="0.3">
      <c r="A6438" t="s">
        <v>49892</v>
      </c>
      <c r="B6438" t="s">
        <v>4367</v>
      </c>
      <c r="C6438" t="s">
        <v>49893</v>
      </c>
      <c r="D6438" t="s">
        <v>49894</v>
      </c>
      <c r="E6438" t="s">
        <v>9504</v>
      </c>
      <c r="F6438" t="s">
        <v>49895</v>
      </c>
      <c r="G6438" t="s">
        <v>3917</v>
      </c>
      <c r="H6438">
        <v>715.00599999999997</v>
      </c>
      <c r="I6438">
        <v>40.5</v>
      </c>
      <c r="K6438" t="s">
        <v>49896</v>
      </c>
      <c r="L6438">
        <v>69004</v>
      </c>
      <c r="M6438">
        <v>0</v>
      </c>
      <c r="N6438" t="s">
        <v>9507</v>
      </c>
      <c r="O6438" t="s">
        <v>49897</v>
      </c>
    </row>
    <row r="6439" spans="1:15" x14ac:dyDescent="0.3">
      <c r="A6439" t="s">
        <v>49898</v>
      </c>
      <c r="B6439" t="s">
        <v>4367</v>
      </c>
      <c r="C6439" t="s">
        <v>49899</v>
      </c>
      <c r="D6439" t="s">
        <v>49900</v>
      </c>
      <c r="E6439" t="s">
        <v>9504</v>
      </c>
      <c r="F6439" t="s">
        <v>49901</v>
      </c>
      <c r="G6439" t="s">
        <v>3917</v>
      </c>
      <c r="H6439">
        <v>684.91899999999998</v>
      </c>
      <c r="I6439">
        <v>40.4</v>
      </c>
      <c r="K6439" t="s">
        <v>49902</v>
      </c>
      <c r="L6439">
        <v>79213</v>
      </c>
      <c r="M6439">
        <v>0</v>
      </c>
      <c r="N6439" t="s">
        <v>9507</v>
      </c>
      <c r="O6439" t="s">
        <v>49903</v>
      </c>
    </row>
    <row r="6440" spans="1:15" x14ac:dyDescent="0.3">
      <c r="A6440" t="s">
        <v>49904</v>
      </c>
      <c r="B6440" t="s">
        <v>4367</v>
      </c>
      <c r="C6440" t="s">
        <v>49905</v>
      </c>
      <c r="D6440" t="s">
        <v>49906</v>
      </c>
      <c r="E6440" t="s">
        <v>9504</v>
      </c>
      <c r="F6440" t="s">
        <v>49907</v>
      </c>
      <c r="G6440" t="s">
        <v>3917</v>
      </c>
      <c r="H6440">
        <v>711.83600000000001</v>
      </c>
      <c r="I6440">
        <v>40.4</v>
      </c>
      <c r="K6440" t="s">
        <v>49908</v>
      </c>
      <c r="L6440">
        <v>65530</v>
      </c>
      <c r="M6440">
        <v>0</v>
      </c>
      <c r="N6440" t="s">
        <v>9507</v>
      </c>
      <c r="O6440" t="s">
        <v>49909</v>
      </c>
    </row>
    <row r="6441" spans="1:15" x14ac:dyDescent="0.3">
      <c r="A6441" t="s">
        <v>49910</v>
      </c>
      <c r="B6441" t="s">
        <v>4367</v>
      </c>
      <c r="C6441" t="s">
        <v>49911</v>
      </c>
      <c r="D6441" t="s">
        <v>49912</v>
      </c>
      <c r="E6441" t="s">
        <v>9504</v>
      </c>
      <c r="F6441" t="s">
        <v>49913</v>
      </c>
      <c r="G6441" t="s">
        <v>3917</v>
      </c>
      <c r="H6441">
        <v>715.41099999999994</v>
      </c>
      <c r="I6441">
        <v>40.5</v>
      </c>
      <c r="K6441" t="s">
        <v>49914</v>
      </c>
      <c r="L6441">
        <v>68387</v>
      </c>
      <c r="M6441">
        <v>0</v>
      </c>
      <c r="N6441" t="s">
        <v>9507</v>
      </c>
      <c r="O6441" t="s">
        <v>49915</v>
      </c>
    </row>
    <row r="6442" spans="1:15" x14ac:dyDescent="0.3">
      <c r="A6442" t="s">
        <v>49916</v>
      </c>
      <c r="B6442" t="s">
        <v>4367</v>
      </c>
      <c r="C6442" t="s">
        <v>49917</v>
      </c>
      <c r="D6442" t="s">
        <v>49918</v>
      </c>
      <c r="E6442" t="s">
        <v>9504</v>
      </c>
      <c r="F6442" t="s">
        <v>49919</v>
      </c>
      <c r="G6442" t="s">
        <v>3917</v>
      </c>
      <c r="H6442">
        <v>685.97199999999998</v>
      </c>
      <c r="I6442">
        <v>40.4</v>
      </c>
      <c r="K6442" t="s">
        <v>49920</v>
      </c>
      <c r="L6442">
        <v>81489</v>
      </c>
      <c r="M6442">
        <v>0</v>
      </c>
      <c r="N6442" t="s">
        <v>9507</v>
      </c>
      <c r="O6442" t="s">
        <v>49921</v>
      </c>
    </row>
    <row r="6443" spans="1:15" x14ac:dyDescent="0.3">
      <c r="A6443" t="s">
        <v>49922</v>
      </c>
      <c r="B6443" t="s">
        <v>4367</v>
      </c>
      <c r="C6443" t="s">
        <v>49923</v>
      </c>
      <c r="D6443" t="s">
        <v>49924</v>
      </c>
      <c r="E6443" t="s">
        <v>9504</v>
      </c>
      <c r="F6443" t="s">
        <v>49925</v>
      </c>
      <c r="G6443" t="s">
        <v>3917</v>
      </c>
      <c r="H6443">
        <v>702.721</v>
      </c>
      <c r="I6443">
        <v>40.6</v>
      </c>
      <c r="K6443" t="s">
        <v>49926</v>
      </c>
      <c r="L6443">
        <v>74303</v>
      </c>
      <c r="M6443">
        <v>0</v>
      </c>
      <c r="N6443" t="s">
        <v>9507</v>
      </c>
      <c r="O6443" t="s">
        <v>49927</v>
      </c>
    </row>
    <row r="6444" spans="1:15" x14ac:dyDescent="0.3">
      <c r="A6444" t="s">
        <v>49928</v>
      </c>
      <c r="B6444" t="s">
        <v>4367</v>
      </c>
      <c r="C6444" t="s">
        <v>49929</v>
      </c>
      <c r="D6444" t="s">
        <v>49930</v>
      </c>
      <c r="E6444" t="s">
        <v>9504</v>
      </c>
      <c r="F6444" t="s">
        <v>49931</v>
      </c>
      <c r="G6444" t="s">
        <v>3917</v>
      </c>
      <c r="H6444">
        <v>689.58100000000002</v>
      </c>
      <c r="I6444">
        <v>40.4</v>
      </c>
      <c r="K6444" t="s">
        <v>49932</v>
      </c>
      <c r="L6444">
        <v>71781</v>
      </c>
      <c r="M6444">
        <v>0</v>
      </c>
      <c r="N6444" t="s">
        <v>9507</v>
      </c>
      <c r="O6444" t="s">
        <v>49933</v>
      </c>
    </row>
    <row r="6445" spans="1:15" x14ac:dyDescent="0.3">
      <c r="A6445" t="s">
        <v>49934</v>
      </c>
      <c r="B6445" t="s">
        <v>4367</v>
      </c>
      <c r="C6445" t="s">
        <v>49935</v>
      </c>
      <c r="D6445" t="s">
        <v>49936</v>
      </c>
      <c r="E6445" t="s">
        <v>9504</v>
      </c>
      <c r="F6445" t="s">
        <v>49937</v>
      </c>
      <c r="G6445" t="s">
        <v>3917</v>
      </c>
      <c r="H6445">
        <v>704.00800000000004</v>
      </c>
      <c r="I6445">
        <v>40.4</v>
      </c>
      <c r="K6445" t="s">
        <v>49938</v>
      </c>
      <c r="L6445">
        <v>65972</v>
      </c>
      <c r="M6445">
        <v>0</v>
      </c>
      <c r="N6445" t="s">
        <v>9507</v>
      </c>
      <c r="O6445" t="s">
        <v>49939</v>
      </c>
    </row>
    <row r="6446" spans="1:15" x14ac:dyDescent="0.3">
      <c r="A6446" t="s">
        <v>49940</v>
      </c>
      <c r="B6446" t="s">
        <v>4367</v>
      </c>
      <c r="C6446" t="s">
        <v>49941</v>
      </c>
      <c r="D6446" t="s">
        <v>49942</v>
      </c>
      <c r="E6446" t="s">
        <v>9504</v>
      </c>
      <c r="F6446" t="s">
        <v>49943</v>
      </c>
      <c r="G6446" t="s">
        <v>3917</v>
      </c>
      <c r="H6446">
        <v>696.01599999999996</v>
      </c>
      <c r="I6446">
        <v>40.5</v>
      </c>
      <c r="K6446" t="s">
        <v>49944</v>
      </c>
      <c r="L6446">
        <v>68484</v>
      </c>
      <c r="M6446">
        <v>0</v>
      </c>
      <c r="N6446" t="s">
        <v>9507</v>
      </c>
      <c r="O6446" t="s">
        <v>49945</v>
      </c>
    </row>
    <row r="6447" spans="1:15" x14ac:dyDescent="0.3">
      <c r="A6447" t="s">
        <v>49946</v>
      </c>
      <c r="B6447" t="s">
        <v>4367</v>
      </c>
      <c r="C6447" t="s">
        <v>49947</v>
      </c>
      <c r="D6447" t="s">
        <v>49948</v>
      </c>
      <c r="E6447" t="s">
        <v>9504</v>
      </c>
      <c r="F6447" t="s">
        <v>49949</v>
      </c>
      <c r="G6447" t="s">
        <v>3917</v>
      </c>
      <c r="H6447">
        <v>709.18799999999999</v>
      </c>
      <c r="I6447">
        <v>40.5</v>
      </c>
      <c r="K6447" t="s">
        <v>49950</v>
      </c>
      <c r="L6447">
        <v>78222</v>
      </c>
      <c r="M6447">
        <v>0</v>
      </c>
      <c r="N6447" t="s">
        <v>9507</v>
      </c>
      <c r="O6447" t="s">
        <v>49951</v>
      </c>
    </row>
    <row r="6448" spans="1:15" x14ac:dyDescent="0.3">
      <c r="A6448" t="s">
        <v>49952</v>
      </c>
      <c r="B6448" t="s">
        <v>4367</v>
      </c>
      <c r="C6448" t="s">
        <v>49953</v>
      </c>
      <c r="D6448" t="s">
        <v>49954</v>
      </c>
      <c r="E6448" t="s">
        <v>9504</v>
      </c>
      <c r="F6448" t="s">
        <v>49955</v>
      </c>
      <c r="G6448" t="s">
        <v>3917</v>
      </c>
      <c r="H6448">
        <v>715.70899999999995</v>
      </c>
      <c r="I6448">
        <v>40.4</v>
      </c>
      <c r="K6448" t="s">
        <v>49956</v>
      </c>
      <c r="L6448">
        <v>63442</v>
      </c>
      <c r="M6448">
        <v>0</v>
      </c>
      <c r="N6448" t="s">
        <v>9507</v>
      </c>
      <c r="O6448" t="s">
        <v>49957</v>
      </c>
    </row>
    <row r="6449" spans="1:15" x14ac:dyDescent="0.3">
      <c r="A6449" t="s">
        <v>49958</v>
      </c>
      <c r="B6449" t="s">
        <v>4367</v>
      </c>
      <c r="C6449" t="s">
        <v>49959</v>
      </c>
      <c r="D6449" t="s">
        <v>49960</v>
      </c>
      <c r="E6449" t="s">
        <v>9504</v>
      </c>
      <c r="F6449" t="s">
        <v>49961</v>
      </c>
      <c r="G6449" t="s">
        <v>3917</v>
      </c>
      <c r="H6449">
        <v>714.77099999999996</v>
      </c>
      <c r="I6449">
        <v>40.299999999999997</v>
      </c>
      <c r="K6449" t="s">
        <v>49962</v>
      </c>
      <c r="L6449">
        <v>53605</v>
      </c>
      <c r="M6449">
        <v>0</v>
      </c>
      <c r="N6449" t="s">
        <v>9507</v>
      </c>
      <c r="O6449" t="s">
        <v>49963</v>
      </c>
    </row>
    <row r="6450" spans="1:15" x14ac:dyDescent="0.3">
      <c r="A6450" t="s">
        <v>49964</v>
      </c>
      <c r="B6450" t="s">
        <v>4367</v>
      </c>
      <c r="C6450" t="s">
        <v>49965</v>
      </c>
      <c r="D6450" t="s">
        <v>49966</v>
      </c>
      <c r="E6450" t="s">
        <v>9504</v>
      </c>
      <c r="F6450" t="s">
        <v>49967</v>
      </c>
      <c r="G6450" t="s">
        <v>3917</v>
      </c>
      <c r="H6450">
        <v>694.00599999999997</v>
      </c>
      <c r="I6450">
        <v>40.299999999999997</v>
      </c>
      <c r="K6450" t="s">
        <v>49968</v>
      </c>
      <c r="L6450">
        <v>58488</v>
      </c>
      <c r="M6450">
        <v>0</v>
      </c>
      <c r="N6450" t="s">
        <v>9507</v>
      </c>
      <c r="O6450" t="s">
        <v>49969</v>
      </c>
    </row>
    <row r="6451" spans="1:15" x14ac:dyDescent="0.3">
      <c r="A6451" t="s">
        <v>49970</v>
      </c>
      <c r="B6451" t="s">
        <v>4367</v>
      </c>
      <c r="C6451" t="s">
        <v>49971</v>
      </c>
      <c r="D6451" t="s">
        <v>49972</v>
      </c>
      <c r="E6451" t="s">
        <v>9504</v>
      </c>
      <c r="F6451" t="s">
        <v>49973</v>
      </c>
      <c r="G6451" t="s">
        <v>3917</v>
      </c>
      <c r="H6451">
        <v>711.53899999999999</v>
      </c>
      <c r="I6451">
        <v>40.299999999999997</v>
      </c>
      <c r="K6451" t="s">
        <v>49974</v>
      </c>
      <c r="L6451">
        <v>57984</v>
      </c>
      <c r="M6451">
        <v>0</v>
      </c>
      <c r="N6451" t="s">
        <v>9507</v>
      </c>
      <c r="O6451" t="s">
        <v>49975</v>
      </c>
    </row>
    <row r="6452" spans="1:15" x14ac:dyDescent="0.3">
      <c r="A6452" t="s">
        <v>49976</v>
      </c>
      <c r="B6452" t="s">
        <v>4367</v>
      </c>
      <c r="C6452" t="s">
        <v>49977</v>
      </c>
      <c r="D6452" t="s">
        <v>49978</v>
      </c>
      <c r="E6452" t="s">
        <v>9504</v>
      </c>
      <c r="F6452" t="s">
        <v>49979</v>
      </c>
      <c r="G6452" t="s">
        <v>3917</v>
      </c>
      <c r="H6452">
        <v>688.20699999999999</v>
      </c>
      <c r="I6452">
        <v>40.5</v>
      </c>
      <c r="K6452" t="s">
        <v>49980</v>
      </c>
      <c r="L6452">
        <v>64962</v>
      </c>
      <c r="M6452">
        <v>0</v>
      </c>
      <c r="N6452" t="s">
        <v>9507</v>
      </c>
      <c r="O6452" t="s">
        <v>49981</v>
      </c>
    </row>
    <row r="6453" spans="1:15" x14ac:dyDescent="0.3">
      <c r="A6453" t="s">
        <v>49982</v>
      </c>
      <c r="B6453" t="s">
        <v>4367</v>
      </c>
      <c r="C6453" t="s">
        <v>49983</v>
      </c>
      <c r="D6453" t="s">
        <v>49984</v>
      </c>
      <c r="E6453" t="s">
        <v>9504</v>
      </c>
      <c r="F6453" t="s">
        <v>49985</v>
      </c>
      <c r="G6453" t="s">
        <v>3917</v>
      </c>
      <c r="H6453">
        <v>691.56100000000004</v>
      </c>
      <c r="I6453">
        <v>40.4</v>
      </c>
      <c r="K6453" t="s">
        <v>49986</v>
      </c>
      <c r="L6453">
        <v>64033</v>
      </c>
      <c r="M6453">
        <v>0</v>
      </c>
      <c r="N6453" t="s">
        <v>9507</v>
      </c>
      <c r="O6453" t="s">
        <v>49987</v>
      </c>
    </row>
    <row r="6454" spans="1:15" x14ac:dyDescent="0.3">
      <c r="A6454" t="s">
        <v>49988</v>
      </c>
      <c r="B6454" t="s">
        <v>4367</v>
      </c>
      <c r="C6454" t="s">
        <v>49989</v>
      </c>
      <c r="D6454" t="s">
        <v>49990</v>
      </c>
      <c r="E6454" t="s">
        <v>9504</v>
      </c>
      <c r="F6454" t="s">
        <v>49991</v>
      </c>
      <c r="G6454" t="s">
        <v>3917</v>
      </c>
      <c r="H6454">
        <v>704.34699999999998</v>
      </c>
      <c r="I6454">
        <v>40.4</v>
      </c>
      <c r="K6454" t="s">
        <v>49992</v>
      </c>
      <c r="L6454">
        <v>55862</v>
      </c>
      <c r="M6454">
        <v>0</v>
      </c>
      <c r="N6454" t="s">
        <v>9507</v>
      </c>
      <c r="O6454" t="s">
        <v>49993</v>
      </c>
    </row>
    <row r="6455" spans="1:15" x14ac:dyDescent="0.3">
      <c r="A6455" t="s">
        <v>49994</v>
      </c>
      <c r="B6455" t="s">
        <v>4367</v>
      </c>
      <c r="C6455" t="s">
        <v>49995</v>
      </c>
      <c r="D6455" t="s">
        <v>49996</v>
      </c>
      <c r="E6455" t="s">
        <v>9504</v>
      </c>
      <c r="F6455" t="s">
        <v>49997</v>
      </c>
      <c r="G6455" t="s">
        <v>3917</v>
      </c>
      <c r="H6455">
        <v>716.09500000000003</v>
      </c>
      <c r="I6455">
        <v>40.4</v>
      </c>
      <c r="K6455" t="s">
        <v>49998</v>
      </c>
      <c r="L6455">
        <v>64072</v>
      </c>
      <c r="M6455">
        <v>0</v>
      </c>
      <c r="N6455" t="s">
        <v>9507</v>
      </c>
      <c r="O6455" t="s">
        <v>49999</v>
      </c>
    </row>
    <row r="6456" spans="1:15" x14ac:dyDescent="0.3">
      <c r="A6456" t="s">
        <v>50000</v>
      </c>
      <c r="B6456" t="s">
        <v>4367</v>
      </c>
      <c r="C6456" t="s">
        <v>50001</v>
      </c>
      <c r="D6456" t="s">
        <v>50002</v>
      </c>
      <c r="E6456" t="s">
        <v>9504</v>
      </c>
      <c r="F6456" t="s">
        <v>50003</v>
      </c>
      <c r="G6456" t="s">
        <v>3917</v>
      </c>
      <c r="H6456">
        <v>714.65800000000002</v>
      </c>
      <c r="I6456">
        <v>40.299999999999997</v>
      </c>
      <c r="K6456" t="s">
        <v>50004</v>
      </c>
      <c r="L6456">
        <v>52806</v>
      </c>
      <c r="M6456">
        <v>0</v>
      </c>
      <c r="N6456" t="s">
        <v>9507</v>
      </c>
      <c r="O6456" t="s">
        <v>50005</v>
      </c>
    </row>
    <row r="6457" spans="1:15" x14ac:dyDescent="0.3">
      <c r="A6457" t="s">
        <v>50006</v>
      </c>
      <c r="B6457" t="s">
        <v>4367</v>
      </c>
      <c r="C6457" t="s">
        <v>50007</v>
      </c>
      <c r="D6457" t="s">
        <v>50008</v>
      </c>
      <c r="E6457" t="s">
        <v>9504</v>
      </c>
      <c r="F6457" t="s">
        <v>50009</v>
      </c>
      <c r="G6457" t="s">
        <v>3917</v>
      </c>
      <c r="H6457">
        <v>705.70699999999999</v>
      </c>
      <c r="I6457">
        <v>40.4</v>
      </c>
      <c r="K6457" t="s">
        <v>50010</v>
      </c>
      <c r="L6457">
        <v>65264</v>
      </c>
      <c r="M6457">
        <v>0</v>
      </c>
      <c r="N6457" t="s">
        <v>9507</v>
      </c>
      <c r="O6457" t="s">
        <v>50011</v>
      </c>
    </row>
    <row r="6458" spans="1:15" x14ac:dyDescent="0.3">
      <c r="A6458" t="s">
        <v>50012</v>
      </c>
      <c r="B6458" t="s">
        <v>4367</v>
      </c>
      <c r="C6458" t="s">
        <v>50013</v>
      </c>
      <c r="D6458" t="s">
        <v>50014</v>
      </c>
      <c r="E6458" t="s">
        <v>9504</v>
      </c>
      <c r="F6458" t="s">
        <v>50015</v>
      </c>
      <c r="G6458" t="s">
        <v>3917</v>
      </c>
      <c r="H6458">
        <v>677.59299999999996</v>
      </c>
      <c r="I6458">
        <v>40.4</v>
      </c>
      <c r="K6458" t="s">
        <v>50016</v>
      </c>
      <c r="L6458">
        <v>75108</v>
      </c>
      <c r="M6458">
        <v>0</v>
      </c>
      <c r="N6458" t="s">
        <v>9507</v>
      </c>
      <c r="O6458" t="s">
        <v>50017</v>
      </c>
    </row>
    <row r="6459" spans="1:15" x14ac:dyDescent="0.3">
      <c r="A6459" t="s">
        <v>50018</v>
      </c>
      <c r="B6459" t="s">
        <v>4367</v>
      </c>
      <c r="C6459" t="s">
        <v>50019</v>
      </c>
      <c r="D6459" t="s">
        <v>50020</v>
      </c>
      <c r="E6459" t="s">
        <v>9504</v>
      </c>
      <c r="F6459" t="s">
        <v>50021</v>
      </c>
      <c r="G6459" t="s">
        <v>3917</v>
      </c>
      <c r="H6459">
        <v>704.23800000000006</v>
      </c>
      <c r="I6459">
        <v>40.4</v>
      </c>
      <c r="K6459" t="s">
        <v>50022</v>
      </c>
      <c r="L6459">
        <v>66143</v>
      </c>
      <c r="M6459">
        <v>0</v>
      </c>
      <c r="N6459" t="s">
        <v>9507</v>
      </c>
      <c r="O6459" t="s">
        <v>50023</v>
      </c>
    </row>
    <row r="6460" spans="1:15" x14ac:dyDescent="0.3">
      <c r="A6460" t="s">
        <v>50024</v>
      </c>
      <c r="B6460" t="s">
        <v>4367</v>
      </c>
      <c r="C6460" t="s">
        <v>50025</v>
      </c>
      <c r="D6460" t="s">
        <v>50026</v>
      </c>
      <c r="E6460" t="s">
        <v>9504</v>
      </c>
      <c r="F6460" t="s">
        <v>50027</v>
      </c>
      <c r="G6460" t="s">
        <v>3917</v>
      </c>
      <c r="H6460">
        <v>662.98</v>
      </c>
      <c r="I6460">
        <v>40.1</v>
      </c>
      <c r="K6460" t="s">
        <v>50028</v>
      </c>
      <c r="L6460">
        <v>107602</v>
      </c>
      <c r="M6460">
        <v>0</v>
      </c>
      <c r="N6460" t="s">
        <v>9507</v>
      </c>
      <c r="O6460" t="s">
        <v>50029</v>
      </c>
    </row>
    <row r="6461" spans="1:15" x14ac:dyDescent="0.3">
      <c r="A6461" t="s">
        <v>50030</v>
      </c>
      <c r="B6461" t="s">
        <v>4367</v>
      </c>
      <c r="C6461" t="s">
        <v>50031</v>
      </c>
      <c r="D6461" t="s">
        <v>50032</v>
      </c>
      <c r="E6461" t="s">
        <v>9504</v>
      </c>
      <c r="F6461" t="s">
        <v>50033</v>
      </c>
      <c r="G6461" t="s">
        <v>3917</v>
      </c>
      <c r="H6461">
        <v>698.49599999999998</v>
      </c>
      <c r="I6461">
        <v>40.4</v>
      </c>
      <c r="K6461" t="s">
        <v>50034</v>
      </c>
      <c r="L6461">
        <v>71705</v>
      </c>
      <c r="M6461">
        <v>0</v>
      </c>
      <c r="N6461" t="s">
        <v>9507</v>
      </c>
      <c r="O6461" t="s">
        <v>50035</v>
      </c>
    </row>
    <row r="6462" spans="1:15" x14ac:dyDescent="0.3">
      <c r="A6462" t="s">
        <v>50036</v>
      </c>
      <c r="B6462" t="s">
        <v>4367</v>
      </c>
      <c r="C6462" t="s">
        <v>50037</v>
      </c>
      <c r="D6462" t="s">
        <v>50038</v>
      </c>
      <c r="E6462" t="s">
        <v>9504</v>
      </c>
      <c r="F6462" t="s">
        <v>50039</v>
      </c>
      <c r="G6462" t="s">
        <v>3917</v>
      </c>
      <c r="H6462">
        <v>692.80100000000004</v>
      </c>
      <c r="I6462">
        <v>40.299999999999997</v>
      </c>
      <c r="K6462" t="s">
        <v>50040</v>
      </c>
      <c r="L6462">
        <v>61843</v>
      </c>
      <c r="M6462">
        <v>0</v>
      </c>
      <c r="N6462" t="s">
        <v>9507</v>
      </c>
      <c r="O6462" t="s">
        <v>50041</v>
      </c>
    </row>
    <row r="6463" spans="1:15" x14ac:dyDescent="0.3">
      <c r="A6463" t="s">
        <v>50042</v>
      </c>
      <c r="B6463" t="s">
        <v>4367</v>
      </c>
      <c r="C6463" t="s">
        <v>50043</v>
      </c>
      <c r="D6463" t="s">
        <v>50044</v>
      </c>
      <c r="E6463" t="s">
        <v>9504</v>
      </c>
      <c r="F6463" t="s">
        <v>50045</v>
      </c>
      <c r="G6463" t="s">
        <v>3917</v>
      </c>
      <c r="H6463">
        <v>710.63499999999999</v>
      </c>
      <c r="I6463">
        <v>40.4</v>
      </c>
      <c r="K6463" t="s">
        <v>50046</v>
      </c>
      <c r="L6463">
        <v>52701</v>
      </c>
      <c r="M6463">
        <v>0</v>
      </c>
      <c r="N6463" t="s">
        <v>9507</v>
      </c>
      <c r="O6463" t="s">
        <v>50047</v>
      </c>
    </row>
    <row r="6464" spans="1:15" x14ac:dyDescent="0.3">
      <c r="A6464" t="s">
        <v>50048</v>
      </c>
      <c r="B6464" t="s">
        <v>4367</v>
      </c>
      <c r="C6464" t="s">
        <v>50049</v>
      </c>
      <c r="D6464" t="s">
        <v>50050</v>
      </c>
      <c r="E6464" t="s">
        <v>9504</v>
      </c>
      <c r="F6464" t="s">
        <v>50051</v>
      </c>
      <c r="G6464" t="s">
        <v>3917</v>
      </c>
      <c r="H6464">
        <v>684.93</v>
      </c>
      <c r="I6464">
        <v>40.299999999999997</v>
      </c>
      <c r="K6464" t="s">
        <v>50052</v>
      </c>
      <c r="L6464">
        <v>73870</v>
      </c>
      <c r="M6464">
        <v>0</v>
      </c>
      <c r="N6464" t="s">
        <v>9507</v>
      </c>
      <c r="O6464" t="s">
        <v>50053</v>
      </c>
    </row>
    <row r="6465" spans="1:15" x14ac:dyDescent="0.3">
      <c r="A6465" t="s">
        <v>50054</v>
      </c>
      <c r="B6465" t="s">
        <v>4367</v>
      </c>
      <c r="C6465" t="s">
        <v>50055</v>
      </c>
      <c r="D6465" t="s">
        <v>50056</v>
      </c>
      <c r="E6465" t="s">
        <v>9504</v>
      </c>
      <c r="F6465" t="s">
        <v>50057</v>
      </c>
      <c r="G6465" t="s">
        <v>3917</v>
      </c>
      <c r="H6465">
        <v>693.42600000000004</v>
      </c>
      <c r="I6465">
        <v>40.4</v>
      </c>
      <c r="K6465" t="s">
        <v>50058</v>
      </c>
      <c r="L6465">
        <v>65275</v>
      </c>
      <c r="M6465">
        <v>0</v>
      </c>
      <c r="N6465" t="s">
        <v>9507</v>
      </c>
      <c r="O6465" t="s">
        <v>50059</v>
      </c>
    </row>
    <row r="6466" spans="1:15" x14ac:dyDescent="0.3">
      <c r="A6466" t="s">
        <v>50060</v>
      </c>
      <c r="B6466" t="s">
        <v>4367</v>
      </c>
      <c r="C6466" t="s">
        <v>50061</v>
      </c>
      <c r="D6466" t="s">
        <v>50062</v>
      </c>
      <c r="E6466" t="s">
        <v>9504</v>
      </c>
      <c r="F6466" t="s">
        <v>50063</v>
      </c>
      <c r="G6466" t="s">
        <v>3917</v>
      </c>
      <c r="H6466">
        <v>688.524</v>
      </c>
      <c r="I6466">
        <v>40.4</v>
      </c>
      <c r="K6466" t="s">
        <v>50064</v>
      </c>
      <c r="L6466">
        <v>78477</v>
      </c>
      <c r="M6466">
        <v>0</v>
      </c>
      <c r="N6466" t="s">
        <v>9507</v>
      </c>
      <c r="O6466" t="s">
        <v>50065</v>
      </c>
    </row>
    <row r="6467" spans="1:15" x14ac:dyDescent="0.3">
      <c r="A6467" t="s">
        <v>50066</v>
      </c>
      <c r="B6467" t="s">
        <v>4367</v>
      </c>
      <c r="C6467" t="s">
        <v>50067</v>
      </c>
      <c r="D6467" t="s">
        <v>50068</v>
      </c>
      <c r="E6467" t="s">
        <v>9504</v>
      </c>
      <c r="F6467" t="s">
        <v>50069</v>
      </c>
      <c r="G6467" t="s">
        <v>3917</v>
      </c>
      <c r="H6467">
        <v>704.20299999999997</v>
      </c>
      <c r="I6467">
        <v>40.4</v>
      </c>
      <c r="K6467" t="s">
        <v>50070</v>
      </c>
      <c r="L6467">
        <v>69221</v>
      </c>
      <c r="M6467">
        <v>0</v>
      </c>
      <c r="N6467" t="s">
        <v>9507</v>
      </c>
      <c r="O6467" t="s">
        <v>50071</v>
      </c>
    </row>
    <row r="6468" spans="1:15" x14ac:dyDescent="0.3">
      <c r="A6468" t="s">
        <v>50072</v>
      </c>
      <c r="B6468" t="s">
        <v>4367</v>
      </c>
      <c r="C6468" t="s">
        <v>50073</v>
      </c>
      <c r="D6468" t="s">
        <v>50074</v>
      </c>
      <c r="E6468" t="s">
        <v>9504</v>
      </c>
      <c r="F6468" t="s">
        <v>50075</v>
      </c>
      <c r="G6468" t="s">
        <v>3917</v>
      </c>
      <c r="H6468">
        <v>682.59500000000003</v>
      </c>
      <c r="I6468">
        <v>40.4</v>
      </c>
      <c r="K6468" t="s">
        <v>50076</v>
      </c>
      <c r="L6468">
        <v>77627</v>
      </c>
      <c r="M6468">
        <v>0</v>
      </c>
      <c r="N6468" t="s">
        <v>9507</v>
      </c>
      <c r="O6468" t="s">
        <v>50077</v>
      </c>
    </row>
    <row r="6469" spans="1:15" x14ac:dyDescent="0.3">
      <c r="A6469" t="s">
        <v>50078</v>
      </c>
      <c r="B6469" t="s">
        <v>4367</v>
      </c>
      <c r="C6469" t="s">
        <v>50079</v>
      </c>
      <c r="D6469" t="s">
        <v>50080</v>
      </c>
      <c r="E6469" t="s">
        <v>9504</v>
      </c>
      <c r="F6469" t="s">
        <v>50081</v>
      </c>
      <c r="G6469" t="s">
        <v>3917</v>
      </c>
      <c r="H6469">
        <v>665.71199999999999</v>
      </c>
      <c r="I6469">
        <v>40.4</v>
      </c>
      <c r="K6469" t="s">
        <v>50082</v>
      </c>
      <c r="L6469">
        <v>70285</v>
      </c>
      <c r="M6469">
        <v>0</v>
      </c>
      <c r="N6469" t="s">
        <v>9507</v>
      </c>
      <c r="O6469" t="s">
        <v>50083</v>
      </c>
    </row>
    <row r="6470" spans="1:15" x14ac:dyDescent="0.3">
      <c r="A6470" t="s">
        <v>50084</v>
      </c>
      <c r="B6470" t="s">
        <v>4367</v>
      </c>
      <c r="C6470" t="s">
        <v>50085</v>
      </c>
      <c r="D6470" t="s">
        <v>50086</v>
      </c>
      <c r="E6470" t="s">
        <v>9504</v>
      </c>
      <c r="F6470" t="s">
        <v>50087</v>
      </c>
      <c r="G6470" t="s">
        <v>3917</v>
      </c>
      <c r="H6470">
        <v>705.67100000000005</v>
      </c>
      <c r="I6470">
        <v>40.200000000000003</v>
      </c>
      <c r="K6470" t="s">
        <v>50088</v>
      </c>
      <c r="L6470">
        <v>61075</v>
      </c>
      <c r="M6470">
        <v>0</v>
      </c>
      <c r="N6470" t="s">
        <v>9507</v>
      </c>
      <c r="O6470" t="s">
        <v>50089</v>
      </c>
    </row>
    <row r="6471" spans="1:15" x14ac:dyDescent="0.3">
      <c r="A6471" t="s">
        <v>50090</v>
      </c>
      <c r="B6471" t="s">
        <v>4367</v>
      </c>
      <c r="C6471" t="s">
        <v>50091</v>
      </c>
      <c r="D6471" t="s">
        <v>50092</v>
      </c>
      <c r="E6471" t="s">
        <v>9504</v>
      </c>
      <c r="F6471" t="s">
        <v>50093</v>
      </c>
      <c r="G6471" t="s">
        <v>3917</v>
      </c>
      <c r="H6471">
        <v>685.47199999999998</v>
      </c>
      <c r="I6471">
        <v>40.4</v>
      </c>
      <c r="K6471" t="s">
        <v>50094</v>
      </c>
      <c r="L6471">
        <v>64683</v>
      </c>
      <c r="M6471">
        <v>0</v>
      </c>
      <c r="N6471" t="s">
        <v>9507</v>
      </c>
      <c r="O6471" t="s">
        <v>50095</v>
      </c>
    </row>
    <row r="6472" spans="1:15" x14ac:dyDescent="0.3">
      <c r="A6472" t="s">
        <v>50096</v>
      </c>
      <c r="B6472" t="s">
        <v>4367</v>
      </c>
      <c r="C6472" t="s">
        <v>50097</v>
      </c>
      <c r="D6472" t="s">
        <v>50098</v>
      </c>
      <c r="E6472" t="s">
        <v>9504</v>
      </c>
      <c r="F6472" t="s">
        <v>50099</v>
      </c>
      <c r="G6472" t="s">
        <v>3917</v>
      </c>
      <c r="H6472">
        <v>688.90099999999995</v>
      </c>
      <c r="I6472">
        <v>40.4</v>
      </c>
      <c r="K6472" t="s">
        <v>50100</v>
      </c>
      <c r="L6472">
        <v>78463</v>
      </c>
      <c r="M6472">
        <v>0</v>
      </c>
      <c r="N6472" t="s">
        <v>9507</v>
      </c>
      <c r="O6472" t="s">
        <v>50101</v>
      </c>
    </row>
    <row r="6473" spans="1:15" x14ac:dyDescent="0.3">
      <c r="A6473" t="s">
        <v>50102</v>
      </c>
      <c r="B6473" t="s">
        <v>4367</v>
      </c>
      <c r="C6473" t="s">
        <v>50103</v>
      </c>
      <c r="D6473" t="s">
        <v>50104</v>
      </c>
      <c r="E6473" t="s">
        <v>9504</v>
      </c>
      <c r="F6473" t="s">
        <v>50105</v>
      </c>
      <c r="G6473" t="s">
        <v>3917</v>
      </c>
      <c r="H6473">
        <v>693.88300000000004</v>
      </c>
      <c r="I6473">
        <v>40.5</v>
      </c>
      <c r="K6473" t="s">
        <v>50106</v>
      </c>
      <c r="L6473">
        <v>69288</v>
      </c>
      <c r="M6473">
        <v>0</v>
      </c>
      <c r="N6473" t="s">
        <v>9507</v>
      </c>
      <c r="O6473" t="s">
        <v>50107</v>
      </c>
    </row>
    <row r="6474" spans="1:15" x14ac:dyDescent="0.3">
      <c r="A6474" t="s">
        <v>50108</v>
      </c>
      <c r="B6474" t="s">
        <v>4367</v>
      </c>
      <c r="C6474" t="s">
        <v>50109</v>
      </c>
      <c r="D6474" t="s">
        <v>50110</v>
      </c>
      <c r="E6474" t="s">
        <v>9504</v>
      </c>
      <c r="F6474" t="s">
        <v>50111</v>
      </c>
      <c r="G6474" t="s">
        <v>3917</v>
      </c>
      <c r="H6474">
        <v>685.57500000000005</v>
      </c>
      <c r="I6474">
        <v>40.4</v>
      </c>
      <c r="K6474" t="s">
        <v>50112</v>
      </c>
      <c r="L6474">
        <v>65405</v>
      </c>
      <c r="M6474">
        <v>0</v>
      </c>
      <c r="N6474" t="s">
        <v>9507</v>
      </c>
      <c r="O6474" t="s">
        <v>50113</v>
      </c>
    </row>
    <row r="6475" spans="1:15" x14ac:dyDescent="0.3">
      <c r="A6475" t="s">
        <v>50114</v>
      </c>
      <c r="B6475" t="s">
        <v>4367</v>
      </c>
      <c r="C6475" t="s">
        <v>50115</v>
      </c>
      <c r="D6475" t="s">
        <v>50116</v>
      </c>
      <c r="E6475" t="s">
        <v>9504</v>
      </c>
      <c r="F6475" t="s">
        <v>50117</v>
      </c>
      <c r="G6475" t="s">
        <v>3917</v>
      </c>
      <c r="H6475">
        <v>650.73900000000003</v>
      </c>
      <c r="I6475">
        <v>40.5</v>
      </c>
      <c r="K6475" t="s">
        <v>50118</v>
      </c>
      <c r="L6475">
        <v>98023</v>
      </c>
      <c r="M6475">
        <v>0</v>
      </c>
      <c r="N6475" t="s">
        <v>9507</v>
      </c>
      <c r="O6475" t="s">
        <v>50119</v>
      </c>
    </row>
    <row r="6476" spans="1:15" x14ac:dyDescent="0.3">
      <c r="A6476" t="s">
        <v>50120</v>
      </c>
      <c r="B6476" t="s">
        <v>3912</v>
      </c>
      <c r="C6476" t="s">
        <v>50121</v>
      </c>
      <c r="D6476" t="s">
        <v>50122</v>
      </c>
      <c r="E6476" t="s">
        <v>5323</v>
      </c>
      <c r="F6476" t="s">
        <v>50123</v>
      </c>
      <c r="G6476" t="s">
        <v>3917</v>
      </c>
      <c r="H6476">
        <v>87.495400000000004</v>
      </c>
      <c r="I6476">
        <v>26.2</v>
      </c>
      <c r="K6476" t="s">
        <v>50124</v>
      </c>
      <c r="L6476">
        <v>50357</v>
      </c>
      <c r="M6476">
        <v>0</v>
      </c>
      <c r="N6476" t="s">
        <v>5326</v>
      </c>
      <c r="O6476" t="s">
        <v>50125</v>
      </c>
    </row>
    <row r="6477" spans="1:15" x14ac:dyDescent="0.3">
      <c r="A6477" t="s">
        <v>50126</v>
      </c>
      <c r="B6477" t="s">
        <v>3912</v>
      </c>
      <c r="C6477" t="s">
        <v>50127</v>
      </c>
      <c r="D6477" t="s">
        <v>50128</v>
      </c>
      <c r="E6477" t="s">
        <v>5323</v>
      </c>
      <c r="F6477" t="s">
        <v>50129</v>
      </c>
      <c r="G6477" t="s">
        <v>3917</v>
      </c>
      <c r="H6477">
        <v>116.233</v>
      </c>
      <c r="I6477">
        <v>46.7</v>
      </c>
      <c r="K6477" t="s">
        <v>50130</v>
      </c>
      <c r="L6477">
        <v>77333</v>
      </c>
      <c r="M6477">
        <v>0</v>
      </c>
      <c r="N6477" t="s">
        <v>5326</v>
      </c>
      <c r="O6477" t="s">
        <v>50131</v>
      </c>
    </row>
    <row r="6478" spans="1:15" x14ac:dyDescent="0.3">
      <c r="A6478" t="s">
        <v>50132</v>
      </c>
      <c r="B6478" t="s">
        <v>3912</v>
      </c>
      <c r="C6478" t="s">
        <v>50133</v>
      </c>
      <c r="D6478" t="s">
        <v>50134</v>
      </c>
      <c r="E6478" t="s">
        <v>5323</v>
      </c>
      <c r="F6478" t="s">
        <v>50135</v>
      </c>
      <c r="G6478" t="s">
        <v>3917</v>
      </c>
      <c r="H6478">
        <v>57.533900000000003</v>
      </c>
      <c r="I6478">
        <v>33.4</v>
      </c>
      <c r="K6478" t="s">
        <v>50136</v>
      </c>
      <c r="L6478">
        <v>15298</v>
      </c>
      <c r="M6478">
        <v>0</v>
      </c>
      <c r="N6478" t="s">
        <v>5326</v>
      </c>
      <c r="O6478" t="s">
        <v>50137</v>
      </c>
    </row>
    <row r="6479" spans="1:15" x14ac:dyDescent="0.3">
      <c r="A6479" t="s">
        <v>50138</v>
      </c>
      <c r="B6479" t="s">
        <v>3912</v>
      </c>
      <c r="C6479" t="s">
        <v>50139</v>
      </c>
      <c r="D6479" t="s">
        <v>50140</v>
      </c>
      <c r="E6479" t="s">
        <v>5323</v>
      </c>
      <c r="F6479" t="s">
        <v>50141</v>
      </c>
      <c r="G6479" t="s">
        <v>3917</v>
      </c>
      <c r="H6479">
        <v>108.46</v>
      </c>
      <c r="I6479">
        <v>40.1</v>
      </c>
      <c r="K6479" t="s">
        <v>50142</v>
      </c>
      <c r="L6479">
        <v>42926</v>
      </c>
      <c r="M6479">
        <v>0</v>
      </c>
      <c r="N6479" t="s">
        <v>5326</v>
      </c>
      <c r="O6479" t="s">
        <v>50143</v>
      </c>
    </row>
    <row r="6480" spans="1:15" x14ac:dyDescent="0.3">
      <c r="A6480" t="s">
        <v>50144</v>
      </c>
      <c r="B6480" t="s">
        <v>3912</v>
      </c>
      <c r="C6480" t="s">
        <v>50145</v>
      </c>
      <c r="D6480" t="s">
        <v>50146</v>
      </c>
      <c r="E6480" t="s">
        <v>5323</v>
      </c>
      <c r="F6480" t="s">
        <v>50147</v>
      </c>
      <c r="G6480" t="s">
        <v>3917</v>
      </c>
      <c r="H6480">
        <v>89.618399999999994</v>
      </c>
      <c r="I6480">
        <v>48</v>
      </c>
      <c r="K6480" t="s">
        <v>50148</v>
      </c>
      <c r="L6480">
        <v>53624</v>
      </c>
      <c r="M6480">
        <v>0</v>
      </c>
      <c r="N6480" t="s">
        <v>5326</v>
      </c>
      <c r="O6480" t="s">
        <v>50149</v>
      </c>
    </row>
    <row r="6481" spans="1:17" x14ac:dyDescent="0.3">
      <c r="A6481" t="s">
        <v>50150</v>
      </c>
      <c r="B6481" t="s">
        <v>3912</v>
      </c>
      <c r="C6481" t="s">
        <v>50151</v>
      </c>
      <c r="D6481" t="s">
        <v>50152</v>
      </c>
      <c r="E6481" t="s">
        <v>5323</v>
      </c>
      <c r="F6481" t="s">
        <v>50153</v>
      </c>
      <c r="G6481" t="s">
        <v>3917</v>
      </c>
      <c r="H6481">
        <v>82.045000000000002</v>
      </c>
      <c r="I6481">
        <v>51.3</v>
      </c>
      <c r="K6481" t="s">
        <v>50154</v>
      </c>
      <c r="L6481">
        <v>35399</v>
      </c>
      <c r="M6481">
        <v>0</v>
      </c>
      <c r="N6481" t="s">
        <v>5326</v>
      </c>
      <c r="O6481" t="s">
        <v>50155</v>
      </c>
    </row>
    <row r="6482" spans="1:17" x14ac:dyDescent="0.3">
      <c r="A6482" t="s">
        <v>50156</v>
      </c>
      <c r="B6482" t="s">
        <v>3912</v>
      </c>
      <c r="C6482" t="s">
        <v>50157</v>
      </c>
      <c r="D6482" t="s">
        <v>50158</v>
      </c>
      <c r="E6482" t="s">
        <v>5323</v>
      </c>
      <c r="F6482" t="s">
        <v>50159</v>
      </c>
      <c r="G6482" t="s">
        <v>3917</v>
      </c>
      <c r="H6482">
        <v>57.558599999999998</v>
      </c>
      <c r="I6482">
        <v>26.4</v>
      </c>
      <c r="K6482" t="s">
        <v>50160</v>
      </c>
      <c r="L6482">
        <v>16959</v>
      </c>
      <c r="M6482">
        <v>0</v>
      </c>
      <c r="N6482" t="s">
        <v>5326</v>
      </c>
      <c r="O6482" t="s">
        <v>50161</v>
      </c>
    </row>
    <row r="6483" spans="1:17" x14ac:dyDescent="0.3">
      <c r="A6483" t="s">
        <v>50162</v>
      </c>
      <c r="B6483" t="s">
        <v>3912</v>
      </c>
      <c r="C6483" t="s">
        <v>50163</v>
      </c>
      <c r="D6483" t="s">
        <v>50164</v>
      </c>
      <c r="E6483" t="s">
        <v>5323</v>
      </c>
      <c r="F6483" t="s">
        <v>50165</v>
      </c>
      <c r="G6483" t="s">
        <v>3917</v>
      </c>
      <c r="H6483">
        <v>113.36799999999999</v>
      </c>
      <c r="I6483">
        <v>45.1</v>
      </c>
      <c r="K6483" t="s">
        <v>50166</v>
      </c>
      <c r="L6483">
        <v>77178</v>
      </c>
      <c r="M6483">
        <v>0</v>
      </c>
      <c r="N6483" t="s">
        <v>5326</v>
      </c>
      <c r="O6483" t="s">
        <v>50167</v>
      </c>
    </row>
    <row r="6484" spans="1:17" x14ac:dyDescent="0.3">
      <c r="A6484" t="s">
        <v>50168</v>
      </c>
      <c r="B6484" t="s">
        <v>3912</v>
      </c>
      <c r="C6484" t="s">
        <v>50169</v>
      </c>
      <c r="D6484" t="s">
        <v>50170</v>
      </c>
      <c r="E6484" t="s">
        <v>5323</v>
      </c>
      <c r="F6484" t="s">
        <v>50171</v>
      </c>
      <c r="G6484" t="s">
        <v>3917</v>
      </c>
      <c r="H6484">
        <v>69.798400000000001</v>
      </c>
      <c r="I6484">
        <v>51.7</v>
      </c>
      <c r="K6484" t="s">
        <v>50172</v>
      </c>
      <c r="L6484">
        <v>46082</v>
      </c>
      <c r="M6484">
        <v>0</v>
      </c>
      <c r="N6484" t="s">
        <v>5326</v>
      </c>
      <c r="O6484" t="s">
        <v>50173</v>
      </c>
    </row>
    <row r="6485" spans="1:17" x14ac:dyDescent="0.3">
      <c r="A6485" t="s">
        <v>50174</v>
      </c>
      <c r="B6485" t="s">
        <v>3912</v>
      </c>
      <c r="C6485" t="s">
        <v>50175</v>
      </c>
      <c r="D6485" t="s">
        <v>50176</v>
      </c>
      <c r="E6485" t="s">
        <v>5323</v>
      </c>
      <c r="F6485" t="s">
        <v>50177</v>
      </c>
      <c r="G6485" t="s">
        <v>3917</v>
      </c>
      <c r="H6485">
        <v>110.815</v>
      </c>
      <c r="I6485">
        <v>19.7</v>
      </c>
      <c r="K6485" t="s">
        <v>50178</v>
      </c>
      <c r="L6485">
        <v>78822</v>
      </c>
      <c r="M6485">
        <v>0</v>
      </c>
      <c r="N6485" t="s">
        <v>5326</v>
      </c>
      <c r="O6485" t="s">
        <v>50179</v>
      </c>
    </row>
    <row r="6486" spans="1:17" x14ac:dyDescent="0.3">
      <c r="A6486" t="s">
        <v>50180</v>
      </c>
      <c r="B6486" t="s">
        <v>4267</v>
      </c>
      <c r="C6486" t="s">
        <v>50181</v>
      </c>
      <c r="D6486" t="s">
        <v>50182</v>
      </c>
      <c r="E6486" t="s">
        <v>50183</v>
      </c>
      <c r="F6486" t="s">
        <v>50184</v>
      </c>
      <c r="G6486" t="s">
        <v>3917</v>
      </c>
      <c r="H6486">
        <v>296.17399999999998</v>
      </c>
      <c r="I6486">
        <v>37.9</v>
      </c>
      <c r="K6486" t="s">
        <v>50185</v>
      </c>
      <c r="L6486">
        <v>75557</v>
      </c>
      <c r="M6486">
        <v>0</v>
      </c>
      <c r="N6486" t="s">
        <v>27808</v>
      </c>
      <c r="O6486" t="s">
        <v>50186</v>
      </c>
    </row>
    <row r="6487" spans="1:17" x14ac:dyDescent="0.3">
      <c r="A6487" t="s">
        <v>50187</v>
      </c>
      <c r="B6487" t="s">
        <v>4367</v>
      </c>
      <c r="C6487" t="s">
        <v>50188</v>
      </c>
      <c r="D6487" t="s">
        <v>50189</v>
      </c>
      <c r="E6487" t="s">
        <v>50190</v>
      </c>
      <c r="F6487" t="s">
        <v>50191</v>
      </c>
      <c r="G6487" t="s">
        <v>3917</v>
      </c>
      <c r="H6487">
        <v>796.85799999999995</v>
      </c>
      <c r="I6487">
        <v>43.9</v>
      </c>
      <c r="K6487" t="s">
        <v>50192</v>
      </c>
      <c r="L6487">
        <v>82859</v>
      </c>
      <c r="M6487">
        <v>0</v>
      </c>
      <c r="N6487" t="s">
        <v>27808</v>
      </c>
      <c r="O6487" t="s">
        <v>50193</v>
      </c>
    </row>
    <row r="6488" spans="1:17" x14ac:dyDescent="0.3">
      <c r="A6488" t="s">
        <v>50194</v>
      </c>
      <c r="B6488" t="s">
        <v>4635</v>
      </c>
      <c r="C6488" t="s">
        <v>50195</v>
      </c>
      <c r="D6488" t="s">
        <v>50196</v>
      </c>
      <c r="E6488" t="s">
        <v>50197</v>
      </c>
      <c r="F6488" t="s">
        <v>50198</v>
      </c>
      <c r="G6488" t="s">
        <v>3917</v>
      </c>
      <c r="H6488">
        <v>1144.81</v>
      </c>
      <c r="I6488">
        <v>42.1</v>
      </c>
      <c r="K6488" t="s">
        <v>50199</v>
      </c>
      <c r="L6488">
        <v>74445</v>
      </c>
      <c r="M6488">
        <v>0</v>
      </c>
      <c r="N6488" t="s">
        <v>27808</v>
      </c>
      <c r="O6488" t="s">
        <v>50200</v>
      </c>
    </row>
    <row r="6489" spans="1:17" x14ac:dyDescent="0.3">
      <c r="A6489" t="s">
        <v>50201</v>
      </c>
      <c r="B6489" t="s">
        <v>4267</v>
      </c>
      <c r="C6489" t="s">
        <v>50202</v>
      </c>
      <c r="D6489" t="s">
        <v>50203</v>
      </c>
      <c r="E6489" t="s">
        <v>50204</v>
      </c>
      <c r="F6489" t="s">
        <v>50205</v>
      </c>
      <c r="G6489" t="s">
        <v>3917</v>
      </c>
      <c r="H6489">
        <v>432.40699999999998</v>
      </c>
      <c r="I6489">
        <v>42.1</v>
      </c>
      <c r="K6489" t="s">
        <v>50206</v>
      </c>
      <c r="L6489">
        <v>385320</v>
      </c>
      <c r="M6489">
        <v>0</v>
      </c>
      <c r="N6489" t="s">
        <v>27808</v>
      </c>
      <c r="O6489" t="s">
        <v>50207</v>
      </c>
    </row>
    <row r="6490" spans="1:17" x14ac:dyDescent="0.3">
      <c r="A6490" t="s">
        <v>424</v>
      </c>
      <c r="B6490" t="s">
        <v>4347</v>
      </c>
      <c r="C6490" t="s">
        <v>48823</v>
      </c>
      <c r="D6490" t="s">
        <v>50208</v>
      </c>
      <c r="E6490" t="s">
        <v>50209</v>
      </c>
      <c r="F6490" t="s">
        <v>50210</v>
      </c>
      <c r="G6490" t="s">
        <v>3989</v>
      </c>
      <c r="H6490">
        <v>55.121400000000001</v>
      </c>
      <c r="I6490">
        <v>50.6</v>
      </c>
      <c r="K6490" t="s">
        <v>50211</v>
      </c>
      <c r="L6490">
        <v>444</v>
      </c>
      <c r="M6490">
        <v>13214</v>
      </c>
      <c r="N6490" t="s">
        <v>10621</v>
      </c>
      <c r="O6490" t="s">
        <v>50212</v>
      </c>
    </row>
    <row r="6491" spans="1:17" x14ac:dyDescent="0.3">
      <c r="A6491" t="s">
        <v>50213</v>
      </c>
      <c r="B6491" t="s">
        <v>4347</v>
      </c>
      <c r="C6491" t="s">
        <v>48823</v>
      </c>
      <c r="D6491" t="s">
        <v>50214</v>
      </c>
      <c r="E6491" t="s">
        <v>50215</v>
      </c>
      <c r="F6491" t="s">
        <v>50216</v>
      </c>
      <c r="G6491" t="s">
        <v>3989</v>
      </c>
      <c r="H6491">
        <v>44.738500000000002</v>
      </c>
      <c r="I6491">
        <v>51.5</v>
      </c>
      <c r="K6491" t="s">
        <v>50217</v>
      </c>
      <c r="L6491">
        <v>244</v>
      </c>
      <c r="M6491">
        <v>12046</v>
      </c>
      <c r="N6491" t="s">
        <v>10621</v>
      </c>
      <c r="O6491" t="s">
        <v>50218</v>
      </c>
    </row>
    <row r="6492" spans="1:17" x14ac:dyDescent="0.3">
      <c r="A6492" t="s">
        <v>50219</v>
      </c>
      <c r="B6492" t="s">
        <v>4347</v>
      </c>
      <c r="C6492" t="s">
        <v>50220</v>
      </c>
      <c r="D6492" t="s">
        <v>50221</v>
      </c>
      <c r="E6492" t="s">
        <v>50222</v>
      </c>
      <c r="F6492" t="s">
        <v>50223</v>
      </c>
      <c r="G6492" t="s">
        <v>3989</v>
      </c>
      <c r="H6492">
        <v>111.843</v>
      </c>
      <c r="I6492">
        <v>44.1</v>
      </c>
      <c r="K6492" t="s">
        <v>50224</v>
      </c>
      <c r="L6492">
        <v>652</v>
      </c>
      <c r="M6492">
        <v>15018</v>
      </c>
      <c r="N6492" t="s">
        <v>10621</v>
      </c>
      <c r="O6492" t="s">
        <v>50225</v>
      </c>
      <c r="Q6492">
        <v>23</v>
      </c>
    </row>
    <row r="6493" spans="1:17" x14ac:dyDescent="0.3">
      <c r="A6493" t="s">
        <v>50226</v>
      </c>
      <c r="B6493" t="s">
        <v>3984</v>
      </c>
      <c r="C6493" t="s">
        <v>17059</v>
      </c>
      <c r="D6493" t="s">
        <v>50227</v>
      </c>
      <c r="E6493" t="s">
        <v>50228</v>
      </c>
      <c r="F6493" t="s">
        <v>50229</v>
      </c>
      <c r="G6493" t="s">
        <v>3989</v>
      </c>
      <c r="H6493">
        <v>63.133400000000002</v>
      </c>
      <c r="I6493">
        <v>43.1</v>
      </c>
      <c r="K6493" t="s">
        <v>50230</v>
      </c>
      <c r="L6493">
        <v>421</v>
      </c>
      <c r="M6493">
        <v>10591</v>
      </c>
      <c r="N6493" t="s">
        <v>10621</v>
      </c>
      <c r="O6493" t="s">
        <v>50231</v>
      </c>
    </row>
    <row r="6494" spans="1:17" x14ac:dyDescent="0.3">
      <c r="A6494" t="s">
        <v>50232</v>
      </c>
      <c r="B6494" t="s">
        <v>3984</v>
      </c>
      <c r="C6494" t="s">
        <v>50233</v>
      </c>
      <c r="D6494" t="s">
        <v>50234</v>
      </c>
      <c r="E6494" t="s">
        <v>50235</v>
      </c>
      <c r="F6494" t="s">
        <v>50236</v>
      </c>
      <c r="G6494" t="s">
        <v>3989</v>
      </c>
      <c r="H6494">
        <v>78.991799999999998</v>
      </c>
      <c r="I6494">
        <v>46.2</v>
      </c>
      <c r="K6494" t="s">
        <v>50237</v>
      </c>
      <c r="L6494">
        <v>594</v>
      </c>
      <c r="M6494">
        <v>15188</v>
      </c>
      <c r="N6494" t="s">
        <v>10621</v>
      </c>
      <c r="O6494" t="s">
        <v>50238</v>
      </c>
    </row>
    <row r="6495" spans="1:17" x14ac:dyDescent="0.3">
      <c r="A6495" t="s">
        <v>50239</v>
      </c>
      <c r="B6495" t="s">
        <v>3984</v>
      </c>
      <c r="C6495" t="s">
        <v>50240</v>
      </c>
      <c r="D6495" t="s">
        <v>50241</v>
      </c>
      <c r="E6495" t="s">
        <v>50242</v>
      </c>
      <c r="F6495" t="s">
        <v>50243</v>
      </c>
      <c r="G6495" t="s">
        <v>3989</v>
      </c>
      <c r="H6495">
        <v>74.471400000000003</v>
      </c>
      <c r="I6495">
        <v>44.8</v>
      </c>
      <c r="K6495" t="s">
        <v>50244</v>
      </c>
      <c r="L6495">
        <v>1139</v>
      </c>
      <c r="M6495">
        <v>12765</v>
      </c>
      <c r="N6495" t="s">
        <v>10621</v>
      </c>
      <c r="O6495" t="s">
        <v>50245</v>
      </c>
    </row>
    <row r="6496" spans="1:17" x14ac:dyDescent="0.3">
      <c r="A6496" t="s">
        <v>50246</v>
      </c>
      <c r="B6496" t="s">
        <v>3984</v>
      </c>
      <c r="C6496" t="s">
        <v>50247</v>
      </c>
      <c r="D6496" t="s">
        <v>50248</v>
      </c>
      <c r="E6496" t="s">
        <v>50249</v>
      </c>
      <c r="F6496" t="s">
        <v>50250</v>
      </c>
      <c r="G6496" t="s">
        <v>3989</v>
      </c>
      <c r="H6496">
        <v>144.184</v>
      </c>
      <c r="I6496">
        <v>44.9</v>
      </c>
      <c r="K6496" t="s">
        <v>50251</v>
      </c>
      <c r="L6496">
        <v>1794</v>
      </c>
      <c r="M6496">
        <v>13307</v>
      </c>
      <c r="N6496" t="s">
        <v>10621</v>
      </c>
      <c r="O6496" t="s">
        <v>50252</v>
      </c>
    </row>
    <row r="6497" spans="1:16" x14ac:dyDescent="0.3">
      <c r="A6497" t="s">
        <v>50253</v>
      </c>
      <c r="B6497" t="s">
        <v>4347</v>
      </c>
      <c r="C6497" t="s">
        <v>50254</v>
      </c>
      <c r="D6497" t="s">
        <v>50255</v>
      </c>
      <c r="E6497" t="s">
        <v>50256</v>
      </c>
      <c r="F6497" t="s">
        <v>50257</v>
      </c>
      <c r="G6497" t="s">
        <v>3989</v>
      </c>
      <c r="H6497">
        <v>122.80800000000001</v>
      </c>
      <c r="I6497">
        <v>49.9</v>
      </c>
      <c r="K6497" t="s">
        <v>50258</v>
      </c>
      <c r="L6497">
        <v>1220</v>
      </c>
      <c r="M6497">
        <v>20332</v>
      </c>
      <c r="N6497" t="s">
        <v>10621</v>
      </c>
      <c r="O6497" t="s">
        <v>50259</v>
      </c>
    </row>
    <row r="6498" spans="1:16" x14ac:dyDescent="0.3">
      <c r="A6498" t="s">
        <v>50260</v>
      </c>
      <c r="B6498" t="s">
        <v>4367</v>
      </c>
      <c r="C6498" t="s">
        <v>50261</v>
      </c>
      <c r="D6498" t="s">
        <v>50262</v>
      </c>
      <c r="E6498" t="s">
        <v>9504</v>
      </c>
      <c r="F6498" t="s">
        <v>50263</v>
      </c>
      <c r="G6498" t="s">
        <v>3917</v>
      </c>
      <c r="H6498">
        <v>553.07299999999998</v>
      </c>
      <c r="I6498">
        <v>40.5</v>
      </c>
      <c r="K6498" t="s">
        <v>50264</v>
      </c>
      <c r="L6498">
        <v>170395</v>
      </c>
      <c r="M6498">
        <v>0</v>
      </c>
      <c r="N6498" t="s">
        <v>9507</v>
      </c>
      <c r="O6498" t="s">
        <v>50265</v>
      </c>
    </row>
    <row r="6499" spans="1:16" x14ac:dyDescent="0.3">
      <c r="A6499" t="s">
        <v>50266</v>
      </c>
      <c r="B6499" t="s">
        <v>4367</v>
      </c>
      <c r="C6499" t="s">
        <v>50267</v>
      </c>
      <c r="D6499" t="s">
        <v>50268</v>
      </c>
      <c r="E6499" t="s">
        <v>9504</v>
      </c>
      <c r="F6499" t="s">
        <v>50269</v>
      </c>
      <c r="G6499" t="s">
        <v>3917</v>
      </c>
      <c r="H6499">
        <v>697.60500000000002</v>
      </c>
      <c r="I6499">
        <v>40.4</v>
      </c>
      <c r="K6499" t="s">
        <v>50270</v>
      </c>
      <c r="L6499">
        <v>70292</v>
      </c>
      <c r="M6499">
        <v>0</v>
      </c>
      <c r="N6499" t="s">
        <v>9507</v>
      </c>
      <c r="O6499" t="s">
        <v>50271</v>
      </c>
    </row>
    <row r="6500" spans="1:16" x14ac:dyDescent="0.3">
      <c r="A6500" t="s">
        <v>50272</v>
      </c>
      <c r="B6500" t="s">
        <v>4367</v>
      </c>
      <c r="C6500" t="s">
        <v>50273</v>
      </c>
      <c r="D6500" t="s">
        <v>50274</v>
      </c>
      <c r="E6500" t="s">
        <v>9504</v>
      </c>
      <c r="F6500" t="s">
        <v>50275</v>
      </c>
      <c r="G6500" t="s">
        <v>3917</v>
      </c>
      <c r="H6500">
        <v>701.14200000000005</v>
      </c>
      <c r="I6500">
        <v>40.4</v>
      </c>
      <c r="K6500" t="s">
        <v>50276</v>
      </c>
      <c r="L6500">
        <v>70938</v>
      </c>
      <c r="M6500">
        <v>0</v>
      </c>
      <c r="N6500" t="s">
        <v>9507</v>
      </c>
      <c r="O6500" t="s">
        <v>50277</v>
      </c>
    </row>
    <row r="6501" spans="1:16" x14ac:dyDescent="0.3">
      <c r="A6501" t="s">
        <v>50278</v>
      </c>
      <c r="B6501" t="s">
        <v>4367</v>
      </c>
      <c r="C6501" t="s">
        <v>50279</v>
      </c>
      <c r="D6501" t="s">
        <v>50280</v>
      </c>
      <c r="E6501" t="s">
        <v>9504</v>
      </c>
      <c r="F6501" t="s">
        <v>50281</v>
      </c>
      <c r="G6501" t="s">
        <v>3917</v>
      </c>
      <c r="H6501">
        <v>690.529</v>
      </c>
      <c r="I6501">
        <v>40.4</v>
      </c>
      <c r="K6501" t="s">
        <v>50282</v>
      </c>
      <c r="L6501">
        <v>75000</v>
      </c>
      <c r="M6501">
        <v>0</v>
      </c>
      <c r="N6501" t="s">
        <v>9507</v>
      </c>
      <c r="O6501" t="s">
        <v>50283</v>
      </c>
    </row>
    <row r="6502" spans="1:16" x14ac:dyDescent="0.3">
      <c r="A6502" t="s">
        <v>50284</v>
      </c>
      <c r="B6502" t="s">
        <v>4367</v>
      </c>
      <c r="C6502" t="s">
        <v>50285</v>
      </c>
      <c r="D6502" t="s">
        <v>50286</v>
      </c>
      <c r="E6502" t="s">
        <v>9504</v>
      </c>
      <c r="F6502" t="s">
        <v>50287</v>
      </c>
      <c r="G6502" t="s">
        <v>3917</v>
      </c>
      <c r="H6502">
        <v>648.77499999999998</v>
      </c>
      <c r="I6502">
        <v>40.4</v>
      </c>
      <c r="K6502" t="s">
        <v>50288</v>
      </c>
      <c r="L6502">
        <v>84191</v>
      </c>
      <c r="M6502">
        <v>0</v>
      </c>
      <c r="N6502" t="s">
        <v>9507</v>
      </c>
      <c r="O6502" t="s">
        <v>50289</v>
      </c>
    </row>
    <row r="6503" spans="1:16" x14ac:dyDescent="0.3">
      <c r="A6503" t="s">
        <v>50290</v>
      </c>
      <c r="B6503" t="s">
        <v>4367</v>
      </c>
      <c r="C6503" t="s">
        <v>50291</v>
      </c>
      <c r="D6503" t="s">
        <v>50292</v>
      </c>
      <c r="E6503" t="s">
        <v>9504</v>
      </c>
      <c r="F6503" t="s">
        <v>50293</v>
      </c>
      <c r="G6503" t="s">
        <v>3917</v>
      </c>
      <c r="H6503">
        <v>714.22199999999998</v>
      </c>
      <c r="I6503">
        <v>40.4</v>
      </c>
      <c r="K6503" t="s">
        <v>50294</v>
      </c>
      <c r="L6503">
        <v>59427</v>
      </c>
      <c r="M6503">
        <v>0</v>
      </c>
      <c r="N6503" t="s">
        <v>9507</v>
      </c>
      <c r="O6503" t="s">
        <v>50295</v>
      </c>
    </row>
    <row r="6504" spans="1:16" x14ac:dyDescent="0.3">
      <c r="A6504" t="s">
        <v>50296</v>
      </c>
      <c r="B6504" t="s">
        <v>4367</v>
      </c>
      <c r="C6504" t="s">
        <v>50297</v>
      </c>
      <c r="D6504" t="s">
        <v>50298</v>
      </c>
      <c r="E6504" t="s">
        <v>9504</v>
      </c>
      <c r="F6504" t="s">
        <v>50299</v>
      </c>
      <c r="G6504" t="s">
        <v>3917</v>
      </c>
      <c r="H6504">
        <v>697.72</v>
      </c>
      <c r="I6504">
        <v>40.299999999999997</v>
      </c>
      <c r="K6504" t="s">
        <v>50300</v>
      </c>
      <c r="L6504">
        <v>59228</v>
      </c>
      <c r="M6504">
        <v>0</v>
      </c>
      <c r="N6504" t="s">
        <v>9507</v>
      </c>
      <c r="O6504" t="s">
        <v>50301</v>
      </c>
    </row>
    <row r="6505" spans="1:16" x14ac:dyDescent="0.3">
      <c r="A6505" t="s">
        <v>50302</v>
      </c>
      <c r="B6505" t="s">
        <v>4367</v>
      </c>
      <c r="C6505" t="s">
        <v>50303</v>
      </c>
      <c r="D6505" t="s">
        <v>50304</v>
      </c>
      <c r="E6505" t="s">
        <v>9504</v>
      </c>
      <c r="F6505" t="s">
        <v>50305</v>
      </c>
      <c r="G6505" t="s">
        <v>3917</v>
      </c>
      <c r="H6505">
        <v>695.68899999999996</v>
      </c>
      <c r="I6505">
        <v>40.4</v>
      </c>
      <c r="K6505" t="s">
        <v>50306</v>
      </c>
      <c r="L6505">
        <v>71372</v>
      </c>
      <c r="M6505">
        <v>0</v>
      </c>
      <c r="N6505" t="s">
        <v>9507</v>
      </c>
      <c r="O6505" t="s">
        <v>50307</v>
      </c>
    </row>
    <row r="6506" spans="1:16" x14ac:dyDescent="0.3">
      <c r="A6506" t="s">
        <v>50308</v>
      </c>
      <c r="B6506" t="s">
        <v>3912</v>
      </c>
      <c r="C6506" t="s">
        <v>50309</v>
      </c>
      <c r="D6506" t="s">
        <v>50310</v>
      </c>
      <c r="E6506" t="s">
        <v>5323</v>
      </c>
      <c r="F6506" t="s">
        <v>50311</v>
      </c>
      <c r="G6506" t="s">
        <v>3917</v>
      </c>
      <c r="H6506">
        <v>61.203099999999999</v>
      </c>
      <c r="I6506">
        <v>51.4</v>
      </c>
      <c r="K6506" t="s">
        <v>50312</v>
      </c>
      <c r="L6506">
        <v>29064</v>
      </c>
      <c r="M6506">
        <v>0</v>
      </c>
      <c r="N6506" t="s">
        <v>5326</v>
      </c>
      <c r="O6506" t="s">
        <v>50313</v>
      </c>
    </row>
    <row r="6507" spans="1:16" x14ac:dyDescent="0.3">
      <c r="A6507" t="s">
        <v>50314</v>
      </c>
      <c r="B6507" t="s">
        <v>4367</v>
      </c>
      <c r="C6507" t="s">
        <v>50315</v>
      </c>
      <c r="D6507" t="s">
        <v>50316</v>
      </c>
      <c r="E6507" t="s">
        <v>50317</v>
      </c>
      <c r="F6507" t="s">
        <v>50318</v>
      </c>
      <c r="G6507" t="s">
        <v>3906</v>
      </c>
      <c r="H6507">
        <v>800.904</v>
      </c>
      <c r="I6507">
        <v>40.776200000000003</v>
      </c>
      <c r="J6507" t="s">
        <v>50319</v>
      </c>
      <c r="K6507" t="s">
        <v>50320</v>
      </c>
      <c r="L6507">
        <v>138</v>
      </c>
      <c r="M6507">
        <v>50695</v>
      </c>
      <c r="N6507" t="s">
        <v>10621</v>
      </c>
      <c r="O6507" t="s">
        <v>50321</v>
      </c>
      <c r="P6507" t="s">
        <v>50322</v>
      </c>
    </row>
    <row r="6508" spans="1:16" x14ac:dyDescent="0.3">
      <c r="A6508" t="s">
        <v>50323</v>
      </c>
      <c r="B6508" t="s">
        <v>4635</v>
      </c>
      <c r="D6508" t="s">
        <v>50324</v>
      </c>
      <c r="E6508" t="s">
        <v>50325</v>
      </c>
      <c r="F6508" t="s">
        <v>50326</v>
      </c>
      <c r="G6508" t="s">
        <v>3906</v>
      </c>
      <c r="H6508">
        <v>1378.19</v>
      </c>
      <c r="I6508">
        <v>44.694200000000002</v>
      </c>
      <c r="J6508" t="s">
        <v>50327</v>
      </c>
      <c r="K6508" t="s">
        <v>50328</v>
      </c>
      <c r="L6508">
        <v>2369</v>
      </c>
      <c r="M6508">
        <v>0</v>
      </c>
      <c r="N6508" t="s">
        <v>4450</v>
      </c>
      <c r="O6508" t="s">
        <v>50329</v>
      </c>
    </row>
    <row r="6509" spans="1:16" x14ac:dyDescent="0.3">
      <c r="A6509" t="s">
        <v>50330</v>
      </c>
      <c r="B6509" t="s">
        <v>3912</v>
      </c>
      <c r="C6509" t="s">
        <v>50331</v>
      </c>
      <c r="D6509" t="s">
        <v>50332</v>
      </c>
      <c r="E6509" t="s">
        <v>50333</v>
      </c>
      <c r="F6509" t="s">
        <v>50334</v>
      </c>
      <c r="G6509" t="s">
        <v>3989</v>
      </c>
      <c r="H6509">
        <v>50.948099999999997</v>
      </c>
      <c r="I6509">
        <v>34.299999999999997</v>
      </c>
      <c r="K6509" t="s">
        <v>50335</v>
      </c>
      <c r="L6509">
        <v>159</v>
      </c>
      <c r="M6509">
        <v>0</v>
      </c>
      <c r="N6509" t="s">
        <v>4450</v>
      </c>
      <c r="O6509" t="s">
        <v>50336</v>
      </c>
    </row>
    <row r="6510" spans="1:16" x14ac:dyDescent="0.3">
      <c r="A6510" t="s">
        <v>50337</v>
      </c>
      <c r="B6510" t="s">
        <v>3912</v>
      </c>
      <c r="C6510" t="s">
        <v>50338</v>
      </c>
      <c r="D6510" t="s">
        <v>50339</v>
      </c>
      <c r="E6510" t="s">
        <v>50340</v>
      </c>
      <c r="F6510" t="s">
        <v>50341</v>
      </c>
      <c r="G6510" t="s">
        <v>3917</v>
      </c>
      <c r="H6510">
        <v>46.730699999999999</v>
      </c>
      <c r="I6510">
        <v>32</v>
      </c>
      <c r="K6510" t="s">
        <v>50342</v>
      </c>
      <c r="L6510">
        <v>21900</v>
      </c>
      <c r="M6510">
        <v>0</v>
      </c>
      <c r="N6510" t="s">
        <v>14732</v>
      </c>
      <c r="O6510" t="s">
        <v>50343</v>
      </c>
    </row>
    <row r="6511" spans="1:16" x14ac:dyDescent="0.3">
      <c r="A6511" t="s">
        <v>50344</v>
      </c>
      <c r="B6511" t="s">
        <v>3912</v>
      </c>
      <c r="C6511" t="s">
        <v>50345</v>
      </c>
      <c r="D6511" t="s">
        <v>50346</v>
      </c>
      <c r="E6511" t="s">
        <v>50347</v>
      </c>
      <c r="F6511" t="s">
        <v>50348</v>
      </c>
      <c r="G6511" t="s">
        <v>3917</v>
      </c>
      <c r="H6511">
        <v>43.156500000000001</v>
      </c>
      <c r="I6511">
        <v>31.6</v>
      </c>
      <c r="K6511" t="s">
        <v>50349</v>
      </c>
      <c r="L6511">
        <v>38619</v>
      </c>
      <c r="M6511">
        <v>0</v>
      </c>
      <c r="N6511" t="s">
        <v>14732</v>
      </c>
      <c r="O6511" t="s">
        <v>50350</v>
      </c>
    </row>
    <row r="6512" spans="1:16" x14ac:dyDescent="0.3">
      <c r="A6512" t="s">
        <v>50351</v>
      </c>
      <c r="B6512" t="s">
        <v>3984</v>
      </c>
      <c r="C6512" t="s">
        <v>50352</v>
      </c>
      <c r="D6512" t="s">
        <v>50353</v>
      </c>
      <c r="E6512" t="s">
        <v>50354</v>
      </c>
      <c r="F6512" t="s">
        <v>50355</v>
      </c>
      <c r="G6512" t="s">
        <v>3989</v>
      </c>
      <c r="H6512">
        <v>33.587200000000003</v>
      </c>
      <c r="I6512">
        <v>52</v>
      </c>
      <c r="K6512" t="s">
        <v>50356</v>
      </c>
      <c r="L6512">
        <v>22</v>
      </c>
      <c r="M6512">
        <v>0</v>
      </c>
      <c r="N6512" t="s">
        <v>14732</v>
      </c>
      <c r="O6512" t="s">
        <v>50357</v>
      </c>
    </row>
    <row r="6513" spans="1:15" x14ac:dyDescent="0.3">
      <c r="A6513" t="s">
        <v>50358</v>
      </c>
      <c r="B6513" t="s">
        <v>3984</v>
      </c>
      <c r="C6513" t="s">
        <v>50359</v>
      </c>
      <c r="D6513" t="s">
        <v>50360</v>
      </c>
      <c r="E6513" t="s">
        <v>50361</v>
      </c>
      <c r="F6513" t="s">
        <v>50362</v>
      </c>
      <c r="G6513" t="s">
        <v>3989</v>
      </c>
      <c r="H6513">
        <v>33.585299999999997</v>
      </c>
      <c r="I6513">
        <v>45</v>
      </c>
      <c r="K6513" t="s">
        <v>50363</v>
      </c>
      <c r="L6513">
        <v>1332</v>
      </c>
      <c r="M6513">
        <v>0</v>
      </c>
      <c r="N6513" t="s">
        <v>14732</v>
      </c>
      <c r="O6513" t="s">
        <v>50364</v>
      </c>
    </row>
    <row r="6514" spans="1:15" x14ac:dyDescent="0.3">
      <c r="A6514" t="s">
        <v>50365</v>
      </c>
      <c r="B6514" t="s">
        <v>4347</v>
      </c>
      <c r="C6514" t="s">
        <v>50366</v>
      </c>
      <c r="D6514" t="s">
        <v>50367</v>
      </c>
      <c r="E6514" t="s">
        <v>50368</v>
      </c>
      <c r="F6514" t="s">
        <v>50369</v>
      </c>
      <c r="G6514" t="s">
        <v>3917</v>
      </c>
      <c r="H6514">
        <v>18.635999999999999</v>
      </c>
      <c r="I6514">
        <v>46.7</v>
      </c>
      <c r="K6514" t="s">
        <v>50370</v>
      </c>
      <c r="L6514">
        <v>712</v>
      </c>
      <c r="M6514">
        <v>0</v>
      </c>
      <c r="N6514" t="s">
        <v>9741</v>
      </c>
      <c r="O6514" t="s">
        <v>50371</v>
      </c>
    </row>
    <row r="6515" spans="1:15" x14ac:dyDescent="0.3">
      <c r="A6515" t="s">
        <v>50372</v>
      </c>
      <c r="B6515" t="s">
        <v>3984</v>
      </c>
      <c r="C6515" t="s">
        <v>50373</v>
      </c>
      <c r="D6515" t="s">
        <v>50374</v>
      </c>
      <c r="E6515" t="s">
        <v>50375</v>
      </c>
      <c r="F6515" t="s">
        <v>50376</v>
      </c>
      <c r="G6515" t="s">
        <v>3917</v>
      </c>
      <c r="H6515">
        <v>20.651700000000002</v>
      </c>
      <c r="I6515">
        <v>45.8</v>
      </c>
      <c r="K6515" t="s">
        <v>50377</v>
      </c>
      <c r="L6515">
        <v>4625</v>
      </c>
      <c r="M6515">
        <v>0</v>
      </c>
      <c r="N6515" t="s">
        <v>50378</v>
      </c>
      <c r="O6515" t="s">
        <v>50379</v>
      </c>
    </row>
    <row r="6516" spans="1:15" x14ac:dyDescent="0.3">
      <c r="A6516" t="s">
        <v>50380</v>
      </c>
      <c r="B6516" t="s">
        <v>4347</v>
      </c>
      <c r="C6516" t="s">
        <v>50381</v>
      </c>
      <c r="D6516" t="s">
        <v>50382</v>
      </c>
      <c r="E6516" t="s">
        <v>50383</v>
      </c>
      <c r="F6516" t="s">
        <v>50384</v>
      </c>
      <c r="G6516" t="s">
        <v>3917</v>
      </c>
      <c r="H6516">
        <v>105.462</v>
      </c>
      <c r="I6516">
        <v>46</v>
      </c>
      <c r="K6516" t="s">
        <v>50385</v>
      </c>
      <c r="L6516">
        <v>1553</v>
      </c>
      <c r="M6516">
        <v>20275</v>
      </c>
      <c r="N6516" t="s">
        <v>16301</v>
      </c>
      <c r="O6516" t="s">
        <v>50386</v>
      </c>
    </row>
    <row r="6517" spans="1:15" x14ac:dyDescent="0.3">
      <c r="A6517" t="s">
        <v>50387</v>
      </c>
      <c r="B6517" t="s">
        <v>4347</v>
      </c>
      <c r="C6517" t="s">
        <v>50388</v>
      </c>
      <c r="D6517" t="s">
        <v>50389</v>
      </c>
      <c r="E6517" t="s">
        <v>50390</v>
      </c>
      <c r="F6517" t="s">
        <v>50391</v>
      </c>
      <c r="G6517" t="s">
        <v>3917</v>
      </c>
      <c r="H6517">
        <v>58.444099999999999</v>
      </c>
      <c r="I6517">
        <v>49.9</v>
      </c>
      <c r="K6517" t="s">
        <v>50392</v>
      </c>
      <c r="L6517">
        <v>913</v>
      </c>
      <c r="M6517">
        <v>18054</v>
      </c>
      <c r="N6517" t="s">
        <v>16301</v>
      </c>
      <c r="O6517" t="s">
        <v>50393</v>
      </c>
    </row>
    <row r="6518" spans="1:15" x14ac:dyDescent="0.3">
      <c r="A6518" t="s">
        <v>50394</v>
      </c>
      <c r="B6518" t="s">
        <v>4347</v>
      </c>
      <c r="C6518" t="s">
        <v>50395</v>
      </c>
      <c r="D6518" t="s">
        <v>50396</v>
      </c>
      <c r="E6518" t="s">
        <v>50397</v>
      </c>
      <c r="F6518" t="s">
        <v>50398</v>
      </c>
      <c r="G6518" t="s">
        <v>3989</v>
      </c>
      <c r="H6518">
        <v>34.976700000000001</v>
      </c>
      <c r="I6518">
        <v>49.8</v>
      </c>
      <c r="K6518" t="s">
        <v>50399</v>
      </c>
      <c r="L6518">
        <v>2013</v>
      </c>
      <c r="M6518">
        <v>0</v>
      </c>
      <c r="N6518" t="s">
        <v>14856</v>
      </c>
      <c r="O6518" t="s">
        <v>50400</v>
      </c>
    </row>
    <row r="6519" spans="1:15" x14ac:dyDescent="0.3">
      <c r="A6519" t="s">
        <v>50401</v>
      </c>
      <c r="B6519" t="s">
        <v>3984</v>
      </c>
      <c r="C6519" t="s">
        <v>50402</v>
      </c>
      <c r="D6519" t="s">
        <v>50403</v>
      </c>
      <c r="E6519" t="s">
        <v>50404</v>
      </c>
      <c r="F6519" t="s">
        <v>50405</v>
      </c>
      <c r="G6519" t="s">
        <v>3917</v>
      </c>
      <c r="H6519">
        <v>26.0443</v>
      </c>
      <c r="I6519">
        <v>48.3</v>
      </c>
      <c r="K6519" t="s">
        <v>50406</v>
      </c>
      <c r="L6519">
        <v>288</v>
      </c>
      <c r="M6519">
        <v>0</v>
      </c>
      <c r="N6519" t="s">
        <v>14856</v>
      </c>
      <c r="O6519" t="s">
        <v>50407</v>
      </c>
    </row>
    <row r="6520" spans="1:15" x14ac:dyDescent="0.3">
      <c r="A6520" t="s">
        <v>50408</v>
      </c>
      <c r="B6520" t="s">
        <v>4226</v>
      </c>
      <c r="C6520" t="s">
        <v>50409</v>
      </c>
      <c r="D6520" t="s">
        <v>50410</v>
      </c>
      <c r="E6520" t="s">
        <v>50411</v>
      </c>
      <c r="F6520" t="s">
        <v>50412</v>
      </c>
      <c r="G6520" t="s">
        <v>3917</v>
      </c>
      <c r="H6520">
        <v>149.37799999999999</v>
      </c>
      <c r="I6520">
        <v>31</v>
      </c>
      <c r="K6520" t="s">
        <v>50413</v>
      </c>
      <c r="L6520">
        <v>112</v>
      </c>
      <c r="M6520">
        <v>0</v>
      </c>
      <c r="N6520" t="s">
        <v>14856</v>
      </c>
      <c r="O6520" t="s">
        <v>50414</v>
      </c>
    </row>
    <row r="6521" spans="1:15" x14ac:dyDescent="0.3">
      <c r="A6521" t="s">
        <v>50415</v>
      </c>
      <c r="B6521" t="s">
        <v>4226</v>
      </c>
      <c r="C6521" t="s">
        <v>50416</v>
      </c>
      <c r="D6521" t="s">
        <v>50417</v>
      </c>
      <c r="E6521" t="s">
        <v>50418</v>
      </c>
      <c r="F6521" t="s">
        <v>50419</v>
      </c>
      <c r="G6521" t="s">
        <v>3917</v>
      </c>
      <c r="H6521">
        <v>578.67700000000002</v>
      </c>
      <c r="I6521">
        <v>34.700000000000003</v>
      </c>
      <c r="K6521" t="s">
        <v>50420</v>
      </c>
      <c r="L6521">
        <v>212353</v>
      </c>
      <c r="M6521">
        <v>0</v>
      </c>
      <c r="N6521" t="s">
        <v>14856</v>
      </c>
      <c r="O6521" t="s">
        <v>50421</v>
      </c>
    </row>
    <row r="6522" spans="1:15" x14ac:dyDescent="0.3">
      <c r="A6522" t="s">
        <v>50422</v>
      </c>
      <c r="B6522" t="s">
        <v>4226</v>
      </c>
      <c r="C6522" t="s">
        <v>50423</v>
      </c>
      <c r="D6522" t="s">
        <v>50424</v>
      </c>
      <c r="E6522" t="s">
        <v>50418</v>
      </c>
      <c r="F6522" t="s">
        <v>50425</v>
      </c>
      <c r="G6522" t="s">
        <v>3917</v>
      </c>
      <c r="H6522">
        <v>647.42999999999995</v>
      </c>
      <c r="I6522">
        <v>34.9</v>
      </c>
      <c r="K6522" t="s">
        <v>50426</v>
      </c>
      <c r="L6522">
        <v>158590</v>
      </c>
      <c r="M6522">
        <v>0</v>
      </c>
      <c r="N6522" t="s">
        <v>14856</v>
      </c>
      <c r="O6522" t="s">
        <v>50427</v>
      </c>
    </row>
    <row r="6523" spans="1:15" x14ac:dyDescent="0.3">
      <c r="A6523" t="s">
        <v>50428</v>
      </c>
      <c r="B6523" t="s">
        <v>4226</v>
      </c>
      <c r="C6523" t="s">
        <v>50429</v>
      </c>
      <c r="D6523" t="s">
        <v>50430</v>
      </c>
      <c r="E6523" t="s">
        <v>50418</v>
      </c>
      <c r="F6523" t="s">
        <v>50431</v>
      </c>
      <c r="G6523" t="s">
        <v>3917</v>
      </c>
      <c r="H6523">
        <v>639.10599999999999</v>
      </c>
      <c r="I6523">
        <v>34.5</v>
      </c>
      <c r="K6523" t="s">
        <v>50432</v>
      </c>
      <c r="L6523">
        <v>169047</v>
      </c>
      <c r="M6523">
        <v>0</v>
      </c>
      <c r="N6523" t="s">
        <v>14856</v>
      </c>
      <c r="O6523" t="s">
        <v>50433</v>
      </c>
    </row>
    <row r="6524" spans="1:15" x14ac:dyDescent="0.3">
      <c r="A6524" t="s">
        <v>50434</v>
      </c>
      <c r="B6524" t="s">
        <v>4226</v>
      </c>
      <c r="C6524" t="s">
        <v>50435</v>
      </c>
      <c r="D6524" t="s">
        <v>50436</v>
      </c>
      <c r="E6524" t="s">
        <v>50418</v>
      </c>
      <c r="F6524" t="s">
        <v>50437</v>
      </c>
      <c r="G6524" t="s">
        <v>3917</v>
      </c>
      <c r="H6524">
        <v>623.38900000000001</v>
      </c>
      <c r="I6524">
        <v>34.700000000000003</v>
      </c>
      <c r="K6524" t="s">
        <v>50438</v>
      </c>
      <c r="L6524">
        <v>177258</v>
      </c>
      <c r="M6524">
        <v>0</v>
      </c>
      <c r="N6524" t="s">
        <v>14856</v>
      </c>
      <c r="O6524" t="s">
        <v>50439</v>
      </c>
    </row>
    <row r="6525" spans="1:15" x14ac:dyDescent="0.3">
      <c r="A6525" t="s">
        <v>50440</v>
      </c>
      <c r="B6525" t="s">
        <v>4226</v>
      </c>
      <c r="C6525" t="s">
        <v>50441</v>
      </c>
      <c r="D6525" t="s">
        <v>50442</v>
      </c>
      <c r="E6525" t="s">
        <v>50418</v>
      </c>
      <c r="F6525" t="s">
        <v>50443</v>
      </c>
      <c r="G6525" t="s">
        <v>3917</v>
      </c>
      <c r="H6525">
        <v>640.40800000000002</v>
      </c>
      <c r="I6525">
        <v>34.299999999999997</v>
      </c>
      <c r="K6525" t="s">
        <v>50444</v>
      </c>
      <c r="L6525">
        <v>169006</v>
      </c>
      <c r="M6525">
        <v>0</v>
      </c>
      <c r="N6525" t="s">
        <v>14856</v>
      </c>
      <c r="O6525" t="s">
        <v>50445</v>
      </c>
    </row>
    <row r="6526" spans="1:15" x14ac:dyDescent="0.3">
      <c r="A6526" t="s">
        <v>50446</v>
      </c>
      <c r="B6526" t="s">
        <v>4226</v>
      </c>
      <c r="C6526" t="s">
        <v>50447</v>
      </c>
      <c r="D6526" t="s">
        <v>50448</v>
      </c>
      <c r="E6526" t="s">
        <v>50418</v>
      </c>
      <c r="F6526" t="s">
        <v>50449</v>
      </c>
      <c r="G6526" t="s">
        <v>3917</v>
      </c>
      <c r="H6526">
        <v>549.17899999999997</v>
      </c>
      <c r="I6526">
        <v>34.700000000000003</v>
      </c>
      <c r="K6526" t="s">
        <v>50450</v>
      </c>
      <c r="L6526">
        <v>300649</v>
      </c>
      <c r="M6526">
        <v>0</v>
      </c>
      <c r="N6526" t="s">
        <v>14856</v>
      </c>
      <c r="O6526" t="s">
        <v>50451</v>
      </c>
    </row>
    <row r="6527" spans="1:15" x14ac:dyDescent="0.3">
      <c r="A6527" t="s">
        <v>50452</v>
      </c>
      <c r="B6527" t="s">
        <v>4226</v>
      </c>
      <c r="C6527" t="s">
        <v>50453</v>
      </c>
      <c r="D6527" t="s">
        <v>50454</v>
      </c>
      <c r="E6527" t="s">
        <v>50418</v>
      </c>
      <c r="F6527" t="s">
        <v>50455</v>
      </c>
      <c r="G6527" t="s">
        <v>3917</v>
      </c>
      <c r="H6527">
        <v>566.66700000000003</v>
      </c>
      <c r="I6527">
        <v>34.6</v>
      </c>
      <c r="K6527" t="s">
        <v>50456</v>
      </c>
      <c r="L6527">
        <v>266530</v>
      </c>
      <c r="M6527">
        <v>0</v>
      </c>
      <c r="N6527" t="s">
        <v>14856</v>
      </c>
      <c r="O6527" t="s">
        <v>50457</v>
      </c>
    </row>
    <row r="6528" spans="1:15" x14ac:dyDescent="0.3">
      <c r="A6528" t="s">
        <v>50458</v>
      </c>
      <c r="B6528" t="s">
        <v>4226</v>
      </c>
      <c r="C6528" t="s">
        <v>50459</v>
      </c>
      <c r="D6528" t="s">
        <v>50460</v>
      </c>
      <c r="E6528" t="s">
        <v>50418</v>
      </c>
      <c r="F6528" t="s">
        <v>50461</v>
      </c>
      <c r="G6528" t="s">
        <v>3917</v>
      </c>
      <c r="H6528">
        <v>578.21199999999999</v>
      </c>
      <c r="I6528">
        <v>34.4</v>
      </c>
      <c r="K6528" t="s">
        <v>50462</v>
      </c>
      <c r="L6528">
        <v>318560</v>
      </c>
      <c r="M6528">
        <v>0</v>
      </c>
      <c r="N6528" t="s">
        <v>14856</v>
      </c>
      <c r="O6528" t="s">
        <v>50463</v>
      </c>
    </row>
    <row r="6529" spans="1:17" x14ac:dyDescent="0.3">
      <c r="A6529" t="s">
        <v>50464</v>
      </c>
      <c r="B6529" t="s">
        <v>4226</v>
      </c>
      <c r="C6529" t="s">
        <v>50465</v>
      </c>
      <c r="D6529" t="s">
        <v>50466</v>
      </c>
      <c r="E6529" t="s">
        <v>50418</v>
      </c>
      <c r="F6529" t="s">
        <v>50467</v>
      </c>
      <c r="G6529" t="s">
        <v>3917</v>
      </c>
      <c r="H6529">
        <v>558.697</v>
      </c>
      <c r="I6529">
        <v>34.700000000000003</v>
      </c>
      <c r="K6529" t="s">
        <v>50468</v>
      </c>
      <c r="L6529">
        <v>220567</v>
      </c>
      <c r="M6529">
        <v>0</v>
      </c>
      <c r="N6529" t="s">
        <v>14856</v>
      </c>
      <c r="O6529" t="s">
        <v>50469</v>
      </c>
    </row>
    <row r="6530" spans="1:17" x14ac:dyDescent="0.3">
      <c r="A6530" t="s">
        <v>50470</v>
      </c>
      <c r="B6530" t="s">
        <v>4267</v>
      </c>
      <c r="D6530" t="s">
        <v>50471</v>
      </c>
      <c r="E6530" t="s">
        <v>50472</v>
      </c>
      <c r="F6530" t="s">
        <v>50473</v>
      </c>
      <c r="G6530" t="s">
        <v>3917</v>
      </c>
      <c r="H6530">
        <v>32.544199999999996</v>
      </c>
      <c r="I6530">
        <v>45.2</v>
      </c>
      <c r="K6530" t="s">
        <v>50474</v>
      </c>
      <c r="L6530">
        <v>8</v>
      </c>
      <c r="M6530">
        <v>0</v>
      </c>
      <c r="N6530" t="s">
        <v>14856</v>
      </c>
      <c r="O6530" t="s">
        <v>50475</v>
      </c>
    </row>
    <row r="6531" spans="1:17" x14ac:dyDescent="0.3">
      <c r="A6531" t="s">
        <v>50476</v>
      </c>
      <c r="B6531" t="s">
        <v>4347</v>
      </c>
      <c r="C6531" t="s">
        <v>50477</v>
      </c>
      <c r="D6531" t="s">
        <v>50478</v>
      </c>
      <c r="E6531" t="s">
        <v>50479</v>
      </c>
      <c r="F6531" t="s">
        <v>50480</v>
      </c>
      <c r="G6531" t="s">
        <v>3917</v>
      </c>
      <c r="H6531">
        <v>63.450299999999999</v>
      </c>
      <c r="I6531">
        <v>44.3</v>
      </c>
      <c r="K6531" t="s">
        <v>50481</v>
      </c>
      <c r="L6531">
        <v>769</v>
      </c>
      <c r="M6531">
        <v>20336</v>
      </c>
      <c r="N6531" t="s">
        <v>16301</v>
      </c>
      <c r="O6531" t="s">
        <v>50482</v>
      </c>
    </row>
    <row r="6532" spans="1:17" x14ac:dyDescent="0.3">
      <c r="A6532" t="s">
        <v>50483</v>
      </c>
      <c r="B6532" t="s">
        <v>3923</v>
      </c>
      <c r="D6532" t="s">
        <v>50484</v>
      </c>
      <c r="E6532" t="s">
        <v>50485</v>
      </c>
      <c r="F6532" t="s">
        <v>50486</v>
      </c>
      <c r="G6532" t="s">
        <v>3917</v>
      </c>
      <c r="H6532">
        <v>488.322</v>
      </c>
      <c r="I6532">
        <v>22.1</v>
      </c>
      <c r="K6532" t="s">
        <v>50487</v>
      </c>
      <c r="L6532">
        <v>91</v>
      </c>
      <c r="M6532">
        <v>0</v>
      </c>
      <c r="N6532" t="s">
        <v>7650</v>
      </c>
      <c r="O6532" t="s">
        <v>50488</v>
      </c>
    </row>
    <row r="6533" spans="1:17" x14ac:dyDescent="0.3">
      <c r="A6533" t="s">
        <v>50489</v>
      </c>
      <c r="B6533" t="s">
        <v>4635</v>
      </c>
      <c r="C6533" t="s">
        <v>50490</v>
      </c>
      <c r="D6533" t="s">
        <v>50491</v>
      </c>
      <c r="E6533" t="s">
        <v>50492</v>
      </c>
      <c r="F6533" t="s">
        <v>50493</v>
      </c>
      <c r="G6533" t="s">
        <v>3906</v>
      </c>
      <c r="H6533">
        <v>1272.3599999999999</v>
      </c>
      <c r="I6533">
        <v>45.910299999999999</v>
      </c>
      <c r="J6533" t="s">
        <v>50494</v>
      </c>
      <c r="K6533" t="s">
        <v>50495</v>
      </c>
      <c r="L6533">
        <v>253</v>
      </c>
      <c r="M6533">
        <v>0</v>
      </c>
      <c r="N6533" t="s">
        <v>10621</v>
      </c>
      <c r="O6533" t="s">
        <v>50496</v>
      </c>
    </row>
    <row r="6534" spans="1:17" x14ac:dyDescent="0.3">
      <c r="A6534" t="s">
        <v>50497</v>
      </c>
      <c r="B6534" t="s">
        <v>4267</v>
      </c>
      <c r="C6534" t="s">
        <v>50498</v>
      </c>
      <c r="D6534" t="s">
        <v>50499</v>
      </c>
      <c r="E6534" t="s">
        <v>50500</v>
      </c>
      <c r="F6534" t="s">
        <v>50501</v>
      </c>
      <c r="G6534" t="s">
        <v>3989</v>
      </c>
      <c r="H6534">
        <v>5161.63</v>
      </c>
      <c r="I6534">
        <v>29</v>
      </c>
      <c r="K6534" t="s">
        <v>50502</v>
      </c>
      <c r="L6534">
        <v>239756</v>
      </c>
      <c r="M6534">
        <v>0</v>
      </c>
      <c r="N6534" t="s">
        <v>7650</v>
      </c>
      <c r="O6534" t="s">
        <v>50503</v>
      </c>
    </row>
    <row r="6535" spans="1:17" x14ac:dyDescent="0.3">
      <c r="A6535" t="s">
        <v>50504</v>
      </c>
      <c r="B6535" t="s">
        <v>4091</v>
      </c>
      <c r="C6535" t="s">
        <v>50505</v>
      </c>
      <c r="D6535" t="s">
        <v>50506</v>
      </c>
      <c r="E6535" t="s">
        <v>50507</v>
      </c>
      <c r="F6535" t="s">
        <v>50508</v>
      </c>
      <c r="G6535" t="s">
        <v>3989</v>
      </c>
      <c r="H6535">
        <v>57.031599999999997</v>
      </c>
      <c r="I6535">
        <v>34.395800000000001</v>
      </c>
      <c r="J6535" t="s">
        <v>50509</v>
      </c>
      <c r="K6535" t="s">
        <v>50510</v>
      </c>
      <c r="L6535">
        <v>2204</v>
      </c>
      <c r="M6535">
        <v>4566</v>
      </c>
      <c r="N6535" t="s">
        <v>7650</v>
      </c>
      <c r="O6535" t="s">
        <v>50511</v>
      </c>
    </row>
    <row r="6536" spans="1:17" x14ac:dyDescent="0.3">
      <c r="A6536" t="s">
        <v>50512</v>
      </c>
      <c r="B6536" t="s">
        <v>3984</v>
      </c>
      <c r="C6536" t="s">
        <v>50513</v>
      </c>
      <c r="D6536" t="s">
        <v>50514</v>
      </c>
      <c r="E6536" t="s">
        <v>50515</v>
      </c>
      <c r="F6536" t="s">
        <v>50516</v>
      </c>
      <c r="G6536" t="s">
        <v>3917</v>
      </c>
      <c r="H6536">
        <v>73.683300000000003</v>
      </c>
      <c r="I6536">
        <v>38.200000000000003</v>
      </c>
      <c r="K6536" t="s">
        <v>50517</v>
      </c>
      <c r="L6536">
        <v>1695</v>
      </c>
      <c r="M6536">
        <v>21022</v>
      </c>
      <c r="N6536" t="s">
        <v>13088</v>
      </c>
      <c r="O6536" t="s">
        <v>50518</v>
      </c>
    </row>
    <row r="6537" spans="1:17" x14ac:dyDescent="0.3">
      <c r="A6537" t="s">
        <v>50519</v>
      </c>
      <c r="B6537" t="s">
        <v>4347</v>
      </c>
      <c r="C6537" t="s">
        <v>50520</v>
      </c>
      <c r="D6537" t="s">
        <v>50521</v>
      </c>
      <c r="E6537" t="s">
        <v>50522</v>
      </c>
      <c r="F6537" t="s">
        <v>50523</v>
      </c>
      <c r="G6537" t="s">
        <v>3989</v>
      </c>
      <c r="H6537">
        <v>75.008200000000002</v>
      </c>
      <c r="I6537">
        <v>48.4</v>
      </c>
      <c r="K6537" t="s">
        <v>50524</v>
      </c>
      <c r="L6537">
        <v>976</v>
      </c>
      <c r="M6537">
        <v>18793</v>
      </c>
      <c r="N6537" t="s">
        <v>8055</v>
      </c>
      <c r="O6537" t="s">
        <v>50525</v>
      </c>
    </row>
    <row r="6538" spans="1:17" x14ac:dyDescent="0.3">
      <c r="A6538" t="s">
        <v>50526</v>
      </c>
      <c r="B6538" t="s">
        <v>4198</v>
      </c>
      <c r="C6538" t="s">
        <v>50527</v>
      </c>
      <c r="D6538" t="s">
        <v>50528</v>
      </c>
      <c r="E6538" t="s">
        <v>50529</v>
      </c>
      <c r="F6538" t="s">
        <v>50530</v>
      </c>
      <c r="G6538" t="s">
        <v>3917</v>
      </c>
      <c r="H6538">
        <v>44.900199999999998</v>
      </c>
      <c r="I6538">
        <v>47.4</v>
      </c>
      <c r="K6538" t="s">
        <v>50531</v>
      </c>
      <c r="L6538">
        <v>2797</v>
      </c>
      <c r="M6538">
        <v>11813</v>
      </c>
      <c r="N6538" t="s">
        <v>8055</v>
      </c>
      <c r="O6538" t="s">
        <v>50532</v>
      </c>
    </row>
    <row r="6539" spans="1:17" x14ac:dyDescent="0.3">
      <c r="A6539" t="s">
        <v>50533</v>
      </c>
      <c r="B6539" t="s">
        <v>4198</v>
      </c>
      <c r="C6539" t="s">
        <v>50534</v>
      </c>
      <c r="D6539" t="s">
        <v>50535</v>
      </c>
      <c r="E6539" t="s">
        <v>50536</v>
      </c>
      <c r="F6539" t="s">
        <v>50537</v>
      </c>
      <c r="G6539" t="s">
        <v>3917</v>
      </c>
      <c r="H6539">
        <v>35.304099999999998</v>
      </c>
      <c r="I6539">
        <v>40.700000000000003</v>
      </c>
      <c r="K6539" t="s">
        <v>50538</v>
      </c>
      <c r="L6539">
        <v>4029</v>
      </c>
      <c r="M6539">
        <v>10855</v>
      </c>
      <c r="N6539" t="s">
        <v>8055</v>
      </c>
      <c r="O6539" t="s">
        <v>50539</v>
      </c>
    </row>
    <row r="6540" spans="1:17" x14ac:dyDescent="0.3">
      <c r="A6540" t="s">
        <v>50540</v>
      </c>
      <c r="B6540" t="s">
        <v>4198</v>
      </c>
      <c r="C6540" t="s">
        <v>50541</v>
      </c>
      <c r="D6540" t="s">
        <v>50542</v>
      </c>
      <c r="E6540" t="s">
        <v>50543</v>
      </c>
      <c r="F6540" t="s">
        <v>50544</v>
      </c>
      <c r="G6540" t="s">
        <v>3917</v>
      </c>
      <c r="H6540">
        <v>38.407800000000002</v>
      </c>
      <c r="I6540">
        <v>48.8</v>
      </c>
      <c r="K6540" t="s">
        <v>50545</v>
      </c>
      <c r="L6540">
        <v>4002</v>
      </c>
      <c r="M6540">
        <v>11261</v>
      </c>
      <c r="N6540" t="s">
        <v>8055</v>
      </c>
      <c r="O6540" t="s">
        <v>50546</v>
      </c>
    </row>
    <row r="6541" spans="1:17" x14ac:dyDescent="0.3">
      <c r="A6541" t="s">
        <v>50547</v>
      </c>
      <c r="B6541" t="s">
        <v>4347</v>
      </c>
      <c r="C6541" t="s">
        <v>50548</v>
      </c>
      <c r="D6541" t="s">
        <v>50549</v>
      </c>
      <c r="E6541" t="s">
        <v>50550</v>
      </c>
      <c r="F6541" t="s">
        <v>50551</v>
      </c>
      <c r="G6541" t="s">
        <v>3989</v>
      </c>
      <c r="H6541">
        <v>61.732999999999997</v>
      </c>
      <c r="I6541">
        <v>50</v>
      </c>
      <c r="K6541" t="s">
        <v>50552</v>
      </c>
      <c r="L6541">
        <v>1386</v>
      </c>
      <c r="M6541">
        <v>18561</v>
      </c>
      <c r="N6541" t="s">
        <v>8055</v>
      </c>
      <c r="O6541" t="s">
        <v>50553</v>
      </c>
    </row>
    <row r="6542" spans="1:17" x14ac:dyDescent="0.3">
      <c r="A6542" t="s">
        <v>50554</v>
      </c>
      <c r="B6542" t="s">
        <v>4347</v>
      </c>
      <c r="C6542" t="s">
        <v>50555</v>
      </c>
      <c r="D6542" t="s">
        <v>50556</v>
      </c>
      <c r="E6542" t="s">
        <v>50557</v>
      </c>
      <c r="F6542" t="s">
        <v>50558</v>
      </c>
      <c r="G6542" t="s">
        <v>3989</v>
      </c>
      <c r="H6542">
        <v>50.889699999999998</v>
      </c>
      <c r="I6542">
        <v>46.8</v>
      </c>
      <c r="K6542" t="s">
        <v>50559</v>
      </c>
      <c r="L6542">
        <v>79</v>
      </c>
      <c r="M6542">
        <v>17466</v>
      </c>
      <c r="N6542" t="s">
        <v>8055</v>
      </c>
      <c r="O6542" t="s">
        <v>50560</v>
      </c>
      <c r="Q6542">
        <v>24</v>
      </c>
    </row>
    <row r="6543" spans="1:17" x14ac:dyDescent="0.3">
      <c r="A6543" t="s">
        <v>50561</v>
      </c>
      <c r="B6543" t="s">
        <v>4347</v>
      </c>
      <c r="C6543" t="s">
        <v>50562</v>
      </c>
      <c r="D6543" t="s">
        <v>50563</v>
      </c>
      <c r="E6543" t="s">
        <v>50564</v>
      </c>
      <c r="F6543" t="s">
        <v>50565</v>
      </c>
      <c r="G6543" t="s">
        <v>3989</v>
      </c>
      <c r="H6543">
        <v>91.18</v>
      </c>
      <c r="I6543">
        <v>43.3</v>
      </c>
      <c r="K6543" t="s">
        <v>50566</v>
      </c>
      <c r="L6543">
        <v>1562</v>
      </c>
      <c r="M6543">
        <v>23512</v>
      </c>
      <c r="N6543" t="s">
        <v>8055</v>
      </c>
      <c r="O6543" t="s">
        <v>50567</v>
      </c>
      <c r="Q6543">
        <v>24</v>
      </c>
    </row>
    <row r="6544" spans="1:17" x14ac:dyDescent="0.3">
      <c r="A6544" t="s">
        <v>50568</v>
      </c>
      <c r="B6544" t="s">
        <v>4347</v>
      </c>
      <c r="C6544" t="s">
        <v>50569</v>
      </c>
      <c r="D6544" t="s">
        <v>50570</v>
      </c>
      <c r="E6544" t="s">
        <v>50571</v>
      </c>
      <c r="F6544" t="s">
        <v>50572</v>
      </c>
      <c r="G6544" t="s">
        <v>3989</v>
      </c>
      <c r="H6544">
        <v>96.282399999999996</v>
      </c>
      <c r="I6544">
        <v>45.6</v>
      </c>
      <c r="K6544" t="s">
        <v>50573</v>
      </c>
      <c r="L6544">
        <v>1482</v>
      </c>
      <c r="M6544">
        <v>22868</v>
      </c>
      <c r="N6544" t="s">
        <v>8055</v>
      </c>
      <c r="O6544" t="s">
        <v>50574</v>
      </c>
    </row>
    <row r="6545" spans="1:17" x14ac:dyDescent="0.3">
      <c r="A6545" t="s">
        <v>50575</v>
      </c>
      <c r="B6545" t="s">
        <v>4347</v>
      </c>
      <c r="C6545" t="s">
        <v>50576</v>
      </c>
      <c r="D6545" t="s">
        <v>50577</v>
      </c>
      <c r="E6545" t="s">
        <v>50578</v>
      </c>
      <c r="F6545" t="s">
        <v>50579</v>
      </c>
      <c r="G6545" t="s">
        <v>3917</v>
      </c>
      <c r="H6545">
        <v>35.762599999999999</v>
      </c>
      <c r="I6545">
        <v>50</v>
      </c>
      <c r="K6545" t="s">
        <v>50580</v>
      </c>
      <c r="L6545">
        <v>1194</v>
      </c>
      <c r="M6545">
        <v>13467</v>
      </c>
      <c r="N6545" t="s">
        <v>13088</v>
      </c>
      <c r="O6545" t="s">
        <v>50581</v>
      </c>
    </row>
    <row r="6546" spans="1:17" x14ac:dyDescent="0.3">
      <c r="A6546" t="s">
        <v>50582</v>
      </c>
      <c r="B6546" t="s">
        <v>4198</v>
      </c>
      <c r="C6546" t="s">
        <v>50583</v>
      </c>
      <c r="D6546" t="s">
        <v>50584</v>
      </c>
      <c r="E6546" t="s">
        <v>50585</v>
      </c>
      <c r="F6546" t="s">
        <v>50586</v>
      </c>
      <c r="G6546" t="s">
        <v>3917</v>
      </c>
      <c r="H6546">
        <v>44.821399999999997</v>
      </c>
      <c r="I6546">
        <v>48.9</v>
      </c>
      <c r="K6546" t="s">
        <v>50587</v>
      </c>
      <c r="L6546">
        <v>3098</v>
      </c>
      <c r="M6546">
        <v>12283</v>
      </c>
      <c r="N6546" t="s">
        <v>8055</v>
      </c>
      <c r="O6546" t="s">
        <v>50588</v>
      </c>
    </row>
    <row r="6547" spans="1:17" x14ac:dyDescent="0.3">
      <c r="A6547" t="s">
        <v>50589</v>
      </c>
      <c r="B6547" t="s">
        <v>4198</v>
      </c>
      <c r="C6547" t="s">
        <v>50590</v>
      </c>
      <c r="D6547" t="s">
        <v>50591</v>
      </c>
      <c r="E6547" t="s">
        <v>50592</v>
      </c>
      <c r="F6547" t="s">
        <v>50593</v>
      </c>
      <c r="G6547" t="s">
        <v>3917</v>
      </c>
      <c r="H6547">
        <v>45.162799999999997</v>
      </c>
      <c r="I6547">
        <v>49.4</v>
      </c>
      <c r="K6547" t="s">
        <v>50594</v>
      </c>
      <c r="L6547">
        <v>2792</v>
      </c>
      <c r="M6547">
        <v>11889</v>
      </c>
      <c r="N6547" t="s">
        <v>8055</v>
      </c>
      <c r="O6547" t="s">
        <v>50595</v>
      </c>
    </row>
    <row r="6548" spans="1:17" x14ac:dyDescent="0.3">
      <c r="A6548" t="s">
        <v>50596</v>
      </c>
      <c r="B6548" t="s">
        <v>4198</v>
      </c>
      <c r="C6548" t="s">
        <v>50597</v>
      </c>
      <c r="D6548" t="s">
        <v>50598</v>
      </c>
      <c r="E6548" t="s">
        <v>50599</v>
      </c>
      <c r="F6548" t="s">
        <v>50600</v>
      </c>
      <c r="G6548" t="s">
        <v>3917</v>
      </c>
      <c r="H6548">
        <v>44.817100000000003</v>
      </c>
      <c r="I6548">
        <v>48.9</v>
      </c>
      <c r="K6548" t="s">
        <v>50601</v>
      </c>
      <c r="L6548">
        <v>3076</v>
      </c>
      <c r="M6548">
        <v>12719</v>
      </c>
      <c r="N6548" t="s">
        <v>8055</v>
      </c>
      <c r="O6548" t="s">
        <v>50602</v>
      </c>
    </row>
    <row r="6549" spans="1:17" x14ac:dyDescent="0.3">
      <c r="A6549" t="s">
        <v>50603</v>
      </c>
      <c r="B6549" t="s">
        <v>4198</v>
      </c>
      <c r="C6549" t="s">
        <v>50604</v>
      </c>
      <c r="D6549" t="s">
        <v>50605</v>
      </c>
      <c r="E6549" t="s">
        <v>50606</v>
      </c>
      <c r="F6549" t="s">
        <v>50607</v>
      </c>
      <c r="G6549" t="s">
        <v>3917</v>
      </c>
      <c r="H6549">
        <v>40.151800000000001</v>
      </c>
      <c r="I6549">
        <v>43.2</v>
      </c>
      <c r="K6549" t="s">
        <v>50608</v>
      </c>
      <c r="L6549">
        <v>4302</v>
      </c>
      <c r="M6549">
        <v>11516</v>
      </c>
      <c r="N6549" t="s">
        <v>8055</v>
      </c>
      <c r="O6549" t="s">
        <v>50609</v>
      </c>
    </row>
    <row r="6550" spans="1:17" x14ac:dyDescent="0.3">
      <c r="A6550" t="s">
        <v>50610</v>
      </c>
      <c r="B6550" t="s">
        <v>4198</v>
      </c>
      <c r="C6550" t="s">
        <v>50611</v>
      </c>
      <c r="D6550" t="s">
        <v>50612</v>
      </c>
      <c r="E6550" t="s">
        <v>50613</v>
      </c>
      <c r="F6550" t="s">
        <v>50614</v>
      </c>
      <c r="G6550" t="s">
        <v>3917</v>
      </c>
      <c r="H6550">
        <v>50.894300000000001</v>
      </c>
      <c r="I6550">
        <v>49.3</v>
      </c>
      <c r="K6550" t="s">
        <v>50615</v>
      </c>
      <c r="L6550">
        <v>4036</v>
      </c>
      <c r="M6550">
        <v>15194</v>
      </c>
      <c r="N6550" t="s">
        <v>8055</v>
      </c>
      <c r="O6550" t="s">
        <v>50616</v>
      </c>
    </row>
    <row r="6551" spans="1:17" x14ac:dyDescent="0.3">
      <c r="A6551" t="s">
        <v>50617</v>
      </c>
      <c r="B6551" t="s">
        <v>4198</v>
      </c>
      <c r="C6551" t="s">
        <v>50618</v>
      </c>
      <c r="D6551" t="s">
        <v>50619</v>
      </c>
      <c r="E6551" t="s">
        <v>50620</v>
      </c>
      <c r="F6551" t="s">
        <v>50621</v>
      </c>
      <c r="G6551" t="s">
        <v>3917</v>
      </c>
      <c r="H6551">
        <v>46.051900000000003</v>
      </c>
      <c r="I6551">
        <v>47.4</v>
      </c>
      <c r="K6551" t="s">
        <v>50622</v>
      </c>
      <c r="L6551">
        <v>3514</v>
      </c>
      <c r="M6551">
        <v>12060</v>
      </c>
      <c r="N6551" t="s">
        <v>8055</v>
      </c>
      <c r="O6551" t="s">
        <v>50623</v>
      </c>
    </row>
    <row r="6552" spans="1:17" x14ac:dyDescent="0.3">
      <c r="A6552" t="s">
        <v>50624</v>
      </c>
      <c r="B6552" t="s">
        <v>4198</v>
      </c>
      <c r="C6552" t="s">
        <v>50625</v>
      </c>
      <c r="D6552" t="s">
        <v>50626</v>
      </c>
      <c r="E6552" t="s">
        <v>50627</v>
      </c>
      <c r="F6552" t="s">
        <v>50628</v>
      </c>
      <c r="G6552" t="s">
        <v>3917</v>
      </c>
      <c r="H6552">
        <v>37.923099999999998</v>
      </c>
      <c r="I6552">
        <v>51</v>
      </c>
      <c r="K6552" t="s">
        <v>50629</v>
      </c>
      <c r="L6552">
        <v>2284</v>
      </c>
      <c r="M6552">
        <v>9892</v>
      </c>
      <c r="N6552" t="s">
        <v>5838</v>
      </c>
      <c r="O6552" t="s">
        <v>50630</v>
      </c>
    </row>
    <row r="6553" spans="1:17" x14ac:dyDescent="0.3">
      <c r="A6553" t="s">
        <v>50631</v>
      </c>
      <c r="B6553" t="s">
        <v>4198</v>
      </c>
      <c r="C6553" t="s">
        <v>50632</v>
      </c>
      <c r="D6553" t="s">
        <v>50633</v>
      </c>
      <c r="E6553" t="s">
        <v>50634</v>
      </c>
      <c r="F6553" t="s">
        <v>50635</v>
      </c>
      <c r="G6553" t="s">
        <v>3917</v>
      </c>
      <c r="H6553">
        <v>38.565600000000003</v>
      </c>
      <c r="I6553">
        <v>43.9</v>
      </c>
      <c r="K6553" t="s">
        <v>50636</v>
      </c>
      <c r="L6553">
        <v>4436</v>
      </c>
      <c r="M6553">
        <v>11645</v>
      </c>
      <c r="N6553" t="s">
        <v>8055</v>
      </c>
      <c r="O6553" t="s">
        <v>50637</v>
      </c>
    </row>
    <row r="6554" spans="1:17" x14ac:dyDescent="0.3">
      <c r="A6554" t="s">
        <v>50638</v>
      </c>
      <c r="B6554" t="s">
        <v>4198</v>
      </c>
      <c r="C6554" t="s">
        <v>50639</v>
      </c>
      <c r="D6554" t="s">
        <v>50640</v>
      </c>
      <c r="E6554" t="s">
        <v>50641</v>
      </c>
      <c r="F6554" t="s">
        <v>50642</v>
      </c>
      <c r="G6554" t="s">
        <v>3917</v>
      </c>
      <c r="H6554">
        <v>38.988700000000001</v>
      </c>
      <c r="I6554">
        <v>48.7</v>
      </c>
      <c r="K6554" t="s">
        <v>50643</v>
      </c>
      <c r="L6554">
        <v>11106</v>
      </c>
      <c r="M6554">
        <v>13339</v>
      </c>
      <c r="N6554" t="s">
        <v>8055</v>
      </c>
      <c r="O6554" t="s">
        <v>50644</v>
      </c>
    </row>
    <row r="6555" spans="1:17" x14ac:dyDescent="0.3">
      <c r="A6555" t="s">
        <v>50645</v>
      </c>
      <c r="B6555" t="s">
        <v>4198</v>
      </c>
      <c r="C6555" t="s">
        <v>50646</v>
      </c>
      <c r="D6555" t="s">
        <v>50647</v>
      </c>
      <c r="E6555" t="s">
        <v>50648</v>
      </c>
      <c r="F6555" t="s">
        <v>50649</v>
      </c>
      <c r="G6555" t="s">
        <v>3917</v>
      </c>
      <c r="H6555">
        <v>33.5139</v>
      </c>
      <c r="I6555">
        <v>47</v>
      </c>
      <c r="K6555" t="s">
        <v>50650</v>
      </c>
      <c r="L6555">
        <v>1626</v>
      </c>
      <c r="M6555">
        <v>9755</v>
      </c>
      <c r="N6555" t="s">
        <v>20936</v>
      </c>
      <c r="O6555" t="s">
        <v>50651</v>
      </c>
    </row>
    <row r="6556" spans="1:17" x14ac:dyDescent="0.3">
      <c r="A6556" t="s">
        <v>50652</v>
      </c>
      <c r="B6556" t="s">
        <v>4198</v>
      </c>
      <c r="C6556" t="s">
        <v>50653</v>
      </c>
      <c r="D6556" t="s">
        <v>50654</v>
      </c>
      <c r="E6556" t="s">
        <v>50655</v>
      </c>
      <c r="F6556" t="s">
        <v>50656</v>
      </c>
      <c r="G6556" t="s">
        <v>3917</v>
      </c>
      <c r="H6556">
        <v>33.515099999999997</v>
      </c>
      <c r="I6556">
        <v>47</v>
      </c>
      <c r="K6556" t="s">
        <v>50657</v>
      </c>
      <c r="L6556">
        <v>1697</v>
      </c>
      <c r="M6556">
        <v>9756</v>
      </c>
      <c r="N6556" t="s">
        <v>20936</v>
      </c>
      <c r="O6556" t="s">
        <v>50658</v>
      </c>
    </row>
    <row r="6557" spans="1:17" x14ac:dyDescent="0.3">
      <c r="A6557" t="s">
        <v>50659</v>
      </c>
      <c r="B6557" t="s">
        <v>4198</v>
      </c>
      <c r="C6557" t="s">
        <v>50660</v>
      </c>
      <c r="D6557" t="s">
        <v>50661</v>
      </c>
      <c r="E6557" t="s">
        <v>50662</v>
      </c>
      <c r="F6557" t="s">
        <v>50663</v>
      </c>
      <c r="G6557" t="s">
        <v>3917</v>
      </c>
      <c r="H6557">
        <v>36.129100000000001</v>
      </c>
      <c r="I6557">
        <v>40.700000000000003</v>
      </c>
      <c r="K6557" t="s">
        <v>50664</v>
      </c>
      <c r="L6557">
        <v>3995</v>
      </c>
      <c r="M6557">
        <v>10850</v>
      </c>
      <c r="N6557" t="s">
        <v>20936</v>
      </c>
      <c r="O6557" t="s">
        <v>50665</v>
      </c>
    </row>
    <row r="6558" spans="1:17" x14ac:dyDescent="0.3">
      <c r="A6558" t="s">
        <v>50666</v>
      </c>
      <c r="B6558" t="s">
        <v>4347</v>
      </c>
      <c r="C6558" t="s">
        <v>50667</v>
      </c>
      <c r="D6558" t="s">
        <v>50668</v>
      </c>
      <c r="E6558" t="s">
        <v>50669</v>
      </c>
      <c r="F6558" t="s">
        <v>50670</v>
      </c>
      <c r="G6558" t="s">
        <v>3917</v>
      </c>
      <c r="H6558">
        <v>43.048699999999997</v>
      </c>
      <c r="I6558">
        <v>49</v>
      </c>
      <c r="K6558" t="s">
        <v>50671</v>
      </c>
      <c r="L6558">
        <v>369</v>
      </c>
      <c r="M6558">
        <v>11769</v>
      </c>
      <c r="N6558" t="s">
        <v>13088</v>
      </c>
      <c r="O6558" t="s">
        <v>50672</v>
      </c>
    </row>
    <row r="6559" spans="1:17" x14ac:dyDescent="0.3">
      <c r="A6559" t="s">
        <v>50673</v>
      </c>
      <c r="B6559" t="s">
        <v>3984</v>
      </c>
      <c r="C6559" t="s">
        <v>50674</v>
      </c>
      <c r="D6559" t="s">
        <v>50675</v>
      </c>
      <c r="E6559" t="s">
        <v>50676</v>
      </c>
      <c r="F6559" t="s">
        <v>50677</v>
      </c>
      <c r="G6559" t="s">
        <v>3917</v>
      </c>
      <c r="H6559">
        <v>32.111199999999997</v>
      </c>
      <c r="I6559">
        <v>49.1</v>
      </c>
      <c r="K6559" t="s">
        <v>50678</v>
      </c>
      <c r="L6559">
        <v>431</v>
      </c>
      <c r="M6559">
        <v>0</v>
      </c>
      <c r="N6559" t="s">
        <v>9566</v>
      </c>
      <c r="O6559" t="s">
        <v>50679</v>
      </c>
      <c r="Q6559">
        <v>24</v>
      </c>
    </row>
    <row r="6560" spans="1:17" x14ac:dyDescent="0.3">
      <c r="A6560" t="s">
        <v>50680</v>
      </c>
      <c r="B6560" t="s">
        <v>3984</v>
      </c>
      <c r="C6560" t="s">
        <v>50681</v>
      </c>
      <c r="D6560" t="s">
        <v>50682</v>
      </c>
      <c r="E6560" t="s">
        <v>50676</v>
      </c>
      <c r="F6560" t="s">
        <v>50683</v>
      </c>
      <c r="G6560" t="s">
        <v>3917</v>
      </c>
      <c r="H6560">
        <v>32.0291</v>
      </c>
      <c r="I6560">
        <v>49</v>
      </c>
      <c r="K6560" t="s">
        <v>50684</v>
      </c>
      <c r="L6560">
        <v>559</v>
      </c>
      <c r="M6560">
        <v>0</v>
      </c>
      <c r="N6560" t="s">
        <v>9566</v>
      </c>
      <c r="O6560" t="s">
        <v>50685</v>
      </c>
    </row>
    <row r="6561" spans="1:17" x14ac:dyDescent="0.3">
      <c r="A6561" t="s">
        <v>50686</v>
      </c>
      <c r="B6561" t="s">
        <v>4443</v>
      </c>
      <c r="D6561" t="s">
        <v>50687</v>
      </c>
      <c r="E6561" t="s">
        <v>50688</v>
      </c>
      <c r="F6561" t="s">
        <v>50689</v>
      </c>
      <c r="G6561" t="s">
        <v>3917</v>
      </c>
      <c r="H6561">
        <v>2834.29</v>
      </c>
      <c r="I6561">
        <v>42.8</v>
      </c>
      <c r="K6561" t="s">
        <v>50690</v>
      </c>
      <c r="L6561">
        <v>66350</v>
      </c>
      <c r="M6561">
        <v>0</v>
      </c>
      <c r="N6561" t="s">
        <v>10347</v>
      </c>
      <c r="O6561" t="s">
        <v>50691</v>
      </c>
    </row>
    <row r="6562" spans="1:17" x14ac:dyDescent="0.3">
      <c r="A6562" t="s">
        <v>50692</v>
      </c>
      <c r="B6562" t="s">
        <v>4226</v>
      </c>
      <c r="D6562" t="s">
        <v>50693</v>
      </c>
      <c r="E6562" t="s">
        <v>50694</v>
      </c>
      <c r="F6562" t="s">
        <v>50695</v>
      </c>
      <c r="G6562" t="s">
        <v>3906</v>
      </c>
      <c r="H6562">
        <v>320.00400000000002</v>
      </c>
      <c r="I6562">
        <v>34.039299999999997</v>
      </c>
      <c r="J6562" t="s">
        <v>50696</v>
      </c>
      <c r="K6562" t="s">
        <v>50697</v>
      </c>
      <c r="L6562">
        <v>49</v>
      </c>
      <c r="M6562">
        <v>0</v>
      </c>
      <c r="N6562" t="s">
        <v>6714</v>
      </c>
      <c r="O6562" t="s">
        <v>50698</v>
      </c>
    </row>
    <row r="6563" spans="1:17" x14ac:dyDescent="0.3">
      <c r="A6563" t="s">
        <v>50699</v>
      </c>
      <c r="B6563" t="s">
        <v>3984</v>
      </c>
      <c r="C6563" t="s">
        <v>50700</v>
      </c>
      <c r="D6563" t="s">
        <v>50701</v>
      </c>
      <c r="E6563" t="s">
        <v>50702</v>
      </c>
      <c r="F6563" t="s">
        <v>50703</v>
      </c>
      <c r="G6563" t="s">
        <v>3989</v>
      </c>
      <c r="H6563">
        <v>33.797800000000002</v>
      </c>
      <c r="I6563">
        <v>57.4</v>
      </c>
      <c r="K6563" t="s">
        <v>50704</v>
      </c>
      <c r="L6563">
        <v>639</v>
      </c>
      <c r="M6563">
        <v>0</v>
      </c>
      <c r="N6563" t="s">
        <v>22862</v>
      </c>
      <c r="O6563" t="s">
        <v>50705</v>
      </c>
      <c r="Q6563">
        <v>27</v>
      </c>
    </row>
    <row r="6564" spans="1:17" x14ac:dyDescent="0.3">
      <c r="A6564" t="s">
        <v>50706</v>
      </c>
      <c r="B6564" t="s">
        <v>3984</v>
      </c>
      <c r="C6564" t="s">
        <v>50707</v>
      </c>
      <c r="D6564" t="s">
        <v>50708</v>
      </c>
      <c r="E6564" t="s">
        <v>50709</v>
      </c>
      <c r="F6564" t="s">
        <v>50710</v>
      </c>
      <c r="G6564" t="s">
        <v>4048</v>
      </c>
      <c r="H6564">
        <v>44.663200000000003</v>
      </c>
      <c r="I6564">
        <v>53.904699999999998</v>
      </c>
      <c r="J6564" t="s">
        <v>50711</v>
      </c>
      <c r="L6564">
        <v>14</v>
      </c>
      <c r="M6564">
        <v>0</v>
      </c>
      <c r="N6564" t="s">
        <v>17593</v>
      </c>
      <c r="O6564" t="s">
        <v>50712</v>
      </c>
    </row>
    <row r="6565" spans="1:17" x14ac:dyDescent="0.3">
      <c r="A6565" t="s">
        <v>50713</v>
      </c>
      <c r="B6565" t="s">
        <v>4198</v>
      </c>
      <c r="C6565" t="s">
        <v>50714</v>
      </c>
      <c r="D6565" t="s">
        <v>50715</v>
      </c>
      <c r="E6565" t="s">
        <v>50716</v>
      </c>
      <c r="F6565" t="s">
        <v>50717</v>
      </c>
      <c r="G6565" t="s">
        <v>3917</v>
      </c>
      <c r="H6565">
        <v>40.418700000000001</v>
      </c>
      <c r="I6565">
        <v>49</v>
      </c>
      <c r="K6565" t="s">
        <v>50718</v>
      </c>
      <c r="L6565">
        <v>2108</v>
      </c>
      <c r="M6565">
        <v>11844</v>
      </c>
      <c r="N6565" t="s">
        <v>17593</v>
      </c>
      <c r="O6565" t="s">
        <v>50719</v>
      </c>
    </row>
    <row r="6566" spans="1:17" x14ac:dyDescent="0.3">
      <c r="A6566" t="s">
        <v>50720</v>
      </c>
      <c r="B6566" t="s">
        <v>4198</v>
      </c>
      <c r="C6566" t="s">
        <v>50721</v>
      </c>
      <c r="D6566" t="s">
        <v>50722</v>
      </c>
      <c r="E6566" t="s">
        <v>50723</v>
      </c>
      <c r="F6566" t="s">
        <v>50724</v>
      </c>
      <c r="G6566" t="s">
        <v>3917</v>
      </c>
      <c r="H6566">
        <v>39.396599999999999</v>
      </c>
      <c r="I6566">
        <v>49.5</v>
      </c>
      <c r="K6566" t="s">
        <v>50725</v>
      </c>
      <c r="L6566">
        <v>3215</v>
      </c>
      <c r="M6566">
        <v>11885</v>
      </c>
      <c r="N6566" t="s">
        <v>5838</v>
      </c>
      <c r="O6566" t="s">
        <v>50726</v>
      </c>
    </row>
    <row r="6567" spans="1:17" x14ac:dyDescent="0.3">
      <c r="A6567" t="s">
        <v>50727</v>
      </c>
      <c r="B6567" t="s">
        <v>4198</v>
      </c>
      <c r="C6567" t="s">
        <v>50728</v>
      </c>
      <c r="D6567" t="s">
        <v>50729</v>
      </c>
      <c r="E6567" t="s">
        <v>50730</v>
      </c>
      <c r="F6567" t="s">
        <v>50731</v>
      </c>
      <c r="G6567" t="s">
        <v>3917</v>
      </c>
      <c r="H6567">
        <v>32.913600000000002</v>
      </c>
      <c r="I6567">
        <v>45.7</v>
      </c>
      <c r="K6567" t="s">
        <v>50732</v>
      </c>
      <c r="L6567">
        <v>3903</v>
      </c>
      <c r="M6567">
        <v>10351</v>
      </c>
      <c r="N6567" t="s">
        <v>17593</v>
      </c>
      <c r="O6567" t="s">
        <v>50733</v>
      </c>
    </row>
    <row r="6568" spans="1:17" x14ac:dyDescent="0.3">
      <c r="A6568" t="s">
        <v>50734</v>
      </c>
      <c r="B6568" t="s">
        <v>4198</v>
      </c>
      <c r="C6568" t="s">
        <v>50735</v>
      </c>
      <c r="D6568" t="s">
        <v>50736</v>
      </c>
      <c r="E6568" t="s">
        <v>50737</v>
      </c>
      <c r="F6568" t="s">
        <v>50738</v>
      </c>
      <c r="G6568" t="s">
        <v>3917</v>
      </c>
      <c r="H6568">
        <v>37.827300000000001</v>
      </c>
      <c r="I6568">
        <v>39.4</v>
      </c>
      <c r="K6568" t="s">
        <v>50739</v>
      </c>
      <c r="L6568">
        <v>4905</v>
      </c>
      <c r="M6568">
        <v>11820</v>
      </c>
      <c r="N6568" t="s">
        <v>17593</v>
      </c>
      <c r="O6568" t="s">
        <v>50740</v>
      </c>
    </row>
    <row r="6569" spans="1:17" x14ac:dyDescent="0.3">
      <c r="A6569" t="s">
        <v>50741</v>
      </c>
      <c r="B6569" t="s">
        <v>4198</v>
      </c>
      <c r="C6569" t="s">
        <v>50742</v>
      </c>
      <c r="D6569" t="s">
        <v>50743</v>
      </c>
      <c r="E6569" t="s">
        <v>50744</v>
      </c>
      <c r="F6569" t="s">
        <v>50745</v>
      </c>
      <c r="G6569" t="s">
        <v>3917</v>
      </c>
      <c r="H6569">
        <v>38.563499999999998</v>
      </c>
      <c r="I6569">
        <v>43.9</v>
      </c>
      <c r="K6569" t="s">
        <v>50746</v>
      </c>
      <c r="L6569">
        <v>4450</v>
      </c>
      <c r="M6569">
        <v>11587</v>
      </c>
      <c r="N6569" t="s">
        <v>17593</v>
      </c>
      <c r="O6569" t="s">
        <v>50747</v>
      </c>
    </row>
    <row r="6570" spans="1:17" x14ac:dyDescent="0.3">
      <c r="A6570" t="s">
        <v>50748</v>
      </c>
      <c r="B6570" t="s">
        <v>4198</v>
      </c>
      <c r="C6570" t="s">
        <v>50749</v>
      </c>
      <c r="D6570" t="s">
        <v>50750</v>
      </c>
      <c r="E6570" t="s">
        <v>50751</v>
      </c>
      <c r="F6570" t="s">
        <v>50752</v>
      </c>
      <c r="G6570" t="s">
        <v>3917</v>
      </c>
      <c r="H6570">
        <v>42.817300000000003</v>
      </c>
      <c r="I6570">
        <v>49.8</v>
      </c>
      <c r="K6570" t="s">
        <v>50753</v>
      </c>
      <c r="L6570">
        <v>5178</v>
      </c>
      <c r="M6570">
        <v>12136</v>
      </c>
      <c r="N6570" t="s">
        <v>17593</v>
      </c>
      <c r="O6570" t="s">
        <v>50754</v>
      </c>
    </row>
    <row r="6571" spans="1:17" x14ac:dyDescent="0.3">
      <c r="A6571" t="s">
        <v>50755</v>
      </c>
      <c r="B6571" t="s">
        <v>4198</v>
      </c>
      <c r="C6571" t="s">
        <v>50756</v>
      </c>
      <c r="D6571" t="s">
        <v>50757</v>
      </c>
      <c r="E6571" t="s">
        <v>50758</v>
      </c>
      <c r="F6571" t="s">
        <v>50759</v>
      </c>
      <c r="G6571" t="s">
        <v>3917</v>
      </c>
      <c r="H6571">
        <v>43.843800000000002</v>
      </c>
      <c r="I6571">
        <v>44.7</v>
      </c>
      <c r="K6571" t="s">
        <v>50760</v>
      </c>
      <c r="L6571">
        <v>5229</v>
      </c>
      <c r="M6571">
        <v>12995</v>
      </c>
      <c r="N6571" t="s">
        <v>17593</v>
      </c>
      <c r="O6571" t="s">
        <v>50761</v>
      </c>
    </row>
    <row r="6572" spans="1:17" x14ac:dyDescent="0.3">
      <c r="A6572" t="s">
        <v>50762</v>
      </c>
      <c r="B6572" t="s">
        <v>4347</v>
      </c>
      <c r="C6572" t="s">
        <v>50763</v>
      </c>
      <c r="D6572" t="s">
        <v>50764</v>
      </c>
      <c r="E6572" t="s">
        <v>50765</v>
      </c>
      <c r="F6572" t="s">
        <v>50766</v>
      </c>
      <c r="G6572" t="s">
        <v>3917</v>
      </c>
      <c r="H6572">
        <v>43.493000000000002</v>
      </c>
      <c r="I6572">
        <v>46.2</v>
      </c>
      <c r="K6572" t="s">
        <v>50767</v>
      </c>
      <c r="L6572">
        <v>822</v>
      </c>
      <c r="M6572">
        <v>14876</v>
      </c>
      <c r="N6572" t="s">
        <v>8055</v>
      </c>
      <c r="O6572" t="s">
        <v>50768</v>
      </c>
      <c r="Q6572">
        <v>25</v>
      </c>
    </row>
    <row r="6573" spans="1:17" x14ac:dyDescent="0.3">
      <c r="A6573" t="s">
        <v>50769</v>
      </c>
      <c r="B6573" t="s">
        <v>4347</v>
      </c>
      <c r="C6573" t="s">
        <v>50770</v>
      </c>
      <c r="D6573" t="s">
        <v>50771</v>
      </c>
      <c r="E6573" t="s">
        <v>50772</v>
      </c>
      <c r="F6573" t="s">
        <v>50773</v>
      </c>
      <c r="G6573" t="s">
        <v>3917</v>
      </c>
      <c r="H6573">
        <v>38.5779</v>
      </c>
      <c r="I6573">
        <v>46.8</v>
      </c>
      <c r="K6573" t="s">
        <v>50774</v>
      </c>
      <c r="L6573">
        <v>435</v>
      </c>
      <c r="M6573">
        <v>14572</v>
      </c>
      <c r="N6573" t="s">
        <v>7650</v>
      </c>
      <c r="O6573" t="s">
        <v>50775</v>
      </c>
    </row>
    <row r="6574" spans="1:17" x14ac:dyDescent="0.3">
      <c r="A6574" t="s">
        <v>50776</v>
      </c>
      <c r="B6574" t="s">
        <v>4347</v>
      </c>
      <c r="C6574" t="s">
        <v>50777</v>
      </c>
      <c r="D6574" t="s">
        <v>50778</v>
      </c>
      <c r="E6574" t="s">
        <v>50779</v>
      </c>
      <c r="F6574" t="s">
        <v>50780</v>
      </c>
      <c r="G6574" t="s">
        <v>3917</v>
      </c>
      <c r="H6574">
        <v>43.955599999999997</v>
      </c>
      <c r="I6574">
        <v>47.8</v>
      </c>
      <c r="K6574" t="s">
        <v>50781</v>
      </c>
      <c r="L6574">
        <v>1310</v>
      </c>
      <c r="M6574">
        <v>16587</v>
      </c>
      <c r="N6574" t="s">
        <v>7650</v>
      </c>
      <c r="O6574" t="s">
        <v>50782</v>
      </c>
    </row>
    <row r="6575" spans="1:17" x14ac:dyDescent="0.3">
      <c r="A6575" t="s">
        <v>50783</v>
      </c>
      <c r="B6575" t="s">
        <v>4347</v>
      </c>
      <c r="C6575" t="s">
        <v>50784</v>
      </c>
      <c r="D6575" t="s">
        <v>50785</v>
      </c>
      <c r="E6575" t="s">
        <v>50786</v>
      </c>
      <c r="F6575" t="s">
        <v>50787</v>
      </c>
      <c r="G6575" t="s">
        <v>3917</v>
      </c>
      <c r="H6575">
        <v>67.135499999999993</v>
      </c>
      <c r="I6575">
        <v>47.9</v>
      </c>
      <c r="K6575" t="s">
        <v>50788</v>
      </c>
      <c r="L6575">
        <v>1072</v>
      </c>
      <c r="M6575">
        <v>18664</v>
      </c>
      <c r="N6575" t="s">
        <v>13088</v>
      </c>
      <c r="O6575" t="s">
        <v>50789</v>
      </c>
      <c r="Q6575">
        <v>23</v>
      </c>
    </row>
    <row r="6576" spans="1:17" x14ac:dyDescent="0.3">
      <c r="A6576" t="s">
        <v>50790</v>
      </c>
      <c r="B6576" t="s">
        <v>3984</v>
      </c>
      <c r="C6576" t="s">
        <v>50791</v>
      </c>
      <c r="D6576" t="s">
        <v>50792</v>
      </c>
      <c r="E6576" t="s">
        <v>50793</v>
      </c>
      <c r="F6576" t="s">
        <v>50794</v>
      </c>
      <c r="G6576" t="s">
        <v>3917</v>
      </c>
      <c r="H6576">
        <v>18.3569</v>
      </c>
      <c r="I6576">
        <v>44.5</v>
      </c>
      <c r="K6576" t="s">
        <v>50795</v>
      </c>
      <c r="L6576">
        <v>353</v>
      </c>
      <c r="M6576">
        <v>0</v>
      </c>
      <c r="N6576" t="s">
        <v>7735</v>
      </c>
      <c r="O6576" t="s">
        <v>50796</v>
      </c>
      <c r="Q6576">
        <v>25</v>
      </c>
    </row>
    <row r="6577" spans="1:17" x14ac:dyDescent="0.3">
      <c r="A6577" t="s">
        <v>50797</v>
      </c>
      <c r="B6577" t="s">
        <v>4347</v>
      </c>
      <c r="C6577" t="s">
        <v>50798</v>
      </c>
      <c r="D6577" t="s">
        <v>50799</v>
      </c>
      <c r="E6577" t="s">
        <v>50800</v>
      </c>
      <c r="F6577" t="s">
        <v>50801</v>
      </c>
      <c r="G6577" t="s">
        <v>3917</v>
      </c>
      <c r="H6577">
        <v>36.335500000000003</v>
      </c>
      <c r="I6577">
        <v>50.8</v>
      </c>
      <c r="K6577" t="s">
        <v>50802</v>
      </c>
      <c r="L6577">
        <v>1241</v>
      </c>
      <c r="M6577">
        <v>12640</v>
      </c>
      <c r="N6577" t="s">
        <v>13088</v>
      </c>
      <c r="O6577" t="s">
        <v>50803</v>
      </c>
    </row>
    <row r="6578" spans="1:17" x14ac:dyDescent="0.3">
      <c r="A6578" t="s">
        <v>50804</v>
      </c>
      <c r="B6578" t="s">
        <v>4367</v>
      </c>
      <c r="C6578" t="s">
        <v>50805</v>
      </c>
      <c r="D6578" t="s">
        <v>50806</v>
      </c>
      <c r="E6578" t="s">
        <v>9504</v>
      </c>
      <c r="F6578" t="s">
        <v>50807</v>
      </c>
      <c r="G6578" t="s">
        <v>3917</v>
      </c>
      <c r="H6578">
        <v>718.50599999999997</v>
      </c>
      <c r="I6578">
        <v>40.200000000000003</v>
      </c>
      <c r="K6578" t="s">
        <v>50808</v>
      </c>
      <c r="L6578">
        <v>50285</v>
      </c>
      <c r="M6578">
        <v>0</v>
      </c>
      <c r="N6578" t="s">
        <v>7735</v>
      </c>
      <c r="O6578" t="s">
        <v>50809</v>
      </c>
    </row>
    <row r="6579" spans="1:17" x14ac:dyDescent="0.3">
      <c r="A6579" t="s">
        <v>50810</v>
      </c>
      <c r="B6579" t="s">
        <v>4367</v>
      </c>
      <c r="C6579" t="s">
        <v>50811</v>
      </c>
      <c r="D6579" t="s">
        <v>50812</v>
      </c>
      <c r="E6579" t="s">
        <v>9504</v>
      </c>
      <c r="F6579" t="s">
        <v>50813</v>
      </c>
      <c r="G6579" t="s">
        <v>3917</v>
      </c>
      <c r="H6579">
        <v>725.75099999999998</v>
      </c>
      <c r="I6579">
        <v>40.200000000000003</v>
      </c>
      <c r="K6579" t="s">
        <v>50814</v>
      </c>
      <c r="L6579">
        <v>46952</v>
      </c>
      <c r="M6579">
        <v>0</v>
      </c>
      <c r="N6579" t="s">
        <v>7735</v>
      </c>
      <c r="O6579" t="s">
        <v>50815</v>
      </c>
    </row>
    <row r="6580" spans="1:17" x14ac:dyDescent="0.3">
      <c r="A6580" t="s">
        <v>50816</v>
      </c>
      <c r="B6580" t="s">
        <v>4443</v>
      </c>
      <c r="C6580" t="s">
        <v>50817</v>
      </c>
      <c r="D6580" t="s">
        <v>50818</v>
      </c>
      <c r="E6580" t="s">
        <v>9424</v>
      </c>
      <c r="F6580" t="s">
        <v>50819</v>
      </c>
      <c r="G6580" t="s">
        <v>3917</v>
      </c>
      <c r="H6580">
        <v>2208.19</v>
      </c>
      <c r="I6580">
        <v>41</v>
      </c>
      <c r="J6580" t="s">
        <v>50820</v>
      </c>
      <c r="K6580" t="s">
        <v>50821</v>
      </c>
      <c r="L6580">
        <v>15702</v>
      </c>
      <c r="M6580">
        <v>0</v>
      </c>
      <c r="N6580" t="s">
        <v>7735</v>
      </c>
      <c r="O6580" t="s">
        <v>50822</v>
      </c>
    </row>
    <row r="6581" spans="1:17" x14ac:dyDescent="0.3">
      <c r="A6581" t="s">
        <v>50823</v>
      </c>
      <c r="B6581" t="s">
        <v>3912</v>
      </c>
      <c r="C6581" t="s">
        <v>50824</v>
      </c>
      <c r="D6581" t="s">
        <v>50825</v>
      </c>
      <c r="E6581" t="s">
        <v>50826</v>
      </c>
      <c r="F6581" t="s">
        <v>50827</v>
      </c>
      <c r="G6581" t="s">
        <v>3989</v>
      </c>
      <c r="H6581">
        <v>43.502699999999997</v>
      </c>
      <c r="I6581">
        <v>73.3</v>
      </c>
      <c r="K6581" t="s">
        <v>50828</v>
      </c>
      <c r="L6581">
        <v>103</v>
      </c>
      <c r="M6581">
        <v>14446</v>
      </c>
      <c r="N6581" t="s">
        <v>17526</v>
      </c>
      <c r="O6581" t="s">
        <v>50829</v>
      </c>
    </row>
    <row r="6582" spans="1:17" x14ac:dyDescent="0.3">
      <c r="A6582" t="s">
        <v>50830</v>
      </c>
      <c r="B6582" t="s">
        <v>4198</v>
      </c>
      <c r="C6582" t="s">
        <v>50831</v>
      </c>
      <c r="D6582" t="s">
        <v>50832</v>
      </c>
      <c r="E6582" t="s">
        <v>50833</v>
      </c>
      <c r="F6582" t="s">
        <v>50834</v>
      </c>
      <c r="G6582" t="s">
        <v>3917</v>
      </c>
      <c r="H6582">
        <v>46.054099999999998</v>
      </c>
      <c r="I6582">
        <v>48.5</v>
      </c>
      <c r="K6582" t="s">
        <v>50835</v>
      </c>
      <c r="L6582">
        <v>1564</v>
      </c>
      <c r="M6582">
        <v>12256</v>
      </c>
      <c r="N6582" t="s">
        <v>17593</v>
      </c>
      <c r="O6582" t="s">
        <v>50836</v>
      </c>
    </row>
    <row r="6583" spans="1:17" x14ac:dyDescent="0.3">
      <c r="A6583" t="s">
        <v>50837</v>
      </c>
      <c r="B6583" t="s">
        <v>3984</v>
      </c>
      <c r="C6583" t="s">
        <v>50838</v>
      </c>
      <c r="D6583" t="s">
        <v>50839</v>
      </c>
      <c r="E6583" t="s">
        <v>50840</v>
      </c>
      <c r="F6583" t="s">
        <v>50841</v>
      </c>
      <c r="G6583" t="s">
        <v>4048</v>
      </c>
      <c r="H6583">
        <v>9.2646899999999999</v>
      </c>
      <c r="I6583">
        <v>42.431199999999997</v>
      </c>
      <c r="J6583" t="s">
        <v>50842</v>
      </c>
      <c r="L6583">
        <v>8</v>
      </c>
      <c r="M6583">
        <v>4938</v>
      </c>
      <c r="N6583" t="s">
        <v>50843</v>
      </c>
      <c r="O6583" t="s">
        <v>50844</v>
      </c>
    </row>
    <row r="6584" spans="1:17" x14ac:dyDescent="0.3">
      <c r="A6584" t="s">
        <v>50845</v>
      </c>
      <c r="B6584" t="s">
        <v>4347</v>
      </c>
      <c r="C6584" t="s">
        <v>50846</v>
      </c>
      <c r="D6584" t="s">
        <v>50847</v>
      </c>
      <c r="E6584" t="s">
        <v>50848</v>
      </c>
      <c r="F6584" t="s">
        <v>50849</v>
      </c>
      <c r="G6584" t="s">
        <v>4048</v>
      </c>
      <c r="H6584">
        <v>36.926299999999998</v>
      </c>
      <c r="I6584">
        <v>49.245100000000001</v>
      </c>
      <c r="J6584" t="s">
        <v>50850</v>
      </c>
      <c r="L6584">
        <v>13</v>
      </c>
      <c r="M6584">
        <v>0</v>
      </c>
      <c r="N6584" t="s">
        <v>4642</v>
      </c>
      <c r="O6584" t="s">
        <v>50851</v>
      </c>
    </row>
    <row r="6585" spans="1:17" x14ac:dyDescent="0.3">
      <c r="A6585" t="s">
        <v>50852</v>
      </c>
      <c r="B6585" t="s">
        <v>3984</v>
      </c>
      <c r="C6585" t="s">
        <v>50853</v>
      </c>
      <c r="D6585" t="s">
        <v>50854</v>
      </c>
      <c r="E6585" t="s">
        <v>50793</v>
      </c>
      <c r="F6585" t="s">
        <v>50855</v>
      </c>
      <c r="G6585" t="s">
        <v>3917</v>
      </c>
      <c r="H6585">
        <v>14.4246</v>
      </c>
      <c r="I6585">
        <v>44.1</v>
      </c>
      <c r="K6585" t="s">
        <v>50856</v>
      </c>
      <c r="L6585">
        <v>156</v>
      </c>
      <c r="M6585">
        <v>0</v>
      </c>
      <c r="N6585" t="s">
        <v>7735</v>
      </c>
      <c r="O6585" t="s">
        <v>50857</v>
      </c>
      <c r="Q6585">
        <v>25</v>
      </c>
    </row>
    <row r="6586" spans="1:17" x14ac:dyDescent="0.3">
      <c r="A6586" t="s">
        <v>50858</v>
      </c>
      <c r="B6586" t="s">
        <v>4443</v>
      </c>
      <c r="C6586" t="s">
        <v>50859</v>
      </c>
      <c r="D6586" t="s">
        <v>50860</v>
      </c>
      <c r="E6586" t="s">
        <v>50861</v>
      </c>
      <c r="F6586" t="s">
        <v>50862</v>
      </c>
      <c r="G6586" t="s">
        <v>3906</v>
      </c>
      <c r="H6586">
        <v>2686.38</v>
      </c>
      <c r="I6586">
        <v>43.820700000000002</v>
      </c>
      <c r="J6586" t="s">
        <v>50863</v>
      </c>
      <c r="K6586" t="s">
        <v>50864</v>
      </c>
      <c r="L6586">
        <v>524013</v>
      </c>
      <c r="M6586">
        <v>0</v>
      </c>
      <c r="N6586" t="s">
        <v>10127</v>
      </c>
      <c r="O6586" t="s">
        <v>50865</v>
      </c>
    </row>
    <row r="6587" spans="1:17" x14ac:dyDescent="0.3">
      <c r="A6587" t="s">
        <v>50866</v>
      </c>
      <c r="B6587" t="s">
        <v>4198</v>
      </c>
      <c r="C6587" t="s">
        <v>50867</v>
      </c>
      <c r="D6587" t="s">
        <v>50868</v>
      </c>
      <c r="E6587" t="s">
        <v>50869</v>
      </c>
      <c r="F6587" t="s">
        <v>50870</v>
      </c>
      <c r="G6587" t="s">
        <v>3917</v>
      </c>
      <c r="H6587">
        <v>43.601599999999998</v>
      </c>
      <c r="I6587">
        <v>46.8</v>
      </c>
      <c r="K6587" t="s">
        <v>50871</v>
      </c>
      <c r="L6587">
        <v>12478</v>
      </c>
      <c r="M6587">
        <v>12900</v>
      </c>
      <c r="N6587" t="s">
        <v>12976</v>
      </c>
      <c r="O6587" t="s">
        <v>50872</v>
      </c>
    </row>
    <row r="6588" spans="1:17" x14ac:dyDescent="0.3">
      <c r="A6588" t="s">
        <v>3849</v>
      </c>
      <c r="B6588" t="s">
        <v>3984</v>
      </c>
      <c r="C6588" t="s">
        <v>50873</v>
      </c>
      <c r="D6588" t="s">
        <v>50874</v>
      </c>
      <c r="E6588" t="s">
        <v>50875</v>
      </c>
      <c r="F6588" t="s">
        <v>50876</v>
      </c>
      <c r="G6588" t="s">
        <v>3989</v>
      </c>
      <c r="H6588">
        <v>50.412300000000002</v>
      </c>
      <c r="I6588">
        <v>49.5</v>
      </c>
      <c r="K6588" t="s">
        <v>50877</v>
      </c>
      <c r="L6588">
        <v>61</v>
      </c>
      <c r="M6588">
        <v>0</v>
      </c>
      <c r="N6588" t="s">
        <v>8873</v>
      </c>
      <c r="O6588" t="s">
        <v>50878</v>
      </c>
    </row>
    <row r="6589" spans="1:17" x14ac:dyDescent="0.3">
      <c r="A6589" t="s">
        <v>50879</v>
      </c>
      <c r="B6589" t="s">
        <v>4635</v>
      </c>
      <c r="C6589" t="s">
        <v>50880</v>
      </c>
      <c r="D6589" t="s">
        <v>50881</v>
      </c>
      <c r="E6589" t="s">
        <v>50882</v>
      </c>
      <c r="F6589" t="s">
        <v>50883</v>
      </c>
      <c r="G6589" t="s">
        <v>3917</v>
      </c>
      <c r="H6589">
        <v>1067.6300000000001</v>
      </c>
      <c r="I6589">
        <v>39.9</v>
      </c>
      <c r="K6589" t="s">
        <v>50884</v>
      </c>
      <c r="L6589">
        <v>2869</v>
      </c>
      <c r="M6589">
        <v>14256</v>
      </c>
      <c r="N6589" t="s">
        <v>9756</v>
      </c>
      <c r="O6589" t="s">
        <v>50885</v>
      </c>
    </row>
    <row r="6590" spans="1:17" x14ac:dyDescent="0.3">
      <c r="A6590" t="s">
        <v>50886</v>
      </c>
      <c r="B6590" t="s">
        <v>4043</v>
      </c>
      <c r="C6590" t="s">
        <v>50887</v>
      </c>
      <c r="D6590" t="s">
        <v>50888</v>
      </c>
      <c r="E6590" t="s">
        <v>50889</v>
      </c>
      <c r="F6590" t="s">
        <v>50890</v>
      </c>
      <c r="G6590" t="s">
        <v>3989</v>
      </c>
      <c r="H6590">
        <v>35.3003</v>
      </c>
      <c r="I6590">
        <v>52.8</v>
      </c>
      <c r="K6590" t="s">
        <v>50891</v>
      </c>
      <c r="L6590">
        <v>340</v>
      </c>
      <c r="M6590">
        <v>0</v>
      </c>
      <c r="N6590" t="s">
        <v>9822</v>
      </c>
      <c r="O6590" t="s">
        <v>50892</v>
      </c>
    </row>
    <row r="6591" spans="1:17" x14ac:dyDescent="0.3">
      <c r="A6591" t="s">
        <v>50893</v>
      </c>
      <c r="B6591" t="s">
        <v>4198</v>
      </c>
      <c r="C6591" t="s">
        <v>50894</v>
      </c>
      <c r="D6591" t="s">
        <v>50895</v>
      </c>
      <c r="E6591" t="s">
        <v>50896</v>
      </c>
      <c r="F6591" t="s">
        <v>50897</v>
      </c>
      <c r="G6591" t="s">
        <v>3917</v>
      </c>
      <c r="H6591">
        <v>8.8597000000000001</v>
      </c>
      <c r="I6591">
        <v>31.5</v>
      </c>
      <c r="K6591" t="s">
        <v>50898</v>
      </c>
      <c r="L6591">
        <v>1754</v>
      </c>
      <c r="M6591">
        <v>3639</v>
      </c>
      <c r="N6591" t="s">
        <v>12976</v>
      </c>
      <c r="O6591" t="s">
        <v>50899</v>
      </c>
    </row>
    <row r="6592" spans="1:17" x14ac:dyDescent="0.3">
      <c r="A6592" t="s">
        <v>701</v>
      </c>
      <c r="B6592" t="s">
        <v>3984</v>
      </c>
      <c r="C6592" t="s">
        <v>50900</v>
      </c>
      <c r="D6592" t="s">
        <v>50901</v>
      </c>
      <c r="E6592" t="s">
        <v>50902</v>
      </c>
      <c r="F6592" t="s">
        <v>50903</v>
      </c>
      <c r="G6592" t="s">
        <v>3989</v>
      </c>
      <c r="H6592">
        <v>53.087800000000001</v>
      </c>
      <c r="I6592">
        <v>53</v>
      </c>
      <c r="K6592" t="s">
        <v>50904</v>
      </c>
      <c r="L6592">
        <v>407</v>
      </c>
      <c r="M6592">
        <v>0</v>
      </c>
      <c r="N6592" t="s">
        <v>12976</v>
      </c>
      <c r="O6592" t="s">
        <v>50905</v>
      </c>
    </row>
    <row r="6593" spans="1:16" x14ac:dyDescent="0.3">
      <c r="A6593" t="s">
        <v>50906</v>
      </c>
      <c r="B6593" t="s">
        <v>3923</v>
      </c>
      <c r="C6593" t="s">
        <v>50907</v>
      </c>
      <c r="D6593" t="s">
        <v>50908</v>
      </c>
      <c r="E6593" t="s">
        <v>50909</v>
      </c>
      <c r="F6593" t="s">
        <v>50910</v>
      </c>
      <c r="G6593" t="s">
        <v>3917</v>
      </c>
      <c r="H6593">
        <v>216.21199999999999</v>
      </c>
      <c r="I6593">
        <v>34.4</v>
      </c>
      <c r="K6593" t="s">
        <v>50911</v>
      </c>
      <c r="L6593">
        <v>37106</v>
      </c>
      <c r="M6593">
        <v>0</v>
      </c>
      <c r="N6593" t="s">
        <v>12976</v>
      </c>
      <c r="O6593" t="s">
        <v>50912</v>
      </c>
    </row>
    <row r="6594" spans="1:16" x14ac:dyDescent="0.3">
      <c r="A6594" t="s">
        <v>50913</v>
      </c>
      <c r="B6594" t="s">
        <v>3984</v>
      </c>
      <c r="C6594" t="s">
        <v>50914</v>
      </c>
      <c r="D6594" t="s">
        <v>50915</v>
      </c>
      <c r="E6594" t="s">
        <v>50916</v>
      </c>
      <c r="F6594" t="s">
        <v>50917</v>
      </c>
      <c r="G6594" t="s">
        <v>3917</v>
      </c>
      <c r="H6594">
        <v>36.245899999999999</v>
      </c>
      <c r="I6594">
        <v>49.2</v>
      </c>
      <c r="K6594" t="s">
        <v>50918</v>
      </c>
      <c r="L6594">
        <v>438</v>
      </c>
      <c r="M6594">
        <v>12935</v>
      </c>
      <c r="N6594" t="s">
        <v>12976</v>
      </c>
      <c r="O6594" t="s">
        <v>50919</v>
      </c>
    </row>
    <row r="6595" spans="1:16" x14ac:dyDescent="0.3">
      <c r="A6595" t="s">
        <v>50920</v>
      </c>
      <c r="B6595" t="s">
        <v>4198</v>
      </c>
      <c r="C6595" t="s">
        <v>50921</v>
      </c>
      <c r="D6595" t="s">
        <v>50922</v>
      </c>
      <c r="E6595" t="s">
        <v>50923</v>
      </c>
      <c r="F6595" t="s">
        <v>50924</v>
      </c>
      <c r="G6595" t="s">
        <v>3917</v>
      </c>
      <c r="H6595">
        <v>45.702300000000001</v>
      </c>
      <c r="I6595">
        <v>47.2</v>
      </c>
      <c r="K6595" t="s">
        <v>50925</v>
      </c>
      <c r="L6595">
        <v>1260</v>
      </c>
      <c r="M6595">
        <v>11284</v>
      </c>
      <c r="N6595" t="s">
        <v>12976</v>
      </c>
      <c r="O6595" t="s">
        <v>50926</v>
      </c>
    </row>
    <row r="6596" spans="1:16" x14ac:dyDescent="0.3">
      <c r="A6596" t="s">
        <v>50927</v>
      </c>
      <c r="B6596" t="s">
        <v>4198</v>
      </c>
      <c r="C6596" t="s">
        <v>50928</v>
      </c>
      <c r="D6596" t="s">
        <v>50929</v>
      </c>
      <c r="E6596" t="s">
        <v>50930</v>
      </c>
      <c r="F6596" t="s">
        <v>50931</v>
      </c>
      <c r="G6596" t="s">
        <v>3917</v>
      </c>
      <c r="H6596">
        <v>39.048299999999998</v>
      </c>
      <c r="I6596">
        <v>44.3</v>
      </c>
      <c r="K6596" t="s">
        <v>50932</v>
      </c>
      <c r="L6596">
        <v>3653</v>
      </c>
      <c r="M6596">
        <v>11098</v>
      </c>
      <c r="N6596" t="s">
        <v>12976</v>
      </c>
      <c r="O6596" t="s">
        <v>50933</v>
      </c>
    </row>
    <row r="6597" spans="1:16" x14ac:dyDescent="0.3">
      <c r="A6597" t="s">
        <v>50934</v>
      </c>
      <c r="B6597" t="s">
        <v>4198</v>
      </c>
      <c r="C6597" t="s">
        <v>50935</v>
      </c>
      <c r="D6597" t="s">
        <v>50936</v>
      </c>
      <c r="E6597" t="s">
        <v>50937</v>
      </c>
      <c r="F6597" t="s">
        <v>50938</v>
      </c>
      <c r="G6597" t="s">
        <v>3917</v>
      </c>
      <c r="H6597">
        <v>41.421700000000001</v>
      </c>
      <c r="I6597">
        <v>48.5</v>
      </c>
      <c r="K6597" t="s">
        <v>50939</v>
      </c>
      <c r="L6597">
        <v>2928</v>
      </c>
      <c r="M6597">
        <v>11687</v>
      </c>
      <c r="N6597" t="s">
        <v>12976</v>
      </c>
      <c r="O6597" t="s">
        <v>50940</v>
      </c>
    </row>
    <row r="6598" spans="1:16" x14ac:dyDescent="0.3">
      <c r="A6598" t="s">
        <v>50941</v>
      </c>
      <c r="B6598" t="s">
        <v>4198</v>
      </c>
      <c r="C6598">
        <v>1230</v>
      </c>
      <c r="D6598" t="s">
        <v>50942</v>
      </c>
      <c r="E6598" t="s">
        <v>50943</v>
      </c>
      <c r="F6598" t="s">
        <v>50944</v>
      </c>
      <c r="G6598" t="s">
        <v>3917</v>
      </c>
      <c r="H6598">
        <v>42.942999999999998</v>
      </c>
      <c r="I6598">
        <v>47.5</v>
      </c>
      <c r="K6598" t="s">
        <v>50945</v>
      </c>
      <c r="L6598">
        <v>3044</v>
      </c>
      <c r="M6598">
        <v>12079</v>
      </c>
      <c r="N6598" t="s">
        <v>12976</v>
      </c>
      <c r="O6598" t="s">
        <v>50946</v>
      </c>
    </row>
    <row r="6599" spans="1:16" x14ac:dyDescent="0.3">
      <c r="A6599" t="s">
        <v>50947</v>
      </c>
      <c r="B6599" t="s">
        <v>4198</v>
      </c>
      <c r="C6599" t="s">
        <v>50948</v>
      </c>
      <c r="D6599" t="s">
        <v>50949</v>
      </c>
      <c r="E6599" t="s">
        <v>50950</v>
      </c>
      <c r="F6599" t="s">
        <v>50951</v>
      </c>
      <c r="G6599" t="s">
        <v>3917</v>
      </c>
      <c r="H6599">
        <v>38.094200000000001</v>
      </c>
      <c r="I6599">
        <v>48.5</v>
      </c>
      <c r="K6599" t="s">
        <v>50952</v>
      </c>
      <c r="L6599">
        <v>2579</v>
      </c>
      <c r="M6599">
        <v>11339</v>
      </c>
      <c r="N6599" t="s">
        <v>12976</v>
      </c>
      <c r="O6599" t="s">
        <v>50953</v>
      </c>
    </row>
    <row r="6600" spans="1:16" x14ac:dyDescent="0.3">
      <c r="A6600" t="s">
        <v>50954</v>
      </c>
      <c r="B6600" t="s">
        <v>3923</v>
      </c>
      <c r="C6600" t="s">
        <v>50955</v>
      </c>
      <c r="D6600" t="s">
        <v>50956</v>
      </c>
      <c r="E6600" t="s">
        <v>50957</v>
      </c>
      <c r="F6600" t="s">
        <v>50958</v>
      </c>
      <c r="G6600" t="s">
        <v>3906</v>
      </c>
      <c r="H6600">
        <v>328.089</v>
      </c>
      <c r="I6600">
        <v>33.093600000000002</v>
      </c>
      <c r="J6600" t="s">
        <v>50959</v>
      </c>
      <c r="K6600" t="s">
        <v>50960</v>
      </c>
      <c r="L6600">
        <v>29</v>
      </c>
      <c r="M6600">
        <v>29822</v>
      </c>
      <c r="N6600" t="s">
        <v>5829</v>
      </c>
      <c r="O6600" t="s">
        <v>50961</v>
      </c>
    </row>
    <row r="6601" spans="1:16" x14ac:dyDescent="0.3">
      <c r="A6601" t="s">
        <v>732</v>
      </c>
      <c r="B6601" t="s">
        <v>4347</v>
      </c>
      <c r="C6601" t="s">
        <v>50962</v>
      </c>
      <c r="D6601" t="s">
        <v>50963</v>
      </c>
      <c r="E6601" t="s">
        <v>50964</v>
      </c>
      <c r="F6601" t="s">
        <v>50965</v>
      </c>
      <c r="G6601" t="s">
        <v>3989</v>
      </c>
      <c r="H6601">
        <v>40.732999999999997</v>
      </c>
      <c r="I6601">
        <v>51.4</v>
      </c>
      <c r="K6601" t="s">
        <v>50966</v>
      </c>
      <c r="L6601">
        <v>76</v>
      </c>
      <c r="M6601">
        <v>13337</v>
      </c>
      <c r="N6601" t="s">
        <v>16301</v>
      </c>
      <c r="O6601" t="s">
        <v>50967</v>
      </c>
    </row>
    <row r="6602" spans="1:16" x14ac:dyDescent="0.3">
      <c r="A6602" t="s">
        <v>50968</v>
      </c>
      <c r="B6602" t="s">
        <v>4226</v>
      </c>
      <c r="C6602" t="s">
        <v>50969</v>
      </c>
      <c r="D6602" t="s">
        <v>50970</v>
      </c>
      <c r="E6602" t="s">
        <v>47167</v>
      </c>
      <c r="F6602" t="s">
        <v>50971</v>
      </c>
      <c r="G6602" t="s">
        <v>3917</v>
      </c>
      <c r="H6602">
        <v>390.74599999999998</v>
      </c>
      <c r="I6602">
        <v>31.3</v>
      </c>
      <c r="K6602" t="s">
        <v>50972</v>
      </c>
      <c r="L6602">
        <v>45019</v>
      </c>
      <c r="M6602">
        <v>0</v>
      </c>
      <c r="N6602" t="s">
        <v>47136</v>
      </c>
      <c r="O6602" t="s">
        <v>50973</v>
      </c>
    </row>
    <row r="6603" spans="1:16" x14ac:dyDescent="0.3">
      <c r="A6603" t="s">
        <v>50974</v>
      </c>
      <c r="B6603" t="s">
        <v>3984</v>
      </c>
      <c r="C6603" t="s">
        <v>50975</v>
      </c>
      <c r="D6603" t="s">
        <v>50976</v>
      </c>
      <c r="E6603" t="s">
        <v>50977</v>
      </c>
      <c r="F6603" t="s">
        <v>50978</v>
      </c>
      <c r="G6603" t="s">
        <v>3917</v>
      </c>
      <c r="H6603">
        <v>57.408499999999997</v>
      </c>
      <c r="I6603">
        <v>41.6</v>
      </c>
      <c r="K6603" t="s">
        <v>50979</v>
      </c>
      <c r="L6603">
        <v>267</v>
      </c>
      <c r="M6603">
        <v>16783</v>
      </c>
      <c r="N6603" t="s">
        <v>31871</v>
      </c>
      <c r="O6603" t="s">
        <v>50980</v>
      </c>
    </row>
    <row r="6604" spans="1:16" x14ac:dyDescent="0.3">
      <c r="A6604" t="s">
        <v>50981</v>
      </c>
      <c r="B6604" t="s">
        <v>4226</v>
      </c>
      <c r="D6604" t="s">
        <v>50982</v>
      </c>
      <c r="E6604" t="s">
        <v>50983</v>
      </c>
      <c r="F6604" t="s">
        <v>50984</v>
      </c>
      <c r="G6604" t="s">
        <v>3917</v>
      </c>
      <c r="H6604">
        <v>429.428</v>
      </c>
      <c r="I6604">
        <v>34.700000000000003</v>
      </c>
      <c r="K6604" t="s">
        <v>50985</v>
      </c>
      <c r="L6604">
        <v>1515</v>
      </c>
      <c r="M6604">
        <v>0</v>
      </c>
      <c r="N6604" t="s">
        <v>7910</v>
      </c>
      <c r="O6604" t="s">
        <v>50986</v>
      </c>
    </row>
    <row r="6605" spans="1:16" x14ac:dyDescent="0.3">
      <c r="A6605" t="s">
        <v>50987</v>
      </c>
      <c r="B6605" t="s">
        <v>4226</v>
      </c>
      <c r="D6605" t="s">
        <v>50988</v>
      </c>
      <c r="E6605" t="s">
        <v>50989</v>
      </c>
      <c r="F6605" t="s">
        <v>50990</v>
      </c>
      <c r="G6605" t="s">
        <v>3906</v>
      </c>
      <c r="H6605">
        <v>408.137</v>
      </c>
      <c r="I6605">
        <v>37.876899999999999</v>
      </c>
      <c r="J6605" t="s">
        <v>50991</v>
      </c>
      <c r="K6605" t="s">
        <v>50992</v>
      </c>
      <c r="L6605">
        <v>87</v>
      </c>
      <c r="M6605">
        <v>17675</v>
      </c>
      <c r="N6605" t="s">
        <v>50993</v>
      </c>
      <c r="O6605" t="s">
        <v>50994</v>
      </c>
      <c r="P6605" t="s">
        <v>50995</v>
      </c>
    </row>
    <row r="6606" spans="1:16" x14ac:dyDescent="0.3">
      <c r="A6606" t="s">
        <v>50996</v>
      </c>
      <c r="B6606" t="s">
        <v>4267</v>
      </c>
      <c r="C6606" t="s">
        <v>50997</v>
      </c>
      <c r="D6606" t="s">
        <v>50998</v>
      </c>
      <c r="E6606" t="s">
        <v>50999</v>
      </c>
      <c r="F6606" t="s">
        <v>51000</v>
      </c>
      <c r="G6606" t="s">
        <v>3917</v>
      </c>
      <c r="H6606">
        <v>9.95871</v>
      </c>
      <c r="I6606">
        <v>33.799999999999997</v>
      </c>
      <c r="K6606" t="s">
        <v>51001</v>
      </c>
      <c r="L6606">
        <v>89</v>
      </c>
      <c r="M6606">
        <v>0</v>
      </c>
      <c r="N6606" t="s">
        <v>7519</v>
      </c>
      <c r="O6606" t="s">
        <v>51002</v>
      </c>
    </row>
    <row r="6607" spans="1:16" x14ac:dyDescent="0.3">
      <c r="A6607" t="s">
        <v>51003</v>
      </c>
      <c r="B6607" t="s">
        <v>4226</v>
      </c>
      <c r="C6607" t="s">
        <v>51004</v>
      </c>
      <c r="D6607" t="s">
        <v>51005</v>
      </c>
      <c r="E6607" t="s">
        <v>51006</v>
      </c>
      <c r="F6607" t="s">
        <v>51007</v>
      </c>
      <c r="G6607" t="s">
        <v>3917</v>
      </c>
      <c r="H6607">
        <v>270.47300000000001</v>
      </c>
      <c r="I6607">
        <v>38.6</v>
      </c>
      <c r="K6607" t="s">
        <v>51008</v>
      </c>
      <c r="L6607">
        <v>11479</v>
      </c>
      <c r="M6607">
        <v>0</v>
      </c>
      <c r="N6607" t="s">
        <v>7519</v>
      </c>
      <c r="O6607" t="s">
        <v>51009</v>
      </c>
    </row>
    <row r="6608" spans="1:16" x14ac:dyDescent="0.3">
      <c r="A6608" t="s">
        <v>51010</v>
      </c>
      <c r="B6608" t="s">
        <v>3984</v>
      </c>
      <c r="C6608" t="s">
        <v>51011</v>
      </c>
      <c r="D6608" t="s">
        <v>51012</v>
      </c>
      <c r="E6608" t="s">
        <v>43508</v>
      </c>
      <c r="F6608" t="s">
        <v>51013</v>
      </c>
      <c r="G6608" t="s">
        <v>3989</v>
      </c>
      <c r="H6608">
        <v>38.7712</v>
      </c>
      <c r="I6608">
        <v>52.2</v>
      </c>
      <c r="K6608" t="s">
        <v>51014</v>
      </c>
      <c r="L6608">
        <v>41</v>
      </c>
      <c r="M6608">
        <v>0</v>
      </c>
      <c r="N6608" t="s">
        <v>5838</v>
      </c>
      <c r="O6608" t="s">
        <v>51015</v>
      </c>
    </row>
    <row r="6609" spans="1:17" x14ac:dyDescent="0.3">
      <c r="A6609" t="s">
        <v>358</v>
      </c>
      <c r="B6609" t="s">
        <v>3984</v>
      </c>
      <c r="C6609" t="s">
        <v>51016</v>
      </c>
      <c r="D6609" t="s">
        <v>51017</v>
      </c>
      <c r="E6609" t="s">
        <v>43508</v>
      </c>
      <c r="F6609" t="s">
        <v>51018</v>
      </c>
      <c r="G6609" t="s">
        <v>3989</v>
      </c>
      <c r="H6609">
        <v>38.9955</v>
      </c>
      <c r="I6609">
        <v>52.8</v>
      </c>
      <c r="K6609" t="s">
        <v>51019</v>
      </c>
      <c r="L6609">
        <v>22</v>
      </c>
      <c r="M6609">
        <v>0</v>
      </c>
      <c r="N6609" t="s">
        <v>5838</v>
      </c>
      <c r="O6609" t="s">
        <v>51020</v>
      </c>
    </row>
    <row r="6610" spans="1:17" x14ac:dyDescent="0.3">
      <c r="A6610" t="s">
        <v>51021</v>
      </c>
      <c r="B6610" t="s">
        <v>3984</v>
      </c>
      <c r="C6610" t="s">
        <v>51022</v>
      </c>
      <c r="D6610" t="s">
        <v>51023</v>
      </c>
      <c r="E6610" t="s">
        <v>43508</v>
      </c>
      <c r="F6610" t="s">
        <v>51024</v>
      </c>
      <c r="G6610" t="s">
        <v>3989</v>
      </c>
      <c r="H6610">
        <v>35.098100000000002</v>
      </c>
      <c r="I6610">
        <v>54.7</v>
      </c>
      <c r="K6610" t="s">
        <v>51025</v>
      </c>
      <c r="L6610">
        <v>434</v>
      </c>
      <c r="M6610">
        <v>0</v>
      </c>
      <c r="N6610" t="s">
        <v>5838</v>
      </c>
      <c r="O6610" t="s">
        <v>51026</v>
      </c>
      <c r="Q6610">
        <v>24</v>
      </c>
    </row>
    <row r="6611" spans="1:17" x14ac:dyDescent="0.3">
      <c r="A6611" t="s">
        <v>3732</v>
      </c>
      <c r="B6611" t="s">
        <v>3984</v>
      </c>
      <c r="C6611" t="s">
        <v>51027</v>
      </c>
      <c r="D6611" t="s">
        <v>51028</v>
      </c>
      <c r="E6611" t="s">
        <v>51029</v>
      </c>
      <c r="F6611" t="s">
        <v>51030</v>
      </c>
      <c r="G6611" t="s">
        <v>3989</v>
      </c>
      <c r="H6611">
        <v>36.777500000000003</v>
      </c>
      <c r="I6611">
        <v>49.2</v>
      </c>
      <c r="K6611" t="s">
        <v>51031</v>
      </c>
      <c r="L6611">
        <v>8</v>
      </c>
      <c r="M6611">
        <v>0</v>
      </c>
      <c r="N6611" t="s">
        <v>5838</v>
      </c>
      <c r="O6611" t="s">
        <v>51032</v>
      </c>
      <c r="Q6611">
        <v>24</v>
      </c>
    </row>
    <row r="6612" spans="1:17" x14ac:dyDescent="0.3">
      <c r="A6612" t="s">
        <v>51033</v>
      </c>
      <c r="B6612" t="s">
        <v>3984</v>
      </c>
      <c r="C6612" t="s">
        <v>51034</v>
      </c>
      <c r="D6612" t="s">
        <v>51035</v>
      </c>
      <c r="E6612" t="s">
        <v>51029</v>
      </c>
      <c r="F6612" t="s">
        <v>51036</v>
      </c>
      <c r="G6612" t="s">
        <v>3989</v>
      </c>
      <c r="H6612">
        <v>38.8508</v>
      </c>
      <c r="I6612">
        <v>48.9</v>
      </c>
      <c r="K6612" t="s">
        <v>51037</v>
      </c>
      <c r="L6612">
        <v>11</v>
      </c>
      <c r="M6612">
        <v>0</v>
      </c>
      <c r="N6612" t="s">
        <v>5838</v>
      </c>
      <c r="O6612" t="s">
        <v>51038</v>
      </c>
      <c r="Q6612">
        <v>26</v>
      </c>
    </row>
    <row r="6613" spans="1:17" x14ac:dyDescent="0.3">
      <c r="A6613" t="s">
        <v>51039</v>
      </c>
      <c r="B6613" t="s">
        <v>4198</v>
      </c>
      <c r="C6613" t="s">
        <v>51040</v>
      </c>
      <c r="D6613" t="s">
        <v>51041</v>
      </c>
      <c r="E6613" t="s">
        <v>51042</v>
      </c>
      <c r="F6613" t="s">
        <v>51043</v>
      </c>
      <c r="G6613" t="s">
        <v>3917</v>
      </c>
      <c r="H6613">
        <v>35.139600000000002</v>
      </c>
      <c r="I6613">
        <v>42.2</v>
      </c>
      <c r="K6613" t="s">
        <v>51044</v>
      </c>
      <c r="L6613">
        <v>2963</v>
      </c>
      <c r="M6613">
        <v>10180</v>
      </c>
      <c r="N6613" t="s">
        <v>5838</v>
      </c>
      <c r="O6613" t="s">
        <v>51045</v>
      </c>
    </row>
    <row r="6614" spans="1:17" x14ac:dyDescent="0.3">
      <c r="A6614" t="s">
        <v>51046</v>
      </c>
      <c r="B6614" t="s">
        <v>4198</v>
      </c>
      <c r="C6614" t="s">
        <v>51047</v>
      </c>
      <c r="D6614" t="s">
        <v>51048</v>
      </c>
      <c r="E6614" t="s">
        <v>51049</v>
      </c>
      <c r="F6614" t="s">
        <v>51050</v>
      </c>
      <c r="G6614" t="s">
        <v>3917</v>
      </c>
      <c r="H6614">
        <v>37.625399999999999</v>
      </c>
      <c r="I6614">
        <v>43.4</v>
      </c>
      <c r="K6614" t="s">
        <v>51051</v>
      </c>
      <c r="L6614">
        <v>3418</v>
      </c>
      <c r="M6614">
        <v>11400</v>
      </c>
      <c r="N6614" t="s">
        <v>5838</v>
      </c>
      <c r="O6614" t="s">
        <v>51052</v>
      </c>
    </row>
    <row r="6615" spans="1:17" x14ac:dyDescent="0.3">
      <c r="A6615" t="s">
        <v>51053</v>
      </c>
      <c r="B6615" t="s">
        <v>4198</v>
      </c>
      <c r="C6615" t="s">
        <v>51054</v>
      </c>
      <c r="D6615" t="s">
        <v>51055</v>
      </c>
      <c r="E6615" t="s">
        <v>51056</v>
      </c>
      <c r="F6615" t="s">
        <v>51057</v>
      </c>
      <c r="G6615" t="s">
        <v>3917</v>
      </c>
      <c r="H6615">
        <v>37.767099999999999</v>
      </c>
      <c r="I6615">
        <v>43.3</v>
      </c>
      <c r="K6615" t="s">
        <v>51058</v>
      </c>
      <c r="L6615">
        <v>3089</v>
      </c>
      <c r="M6615">
        <v>11643</v>
      </c>
      <c r="N6615" t="s">
        <v>5838</v>
      </c>
      <c r="O6615" t="s">
        <v>51059</v>
      </c>
    </row>
    <row r="6616" spans="1:17" x14ac:dyDescent="0.3">
      <c r="A6616" t="s">
        <v>51060</v>
      </c>
      <c r="B6616" t="s">
        <v>4198</v>
      </c>
      <c r="C6616" t="s">
        <v>51061</v>
      </c>
      <c r="D6616" t="s">
        <v>51062</v>
      </c>
      <c r="E6616" t="s">
        <v>51063</v>
      </c>
      <c r="F6616" t="s">
        <v>51064</v>
      </c>
      <c r="G6616" t="s">
        <v>3917</v>
      </c>
      <c r="H6616">
        <v>39.1648</v>
      </c>
      <c r="I6616">
        <v>50.5</v>
      </c>
      <c r="K6616" t="s">
        <v>51065</v>
      </c>
      <c r="L6616">
        <v>2632</v>
      </c>
      <c r="M6616">
        <v>10413</v>
      </c>
      <c r="N6616" t="s">
        <v>5838</v>
      </c>
      <c r="O6616" t="s">
        <v>51066</v>
      </c>
    </row>
    <row r="6617" spans="1:17" x14ac:dyDescent="0.3">
      <c r="A6617" t="s">
        <v>51067</v>
      </c>
      <c r="B6617" t="s">
        <v>4198</v>
      </c>
      <c r="C6617" t="s">
        <v>51068</v>
      </c>
      <c r="D6617" t="s">
        <v>51069</v>
      </c>
      <c r="E6617" t="s">
        <v>51070</v>
      </c>
      <c r="F6617" t="s">
        <v>51071</v>
      </c>
      <c r="G6617" t="s">
        <v>3917</v>
      </c>
      <c r="H6617">
        <v>29.169</v>
      </c>
      <c r="I6617">
        <v>46.3</v>
      </c>
      <c r="K6617" t="s">
        <v>51072</v>
      </c>
      <c r="L6617">
        <v>2079</v>
      </c>
      <c r="M6617">
        <v>8465</v>
      </c>
      <c r="N6617" t="s">
        <v>5838</v>
      </c>
      <c r="O6617" t="s">
        <v>51073</v>
      </c>
    </row>
    <row r="6618" spans="1:17" x14ac:dyDescent="0.3">
      <c r="A6618" t="s">
        <v>51074</v>
      </c>
      <c r="B6618" t="s">
        <v>4198</v>
      </c>
      <c r="C6618" t="s">
        <v>51075</v>
      </c>
      <c r="D6618" t="s">
        <v>51076</v>
      </c>
      <c r="E6618" t="s">
        <v>51077</v>
      </c>
      <c r="F6618" t="s">
        <v>51078</v>
      </c>
      <c r="G6618" t="s">
        <v>3917</v>
      </c>
      <c r="H6618">
        <v>49.262999999999998</v>
      </c>
      <c r="I6618">
        <v>47.8</v>
      </c>
      <c r="K6618" t="s">
        <v>51079</v>
      </c>
      <c r="L6618">
        <v>3359</v>
      </c>
      <c r="M6618">
        <v>12723</v>
      </c>
      <c r="N6618" t="s">
        <v>5838</v>
      </c>
      <c r="O6618" t="s">
        <v>51080</v>
      </c>
    </row>
    <row r="6619" spans="1:17" x14ac:dyDescent="0.3">
      <c r="A6619" t="s">
        <v>51081</v>
      </c>
      <c r="B6619" t="s">
        <v>4198</v>
      </c>
      <c r="C6619" t="s">
        <v>51082</v>
      </c>
      <c r="D6619" t="s">
        <v>51083</v>
      </c>
      <c r="E6619" t="s">
        <v>51084</v>
      </c>
      <c r="F6619" t="s">
        <v>51085</v>
      </c>
      <c r="G6619" t="s">
        <v>3917</v>
      </c>
      <c r="H6619">
        <v>36.978099999999998</v>
      </c>
      <c r="I6619">
        <v>47.9</v>
      </c>
      <c r="K6619" t="s">
        <v>51086</v>
      </c>
      <c r="L6619">
        <v>1938</v>
      </c>
      <c r="M6619">
        <v>10471</v>
      </c>
      <c r="N6619" t="s">
        <v>5838</v>
      </c>
      <c r="O6619" t="s">
        <v>51087</v>
      </c>
    </row>
    <row r="6620" spans="1:17" x14ac:dyDescent="0.3">
      <c r="A6620" t="s">
        <v>51088</v>
      </c>
      <c r="B6620" t="s">
        <v>4198</v>
      </c>
      <c r="C6620" t="s">
        <v>51089</v>
      </c>
      <c r="D6620" t="s">
        <v>51090</v>
      </c>
      <c r="E6620" t="s">
        <v>51091</v>
      </c>
      <c r="F6620" t="s">
        <v>51092</v>
      </c>
      <c r="G6620" t="s">
        <v>3917</v>
      </c>
      <c r="H6620">
        <v>34.232900000000001</v>
      </c>
      <c r="I6620">
        <v>47</v>
      </c>
      <c r="K6620" t="s">
        <v>51093</v>
      </c>
      <c r="L6620">
        <v>1180</v>
      </c>
      <c r="M6620">
        <v>8361</v>
      </c>
      <c r="N6620" t="s">
        <v>5838</v>
      </c>
      <c r="O6620" t="s">
        <v>51094</v>
      </c>
    </row>
    <row r="6621" spans="1:17" x14ac:dyDescent="0.3">
      <c r="A6621" t="s">
        <v>51095</v>
      </c>
      <c r="B6621" t="s">
        <v>4198</v>
      </c>
      <c r="C6621" t="s">
        <v>51096</v>
      </c>
      <c r="D6621" t="s">
        <v>51097</v>
      </c>
      <c r="E6621" t="s">
        <v>51098</v>
      </c>
      <c r="F6621" t="s">
        <v>51099</v>
      </c>
      <c r="G6621" t="s">
        <v>3917</v>
      </c>
      <c r="H6621">
        <v>36.027799999999999</v>
      </c>
      <c r="I6621">
        <v>48.9</v>
      </c>
      <c r="K6621" t="s">
        <v>51100</v>
      </c>
      <c r="L6621">
        <v>3523</v>
      </c>
      <c r="M6621">
        <v>10546</v>
      </c>
      <c r="N6621" t="s">
        <v>5838</v>
      </c>
      <c r="O6621" t="s">
        <v>51101</v>
      </c>
    </row>
    <row r="6622" spans="1:17" x14ac:dyDescent="0.3">
      <c r="A6622" t="s">
        <v>51102</v>
      </c>
      <c r="B6622" t="s">
        <v>4198</v>
      </c>
      <c r="C6622" t="s">
        <v>51103</v>
      </c>
      <c r="D6622" t="s">
        <v>51104</v>
      </c>
      <c r="E6622" t="s">
        <v>51105</v>
      </c>
      <c r="F6622" t="s">
        <v>51106</v>
      </c>
      <c r="G6622" t="s">
        <v>3917</v>
      </c>
      <c r="H6622">
        <v>45.064</v>
      </c>
      <c r="I6622">
        <v>49</v>
      </c>
      <c r="K6622" t="s">
        <v>51107</v>
      </c>
      <c r="L6622">
        <v>2509</v>
      </c>
      <c r="M6622">
        <v>12544</v>
      </c>
      <c r="N6622" t="s">
        <v>5838</v>
      </c>
      <c r="O6622" t="s">
        <v>51108</v>
      </c>
    </row>
    <row r="6623" spans="1:17" x14ac:dyDescent="0.3">
      <c r="A6623" t="s">
        <v>51109</v>
      </c>
      <c r="B6623" t="s">
        <v>4198</v>
      </c>
      <c r="C6623" t="s">
        <v>51110</v>
      </c>
      <c r="D6623" t="s">
        <v>51111</v>
      </c>
      <c r="E6623" t="s">
        <v>51112</v>
      </c>
      <c r="F6623" t="s">
        <v>51113</v>
      </c>
      <c r="G6623" t="s">
        <v>3917</v>
      </c>
      <c r="H6623">
        <v>49.302900000000001</v>
      </c>
      <c r="I6623">
        <v>47.4</v>
      </c>
      <c r="K6623" t="s">
        <v>51114</v>
      </c>
      <c r="L6623">
        <v>4189</v>
      </c>
      <c r="M6623">
        <v>12750</v>
      </c>
      <c r="N6623" t="s">
        <v>5838</v>
      </c>
      <c r="O6623" t="s">
        <v>51115</v>
      </c>
    </row>
    <row r="6624" spans="1:17" x14ac:dyDescent="0.3">
      <c r="A6624" t="s">
        <v>51116</v>
      </c>
      <c r="B6624" t="s">
        <v>4198</v>
      </c>
      <c r="C6624" t="s">
        <v>51117</v>
      </c>
      <c r="D6624" t="s">
        <v>51118</v>
      </c>
      <c r="E6624" t="s">
        <v>51119</v>
      </c>
      <c r="F6624" t="s">
        <v>51120</v>
      </c>
      <c r="G6624" t="s">
        <v>3917</v>
      </c>
      <c r="H6624">
        <v>39.248199999999997</v>
      </c>
      <c r="I6624">
        <v>50.6</v>
      </c>
      <c r="K6624" t="s">
        <v>51121</v>
      </c>
      <c r="L6624">
        <v>4063</v>
      </c>
      <c r="M6624">
        <v>11601</v>
      </c>
      <c r="N6624" t="s">
        <v>5838</v>
      </c>
      <c r="O6624" t="s">
        <v>51122</v>
      </c>
    </row>
    <row r="6625" spans="1:17" x14ac:dyDescent="0.3">
      <c r="A6625" t="s">
        <v>51123</v>
      </c>
      <c r="B6625" t="s">
        <v>4198</v>
      </c>
      <c r="C6625" t="s">
        <v>51124</v>
      </c>
      <c r="D6625" t="s">
        <v>51125</v>
      </c>
      <c r="E6625" t="s">
        <v>51126</v>
      </c>
      <c r="F6625" t="s">
        <v>51127</v>
      </c>
      <c r="G6625" t="s">
        <v>3917</v>
      </c>
      <c r="H6625">
        <v>32.627600000000001</v>
      </c>
      <c r="I6625">
        <v>47.6</v>
      </c>
      <c r="K6625" t="s">
        <v>51128</v>
      </c>
      <c r="L6625">
        <v>2595</v>
      </c>
      <c r="M6625">
        <v>10186</v>
      </c>
      <c r="N6625" t="s">
        <v>5838</v>
      </c>
      <c r="O6625" t="s">
        <v>51129</v>
      </c>
      <c r="Q6625">
        <v>24</v>
      </c>
    </row>
    <row r="6626" spans="1:17" x14ac:dyDescent="0.3">
      <c r="A6626" t="s">
        <v>51130</v>
      </c>
      <c r="B6626" t="s">
        <v>4198</v>
      </c>
      <c r="C6626" t="s">
        <v>51131</v>
      </c>
      <c r="D6626" t="s">
        <v>51132</v>
      </c>
      <c r="E6626" t="s">
        <v>51133</v>
      </c>
      <c r="F6626" t="s">
        <v>51134</v>
      </c>
      <c r="G6626" t="s">
        <v>3917</v>
      </c>
      <c r="H6626">
        <v>48.115299999999998</v>
      </c>
      <c r="I6626">
        <v>47.7</v>
      </c>
      <c r="K6626" t="s">
        <v>51135</v>
      </c>
      <c r="L6626">
        <v>5084</v>
      </c>
      <c r="M6626">
        <v>12120</v>
      </c>
      <c r="N6626" t="s">
        <v>5838</v>
      </c>
      <c r="O6626" t="s">
        <v>51136</v>
      </c>
    </row>
    <row r="6627" spans="1:17" x14ac:dyDescent="0.3">
      <c r="A6627" t="s">
        <v>51137</v>
      </c>
      <c r="B6627" t="s">
        <v>4267</v>
      </c>
      <c r="C6627" t="s">
        <v>51138</v>
      </c>
      <c r="D6627" t="s">
        <v>51139</v>
      </c>
      <c r="E6627" t="s">
        <v>51140</v>
      </c>
      <c r="F6627" t="s">
        <v>51141</v>
      </c>
      <c r="G6627" t="s">
        <v>3906</v>
      </c>
      <c r="H6627">
        <v>1149.6099999999999</v>
      </c>
      <c r="I6627">
        <v>37.259700000000002</v>
      </c>
      <c r="J6627" t="s">
        <v>51142</v>
      </c>
      <c r="K6627" t="s">
        <v>51143</v>
      </c>
      <c r="L6627">
        <v>5231</v>
      </c>
      <c r="M6627">
        <v>33249</v>
      </c>
      <c r="N6627" t="s">
        <v>5838</v>
      </c>
      <c r="O6627" t="s">
        <v>51144</v>
      </c>
      <c r="P6627" t="s">
        <v>51145</v>
      </c>
    </row>
    <row r="6628" spans="1:17" x14ac:dyDescent="0.3">
      <c r="A6628" t="s">
        <v>51146</v>
      </c>
      <c r="B6628" t="s">
        <v>3923</v>
      </c>
      <c r="C6628" t="s">
        <v>51147</v>
      </c>
      <c r="D6628" t="s">
        <v>51148</v>
      </c>
      <c r="E6628" t="s">
        <v>4944</v>
      </c>
      <c r="F6628" t="s">
        <v>51149</v>
      </c>
      <c r="G6628" t="s">
        <v>3906</v>
      </c>
      <c r="H6628">
        <v>603.73800000000006</v>
      </c>
      <c r="I6628">
        <v>39.298000000000002</v>
      </c>
      <c r="J6628" t="s">
        <v>51150</v>
      </c>
      <c r="K6628" t="s">
        <v>51151</v>
      </c>
      <c r="L6628">
        <v>26</v>
      </c>
      <c r="M6628">
        <v>0</v>
      </c>
      <c r="N6628" t="s">
        <v>5838</v>
      </c>
      <c r="O6628" t="s">
        <v>51152</v>
      </c>
    </row>
    <row r="6629" spans="1:17" x14ac:dyDescent="0.3">
      <c r="A6629" t="s">
        <v>51153</v>
      </c>
      <c r="B6629" t="s">
        <v>3923</v>
      </c>
      <c r="C6629" t="s">
        <v>51154</v>
      </c>
      <c r="D6629" t="s">
        <v>51155</v>
      </c>
      <c r="E6629" t="s">
        <v>4944</v>
      </c>
      <c r="F6629" t="s">
        <v>51156</v>
      </c>
      <c r="G6629" t="s">
        <v>3906</v>
      </c>
      <c r="H6629">
        <v>529.91600000000005</v>
      </c>
      <c r="I6629">
        <v>39.377099999999999</v>
      </c>
      <c r="J6629" t="s">
        <v>51157</v>
      </c>
      <c r="K6629" t="s">
        <v>51158</v>
      </c>
      <c r="L6629">
        <v>29</v>
      </c>
      <c r="M6629">
        <v>0</v>
      </c>
      <c r="N6629" t="s">
        <v>5838</v>
      </c>
      <c r="O6629" t="s">
        <v>51159</v>
      </c>
    </row>
    <row r="6630" spans="1:17" x14ac:dyDescent="0.3">
      <c r="A6630" t="s">
        <v>51160</v>
      </c>
      <c r="B6630" t="s">
        <v>3923</v>
      </c>
      <c r="C6630" t="s">
        <v>51161</v>
      </c>
      <c r="D6630" t="s">
        <v>51162</v>
      </c>
      <c r="E6630" t="s">
        <v>4944</v>
      </c>
      <c r="F6630" t="s">
        <v>51163</v>
      </c>
      <c r="G6630" t="s">
        <v>3906</v>
      </c>
      <c r="H6630">
        <v>557.31899999999996</v>
      </c>
      <c r="I6630">
        <v>39.199300000000001</v>
      </c>
      <c r="J6630" t="s">
        <v>51164</v>
      </c>
      <c r="K6630" t="s">
        <v>51165</v>
      </c>
      <c r="L6630">
        <v>20</v>
      </c>
      <c r="M6630">
        <v>0</v>
      </c>
      <c r="N6630" t="s">
        <v>5838</v>
      </c>
      <c r="O6630" t="s">
        <v>51166</v>
      </c>
    </row>
    <row r="6631" spans="1:17" x14ac:dyDescent="0.3">
      <c r="A6631" t="s">
        <v>51167</v>
      </c>
      <c r="B6631" t="s">
        <v>3923</v>
      </c>
      <c r="C6631" t="s">
        <v>51168</v>
      </c>
      <c r="D6631" t="s">
        <v>51169</v>
      </c>
      <c r="E6631" t="s">
        <v>4944</v>
      </c>
      <c r="F6631" t="s">
        <v>51170</v>
      </c>
      <c r="G6631" t="s">
        <v>3906</v>
      </c>
      <c r="H6631">
        <v>707.06100000000004</v>
      </c>
      <c r="I6631">
        <v>39.245100000000001</v>
      </c>
      <c r="J6631" t="s">
        <v>51171</v>
      </c>
      <c r="K6631" t="s">
        <v>51172</v>
      </c>
      <c r="L6631">
        <v>220</v>
      </c>
      <c r="M6631">
        <v>0</v>
      </c>
      <c r="N6631" t="s">
        <v>5838</v>
      </c>
      <c r="O6631" t="s">
        <v>51173</v>
      </c>
    </row>
    <row r="6632" spans="1:17" x14ac:dyDescent="0.3">
      <c r="A6632" t="s">
        <v>51174</v>
      </c>
      <c r="B6632" t="s">
        <v>3984</v>
      </c>
      <c r="C6632" t="s">
        <v>51175</v>
      </c>
      <c r="D6632" t="s">
        <v>51176</v>
      </c>
      <c r="E6632" t="s">
        <v>51177</v>
      </c>
      <c r="F6632" t="s">
        <v>51178</v>
      </c>
      <c r="G6632" t="s">
        <v>3917</v>
      </c>
      <c r="H6632">
        <v>32.061199999999999</v>
      </c>
      <c r="I6632">
        <v>53.8</v>
      </c>
      <c r="K6632" t="s">
        <v>51179</v>
      </c>
      <c r="L6632">
        <v>62</v>
      </c>
      <c r="M6632">
        <v>0</v>
      </c>
      <c r="N6632" t="s">
        <v>51180</v>
      </c>
      <c r="O6632" t="s">
        <v>51181</v>
      </c>
    </row>
    <row r="6633" spans="1:17" x14ac:dyDescent="0.3">
      <c r="A6633" t="s">
        <v>51182</v>
      </c>
      <c r="B6633" t="s">
        <v>3984</v>
      </c>
      <c r="C6633" t="s">
        <v>51183</v>
      </c>
      <c r="D6633" t="s">
        <v>51184</v>
      </c>
      <c r="E6633" t="s">
        <v>51177</v>
      </c>
      <c r="F6633" t="s">
        <v>51185</v>
      </c>
      <c r="G6633" t="s">
        <v>3917</v>
      </c>
      <c r="H6633">
        <v>33.485500000000002</v>
      </c>
      <c r="I6633">
        <v>53.7</v>
      </c>
      <c r="K6633" t="s">
        <v>51186</v>
      </c>
      <c r="L6633">
        <v>90</v>
      </c>
      <c r="M6633">
        <v>0</v>
      </c>
      <c r="N6633" t="s">
        <v>51180</v>
      </c>
      <c r="O6633" t="s">
        <v>51187</v>
      </c>
    </row>
    <row r="6634" spans="1:17" x14ac:dyDescent="0.3">
      <c r="A6634" t="s">
        <v>51188</v>
      </c>
      <c r="B6634" t="s">
        <v>4267</v>
      </c>
      <c r="C6634" t="s">
        <v>51189</v>
      </c>
      <c r="D6634" t="s">
        <v>51190</v>
      </c>
      <c r="E6634" t="s">
        <v>51191</v>
      </c>
      <c r="F6634" t="s">
        <v>51192</v>
      </c>
      <c r="G6634" t="s">
        <v>3917</v>
      </c>
      <c r="H6634">
        <v>1161.25</v>
      </c>
      <c r="I6634">
        <v>36.5</v>
      </c>
      <c r="K6634" t="s">
        <v>51193</v>
      </c>
      <c r="L6634">
        <v>444004</v>
      </c>
      <c r="M6634">
        <v>0</v>
      </c>
      <c r="N6634" t="s">
        <v>51180</v>
      </c>
      <c r="O6634" t="s">
        <v>51194</v>
      </c>
    </row>
    <row r="6635" spans="1:17" x14ac:dyDescent="0.3">
      <c r="A6635" t="s">
        <v>51195</v>
      </c>
      <c r="B6635" t="s">
        <v>3984</v>
      </c>
      <c r="C6635" t="s">
        <v>51196</v>
      </c>
      <c r="D6635" t="s">
        <v>51197</v>
      </c>
      <c r="E6635" t="s">
        <v>51177</v>
      </c>
      <c r="F6635" t="s">
        <v>51198</v>
      </c>
      <c r="G6635" t="s">
        <v>3917</v>
      </c>
      <c r="H6635">
        <v>35.300699999999999</v>
      </c>
      <c r="I6635">
        <v>53.4</v>
      </c>
      <c r="K6635" t="s">
        <v>51199</v>
      </c>
      <c r="L6635">
        <v>57</v>
      </c>
      <c r="M6635">
        <v>0</v>
      </c>
      <c r="N6635" t="s">
        <v>51180</v>
      </c>
      <c r="O6635" t="s">
        <v>51200</v>
      </c>
    </row>
    <row r="6636" spans="1:17" x14ac:dyDescent="0.3">
      <c r="A6636" t="s">
        <v>51201</v>
      </c>
      <c r="B6636" t="s">
        <v>3984</v>
      </c>
      <c r="C6636" t="s">
        <v>51202</v>
      </c>
      <c r="D6636" t="s">
        <v>51203</v>
      </c>
      <c r="E6636" t="s">
        <v>51177</v>
      </c>
      <c r="F6636" t="s">
        <v>51204</v>
      </c>
      <c r="G6636" t="s">
        <v>3917</v>
      </c>
      <c r="H6636">
        <v>35.224600000000002</v>
      </c>
      <c r="I6636">
        <v>53.4</v>
      </c>
      <c r="K6636" t="s">
        <v>51205</v>
      </c>
      <c r="L6636">
        <v>143</v>
      </c>
      <c r="M6636">
        <v>0</v>
      </c>
      <c r="N6636" t="s">
        <v>51180</v>
      </c>
      <c r="O6636" t="s">
        <v>51206</v>
      </c>
    </row>
    <row r="6637" spans="1:17" x14ac:dyDescent="0.3">
      <c r="A6637" t="s">
        <v>51207</v>
      </c>
      <c r="B6637" t="s">
        <v>3923</v>
      </c>
      <c r="C6637" t="s">
        <v>51208</v>
      </c>
      <c r="D6637" t="s">
        <v>51209</v>
      </c>
      <c r="E6637" t="s">
        <v>51210</v>
      </c>
      <c r="F6637" t="s">
        <v>51211</v>
      </c>
      <c r="G6637" t="s">
        <v>3906</v>
      </c>
      <c r="H6637">
        <v>329.82400000000001</v>
      </c>
      <c r="I6637">
        <v>42.884500000000003</v>
      </c>
      <c r="J6637" t="s">
        <v>51212</v>
      </c>
      <c r="K6637" t="s">
        <v>51213</v>
      </c>
      <c r="L6637">
        <v>2661</v>
      </c>
      <c r="M6637">
        <v>0</v>
      </c>
      <c r="N6637" t="s">
        <v>5838</v>
      </c>
      <c r="O6637" t="s">
        <v>51214</v>
      </c>
    </row>
    <row r="6638" spans="1:17" x14ac:dyDescent="0.3">
      <c r="A6638" t="s">
        <v>51215</v>
      </c>
      <c r="B6638" t="s">
        <v>3984</v>
      </c>
      <c r="C6638" t="s">
        <v>51216</v>
      </c>
      <c r="D6638" t="s">
        <v>51217</v>
      </c>
      <c r="E6638" t="s">
        <v>51218</v>
      </c>
      <c r="F6638" t="s">
        <v>51219</v>
      </c>
      <c r="G6638" t="s">
        <v>3917</v>
      </c>
      <c r="H6638">
        <v>12.144600000000001</v>
      </c>
      <c r="I6638">
        <v>48</v>
      </c>
      <c r="K6638" t="s">
        <v>51220</v>
      </c>
      <c r="L6638">
        <v>31</v>
      </c>
      <c r="M6638">
        <v>0</v>
      </c>
      <c r="N6638" t="s">
        <v>13567</v>
      </c>
      <c r="O6638" t="s">
        <v>51221</v>
      </c>
      <c r="Q6638">
        <v>25</v>
      </c>
    </row>
    <row r="6639" spans="1:17" x14ac:dyDescent="0.3">
      <c r="A6639" t="s">
        <v>51222</v>
      </c>
      <c r="B6639" t="s">
        <v>3984</v>
      </c>
      <c r="C6639" t="s">
        <v>51223</v>
      </c>
      <c r="D6639" t="s">
        <v>51224</v>
      </c>
      <c r="E6639" t="s">
        <v>32489</v>
      </c>
      <c r="F6639" t="s">
        <v>51225</v>
      </c>
      <c r="G6639" t="s">
        <v>3989</v>
      </c>
      <c r="H6639">
        <v>28.603999999999999</v>
      </c>
      <c r="I6639">
        <v>53.1</v>
      </c>
      <c r="K6639" t="s">
        <v>51226</v>
      </c>
      <c r="L6639">
        <v>157</v>
      </c>
      <c r="M6639">
        <v>0</v>
      </c>
      <c r="N6639" t="s">
        <v>13567</v>
      </c>
      <c r="O6639" t="s">
        <v>51227</v>
      </c>
    </row>
    <row r="6640" spans="1:17" x14ac:dyDescent="0.3">
      <c r="A6640" t="s">
        <v>51228</v>
      </c>
      <c r="B6640" t="s">
        <v>3984</v>
      </c>
      <c r="C6640" t="s">
        <v>51229</v>
      </c>
      <c r="D6640" t="s">
        <v>51230</v>
      </c>
      <c r="E6640" t="s">
        <v>51231</v>
      </c>
      <c r="F6640" t="s">
        <v>51232</v>
      </c>
      <c r="G6640" t="s">
        <v>3917</v>
      </c>
      <c r="H6640">
        <v>93.730199999999996</v>
      </c>
      <c r="I6640">
        <v>50.7</v>
      </c>
      <c r="K6640" t="s">
        <v>51233</v>
      </c>
      <c r="L6640">
        <v>215</v>
      </c>
      <c r="M6640">
        <v>0</v>
      </c>
      <c r="N6640" t="s">
        <v>13567</v>
      </c>
      <c r="O6640" t="s">
        <v>51234</v>
      </c>
    </row>
    <row r="6641" spans="1:17" x14ac:dyDescent="0.3">
      <c r="A6641" t="s">
        <v>51235</v>
      </c>
      <c r="B6641" t="s">
        <v>4267</v>
      </c>
      <c r="C6641" t="s">
        <v>51236</v>
      </c>
      <c r="D6641" t="s">
        <v>51237</v>
      </c>
      <c r="E6641" t="s">
        <v>51238</v>
      </c>
      <c r="F6641" t="s">
        <v>51239</v>
      </c>
      <c r="G6641" t="s">
        <v>3917</v>
      </c>
      <c r="H6641">
        <v>606.53700000000003</v>
      </c>
      <c r="I6641">
        <v>35.700000000000003</v>
      </c>
      <c r="K6641" t="s">
        <v>51240</v>
      </c>
      <c r="L6641">
        <v>87</v>
      </c>
      <c r="M6641">
        <v>0</v>
      </c>
      <c r="N6641" t="s">
        <v>13567</v>
      </c>
      <c r="O6641" t="s">
        <v>51241</v>
      </c>
    </row>
    <row r="6642" spans="1:17" x14ac:dyDescent="0.3">
      <c r="A6642" t="s">
        <v>51242</v>
      </c>
      <c r="B6642" t="s">
        <v>3912</v>
      </c>
      <c r="C6642" t="s">
        <v>51243</v>
      </c>
      <c r="D6642" t="s">
        <v>51244</v>
      </c>
      <c r="E6642" t="s">
        <v>51245</v>
      </c>
      <c r="F6642" t="s">
        <v>51246</v>
      </c>
      <c r="G6642" t="s">
        <v>3989</v>
      </c>
      <c r="H6642">
        <v>84.529499999999999</v>
      </c>
      <c r="I6642">
        <v>54.9</v>
      </c>
      <c r="K6642" t="s">
        <v>51247</v>
      </c>
      <c r="L6642">
        <v>227</v>
      </c>
      <c r="M6642">
        <v>0</v>
      </c>
      <c r="N6642" t="s">
        <v>13567</v>
      </c>
      <c r="O6642" t="s">
        <v>51248</v>
      </c>
    </row>
    <row r="6643" spans="1:17" x14ac:dyDescent="0.3">
      <c r="A6643" t="s">
        <v>51249</v>
      </c>
      <c r="B6643" t="s">
        <v>4267</v>
      </c>
      <c r="C6643" t="s">
        <v>51250</v>
      </c>
      <c r="D6643" t="s">
        <v>51251</v>
      </c>
      <c r="E6643" t="s">
        <v>51252</v>
      </c>
      <c r="F6643" t="s">
        <v>51253</v>
      </c>
      <c r="G6643" t="s">
        <v>3917</v>
      </c>
      <c r="H6643">
        <v>757.928</v>
      </c>
      <c r="I6643">
        <v>32.200000000000003</v>
      </c>
      <c r="K6643" t="s">
        <v>51254</v>
      </c>
      <c r="L6643">
        <v>11926</v>
      </c>
      <c r="M6643">
        <v>0</v>
      </c>
      <c r="N6643" t="s">
        <v>13567</v>
      </c>
      <c r="O6643" t="s">
        <v>51255</v>
      </c>
    </row>
    <row r="6644" spans="1:17" x14ac:dyDescent="0.3">
      <c r="A6644" t="s">
        <v>51256</v>
      </c>
      <c r="B6644" t="s">
        <v>4267</v>
      </c>
      <c r="C6644" t="s">
        <v>51257</v>
      </c>
      <c r="D6644" t="s">
        <v>51258</v>
      </c>
      <c r="E6644" t="s">
        <v>51259</v>
      </c>
      <c r="F6644" t="s">
        <v>51260</v>
      </c>
      <c r="G6644" t="s">
        <v>3917</v>
      </c>
      <c r="H6644">
        <v>167.56800000000001</v>
      </c>
      <c r="I6644">
        <v>41.899099999999997</v>
      </c>
      <c r="J6644" t="s">
        <v>51261</v>
      </c>
      <c r="K6644" t="s">
        <v>51262</v>
      </c>
      <c r="L6644">
        <v>523</v>
      </c>
      <c r="M6644">
        <v>0</v>
      </c>
      <c r="N6644" t="s">
        <v>13567</v>
      </c>
      <c r="O6644" t="s">
        <v>51263</v>
      </c>
    </row>
    <row r="6645" spans="1:17" x14ac:dyDescent="0.3">
      <c r="A6645" t="s">
        <v>51264</v>
      </c>
      <c r="B6645" t="s">
        <v>4267</v>
      </c>
      <c r="C6645" t="s">
        <v>51265</v>
      </c>
      <c r="D6645" t="s">
        <v>51266</v>
      </c>
      <c r="E6645" t="s">
        <v>51267</v>
      </c>
      <c r="F6645" t="s">
        <v>51268</v>
      </c>
      <c r="G6645" t="s">
        <v>3917</v>
      </c>
      <c r="H6645">
        <v>586.48299999999995</v>
      </c>
      <c r="I6645">
        <v>42</v>
      </c>
      <c r="J6645" t="s">
        <v>51269</v>
      </c>
      <c r="K6645" t="s">
        <v>51270</v>
      </c>
      <c r="L6645">
        <v>97633</v>
      </c>
      <c r="M6645">
        <v>0</v>
      </c>
      <c r="N6645" t="s">
        <v>13567</v>
      </c>
      <c r="O6645" t="s">
        <v>51271</v>
      </c>
    </row>
    <row r="6646" spans="1:17" x14ac:dyDescent="0.3">
      <c r="A6646" t="s">
        <v>51272</v>
      </c>
      <c r="B6646" t="s">
        <v>4226</v>
      </c>
      <c r="C6646">
        <v>11</v>
      </c>
      <c r="D6646" t="s">
        <v>51273</v>
      </c>
      <c r="E6646" t="s">
        <v>17440</v>
      </c>
      <c r="F6646" t="s">
        <v>51274</v>
      </c>
      <c r="G6646" t="s">
        <v>3906</v>
      </c>
      <c r="H6646">
        <v>229.17599999999999</v>
      </c>
      <c r="I6646">
        <v>42.061300000000003</v>
      </c>
      <c r="J6646" t="s">
        <v>51275</v>
      </c>
      <c r="K6646" t="s">
        <v>51276</v>
      </c>
      <c r="L6646">
        <v>10919</v>
      </c>
      <c r="M6646">
        <v>0</v>
      </c>
      <c r="N6646" t="s">
        <v>13567</v>
      </c>
      <c r="O6646" t="s">
        <v>51277</v>
      </c>
    </row>
    <row r="6647" spans="1:17" x14ac:dyDescent="0.3">
      <c r="A6647" t="s">
        <v>51278</v>
      </c>
      <c r="B6647" t="s">
        <v>4226</v>
      </c>
      <c r="C6647">
        <v>14254</v>
      </c>
      <c r="D6647" t="s">
        <v>51279</v>
      </c>
      <c r="E6647" t="s">
        <v>17440</v>
      </c>
      <c r="F6647" t="s">
        <v>51280</v>
      </c>
      <c r="G6647" t="s">
        <v>3906</v>
      </c>
      <c r="H6647">
        <v>347.089</v>
      </c>
      <c r="I6647">
        <v>42.488999999999997</v>
      </c>
      <c r="J6647" t="s">
        <v>51281</v>
      </c>
      <c r="K6647" t="s">
        <v>51282</v>
      </c>
      <c r="L6647">
        <v>27768</v>
      </c>
      <c r="M6647">
        <v>0</v>
      </c>
      <c r="N6647" t="s">
        <v>13567</v>
      </c>
      <c r="O6647" t="s">
        <v>51283</v>
      </c>
    </row>
    <row r="6648" spans="1:17" x14ac:dyDescent="0.3">
      <c r="A6648" t="s">
        <v>51284</v>
      </c>
      <c r="B6648" t="s">
        <v>4226</v>
      </c>
      <c r="C6648" t="s">
        <v>51285</v>
      </c>
      <c r="D6648" t="s">
        <v>51286</v>
      </c>
      <c r="E6648" t="s">
        <v>17440</v>
      </c>
      <c r="F6648" t="s">
        <v>51287</v>
      </c>
      <c r="G6648" t="s">
        <v>3906</v>
      </c>
      <c r="H6648">
        <v>308.71499999999997</v>
      </c>
      <c r="I6648">
        <v>43.171300000000002</v>
      </c>
      <c r="J6648" t="s">
        <v>51288</v>
      </c>
      <c r="K6648" t="s">
        <v>51289</v>
      </c>
      <c r="L6648">
        <v>22626</v>
      </c>
      <c r="M6648">
        <v>0</v>
      </c>
      <c r="N6648" t="s">
        <v>13567</v>
      </c>
      <c r="O6648" t="s">
        <v>51290</v>
      </c>
    </row>
    <row r="6649" spans="1:17" x14ac:dyDescent="0.3">
      <c r="A6649" t="s">
        <v>51291</v>
      </c>
      <c r="B6649" t="s">
        <v>4226</v>
      </c>
      <c r="C6649" t="s">
        <v>51292</v>
      </c>
      <c r="D6649" t="s">
        <v>51293</v>
      </c>
      <c r="E6649" t="s">
        <v>17440</v>
      </c>
      <c r="F6649" t="s">
        <v>51294</v>
      </c>
      <c r="G6649" t="s">
        <v>3906</v>
      </c>
      <c r="H6649">
        <v>278.99400000000003</v>
      </c>
      <c r="I6649">
        <v>42.192100000000003</v>
      </c>
      <c r="J6649" t="s">
        <v>51295</v>
      </c>
      <c r="K6649" t="s">
        <v>51296</v>
      </c>
      <c r="L6649">
        <v>21348</v>
      </c>
      <c r="M6649">
        <v>0</v>
      </c>
      <c r="N6649" t="s">
        <v>13567</v>
      </c>
      <c r="O6649" t="s">
        <v>51297</v>
      </c>
    </row>
    <row r="6650" spans="1:17" x14ac:dyDescent="0.3">
      <c r="A6650" t="s">
        <v>51298</v>
      </c>
      <c r="B6650" t="s">
        <v>4198</v>
      </c>
      <c r="C6650" t="s">
        <v>32954</v>
      </c>
      <c r="D6650" t="s">
        <v>51299</v>
      </c>
      <c r="E6650" t="s">
        <v>32956</v>
      </c>
      <c r="F6650" t="s">
        <v>51300</v>
      </c>
      <c r="G6650" t="s">
        <v>3917</v>
      </c>
      <c r="H6650">
        <v>2.2059799999999998</v>
      </c>
      <c r="I6650">
        <v>35.4</v>
      </c>
      <c r="K6650" t="s">
        <v>51301</v>
      </c>
      <c r="L6650">
        <v>1033</v>
      </c>
      <c r="M6650">
        <v>1201</v>
      </c>
      <c r="N6650" t="s">
        <v>8655</v>
      </c>
      <c r="O6650" t="s">
        <v>51302</v>
      </c>
    </row>
    <row r="6651" spans="1:17" x14ac:dyDescent="0.3">
      <c r="A6651" t="s">
        <v>3791</v>
      </c>
      <c r="B6651" t="s">
        <v>3984</v>
      </c>
      <c r="C6651" t="s">
        <v>51303</v>
      </c>
      <c r="D6651" t="s">
        <v>51304</v>
      </c>
      <c r="E6651" t="s">
        <v>45112</v>
      </c>
      <c r="F6651" t="s">
        <v>51305</v>
      </c>
      <c r="G6651" t="s">
        <v>3917</v>
      </c>
      <c r="H6651">
        <v>34.983600000000003</v>
      </c>
      <c r="I6651">
        <v>48.9</v>
      </c>
      <c r="K6651" t="s">
        <v>51306</v>
      </c>
      <c r="L6651">
        <v>977</v>
      </c>
      <c r="M6651">
        <v>11163</v>
      </c>
      <c r="N6651" t="s">
        <v>4841</v>
      </c>
      <c r="O6651" t="s">
        <v>51307</v>
      </c>
      <c r="Q6651">
        <v>25</v>
      </c>
    </row>
    <row r="6652" spans="1:17" x14ac:dyDescent="0.3">
      <c r="A6652" t="s">
        <v>51308</v>
      </c>
      <c r="B6652" t="s">
        <v>4198</v>
      </c>
      <c r="C6652" t="s">
        <v>51309</v>
      </c>
      <c r="D6652" t="s">
        <v>51310</v>
      </c>
      <c r="E6652" t="s">
        <v>51311</v>
      </c>
      <c r="F6652" t="s">
        <v>51312</v>
      </c>
      <c r="G6652" t="s">
        <v>3917</v>
      </c>
      <c r="H6652">
        <v>41.922199999999997</v>
      </c>
      <c r="I6652">
        <v>26.2</v>
      </c>
      <c r="K6652" t="s">
        <v>51313</v>
      </c>
      <c r="L6652">
        <v>11522</v>
      </c>
      <c r="M6652">
        <v>6442</v>
      </c>
      <c r="N6652" t="s">
        <v>8655</v>
      </c>
      <c r="O6652" t="s">
        <v>51314</v>
      </c>
    </row>
    <row r="6653" spans="1:17" x14ac:dyDescent="0.3">
      <c r="A6653" t="s">
        <v>51315</v>
      </c>
      <c r="B6653" t="s">
        <v>4226</v>
      </c>
      <c r="C6653" t="s">
        <v>51316</v>
      </c>
      <c r="D6653" t="s">
        <v>51317</v>
      </c>
      <c r="E6653" t="s">
        <v>51318</v>
      </c>
      <c r="F6653" t="s">
        <v>51319</v>
      </c>
      <c r="G6653" t="s">
        <v>3917</v>
      </c>
      <c r="H6653">
        <v>285.42700000000002</v>
      </c>
      <c r="I6653">
        <v>33.6</v>
      </c>
      <c r="K6653" t="s">
        <v>51320</v>
      </c>
      <c r="L6653">
        <v>168068</v>
      </c>
      <c r="M6653">
        <v>0</v>
      </c>
      <c r="N6653" t="s">
        <v>8655</v>
      </c>
      <c r="O6653" t="s">
        <v>51321</v>
      </c>
    </row>
    <row r="6654" spans="1:17" x14ac:dyDescent="0.3">
      <c r="A6654" t="s">
        <v>51322</v>
      </c>
      <c r="B6654" t="s">
        <v>3984</v>
      </c>
      <c r="C6654" t="s">
        <v>51323</v>
      </c>
      <c r="D6654" t="s">
        <v>51324</v>
      </c>
      <c r="E6654" t="s">
        <v>48558</v>
      </c>
      <c r="F6654" t="s">
        <v>51325</v>
      </c>
      <c r="G6654" t="s">
        <v>3989</v>
      </c>
      <c r="H6654">
        <v>53.411000000000001</v>
      </c>
      <c r="I6654">
        <v>52.2</v>
      </c>
      <c r="K6654" t="s">
        <v>51326</v>
      </c>
      <c r="L6654">
        <v>750</v>
      </c>
      <c r="M6654">
        <v>0</v>
      </c>
      <c r="N6654" t="s">
        <v>48561</v>
      </c>
      <c r="O6654" t="s">
        <v>51327</v>
      </c>
    </row>
    <row r="6655" spans="1:17" x14ac:dyDescent="0.3">
      <c r="A6655" t="s">
        <v>51328</v>
      </c>
      <c r="B6655" t="s">
        <v>4208</v>
      </c>
      <c r="C6655" t="s">
        <v>51329</v>
      </c>
      <c r="D6655" t="s">
        <v>51330</v>
      </c>
      <c r="E6655" t="s">
        <v>51331</v>
      </c>
      <c r="F6655" t="s">
        <v>51332</v>
      </c>
      <c r="G6655" t="s">
        <v>3989</v>
      </c>
      <c r="H6655">
        <v>13.243</v>
      </c>
      <c r="I6655">
        <v>44.3</v>
      </c>
      <c r="K6655" t="s">
        <v>51333</v>
      </c>
      <c r="L6655">
        <v>1563</v>
      </c>
      <c r="M6655">
        <v>0</v>
      </c>
      <c r="N6655" t="s">
        <v>11706</v>
      </c>
      <c r="O6655" t="s">
        <v>51334</v>
      </c>
    </row>
    <row r="6656" spans="1:17" x14ac:dyDescent="0.3">
      <c r="A6656" t="s">
        <v>51335</v>
      </c>
      <c r="B6656" t="s">
        <v>4208</v>
      </c>
      <c r="C6656" t="s">
        <v>51336</v>
      </c>
      <c r="D6656" t="s">
        <v>51337</v>
      </c>
      <c r="E6656" t="s">
        <v>51338</v>
      </c>
      <c r="F6656" t="s">
        <v>51339</v>
      </c>
      <c r="G6656" t="s">
        <v>3989</v>
      </c>
      <c r="H6656">
        <v>46.941400000000002</v>
      </c>
      <c r="I6656">
        <v>41.7</v>
      </c>
      <c r="K6656" t="s">
        <v>51340</v>
      </c>
      <c r="L6656">
        <v>5944</v>
      </c>
      <c r="M6656">
        <v>0</v>
      </c>
      <c r="N6656" t="s">
        <v>11706</v>
      </c>
      <c r="O6656" t="s">
        <v>51341</v>
      </c>
    </row>
    <row r="6657" spans="1:17" x14ac:dyDescent="0.3">
      <c r="A6657" t="s">
        <v>51342</v>
      </c>
      <c r="B6657" t="s">
        <v>3984</v>
      </c>
      <c r="C6657" t="s">
        <v>51343</v>
      </c>
      <c r="D6657" t="s">
        <v>51344</v>
      </c>
      <c r="E6657" t="s">
        <v>51345</v>
      </c>
      <c r="F6657" t="s">
        <v>51346</v>
      </c>
      <c r="G6657" t="s">
        <v>3917</v>
      </c>
      <c r="H6657">
        <v>29.4193</v>
      </c>
      <c r="I6657">
        <v>55</v>
      </c>
      <c r="K6657" t="s">
        <v>51347</v>
      </c>
      <c r="L6657">
        <v>395</v>
      </c>
      <c r="M6657">
        <v>0</v>
      </c>
      <c r="N6657" t="s">
        <v>51348</v>
      </c>
      <c r="O6657" t="s">
        <v>51349</v>
      </c>
      <c r="Q6657">
        <v>25</v>
      </c>
    </row>
    <row r="6658" spans="1:17" x14ac:dyDescent="0.3">
      <c r="A6658" t="s">
        <v>51350</v>
      </c>
      <c r="B6658" t="s">
        <v>3984</v>
      </c>
      <c r="D6658" t="s">
        <v>51351</v>
      </c>
      <c r="E6658" t="s">
        <v>51352</v>
      </c>
      <c r="F6658" t="s">
        <v>51353</v>
      </c>
      <c r="G6658" t="s">
        <v>3989</v>
      </c>
      <c r="H6658">
        <v>38.392499999999998</v>
      </c>
      <c r="I6658">
        <v>49.8</v>
      </c>
      <c r="K6658" t="s">
        <v>51354</v>
      </c>
      <c r="L6658">
        <v>962</v>
      </c>
      <c r="M6658">
        <v>0</v>
      </c>
      <c r="N6658" t="s">
        <v>51348</v>
      </c>
      <c r="O6658" t="s">
        <v>51355</v>
      </c>
    </row>
    <row r="6659" spans="1:17" x14ac:dyDescent="0.3">
      <c r="A6659" t="s">
        <v>51356</v>
      </c>
      <c r="B6659" t="s">
        <v>4267</v>
      </c>
      <c r="C6659" t="s">
        <v>51357</v>
      </c>
      <c r="D6659" t="s">
        <v>51358</v>
      </c>
      <c r="E6659" t="s">
        <v>51359</v>
      </c>
      <c r="F6659" t="s">
        <v>51360</v>
      </c>
      <c r="G6659" t="s">
        <v>3989</v>
      </c>
      <c r="H6659">
        <v>984.43100000000004</v>
      </c>
      <c r="I6659">
        <v>39.6</v>
      </c>
      <c r="K6659" t="s">
        <v>51361</v>
      </c>
      <c r="L6659">
        <v>2368</v>
      </c>
      <c r="M6659">
        <v>0</v>
      </c>
      <c r="N6659" t="s">
        <v>51348</v>
      </c>
      <c r="O6659" t="s">
        <v>51362</v>
      </c>
    </row>
    <row r="6660" spans="1:17" x14ac:dyDescent="0.3">
      <c r="A6660" t="s">
        <v>51363</v>
      </c>
      <c r="B6660" t="s">
        <v>3984</v>
      </c>
      <c r="C6660" t="s">
        <v>51364</v>
      </c>
      <c r="D6660" t="s">
        <v>51365</v>
      </c>
      <c r="E6660" t="s">
        <v>51366</v>
      </c>
      <c r="F6660" t="s">
        <v>51367</v>
      </c>
      <c r="G6660" t="s">
        <v>3989</v>
      </c>
      <c r="H6660">
        <v>39.248600000000003</v>
      </c>
      <c r="I6660">
        <v>51.8</v>
      </c>
      <c r="K6660" t="s">
        <v>51368</v>
      </c>
      <c r="L6660">
        <v>21</v>
      </c>
      <c r="M6660">
        <v>0</v>
      </c>
      <c r="N6660" t="s">
        <v>51348</v>
      </c>
      <c r="O6660" t="s">
        <v>51369</v>
      </c>
    </row>
    <row r="6661" spans="1:17" x14ac:dyDescent="0.3">
      <c r="A6661" t="s">
        <v>51370</v>
      </c>
      <c r="B6661" t="s">
        <v>3984</v>
      </c>
      <c r="C6661" t="s">
        <v>51371</v>
      </c>
      <c r="D6661" t="s">
        <v>51372</v>
      </c>
      <c r="E6661" t="s">
        <v>51373</v>
      </c>
      <c r="F6661" t="s">
        <v>51374</v>
      </c>
      <c r="G6661" t="s">
        <v>3989</v>
      </c>
      <c r="H6661">
        <v>35.160800000000002</v>
      </c>
      <c r="I6661">
        <v>46.8</v>
      </c>
      <c r="K6661" t="s">
        <v>51375</v>
      </c>
      <c r="L6661">
        <v>23</v>
      </c>
      <c r="M6661">
        <v>8215</v>
      </c>
      <c r="N6661" t="s">
        <v>51348</v>
      </c>
      <c r="O6661" t="s">
        <v>51376</v>
      </c>
    </row>
    <row r="6662" spans="1:17" x14ac:dyDescent="0.3">
      <c r="A6662" t="s">
        <v>51377</v>
      </c>
      <c r="B6662" t="s">
        <v>5082</v>
      </c>
      <c r="C6662" s="24">
        <v>46026</v>
      </c>
      <c r="D6662" t="s">
        <v>51378</v>
      </c>
      <c r="E6662" t="s">
        <v>51379</v>
      </c>
      <c r="F6662" t="s">
        <v>51380</v>
      </c>
      <c r="G6662" t="s">
        <v>3989</v>
      </c>
      <c r="H6662">
        <v>2.1500699999999999</v>
      </c>
      <c r="I6662">
        <v>33.054600000000001</v>
      </c>
      <c r="J6662" t="s">
        <v>51381</v>
      </c>
      <c r="K6662" t="s">
        <v>51382</v>
      </c>
      <c r="L6662">
        <v>1080</v>
      </c>
      <c r="M6662">
        <v>0</v>
      </c>
      <c r="N6662" t="s">
        <v>11706</v>
      </c>
      <c r="O6662" t="s">
        <v>51383</v>
      </c>
    </row>
    <row r="6663" spans="1:17" x14ac:dyDescent="0.3">
      <c r="A6663" t="s">
        <v>51384</v>
      </c>
      <c r="B6663" t="s">
        <v>4443</v>
      </c>
      <c r="C6663" t="s">
        <v>51385</v>
      </c>
      <c r="D6663" t="s">
        <v>51386</v>
      </c>
      <c r="E6663" t="s">
        <v>51387</v>
      </c>
      <c r="F6663" t="s">
        <v>51388</v>
      </c>
      <c r="G6663" t="s">
        <v>3906</v>
      </c>
      <c r="H6663">
        <v>3192.7</v>
      </c>
      <c r="I6663">
        <v>36.224299999999999</v>
      </c>
      <c r="J6663" t="s">
        <v>51389</v>
      </c>
      <c r="K6663" t="s">
        <v>51390</v>
      </c>
      <c r="L6663">
        <v>487</v>
      </c>
      <c r="M6663">
        <v>0</v>
      </c>
      <c r="N6663" t="s">
        <v>11706</v>
      </c>
      <c r="O6663" t="s">
        <v>51391</v>
      </c>
    </row>
    <row r="6664" spans="1:17" x14ac:dyDescent="0.3">
      <c r="A6664" t="s">
        <v>51392</v>
      </c>
      <c r="B6664" t="s">
        <v>6388</v>
      </c>
      <c r="C6664" t="s">
        <v>51393</v>
      </c>
      <c r="D6664" t="s">
        <v>51394</v>
      </c>
      <c r="E6664" t="s">
        <v>51395</v>
      </c>
      <c r="F6664" t="s">
        <v>51396</v>
      </c>
      <c r="G6664" t="s">
        <v>3989</v>
      </c>
      <c r="H6664">
        <v>1612</v>
      </c>
      <c r="I6664">
        <v>39.9</v>
      </c>
      <c r="K6664" t="s">
        <v>51397</v>
      </c>
      <c r="L6664">
        <v>4228</v>
      </c>
      <c r="M6664">
        <v>51661</v>
      </c>
      <c r="N6664" t="s">
        <v>6983</v>
      </c>
      <c r="O6664" t="s">
        <v>51398</v>
      </c>
      <c r="P6664" t="s">
        <v>51399</v>
      </c>
    </row>
    <row r="6665" spans="1:17" x14ac:dyDescent="0.3">
      <c r="A6665" t="s">
        <v>51400</v>
      </c>
      <c r="B6665" t="s">
        <v>4443</v>
      </c>
      <c r="C6665" t="s">
        <v>51401</v>
      </c>
      <c r="D6665" t="s">
        <v>51402</v>
      </c>
      <c r="E6665" t="s">
        <v>51387</v>
      </c>
      <c r="F6665" t="s">
        <v>51403</v>
      </c>
      <c r="G6665" t="s">
        <v>3906</v>
      </c>
      <c r="H6665">
        <v>3701.02</v>
      </c>
      <c r="I6665">
        <v>38.853900000000003</v>
      </c>
      <c r="J6665" t="s">
        <v>51404</v>
      </c>
      <c r="K6665" t="s">
        <v>51405</v>
      </c>
      <c r="L6665">
        <v>60713</v>
      </c>
      <c r="M6665">
        <v>0</v>
      </c>
      <c r="N6665" t="s">
        <v>11706</v>
      </c>
      <c r="O6665" t="s">
        <v>51406</v>
      </c>
    </row>
    <row r="6666" spans="1:17" x14ac:dyDescent="0.3">
      <c r="A6666" t="s">
        <v>51407</v>
      </c>
      <c r="B6666" t="s">
        <v>4635</v>
      </c>
      <c r="C6666" t="s">
        <v>51408</v>
      </c>
      <c r="D6666" t="s">
        <v>51409</v>
      </c>
      <c r="E6666" t="s">
        <v>51410</v>
      </c>
      <c r="F6666" t="s">
        <v>51411</v>
      </c>
      <c r="G6666" t="s">
        <v>3917</v>
      </c>
      <c r="H6666">
        <v>1125.6500000000001</v>
      </c>
      <c r="I6666">
        <v>42</v>
      </c>
      <c r="K6666" t="s">
        <v>51412</v>
      </c>
      <c r="L6666">
        <v>70001</v>
      </c>
      <c r="M6666">
        <v>0</v>
      </c>
      <c r="N6666" t="s">
        <v>6983</v>
      </c>
      <c r="O6666" t="s">
        <v>51413</v>
      </c>
    </row>
    <row r="6667" spans="1:17" x14ac:dyDescent="0.3">
      <c r="A6667" t="s">
        <v>51414</v>
      </c>
      <c r="B6667" t="s">
        <v>3984</v>
      </c>
      <c r="C6667" t="s">
        <v>51415</v>
      </c>
      <c r="D6667" t="s">
        <v>51416</v>
      </c>
      <c r="E6667" t="s">
        <v>51417</v>
      </c>
      <c r="F6667" t="s">
        <v>51418</v>
      </c>
      <c r="G6667" t="s">
        <v>3917</v>
      </c>
      <c r="H6667">
        <v>55.022399999999998</v>
      </c>
      <c r="I6667">
        <v>50.4</v>
      </c>
      <c r="K6667" t="s">
        <v>51419</v>
      </c>
      <c r="L6667">
        <v>1944</v>
      </c>
      <c r="M6667">
        <v>0</v>
      </c>
      <c r="N6667" t="s">
        <v>10596</v>
      </c>
      <c r="O6667" t="s">
        <v>51420</v>
      </c>
      <c r="Q6667">
        <v>25</v>
      </c>
    </row>
    <row r="6668" spans="1:17" x14ac:dyDescent="0.3">
      <c r="A6668" t="s">
        <v>51421</v>
      </c>
      <c r="B6668" t="s">
        <v>3984</v>
      </c>
      <c r="C6668" t="s">
        <v>51422</v>
      </c>
      <c r="D6668" t="s">
        <v>51423</v>
      </c>
      <c r="E6668" t="s">
        <v>51417</v>
      </c>
      <c r="F6668" t="s">
        <v>51424</v>
      </c>
      <c r="G6668" t="s">
        <v>3917</v>
      </c>
      <c r="H6668">
        <v>59.296900000000001</v>
      </c>
      <c r="I6668">
        <v>49</v>
      </c>
      <c r="K6668" t="s">
        <v>51425</v>
      </c>
      <c r="L6668">
        <v>1515</v>
      </c>
      <c r="M6668">
        <v>0</v>
      </c>
      <c r="N6668" t="s">
        <v>10596</v>
      </c>
      <c r="O6668" t="s">
        <v>51426</v>
      </c>
      <c r="Q6668">
        <v>25</v>
      </c>
    </row>
    <row r="6669" spans="1:17" x14ac:dyDescent="0.3">
      <c r="A6669" t="s">
        <v>51427</v>
      </c>
      <c r="B6669" t="s">
        <v>3984</v>
      </c>
      <c r="C6669" t="s">
        <v>51428</v>
      </c>
      <c r="D6669" t="s">
        <v>51429</v>
      </c>
      <c r="E6669" t="s">
        <v>51417</v>
      </c>
      <c r="F6669" t="s">
        <v>51430</v>
      </c>
      <c r="G6669" t="s">
        <v>3917</v>
      </c>
      <c r="H6669">
        <v>40.249099999999999</v>
      </c>
      <c r="I6669">
        <v>47.3</v>
      </c>
      <c r="K6669" t="s">
        <v>51431</v>
      </c>
      <c r="L6669">
        <v>272</v>
      </c>
      <c r="M6669">
        <v>0</v>
      </c>
      <c r="N6669" t="s">
        <v>10596</v>
      </c>
      <c r="O6669" t="s">
        <v>51432</v>
      </c>
      <c r="Q6669">
        <v>25</v>
      </c>
    </row>
    <row r="6670" spans="1:17" x14ac:dyDescent="0.3">
      <c r="A6670" t="s">
        <v>51433</v>
      </c>
      <c r="B6670" t="s">
        <v>3984</v>
      </c>
      <c r="C6670" t="s">
        <v>51434</v>
      </c>
      <c r="D6670" t="s">
        <v>51435</v>
      </c>
      <c r="E6670" t="s">
        <v>51417</v>
      </c>
      <c r="F6670" t="s">
        <v>51436</v>
      </c>
      <c r="G6670" t="s">
        <v>3917</v>
      </c>
      <c r="H6670">
        <v>54.211599999999997</v>
      </c>
      <c r="I6670">
        <v>46.4</v>
      </c>
      <c r="K6670" t="s">
        <v>51437</v>
      </c>
      <c r="L6670">
        <v>2310</v>
      </c>
      <c r="M6670">
        <v>0</v>
      </c>
      <c r="N6670" t="s">
        <v>10596</v>
      </c>
      <c r="O6670" t="s">
        <v>51438</v>
      </c>
      <c r="Q6670">
        <v>25</v>
      </c>
    </row>
    <row r="6671" spans="1:17" x14ac:dyDescent="0.3">
      <c r="A6671" t="s">
        <v>51439</v>
      </c>
      <c r="B6671" t="s">
        <v>3984</v>
      </c>
      <c r="C6671" t="s">
        <v>51440</v>
      </c>
      <c r="D6671" t="s">
        <v>51441</v>
      </c>
      <c r="E6671" t="s">
        <v>51417</v>
      </c>
      <c r="F6671" t="s">
        <v>51442</v>
      </c>
      <c r="G6671" t="s">
        <v>3917</v>
      </c>
      <c r="H6671">
        <v>42.665399999999998</v>
      </c>
      <c r="I6671">
        <v>48</v>
      </c>
      <c r="K6671" t="s">
        <v>51443</v>
      </c>
      <c r="L6671">
        <v>360</v>
      </c>
      <c r="M6671">
        <v>0</v>
      </c>
      <c r="N6671" t="s">
        <v>10596</v>
      </c>
      <c r="O6671" t="s">
        <v>51444</v>
      </c>
      <c r="Q6671">
        <v>25</v>
      </c>
    </row>
    <row r="6672" spans="1:17" x14ac:dyDescent="0.3">
      <c r="A6672" t="s">
        <v>51445</v>
      </c>
      <c r="B6672" t="s">
        <v>3984</v>
      </c>
      <c r="C6672" t="s">
        <v>51446</v>
      </c>
      <c r="D6672" t="s">
        <v>51447</v>
      </c>
      <c r="E6672" t="s">
        <v>51417</v>
      </c>
      <c r="F6672" t="s">
        <v>51448</v>
      </c>
      <c r="G6672" t="s">
        <v>3917</v>
      </c>
      <c r="H6672">
        <v>44.711300000000001</v>
      </c>
      <c r="I6672">
        <v>46</v>
      </c>
      <c r="K6672" t="s">
        <v>51449</v>
      </c>
      <c r="L6672">
        <v>22007</v>
      </c>
      <c r="M6672">
        <v>0</v>
      </c>
      <c r="N6672" t="s">
        <v>10596</v>
      </c>
      <c r="O6672" t="s">
        <v>51450</v>
      </c>
      <c r="Q6672">
        <v>25</v>
      </c>
    </row>
    <row r="6673" spans="1:17" x14ac:dyDescent="0.3">
      <c r="A6673" t="s">
        <v>51451</v>
      </c>
      <c r="B6673" t="s">
        <v>3984</v>
      </c>
      <c r="C6673" t="s">
        <v>51452</v>
      </c>
      <c r="D6673" t="s">
        <v>51453</v>
      </c>
      <c r="E6673" t="s">
        <v>11368</v>
      </c>
      <c r="F6673" t="s">
        <v>51454</v>
      </c>
      <c r="G6673" t="s">
        <v>3917</v>
      </c>
      <c r="H6673">
        <v>12.3207</v>
      </c>
      <c r="I6673">
        <v>28.7</v>
      </c>
      <c r="K6673" t="s">
        <v>51455</v>
      </c>
      <c r="L6673">
        <v>854</v>
      </c>
      <c r="M6673">
        <v>5330</v>
      </c>
      <c r="N6673" t="s">
        <v>11371</v>
      </c>
      <c r="O6673" t="s">
        <v>51456</v>
      </c>
      <c r="Q6673">
        <v>25</v>
      </c>
    </row>
    <row r="6674" spans="1:17" x14ac:dyDescent="0.3">
      <c r="A6674" t="s">
        <v>51457</v>
      </c>
      <c r="B6674" t="s">
        <v>4347</v>
      </c>
      <c r="C6674" t="s">
        <v>51458</v>
      </c>
      <c r="D6674" t="s">
        <v>51459</v>
      </c>
      <c r="E6674" t="s">
        <v>51460</v>
      </c>
      <c r="F6674" t="s">
        <v>51461</v>
      </c>
      <c r="G6674" t="s">
        <v>3989</v>
      </c>
      <c r="H6674">
        <v>58.334600000000002</v>
      </c>
      <c r="I6674">
        <v>48.1</v>
      </c>
      <c r="K6674" t="s">
        <v>51462</v>
      </c>
      <c r="L6674">
        <v>1601</v>
      </c>
      <c r="M6674">
        <v>16523</v>
      </c>
      <c r="N6674" t="s">
        <v>11371</v>
      </c>
      <c r="O6674" t="s">
        <v>51463</v>
      </c>
    </row>
    <row r="6675" spans="1:17" x14ac:dyDescent="0.3">
      <c r="A6675" t="s">
        <v>51464</v>
      </c>
      <c r="B6675" t="s">
        <v>3984</v>
      </c>
      <c r="C6675" t="s">
        <v>51465</v>
      </c>
      <c r="D6675" t="s">
        <v>51466</v>
      </c>
      <c r="E6675" t="s">
        <v>51467</v>
      </c>
      <c r="F6675" t="s">
        <v>51468</v>
      </c>
      <c r="G6675" t="s">
        <v>3989</v>
      </c>
      <c r="H6675">
        <v>41.392400000000002</v>
      </c>
      <c r="I6675">
        <v>54.6</v>
      </c>
      <c r="K6675" t="s">
        <v>51469</v>
      </c>
      <c r="L6675">
        <v>19</v>
      </c>
      <c r="M6675">
        <v>0</v>
      </c>
      <c r="N6675" t="s">
        <v>11371</v>
      </c>
      <c r="O6675" t="s">
        <v>51470</v>
      </c>
    </row>
    <row r="6676" spans="1:17" x14ac:dyDescent="0.3">
      <c r="A6676" t="s">
        <v>51471</v>
      </c>
      <c r="B6676" t="s">
        <v>3902</v>
      </c>
      <c r="C6676" t="s">
        <v>51472</v>
      </c>
      <c r="D6676" t="s">
        <v>51473</v>
      </c>
      <c r="E6676" t="s">
        <v>51474</v>
      </c>
      <c r="F6676" t="s">
        <v>51475</v>
      </c>
      <c r="G6676" t="s">
        <v>3989</v>
      </c>
      <c r="H6676">
        <v>47.133600000000001</v>
      </c>
      <c r="I6676">
        <v>47.6</v>
      </c>
      <c r="K6676" t="s">
        <v>51476</v>
      </c>
      <c r="L6676">
        <v>234</v>
      </c>
      <c r="M6676">
        <v>0</v>
      </c>
      <c r="N6676" t="s">
        <v>9756</v>
      </c>
      <c r="O6676" t="s">
        <v>51477</v>
      </c>
    </row>
    <row r="6677" spans="1:17" x14ac:dyDescent="0.3">
      <c r="A6677" t="s">
        <v>51478</v>
      </c>
      <c r="B6677" t="s">
        <v>3923</v>
      </c>
      <c r="D6677" t="s">
        <v>51479</v>
      </c>
      <c r="E6677" t="s">
        <v>51480</v>
      </c>
      <c r="F6677" t="s">
        <v>51481</v>
      </c>
      <c r="G6677" t="s">
        <v>3917</v>
      </c>
      <c r="H6677">
        <v>440.31900000000002</v>
      </c>
      <c r="I6677">
        <v>34.299999999999997</v>
      </c>
      <c r="K6677" t="s">
        <v>51482</v>
      </c>
      <c r="L6677">
        <v>13</v>
      </c>
      <c r="M6677">
        <v>0</v>
      </c>
      <c r="N6677" t="s">
        <v>9756</v>
      </c>
      <c r="O6677" t="s">
        <v>51483</v>
      </c>
    </row>
    <row r="6678" spans="1:17" x14ac:dyDescent="0.3">
      <c r="A6678" t="s">
        <v>51484</v>
      </c>
      <c r="B6678" t="s">
        <v>4267</v>
      </c>
      <c r="C6678" t="s">
        <v>51485</v>
      </c>
      <c r="D6678" t="s">
        <v>51486</v>
      </c>
      <c r="E6678" t="s">
        <v>51487</v>
      </c>
      <c r="F6678" t="s">
        <v>51488</v>
      </c>
      <c r="G6678" t="s">
        <v>3917</v>
      </c>
      <c r="H6678">
        <v>2002.92</v>
      </c>
      <c r="I6678">
        <v>42</v>
      </c>
      <c r="K6678" t="s">
        <v>51489</v>
      </c>
      <c r="L6678">
        <v>26514</v>
      </c>
      <c r="M6678">
        <v>22650</v>
      </c>
      <c r="N6678" t="s">
        <v>11371</v>
      </c>
      <c r="O6678" t="s">
        <v>51490</v>
      </c>
    </row>
    <row r="6679" spans="1:17" x14ac:dyDescent="0.3">
      <c r="A6679" t="s">
        <v>51491</v>
      </c>
      <c r="B6679" t="s">
        <v>3984</v>
      </c>
      <c r="C6679" t="s">
        <v>51492</v>
      </c>
      <c r="D6679" t="s">
        <v>51493</v>
      </c>
      <c r="E6679" t="s">
        <v>51494</v>
      </c>
      <c r="F6679" t="s">
        <v>51495</v>
      </c>
      <c r="G6679" t="s">
        <v>3989</v>
      </c>
      <c r="H6679">
        <v>62.246400000000001</v>
      </c>
      <c r="I6679">
        <v>46.6</v>
      </c>
      <c r="K6679" t="s">
        <v>51496</v>
      </c>
      <c r="L6679">
        <v>21</v>
      </c>
      <c r="M6679">
        <v>0</v>
      </c>
      <c r="N6679" t="s">
        <v>8402</v>
      </c>
      <c r="O6679" t="s">
        <v>51497</v>
      </c>
    </row>
    <row r="6680" spans="1:17" x14ac:dyDescent="0.3">
      <c r="A6680" t="s">
        <v>51498</v>
      </c>
      <c r="B6680" t="s">
        <v>4267</v>
      </c>
      <c r="C6680" t="s">
        <v>51499</v>
      </c>
      <c r="D6680" t="s">
        <v>51500</v>
      </c>
      <c r="E6680" t="s">
        <v>51501</v>
      </c>
      <c r="F6680" t="s">
        <v>51502</v>
      </c>
      <c r="G6680" t="s">
        <v>3917</v>
      </c>
      <c r="H6680">
        <v>744.78899999999999</v>
      </c>
      <c r="I6680">
        <v>35.4</v>
      </c>
      <c r="K6680" t="s">
        <v>51503</v>
      </c>
      <c r="L6680">
        <v>1638</v>
      </c>
      <c r="M6680">
        <v>28531</v>
      </c>
      <c r="N6680" t="s">
        <v>8402</v>
      </c>
      <c r="O6680" t="s">
        <v>51504</v>
      </c>
    </row>
    <row r="6681" spans="1:17" x14ac:dyDescent="0.3">
      <c r="A6681" t="s">
        <v>51505</v>
      </c>
      <c r="B6681" t="s">
        <v>4511</v>
      </c>
      <c r="C6681" t="s">
        <v>51506</v>
      </c>
      <c r="D6681" t="s">
        <v>51507</v>
      </c>
      <c r="E6681" t="s">
        <v>51508</v>
      </c>
      <c r="F6681" t="s">
        <v>51509</v>
      </c>
      <c r="G6681" t="s">
        <v>3917</v>
      </c>
      <c r="H6681">
        <v>1065.31</v>
      </c>
      <c r="I6681">
        <v>29.3</v>
      </c>
      <c r="K6681" t="s">
        <v>51510</v>
      </c>
      <c r="L6681">
        <v>148035</v>
      </c>
      <c r="M6681">
        <v>0</v>
      </c>
      <c r="N6681" t="s">
        <v>8402</v>
      </c>
      <c r="O6681" t="s">
        <v>51511</v>
      </c>
    </row>
    <row r="6682" spans="1:17" x14ac:dyDescent="0.3">
      <c r="A6682" t="s">
        <v>51512</v>
      </c>
      <c r="B6682" t="s">
        <v>4226</v>
      </c>
      <c r="C6682" t="s">
        <v>51513</v>
      </c>
      <c r="D6682" t="s">
        <v>51514</v>
      </c>
      <c r="E6682" t="s">
        <v>51515</v>
      </c>
      <c r="F6682" t="s">
        <v>51516</v>
      </c>
      <c r="G6682" t="s">
        <v>3917</v>
      </c>
      <c r="H6682">
        <v>568.54300000000001</v>
      </c>
      <c r="I6682">
        <v>30</v>
      </c>
      <c r="K6682" t="s">
        <v>51517</v>
      </c>
      <c r="L6682">
        <v>590887</v>
      </c>
      <c r="M6682">
        <v>0</v>
      </c>
      <c r="N6682" t="s">
        <v>8402</v>
      </c>
      <c r="O6682" t="s">
        <v>51518</v>
      </c>
    </row>
    <row r="6683" spans="1:17" x14ac:dyDescent="0.3">
      <c r="A6683" t="s">
        <v>51519</v>
      </c>
      <c r="B6683" t="s">
        <v>4267</v>
      </c>
      <c r="C6683" t="s">
        <v>51520</v>
      </c>
      <c r="D6683" t="s">
        <v>51521</v>
      </c>
      <c r="E6683" t="s">
        <v>51522</v>
      </c>
      <c r="F6683" t="s">
        <v>51523</v>
      </c>
      <c r="G6683" t="s">
        <v>3917</v>
      </c>
      <c r="H6683">
        <v>2365.2199999999998</v>
      </c>
      <c r="I6683">
        <v>35.799999999999997</v>
      </c>
      <c r="K6683" t="s">
        <v>51524</v>
      </c>
      <c r="L6683">
        <v>96310</v>
      </c>
      <c r="M6683">
        <v>0</v>
      </c>
      <c r="N6683" t="s">
        <v>8402</v>
      </c>
      <c r="O6683" t="s">
        <v>51525</v>
      </c>
    </row>
    <row r="6684" spans="1:17" x14ac:dyDescent="0.3">
      <c r="A6684" t="s">
        <v>51526</v>
      </c>
      <c r="B6684" t="s">
        <v>4347</v>
      </c>
      <c r="C6684" t="s">
        <v>51527</v>
      </c>
      <c r="D6684" t="s">
        <v>51528</v>
      </c>
      <c r="E6684" t="s">
        <v>51529</v>
      </c>
      <c r="F6684" t="s">
        <v>51530</v>
      </c>
      <c r="G6684" t="s">
        <v>3917</v>
      </c>
      <c r="H6684">
        <v>83.126000000000005</v>
      </c>
      <c r="I6684">
        <v>35.799999999999997</v>
      </c>
      <c r="K6684" t="s">
        <v>51531</v>
      </c>
      <c r="L6684">
        <v>28464</v>
      </c>
      <c r="M6684">
        <v>0</v>
      </c>
      <c r="N6684" t="s">
        <v>8402</v>
      </c>
      <c r="O6684" t="s">
        <v>51532</v>
      </c>
    </row>
    <row r="6685" spans="1:17" x14ac:dyDescent="0.3">
      <c r="A6685" t="s">
        <v>51533</v>
      </c>
      <c r="B6685" t="s">
        <v>4347</v>
      </c>
      <c r="C6685" t="s">
        <v>51534</v>
      </c>
      <c r="D6685" t="s">
        <v>51535</v>
      </c>
      <c r="E6685" t="s">
        <v>51536</v>
      </c>
      <c r="F6685" t="s">
        <v>51537</v>
      </c>
      <c r="G6685" t="s">
        <v>3917</v>
      </c>
      <c r="H6685">
        <v>45.099400000000003</v>
      </c>
      <c r="I6685">
        <v>41.4</v>
      </c>
      <c r="K6685" t="s">
        <v>51538</v>
      </c>
      <c r="L6685">
        <v>10076</v>
      </c>
      <c r="M6685">
        <v>0</v>
      </c>
      <c r="N6685" t="s">
        <v>8402</v>
      </c>
      <c r="O6685" t="s">
        <v>51539</v>
      </c>
    </row>
    <row r="6686" spans="1:17" x14ac:dyDescent="0.3">
      <c r="A6686" t="s">
        <v>51540</v>
      </c>
      <c r="B6686" t="s">
        <v>4347</v>
      </c>
      <c r="C6686" t="s">
        <v>51541</v>
      </c>
      <c r="D6686" t="s">
        <v>51542</v>
      </c>
      <c r="E6686" t="s">
        <v>51543</v>
      </c>
      <c r="F6686" t="s">
        <v>51544</v>
      </c>
      <c r="G6686" t="s">
        <v>3989</v>
      </c>
      <c r="H6686">
        <v>61.993699999999997</v>
      </c>
      <c r="I6686">
        <v>47.9</v>
      </c>
      <c r="K6686" t="s">
        <v>51545</v>
      </c>
      <c r="L6686">
        <v>996</v>
      </c>
      <c r="M6686">
        <v>16585</v>
      </c>
      <c r="N6686" t="s">
        <v>4642</v>
      </c>
      <c r="O6686" t="s">
        <v>51546</v>
      </c>
      <c r="P6686" t="s">
        <v>51547</v>
      </c>
    </row>
    <row r="6687" spans="1:17" x14ac:dyDescent="0.3">
      <c r="A6687" t="s">
        <v>51548</v>
      </c>
      <c r="B6687" t="s">
        <v>4347</v>
      </c>
      <c r="C6687" t="s">
        <v>51549</v>
      </c>
      <c r="D6687" t="s">
        <v>51550</v>
      </c>
      <c r="E6687" t="s">
        <v>51551</v>
      </c>
      <c r="F6687" t="s">
        <v>51552</v>
      </c>
      <c r="G6687" t="s">
        <v>3989</v>
      </c>
      <c r="H6687">
        <v>79.746099999999998</v>
      </c>
      <c r="I6687">
        <v>47.9</v>
      </c>
      <c r="K6687" t="s">
        <v>51553</v>
      </c>
      <c r="L6687">
        <v>1154</v>
      </c>
      <c r="M6687">
        <v>19383</v>
      </c>
      <c r="N6687" t="s">
        <v>4642</v>
      </c>
      <c r="O6687" t="s">
        <v>51554</v>
      </c>
    </row>
    <row r="6688" spans="1:17" x14ac:dyDescent="0.3">
      <c r="A6688" t="s">
        <v>51555</v>
      </c>
      <c r="B6688" t="s">
        <v>4347</v>
      </c>
      <c r="C6688" t="s">
        <v>51556</v>
      </c>
      <c r="D6688" t="s">
        <v>51557</v>
      </c>
      <c r="E6688" t="s">
        <v>51558</v>
      </c>
      <c r="F6688" t="s">
        <v>51559</v>
      </c>
      <c r="G6688" t="s">
        <v>3989</v>
      </c>
      <c r="H6688">
        <v>57.963500000000003</v>
      </c>
      <c r="I6688">
        <v>47.5</v>
      </c>
      <c r="K6688" t="s">
        <v>51560</v>
      </c>
      <c r="L6688">
        <v>1584</v>
      </c>
      <c r="M6688">
        <v>16028</v>
      </c>
      <c r="N6688" t="s">
        <v>4642</v>
      </c>
      <c r="O6688" t="s">
        <v>51561</v>
      </c>
    </row>
    <row r="6689" spans="1:17" x14ac:dyDescent="0.3">
      <c r="A6689" t="s">
        <v>51562</v>
      </c>
      <c r="B6689" t="s">
        <v>3984</v>
      </c>
      <c r="C6689" t="s">
        <v>51563</v>
      </c>
      <c r="D6689" t="s">
        <v>51564</v>
      </c>
      <c r="E6689" t="s">
        <v>51565</v>
      </c>
      <c r="F6689" t="s">
        <v>51566</v>
      </c>
      <c r="G6689" t="s">
        <v>3989</v>
      </c>
      <c r="H6689">
        <v>40.718800000000002</v>
      </c>
      <c r="I6689">
        <v>54.5</v>
      </c>
      <c r="K6689" t="s">
        <v>51567</v>
      </c>
      <c r="L6689">
        <v>25</v>
      </c>
      <c r="M6689">
        <v>0</v>
      </c>
      <c r="N6689" t="s">
        <v>4642</v>
      </c>
      <c r="O6689" t="s">
        <v>51568</v>
      </c>
    </row>
    <row r="6690" spans="1:17" x14ac:dyDescent="0.3">
      <c r="A6690" t="s">
        <v>51569</v>
      </c>
      <c r="B6690" t="s">
        <v>4367</v>
      </c>
      <c r="C6690" t="s">
        <v>51570</v>
      </c>
      <c r="D6690" t="s">
        <v>51571</v>
      </c>
      <c r="E6690" t="s">
        <v>51572</v>
      </c>
      <c r="F6690" t="s">
        <v>51573</v>
      </c>
      <c r="G6690" t="s">
        <v>3917</v>
      </c>
      <c r="H6690">
        <v>568.70699999999999</v>
      </c>
      <c r="I6690">
        <v>39.6</v>
      </c>
      <c r="K6690" t="s">
        <v>51574</v>
      </c>
      <c r="L6690">
        <v>1205</v>
      </c>
      <c r="M6690">
        <v>0</v>
      </c>
      <c r="N6690" t="s">
        <v>4642</v>
      </c>
      <c r="O6690" t="s">
        <v>51575</v>
      </c>
    </row>
    <row r="6691" spans="1:17" x14ac:dyDescent="0.3">
      <c r="A6691" t="s">
        <v>51576</v>
      </c>
      <c r="B6691" t="s">
        <v>4347</v>
      </c>
      <c r="C6691" t="s">
        <v>51577</v>
      </c>
      <c r="D6691" t="s">
        <v>51578</v>
      </c>
      <c r="E6691" t="s">
        <v>51579</v>
      </c>
      <c r="F6691" t="s">
        <v>51580</v>
      </c>
      <c r="G6691" t="s">
        <v>3989</v>
      </c>
      <c r="H6691">
        <v>57.660899999999998</v>
      </c>
      <c r="I6691">
        <v>46.8</v>
      </c>
      <c r="K6691" t="s">
        <v>51581</v>
      </c>
      <c r="L6691">
        <v>668</v>
      </c>
      <c r="M6691">
        <v>15740</v>
      </c>
      <c r="N6691" t="s">
        <v>6507</v>
      </c>
      <c r="O6691" t="s">
        <v>51582</v>
      </c>
      <c r="P6691" t="s">
        <v>51583</v>
      </c>
    </row>
    <row r="6692" spans="1:17" x14ac:dyDescent="0.3">
      <c r="A6692" t="s">
        <v>51584</v>
      </c>
      <c r="B6692" t="s">
        <v>4347</v>
      </c>
      <c r="C6692" t="s">
        <v>51585</v>
      </c>
      <c r="D6692" t="s">
        <v>51586</v>
      </c>
      <c r="E6692" t="s">
        <v>51587</v>
      </c>
      <c r="F6692" t="s">
        <v>51588</v>
      </c>
      <c r="G6692" t="s">
        <v>3989</v>
      </c>
      <c r="H6692">
        <v>64.8626</v>
      </c>
      <c r="I6692">
        <v>47.2</v>
      </c>
      <c r="K6692" t="s">
        <v>51589</v>
      </c>
      <c r="L6692">
        <v>1270</v>
      </c>
      <c r="M6692">
        <v>17069</v>
      </c>
      <c r="N6692" t="s">
        <v>6507</v>
      </c>
      <c r="O6692" t="s">
        <v>51590</v>
      </c>
      <c r="Q6692">
        <v>20</v>
      </c>
    </row>
    <row r="6693" spans="1:17" x14ac:dyDescent="0.3">
      <c r="A6693" t="s">
        <v>51591</v>
      </c>
      <c r="B6693" t="s">
        <v>4347</v>
      </c>
      <c r="C6693" t="s">
        <v>51592</v>
      </c>
      <c r="D6693" t="s">
        <v>51593</v>
      </c>
      <c r="E6693" t="s">
        <v>51594</v>
      </c>
      <c r="F6693" t="s">
        <v>51595</v>
      </c>
      <c r="G6693" t="s">
        <v>3989</v>
      </c>
      <c r="H6693">
        <v>64.971599999999995</v>
      </c>
      <c r="I6693">
        <v>47.6</v>
      </c>
      <c r="K6693" t="s">
        <v>51596</v>
      </c>
      <c r="L6693">
        <v>998</v>
      </c>
      <c r="M6693">
        <v>17080</v>
      </c>
      <c r="N6693" t="s">
        <v>6507</v>
      </c>
      <c r="O6693" t="s">
        <v>51597</v>
      </c>
      <c r="P6693" t="s">
        <v>51598</v>
      </c>
    </row>
    <row r="6694" spans="1:17" x14ac:dyDescent="0.3">
      <c r="A6694" t="s">
        <v>51599</v>
      </c>
      <c r="B6694" t="s">
        <v>4347</v>
      </c>
      <c r="C6694" t="s">
        <v>51600</v>
      </c>
      <c r="D6694" t="s">
        <v>51601</v>
      </c>
      <c r="E6694" t="s">
        <v>51602</v>
      </c>
      <c r="F6694" t="s">
        <v>51603</v>
      </c>
      <c r="G6694" t="s">
        <v>3989</v>
      </c>
      <c r="H6694">
        <v>53.063499999999998</v>
      </c>
      <c r="I6694">
        <v>47.4</v>
      </c>
      <c r="K6694" t="s">
        <v>51604</v>
      </c>
      <c r="L6694">
        <v>203</v>
      </c>
      <c r="M6694">
        <v>17198</v>
      </c>
      <c r="N6694" t="s">
        <v>6507</v>
      </c>
      <c r="O6694" t="s">
        <v>51605</v>
      </c>
    </row>
    <row r="6695" spans="1:17" x14ac:dyDescent="0.3">
      <c r="A6695" t="s">
        <v>51606</v>
      </c>
      <c r="B6695" t="s">
        <v>4347</v>
      </c>
      <c r="C6695" t="s">
        <v>51607</v>
      </c>
      <c r="D6695" t="s">
        <v>51608</v>
      </c>
      <c r="E6695" t="s">
        <v>51609</v>
      </c>
      <c r="F6695" t="s">
        <v>51610</v>
      </c>
      <c r="G6695" t="s">
        <v>3989</v>
      </c>
      <c r="H6695">
        <v>51.860999999999997</v>
      </c>
      <c r="I6695">
        <v>47.5</v>
      </c>
      <c r="K6695" t="s">
        <v>51611</v>
      </c>
      <c r="L6695">
        <v>176</v>
      </c>
      <c r="M6695">
        <v>16397</v>
      </c>
      <c r="N6695" t="s">
        <v>6507</v>
      </c>
      <c r="O6695" t="s">
        <v>51612</v>
      </c>
      <c r="P6695" t="s">
        <v>51613</v>
      </c>
    </row>
    <row r="6696" spans="1:17" x14ac:dyDescent="0.3">
      <c r="A6696" t="s">
        <v>51614</v>
      </c>
      <c r="B6696" t="s">
        <v>4347</v>
      </c>
      <c r="C6696" t="s">
        <v>51615</v>
      </c>
      <c r="D6696" t="s">
        <v>51616</v>
      </c>
      <c r="E6696" t="s">
        <v>51617</v>
      </c>
      <c r="F6696" t="s">
        <v>51618</v>
      </c>
      <c r="G6696" t="s">
        <v>3989</v>
      </c>
      <c r="H6696">
        <v>114.20699999999999</v>
      </c>
      <c r="I6696">
        <v>47.2</v>
      </c>
      <c r="K6696" t="s">
        <v>51619</v>
      </c>
      <c r="L6696">
        <v>684</v>
      </c>
      <c r="M6696">
        <v>22673</v>
      </c>
      <c r="N6696" t="s">
        <v>6507</v>
      </c>
      <c r="O6696" t="s">
        <v>51620</v>
      </c>
    </row>
    <row r="6697" spans="1:17" x14ac:dyDescent="0.3">
      <c r="A6697" t="s">
        <v>51621</v>
      </c>
      <c r="B6697" t="s">
        <v>4347</v>
      </c>
      <c r="C6697" t="s">
        <v>51622</v>
      </c>
      <c r="D6697" t="s">
        <v>51623</v>
      </c>
      <c r="E6697" t="s">
        <v>51624</v>
      </c>
      <c r="F6697" t="s">
        <v>51625</v>
      </c>
      <c r="G6697" t="s">
        <v>3989</v>
      </c>
      <c r="H6697">
        <v>79.655900000000003</v>
      </c>
      <c r="I6697">
        <v>47.1</v>
      </c>
      <c r="K6697" t="s">
        <v>51626</v>
      </c>
      <c r="L6697">
        <v>737</v>
      </c>
      <c r="M6697">
        <v>18510</v>
      </c>
      <c r="N6697" t="s">
        <v>6507</v>
      </c>
      <c r="O6697" t="s">
        <v>51627</v>
      </c>
      <c r="P6697" t="s">
        <v>51628</v>
      </c>
    </row>
    <row r="6698" spans="1:17" x14ac:dyDescent="0.3">
      <c r="A6698" t="s">
        <v>51629</v>
      </c>
      <c r="B6698" t="s">
        <v>4208</v>
      </c>
      <c r="C6698" t="s">
        <v>51630</v>
      </c>
      <c r="D6698" t="s">
        <v>51631</v>
      </c>
      <c r="E6698" t="s">
        <v>51632</v>
      </c>
      <c r="F6698" t="s">
        <v>51633</v>
      </c>
      <c r="G6698" t="s">
        <v>3989</v>
      </c>
      <c r="H6698">
        <v>81.763900000000007</v>
      </c>
      <c r="I6698">
        <v>47.9</v>
      </c>
      <c r="K6698" t="s">
        <v>51634</v>
      </c>
      <c r="L6698">
        <v>8783</v>
      </c>
      <c r="M6698">
        <v>0</v>
      </c>
      <c r="N6698" t="s">
        <v>6507</v>
      </c>
      <c r="O6698" t="s">
        <v>51635</v>
      </c>
    </row>
    <row r="6699" spans="1:17" x14ac:dyDescent="0.3">
      <c r="A6699" t="s">
        <v>51636</v>
      </c>
      <c r="B6699" t="s">
        <v>4226</v>
      </c>
      <c r="C6699" t="s">
        <v>51637</v>
      </c>
      <c r="D6699" t="s">
        <v>51638</v>
      </c>
      <c r="E6699" t="s">
        <v>51639</v>
      </c>
      <c r="F6699" t="s">
        <v>51640</v>
      </c>
      <c r="G6699" t="s">
        <v>3989</v>
      </c>
      <c r="H6699">
        <v>1233.5899999999999</v>
      </c>
      <c r="I6699">
        <v>34.4</v>
      </c>
      <c r="K6699" t="s">
        <v>51641</v>
      </c>
      <c r="L6699">
        <v>6877</v>
      </c>
      <c r="M6699">
        <v>0</v>
      </c>
      <c r="N6699" t="s">
        <v>6507</v>
      </c>
      <c r="O6699" t="s">
        <v>51642</v>
      </c>
    </row>
    <row r="6700" spans="1:17" x14ac:dyDescent="0.3">
      <c r="A6700" t="s">
        <v>51643</v>
      </c>
      <c r="B6700" t="s">
        <v>4226</v>
      </c>
      <c r="C6700" t="s">
        <v>51644</v>
      </c>
      <c r="D6700" t="s">
        <v>51645</v>
      </c>
      <c r="E6700" t="s">
        <v>51639</v>
      </c>
      <c r="F6700" t="s">
        <v>51646</v>
      </c>
      <c r="G6700" t="s">
        <v>3917</v>
      </c>
      <c r="H6700">
        <v>1353.06</v>
      </c>
      <c r="I6700">
        <v>33.799999999999997</v>
      </c>
      <c r="K6700" t="s">
        <v>51647</v>
      </c>
      <c r="L6700">
        <v>25153</v>
      </c>
      <c r="M6700">
        <v>0</v>
      </c>
      <c r="N6700" t="s">
        <v>6507</v>
      </c>
      <c r="O6700" t="s">
        <v>51648</v>
      </c>
    </row>
    <row r="6701" spans="1:17" x14ac:dyDescent="0.3">
      <c r="A6701" t="s">
        <v>51649</v>
      </c>
      <c r="B6701" t="s">
        <v>4443</v>
      </c>
      <c r="C6701" t="s">
        <v>51650</v>
      </c>
      <c r="D6701" t="s">
        <v>51651</v>
      </c>
      <c r="E6701" t="s">
        <v>51652</v>
      </c>
      <c r="F6701" t="s">
        <v>51653</v>
      </c>
      <c r="G6701" t="s">
        <v>3917</v>
      </c>
      <c r="H6701">
        <v>3307.09</v>
      </c>
      <c r="I6701">
        <v>36.5</v>
      </c>
      <c r="K6701" t="s">
        <v>51654</v>
      </c>
      <c r="L6701">
        <v>30796</v>
      </c>
      <c r="M6701">
        <v>0</v>
      </c>
      <c r="N6701" t="s">
        <v>6507</v>
      </c>
      <c r="O6701" t="s">
        <v>51655</v>
      </c>
    </row>
    <row r="6702" spans="1:17" x14ac:dyDescent="0.3">
      <c r="A6702" t="s">
        <v>51656</v>
      </c>
      <c r="B6702" t="s">
        <v>4267</v>
      </c>
      <c r="C6702" t="s">
        <v>51657</v>
      </c>
      <c r="D6702" t="s">
        <v>51658</v>
      </c>
      <c r="E6702" t="s">
        <v>51659</v>
      </c>
      <c r="F6702" t="s">
        <v>51660</v>
      </c>
      <c r="G6702" t="s">
        <v>3917</v>
      </c>
      <c r="H6702">
        <v>1776.76</v>
      </c>
      <c r="I6702">
        <v>33.799999999999997</v>
      </c>
      <c r="K6702" t="s">
        <v>51661</v>
      </c>
      <c r="L6702">
        <v>2366</v>
      </c>
      <c r="M6702">
        <v>0</v>
      </c>
      <c r="N6702" t="s">
        <v>22755</v>
      </c>
      <c r="O6702" t="s">
        <v>51662</v>
      </c>
    </row>
    <row r="6703" spans="1:17" x14ac:dyDescent="0.3">
      <c r="A6703" t="s">
        <v>51663</v>
      </c>
      <c r="B6703" t="s">
        <v>4226</v>
      </c>
      <c r="C6703" t="s">
        <v>51664</v>
      </c>
      <c r="D6703" t="s">
        <v>51665</v>
      </c>
      <c r="E6703" t="s">
        <v>51666</v>
      </c>
      <c r="F6703" t="s">
        <v>51667</v>
      </c>
      <c r="G6703" t="s">
        <v>3906</v>
      </c>
      <c r="H6703">
        <v>149.494</v>
      </c>
      <c r="I6703">
        <v>42.999600000000001</v>
      </c>
      <c r="J6703" t="s">
        <v>51668</v>
      </c>
      <c r="K6703" t="s">
        <v>51669</v>
      </c>
      <c r="L6703">
        <v>91</v>
      </c>
      <c r="M6703">
        <v>22853</v>
      </c>
      <c r="N6703" t="s">
        <v>4789</v>
      </c>
      <c r="O6703" t="s">
        <v>51670</v>
      </c>
      <c r="P6703" t="s">
        <v>51671</v>
      </c>
    </row>
    <row r="6704" spans="1:17" x14ac:dyDescent="0.3">
      <c r="A6704" t="s">
        <v>51672</v>
      </c>
      <c r="B6704" t="s">
        <v>4198</v>
      </c>
      <c r="C6704" t="s">
        <v>51673</v>
      </c>
      <c r="D6704" t="s">
        <v>51674</v>
      </c>
      <c r="E6704" t="s">
        <v>51675</v>
      </c>
      <c r="F6704" t="s">
        <v>51676</v>
      </c>
      <c r="G6704" t="s">
        <v>3917</v>
      </c>
      <c r="H6704">
        <v>128.32</v>
      </c>
      <c r="I6704">
        <v>27.5</v>
      </c>
      <c r="K6704" t="s">
        <v>51677</v>
      </c>
      <c r="L6704">
        <v>792</v>
      </c>
      <c r="M6704">
        <v>0</v>
      </c>
      <c r="N6704" t="s">
        <v>4789</v>
      </c>
      <c r="O6704" t="s">
        <v>51678</v>
      </c>
    </row>
    <row r="6705" spans="1:17" x14ac:dyDescent="0.3">
      <c r="A6705" t="s">
        <v>1720</v>
      </c>
      <c r="B6705" t="s">
        <v>4347</v>
      </c>
      <c r="C6705" t="s">
        <v>51679</v>
      </c>
      <c r="D6705" t="s">
        <v>51680</v>
      </c>
      <c r="E6705" t="s">
        <v>51681</v>
      </c>
      <c r="F6705" t="s">
        <v>51682</v>
      </c>
      <c r="G6705" t="s">
        <v>3989</v>
      </c>
      <c r="H6705">
        <v>46.838299999999997</v>
      </c>
      <c r="I6705">
        <v>48.5</v>
      </c>
      <c r="K6705" t="s">
        <v>51683</v>
      </c>
      <c r="L6705">
        <v>288</v>
      </c>
      <c r="M6705">
        <v>15528</v>
      </c>
      <c r="N6705" t="s">
        <v>20623</v>
      </c>
      <c r="O6705" t="s">
        <v>51684</v>
      </c>
      <c r="P6705" t="s">
        <v>51685</v>
      </c>
    </row>
    <row r="6706" spans="1:17" x14ac:dyDescent="0.3">
      <c r="A6706" t="s">
        <v>51686</v>
      </c>
      <c r="B6706" t="s">
        <v>4347</v>
      </c>
      <c r="C6706" t="s">
        <v>51687</v>
      </c>
      <c r="D6706" t="s">
        <v>51688</v>
      </c>
      <c r="E6706" t="s">
        <v>51689</v>
      </c>
      <c r="F6706" t="s">
        <v>51690</v>
      </c>
      <c r="G6706" t="s">
        <v>3989</v>
      </c>
      <c r="H6706">
        <v>94.611800000000002</v>
      </c>
      <c r="I6706">
        <v>46.7</v>
      </c>
      <c r="K6706" t="s">
        <v>51691</v>
      </c>
      <c r="L6706">
        <v>685</v>
      </c>
      <c r="M6706">
        <v>19835</v>
      </c>
      <c r="N6706" t="s">
        <v>20623</v>
      </c>
      <c r="O6706" t="s">
        <v>51692</v>
      </c>
    </row>
    <row r="6707" spans="1:17" x14ac:dyDescent="0.3">
      <c r="A6707" t="s">
        <v>51693</v>
      </c>
      <c r="B6707" t="s">
        <v>4347</v>
      </c>
      <c r="C6707" t="s">
        <v>51694</v>
      </c>
      <c r="D6707" t="s">
        <v>51695</v>
      </c>
      <c r="E6707" t="s">
        <v>51696</v>
      </c>
      <c r="F6707" t="s">
        <v>51697</v>
      </c>
      <c r="G6707" t="s">
        <v>3989</v>
      </c>
      <c r="H6707">
        <v>47.496099999999998</v>
      </c>
      <c r="I6707">
        <v>46.9</v>
      </c>
      <c r="K6707" t="s">
        <v>51698</v>
      </c>
      <c r="L6707">
        <v>622</v>
      </c>
      <c r="M6707">
        <v>13537</v>
      </c>
      <c r="N6707" t="s">
        <v>20623</v>
      </c>
      <c r="O6707" t="s">
        <v>51699</v>
      </c>
      <c r="P6707" t="s">
        <v>51700</v>
      </c>
      <c r="Q6707">
        <v>20</v>
      </c>
    </row>
    <row r="6708" spans="1:17" x14ac:dyDescent="0.3">
      <c r="A6708" t="s">
        <v>51701</v>
      </c>
      <c r="B6708" t="s">
        <v>4347</v>
      </c>
      <c r="C6708" t="s">
        <v>51702</v>
      </c>
      <c r="D6708" t="s">
        <v>51703</v>
      </c>
      <c r="E6708" t="s">
        <v>51704</v>
      </c>
      <c r="F6708" t="s">
        <v>51705</v>
      </c>
      <c r="G6708" t="s">
        <v>3989</v>
      </c>
      <c r="H6708">
        <v>60.6098</v>
      </c>
      <c r="I6708">
        <v>47</v>
      </c>
      <c r="K6708" t="s">
        <v>51706</v>
      </c>
      <c r="L6708">
        <v>809</v>
      </c>
      <c r="M6708">
        <v>16509</v>
      </c>
      <c r="N6708" t="s">
        <v>20623</v>
      </c>
      <c r="O6708" t="s">
        <v>51707</v>
      </c>
      <c r="P6708" t="s">
        <v>51708</v>
      </c>
    </row>
    <row r="6709" spans="1:17" x14ac:dyDescent="0.3">
      <c r="A6709" t="s">
        <v>3817</v>
      </c>
      <c r="B6709" t="s">
        <v>3984</v>
      </c>
      <c r="C6709" t="s">
        <v>51709</v>
      </c>
      <c r="D6709" t="s">
        <v>51710</v>
      </c>
      <c r="E6709" t="s">
        <v>51711</v>
      </c>
      <c r="F6709" t="s">
        <v>51712</v>
      </c>
      <c r="G6709" t="s">
        <v>3989</v>
      </c>
      <c r="H6709">
        <v>43.214199999999998</v>
      </c>
      <c r="I6709">
        <v>58.2</v>
      </c>
      <c r="K6709" t="s">
        <v>51713</v>
      </c>
      <c r="L6709">
        <v>15</v>
      </c>
      <c r="M6709">
        <v>0</v>
      </c>
      <c r="N6709" t="s">
        <v>20623</v>
      </c>
      <c r="O6709" t="s">
        <v>51714</v>
      </c>
    </row>
    <row r="6710" spans="1:17" x14ac:dyDescent="0.3">
      <c r="A6710" t="s">
        <v>51715</v>
      </c>
      <c r="B6710" t="s">
        <v>4198</v>
      </c>
      <c r="C6710" t="s">
        <v>51716</v>
      </c>
      <c r="D6710" t="s">
        <v>51717</v>
      </c>
      <c r="E6710" t="s">
        <v>20620</v>
      </c>
      <c r="F6710" t="s">
        <v>51718</v>
      </c>
      <c r="G6710" t="s">
        <v>3917</v>
      </c>
      <c r="H6710">
        <v>23.182300000000001</v>
      </c>
      <c r="I6710">
        <v>43.1</v>
      </c>
      <c r="K6710" t="s">
        <v>51719</v>
      </c>
      <c r="L6710">
        <v>148</v>
      </c>
      <c r="M6710">
        <v>9240</v>
      </c>
      <c r="N6710" t="s">
        <v>20623</v>
      </c>
      <c r="O6710" t="s">
        <v>51720</v>
      </c>
    </row>
    <row r="6711" spans="1:17" x14ac:dyDescent="0.3">
      <c r="A6711" t="s">
        <v>51721</v>
      </c>
      <c r="B6711" t="s">
        <v>4347</v>
      </c>
      <c r="C6711" t="s">
        <v>51722</v>
      </c>
      <c r="D6711" t="s">
        <v>51723</v>
      </c>
      <c r="E6711" t="s">
        <v>51724</v>
      </c>
      <c r="F6711" t="s">
        <v>51725</v>
      </c>
      <c r="G6711" t="s">
        <v>3917</v>
      </c>
      <c r="H6711">
        <v>50.809100000000001</v>
      </c>
      <c r="I6711">
        <v>47.7</v>
      </c>
      <c r="K6711" t="s">
        <v>51726</v>
      </c>
      <c r="L6711">
        <v>1307</v>
      </c>
      <c r="M6711">
        <v>17152</v>
      </c>
      <c r="N6711" t="s">
        <v>6983</v>
      </c>
      <c r="O6711" t="s">
        <v>51727</v>
      </c>
    </row>
    <row r="6712" spans="1:17" x14ac:dyDescent="0.3">
      <c r="A6712" t="s">
        <v>51728</v>
      </c>
      <c r="B6712" t="s">
        <v>4347</v>
      </c>
      <c r="C6712" t="s">
        <v>51729</v>
      </c>
      <c r="D6712" t="s">
        <v>51730</v>
      </c>
      <c r="E6712" t="s">
        <v>51731</v>
      </c>
      <c r="F6712" t="s">
        <v>51732</v>
      </c>
      <c r="G6712" t="s">
        <v>3917</v>
      </c>
      <c r="H6712">
        <v>49.9422</v>
      </c>
      <c r="I6712">
        <v>46.4</v>
      </c>
      <c r="K6712" t="s">
        <v>51733</v>
      </c>
      <c r="L6712">
        <v>644</v>
      </c>
      <c r="M6712">
        <v>17065</v>
      </c>
      <c r="N6712" t="s">
        <v>6983</v>
      </c>
      <c r="O6712" t="s">
        <v>51734</v>
      </c>
    </row>
    <row r="6713" spans="1:17" x14ac:dyDescent="0.3">
      <c r="A6713" t="s">
        <v>51735</v>
      </c>
      <c r="B6713" t="s">
        <v>4347</v>
      </c>
      <c r="C6713" t="s">
        <v>51736</v>
      </c>
      <c r="D6713" t="s">
        <v>51737</v>
      </c>
      <c r="E6713" t="s">
        <v>51738</v>
      </c>
      <c r="F6713" t="s">
        <v>51739</v>
      </c>
      <c r="G6713" t="s">
        <v>3917</v>
      </c>
      <c r="H6713">
        <v>62.784500000000001</v>
      </c>
      <c r="I6713">
        <v>46.1</v>
      </c>
      <c r="K6713" t="s">
        <v>51740</v>
      </c>
      <c r="L6713">
        <v>1391</v>
      </c>
      <c r="M6713">
        <v>16889</v>
      </c>
      <c r="N6713" t="s">
        <v>6983</v>
      </c>
      <c r="O6713" t="s">
        <v>51741</v>
      </c>
    </row>
    <row r="6714" spans="1:17" x14ac:dyDescent="0.3">
      <c r="A6714" t="s">
        <v>51742</v>
      </c>
      <c r="B6714" t="s">
        <v>3912</v>
      </c>
      <c r="C6714" t="s">
        <v>51743</v>
      </c>
      <c r="D6714" t="s">
        <v>51744</v>
      </c>
      <c r="E6714" t="s">
        <v>51745</v>
      </c>
      <c r="F6714" t="s">
        <v>51746</v>
      </c>
      <c r="G6714" t="s">
        <v>3989</v>
      </c>
      <c r="H6714">
        <v>26.8203</v>
      </c>
      <c r="I6714">
        <v>28.9</v>
      </c>
      <c r="K6714" t="s">
        <v>51747</v>
      </c>
      <c r="L6714">
        <v>515</v>
      </c>
      <c r="M6714">
        <v>0</v>
      </c>
      <c r="N6714" t="s">
        <v>4789</v>
      </c>
      <c r="O6714" t="s">
        <v>51748</v>
      </c>
    </row>
    <row r="6715" spans="1:17" x14ac:dyDescent="0.3">
      <c r="A6715" t="s">
        <v>731</v>
      </c>
      <c r="B6715" t="s">
        <v>4198</v>
      </c>
      <c r="C6715" t="s">
        <v>51749</v>
      </c>
      <c r="D6715" t="s">
        <v>51750</v>
      </c>
      <c r="E6715" t="s">
        <v>20620</v>
      </c>
      <c r="F6715" t="s">
        <v>51751</v>
      </c>
      <c r="G6715" t="s">
        <v>3917</v>
      </c>
      <c r="H6715">
        <v>30.942799999999998</v>
      </c>
      <c r="I6715">
        <v>33.1</v>
      </c>
      <c r="K6715" t="s">
        <v>51752</v>
      </c>
      <c r="L6715">
        <v>2339</v>
      </c>
      <c r="M6715">
        <v>9713</v>
      </c>
      <c r="N6715" t="s">
        <v>20623</v>
      </c>
      <c r="O6715" t="s">
        <v>51753</v>
      </c>
      <c r="Q6715">
        <v>24</v>
      </c>
    </row>
    <row r="6716" spans="1:17" x14ac:dyDescent="0.3">
      <c r="A6716" t="s">
        <v>51754</v>
      </c>
      <c r="B6716" t="s">
        <v>4226</v>
      </c>
      <c r="D6716" t="s">
        <v>51755</v>
      </c>
      <c r="E6716" t="s">
        <v>51756</v>
      </c>
      <c r="F6716" t="s">
        <v>51757</v>
      </c>
      <c r="G6716" t="s">
        <v>3906</v>
      </c>
      <c r="H6716">
        <v>320.04700000000003</v>
      </c>
      <c r="I6716">
        <v>32.614100000000001</v>
      </c>
      <c r="J6716" t="s">
        <v>51758</v>
      </c>
      <c r="L6716">
        <v>5</v>
      </c>
      <c r="M6716">
        <v>0</v>
      </c>
      <c r="N6716" t="s">
        <v>4789</v>
      </c>
      <c r="O6716" t="s">
        <v>51759</v>
      </c>
    </row>
    <row r="6717" spans="1:17" x14ac:dyDescent="0.3">
      <c r="A6717" t="s">
        <v>51760</v>
      </c>
      <c r="B6717" t="s">
        <v>4226</v>
      </c>
      <c r="D6717" t="s">
        <v>51761</v>
      </c>
      <c r="E6717" t="s">
        <v>51762</v>
      </c>
      <c r="F6717" t="s">
        <v>51763</v>
      </c>
      <c r="G6717" t="s">
        <v>3906</v>
      </c>
      <c r="H6717">
        <v>437.99400000000003</v>
      </c>
      <c r="I6717">
        <v>36.028500000000001</v>
      </c>
      <c r="J6717" t="s">
        <v>51764</v>
      </c>
      <c r="L6717">
        <v>33</v>
      </c>
      <c r="M6717">
        <v>0</v>
      </c>
      <c r="N6717" t="s">
        <v>4789</v>
      </c>
      <c r="O6717" t="s">
        <v>51765</v>
      </c>
    </row>
    <row r="6718" spans="1:17" x14ac:dyDescent="0.3">
      <c r="A6718" t="s">
        <v>196</v>
      </c>
      <c r="B6718" t="s">
        <v>4198</v>
      </c>
      <c r="C6718" t="s">
        <v>51766</v>
      </c>
      <c r="D6718" t="s">
        <v>51767</v>
      </c>
      <c r="E6718" t="s">
        <v>20620</v>
      </c>
      <c r="F6718" t="s">
        <v>51768</v>
      </c>
      <c r="G6718" t="s">
        <v>3917</v>
      </c>
      <c r="H6718">
        <v>48.371400000000001</v>
      </c>
      <c r="I6718">
        <v>31.2</v>
      </c>
      <c r="K6718" t="s">
        <v>51769</v>
      </c>
      <c r="L6718">
        <v>5701</v>
      </c>
      <c r="M6718">
        <v>11690</v>
      </c>
      <c r="N6718" t="s">
        <v>20623</v>
      </c>
      <c r="O6718" t="s">
        <v>51770</v>
      </c>
      <c r="Q6718">
        <v>23</v>
      </c>
    </row>
    <row r="6719" spans="1:17" x14ac:dyDescent="0.3">
      <c r="A6719" t="s">
        <v>51771</v>
      </c>
      <c r="B6719" t="s">
        <v>4198</v>
      </c>
      <c r="C6719" t="s">
        <v>51772</v>
      </c>
      <c r="D6719" t="s">
        <v>51773</v>
      </c>
      <c r="E6719" t="s">
        <v>20620</v>
      </c>
      <c r="F6719" t="s">
        <v>51774</v>
      </c>
      <c r="G6719" t="s">
        <v>3917</v>
      </c>
      <c r="H6719">
        <v>54.179600000000001</v>
      </c>
      <c r="I6719">
        <v>31.8</v>
      </c>
      <c r="K6719" t="s">
        <v>51775</v>
      </c>
      <c r="L6719">
        <v>10557</v>
      </c>
      <c r="M6719">
        <v>14144</v>
      </c>
      <c r="N6719" t="s">
        <v>20623</v>
      </c>
      <c r="O6719" t="s">
        <v>51776</v>
      </c>
    </row>
    <row r="6720" spans="1:17" x14ac:dyDescent="0.3">
      <c r="A6720" t="s">
        <v>51777</v>
      </c>
      <c r="B6720" t="s">
        <v>4198</v>
      </c>
      <c r="C6720" t="s">
        <v>51778</v>
      </c>
      <c r="D6720" t="s">
        <v>51779</v>
      </c>
      <c r="E6720" t="s">
        <v>20620</v>
      </c>
      <c r="F6720" t="s">
        <v>51780</v>
      </c>
      <c r="G6720" t="s">
        <v>3917</v>
      </c>
      <c r="H6720">
        <v>39.171799999999998</v>
      </c>
      <c r="I6720">
        <v>36.700000000000003</v>
      </c>
      <c r="K6720" t="s">
        <v>51781</v>
      </c>
      <c r="L6720">
        <v>5146</v>
      </c>
      <c r="M6720">
        <v>13018</v>
      </c>
      <c r="N6720" t="s">
        <v>20623</v>
      </c>
      <c r="O6720" t="s">
        <v>51782</v>
      </c>
    </row>
    <row r="6721" spans="1:16" x14ac:dyDescent="0.3">
      <c r="A6721" t="s">
        <v>51783</v>
      </c>
      <c r="B6721" t="s">
        <v>3984</v>
      </c>
      <c r="C6721" t="s">
        <v>51784</v>
      </c>
      <c r="D6721" t="s">
        <v>51785</v>
      </c>
      <c r="E6721" t="s">
        <v>51786</v>
      </c>
      <c r="F6721" t="s">
        <v>51787</v>
      </c>
      <c r="G6721" t="s">
        <v>4048</v>
      </c>
      <c r="H6721">
        <v>33.026200000000003</v>
      </c>
      <c r="I6721">
        <v>51.180300000000003</v>
      </c>
      <c r="J6721" t="s">
        <v>51788</v>
      </c>
      <c r="L6721">
        <v>19</v>
      </c>
      <c r="M6721">
        <v>0</v>
      </c>
      <c r="N6721" t="s">
        <v>15939</v>
      </c>
      <c r="O6721" t="s">
        <v>51789</v>
      </c>
    </row>
    <row r="6722" spans="1:16" x14ac:dyDescent="0.3">
      <c r="A6722" t="s">
        <v>51790</v>
      </c>
      <c r="B6722" t="s">
        <v>4226</v>
      </c>
      <c r="D6722" t="s">
        <v>51791</v>
      </c>
      <c r="E6722" t="s">
        <v>51792</v>
      </c>
      <c r="F6722" t="s">
        <v>51793</v>
      </c>
      <c r="G6722" t="s">
        <v>3906</v>
      </c>
      <c r="H6722">
        <v>373.06700000000001</v>
      </c>
      <c r="I6722">
        <v>35.6539</v>
      </c>
      <c r="J6722" t="s">
        <v>51794</v>
      </c>
      <c r="K6722" t="s">
        <v>51795</v>
      </c>
      <c r="L6722">
        <v>103</v>
      </c>
      <c r="M6722">
        <v>0</v>
      </c>
      <c r="N6722" t="s">
        <v>4789</v>
      </c>
      <c r="O6722" t="s">
        <v>51796</v>
      </c>
    </row>
    <row r="6723" spans="1:16" x14ac:dyDescent="0.3">
      <c r="A6723" t="s">
        <v>51797</v>
      </c>
      <c r="B6723" t="s">
        <v>4226</v>
      </c>
      <c r="D6723" t="s">
        <v>51798</v>
      </c>
      <c r="E6723" t="s">
        <v>51799</v>
      </c>
      <c r="F6723" t="s">
        <v>51800</v>
      </c>
      <c r="G6723" t="s">
        <v>3906</v>
      </c>
      <c r="H6723">
        <v>292.34100000000001</v>
      </c>
      <c r="I6723">
        <v>34.116900000000001</v>
      </c>
      <c r="J6723" t="s">
        <v>51801</v>
      </c>
      <c r="K6723" t="s">
        <v>51802</v>
      </c>
      <c r="L6723">
        <v>402</v>
      </c>
      <c r="M6723">
        <v>0</v>
      </c>
      <c r="N6723" t="s">
        <v>4789</v>
      </c>
      <c r="O6723" t="s">
        <v>51803</v>
      </c>
    </row>
    <row r="6724" spans="1:16" x14ac:dyDescent="0.3">
      <c r="A6724" t="s">
        <v>51804</v>
      </c>
      <c r="B6724" t="s">
        <v>4226</v>
      </c>
      <c r="D6724" t="s">
        <v>51805</v>
      </c>
      <c r="E6724" t="s">
        <v>51806</v>
      </c>
      <c r="F6724" t="s">
        <v>51807</v>
      </c>
      <c r="G6724" t="s">
        <v>3906</v>
      </c>
      <c r="H6724">
        <v>392.81900000000002</v>
      </c>
      <c r="I6724">
        <v>33.563000000000002</v>
      </c>
      <c r="J6724" t="s">
        <v>51808</v>
      </c>
      <c r="K6724" t="s">
        <v>51809</v>
      </c>
      <c r="L6724">
        <v>35</v>
      </c>
      <c r="M6724">
        <v>0</v>
      </c>
      <c r="N6724" t="s">
        <v>4789</v>
      </c>
      <c r="O6724" t="s">
        <v>51810</v>
      </c>
    </row>
    <row r="6725" spans="1:16" x14ac:dyDescent="0.3">
      <c r="A6725" t="s">
        <v>51811</v>
      </c>
      <c r="B6725" t="s">
        <v>4226</v>
      </c>
      <c r="D6725" t="s">
        <v>51812</v>
      </c>
      <c r="E6725" t="s">
        <v>51813</v>
      </c>
      <c r="F6725" t="s">
        <v>51814</v>
      </c>
      <c r="G6725" t="s">
        <v>3906</v>
      </c>
      <c r="H6725">
        <v>450.89699999999999</v>
      </c>
      <c r="I6725">
        <v>35.091099999999997</v>
      </c>
      <c r="J6725" t="s">
        <v>51815</v>
      </c>
      <c r="K6725" t="s">
        <v>51816</v>
      </c>
      <c r="L6725">
        <v>38</v>
      </c>
      <c r="M6725">
        <v>0</v>
      </c>
      <c r="N6725" t="s">
        <v>4789</v>
      </c>
      <c r="O6725" t="s">
        <v>51817</v>
      </c>
    </row>
    <row r="6726" spans="1:16" x14ac:dyDescent="0.3">
      <c r="A6726" t="s">
        <v>51818</v>
      </c>
      <c r="B6726" t="s">
        <v>4226</v>
      </c>
      <c r="D6726" t="s">
        <v>51819</v>
      </c>
      <c r="E6726" t="s">
        <v>51820</v>
      </c>
      <c r="F6726" t="s">
        <v>51821</v>
      </c>
      <c r="G6726" t="s">
        <v>3906</v>
      </c>
      <c r="H6726">
        <v>318.52300000000002</v>
      </c>
      <c r="I6726">
        <v>38.4236</v>
      </c>
      <c r="J6726" t="s">
        <v>51822</v>
      </c>
      <c r="K6726" t="s">
        <v>51823</v>
      </c>
      <c r="L6726">
        <v>7</v>
      </c>
      <c r="M6726">
        <v>0</v>
      </c>
      <c r="N6726" t="s">
        <v>17202</v>
      </c>
      <c r="O6726" t="s">
        <v>51824</v>
      </c>
    </row>
    <row r="6727" spans="1:16" x14ac:dyDescent="0.3">
      <c r="A6727" t="s">
        <v>51825</v>
      </c>
      <c r="B6727" t="s">
        <v>4226</v>
      </c>
      <c r="D6727" t="s">
        <v>51826</v>
      </c>
      <c r="E6727" t="s">
        <v>51827</v>
      </c>
      <c r="F6727" t="s">
        <v>51828</v>
      </c>
      <c r="G6727" t="s">
        <v>3906</v>
      </c>
      <c r="H6727">
        <v>384.17200000000003</v>
      </c>
      <c r="I6727">
        <v>33.696399999999997</v>
      </c>
      <c r="J6727" t="s">
        <v>51829</v>
      </c>
      <c r="K6727" t="s">
        <v>51830</v>
      </c>
      <c r="L6727">
        <v>42</v>
      </c>
      <c r="M6727">
        <v>0</v>
      </c>
      <c r="N6727" t="s">
        <v>4789</v>
      </c>
      <c r="O6727" t="s">
        <v>51831</v>
      </c>
    </row>
    <row r="6728" spans="1:16" x14ac:dyDescent="0.3">
      <c r="A6728" t="s">
        <v>51832</v>
      </c>
      <c r="B6728" t="s">
        <v>4226</v>
      </c>
      <c r="D6728" t="s">
        <v>51833</v>
      </c>
      <c r="E6728" t="s">
        <v>51834</v>
      </c>
      <c r="F6728" t="s">
        <v>51835</v>
      </c>
      <c r="G6728" t="s">
        <v>3906</v>
      </c>
      <c r="H6728">
        <v>435.26499999999999</v>
      </c>
      <c r="I6728">
        <v>36.866500000000002</v>
      </c>
      <c r="J6728" t="s">
        <v>51836</v>
      </c>
      <c r="K6728" t="s">
        <v>51837</v>
      </c>
      <c r="L6728">
        <v>25</v>
      </c>
      <c r="M6728">
        <v>21296</v>
      </c>
      <c r="N6728" t="s">
        <v>4789</v>
      </c>
      <c r="O6728" t="s">
        <v>51838</v>
      </c>
      <c r="P6728" t="s">
        <v>51839</v>
      </c>
    </row>
    <row r="6729" spans="1:16" x14ac:dyDescent="0.3">
      <c r="A6729" t="s">
        <v>51840</v>
      </c>
      <c r="B6729" t="s">
        <v>4226</v>
      </c>
      <c r="D6729" t="s">
        <v>51841</v>
      </c>
      <c r="E6729" t="s">
        <v>51842</v>
      </c>
      <c r="F6729" t="s">
        <v>51843</v>
      </c>
      <c r="G6729" t="s">
        <v>3906</v>
      </c>
      <c r="H6729">
        <v>441.51900000000001</v>
      </c>
      <c r="I6729">
        <v>36.502299999999998</v>
      </c>
      <c r="J6729" t="s">
        <v>51844</v>
      </c>
      <c r="K6729" t="s">
        <v>51845</v>
      </c>
      <c r="L6729">
        <v>26</v>
      </c>
      <c r="M6729">
        <v>0</v>
      </c>
      <c r="N6729" t="s">
        <v>17202</v>
      </c>
      <c r="O6729" t="s">
        <v>51846</v>
      </c>
    </row>
    <row r="6730" spans="1:16" x14ac:dyDescent="0.3">
      <c r="A6730" t="s">
        <v>51847</v>
      </c>
      <c r="B6730" t="s">
        <v>4226</v>
      </c>
      <c r="D6730" t="s">
        <v>51848</v>
      </c>
      <c r="E6730" t="s">
        <v>51849</v>
      </c>
      <c r="F6730" t="s">
        <v>51850</v>
      </c>
      <c r="G6730" t="s">
        <v>3906</v>
      </c>
      <c r="H6730">
        <v>329.35899999999998</v>
      </c>
      <c r="I6730">
        <v>36.882899999999999</v>
      </c>
      <c r="J6730" t="s">
        <v>51851</v>
      </c>
      <c r="K6730" t="s">
        <v>51852</v>
      </c>
      <c r="L6730">
        <v>41</v>
      </c>
      <c r="M6730">
        <v>0</v>
      </c>
      <c r="N6730" t="s">
        <v>4789</v>
      </c>
      <c r="O6730" t="s">
        <v>51853</v>
      </c>
    </row>
    <row r="6731" spans="1:16" x14ac:dyDescent="0.3">
      <c r="A6731" t="s">
        <v>51854</v>
      </c>
      <c r="B6731" t="s">
        <v>4226</v>
      </c>
      <c r="D6731" t="s">
        <v>51855</v>
      </c>
      <c r="E6731" t="s">
        <v>51856</v>
      </c>
      <c r="F6731" t="s">
        <v>51857</v>
      </c>
      <c r="G6731" t="s">
        <v>3906</v>
      </c>
      <c r="H6731">
        <v>327.93700000000001</v>
      </c>
      <c r="I6731">
        <v>38.667000000000002</v>
      </c>
      <c r="J6731" t="s">
        <v>51858</v>
      </c>
      <c r="K6731" t="s">
        <v>51859</v>
      </c>
      <c r="L6731">
        <v>34</v>
      </c>
      <c r="M6731">
        <v>0</v>
      </c>
      <c r="N6731" t="s">
        <v>4789</v>
      </c>
      <c r="O6731" t="s">
        <v>51860</v>
      </c>
    </row>
    <row r="6732" spans="1:16" x14ac:dyDescent="0.3">
      <c r="A6732" t="s">
        <v>51861</v>
      </c>
      <c r="B6732" t="s">
        <v>4226</v>
      </c>
      <c r="D6732" t="s">
        <v>51862</v>
      </c>
      <c r="E6732" t="s">
        <v>51863</v>
      </c>
      <c r="F6732" t="s">
        <v>51864</v>
      </c>
      <c r="G6732" t="s">
        <v>3906</v>
      </c>
      <c r="H6732">
        <v>370.43599999999998</v>
      </c>
      <c r="I6732">
        <v>32.8339</v>
      </c>
      <c r="J6732" t="s">
        <v>51865</v>
      </c>
      <c r="K6732" t="s">
        <v>51866</v>
      </c>
      <c r="L6732">
        <v>142</v>
      </c>
      <c r="M6732">
        <v>0</v>
      </c>
      <c r="N6732" t="s">
        <v>4789</v>
      </c>
      <c r="O6732" t="s">
        <v>51867</v>
      </c>
    </row>
    <row r="6733" spans="1:16" x14ac:dyDescent="0.3">
      <c r="A6733" t="s">
        <v>51868</v>
      </c>
      <c r="B6733" t="s">
        <v>4226</v>
      </c>
      <c r="D6733" t="s">
        <v>51869</v>
      </c>
      <c r="E6733" t="s">
        <v>51870</v>
      </c>
      <c r="F6733" t="s">
        <v>51871</v>
      </c>
      <c r="G6733" t="s">
        <v>3906</v>
      </c>
      <c r="H6733">
        <v>538.66</v>
      </c>
      <c r="I6733">
        <v>37.951000000000001</v>
      </c>
      <c r="J6733" t="s">
        <v>51872</v>
      </c>
      <c r="K6733" t="s">
        <v>51873</v>
      </c>
      <c r="L6733">
        <v>47</v>
      </c>
      <c r="M6733">
        <v>0</v>
      </c>
      <c r="N6733" t="s">
        <v>4789</v>
      </c>
      <c r="O6733" t="s">
        <v>51874</v>
      </c>
    </row>
    <row r="6734" spans="1:16" x14ac:dyDescent="0.3">
      <c r="A6734" t="s">
        <v>51875</v>
      </c>
      <c r="B6734" t="s">
        <v>4226</v>
      </c>
      <c r="D6734" t="s">
        <v>51876</v>
      </c>
      <c r="E6734" t="s">
        <v>51877</v>
      </c>
      <c r="F6734" t="s">
        <v>51878</v>
      </c>
      <c r="G6734" t="s">
        <v>3906</v>
      </c>
      <c r="H6734">
        <v>314.79899999999998</v>
      </c>
      <c r="I6734">
        <v>35.892000000000003</v>
      </c>
      <c r="J6734" t="s">
        <v>51879</v>
      </c>
      <c r="K6734" t="s">
        <v>51880</v>
      </c>
      <c r="L6734">
        <v>52</v>
      </c>
      <c r="M6734">
        <v>0</v>
      </c>
      <c r="N6734" t="s">
        <v>4789</v>
      </c>
      <c r="O6734" t="s">
        <v>51881</v>
      </c>
    </row>
    <row r="6735" spans="1:16" x14ac:dyDescent="0.3">
      <c r="A6735" t="s">
        <v>51882</v>
      </c>
      <c r="B6735" t="s">
        <v>4226</v>
      </c>
      <c r="D6735" t="s">
        <v>51883</v>
      </c>
      <c r="E6735" t="s">
        <v>51884</v>
      </c>
      <c r="F6735" t="s">
        <v>51885</v>
      </c>
      <c r="G6735" t="s">
        <v>3906</v>
      </c>
      <c r="H6735">
        <v>933.14800000000002</v>
      </c>
      <c r="I6735">
        <v>39.340499999999999</v>
      </c>
      <c r="J6735" t="s">
        <v>51886</v>
      </c>
      <c r="K6735" t="s">
        <v>51887</v>
      </c>
      <c r="L6735">
        <v>117</v>
      </c>
      <c r="M6735">
        <v>0</v>
      </c>
      <c r="N6735" t="s">
        <v>4789</v>
      </c>
      <c r="O6735" t="s">
        <v>51888</v>
      </c>
    </row>
    <row r="6736" spans="1:16" x14ac:dyDescent="0.3">
      <c r="A6736" t="s">
        <v>51889</v>
      </c>
      <c r="B6736" t="s">
        <v>4226</v>
      </c>
      <c r="D6736" t="s">
        <v>51890</v>
      </c>
      <c r="E6736" t="s">
        <v>51891</v>
      </c>
      <c r="F6736" t="s">
        <v>51892</v>
      </c>
      <c r="G6736" t="s">
        <v>3906</v>
      </c>
      <c r="H6736">
        <v>933.88199999999995</v>
      </c>
      <c r="I6736">
        <v>38.701599999999999</v>
      </c>
      <c r="J6736" t="s">
        <v>51893</v>
      </c>
      <c r="K6736" t="s">
        <v>51894</v>
      </c>
      <c r="L6736">
        <v>61</v>
      </c>
      <c r="M6736">
        <v>0</v>
      </c>
      <c r="N6736" t="s">
        <v>4789</v>
      </c>
      <c r="O6736" t="s">
        <v>51895</v>
      </c>
    </row>
    <row r="6737" spans="1:16" x14ac:dyDescent="0.3">
      <c r="A6737" t="s">
        <v>51896</v>
      </c>
      <c r="B6737" t="s">
        <v>4226</v>
      </c>
      <c r="D6737" t="s">
        <v>51897</v>
      </c>
      <c r="E6737" t="s">
        <v>51898</v>
      </c>
      <c r="F6737" t="s">
        <v>51899</v>
      </c>
      <c r="G6737" t="s">
        <v>3906</v>
      </c>
      <c r="H6737">
        <v>341.99299999999999</v>
      </c>
      <c r="I6737">
        <v>38.564900000000002</v>
      </c>
      <c r="J6737" t="s">
        <v>51900</v>
      </c>
      <c r="K6737" t="s">
        <v>51901</v>
      </c>
      <c r="L6737">
        <v>146</v>
      </c>
      <c r="M6737">
        <v>0</v>
      </c>
      <c r="N6737" t="s">
        <v>4789</v>
      </c>
      <c r="O6737" t="s">
        <v>51902</v>
      </c>
    </row>
    <row r="6738" spans="1:16" x14ac:dyDescent="0.3">
      <c r="A6738" t="s">
        <v>51903</v>
      </c>
      <c r="B6738" t="s">
        <v>4226</v>
      </c>
      <c r="D6738" t="s">
        <v>51904</v>
      </c>
      <c r="E6738" t="s">
        <v>51905</v>
      </c>
      <c r="F6738" t="s">
        <v>51906</v>
      </c>
      <c r="G6738" t="s">
        <v>3906</v>
      </c>
      <c r="H6738">
        <v>473.94900000000001</v>
      </c>
      <c r="I6738">
        <v>36.772599999999997</v>
      </c>
      <c r="J6738" t="s">
        <v>51907</v>
      </c>
      <c r="K6738" t="s">
        <v>51908</v>
      </c>
      <c r="L6738">
        <v>41</v>
      </c>
      <c r="M6738">
        <v>0</v>
      </c>
      <c r="N6738" t="s">
        <v>4789</v>
      </c>
      <c r="O6738" t="s">
        <v>51909</v>
      </c>
    </row>
    <row r="6739" spans="1:16" x14ac:dyDescent="0.3">
      <c r="A6739" t="s">
        <v>51910</v>
      </c>
      <c r="B6739" t="s">
        <v>4226</v>
      </c>
      <c r="D6739" t="s">
        <v>51911</v>
      </c>
      <c r="E6739" t="s">
        <v>51912</v>
      </c>
      <c r="F6739" t="s">
        <v>51913</v>
      </c>
      <c r="G6739" t="s">
        <v>3906</v>
      </c>
      <c r="H6739">
        <v>576.18399999999997</v>
      </c>
      <c r="I6739">
        <v>38.31</v>
      </c>
      <c r="J6739" t="s">
        <v>51914</v>
      </c>
      <c r="K6739" t="s">
        <v>51915</v>
      </c>
      <c r="L6739">
        <v>43</v>
      </c>
      <c r="M6739">
        <v>0</v>
      </c>
      <c r="N6739" t="s">
        <v>4789</v>
      </c>
      <c r="O6739" t="s">
        <v>51916</v>
      </c>
    </row>
    <row r="6740" spans="1:16" x14ac:dyDescent="0.3">
      <c r="A6740" t="s">
        <v>51917</v>
      </c>
      <c r="B6740" t="s">
        <v>4226</v>
      </c>
      <c r="D6740" t="s">
        <v>51918</v>
      </c>
      <c r="E6740" t="s">
        <v>51919</v>
      </c>
      <c r="F6740" t="s">
        <v>51920</v>
      </c>
      <c r="G6740" t="s">
        <v>3906</v>
      </c>
      <c r="H6740">
        <v>573.95500000000004</v>
      </c>
      <c r="I6740">
        <v>38.517000000000003</v>
      </c>
      <c r="J6740" t="s">
        <v>51921</v>
      </c>
      <c r="K6740" t="s">
        <v>51922</v>
      </c>
      <c r="L6740">
        <v>52</v>
      </c>
      <c r="M6740">
        <v>0</v>
      </c>
      <c r="N6740" t="s">
        <v>4789</v>
      </c>
      <c r="O6740" t="s">
        <v>51923</v>
      </c>
    </row>
    <row r="6741" spans="1:16" x14ac:dyDescent="0.3">
      <c r="A6741" t="s">
        <v>51924</v>
      </c>
      <c r="B6741" t="s">
        <v>4226</v>
      </c>
      <c r="D6741" t="s">
        <v>51925</v>
      </c>
      <c r="E6741" t="s">
        <v>51926</v>
      </c>
      <c r="F6741" t="s">
        <v>51927</v>
      </c>
      <c r="G6741" t="s">
        <v>3906</v>
      </c>
      <c r="H6741">
        <v>794.12400000000002</v>
      </c>
      <c r="I6741">
        <v>38.656399999999998</v>
      </c>
      <c r="J6741" t="s">
        <v>51928</v>
      </c>
      <c r="K6741" t="s">
        <v>51929</v>
      </c>
      <c r="L6741">
        <v>49</v>
      </c>
      <c r="M6741">
        <v>0</v>
      </c>
      <c r="N6741" t="s">
        <v>4789</v>
      </c>
      <c r="O6741" t="s">
        <v>51930</v>
      </c>
    </row>
    <row r="6742" spans="1:16" x14ac:dyDescent="0.3">
      <c r="A6742" t="s">
        <v>51931</v>
      </c>
      <c r="B6742" t="s">
        <v>4226</v>
      </c>
      <c r="D6742" t="s">
        <v>51932</v>
      </c>
      <c r="E6742" t="s">
        <v>51933</v>
      </c>
      <c r="F6742" t="s">
        <v>51934</v>
      </c>
      <c r="G6742" t="s">
        <v>3906</v>
      </c>
      <c r="H6742">
        <v>915.66899999999998</v>
      </c>
      <c r="I6742">
        <v>37.8705</v>
      </c>
      <c r="J6742" t="s">
        <v>51935</v>
      </c>
      <c r="K6742" t="s">
        <v>51936</v>
      </c>
      <c r="L6742">
        <v>31</v>
      </c>
      <c r="M6742">
        <v>0</v>
      </c>
      <c r="N6742" t="s">
        <v>4789</v>
      </c>
      <c r="O6742" t="s">
        <v>51937</v>
      </c>
    </row>
    <row r="6743" spans="1:16" x14ac:dyDescent="0.3">
      <c r="A6743" t="s">
        <v>51938</v>
      </c>
      <c r="B6743" t="s">
        <v>4226</v>
      </c>
      <c r="D6743" t="s">
        <v>51939</v>
      </c>
      <c r="E6743" t="s">
        <v>51940</v>
      </c>
      <c r="F6743" t="s">
        <v>51941</v>
      </c>
      <c r="G6743" t="s">
        <v>3906</v>
      </c>
      <c r="H6743">
        <v>825.18799999999999</v>
      </c>
      <c r="I6743">
        <v>37.906700000000001</v>
      </c>
      <c r="J6743" t="s">
        <v>51942</v>
      </c>
      <c r="K6743" t="s">
        <v>51943</v>
      </c>
      <c r="L6743">
        <v>63</v>
      </c>
      <c r="M6743">
        <v>0</v>
      </c>
      <c r="N6743" t="s">
        <v>4789</v>
      </c>
      <c r="O6743" t="s">
        <v>51944</v>
      </c>
    </row>
    <row r="6744" spans="1:16" x14ac:dyDescent="0.3">
      <c r="A6744" t="s">
        <v>51945</v>
      </c>
      <c r="B6744" t="s">
        <v>3923</v>
      </c>
      <c r="D6744" t="s">
        <v>51946</v>
      </c>
      <c r="E6744" t="s">
        <v>51947</v>
      </c>
      <c r="F6744" t="s">
        <v>51948</v>
      </c>
      <c r="G6744" t="s">
        <v>3917</v>
      </c>
      <c r="H6744">
        <v>758.71</v>
      </c>
      <c r="I6744">
        <v>36.799999999999997</v>
      </c>
      <c r="K6744" t="s">
        <v>51949</v>
      </c>
      <c r="L6744">
        <v>15876</v>
      </c>
      <c r="M6744">
        <v>0</v>
      </c>
      <c r="N6744" t="s">
        <v>4789</v>
      </c>
      <c r="O6744" t="s">
        <v>51950</v>
      </c>
    </row>
    <row r="6745" spans="1:16" x14ac:dyDescent="0.3">
      <c r="A6745" t="s">
        <v>51951</v>
      </c>
      <c r="B6745" t="s">
        <v>3923</v>
      </c>
      <c r="D6745" t="s">
        <v>51952</v>
      </c>
      <c r="E6745" t="s">
        <v>51947</v>
      </c>
      <c r="F6745" t="s">
        <v>51953</v>
      </c>
      <c r="G6745" t="s">
        <v>3917</v>
      </c>
      <c r="H6745">
        <v>498.31200000000001</v>
      </c>
      <c r="I6745">
        <v>36</v>
      </c>
      <c r="K6745" t="s">
        <v>51954</v>
      </c>
      <c r="L6745">
        <v>9638</v>
      </c>
      <c r="M6745">
        <v>0</v>
      </c>
      <c r="N6745" t="s">
        <v>4789</v>
      </c>
      <c r="O6745" t="s">
        <v>51955</v>
      </c>
    </row>
    <row r="6746" spans="1:16" x14ac:dyDescent="0.3">
      <c r="A6746" t="s">
        <v>51956</v>
      </c>
      <c r="B6746" t="s">
        <v>4347</v>
      </c>
      <c r="C6746" t="s">
        <v>51957</v>
      </c>
      <c r="D6746" t="s">
        <v>51958</v>
      </c>
      <c r="E6746" t="s">
        <v>51959</v>
      </c>
      <c r="F6746" t="s">
        <v>51960</v>
      </c>
      <c r="G6746" t="s">
        <v>3917</v>
      </c>
      <c r="H6746">
        <v>42.341200000000001</v>
      </c>
      <c r="I6746">
        <v>47.9</v>
      </c>
      <c r="K6746" t="s">
        <v>51961</v>
      </c>
      <c r="L6746">
        <v>628</v>
      </c>
      <c r="M6746">
        <v>15797</v>
      </c>
      <c r="N6746" t="s">
        <v>15939</v>
      </c>
      <c r="O6746" t="s">
        <v>51962</v>
      </c>
    </row>
    <row r="6747" spans="1:16" x14ac:dyDescent="0.3">
      <c r="A6747" t="s">
        <v>51963</v>
      </c>
      <c r="B6747" t="s">
        <v>4443</v>
      </c>
      <c r="D6747" t="s">
        <v>51964</v>
      </c>
      <c r="E6747" t="s">
        <v>51965</v>
      </c>
      <c r="F6747" t="s">
        <v>51966</v>
      </c>
      <c r="G6747" t="s">
        <v>3989</v>
      </c>
      <c r="H6747">
        <v>2.2732600000000001</v>
      </c>
      <c r="I6747">
        <v>45.7</v>
      </c>
      <c r="K6747" t="s">
        <v>51967</v>
      </c>
      <c r="L6747">
        <v>2046</v>
      </c>
      <c r="M6747">
        <v>0</v>
      </c>
      <c r="N6747" t="s">
        <v>9032</v>
      </c>
      <c r="O6747" t="s">
        <v>51968</v>
      </c>
    </row>
    <row r="6748" spans="1:16" x14ac:dyDescent="0.3">
      <c r="A6748" t="s">
        <v>51969</v>
      </c>
      <c r="B6748" t="s">
        <v>4226</v>
      </c>
      <c r="D6748" t="s">
        <v>51970</v>
      </c>
      <c r="E6748" t="s">
        <v>51971</v>
      </c>
      <c r="F6748" t="s">
        <v>51972</v>
      </c>
      <c r="G6748" t="s">
        <v>3906</v>
      </c>
      <c r="H6748">
        <v>499.11399999999998</v>
      </c>
      <c r="I6748">
        <v>36.081000000000003</v>
      </c>
      <c r="J6748" t="s">
        <v>51973</v>
      </c>
      <c r="K6748" t="s">
        <v>51974</v>
      </c>
      <c r="L6748">
        <v>28</v>
      </c>
      <c r="M6748">
        <v>0</v>
      </c>
      <c r="N6748" t="s">
        <v>17202</v>
      </c>
      <c r="O6748" t="s">
        <v>51975</v>
      </c>
    </row>
    <row r="6749" spans="1:16" x14ac:dyDescent="0.3">
      <c r="A6749" t="s">
        <v>51976</v>
      </c>
      <c r="B6749" t="s">
        <v>4226</v>
      </c>
      <c r="D6749" t="s">
        <v>51977</v>
      </c>
      <c r="E6749" t="s">
        <v>51978</v>
      </c>
      <c r="F6749" t="s">
        <v>51979</v>
      </c>
      <c r="G6749" t="s">
        <v>3906</v>
      </c>
      <c r="H6749">
        <v>720.46699999999998</v>
      </c>
      <c r="I6749">
        <v>37.983499999999999</v>
      </c>
      <c r="J6749" t="s">
        <v>51980</v>
      </c>
      <c r="K6749" t="s">
        <v>51981</v>
      </c>
      <c r="L6749">
        <v>44</v>
      </c>
      <c r="M6749">
        <v>0</v>
      </c>
      <c r="N6749" t="s">
        <v>4789</v>
      </c>
      <c r="O6749" t="s">
        <v>51982</v>
      </c>
    </row>
    <row r="6750" spans="1:16" x14ac:dyDescent="0.3">
      <c r="A6750" t="s">
        <v>51983</v>
      </c>
      <c r="B6750" t="s">
        <v>4226</v>
      </c>
      <c r="D6750" t="s">
        <v>51984</v>
      </c>
      <c r="E6750" t="s">
        <v>51985</v>
      </c>
      <c r="F6750" t="s">
        <v>51986</v>
      </c>
      <c r="G6750" t="s">
        <v>3906</v>
      </c>
      <c r="H6750">
        <v>577.08399999999995</v>
      </c>
      <c r="I6750">
        <v>39.717700000000001</v>
      </c>
      <c r="J6750" t="s">
        <v>51987</v>
      </c>
      <c r="K6750" t="s">
        <v>51988</v>
      </c>
      <c r="L6750">
        <v>45</v>
      </c>
      <c r="M6750">
        <v>0</v>
      </c>
      <c r="N6750" t="s">
        <v>4789</v>
      </c>
      <c r="O6750" t="s">
        <v>51989</v>
      </c>
    </row>
    <row r="6751" spans="1:16" x14ac:dyDescent="0.3">
      <c r="A6751" t="s">
        <v>51990</v>
      </c>
      <c r="B6751" t="s">
        <v>4226</v>
      </c>
      <c r="D6751" t="s">
        <v>51991</v>
      </c>
      <c r="E6751" t="s">
        <v>51992</v>
      </c>
      <c r="F6751" t="s">
        <v>51993</v>
      </c>
      <c r="G6751" t="s">
        <v>3906</v>
      </c>
      <c r="H6751">
        <v>636.78599999999994</v>
      </c>
      <c r="I6751">
        <v>35.193899999999999</v>
      </c>
      <c r="J6751" t="s">
        <v>51994</v>
      </c>
      <c r="K6751" t="s">
        <v>51995</v>
      </c>
      <c r="L6751">
        <v>56</v>
      </c>
      <c r="M6751">
        <v>0</v>
      </c>
      <c r="N6751" t="s">
        <v>4789</v>
      </c>
      <c r="O6751" t="s">
        <v>51996</v>
      </c>
    </row>
    <row r="6752" spans="1:16" x14ac:dyDescent="0.3">
      <c r="A6752" t="s">
        <v>51997</v>
      </c>
      <c r="B6752" t="s">
        <v>4511</v>
      </c>
      <c r="D6752" t="s">
        <v>51998</v>
      </c>
      <c r="E6752" t="s">
        <v>51999</v>
      </c>
      <c r="F6752" t="s">
        <v>52000</v>
      </c>
      <c r="G6752" t="s">
        <v>3906</v>
      </c>
      <c r="H6752">
        <v>5044.74</v>
      </c>
      <c r="I6752">
        <v>44.520699999999998</v>
      </c>
      <c r="J6752" t="s">
        <v>52001</v>
      </c>
      <c r="K6752" t="s">
        <v>52002</v>
      </c>
      <c r="L6752">
        <v>1306</v>
      </c>
      <c r="M6752">
        <v>38109</v>
      </c>
      <c r="N6752" t="s">
        <v>4789</v>
      </c>
      <c r="O6752" t="s">
        <v>52003</v>
      </c>
      <c r="P6752" t="s">
        <v>52004</v>
      </c>
    </row>
    <row r="6753" spans="1:17" x14ac:dyDescent="0.3">
      <c r="A6753" t="s">
        <v>52005</v>
      </c>
      <c r="B6753" t="s">
        <v>4198</v>
      </c>
      <c r="C6753" t="s">
        <v>52006</v>
      </c>
      <c r="D6753" t="s">
        <v>52007</v>
      </c>
      <c r="E6753" t="s">
        <v>52008</v>
      </c>
      <c r="F6753" t="s">
        <v>52009</v>
      </c>
      <c r="G6753" t="s">
        <v>3917</v>
      </c>
      <c r="H6753">
        <v>40.535600000000002</v>
      </c>
      <c r="I6753">
        <v>47.8</v>
      </c>
      <c r="K6753" t="s">
        <v>52010</v>
      </c>
      <c r="L6753">
        <v>8632</v>
      </c>
      <c r="M6753">
        <v>10951</v>
      </c>
      <c r="N6753" t="s">
        <v>17593</v>
      </c>
      <c r="O6753" t="s">
        <v>52011</v>
      </c>
    </row>
    <row r="6754" spans="1:17" x14ac:dyDescent="0.3">
      <c r="A6754" t="s">
        <v>52012</v>
      </c>
      <c r="B6754" t="s">
        <v>4226</v>
      </c>
      <c r="D6754" t="s">
        <v>52013</v>
      </c>
      <c r="E6754" t="s">
        <v>52014</v>
      </c>
      <c r="F6754" t="s">
        <v>52015</v>
      </c>
      <c r="G6754" t="s">
        <v>3906</v>
      </c>
      <c r="H6754">
        <v>949.13199999999995</v>
      </c>
      <c r="I6754">
        <v>38.991599999999998</v>
      </c>
      <c r="J6754" t="s">
        <v>52016</v>
      </c>
      <c r="K6754" t="s">
        <v>52017</v>
      </c>
      <c r="L6754">
        <v>93</v>
      </c>
      <c r="M6754">
        <v>0</v>
      </c>
      <c r="N6754" t="s">
        <v>4789</v>
      </c>
      <c r="O6754" t="s">
        <v>52018</v>
      </c>
    </row>
    <row r="6755" spans="1:17" x14ac:dyDescent="0.3">
      <c r="A6755" t="s">
        <v>52019</v>
      </c>
      <c r="B6755" t="s">
        <v>3984</v>
      </c>
      <c r="C6755" t="s">
        <v>52020</v>
      </c>
      <c r="D6755" t="s">
        <v>52021</v>
      </c>
      <c r="E6755" t="s">
        <v>30021</v>
      </c>
      <c r="F6755" t="s">
        <v>52022</v>
      </c>
      <c r="G6755" t="s">
        <v>3917</v>
      </c>
      <c r="H6755">
        <v>42.233600000000003</v>
      </c>
      <c r="I6755">
        <v>52</v>
      </c>
      <c r="K6755" t="s">
        <v>52023</v>
      </c>
      <c r="L6755">
        <v>1680</v>
      </c>
      <c r="M6755">
        <v>0</v>
      </c>
      <c r="N6755" t="s">
        <v>6286</v>
      </c>
      <c r="O6755" t="s">
        <v>52024</v>
      </c>
    </row>
    <row r="6756" spans="1:17" x14ac:dyDescent="0.3">
      <c r="A6756" t="s">
        <v>52025</v>
      </c>
      <c r="B6756" t="s">
        <v>4347</v>
      </c>
      <c r="C6756" t="s">
        <v>52026</v>
      </c>
      <c r="D6756" t="s">
        <v>52027</v>
      </c>
      <c r="E6756" t="s">
        <v>52028</v>
      </c>
      <c r="F6756" t="s">
        <v>52029</v>
      </c>
      <c r="G6756" t="s">
        <v>3989</v>
      </c>
      <c r="H6756">
        <v>87.086399999999998</v>
      </c>
      <c r="I6756">
        <v>46.5</v>
      </c>
      <c r="K6756" t="s">
        <v>52030</v>
      </c>
      <c r="L6756">
        <v>1400</v>
      </c>
      <c r="M6756">
        <v>19348</v>
      </c>
      <c r="N6756" t="s">
        <v>4548</v>
      </c>
      <c r="O6756" t="s">
        <v>52031</v>
      </c>
    </row>
    <row r="6757" spans="1:17" x14ac:dyDescent="0.3">
      <c r="A6757" t="s">
        <v>52032</v>
      </c>
      <c r="B6757" t="s">
        <v>4226</v>
      </c>
      <c r="C6757" t="s">
        <v>52033</v>
      </c>
      <c r="D6757" t="s">
        <v>52034</v>
      </c>
      <c r="E6757" t="s">
        <v>52035</v>
      </c>
      <c r="F6757" t="s">
        <v>52036</v>
      </c>
      <c r="G6757" t="s">
        <v>3989</v>
      </c>
      <c r="H6757">
        <v>566.67399999999998</v>
      </c>
      <c r="I6757">
        <v>36.799599999999998</v>
      </c>
      <c r="J6757" t="s">
        <v>52037</v>
      </c>
      <c r="K6757" t="s">
        <v>52038</v>
      </c>
      <c r="L6757">
        <v>1714</v>
      </c>
      <c r="M6757">
        <v>25220</v>
      </c>
      <c r="N6757" t="s">
        <v>7745</v>
      </c>
      <c r="O6757" t="s">
        <v>52039</v>
      </c>
      <c r="P6757" t="s">
        <v>52040</v>
      </c>
    </row>
    <row r="6758" spans="1:17" x14ac:dyDescent="0.3">
      <c r="A6758" t="s">
        <v>52041</v>
      </c>
      <c r="B6758" t="s">
        <v>3923</v>
      </c>
      <c r="D6758" t="s">
        <v>52042</v>
      </c>
      <c r="E6758" t="s">
        <v>52043</v>
      </c>
      <c r="F6758" t="s">
        <v>52044</v>
      </c>
      <c r="G6758" t="s">
        <v>3917</v>
      </c>
      <c r="H6758">
        <v>1245.02</v>
      </c>
      <c r="I6758">
        <v>34.799999999999997</v>
      </c>
      <c r="K6758" t="s">
        <v>52045</v>
      </c>
      <c r="L6758">
        <v>1483</v>
      </c>
      <c r="M6758">
        <v>0</v>
      </c>
      <c r="N6758" t="s">
        <v>7745</v>
      </c>
      <c r="O6758" t="s">
        <v>52046</v>
      </c>
    </row>
    <row r="6759" spans="1:17" x14ac:dyDescent="0.3">
      <c r="A6759" t="s">
        <v>52047</v>
      </c>
      <c r="B6759" t="s">
        <v>4267</v>
      </c>
      <c r="C6759" t="s">
        <v>52048</v>
      </c>
      <c r="D6759" t="s">
        <v>52049</v>
      </c>
      <c r="E6759" t="s">
        <v>52050</v>
      </c>
      <c r="F6759" t="s">
        <v>52051</v>
      </c>
      <c r="G6759" t="s">
        <v>3989</v>
      </c>
      <c r="H6759">
        <v>106.205</v>
      </c>
      <c r="I6759">
        <v>27.7</v>
      </c>
      <c r="K6759" t="s">
        <v>52052</v>
      </c>
      <c r="L6759">
        <v>71</v>
      </c>
      <c r="M6759">
        <v>0</v>
      </c>
      <c r="N6759" t="s">
        <v>7745</v>
      </c>
      <c r="O6759" t="s">
        <v>52053</v>
      </c>
    </row>
    <row r="6760" spans="1:17" x14ac:dyDescent="0.3">
      <c r="A6760" t="s">
        <v>52054</v>
      </c>
      <c r="B6760" t="s">
        <v>4367</v>
      </c>
      <c r="C6760">
        <v>5</v>
      </c>
      <c r="D6760" t="s">
        <v>52055</v>
      </c>
      <c r="E6760" t="s">
        <v>8856</v>
      </c>
      <c r="F6760" t="s">
        <v>52056</v>
      </c>
      <c r="G6760" t="s">
        <v>3917</v>
      </c>
      <c r="H6760">
        <v>859.84900000000005</v>
      </c>
      <c r="I6760">
        <v>42.1</v>
      </c>
      <c r="K6760" t="s">
        <v>52057</v>
      </c>
      <c r="L6760">
        <v>331883</v>
      </c>
      <c r="M6760">
        <v>0</v>
      </c>
      <c r="N6760" t="s">
        <v>7745</v>
      </c>
      <c r="O6760" t="s">
        <v>52058</v>
      </c>
    </row>
    <row r="6761" spans="1:17" x14ac:dyDescent="0.3">
      <c r="A6761" t="s">
        <v>52059</v>
      </c>
      <c r="B6761" t="s">
        <v>4367</v>
      </c>
      <c r="C6761" t="s">
        <v>38864</v>
      </c>
      <c r="D6761" t="s">
        <v>52060</v>
      </c>
      <c r="E6761" t="s">
        <v>8856</v>
      </c>
      <c r="F6761" t="s">
        <v>52061</v>
      </c>
      <c r="G6761" t="s">
        <v>3917</v>
      </c>
      <c r="H6761">
        <v>1138.22</v>
      </c>
      <c r="I6761">
        <v>41.8</v>
      </c>
      <c r="K6761" t="s">
        <v>52062</v>
      </c>
      <c r="L6761">
        <v>649832</v>
      </c>
      <c r="M6761">
        <v>0</v>
      </c>
      <c r="N6761" t="s">
        <v>7745</v>
      </c>
      <c r="O6761" t="s">
        <v>52063</v>
      </c>
    </row>
    <row r="6762" spans="1:17" x14ac:dyDescent="0.3">
      <c r="A6762" t="s">
        <v>402</v>
      </c>
      <c r="B6762" t="s">
        <v>4347</v>
      </c>
      <c r="C6762" t="s">
        <v>52064</v>
      </c>
      <c r="D6762" t="s">
        <v>52065</v>
      </c>
      <c r="E6762" t="s">
        <v>52066</v>
      </c>
      <c r="F6762" t="s">
        <v>52067</v>
      </c>
      <c r="G6762" t="s">
        <v>3917</v>
      </c>
      <c r="H6762">
        <v>49.7532</v>
      </c>
      <c r="I6762">
        <v>50.1</v>
      </c>
      <c r="K6762" t="s">
        <v>52068</v>
      </c>
      <c r="L6762">
        <v>13051</v>
      </c>
      <c r="M6762">
        <v>0</v>
      </c>
      <c r="N6762" t="s">
        <v>7745</v>
      </c>
      <c r="O6762" t="s">
        <v>52069</v>
      </c>
      <c r="Q6762">
        <v>22</v>
      </c>
    </row>
    <row r="6763" spans="1:17" x14ac:dyDescent="0.3">
      <c r="A6763" t="s">
        <v>52070</v>
      </c>
      <c r="B6763" t="s">
        <v>3923</v>
      </c>
      <c r="C6763" t="s">
        <v>52071</v>
      </c>
      <c r="D6763" t="s">
        <v>52072</v>
      </c>
      <c r="E6763" t="s">
        <v>52073</v>
      </c>
      <c r="F6763" t="s">
        <v>52074</v>
      </c>
      <c r="G6763" t="s">
        <v>3906</v>
      </c>
      <c r="H6763">
        <v>497.29500000000002</v>
      </c>
      <c r="I6763">
        <v>36.0884</v>
      </c>
      <c r="J6763" t="s">
        <v>52075</v>
      </c>
      <c r="K6763" t="s">
        <v>52076</v>
      </c>
      <c r="L6763">
        <v>607</v>
      </c>
      <c r="M6763">
        <v>0</v>
      </c>
      <c r="N6763" t="s">
        <v>7745</v>
      </c>
      <c r="O6763" t="s">
        <v>52077</v>
      </c>
    </row>
    <row r="6764" spans="1:17" x14ac:dyDescent="0.3">
      <c r="A6764" t="s">
        <v>52078</v>
      </c>
      <c r="B6764" t="s">
        <v>6388</v>
      </c>
      <c r="C6764" t="s">
        <v>52079</v>
      </c>
      <c r="D6764" t="s">
        <v>52080</v>
      </c>
      <c r="E6764" t="s">
        <v>52081</v>
      </c>
      <c r="F6764" t="s">
        <v>52082</v>
      </c>
      <c r="G6764" t="s">
        <v>3906</v>
      </c>
      <c r="H6764">
        <v>1815.77</v>
      </c>
      <c r="I6764">
        <v>41.244700000000002</v>
      </c>
      <c r="J6764" t="s">
        <v>52083</v>
      </c>
      <c r="K6764" t="s">
        <v>52084</v>
      </c>
      <c r="L6764">
        <v>6826</v>
      </c>
      <c r="M6764">
        <v>0</v>
      </c>
      <c r="N6764" t="s">
        <v>7745</v>
      </c>
      <c r="O6764" t="s">
        <v>52085</v>
      </c>
    </row>
    <row r="6765" spans="1:17" x14ac:dyDescent="0.3">
      <c r="A6765" t="s">
        <v>52086</v>
      </c>
      <c r="B6765" t="s">
        <v>3984</v>
      </c>
      <c r="C6765" t="s">
        <v>52087</v>
      </c>
      <c r="D6765" t="s">
        <v>52088</v>
      </c>
      <c r="E6765" t="s">
        <v>52089</v>
      </c>
      <c r="F6765" t="s">
        <v>52090</v>
      </c>
      <c r="G6765" t="s">
        <v>3989</v>
      </c>
      <c r="H6765">
        <v>53.507800000000003</v>
      </c>
      <c r="I6765">
        <v>51.1</v>
      </c>
      <c r="K6765" t="s">
        <v>52091</v>
      </c>
      <c r="L6765">
        <v>15</v>
      </c>
      <c r="M6765">
        <v>0</v>
      </c>
      <c r="N6765" t="s">
        <v>3956</v>
      </c>
      <c r="O6765" t="s">
        <v>52092</v>
      </c>
    </row>
    <row r="6766" spans="1:17" x14ac:dyDescent="0.3">
      <c r="A6766" t="s">
        <v>52093</v>
      </c>
      <c r="B6766" t="s">
        <v>3923</v>
      </c>
      <c r="C6766" t="s">
        <v>52094</v>
      </c>
      <c r="D6766" t="s">
        <v>52095</v>
      </c>
      <c r="E6766" t="s">
        <v>52096</v>
      </c>
      <c r="F6766" t="s">
        <v>52097</v>
      </c>
      <c r="G6766" t="s">
        <v>3917</v>
      </c>
      <c r="H6766">
        <v>451.67700000000002</v>
      </c>
      <c r="I6766">
        <v>34</v>
      </c>
      <c r="K6766" t="s">
        <v>52098</v>
      </c>
      <c r="L6766">
        <v>4058</v>
      </c>
      <c r="M6766">
        <v>0</v>
      </c>
      <c r="N6766" t="s">
        <v>3956</v>
      </c>
      <c r="O6766" t="s">
        <v>52099</v>
      </c>
    </row>
    <row r="6767" spans="1:17" x14ac:dyDescent="0.3">
      <c r="A6767" t="s">
        <v>52100</v>
      </c>
      <c r="B6767" t="s">
        <v>3912</v>
      </c>
      <c r="C6767" t="s">
        <v>52101</v>
      </c>
      <c r="D6767" t="s">
        <v>52102</v>
      </c>
      <c r="E6767" t="s">
        <v>52103</v>
      </c>
      <c r="F6767" t="s">
        <v>52104</v>
      </c>
      <c r="G6767" t="s">
        <v>3917</v>
      </c>
      <c r="H6767">
        <v>21.683399999999999</v>
      </c>
      <c r="I6767">
        <v>27.4</v>
      </c>
      <c r="K6767" t="s">
        <v>52105</v>
      </c>
      <c r="L6767">
        <v>1621</v>
      </c>
      <c r="M6767">
        <v>0</v>
      </c>
      <c r="N6767" t="s">
        <v>8402</v>
      </c>
      <c r="O6767" t="s">
        <v>52106</v>
      </c>
    </row>
    <row r="6768" spans="1:17" x14ac:dyDescent="0.3">
      <c r="A6768" t="s">
        <v>52107</v>
      </c>
      <c r="B6768" t="s">
        <v>4772</v>
      </c>
      <c r="C6768" t="s">
        <v>52108</v>
      </c>
      <c r="D6768" t="s">
        <v>52109</v>
      </c>
      <c r="E6768" t="s">
        <v>27657</v>
      </c>
      <c r="F6768" t="s">
        <v>52110</v>
      </c>
      <c r="G6768" t="s">
        <v>3989</v>
      </c>
      <c r="H6768">
        <v>130.20099999999999</v>
      </c>
      <c r="I6768">
        <v>64.400000000000006</v>
      </c>
      <c r="K6768" t="s">
        <v>52111</v>
      </c>
      <c r="L6768">
        <v>457</v>
      </c>
      <c r="M6768">
        <v>16268</v>
      </c>
      <c r="N6768" t="s">
        <v>52112</v>
      </c>
      <c r="O6768" t="s">
        <v>52113</v>
      </c>
    </row>
    <row r="6769" spans="1:17" x14ac:dyDescent="0.3">
      <c r="A6769" t="s">
        <v>52114</v>
      </c>
      <c r="B6769" t="s">
        <v>4772</v>
      </c>
      <c r="C6769" t="s">
        <v>52115</v>
      </c>
      <c r="D6769" t="s">
        <v>52116</v>
      </c>
      <c r="E6769" t="s">
        <v>27657</v>
      </c>
      <c r="F6769" t="s">
        <v>52117</v>
      </c>
      <c r="G6769" t="s">
        <v>3989</v>
      </c>
      <c r="H6769">
        <v>129.23599999999999</v>
      </c>
      <c r="I6769">
        <v>66</v>
      </c>
      <c r="K6769" t="s">
        <v>52118</v>
      </c>
      <c r="L6769">
        <v>453</v>
      </c>
      <c r="M6769">
        <v>16957</v>
      </c>
      <c r="N6769" t="s">
        <v>52112</v>
      </c>
      <c r="O6769" t="s">
        <v>52119</v>
      </c>
    </row>
    <row r="6770" spans="1:17" x14ac:dyDescent="0.3">
      <c r="A6770" t="s">
        <v>52120</v>
      </c>
      <c r="B6770" t="s">
        <v>4367</v>
      </c>
      <c r="D6770" t="s">
        <v>52121</v>
      </c>
      <c r="E6770" t="s">
        <v>52122</v>
      </c>
      <c r="F6770" t="s">
        <v>52123</v>
      </c>
      <c r="G6770" t="s">
        <v>3906</v>
      </c>
      <c r="H6770">
        <v>588.73099999999999</v>
      </c>
      <c r="I6770">
        <v>42.306699999999999</v>
      </c>
      <c r="J6770" t="s">
        <v>52124</v>
      </c>
      <c r="K6770" t="s">
        <v>52125</v>
      </c>
      <c r="L6770">
        <v>102</v>
      </c>
      <c r="M6770">
        <v>0</v>
      </c>
      <c r="N6770" t="s">
        <v>10337</v>
      </c>
      <c r="O6770" t="s">
        <v>52126</v>
      </c>
    </row>
    <row r="6771" spans="1:17" x14ac:dyDescent="0.3">
      <c r="A6771" t="s">
        <v>52127</v>
      </c>
      <c r="B6771" t="s">
        <v>3923</v>
      </c>
      <c r="C6771" t="s">
        <v>52128</v>
      </c>
      <c r="D6771" t="s">
        <v>52129</v>
      </c>
      <c r="E6771" t="s">
        <v>52130</v>
      </c>
      <c r="F6771" t="s">
        <v>52131</v>
      </c>
      <c r="G6771" t="s">
        <v>3917</v>
      </c>
      <c r="H6771">
        <v>1276.27</v>
      </c>
      <c r="I6771">
        <v>25.4</v>
      </c>
      <c r="K6771" t="s">
        <v>52132</v>
      </c>
      <c r="L6771">
        <v>128027</v>
      </c>
      <c r="M6771">
        <v>0</v>
      </c>
      <c r="N6771" t="s">
        <v>3956</v>
      </c>
      <c r="O6771" t="s">
        <v>52133</v>
      </c>
    </row>
    <row r="6772" spans="1:17" x14ac:dyDescent="0.3">
      <c r="A6772" t="s">
        <v>52134</v>
      </c>
      <c r="B6772" t="s">
        <v>3923</v>
      </c>
      <c r="C6772" t="s">
        <v>52135</v>
      </c>
      <c r="D6772" t="s">
        <v>52136</v>
      </c>
      <c r="E6772" t="s">
        <v>52130</v>
      </c>
      <c r="F6772" t="s">
        <v>52137</v>
      </c>
      <c r="G6772" t="s">
        <v>3989</v>
      </c>
      <c r="H6772">
        <v>3111.49</v>
      </c>
      <c r="I6772">
        <v>38.5</v>
      </c>
      <c r="K6772" t="s">
        <v>52138</v>
      </c>
      <c r="L6772">
        <v>9907</v>
      </c>
      <c r="M6772">
        <v>0</v>
      </c>
      <c r="N6772" t="s">
        <v>3956</v>
      </c>
      <c r="O6772" t="s">
        <v>52139</v>
      </c>
    </row>
    <row r="6773" spans="1:17" x14ac:dyDescent="0.3">
      <c r="A6773" t="s">
        <v>52140</v>
      </c>
      <c r="B6773" t="s">
        <v>4367</v>
      </c>
      <c r="C6773" t="s">
        <v>52141</v>
      </c>
      <c r="D6773" t="s">
        <v>52142</v>
      </c>
      <c r="E6773" t="s">
        <v>52143</v>
      </c>
      <c r="F6773" t="s">
        <v>52144</v>
      </c>
      <c r="G6773" t="s">
        <v>3906</v>
      </c>
      <c r="H6773">
        <v>3673.88</v>
      </c>
      <c r="I6773">
        <v>39.326799999999999</v>
      </c>
      <c r="J6773" t="s">
        <v>52145</v>
      </c>
      <c r="K6773" t="s">
        <v>52146</v>
      </c>
      <c r="L6773">
        <v>9856</v>
      </c>
      <c r="M6773">
        <v>42243</v>
      </c>
      <c r="N6773" t="s">
        <v>52112</v>
      </c>
      <c r="O6773" t="s">
        <v>52147</v>
      </c>
      <c r="P6773" t="s">
        <v>52148</v>
      </c>
    </row>
    <row r="6774" spans="1:17" x14ac:dyDescent="0.3">
      <c r="A6774" t="s">
        <v>52149</v>
      </c>
      <c r="B6774" t="s">
        <v>4367</v>
      </c>
      <c r="C6774" t="s">
        <v>52150</v>
      </c>
      <c r="D6774" t="s">
        <v>52151</v>
      </c>
      <c r="E6774" t="s">
        <v>52152</v>
      </c>
      <c r="F6774" t="s">
        <v>52153</v>
      </c>
      <c r="G6774" t="s">
        <v>3989</v>
      </c>
      <c r="H6774">
        <v>699.50099999999998</v>
      </c>
      <c r="I6774">
        <v>39.6</v>
      </c>
      <c r="K6774" t="s">
        <v>52154</v>
      </c>
      <c r="L6774">
        <v>1666</v>
      </c>
      <c r="M6774">
        <v>0</v>
      </c>
      <c r="N6774" t="s">
        <v>52155</v>
      </c>
      <c r="O6774" t="s">
        <v>52156</v>
      </c>
    </row>
    <row r="6775" spans="1:17" x14ac:dyDescent="0.3">
      <c r="A6775" t="s">
        <v>52157</v>
      </c>
      <c r="B6775" t="s">
        <v>3984</v>
      </c>
      <c r="C6775" t="s">
        <v>52158</v>
      </c>
      <c r="D6775" t="s">
        <v>52159</v>
      </c>
      <c r="E6775" t="s">
        <v>52160</v>
      </c>
      <c r="F6775" t="s">
        <v>52161</v>
      </c>
      <c r="G6775" t="s">
        <v>4048</v>
      </c>
      <c r="H6775">
        <v>34.318899999999999</v>
      </c>
      <c r="I6775">
        <v>49.753999999999998</v>
      </c>
      <c r="J6775" t="s">
        <v>52162</v>
      </c>
      <c r="L6775">
        <v>8</v>
      </c>
      <c r="M6775">
        <v>13620</v>
      </c>
      <c r="N6775" t="s">
        <v>26680</v>
      </c>
      <c r="O6775" t="s">
        <v>52163</v>
      </c>
      <c r="P6775" t="s">
        <v>52164</v>
      </c>
      <c r="Q6775">
        <v>25</v>
      </c>
    </row>
    <row r="6776" spans="1:17" x14ac:dyDescent="0.3">
      <c r="A6776" t="s">
        <v>52165</v>
      </c>
      <c r="B6776" t="s">
        <v>3984</v>
      </c>
      <c r="C6776">
        <v>2663</v>
      </c>
      <c r="D6776" t="s">
        <v>52166</v>
      </c>
      <c r="E6776" t="s">
        <v>52167</v>
      </c>
      <c r="F6776" t="s">
        <v>52168</v>
      </c>
      <c r="G6776" t="s">
        <v>3917</v>
      </c>
      <c r="H6776">
        <v>34.304900000000004</v>
      </c>
      <c r="I6776">
        <v>50.5</v>
      </c>
      <c r="K6776" t="s">
        <v>52169</v>
      </c>
      <c r="L6776">
        <v>124</v>
      </c>
      <c r="M6776">
        <v>0</v>
      </c>
      <c r="N6776" t="s">
        <v>6062</v>
      </c>
      <c r="O6776" t="s">
        <v>52170</v>
      </c>
    </row>
    <row r="6777" spans="1:17" x14ac:dyDescent="0.3">
      <c r="A6777" t="s">
        <v>52171</v>
      </c>
      <c r="B6777" t="s">
        <v>3984</v>
      </c>
      <c r="C6777" t="s">
        <v>52172</v>
      </c>
      <c r="D6777" t="s">
        <v>52173</v>
      </c>
      <c r="E6777" t="s">
        <v>52174</v>
      </c>
      <c r="F6777" t="s">
        <v>52175</v>
      </c>
      <c r="G6777" t="s">
        <v>3917</v>
      </c>
      <c r="H6777">
        <v>109.03700000000001</v>
      </c>
      <c r="I6777">
        <v>43.7</v>
      </c>
      <c r="K6777" t="s">
        <v>52176</v>
      </c>
      <c r="L6777">
        <v>22063</v>
      </c>
      <c r="M6777">
        <v>0</v>
      </c>
      <c r="N6777" t="s">
        <v>6062</v>
      </c>
      <c r="O6777" t="s">
        <v>52177</v>
      </c>
    </row>
    <row r="6778" spans="1:17" x14ac:dyDescent="0.3">
      <c r="A6778" t="s">
        <v>3767</v>
      </c>
      <c r="B6778" t="s">
        <v>3984</v>
      </c>
      <c r="C6778" t="s">
        <v>52178</v>
      </c>
      <c r="D6778" t="s">
        <v>52179</v>
      </c>
      <c r="E6778" t="s">
        <v>52180</v>
      </c>
      <c r="F6778" t="s">
        <v>52181</v>
      </c>
      <c r="G6778" t="s">
        <v>3989</v>
      </c>
      <c r="H6778">
        <v>56.108199999999997</v>
      </c>
      <c r="I6778">
        <v>48.7</v>
      </c>
      <c r="K6778" t="s">
        <v>52182</v>
      </c>
      <c r="L6778">
        <v>47</v>
      </c>
      <c r="M6778">
        <v>0</v>
      </c>
      <c r="N6778" t="s">
        <v>10007</v>
      </c>
      <c r="O6778" t="s">
        <v>52183</v>
      </c>
    </row>
    <row r="6779" spans="1:17" x14ac:dyDescent="0.3">
      <c r="A6779" t="s">
        <v>52184</v>
      </c>
      <c r="B6779" t="s">
        <v>3984</v>
      </c>
      <c r="C6779" t="s">
        <v>52185</v>
      </c>
      <c r="D6779" t="s">
        <v>52186</v>
      </c>
      <c r="E6779" t="s">
        <v>52187</v>
      </c>
      <c r="F6779" t="s">
        <v>52188</v>
      </c>
      <c r="G6779" t="s">
        <v>3917</v>
      </c>
      <c r="H6779">
        <v>28.609500000000001</v>
      </c>
      <c r="I6779">
        <v>49.6</v>
      </c>
      <c r="K6779" t="s">
        <v>52189</v>
      </c>
      <c r="L6779">
        <v>5734</v>
      </c>
      <c r="M6779">
        <v>0</v>
      </c>
      <c r="N6779" t="s">
        <v>10007</v>
      </c>
      <c r="O6779" t="s">
        <v>52190</v>
      </c>
    </row>
    <row r="6780" spans="1:17" x14ac:dyDescent="0.3">
      <c r="A6780" t="s">
        <v>52191</v>
      </c>
      <c r="B6780" t="s">
        <v>3923</v>
      </c>
      <c r="D6780" t="s">
        <v>52192</v>
      </c>
      <c r="E6780" t="s">
        <v>52193</v>
      </c>
      <c r="F6780" t="s">
        <v>52194</v>
      </c>
      <c r="G6780" t="s">
        <v>3917</v>
      </c>
      <c r="H6780">
        <v>294.68900000000002</v>
      </c>
      <c r="I6780">
        <v>30</v>
      </c>
      <c r="K6780" t="s">
        <v>52195</v>
      </c>
      <c r="L6780">
        <v>3497</v>
      </c>
      <c r="M6780">
        <v>0</v>
      </c>
      <c r="N6780" t="s">
        <v>52196</v>
      </c>
      <c r="O6780" t="s">
        <v>52197</v>
      </c>
    </row>
    <row r="6781" spans="1:17" x14ac:dyDescent="0.3">
      <c r="A6781" t="s">
        <v>52198</v>
      </c>
      <c r="B6781" t="s">
        <v>3912</v>
      </c>
      <c r="C6781" t="s">
        <v>52199</v>
      </c>
      <c r="D6781" t="s">
        <v>52200</v>
      </c>
      <c r="E6781" t="s">
        <v>52201</v>
      </c>
      <c r="F6781" t="s">
        <v>52202</v>
      </c>
      <c r="G6781" t="s">
        <v>3917</v>
      </c>
      <c r="H6781">
        <v>60.47</v>
      </c>
      <c r="I6781">
        <v>51</v>
      </c>
      <c r="K6781" t="s">
        <v>52203</v>
      </c>
      <c r="L6781">
        <v>4720</v>
      </c>
      <c r="M6781">
        <v>25409</v>
      </c>
      <c r="N6781" t="s">
        <v>6062</v>
      </c>
      <c r="O6781" t="s">
        <v>52204</v>
      </c>
    </row>
    <row r="6782" spans="1:17" x14ac:dyDescent="0.3">
      <c r="A6782" t="s">
        <v>52205</v>
      </c>
      <c r="B6782" t="s">
        <v>3912</v>
      </c>
      <c r="C6782" t="s">
        <v>52206</v>
      </c>
      <c r="D6782" t="s">
        <v>52207</v>
      </c>
      <c r="E6782" t="s">
        <v>52208</v>
      </c>
      <c r="F6782" t="s">
        <v>52209</v>
      </c>
      <c r="G6782" t="s">
        <v>3989</v>
      </c>
      <c r="H6782">
        <v>66.428399999999996</v>
      </c>
      <c r="I6782">
        <v>58.6</v>
      </c>
      <c r="K6782" t="s">
        <v>52210</v>
      </c>
      <c r="L6782">
        <v>13926</v>
      </c>
      <c r="M6782">
        <v>0</v>
      </c>
      <c r="N6782" t="s">
        <v>10231</v>
      </c>
      <c r="O6782" t="s">
        <v>52211</v>
      </c>
    </row>
    <row r="6783" spans="1:17" x14ac:dyDescent="0.3">
      <c r="A6783" t="s">
        <v>52212</v>
      </c>
      <c r="B6783" t="s">
        <v>4226</v>
      </c>
      <c r="D6783" t="s">
        <v>52213</v>
      </c>
      <c r="E6783" t="s">
        <v>52214</v>
      </c>
      <c r="F6783" t="s">
        <v>52215</v>
      </c>
      <c r="G6783" t="s">
        <v>3906</v>
      </c>
      <c r="H6783">
        <v>529.19500000000005</v>
      </c>
      <c r="I6783">
        <v>38.2241</v>
      </c>
      <c r="J6783" t="s">
        <v>52216</v>
      </c>
      <c r="K6783" t="s">
        <v>52217</v>
      </c>
      <c r="L6783">
        <v>50</v>
      </c>
      <c r="M6783">
        <v>0</v>
      </c>
      <c r="N6783" t="s">
        <v>10231</v>
      </c>
      <c r="O6783" t="s">
        <v>52218</v>
      </c>
    </row>
    <row r="6784" spans="1:17" x14ac:dyDescent="0.3">
      <c r="A6784" t="s">
        <v>52219</v>
      </c>
      <c r="B6784" t="s">
        <v>4226</v>
      </c>
      <c r="D6784" t="s">
        <v>52220</v>
      </c>
      <c r="E6784" t="s">
        <v>52221</v>
      </c>
      <c r="F6784" t="s">
        <v>52222</v>
      </c>
      <c r="G6784" t="s">
        <v>3906</v>
      </c>
      <c r="H6784">
        <v>424.81400000000002</v>
      </c>
      <c r="I6784">
        <v>33.4178</v>
      </c>
      <c r="J6784" t="s">
        <v>52223</v>
      </c>
      <c r="K6784" t="s">
        <v>52224</v>
      </c>
      <c r="L6784">
        <v>37</v>
      </c>
      <c r="M6784">
        <v>0</v>
      </c>
      <c r="N6784" t="s">
        <v>10231</v>
      </c>
      <c r="O6784" t="s">
        <v>52225</v>
      </c>
    </row>
    <row r="6785" spans="1:16" x14ac:dyDescent="0.3">
      <c r="A6785" t="s">
        <v>52226</v>
      </c>
      <c r="B6785" t="s">
        <v>4226</v>
      </c>
      <c r="D6785" t="s">
        <v>52227</v>
      </c>
      <c r="E6785" t="s">
        <v>52228</v>
      </c>
      <c r="F6785" t="s">
        <v>52229</v>
      </c>
      <c r="G6785" t="s">
        <v>3906</v>
      </c>
      <c r="H6785">
        <v>751.73699999999997</v>
      </c>
      <c r="I6785">
        <v>30.269400000000001</v>
      </c>
      <c r="J6785" t="s">
        <v>52230</v>
      </c>
      <c r="K6785" t="s">
        <v>52231</v>
      </c>
      <c r="L6785">
        <v>13</v>
      </c>
      <c r="M6785">
        <v>0</v>
      </c>
      <c r="N6785" t="s">
        <v>10231</v>
      </c>
      <c r="O6785" t="s">
        <v>52232</v>
      </c>
    </row>
    <row r="6786" spans="1:16" x14ac:dyDescent="0.3">
      <c r="A6786" t="s">
        <v>52233</v>
      </c>
      <c r="B6786" t="s">
        <v>4226</v>
      </c>
      <c r="D6786" t="s">
        <v>52234</v>
      </c>
      <c r="E6786" t="s">
        <v>52235</v>
      </c>
      <c r="F6786" t="s">
        <v>52236</v>
      </c>
      <c r="G6786" t="s">
        <v>3906</v>
      </c>
      <c r="H6786">
        <v>534.83600000000001</v>
      </c>
      <c r="I6786">
        <v>38.17</v>
      </c>
      <c r="J6786" t="s">
        <v>52237</v>
      </c>
      <c r="K6786" t="s">
        <v>52238</v>
      </c>
      <c r="L6786">
        <v>120</v>
      </c>
      <c r="M6786">
        <v>0</v>
      </c>
      <c r="N6786" t="s">
        <v>10231</v>
      </c>
      <c r="O6786" t="s">
        <v>52239</v>
      </c>
    </row>
    <row r="6787" spans="1:16" x14ac:dyDescent="0.3">
      <c r="A6787" t="s">
        <v>52240</v>
      </c>
      <c r="B6787" t="s">
        <v>4226</v>
      </c>
      <c r="D6787" t="s">
        <v>52241</v>
      </c>
      <c r="E6787" t="s">
        <v>52242</v>
      </c>
      <c r="F6787" t="s">
        <v>52243</v>
      </c>
      <c r="G6787" t="s">
        <v>3906</v>
      </c>
      <c r="H6787">
        <v>805.66899999999998</v>
      </c>
      <c r="I6787">
        <v>38.354700000000001</v>
      </c>
      <c r="J6787" t="s">
        <v>52244</v>
      </c>
      <c r="K6787" t="s">
        <v>52245</v>
      </c>
      <c r="L6787">
        <v>33</v>
      </c>
      <c r="M6787">
        <v>0</v>
      </c>
      <c r="N6787" t="s">
        <v>10231</v>
      </c>
      <c r="O6787" t="s">
        <v>52246</v>
      </c>
    </row>
    <row r="6788" spans="1:16" x14ac:dyDescent="0.3">
      <c r="A6788" t="s">
        <v>52247</v>
      </c>
      <c r="B6788" t="s">
        <v>4226</v>
      </c>
      <c r="D6788" t="s">
        <v>52248</v>
      </c>
      <c r="E6788" t="s">
        <v>52249</v>
      </c>
      <c r="F6788" t="s">
        <v>52250</v>
      </c>
      <c r="G6788" t="s">
        <v>3906</v>
      </c>
      <c r="H6788">
        <v>402.072</v>
      </c>
      <c r="I6788">
        <v>36.340800000000002</v>
      </c>
      <c r="J6788" t="s">
        <v>52251</v>
      </c>
      <c r="K6788" t="s">
        <v>52252</v>
      </c>
      <c r="L6788">
        <v>31</v>
      </c>
      <c r="M6788">
        <v>0</v>
      </c>
      <c r="N6788" t="s">
        <v>10231</v>
      </c>
      <c r="O6788" t="s">
        <v>52253</v>
      </c>
    </row>
    <row r="6789" spans="1:16" x14ac:dyDescent="0.3">
      <c r="A6789" t="s">
        <v>52254</v>
      </c>
      <c r="B6789" t="s">
        <v>4226</v>
      </c>
      <c r="D6789" t="s">
        <v>52255</v>
      </c>
      <c r="E6789" t="s">
        <v>52256</v>
      </c>
      <c r="F6789" t="s">
        <v>52257</v>
      </c>
      <c r="G6789" t="s">
        <v>3906</v>
      </c>
      <c r="H6789">
        <v>444.92599999999999</v>
      </c>
      <c r="I6789">
        <v>37.009500000000003</v>
      </c>
      <c r="J6789" t="s">
        <v>52258</v>
      </c>
      <c r="K6789" t="s">
        <v>52259</v>
      </c>
      <c r="L6789">
        <v>37</v>
      </c>
      <c r="M6789">
        <v>0</v>
      </c>
      <c r="N6789" t="s">
        <v>10231</v>
      </c>
      <c r="O6789" t="s">
        <v>52260</v>
      </c>
    </row>
    <row r="6790" spans="1:16" x14ac:dyDescent="0.3">
      <c r="A6790" t="s">
        <v>52261</v>
      </c>
      <c r="B6790" t="s">
        <v>4226</v>
      </c>
      <c r="D6790" t="s">
        <v>52262</v>
      </c>
      <c r="E6790" t="s">
        <v>52263</v>
      </c>
      <c r="F6790" t="s">
        <v>52264</v>
      </c>
      <c r="G6790" t="s">
        <v>3906</v>
      </c>
      <c r="H6790">
        <v>576.40300000000002</v>
      </c>
      <c r="I6790">
        <v>38.018799999999999</v>
      </c>
      <c r="J6790" t="s">
        <v>52265</v>
      </c>
      <c r="K6790" t="s">
        <v>52266</v>
      </c>
      <c r="L6790">
        <v>33</v>
      </c>
      <c r="M6790">
        <v>0</v>
      </c>
      <c r="N6790" t="s">
        <v>10231</v>
      </c>
      <c r="O6790" t="s">
        <v>52267</v>
      </c>
    </row>
    <row r="6791" spans="1:16" x14ac:dyDescent="0.3">
      <c r="A6791" t="s">
        <v>52268</v>
      </c>
      <c r="B6791" t="s">
        <v>4226</v>
      </c>
      <c r="D6791" t="s">
        <v>52269</v>
      </c>
      <c r="E6791" t="s">
        <v>52270</v>
      </c>
      <c r="F6791" t="s">
        <v>52271</v>
      </c>
      <c r="G6791" t="s">
        <v>3906</v>
      </c>
      <c r="H6791">
        <v>540.73500000000001</v>
      </c>
      <c r="I6791">
        <v>36.665599999999998</v>
      </c>
      <c r="J6791" t="s">
        <v>52272</v>
      </c>
      <c r="K6791" t="s">
        <v>52273</v>
      </c>
      <c r="L6791">
        <v>100</v>
      </c>
      <c r="M6791">
        <v>0</v>
      </c>
      <c r="N6791" t="s">
        <v>10231</v>
      </c>
      <c r="O6791" t="s">
        <v>52274</v>
      </c>
    </row>
    <row r="6792" spans="1:16" x14ac:dyDescent="0.3">
      <c r="A6792" t="s">
        <v>52275</v>
      </c>
      <c r="B6792" t="s">
        <v>4226</v>
      </c>
      <c r="D6792" t="s">
        <v>52276</v>
      </c>
      <c r="E6792" t="s">
        <v>52277</v>
      </c>
      <c r="F6792" t="s">
        <v>52278</v>
      </c>
      <c r="G6792" t="s">
        <v>3906</v>
      </c>
      <c r="H6792">
        <v>609.56500000000005</v>
      </c>
      <c r="I6792">
        <v>34.688499999999998</v>
      </c>
      <c r="J6792" t="s">
        <v>52279</v>
      </c>
      <c r="K6792" t="s">
        <v>52280</v>
      </c>
      <c r="L6792">
        <v>46</v>
      </c>
      <c r="M6792">
        <v>0</v>
      </c>
      <c r="N6792" t="s">
        <v>10231</v>
      </c>
      <c r="O6792" t="s">
        <v>52281</v>
      </c>
    </row>
    <row r="6793" spans="1:16" x14ac:dyDescent="0.3">
      <c r="A6793" t="s">
        <v>52282</v>
      </c>
      <c r="B6793" t="s">
        <v>4226</v>
      </c>
      <c r="D6793" t="s">
        <v>52283</v>
      </c>
      <c r="E6793" t="s">
        <v>52284</v>
      </c>
      <c r="F6793" t="s">
        <v>52285</v>
      </c>
      <c r="G6793" t="s">
        <v>3906</v>
      </c>
      <c r="H6793">
        <v>398.113</v>
      </c>
      <c r="I6793">
        <v>34.374400000000001</v>
      </c>
      <c r="J6793" t="s">
        <v>52286</v>
      </c>
      <c r="K6793" t="s">
        <v>52287</v>
      </c>
      <c r="L6793">
        <v>38</v>
      </c>
      <c r="M6793">
        <v>0</v>
      </c>
      <c r="N6793" t="s">
        <v>10231</v>
      </c>
      <c r="O6793" t="s">
        <v>52288</v>
      </c>
    </row>
    <row r="6794" spans="1:16" x14ac:dyDescent="0.3">
      <c r="A6794" t="s">
        <v>52289</v>
      </c>
      <c r="B6794" t="s">
        <v>4226</v>
      </c>
      <c r="D6794" t="s">
        <v>52290</v>
      </c>
      <c r="E6794" t="s">
        <v>52291</v>
      </c>
      <c r="F6794" t="s">
        <v>52292</v>
      </c>
      <c r="G6794" t="s">
        <v>3906</v>
      </c>
      <c r="H6794">
        <v>371.73899999999998</v>
      </c>
      <c r="I6794">
        <v>35.661000000000001</v>
      </c>
      <c r="J6794" t="s">
        <v>52293</v>
      </c>
      <c r="K6794" t="s">
        <v>52294</v>
      </c>
      <c r="L6794">
        <v>32</v>
      </c>
      <c r="M6794">
        <v>0</v>
      </c>
      <c r="N6794" t="s">
        <v>10231</v>
      </c>
      <c r="O6794" t="s">
        <v>52295</v>
      </c>
    </row>
    <row r="6795" spans="1:16" x14ac:dyDescent="0.3">
      <c r="A6795" t="s">
        <v>52296</v>
      </c>
      <c r="B6795" t="s">
        <v>3984</v>
      </c>
      <c r="C6795" t="s">
        <v>52297</v>
      </c>
      <c r="D6795" t="s">
        <v>52298</v>
      </c>
      <c r="E6795" t="s">
        <v>52299</v>
      </c>
      <c r="F6795" t="s">
        <v>52300</v>
      </c>
      <c r="G6795" t="s">
        <v>3917</v>
      </c>
      <c r="H6795">
        <v>40.072800000000001</v>
      </c>
      <c r="I6795">
        <v>44.5</v>
      </c>
      <c r="K6795" t="s">
        <v>52301</v>
      </c>
      <c r="L6795">
        <v>215</v>
      </c>
      <c r="M6795">
        <v>11479</v>
      </c>
      <c r="N6795" t="s">
        <v>52302</v>
      </c>
      <c r="O6795" t="s">
        <v>52303</v>
      </c>
      <c r="P6795" t="s">
        <v>52304</v>
      </c>
    </row>
    <row r="6796" spans="1:16" x14ac:dyDescent="0.3">
      <c r="A6796" t="s">
        <v>52305</v>
      </c>
      <c r="B6796" t="s">
        <v>3984</v>
      </c>
      <c r="C6796" t="s">
        <v>52306</v>
      </c>
      <c r="D6796" t="s">
        <v>52307</v>
      </c>
      <c r="E6796" t="s">
        <v>52308</v>
      </c>
      <c r="F6796" t="s">
        <v>52309</v>
      </c>
      <c r="G6796" t="s">
        <v>3917</v>
      </c>
      <c r="H6796">
        <v>15.0253</v>
      </c>
      <c r="I6796">
        <v>39.6</v>
      </c>
      <c r="K6796" t="s">
        <v>52310</v>
      </c>
      <c r="L6796">
        <v>90</v>
      </c>
      <c r="M6796">
        <v>0</v>
      </c>
      <c r="N6796" t="s">
        <v>9493</v>
      </c>
      <c r="O6796" t="s">
        <v>52311</v>
      </c>
    </row>
    <row r="6797" spans="1:16" x14ac:dyDescent="0.3">
      <c r="A6797" t="s">
        <v>52312</v>
      </c>
      <c r="B6797" t="s">
        <v>4226</v>
      </c>
      <c r="C6797" t="s">
        <v>52313</v>
      </c>
      <c r="D6797" t="s">
        <v>52314</v>
      </c>
      <c r="E6797" t="s">
        <v>52315</v>
      </c>
      <c r="F6797" t="s">
        <v>52316</v>
      </c>
      <c r="G6797" t="s">
        <v>3989</v>
      </c>
      <c r="H6797">
        <v>421.03199999999998</v>
      </c>
      <c r="I6797">
        <v>35.4</v>
      </c>
      <c r="K6797" t="s">
        <v>52317</v>
      </c>
      <c r="L6797">
        <v>54</v>
      </c>
      <c r="M6797">
        <v>0</v>
      </c>
      <c r="N6797" t="s">
        <v>9493</v>
      </c>
      <c r="O6797" t="s">
        <v>52318</v>
      </c>
    </row>
    <row r="6798" spans="1:16" x14ac:dyDescent="0.3">
      <c r="A6798" t="s">
        <v>52319</v>
      </c>
      <c r="B6798" t="s">
        <v>3984</v>
      </c>
      <c r="C6798" t="s">
        <v>52320</v>
      </c>
      <c r="D6798" t="s">
        <v>52321</v>
      </c>
      <c r="E6798" t="s">
        <v>52322</v>
      </c>
      <c r="F6798" t="s">
        <v>52323</v>
      </c>
      <c r="G6798" t="s">
        <v>3989</v>
      </c>
      <c r="H6798">
        <v>14.339700000000001</v>
      </c>
      <c r="I6798">
        <v>43.8</v>
      </c>
      <c r="K6798" t="s">
        <v>52324</v>
      </c>
      <c r="L6798">
        <v>15</v>
      </c>
      <c r="M6798">
        <v>0</v>
      </c>
      <c r="N6798" t="s">
        <v>8535</v>
      </c>
      <c r="O6798" t="s">
        <v>52325</v>
      </c>
    </row>
    <row r="6799" spans="1:16" x14ac:dyDescent="0.3">
      <c r="A6799" t="s">
        <v>52326</v>
      </c>
      <c r="B6799" t="s">
        <v>4347</v>
      </c>
      <c r="C6799" t="s">
        <v>52327</v>
      </c>
      <c r="D6799" t="s">
        <v>52328</v>
      </c>
      <c r="E6799" t="s">
        <v>52329</v>
      </c>
      <c r="F6799" t="s">
        <v>52330</v>
      </c>
      <c r="G6799" t="s">
        <v>4048</v>
      </c>
      <c r="H6799">
        <v>96.290499999999994</v>
      </c>
      <c r="I6799">
        <v>49.484000000000002</v>
      </c>
      <c r="J6799" t="s">
        <v>52331</v>
      </c>
      <c r="L6799">
        <v>32</v>
      </c>
      <c r="M6799">
        <v>29016</v>
      </c>
      <c r="N6799" t="s">
        <v>8535</v>
      </c>
      <c r="O6799" t="s">
        <v>52332</v>
      </c>
    </row>
    <row r="6800" spans="1:16" x14ac:dyDescent="0.3">
      <c r="A6800" t="s">
        <v>52333</v>
      </c>
      <c r="B6800" t="s">
        <v>4226</v>
      </c>
      <c r="D6800" t="s">
        <v>52334</v>
      </c>
      <c r="E6800" t="s">
        <v>52335</v>
      </c>
      <c r="F6800" t="s">
        <v>52336</v>
      </c>
      <c r="G6800" t="s">
        <v>3906</v>
      </c>
      <c r="H6800">
        <v>399.91800000000001</v>
      </c>
      <c r="I6800">
        <v>32.851799999999997</v>
      </c>
      <c r="J6800" t="s">
        <v>52337</v>
      </c>
      <c r="L6800">
        <v>32</v>
      </c>
      <c r="M6800">
        <v>0</v>
      </c>
      <c r="N6800" t="s">
        <v>6714</v>
      </c>
      <c r="O6800" t="s">
        <v>52338</v>
      </c>
    </row>
    <row r="6801" spans="1:17" x14ac:dyDescent="0.3">
      <c r="A6801" t="s">
        <v>52339</v>
      </c>
      <c r="B6801" t="s">
        <v>3912</v>
      </c>
      <c r="D6801" t="s">
        <v>52340</v>
      </c>
      <c r="E6801" t="s">
        <v>52341</v>
      </c>
      <c r="F6801" t="s">
        <v>52342</v>
      </c>
      <c r="G6801" t="s">
        <v>3917</v>
      </c>
      <c r="H6801">
        <v>761.62</v>
      </c>
      <c r="I6801">
        <v>51.8</v>
      </c>
      <c r="K6801" t="s">
        <v>52343</v>
      </c>
      <c r="L6801">
        <v>2855</v>
      </c>
      <c r="M6801">
        <v>35270</v>
      </c>
      <c r="N6801" t="s">
        <v>8535</v>
      </c>
      <c r="O6801" t="s">
        <v>52344</v>
      </c>
    </row>
    <row r="6802" spans="1:17" x14ac:dyDescent="0.3">
      <c r="A6802" t="s">
        <v>52345</v>
      </c>
      <c r="B6802" t="s">
        <v>3912</v>
      </c>
      <c r="D6802" t="s">
        <v>52346</v>
      </c>
      <c r="E6802" t="s">
        <v>52341</v>
      </c>
      <c r="F6802" t="s">
        <v>52347</v>
      </c>
      <c r="G6802" t="s">
        <v>3917</v>
      </c>
      <c r="H6802">
        <v>767.95299999999997</v>
      </c>
      <c r="I6802">
        <v>50.6</v>
      </c>
      <c r="K6802" t="s">
        <v>52348</v>
      </c>
      <c r="L6802">
        <v>104583</v>
      </c>
      <c r="M6802">
        <v>0</v>
      </c>
      <c r="N6802" t="s">
        <v>8535</v>
      </c>
      <c r="O6802" t="s">
        <v>52349</v>
      </c>
    </row>
    <row r="6803" spans="1:17" x14ac:dyDescent="0.3">
      <c r="A6803" t="s">
        <v>52350</v>
      </c>
      <c r="B6803" t="s">
        <v>3912</v>
      </c>
      <c r="D6803" t="s">
        <v>52351</v>
      </c>
      <c r="E6803" t="s">
        <v>52341</v>
      </c>
      <c r="F6803" t="s">
        <v>52352</v>
      </c>
      <c r="G6803" t="s">
        <v>3917</v>
      </c>
      <c r="H6803">
        <v>1089.42</v>
      </c>
      <c r="I6803">
        <v>47.8</v>
      </c>
      <c r="K6803" t="s">
        <v>52353</v>
      </c>
      <c r="L6803">
        <v>48302</v>
      </c>
      <c r="M6803">
        <v>23436</v>
      </c>
      <c r="N6803" t="s">
        <v>8535</v>
      </c>
      <c r="O6803" t="s">
        <v>52354</v>
      </c>
    </row>
    <row r="6804" spans="1:17" x14ac:dyDescent="0.3">
      <c r="A6804" t="s">
        <v>52355</v>
      </c>
      <c r="B6804" t="s">
        <v>3912</v>
      </c>
      <c r="C6804" t="s">
        <v>52356</v>
      </c>
      <c r="D6804" t="s">
        <v>52357</v>
      </c>
      <c r="E6804" t="s">
        <v>52358</v>
      </c>
      <c r="F6804" t="s">
        <v>52359</v>
      </c>
      <c r="G6804" t="s">
        <v>3917</v>
      </c>
      <c r="H6804">
        <v>74.721900000000005</v>
      </c>
      <c r="I6804">
        <v>36.799999999999997</v>
      </c>
      <c r="K6804" t="s">
        <v>52360</v>
      </c>
      <c r="L6804">
        <v>2095</v>
      </c>
      <c r="M6804">
        <v>0</v>
      </c>
      <c r="N6804" t="s">
        <v>52361</v>
      </c>
      <c r="O6804" t="s">
        <v>52362</v>
      </c>
    </row>
    <row r="6805" spans="1:17" x14ac:dyDescent="0.3">
      <c r="A6805" t="s">
        <v>52363</v>
      </c>
      <c r="B6805" t="s">
        <v>3984</v>
      </c>
      <c r="C6805" t="s">
        <v>52364</v>
      </c>
      <c r="D6805" t="s">
        <v>52365</v>
      </c>
      <c r="E6805" t="s">
        <v>52366</v>
      </c>
      <c r="F6805" t="s">
        <v>52367</v>
      </c>
      <c r="G6805" t="s">
        <v>3917</v>
      </c>
      <c r="H6805">
        <v>34.085799999999999</v>
      </c>
      <c r="I6805">
        <v>50.8</v>
      </c>
      <c r="K6805" t="s">
        <v>52368</v>
      </c>
      <c r="L6805">
        <v>20</v>
      </c>
      <c r="M6805">
        <v>0</v>
      </c>
      <c r="N6805" t="s">
        <v>4768</v>
      </c>
      <c r="O6805" t="s">
        <v>52369</v>
      </c>
    </row>
    <row r="6806" spans="1:17" x14ac:dyDescent="0.3">
      <c r="A6806" t="s">
        <v>52370</v>
      </c>
      <c r="B6806" t="s">
        <v>3923</v>
      </c>
      <c r="C6806" t="s">
        <v>52371</v>
      </c>
      <c r="D6806" t="s">
        <v>52372</v>
      </c>
      <c r="E6806" t="s">
        <v>52373</v>
      </c>
      <c r="F6806" t="s">
        <v>52374</v>
      </c>
      <c r="G6806" t="s">
        <v>3917</v>
      </c>
      <c r="H6806">
        <v>391.03399999999999</v>
      </c>
      <c r="I6806">
        <v>40.299999999999997</v>
      </c>
      <c r="K6806" t="s">
        <v>52375</v>
      </c>
      <c r="L6806">
        <v>50</v>
      </c>
      <c r="M6806">
        <v>0</v>
      </c>
      <c r="N6806" t="s">
        <v>4768</v>
      </c>
      <c r="O6806" t="s">
        <v>52376</v>
      </c>
    </row>
    <row r="6807" spans="1:17" x14ac:dyDescent="0.3">
      <c r="A6807" t="s">
        <v>52377</v>
      </c>
      <c r="B6807" t="s">
        <v>4226</v>
      </c>
      <c r="C6807" t="s">
        <v>52378</v>
      </c>
      <c r="D6807" t="s">
        <v>52379</v>
      </c>
      <c r="E6807" t="s">
        <v>52380</v>
      </c>
      <c r="F6807" t="s">
        <v>52381</v>
      </c>
      <c r="G6807" t="s">
        <v>3917</v>
      </c>
      <c r="H6807">
        <v>207.88800000000001</v>
      </c>
      <c r="I6807">
        <v>36.1</v>
      </c>
      <c r="K6807" t="s">
        <v>52382</v>
      </c>
      <c r="L6807">
        <v>386</v>
      </c>
      <c r="M6807">
        <v>0</v>
      </c>
      <c r="N6807" t="s">
        <v>4768</v>
      </c>
      <c r="O6807" t="s">
        <v>52383</v>
      </c>
    </row>
    <row r="6808" spans="1:17" x14ac:dyDescent="0.3">
      <c r="A6808" t="s">
        <v>52384</v>
      </c>
      <c r="B6808" t="s">
        <v>4226</v>
      </c>
      <c r="C6808" t="s">
        <v>52385</v>
      </c>
      <c r="D6808" t="s">
        <v>52386</v>
      </c>
      <c r="E6808" t="s">
        <v>52387</v>
      </c>
      <c r="F6808" t="s">
        <v>52388</v>
      </c>
      <c r="G6808" t="s">
        <v>3917</v>
      </c>
      <c r="H6808">
        <v>362.666</v>
      </c>
      <c r="I6808">
        <v>36.299999999999997</v>
      </c>
      <c r="K6808" t="s">
        <v>52389</v>
      </c>
      <c r="L6808">
        <v>1698</v>
      </c>
      <c r="M6808">
        <v>16206</v>
      </c>
      <c r="N6808" t="s">
        <v>4768</v>
      </c>
      <c r="O6808" t="s">
        <v>52390</v>
      </c>
    </row>
    <row r="6809" spans="1:17" x14ac:dyDescent="0.3">
      <c r="A6809" t="s">
        <v>52391</v>
      </c>
      <c r="B6809" t="s">
        <v>3923</v>
      </c>
      <c r="C6809" t="s">
        <v>52392</v>
      </c>
      <c r="D6809" t="s">
        <v>52393</v>
      </c>
      <c r="E6809" t="s">
        <v>52394</v>
      </c>
      <c r="F6809" t="s">
        <v>52395</v>
      </c>
      <c r="G6809" t="s">
        <v>3906</v>
      </c>
      <c r="H6809">
        <v>524.29300000000001</v>
      </c>
      <c r="I6809">
        <v>38.644599999999997</v>
      </c>
      <c r="J6809" t="s">
        <v>52396</v>
      </c>
      <c r="K6809" t="s">
        <v>52397</v>
      </c>
      <c r="L6809">
        <v>1418</v>
      </c>
      <c r="M6809">
        <v>0</v>
      </c>
      <c r="N6809" t="s">
        <v>4768</v>
      </c>
      <c r="O6809" t="s">
        <v>52398</v>
      </c>
    </row>
    <row r="6810" spans="1:17" x14ac:dyDescent="0.3">
      <c r="A6810" t="s">
        <v>52399</v>
      </c>
      <c r="B6810" t="s">
        <v>3984</v>
      </c>
      <c r="C6810" t="s">
        <v>52400</v>
      </c>
      <c r="D6810" t="s">
        <v>52401</v>
      </c>
      <c r="E6810" t="s">
        <v>52402</v>
      </c>
      <c r="F6810" t="s">
        <v>52403</v>
      </c>
      <c r="G6810" t="s">
        <v>3917</v>
      </c>
      <c r="H6810">
        <v>12.616</v>
      </c>
      <c r="I6810">
        <v>33.700000000000003</v>
      </c>
      <c r="K6810" t="s">
        <v>52404</v>
      </c>
      <c r="L6810">
        <v>14</v>
      </c>
      <c r="M6810">
        <v>5267</v>
      </c>
      <c r="N6810" t="s">
        <v>8535</v>
      </c>
      <c r="O6810" t="s">
        <v>52405</v>
      </c>
      <c r="P6810" t="s">
        <v>52406</v>
      </c>
      <c r="Q6810">
        <v>25</v>
      </c>
    </row>
    <row r="6811" spans="1:17" x14ac:dyDescent="0.3">
      <c r="A6811" t="s">
        <v>52407</v>
      </c>
      <c r="B6811" t="s">
        <v>3984</v>
      </c>
      <c r="C6811" t="s">
        <v>52408</v>
      </c>
      <c r="D6811" t="s">
        <v>52409</v>
      </c>
      <c r="E6811" t="s">
        <v>52410</v>
      </c>
      <c r="F6811" t="s">
        <v>52411</v>
      </c>
      <c r="G6811" t="s">
        <v>3989</v>
      </c>
      <c r="H6811">
        <v>31.669499999999999</v>
      </c>
      <c r="I6811">
        <v>56.1</v>
      </c>
      <c r="K6811" t="s">
        <v>52412</v>
      </c>
      <c r="L6811">
        <v>62</v>
      </c>
      <c r="M6811">
        <v>0</v>
      </c>
      <c r="N6811" t="s">
        <v>13273</v>
      </c>
      <c r="O6811" t="s">
        <v>52413</v>
      </c>
    </row>
    <row r="6812" spans="1:17" x14ac:dyDescent="0.3">
      <c r="A6812" t="s">
        <v>52414</v>
      </c>
      <c r="B6812" t="s">
        <v>3984</v>
      </c>
      <c r="C6812" t="s">
        <v>52415</v>
      </c>
      <c r="D6812" t="s">
        <v>52416</v>
      </c>
      <c r="E6812" t="s">
        <v>52417</v>
      </c>
      <c r="F6812" t="s">
        <v>52418</v>
      </c>
      <c r="G6812" t="s">
        <v>3917</v>
      </c>
      <c r="H6812">
        <v>27.084299999999999</v>
      </c>
      <c r="I6812">
        <v>46.8</v>
      </c>
      <c r="K6812" t="s">
        <v>52419</v>
      </c>
      <c r="L6812">
        <v>1284</v>
      </c>
      <c r="M6812">
        <v>0</v>
      </c>
      <c r="N6812" t="s">
        <v>13273</v>
      </c>
      <c r="O6812" t="s">
        <v>52420</v>
      </c>
    </row>
    <row r="6813" spans="1:17" x14ac:dyDescent="0.3">
      <c r="A6813" t="s">
        <v>52421</v>
      </c>
      <c r="B6813" t="s">
        <v>3984</v>
      </c>
      <c r="C6813" t="s">
        <v>52422</v>
      </c>
      <c r="D6813" t="s">
        <v>52423</v>
      </c>
      <c r="E6813" t="s">
        <v>45106</v>
      </c>
      <c r="F6813" t="s">
        <v>52424</v>
      </c>
      <c r="G6813" t="s">
        <v>3917</v>
      </c>
      <c r="H6813">
        <v>32.055</v>
      </c>
      <c r="I6813">
        <v>51.2</v>
      </c>
      <c r="K6813" t="s">
        <v>52425</v>
      </c>
      <c r="L6813">
        <v>1220</v>
      </c>
      <c r="M6813">
        <v>0</v>
      </c>
      <c r="N6813" t="s">
        <v>13273</v>
      </c>
      <c r="O6813" t="s">
        <v>52426</v>
      </c>
    </row>
    <row r="6814" spans="1:17" x14ac:dyDescent="0.3">
      <c r="A6814" t="s">
        <v>52427</v>
      </c>
      <c r="B6814" t="s">
        <v>3984</v>
      </c>
      <c r="C6814" t="s">
        <v>52428</v>
      </c>
      <c r="D6814" t="s">
        <v>52429</v>
      </c>
      <c r="E6814" t="s">
        <v>45106</v>
      </c>
      <c r="F6814" t="s">
        <v>52430</v>
      </c>
      <c r="G6814" t="s">
        <v>3917</v>
      </c>
      <c r="H6814">
        <v>32.968499999999999</v>
      </c>
      <c r="I6814">
        <v>52.7</v>
      </c>
      <c r="K6814" t="s">
        <v>52431</v>
      </c>
      <c r="L6814">
        <v>1595</v>
      </c>
      <c r="M6814">
        <v>0</v>
      </c>
      <c r="N6814" t="s">
        <v>13273</v>
      </c>
      <c r="O6814" t="s">
        <v>52432</v>
      </c>
    </row>
    <row r="6815" spans="1:17" x14ac:dyDescent="0.3">
      <c r="A6815" t="s">
        <v>52433</v>
      </c>
      <c r="B6815" t="s">
        <v>3984</v>
      </c>
      <c r="C6815" t="s">
        <v>52434</v>
      </c>
      <c r="D6815" t="s">
        <v>52435</v>
      </c>
      <c r="E6815" t="s">
        <v>52436</v>
      </c>
      <c r="F6815" t="s">
        <v>52437</v>
      </c>
      <c r="G6815" t="s">
        <v>3917</v>
      </c>
      <c r="H6815">
        <v>62.546300000000002</v>
      </c>
      <c r="I6815">
        <v>49.2</v>
      </c>
      <c r="K6815" t="s">
        <v>52438</v>
      </c>
      <c r="L6815">
        <v>83</v>
      </c>
      <c r="M6815">
        <v>0</v>
      </c>
      <c r="N6815" t="s">
        <v>13273</v>
      </c>
      <c r="O6815" t="s">
        <v>52439</v>
      </c>
    </row>
    <row r="6816" spans="1:17" x14ac:dyDescent="0.3">
      <c r="A6816" t="s">
        <v>52440</v>
      </c>
      <c r="B6816" t="s">
        <v>4198</v>
      </c>
      <c r="C6816" t="s">
        <v>52441</v>
      </c>
      <c r="D6816" t="s">
        <v>52442</v>
      </c>
      <c r="E6816" t="s">
        <v>52443</v>
      </c>
      <c r="F6816" t="s">
        <v>52444</v>
      </c>
      <c r="G6816" t="s">
        <v>3989</v>
      </c>
      <c r="H6816">
        <v>200.97</v>
      </c>
      <c r="I6816">
        <v>18.3</v>
      </c>
      <c r="K6816" t="s">
        <v>52445</v>
      </c>
      <c r="L6816">
        <v>969</v>
      </c>
      <c r="M6816">
        <v>27675</v>
      </c>
      <c r="N6816" t="s">
        <v>52446</v>
      </c>
      <c r="O6816" t="s">
        <v>52447</v>
      </c>
    </row>
    <row r="6817" spans="1:17" x14ac:dyDescent="0.3">
      <c r="A6817" t="s">
        <v>52448</v>
      </c>
      <c r="B6817" t="s">
        <v>3923</v>
      </c>
      <c r="C6817" t="s">
        <v>52449</v>
      </c>
      <c r="D6817" t="s">
        <v>52450</v>
      </c>
      <c r="E6817" t="s">
        <v>52451</v>
      </c>
      <c r="F6817" t="s">
        <v>52452</v>
      </c>
      <c r="G6817" t="s">
        <v>3917</v>
      </c>
      <c r="H6817">
        <v>902.553</v>
      </c>
      <c r="I6817">
        <v>30.5</v>
      </c>
      <c r="K6817" t="s">
        <v>52453</v>
      </c>
      <c r="L6817">
        <v>83354</v>
      </c>
      <c r="M6817">
        <v>0</v>
      </c>
      <c r="N6817" t="s">
        <v>13273</v>
      </c>
      <c r="O6817" t="s">
        <v>52454</v>
      </c>
    </row>
    <row r="6818" spans="1:17" x14ac:dyDescent="0.3">
      <c r="A6818" t="s">
        <v>52455</v>
      </c>
      <c r="B6818" t="s">
        <v>4226</v>
      </c>
      <c r="C6818" t="s">
        <v>52456</v>
      </c>
      <c r="D6818" t="s">
        <v>52457</v>
      </c>
      <c r="E6818" t="s">
        <v>52458</v>
      </c>
      <c r="F6818" t="s">
        <v>52459</v>
      </c>
      <c r="G6818" t="s">
        <v>3917</v>
      </c>
      <c r="H6818">
        <v>241.05500000000001</v>
      </c>
      <c r="I6818">
        <v>36.299999999999997</v>
      </c>
      <c r="K6818" t="s">
        <v>52460</v>
      </c>
      <c r="L6818">
        <v>6782</v>
      </c>
      <c r="M6818">
        <v>0</v>
      </c>
      <c r="N6818" t="s">
        <v>13273</v>
      </c>
      <c r="O6818" t="s">
        <v>52461</v>
      </c>
    </row>
    <row r="6819" spans="1:17" x14ac:dyDescent="0.3">
      <c r="A6819" t="s">
        <v>52462</v>
      </c>
      <c r="B6819" t="s">
        <v>3984</v>
      </c>
      <c r="C6819" t="s">
        <v>52463</v>
      </c>
      <c r="D6819" t="s">
        <v>52464</v>
      </c>
      <c r="E6819" t="s">
        <v>52465</v>
      </c>
      <c r="F6819" t="s">
        <v>52466</v>
      </c>
      <c r="G6819" t="s">
        <v>3989</v>
      </c>
      <c r="H6819">
        <v>48.7395</v>
      </c>
      <c r="I6819">
        <v>52.1</v>
      </c>
      <c r="K6819" t="s">
        <v>52467</v>
      </c>
      <c r="L6819">
        <v>50</v>
      </c>
      <c r="M6819">
        <v>0</v>
      </c>
      <c r="N6819" t="s">
        <v>10605</v>
      </c>
      <c r="O6819" t="s">
        <v>52468</v>
      </c>
    </row>
    <row r="6820" spans="1:17" x14ac:dyDescent="0.3">
      <c r="A6820" t="s">
        <v>52469</v>
      </c>
      <c r="B6820" t="s">
        <v>4226</v>
      </c>
      <c r="C6820" t="s">
        <v>52470</v>
      </c>
      <c r="D6820" t="s">
        <v>52471</v>
      </c>
      <c r="E6820" t="s">
        <v>52472</v>
      </c>
      <c r="F6820" t="s">
        <v>52473</v>
      </c>
      <c r="G6820" t="s">
        <v>3989</v>
      </c>
      <c r="H6820">
        <v>939.58199999999999</v>
      </c>
      <c r="I6820">
        <v>29.5</v>
      </c>
      <c r="K6820" t="s">
        <v>52474</v>
      </c>
      <c r="L6820">
        <v>410</v>
      </c>
      <c r="M6820">
        <v>0</v>
      </c>
      <c r="N6820" t="s">
        <v>10605</v>
      </c>
      <c r="O6820" t="s">
        <v>52475</v>
      </c>
    </row>
    <row r="6821" spans="1:17" x14ac:dyDescent="0.3">
      <c r="A6821" t="s">
        <v>52476</v>
      </c>
      <c r="B6821" t="s">
        <v>4226</v>
      </c>
      <c r="C6821" t="s">
        <v>52477</v>
      </c>
      <c r="D6821" t="s">
        <v>52478</v>
      </c>
      <c r="E6821" t="s">
        <v>52479</v>
      </c>
      <c r="F6821" t="s">
        <v>52480</v>
      </c>
      <c r="G6821" t="s">
        <v>3917</v>
      </c>
      <c r="H6821">
        <v>593.42999999999995</v>
      </c>
      <c r="I6821">
        <v>35.9</v>
      </c>
      <c r="K6821" t="s">
        <v>52481</v>
      </c>
      <c r="L6821">
        <v>38644</v>
      </c>
      <c r="M6821">
        <v>0</v>
      </c>
      <c r="N6821" t="s">
        <v>10605</v>
      </c>
      <c r="O6821" t="s">
        <v>52482</v>
      </c>
    </row>
    <row r="6822" spans="1:17" x14ac:dyDescent="0.3">
      <c r="A6822" t="s">
        <v>52483</v>
      </c>
      <c r="B6822" t="s">
        <v>4635</v>
      </c>
      <c r="C6822" t="s">
        <v>52484</v>
      </c>
      <c r="D6822" t="s">
        <v>52485</v>
      </c>
      <c r="E6822" t="s">
        <v>52486</v>
      </c>
      <c r="F6822" t="s">
        <v>52487</v>
      </c>
      <c r="G6822" t="s">
        <v>3917</v>
      </c>
      <c r="H6822">
        <v>1075.0899999999999</v>
      </c>
      <c r="I6822">
        <v>42.1</v>
      </c>
      <c r="K6822" t="s">
        <v>52488</v>
      </c>
      <c r="L6822">
        <v>70522</v>
      </c>
      <c r="M6822">
        <v>0</v>
      </c>
      <c r="N6822" t="s">
        <v>10605</v>
      </c>
      <c r="O6822" t="s">
        <v>52489</v>
      </c>
    </row>
    <row r="6823" spans="1:17" x14ac:dyDescent="0.3">
      <c r="A6823" t="s">
        <v>52490</v>
      </c>
      <c r="B6823" t="s">
        <v>3984</v>
      </c>
      <c r="C6823" t="s">
        <v>52491</v>
      </c>
      <c r="D6823" t="s">
        <v>52492</v>
      </c>
      <c r="E6823" t="s">
        <v>52436</v>
      </c>
      <c r="F6823" t="s">
        <v>52493</v>
      </c>
      <c r="G6823" t="s">
        <v>3917</v>
      </c>
      <c r="H6823">
        <v>61.678899999999999</v>
      </c>
      <c r="I6823">
        <v>49</v>
      </c>
      <c r="K6823" t="s">
        <v>52494</v>
      </c>
      <c r="L6823">
        <v>76</v>
      </c>
      <c r="M6823">
        <v>0</v>
      </c>
      <c r="N6823" t="s">
        <v>13273</v>
      </c>
      <c r="O6823" t="s">
        <v>52495</v>
      </c>
    </row>
    <row r="6824" spans="1:17" x14ac:dyDescent="0.3">
      <c r="A6824" t="s">
        <v>52496</v>
      </c>
      <c r="B6824" t="s">
        <v>4226</v>
      </c>
      <c r="D6824" t="s">
        <v>52497</v>
      </c>
      <c r="E6824" t="s">
        <v>52498</v>
      </c>
      <c r="F6824" t="s">
        <v>52499</v>
      </c>
      <c r="G6824" t="s">
        <v>3917</v>
      </c>
      <c r="H6824">
        <v>538.11400000000003</v>
      </c>
      <c r="I6824">
        <v>38.799999999999997</v>
      </c>
      <c r="K6824" t="s">
        <v>52500</v>
      </c>
      <c r="L6824">
        <v>12781</v>
      </c>
      <c r="M6824">
        <v>0</v>
      </c>
      <c r="N6824" t="s">
        <v>13273</v>
      </c>
      <c r="O6824" t="s">
        <v>52501</v>
      </c>
    </row>
    <row r="6825" spans="1:17" x14ac:dyDescent="0.3">
      <c r="A6825" t="s">
        <v>52502</v>
      </c>
      <c r="B6825" t="s">
        <v>3923</v>
      </c>
      <c r="C6825" t="s">
        <v>52503</v>
      </c>
      <c r="D6825" t="s">
        <v>52504</v>
      </c>
      <c r="E6825" t="s">
        <v>52505</v>
      </c>
      <c r="F6825" t="s">
        <v>52506</v>
      </c>
      <c r="G6825" t="s">
        <v>3906</v>
      </c>
      <c r="H6825">
        <v>904.13</v>
      </c>
      <c r="I6825">
        <v>35.9069</v>
      </c>
      <c r="J6825" t="s">
        <v>52507</v>
      </c>
      <c r="K6825" t="s">
        <v>52508</v>
      </c>
      <c r="L6825">
        <v>650</v>
      </c>
      <c r="M6825">
        <v>0</v>
      </c>
      <c r="N6825" t="s">
        <v>9006</v>
      </c>
      <c r="O6825" t="s">
        <v>52509</v>
      </c>
    </row>
    <row r="6826" spans="1:17" x14ac:dyDescent="0.3">
      <c r="A6826" t="s">
        <v>52510</v>
      </c>
      <c r="B6826" t="s">
        <v>3984</v>
      </c>
      <c r="C6826" t="s">
        <v>52511</v>
      </c>
      <c r="D6826" t="s">
        <v>52512</v>
      </c>
      <c r="E6826" t="s">
        <v>52513</v>
      </c>
      <c r="F6826" t="s">
        <v>52514</v>
      </c>
      <c r="G6826" t="s">
        <v>3989</v>
      </c>
      <c r="H6826">
        <v>49.941499999999998</v>
      </c>
      <c r="I6826">
        <v>30.9</v>
      </c>
      <c r="K6826" t="s">
        <v>52515</v>
      </c>
      <c r="L6826">
        <v>157</v>
      </c>
      <c r="M6826">
        <v>0</v>
      </c>
      <c r="N6826" t="s">
        <v>9892</v>
      </c>
      <c r="O6826" t="s">
        <v>52516</v>
      </c>
      <c r="Q6826">
        <v>37</v>
      </c>
    </row>
    <row r="6827" spans="1:17" x14ac:dyDescent="0.3">
      <c r="A6827" t="s">
        <v>52517</v>
      </c>
      <c r="B6827" t="s">
        <v>3984</v>
      </c>
      <c r="C6827" t="s">
        <v>14963</v>
      </c>
      <c r="D6827" t="s">
        <v>52518</v>
      </c>
      <c r="E6827" t="s">
        <v>52519</v>
      </c>
      <c r="F6827" t="s">
        <v>52520</v>
      </c>
      <c r="G6827" t="s">
        <v>4048</v>
      </c>
      <c r="H6827">
        <v>7.3033700000000001</v>
      </c>
      <c r="I6827">
        <v>29.800899999999999</v>
      </c>
      <c r="J6827" t="s">
        <v>52521</v>
      </c>
      <c r="L6827">
        <v>17</v>
      </c>
      <c r="M6827">
        <v>3182</v>
      </c>
      <c r="N6827" t="s">
        <v>52522</v>
      </c>
      <c r="O6827" t="s">
        <v>52523</v>
      </c>
    </row>
    <row r="6828" spans="1:17" x14ac:dyDescent="0.3">
      <c r="A6828" t="s">
        <v>52524</v>
      </c>
      <c r="B6828" t="s">
        <v>3984</v>
      </c>
      <c r="C6828" t="s">
        <v>52525</v>
      </c>
      <c r="D6828" t="s">
        <v>52526</v>
      </c>
      <c r="E6828" t="s">
        <v>52527</v>
      </c>
      <c r="F6828" t="s">
        <v>52528</v>
      </c>
      <c r="G6828" t="s">
        <v>3989</v>
      </c>
      <c r="H6828">
        <v>26.4939</v>
      </c>
      <c r="I6828">
        <v>50.8</v>
      </c>
      <c r="K6828" t="s">
        <v>52529</v>
      </c>
      <c r="L6828">
        <v>13</v>
      </c>
      <c r="M6828">
        <v>9403</v>
      </c>
      <c r="N6828" t="s">
        <v>9892</v>
      </c>
      <c r="O6828" t="s">
        <v>52530</v>
      </c>
    </row>
    <row r="6829" spans="1:17" x14ac:dyDescent="0.3">
      <c r="A6829" t="s">
        <v>52531</v>
      </c>
      <c r="B6829" t="s">
        <v>4226</v>
      </c>
      <c r="C6829">
        <v>80</v>
      </c>
      <c r="D6829" t="s">
        <v>52532</v>
      </c>
      <c r="E6829" t="s">
        <v>52451</v>
      </c>
      <c r="F6829" t="s">
        <v>52533</v>
      </c>
      <c r="G6829" t="s">
        <v>3906</v>
      </c>
      <c r="H6829">
        <v>319.69299999999998</v>
      </c>
      <c r="I6829">
        <v>34.343200000000003</v>
      </c>
      <c r="J6829" t="s">
        <v>52534</v>
      </c>
      <c r="K6829" t="s">
        <v>52535</v>
      </c>
      <c r="L6829">
        <v>11241</v>
      </c>
      <c r="M6829">
        <v>0</v>
      </c>
      <c r="N6829" t="s">
        <v>13273</v>
      </c>
      <c r="O6829" t="s">
        <v>52536</v>
      </c>
    </row>
    <row r="6830" spans="1:17" x14ac:dyDescent="0.3">
      <c r="A6830" t="s">
        <v>52537</v>
      </c>
      <c r="B6830" t="s">
        <v>3923</v>
      </c>
      <c r="C6830" t="s">
        <v>52538</v>
      </c>
      <c r="D6830" t="s">
        <v>52539</v>
      </c>
      <c r="E6830" t="s">
        <v>4944</v>
      </c>
      <c r="F6830" t="s">
        <v>52540</v>
      </c>
      <c r="G6830" t="s">
        <v>3906</v>
      </c>
      <c r="H6830">
        <v>597.34</v>
      </c>
      <c r="I6830">
        <v>39.212200000000003</v>
      </c>
      <c r="J6830" t="s">
        <v>52541</v>
      </c>
      <c r="K6830" t="s">
        <v>52542</v>
      </c>
      <c r="L6830">
        <v>14</v>
      </c>
      <c r="M6830">
        <v>0</v>
      </c>
      <c r="N6830" t="s">
        <v>13273</v>
      </c>
      <c r="O6830" t="s">
        <v>52543</v>
      </c>
    </row>
    <row r="6831" spans="1:17" x14ac:dyDescent="0.3">
      <c r="A6831" t="s">
        <v>52544</v>
      </c>
      <c r="B6831" t="s">
        <v>3923</v>
      </c>
      <c r="C6831" t="s">
        <v>52545</v>
      </c>
      <c r="D6831" t="s">
        <v>52546</v>
      </c>
      <c r="E6831" t="s">
        <v>4944</v>
      </c>
      <c r="F6831" t="s">
        <v>52547</v>
      </c>
      <c r="G6831" t="s">
        <v>3906</v>
      </c>
      <c r="H6831">
        <v>589.01</v>
      </c>
      <c r="I6831">
        <v>39.264200000000002</v>
      </c>
      <c r="J6831" t="s">
        <v>52548</v>
      </c>
      <c r="K6831" t="s">
        <v>52549</v>
      </c>
      <c r="L6831">
        <v>28</v>
      </c>
      <c r="M6831">
        <v>0</v>
      </c>
      <c r="N6831" t="s">
        <v>13273</v>
      </c>
      <c r="O6831" t="s">
        <v>52550</v>
      </c>
    </row>
    <row r="6832" spans="1:17" x14ac:dyDescent="0.3">
      <c r="A6832" t="s">
        <v>52551</v>
      </c>
      <c r="B6832" t="s">
        <v>3923</v>
      </c>
      <c r="C6832" t="s">
        <v>52552</v>
      </c>
      <c r="D6832" t="s">
        <v>52553</v>
      </c>
      <c r="E6832" t="s">
        <v>4944</v>
      </c>
      <c r="F6832" t="s">
        <v>52554</v>
      </c>
      <c r="G6832" t="s">
        <v>3906</v>
      </c>
      <c r="H6832">
        <v>568.63599999999997</v>
      </c>
      <c r="I6832">
        <v>39.147500000000001</v>
      </c>
      <c r="J6832" t="s">
        <v>52555</v>
      </c>
      <c r="K6832" t="s">
        <v>52556</v>
      </c>
      <c r="L6832">
        <v>29</v>
      </c>
      <c r="M6832">
        <v>0</v>
      </c>
      <c r="N6832" t="s">
        <v>13273</v>
      </c>
      <c r="O6832" t="s">
        <v>52557</v>
      </c>
    </row>
    <row r="6833" spans="1:15" x14ac:dyDescent="0.3">
      <c r="A6833" t="s">
        <v>52558</v>
      </c>
      <c r="B6833" t="s">
        <v>3923</v>
      </c>
      <c r="C6833" t="s">
        <v>52559</v>
      </c>
      <c r="D6833" t="s">
        <v>52560</v>
      </c>
      <c r="E6833" t="s">
        <v>4944</v>
      </c>
      <c r="F6833" t="s">
        <v>52561</v>
      </c>
      <c r="G6833" t="s">
        <v>3906</v>
      </c>
      <c r="H6833">
        <v>603.44000000000005</v>
      </c>
      <c r="I6833">
        <v>39.1813</v>
      </c>
      <c r="J6833" t="s">
        <v>52562</v>
      </c>
      <c r="K6833" t="s">
        <v>52563</v>
      </c>
      <c r="L6833">
        <v>22</v>
      </c>
      <c r="M6833">
        <v>0</v>
      </c>
      <c r="N6833" t="s">
        <v>13273</v>
      </c>
      <c r="O6833" t="s">
        <v>52564</v>
      </c>
    </row>
    <row r="6834" spans="1:15" x14ac:dyDescent="0.3">
      <c r="A6834" t="s">
        <v>52565</v>
      </c>
      <c r="B6834" t="s">
        <v>3923</v>
      </c>
      <c r="C6834" t="s">
        <v>52566</v>
      </c>
      <c r="D6834" t="s">
        <v>52567</v>
      </c>
      <c r="E6834" t="s">
        <v>4944</v>
      </c>
      <c r="F6834" t="s">
        <v>52568</v>
      </c>
      <c r="G6834" t="s">
        <v>3906</v>
      </c>
      <c r="H6834">
        <v>633.71199999999999</v>
      </c>
      <c r="I6834">
        <v>39.255000000000003</v>
      </c>
      <c r="J6834" t="s">
        <v>52569</v>
      </c>
      <c r="K6834" t="s">
        <v>52570</v>
      </c>
      <c r="L6834">
        <v>20</v>
      </c>
      <c r="M6834">
        <v>0</v>
      </c>
      <c r="N6834" t="s">
        <v>13273</v>
      </c>
      <c r="O6834" t="s">
        <v>52571</v>
      </c>
    </row>
    <row r="6835" spans="1:15" x14ac:dyDescent="0.3">
      <c r="A6835" t="s">
        <v>52572</v>
      </c>
      <c r="B6835" t="s">
        <v>3923</v>
      </c>
      <c r="C6835" t="s">
        <v>52573</v>
      </c>
      <c r="D6835" t="s">
        <v>52574</v>
      </c>
      <c r="E6835" t="s">
        <v>4944</v>
      </c>
      <c r="F6835" t="s">
        <v>52575</v>
      </c>
      <c r="G6835" t="s">
        <v>3906</v>
      </c>
      <c r="H6835">
        <v>590.072</v>
      </c>
      <c r="I6835">
        <v>39.167099999999998</v>
      </c>
      <c r="J6835" t="s">
        <v>52576</v>
      </c>
      <c r="K6835" t="s">
        <v>52577</v>
      </c>
      <c r="L6835">
        <v>16</v>
      </c>
      <c r="M6835">
        <v>0</v>
      </c>
      <c r="N6835" t="s">
        <v>13273</v>
      </c>
      <c r="O6835" t="s">
        <v>52578</v>
      </c>
    </row>
    <row r="6836" spans="1:15" x14ac:dyDescent="0.3">
      <c r="A6836" t="s">
        <v>52579</v>
      </c>
      <c r="B6836" t="s">
        <v>4226</v>
      </c>
      <c r="C6836" t="s">
        <v>52580</v>
      </c>
      <c r="D6836" t="s">
        <v>52581</v>
      </c>
      <c r="E6836" t="s">
        <v>52582</v>
      </c>
      <c r="F6836" t="s">
        <v>52583</v>
      </c>
      <c r="G6836" t="s">
        <v>3906</v>
      </c>
      <c r="H6836">
        <v>230.96600000000001</v>
      </c>
      <c r="I6836">
        <v>40.719000000000001</v>
      </c>
      <c r="J6836" t="s">
        <v>52584</v>
      </c>
      <c r="K6836" t="s">
        <v>52585</v>
      </c>
      <c r="L6836">
        <v>1083</v>
      </c>
      <c r="M6836">
        <v>0</v>
      </c>
      <c r="N6836" t="s">
        <v>9892</v>
      </c>
      <c r="O6836" t="s">
        <v>52586</v>
      </c>
    </row>
    <row r="6837" spans="1:15" x14ac:dyDescent="0.3">
      <c r="A6837" t="s">
        <v>52587</v>
      </c>
      <c r="B6837" t="s">
        <v>3984</v>
      </c>
      <c r="C6837" t="s">
        <v>52588</v>
      </c>
      <c r="D6837" t="s">
        <v>52589</v>
      </c>
      <c r="E6837" t="s">
        <v>52590</v>
      </c>
      <c r="F6837" t="s">
        <v>52591</v>
      </c>
      <c r="G6837" t="s">
        <v>3917</v>
      </c>
      <c r="H6837">
        <v>38.1937</v>
      </c>
      <c r="I6837">
        <v>49.5</v>
      </c>
      <c r="K6837" t="s">
        <v>52592</v>
      </c>
      <c r="L6837">
        <v>105</v>
      </c>
      <c r="M6837">
        <v>0</v>
      </c>
      <c r="N6837" t="s">
        <v>9892</v>
      </c>
      <c r="O6837" t="s">
        <v>52593</v>
      </c>
    </row>
    <row r="6838" spans="1:15" x14ac:dyDescent="0.3">
      <c r="A6838" t="s">
        <v>52594</v>
      </c>
      <c r="B6838" t="s">
        <v>3984</v>
      </c>
      <c r="C6838" t="s">
        <v>52595</v>
      </c>
      <c r="D6838" t="s">
        <v>52596</v>
      </c>
      <c r="E6838" t="s">
        <v>52597</v>
      </c>
      <c r="F6838" t="s">
        <v>52598</v>
      </c>
      <c r="G6838" t="s">
        <v>3917</v>
      </c>
      <c r="H6838">
        <v>7.9394499999999999</v>
      </c>
      <c r="I6838">
        <v>26.3</v>
      </c>
      <c r="K6838" t="s">
        <v>52599</v>
      </c>
      <c r="L6838">
        <v>78</v>
      </c>
      <c r="M6838">
        <v>3203</v>
      </c>
      <c r="N6838" t="s">
        <v>9892</v>
      </c>
      <c r="O6838" t="s">
        <v>52600</v>
      </c>
    </row>
    <row r="6839" spans="1:15" x14ac:dyDescent="0.3">
      <c r="A6839" t="s">
        <v>52601</v>
      </c>
      <c r="B6839" t="s">
        <v>3984</v>
      </c>
      <c r="C6839" t="s">
        <v>52602</v>
      </c>
      <c r="D6839" t="s">
        <v>52603</v>
      </c>
      <c r="E6839" t="s">
        <v>52604</v>
      </c>
      <c r="F6839" t="s">
        <v>52605</v>
      </c>
      <c r="G6839" t="s">
        <v>3917</v>
      </c>
      <c r="H6839">
        <v>7.6394700000000002</v>
      </c>
      <c r="I6839">
        <v>27.8</v>
      </c>
      <c r="K6839" t="s">
        <v>52606</v>
      </c>
      <c r="L6839">
        <v>38</v>
      </c>
      <c r="M6839">
        <v>2856</v>
      </c>
      <c r="N6839" t="s">
        <v>9892</v>
      </c>
      <c r="O6839" t="s">
        <v>52607</v>
      </c>
    </row>
    <row r="6840" spans="1:15" x14ac:dyDescent="0.3">
      <c r="A6840" t="s">
        <v>52608</v>
      </c>
      <c r="B6840" t="s">
        <v>4226</v>
      </c>
      <c r="C6840" t="s">
        <v>52609</v>
      </c>
      <c r="D6840" t="s">
        <v>52610</v>
      </c>
      <c r="E6840" t="s">
        <v>52611</v>
      </c>
      <c r="F6840" t="s">
        <v>52612</v>
      </c>
      <c r="G6840" t="s">
        <v>3917</v>
      </c>
      <c r="H6840">
        <v>1658.01</v>
      </c>
      <c r="I6840">
        <v>38.6</v>
      </c>
      <c r="K6840" t="s">
        <v>52613</v>
      </c>
      <c r="L6840">
        <v>47877</v>
      </c>
      <c r="M6840">
        <v>0</v>
      </c>
      <c r="N6840" t="s">
        <v>52614</v>
      </c>
      <c r="O6840" t="s">
        <v>52615</v>
      </c>
    </row>
    <row r="6841" spans="1:15" x14ac:dyDescent="0.3">
      <c r="A6841" t="s">
        <v>52616</v>
      </c>
      <c r="B6841" t="s">
        <v>4367</v>
      </c>
      <c r="C6841" t="s">
        <v>52617</v>
      </c>
      <c r="D6841" t="s">
        <v>52618</v>
      </c>
      <c r="E6841" t="s">
        <v>52619</v>
      </c>
      <c r="F6841" t="s">
        <v>52620</v>
      </c>
      <c r="G6841" t="s">
        <v>3917</v>
      </c>
      <c r="H6841">
        <v>416.13200000000001</v>
      </c>
      <c r="I6841">
        <v>46.1</v>
      </c>
      <c r="K6841" t="s">
        <v>52621</v>
      </c>
      <c r="L6841">
        <v>324311</v>
      </c>
      <c r="M6841">
        <v>0</v>
      </c>
      <c r="N6841" t="s">
        <v>9892</v>
      </c>
      <c r="O6841" t="s">
        <v>52622</v>
      </c>
    </row>
    <row r="6842" spans="1:15" x14ac:dyDescent="0.3">
      <c r="A6842" t="s">
        <v>52623</v>
      </c>
      <c r="B6842" t="s">
        <v>4443</v>
      </c>
      <c r="C6842" t="s">
        <v>52624</v>
      </c>
      <c r="D6842" t="s">
        <v>52625</v>
      </c>
      <c r="E6842" t="s">
        <v>31639</v>
      </c>
      <c r="F6842" t="s">
        <v>52626</v>
      </c>
      <c r="G6842" t="s">
        <v>3917</v>
      </c>
      <c r="H6842">
        <v>2388.9699999999998</v>
      </c>
      <c r="I6842">
        <v>41.7</v>
      </c>
      <c r="K6842" t="s">
        <v>52627</v>
      </c>
      <c r="L6842">
        <v>5669</v>
      </c>
      <c r="M6842">
        <v>0</v>
      </c>
      <c r="N6842" t="s">
        <v>9892</v>
      </c>
      <c r="O6842" t="s">
        <v>52628</v>
      </c>
    </row>
    <row r="6843" spans="1:15" x14ac:dyDescent="0.3">
      <c r="A6843" t="s">
        <v>52629</v>
      </c>
      <c r="B6843" t="s">
        <v>4226</v>
      </c>
      <c r="D6843" t="s">
        <v>52630</v>
      </c>
      <c r="E6843" t="s">
        <v>52631</v>
      </c>
      <c r="F6843" t="s">
        <v>52632</v>
      </c>
      <c r="G6843" t="s">
        <v>3906</v>
      </c>
      <c r="H6843">
        <v>477.98099999999999</v>
      </c>
      <c r="I6843">
        <v>38.203499999999998</v>
      </c>
      <c r="J6843" t="s">
        <v>52633</v>
      </c>
      <c r="L6843">
        <v>30</v>
      </c>
      <c r="M6843">
        <v>0</v>
      </c>
      <c r="N6843" t="s">
        <v>11388</v>
      </c>
      <c r="O6843" t="s">
        <v>52634</v>
      </c>
    </row>
    <row r="6844" spans="1:15" x14ac:dyDescent="0.3">
      <c r="A6844" t="s">
        <v>52635</v>
      </c>
      <c r="B6844" t="s">
        <v>3984</v>
      </c>
      <c r="C6844" t="s">
        <v>52636</v>
      </c>
      <c r="D6844" t="s">
        <v>52637</v>
      </c>
      <c r="E6844" t="s">
        <v>52638</v>
      </c>
      <c r="F6844" t="s">
        <v>52639</v>
      </c>
      <c r="G6844" t="s">
        <v>3917</v>
      </c>
      <c r="H6844">
        <v>45.667499999999997</v>
      </c>
      <c r="I6844">
        <v>49</v>
      </c>
      <c r="K6844" t="s">
        <v>52640</v>
      </c>
      <c r="L6844">
        <v>1027</v>
      </c>
      <c r="M6844">
        <v>0</v>
      </c>
      <c r="N6844" t="s">
        <v>52641</v>
      </c>
      <c r="O6844" t="s">
        <v>52642</v>
      </c>
    </row>
    <row r="6845" spans="1:15" x14ac:dyDescent="0.3">
      <c r="A6845" t="s">
        <v>52643</v>
      </c>
      <c r="B6845" t="s">
        <v>3984</v>
      </c>
      <c r="C6845" t="s">
        <v>52644</v>
      </c>
      <c r="D6845" t="s">
        <v>52645</v>
      </c>
      <c r="E6845" t="s">
        <v>52646</v>
      </c>
      <c r="F6845" t="s">
        <v>52647</v>
      </c>
      <c r="G6845" t="s">
        <v>3906</v>
      </c>
      <c r="H6845">
        <v>30.008099999999999</v>
      </c>
      <c r="I6845">
        <v>44.525300000000001</v>
      </c>
      <c r="J6845" t="s">
        <v>52648</v>
      </c>
      <c r="L6845">
        <v>9</v>
      </c>
      <c r="M6845">
        <v>9388</v>
      </c>
      <c r="N6845" t="s">
        <v>27434</v>
      </c>
      <c r="O6845" t="s">
        <v>52649</v>
      </c>
    </row>
    <row r="6846" spans="1:15" x14ac:dyDescent="0.3">
      <c r="A6846" t="s">
        <v>52650</v>
      </c>
      <c r="B6846" t="s">
        <v>3984</v>
      </c>
      <c r="C6846" t="s">
        <v>52651</v>
      </c>
      <c r="D6846" t="s">
        <v>52652</v>
      </c>
      <c r="E6846" t="s">
        <v>52653</v>
      </c>
      <c r="F6846" t="s">
        <v>52654</v>
      </c>
      <c r="G6846" t="s">
        <v>3989</v>
      </c>
      <c r="H6846">
        <v>60.032299999999999</v>
      </c>
      <c r="I6846">
        <v>46.4</v>
      </c>
      <c r="K6846" t="s">
        <v>52655</v>
      </c>
      <c r="L6846">
        <v>6664</v>
      </c>
      <c r="M6846">
        <v>17654</v>
      </c>
      <c r="N6846" t="s">
        <v>27434</v>
      </c>
      <c r="O6846" t="s">
        <v>52656</v>
      </c>
    </row>
    <row r="6847" spans="1:15" x14ac:dyDescent="0.3">
      <c r="A6847" t="s">
        <v>52657</v>
      </c>
      <c r="B6847" t="s">
        <v>3984</v>
      </c>
      <c r="C6847" t="s">
        <v>52658</v>
      </c>
      <c r="D6847" t="s">
        <v>52659</v>
      </c>
      <c r="E6847" t="s">
        <v>52660</v>
      </c>
      <c r="F6847" t="s">
        <v>52661</v>
      </c>
      <c r="G6847" t="s">
        <v>3989</v>
      </c>
      <c r="H6847">
        <v>12.3178</v>
      </c>
      <c r="I6847">
        <v>40.200000000000003</v>
      </c>
      <c r="K6847" t="s">
        <v>52662</v>
      </c>
      <c r="L6847">
        <v>542</v>
      </c>
      <c r="M6847">
        <v>0</v>
      </c>
      <c r="N6847" t="s">
        <v>16536</v>
      </c>
      <c r="O6847" t="s">
        <v>52663</v>
      </c>
    </row>
    <row r="6848" spans="1:15" x14ac:dyDescent="0.3">
      <c r="A6848" t="s">
        <v>52664</v>
      </c>
      <c r="B6848" t="s">
        <v>4267</v>
      </c>
      <c r="C6848" t="s">
        <v>52665</v>
      </c>
      <c r="D6848" t="s">
        <v>52666</v>
      </c>
      <c r="E6848" t="s">
        <v>52667</v>
      </c>
      <c r="F6848" t="s">
        <v>52668</v>
      </c>
      <c r="G6848" t="s">
        <v>3906</v>
      </c>
      <c r="H6848">
        <v>193.108</v>
      </c>
      <c r="I6848">
        <v>41.213700000000003</v>
      </c>
      <c r="J6848" t="s">
        <v>52669</v>
      </c>
      <c r="K6848" t="s">
        <v>52670</v>
      </c>
      <c r="L6848">
        <v>586</v>
      </c>
      <c r="M6848">
        <v>0</v>
      </c>
      <c r="N6848" t="s">
        <v>16536</v>
      </c>
      <c r="O6848" t="s">
        <v>52671</v>
      </c>
    </row>
    <row r="6849" spans="1:17" x14ac:dyDescent="0.3">
      <c r="A6849" t="s">
        <v>52672</v>
      </c>
      <c r="B6849" t="s">
        <v>4347</v>
      </c>
      <c r="C6849" t="s">
        <v>52673</v>
      </c>
      <c r="D6849" t="s">
        <v>52674</v>
      </c>
      <c r="E6849" t="s">
        <v>52675</v>
      </c>
      <c r="F6849" t="s">
        <v>52676</v>
      </c>
      <c r="G6849" t="s">
        <v>3989</v>
      </c>
      <c r="H6849">
        <v>40.655700000000003</v>
      </c>
      <c r="I6849">
        <v>50.9</v>
      </c>
      <c r="K6849" t="s">
        <v>52677</v>
      </c>
      <c r="L6849">
        <v>31</v>
      </c>
      <c r="M6849">
        <v>0</v>
      </c>
      <c r="N6849" t="s">
        <v>11420</v>
      </c>
      <c r="O6849" t="s">
        <v>52678</v>
      </c>
    </row>
    <row r="6850" spans="1:17" x14ac:dyDescent="0.3">
      <c r="A6850" t="s">
        <v>52679</v>
      </c>
      <c r="B6850" t="s">
        <v>3912</v>
      </c>
      <c r="C6850" t="s">
        <v>52680</v>
      </c>
      <c r="D6850" t="s">
        <v>52681</v>
      </c>
      <c r="E6850" t="s">
        <v>52682</v>
      </c>
      <c r="F6850" t="s">
        <v>52683</v>
      </c>
      <c r="G6850" t="s">
        <v>3989</v>
      </c>
      <c r="H6850">
        <v>158.345</v>
      </c>
      <c r="I6850">
        <v>57</v>
      </c>
      <c r="K6850" t="s">
        <v>52684</v>
      </c>
      <c r="L6850">
        <v>557</v>
      </c>
      <c r="M6850">
        <v>18284</v>
      </c>
      <c r="N6850" t="s">
        <v>11420</v>
      </c>
      <c r="O6850" t="s">
        <v>52685</v>
      </c>
    </row>
    <row r="6851" spans="1:17" x14ac:dyDescent="0.3">
      <c r="A6851" t="s">
        <v>52686</v>
      </c>
      <c r="B6851" t="s">
        <v>3923</v>
      </c>
      <c r="D6851" t="s">
        <v>52687</v>
      </c>
      <c r="E6851" t="s">
        <v>52688</v>
      </c>
      <c r="F6851" t="s">
        <v>52689</v>
      </c>
      <c r="G6851" t="s">
        <v>3906</v>
      </c>
      <c r="H6851">
        <v>136.68</v>
      </c>
      <c r="I6851">
        <v>42.005000000000003</v>
      </c>
      <c r="J6851" t="s">
        <v>52690</v>
      </c>
      <c r="K6851" t="s">
        <v>52691</v>
      </c>
      <c r="L6851">
        <v>70</v>
      </c>
      <c r="M6851">
        <v>21894</v>
      </c>
      <c r="N6851" t="s">
        <v>52692</v>
      </c>
      <c r="O6851" t="s">
        <v>52693</v>
      </c>
    </row>
    <row r="6852" spans="1:17" x14ac:dyDescent="0.3">
      <c r="A6852" t="s">
        <v>52694</v>
      </c>
      <c r="B6852" t="s">
        <v>3984</v>
      </c>
      <c r="C6852" t="s">
        <v>52695</v>
      </c>
      <c r="D6852" t="s">
        <v>52696</v>
      </c>
      <c r="E6852" t="s">
        <v>52697</v>
      </c>
      <c r="F6852" t="s">
        <v>52698</v>
      </c>
      <c r="G6852" t="s">
        <v>3917</v>
      </c>
      <c r="H6852">
        <v>47.806899999999999</v>
      </c>
      <c r="I6852">
        <v>46</v>
      </c>
      <c r="K6852" t="s">
        <v>52699</v>
      </c>
      <c r="L6852">
        <v>328</v>
      </c>
      <c r="M6852">
        <v>0</v>
      </c>
      <c r="N6852" t="s">
        <v>52700</v>
      </c>
      <c r="O6852" t="s">
        <v>52701</v>
      </c>
    </row>
    <row r="6853" spans="1:17" x14ac:dyDescent="0.3">
      <c r="A6853" t="s">
        <v>52702</v>
      </c>
      <c r="B6853" t="s">
        <v>4226</v>
      </c>
      <c r="C6853" t="s">
        <v>52703</v>
      </c>
      <c r="D6853" t="s">
        <v>52704</v>
      </c>
      <c r="E6853" t="s">
        <v>52705</v>
      </c>
      <c r="F6853" t="s">
        <v>52706</v>
      </c>
      <c r="G6853" t="s">
        <v>3906</v>
      </c>
      <c r="H6853">
        <v>784.88699999999994</v>
      </c>
      <c r="I6853">
        <v>37.408700000000003</v>
      </c>
      <c r="J6853" t="s">
        <v>52707</v>
      </c>
      <c r="K6853" t="s">
        <v>52708</v>
      </c>
      <c r="L6853">
        <v>531</v>
      </c>
      <c r="M6853">
        <v>0</v>
      </c>
      <c r="N6853" t="s">
        <v>11420</v>
      </c>
      <c r="O6853" t="s">
        <v>52709</v>
      </c>
    </row>
    <row r="6854" spans="1:17" x14ac:dyDescent="0.3">
      <c r="A6854" t="s">
        <v>52710</v>
      </c>
      <c r="B6854" t="s">
        <v>4347</v>
      </c>
      <c r="C6854" t="s">
        <v>52711</v>
      </c>
      <c r="D6854" t="s">
        <v>52712</v>
      </c>
      <c r="E6854" t="s">
        <v>52713</v>
      </c>
      <c r="F6854" t="s">
        <v>52714</v>
      </c>
      <c r="G6854" t="s">
        <v>3989</v>
      </c>
      <c r="H6854">
        <v>46.603700000000003</v>
      </c>
      <c r="I6854">
        <v>46.133000000000003</v>
      </c>
      <c r="J6854" t="s">
        <v>52715</v>
      </c>
      <c r="K6854" t="s">
        <v>52716</v>
      </c>
      <c r="L6854">
        <v>32</v>
      </c>
      <c r="M6854">
        <v>13251</v>
      </c>
      <c r="N6854" t="s">
        <v>11420</v>
      </c>
      <c r="O6854" t="s">
        <v>52717</v>
      </c>
    </row>
    <row r="6855" spans="1:17" x14ac:dyDescent="0.3">
      <c r="A6855" t="s">
        <v>779</v>
      </c>
      <c r="B6855" t="s">
        <v>3984</v>
      </c>
      <c r="C6855" t="s">
        <v>52718</v>
      </c>
      <c r="D6855" t="s">
        <v>52719</v>
      </c>
      <c r="E6855" t="s">
        <v>52720</v>
      </c>
      <c r="F6855" t="s">
        <v>52721</v>
      </c>
      <c r="G6855" t="s">
        <v>3989</v>
      </c>
      <c r="H6855">
        <v>23.602699999999999</v>
      </c>
      <c r="I6855">
        <v>50.7</v>
      </c>
      <c r="K6855" t="s">
        <v>52722</v>
      </c>
      <c r="L6855">
        <v>94</v>
      </c>
      <c r="M6855">
        <v>0</v>
      </c>
      <c r="N6855" t="s">
        <v>52700</v>
      </c>
      <c r="O6855" t="s">
        <v>52723</v>
      </c>
      <c r="Q6855">
        <v>26</v>
      </c>
    </row>
    <row r="6856" spans="1:17" x14ac:dyDescent="0.3">
      <c r="A6856" t="s">
        <v>52724</v>
      </c>
      <c r="B6856" t="s">
        <v>4347</v>
      </c>
      <c r="C6856" t="s">
        <v>52725</v>
      </c>
      <c r="D6856" t="s">
        <v>52726</v>
      </c>
      <c r="E6856" t="s">
        <v>39370</v>
      </c>
      <c r="F6856" t="s">
        <v>52727</v>
      </c>
      <c r="G6856" t="s">
        <v>3917</v>
      </c>
      <c r="H6856">
        <v>77.552000000000007</v>
      </c>
      <c r="I6856">
        <v>45.8</v>
      </c>
      <c r="K6856" t="s">
        <v>52728</v>
      </c>
      <c r="L6856">
        <v>50539</v>
      </c>
      <c r="M6856">
        <v>0</v>
      </c>
      <c r="N6856" t="s">
        <v>52700</v>
      </c>
      <c r="O6856" t="s">
        <v>52729</v>
      </c>
    </row>
    <row r="6857" spans="1:17" x14ac:dyDescent="0.3">
      <c r="A6857" t="s">
        <v>52730</v>
      </c>
      <c r="B6857" t="s">
        <v>3923</v>
      </c>
      <c r="D6857" t="s">
        <v>52731</v>
      </c>
      <c r="E6857" t="s">
        <v>52732</v>
      </c>
      <c r="F6857" t="s">
        <v>52733</v>
      </c>
      <c r="G6857" t="s">
        <v>3989</v>
      </c>
      <c r="H6857">
        <v>271.20800000000003</v>
      </c>
      <c r="I6857">
        <v>32.4</v>
      </c>
      <c r="K6857" t="s">
        <v>52734</v>
      </c>
      <c r="L6857">
        <v>875</v>
      </c>
      <c r="M6857">
        <v>0</v>
      </c>
      <c r="N6857" t="s">
        <v>23472</v>
      </c>
      <c r="O6857" t="s">
        <v>52735</v>
      </c>
    </row>
    <row r="6858" spans="1:17" x14ac:dyDescent="0.3">
      <c r="A6858" t="s">
        <v>52736</v>
      </c>
      <c r="B6858" t="s">
        <v>3923</v>
      </c>
      <c r="D6858" t="s">
        <v>52737</v>
      </c>
      <c r="E6858" t="s">
        <v>52738</v>
      </c>
      <c r="F6858" t="s">
        <v>52739</v>
      </c>
      <c r="G6858" t="s">
        <v>3906</v>
      </c>
      <c r="H6858">
        <v>370.91399999999999</v>
      </c>
      <c r="I6858">
        <v>33.087499999999999</v>
      </c>
      <c r="J6858" t="s">
        <v>52740</v>
      </c>
      <c r="K6858" t="s">
        <v>52741</v>
      </c>
      <c r="L6858">
        <v>625</v>
      </c>
      <c r="M6858">
        <v>0</v>
      </c>
      <c r="N6858" t="s">
        <v>11340</v>
      </c>
      <c r="O6858" t="s">
        <v>52742</v>
      </c>
    </row>
    <row r="6859" spans="1:17" x14ac:dyDescent="0.3">
      <c r="A6859" t="s">
        <v>52743</v>
      </c>
      <c r="B6859" t="s">
        <v>3923</v>
      </c>
      <c r="D6859" t="s">
        <v>52744</v>
      </c>
      <c r="E6859" t="s">
        <v>52745</v>
      </c>
      <c r="F6859" t="s">
        <v>52746</v>
      </c>
      <c r="G6859" t="s">
        <v>3989</v>
      </c>
      <c r="H6859">
        <v>366.68400000000003</v>
      </c>
      <c r="I6859">
        <v>35.200000000000003</v>
      </c>
      <c r="K6859" t="s">
        <v>52747</v>
      </c>
      <c r="L6859">
        <v>2451</v>
      </c>
      <c r="M6859">
        <v>32360</v>
      </c>
      <c r="N6859" t="s">
        <v>12055</v>
      </c>
      <c r="O6859" t="s">
        <v>52748</v>
      </c>
    </row>
    <row r="6860" spans="1:17" x14ac:dyDescent="0.3">
      <c r="A6860" t="s">
        <v>52749</v>
      </c>
      <c r="B6860" t="s">
        <v>3902</v>
      </c>
      <c r="C6860" t="s">
        <v>52750</v>
      </c>
      <c r="D6860" t="s">
        <v>52751</v>
      </c>
      <c r="E6860" t="s">
        <v>8146</v>
      </c>
      <c r="F6860" t="s">
        <v>52752</v>
      </c>
      <c r="G6860" t="s">
        <v>3917</v>
      </c>
      <c r="H6860">
        <v>37.735199999999999</v>
      </c>
      <c r="I6860">
        <v>41.4</v>
      </c>
      <c r="K6860" t="s">
        <v>52753</v>
      </c>
      <c r="L6860">
        <v>8639</v>
      </c>
      <c r="M6860">
        <v>0</v>
      </c>
      <c r="N6860" t="s">
        <v>8149</v>
      </c>
      <c r="O6860" t="s">
        <v>52754</v>
      </c>
    </row>
    <row r="6861" spans="1:17" x14ac:dyDescent="0.3">
      <c r="A6861" t="s">
        <v>52755</v>
      </c>
      <c r="B6861" t="s">
        <v>3923</v>
      </c>
      <c r="C6861" t="s">
        <v>52756</v>
      </c>
      <c r="D6861" t="s">
        <v>52757</v>
      </c>
      <c r="E6861" t="s">
        <v>52758</v>
      </c>
      <c r="F6861" t="s">
        <v>52759</v>
      </c>
      <c r="G6861" t="s">
        <v>3917</v>
      </c>
      <c r="H6861">
        <v>1326.73</v>
      </c>
      <c r="I6861">
        <v>32.799999999999997</v>
      </c>
      <c r="K6861" t="s">
        <v>52760</v>
      </c>
      <c r="L6861">
        <v>31970</v>
      </c>
      <c r="M6861">
        <v>0</v>
      </c>
      <c r="N6861" t="s">
        <v>8827</v>
      </c>
      <c r="O6861" t="s">
        <v>52761</v>
      </c>
    </row>
    <row r="6862" spans="1:17" x14ac:dyDescent="0.3">
      <c r="A6862" t="s">
        <v>52762</v>
      </c>
      <c r="B6862" t="s">
        <v>4443</v>
      </c>
      <c r="C6862" t="s">
        <v>52763</v>
      </c>
      <c r="D6862" t="s">
        <v>52764</v>
      </c>
      <c r="E6862" t="s">
        <v>14553</v>
      </c>
      <c r="F6862" t="s">
        <v>52765</v>
      </c>
      <c r="G6862" t="s">
        <v>3917</v>
      </c>
      <c r="H6862">
        <v>2406.25</v>
      </c>
      <c r="I6862">
        <v>41.2</v>
      </c>
      <c r="K6862" t="s">
        <v>52766</v>
      </c>
      <c r="L6862">
        <v>247307</v>
      </c>
      <c r="M6862">
        <v>0</v>
      </c>
      <c r="N6862" t="s">
        <v>13792</v>
      </c>
      <c r="O6862" t="s">
        <v>52767</v>
      </c>
    </row>
    <row r="6863" spans="1:17" x14ac:dyDescent="0.3">
      <c r="A6863" t="s">
        <v>52768</v>
      </c>
      <c r="B6863" t="s">
        <v>4443</v>
      </c>
      <c r="C6863" t="s">
        <v>52769</v>
      </c>
      <c r="D6863" t="s">
        <v>52770</v>
      </c>
      <c r="E6863" t="s">
        <v>14553</v>
      </c>
      <c r="F6863" t="s">
        <v>52771</v>
      </c>
      <c r="G6863" t="s">
        <v>3917</v>
      </c>
      <c r="H6863">
        <v>2089.7800000000002</v>
      </c>
      <c r="I6863">
        <v>40.9</v>
      </c>
      <c r="K6863" t="s">
        <v>52772</v>
      </c>
      <c r="L6863">
        <v>509072</v>
      </c>
      <c r="M6863">
        <v>0</v>
      </c>
      <c r="N6863" t="s">
        <v>13792</v>
      </c>
      <c r="O6863" t="s">
        <v>52773</v>
      </c>
    </row>
    <row r="6864" spans="1:17" x14ac:dyDescent="0.3">
      <c r="A6864" t="s">
        <v>52774</v>
      </c>
      <c r="B6864" t="s">
        <v>4635</v>
      </c>
      <c r="C6864" t="s">
        <v>52775</v>
      </c>
      <c r="D6864" t="s">
        <v>52776</v>
      </c>
      <c r="E6864" t="s">
        <v>52777</v>
      </c>
      <c r="F6864" t="s">
        <v>52778</v>
      </c>
      <c r="G6864" t="s">
        <v>3989</v>
      </c>
      <c r="H6864">
        <v>1112.48</v>
      </c>
      <c r="I6864">
        <v>42.9</v>
      </c>
      <c r="K6864" t="s">
        <v>52779</v>
      </c>
      <c r="L6864">
        <v>1749</v>
      </c>
      <c r="M6864">
        <v>0</v>
      </c>
      <c r="N6864" t="s">
        <v>8827</v>
      </c>
      <c r="O6864" t="s">
        <v>52780</v>
      </c>
    </row>
    <row r="6865" spans="1:15" x14ac:dyDescent="0.3">
      <c r="A6865" t="s">
        <v>52781</v>
      </c>
      <c r="B6865" t="s">
        <v>3923</v>
      </c>
      <c r="D6865" t="s">
        <v>52782</v>
      </c>
      <c r="E6865" t="s">
        <v>52783</v>
      </c>
      <c r="F6865" t="s">
        <v>52784</v>
      </c>
      <c r="G6865" t="s">
        <v>3917</v>
      </c>
      <c r="H6865">
        <v>576.41099999999994</v>
      </c>
      <c r="I6865">
        <v>37.5</v>
      </c>
      <c r="K6865" t="s">
        <v>52785</v>
      </c>
      <c r="L6865">
        <v>726777</v>
      </c>
      <c r="M6865">
        <v>0</v>
      </c>
      <c r="N6865" t="s">
        <v>8827</v>
      </c>
      <c r="O6865" t="s">
        <v>52786</v>
      </c>
    </row>
    <row r="6866" spans="1:15" x14ac:dyDescent="0.3">
      <c r="A6866" t="s">
        <v>52787</v>
      </c>
      <c r="B6866" t="s">
        <v>4267</v>
      </c>
      <c r="D6866" t="s">
        <v>52788</v>
      </c>
      <c r="E6866" t="s">
        <v>17418</v>
      </c>
      <c r="F6866" t="s">
        <v>52789</v>
      </c>
      <c r="G6866" t="s">
        <v>3917</v>
      </c>
      <c r="H6866">
        <v>360.56900000000002</v>
      </c>
      <c r="I6866">
        <v>29.9</v>
      </c>
      <c r="K6866" t="s">
        <v>52790</v>
      </c>
      <c r="L6866">
        <v>18468</v>
      </c>
      <c r="M6866">
        <v>61900</v>
      </c>
      <c r="N6866" t="s">
        <v>5704</v>
      </c>
      <c r="O6866" t="s">
        <v>52791</v>
      </c>
    </row>
    <row r="6867" spans="1:15" x14ac:dyDescent="0.3">
      <c r="A6867" t="s">
        <v>52792</v>
      </c>
      <c r="B6867" t="s">
        <v>4267</v>
      </c>
      <c r="D6867" t="s">
        <v>52793</v>
      </c>
      <c r="E6867" t="s">
        <v>12059</v>
      </c>
      <c r="F6867" t="s">
        <v>52794</v>
      </c>
      <c r="G6867" t="s">
        <v>3917</v>
      </c>
      <c r="H6867">
        <v>171.14099999999999</v>
      </c>
      <c r="I6867">
        <v>29</v>
      </c>
      <c r="K6867" t="s">
        <v>52795</v>
      </c>
      <c r="L6867">
        <v>8257</v>
      </c>
      <c r="M6867">
        <v>50321</v>
      </c>
      <c r="N6867" t="s">
        <v>5704</v>
      </c>
      <c r="O6867" t="s">
        <v>52796</v>
      </c>
    </row>
    <row r="6868" spans="1:15" x14ac:dyDescent="0.3">
      <c r="A6868" t="s">
        <v>52797</v>
      </c>
      <c r="B6868" t="s">
        <v>4267</v>
      </c>
      <c r="D6868" t="s">
        <v>52798</v>
      </c>
      <c r="E6868" t="s">
        <v>52799</v>
      </c>
      <c r="F6868" t="s">
        <v>52800</v>
      </c>
      <c r="G6868" t="s">
        <v>3917</v>
      </c>
      <c r="H6868">
        <v>1356.66</v>
      </c>
      <c r="I6868">
        <v>40.299999999999997</v>
      </c>
      <c r="K6868" t="s">
        <v>52801</v>
      </c>
      <c r="L6868">
        <v>8586</v>
      </c>
      <c r="M6868">
        <v>22464</v>
      </c>
      <c r="N6868" t="s">
        <v>5704</v>
      </c>
      <c r="O6868" t="s">
        <v>52802</v>
      </c>
    </row>
    <row r="6869" spans="1:15" x14ac:dyDescent="0.3">
      <c r="A6869" t="s">
        <v>52803</v>
      </c>
      <c r="B6869" t="s">
        <v>4267</v>
      </c>
      <c r="D6869" t="s">
        <v>52804</v>
      </c>
      <c r="E6869" t="s">
        <v>12059</v>
      </c>
      <c r="F6869" t="s">
        <v>52805</v>
      </c>
      <c r="G6869" t="s">
        <v>3917</v>
      </c>
      <c r="H6869">
        <v>368.78500000000003</v>
      </c>
      <c r="I6869">
        <v>33.5</v>
      </c>
      <c r="K6869" t="s">
        <v>52806</v>
      </c>
      <c r="L6869">
        <v>78356</v>
      </c>
      <c r="M6869">
        <v>46863</v>
      </c>
      <c r="N6869" t="s">
        <v>5704</v>
      </c>
      <c r="O6869" t="s">
        <v>52807</v>
      </c>
    </row>
    <row r="6870" spans="1:15" x14ac:dyDescent="0.3">
      <c r="A6870" t="s">
        <v>52808</v>
      </c>
      <c r="B6870" t="s">
        <v>4267</v>
      </c>
      <c r="D6870" t="s">
        <v>52809</v>
      </c>
      <c r="E6870" t="s">
        <v>12059</v>
      </c>
      <c r="F6870" t="s">
        <v>52810</v>
      </c>
      <c r="G6870" t="s">
        <v>3917</v>
      </c>
      <c r="H6870">
        <v>147.43199999999999</v>
      </c>
      <c r="I6870">
        <v>31.8</v>
      </c>
      <c r="K6870" t="s">
        <v>52811</v>
      </c>
      <c r="L6870">
        <v>4720</v>
      </c>
      <c r="M6870">
        <v>33679</v>
      </c>
      <c r="N6870" t="s">
        <v>5704</v>
      </c>
      <c r="O6870" t="s">
        <v>52812</v>
      </c>
    </row>
    <row r="6871" spans="1:15" x14ac:dyDescent="0.3">
      <c r="A6871" t="s">
        <v>52813</v>
      </c>
      <c r="B6871" t="s">
        <v>4226</v>
      </c>
      <c r="D6871" t="s">
        <v>52814</v>
      </c>
      <c r="E6871" t="s">
        <v>52815</v>
      </c>
      <c r="F6871" t="s">
        <v>52816</v>
      </c>
      <c r="G6871" t="s">
        <v>3989</v>
      </c>
      <c r="H6871">
        <v>316.54899999999998</v>
      </c>
      <c r="I6871">
        <v>34.299999999999997</v>
      </c>
      <c r="K6871" t="s">
        <v>52817</v>
      </c>
      <c r="L6871">
        <v>106</v>
      </c>
      <c r="M6871">
        <v>18654</v>
      </c>
      <c r="N6871" t="s">
        <v>9434</v>
      </c>
      <c r="O6871" t="s">
        <v>52818</v>
      </c>
    </row>
    <row r="6872" spans="1:15" x14ac:dyDescent="0.3">
      <c r="A6872" t="s">
        <v>52819</v>
      </c>
      <c r="B6872" t="s">
        <v>4226</v>
      </c>
      <c r="D6872" t="s">
        <v>52820</v>
      </c>
      <c r="E6872" t="s">
        <v>52821</v>
      </c>
      <c r="F6872" t="s">
        <v>52822</v>
      </c>
      <c r="G6872" t="s">
        <v>3906</v>
      </c>
      <c r="H6872">
        <v>640.91200000000003</v>
      </c>
      <c r="I6872">
        <v>38.418599999999998</v>
      </c>
      <c r="J6872" t="s">
        <v>52823</v>
      </c>
      <c r="K6872" t="s">
        <v>52824</v>
      </c>
      <c r="L6872">
        <v>41</v>
      </c>
      <c r="M6872">
        <v>0</v>
      </c>
      <c r="N6872" t="s">
        <v>11388</v>
      </c>
      <c r="O6872" t="s">
        <v>52825</v>
      </c>
    </row>
    <row r="6873" spans="1:15" x14ac:dyDescent="0.3">
      <c r="A6873" t="s">
        <v>52826</v>
      </c>
      <c r="B6873" t="s">
        <v>4226</v>
      </c>
      <c r="D6873" t="s">
        <v>52827</v>
      </c>
      <c r="E6873" t="s">
        <v>52828</v>
      </c>
      <c r="F6873" t="s">
        <v>52829</v>
      </c>
      <c r="G6873" t="s">
        <v>3906</v>
      </c>
      <c r="H6873">
        <v>249.41499999999999</v>
      </c>
      <c r="I6873">
        <v>34.384799999999998</v>
      </c>
      <c r="J6873" t="s">
        <v>52830</v>
      </c>
      <c r="K6873" t="s">
        <v>52831</v>
      </c>
      <c r="L6873">
        <v>40</v>
      </c>
      <c r="M6873">
        <v>0</v>
      </c>
      <c r="N6873" t="s">
        <v>11388</v>
      </c>
      <c r="O6873" t="s">
        <v>52832</v>
      </c>
    </row>
    <row r="6874" spans="1:15" x14ac:dyDescent="0.3">
      <c r="A6874" t="s">
        <v>52833</v>
      </c>
      <c r="B6874" t="s">
        <v>4226</v>
      </c>
      <c r="D6874" t="s">
        <v>52834</v>
      </c>
      <c r="E6874" t="s">
        <v>52835</v>
      </c>
      <c r="F6874" t="s">
        <v>52836</v>
      </c>
      <c r="G6874" t="s">
        <v>3906</v>
      </c>
      <c r="H6874">
        <v>307.57</v>
      </c>
      <c r="I6874">
        <v>35.990099999999998</v>
      </c>
      <c r="J6874" t="s">
        <v>52837</v>
      </c>
      <c r="K6874" t="s">
        <v>52838</v>
      </c>
      <c r="L6874">
        <v>82</v>
      </c>
      <c r="M6874">
        <v>0</v>
      </c>
      <c r="N6874" t="s">
        <v>11388</v>
      </c>
      <c r="O6874" t="s">
        <v>52839</v>
      </c>
    </row>
    <row r="6875" spans="1:15" x14ac:dyDescent="0.3">
      <c r="A6875" t="s">
        <v>52840</v>
      </c>
      <c r="B6875" t="s">
        <v>4511</v>
      </c>
      <c r="D6875" t="s">
        <v>52841</v>
      </c>
      <c r="E6875" t="s">
        <v>52842</v>
      </c>
      <c r="F6875" t="s">
        <v>52843</v>
      </c>
      <c r="G6875" t="s">
        <v>3917</v>
      </c>
      <c r="H6875">
        <v>6792.55</v>
      </c>
      <c r="I6875">
        <v>43.1</v>
      </c>
      <c r="K6875" t="s">
        <v>52844</v>
      </c>
      <c r="L6875">
        <v>73158</v>
      </c>
      <c r="M6875">
        <v>52209</v>
      </c>
      <c r="N6875" t="s">
        <v>52845</v>
      </c>
      <c r="O6875" t="s">
        <v>52846</v>
      </c>
    </row>
    <row r="6876" spans="1:15" x14ac:dyDescent="0.3">
      <c r="A6876" t="s">
        <v>52847</v>
      </c>
      <c r="B6876" t="s">
        <v>4226</v>
      </c>
      <c r="D6876" t="s">
        <v>52848</v>
      </c>
      <c r="E6876" t="s">
        <v>52849</v>
      </c>
      <c r="F6876" t="s">
        <v>52850</v>
      </c>
      <c r="G6876" t="s">
        <v>3906</v>
      </c>
      <c r="H6876">
        <v>528.93399999999997</v>
      </c>
      <c r="I6876">
        <v>36.450499999999998</v>
      </c>
      <c r="J6876" t="s">
        <v>52851</v>
      </c>
      <c r="K6876" t="s">
        <v>52852</v>
      </c>
      <c r="L6876">
        <v>140</v>
      </c>
      <c r="M6876">
        <v>0</v>
      </c>
      <c r="N6876" t="s">
        <v>11388</v>
      </c>
      <c r="O6876" t="s">
        <v>52853</v>
      </c>
    </row>
    <row r="6877" spans="1:15" x14ac:dyDescent="0.3">
      <c r="A6877" t="s">
        <v>52854</v>
      </c>
      <c r="B6877" t="s">
        <v>4226</v>
      </c>
      <c r="D6877" t="s">
        <v>52855</v>
      </c>
      <c r="E6877" t="s">
        <v>52856</v>
      </c>
      <c r="F6877" t="s">
        <v>52857</v>
      </c>
      <c r="G6877" t="s">
        <v>3906</v>
      </c>
      <c r="H6877">
        <v>270.78100000000001</v>
      </c>
      <c r="I6877">
        <v>37.348799999999997</v>
      </c>
      <c r="J6877" t="s">
        <v>52858</v>
      </c>
      <c r="K6877" t="s">
        <v>52859</v>
      </c>
      <c r="L6877">
        <v>36</v>
      </c>
      <c r="M6877">
        <v>0</v>
      </c>
      <c r="N6877" t="s">
        <v>11388</v>
      </c>
      <c r="O6877" t="s">
        <v>52860</v>
      </c>
    </row>
    <row r="6878" spans="1:15" x14ac:dyDescent="0.3">
      <c r="A6878" t="s">
        <v>52861</v>
      </c>
      <c r="B6878" t="s">
        <v>4226</v>
      </c>
      <c r="D6878" t="s">
        <v>52862</v>
      </c>
      <c r="E6878" t="s">
        <v>52863</v>
      </c>
      <c r="F6878" t="s">
        <v>52864</v>
      </c>
      <c r="G6878" t="s">
        <v>3906</v>
      </c>
      <c r="H6878">
        <v>290.22199999999998</v>
      </c>
      <c r="I6878">
        <v>37.978200000000001</v>
      </c>
      <c r="J6878" t="s">
        <v>52865</v>
      </c>
      <c r="K6878" t="s">
        <v>52866</v>
      </c>
      <c r="L6878">
        <v>38</v>
      </c>
      <c r="M6878">
        <v>0</v>
      </c>
      <c r="N6878" t="s">
        <v>11388</v>
      </c>
      <c r="O6878" t="s">
        <v>52867</v>
      </c>
    </row>
    <row r="6879" spans="1:15" x14ac:dyDescent="0.3">
      <c r="A6879" t="s">
        <v>52868</v>
      </c>
      <c r="B6879" t="s">
        <v>4347</v>
      </c>
      <c r="D6879" t="s">
        <v>52869</v>
      </c>
      <c r="E6879" t="s">
        <v>52870</v>
      </c>
      <c r="F6879" t="s">
        <v>52871</v>
      </c>
      <c r="G6879" t="s">
        <v>3917</v>
      </c>
      <c r="H6879">
        <v>17.2028</v>
      </c>
      <c r="I6879">
        <v>52</v>
      </c>
      <c r="K6879" t="s">
        <v>52872</v>
      </c>
      <c r="L6879">
        <v>1090</v>
      </c>
      <c r="M6879">
        <v>6038</v>
      </c>
      <c r="N6879" t="s">
        <v>9434</v>
      </c>
      <c r="O6879" t="s">
        <v>52873</v>
      </c>
    </row>
    <row r="6880" spans="1:15" x14ac:dyDescent="0.3">
      <c r="A6880" t="s">
        <v>52874</v>
      </c>
      <c r="B6880" t="s">
        <v>4226</v>
      </c>
      <c r="D6880" t="s">
        <v>52875</v>
      </c>
      <c r="E6880" t="s">
        <v>52876</v>
      </c>
      <c r="F6880" t="s">
        <v>52877</v>
      </c>
      <c r="G6880" t="s">
        <v>3906</v>
      </c>
      <c r="H6880">
        <v>381.05700000000002</v>
      </c>
      <c r="I6880">
        <v>37.009399999999999</v>
      </c>
      <c r="J6880" t="s">
        <v>52878</v>
      </c>
      <c r="K6880" t="s">
        <v>52879</v>
      </c>
      <c r="L6880">
        <v>33</v>
      </c>
      <c r="M6880">
        <v>0</v>
      </c>
      <c r="N6880" t="s">
        <v>16536</v>
      </c>
      <c r="O6880" t="s">
        <v>52880</v>
      </c>
    </row>
    <row r="6881" spans="1:16" x14ac:dyDescent="0.3">
      <c r="A6881" t="s">
        <v>52881</v>
      </c>
      <c r="B6881" t="s">
        <v>4226</v>
      </c>
      <c r="D6881" t="s">
        <v>52882</v>
      </c>
      <c r="E6881" t="s">
        <v>52883</v>
      </c>
      <c r="F6881" t="s">
        <v>52884</v>
      </c>
      <c r="G6881" t="s">
        <v>3906</v>
      </c>
      <c r="H6881">
        <v>926.65499999999997</v>
      </c>
      <c r="I6881">
        <v>38.903599999999997</v>
      </c>
      <c r="J6881" t="s">
        <v>52885</v>
      </c>
      <c r="K6881" t="s">
        <v>52886</v>
      </c>
      <c r="L6881">
        <v>45</v>
      </c>
      <c r="M6881">
        <v>0</v>
      </c>
      <c r="N6881" t="s">
        <v>11388</v>
      </c>
      <c r="O6881" t="s">
        <v>52887</v>
      </c>
    </row>
    <row r="6882" spans="1:16" x14ac:dyDescent="0.3">
      <c r="A6882" t="s">
        <v>52888</v>
      </c>
      <c r="B6882" t="s">
        <v>4226</v>
      </c>
      <c r="D6882" t="s">
        <v>52889</v>
      </c>
      <c r="E6882" t="s">
        <v>52890</v>
      </c>
      <c r="F6882" t="s">
        <v>52891</v>
      </c>
      <c r="G6882" t="s">
        <v>3906</v>
      </c>
      <c r="H6882">
        <v>296.31299999999999</v>
      </c>
      <c r="I6882">
        <v>37.966900000000003</v>
      </c>
      <c r="J6882" t="s">
        <v>52892</v>
      </c>
      <c r="K6882" t="s">
        <v>52893</v>
      </c>
      <c r="L6882">
        <v>43</v>
      </c>
      <c r="M6882">
        <v>0</v>
      </c>
      <c r="N6882" t="s">
        <v>11388</v>
      </c>
      <c r="O6882" t="s">
        <v>52894</v>
      </c>
    </row>
    <row r="6883" spans="1:16" x14ac:dyDescent="0.3">
      <c r="A6883" t="s">
        <v>52895</v>
      </c>
      <c r="B6883" t="s">
        <v>4226</v>
      </c>
      <c r="D6883" t="s">
        <v>52896</v>
      </c>
      <c r="E6883" t="s">
        <v>52897</v>
      </c>
      <c r="F6883" t="s">
        <v>52898</v>
      </c>
      <c r="G6883" t="s">
        <v>3906</v>
      </c>
      <c r="H6883">
        <v>424.67899999999997</v>
      </c>
      <c r="I6883">
        <v>30.380600000000001</v>
      </c>
      <c r="J6883" t="s">
        <v>52899</v>
      </c>
      <c r="K6883" t="s">
        <v>52900</v>
      </c>
      <c r="L6883">
        <v>13</v>
      </c>
      <c r="M6883">
        <v>0</v>
      </c>
      <c r="N6883" t="s">
        <v>16536</v>
      </c>
      <c r="O6883" t="s">
        <v>52901</v>
      </c>
    </row>
    <row r="6884" spans="1:16" x14ac:dyDescent="0.3">
      <c r="A6884" t="s">
        <v>52902</v>
      </c>
      <c r="B6884" t="s">
        <v>3984</v>
      </c>
      <c r="C6884" t="s">
        <v>52903</v>
      </c>
      <c r="D6884" t="s">
        <v>52904</v>
      </c>
      <c r="E6884" t="s">
        <v>52905</v>
      </c>
      <c r="F6884" t="s">
        <v>52906</v>
      </c>
      <c r="G6884" t="s">
        <v>3917</v>
      </c>
      <c r="H6884">
        <v>23.906500000000001</v>
      </c>
      <c r="I6884">
        <v>52.4</v>
      </c>
      <c r="K6884" t="s">
        <v>52907</v>
      </c>
      <c r="L6884">
        <v>1504</v>
      </c>
      <c r="M6884">
        <v>0</v>
      </c>
      <c r="N6884" t="s">
        <v>8827</v>
      </c>
      <c r="O6884" t="s">
        <v>52908</v>
      </c>
    </row>
    <row r="6885" spans="1:16" x14ac:dyDescent="0.3">
      <c r="A6885" t="s">
        <v>30</v>
      </c>
      <c r="B6885" t="s">
        <v>4347</v>
      </c>
      <c r="C6885" t="s">
        <v>52909</v>
      </c>
      <c r="D6885" t="s">
        <v>52910</v>
      </c>
      <c r="E6885" t="s">
        <v>52911</v>
      </c>
      <c r="F6885" t="s">
        <v>52912</v>
      </c>
      <c r="G6885" t="s">
        <v>3989</v>
      </c>
      <c r="H6885">
        <v>39.205100000000002</v>
      </c>
      <c r="I6885">
        <v>56.5</v>
      </c>
      <c r="K6885" t="s">
        <v>52913</v>
      </c>
      <c r="L6885">
        <v>174</v>
      </c>
      <c r="M6885">
        <v>0</v>
      </c>
      <c r="N6885" t="s">
        <v>24554</v>
      </c>
      <c r="O6885" t="s">
        <v>52914</v>
      </c>
    </row>
    <row r="6886" spans="1:16" x14ac:dyDescent="0.3">
      <c r="A6886" t="s">
        <v>52915</v>
      </c>
      <c r="B6886" t="s">
        <v>4267</v>
      </c>
      <c r="C6886" t="s">
        <v>52916</v>
      </c>
      <c r="D6886" t="s">
        <v>52917</v>
      </c>
      <c r="E6886" t="s">
        <v>52918</v>
      </c>
      <c r="F6886" t="s">
        <v>52919</v>
      </c>
      <c r="G6886" t="s">
        <v>3906</v>
      </c>
      <c r="H6886">
        <v>131.59100000000001</v>
      </c>
      <c r="I6886">
        <v>40.887700000000002</v>
      </c>
      <c r="J6886" t="s">
        <v>52920</v>
      </c>
      <c r="K6886" t="s">
        <v>52921</v>
      </c>
      <c r="L6886">
        <v>454</v>
      </c>
      <c r="M6886">
        <v>0</v>
      </c>
      <c r="N6886" t="s">
        <v>14074</v>
      </c>
      <c r="O6886" t="s">
        <v>52922</v>
      </c>
    </row>
    <row r="6887" spans="1:16" x14ac:dyDescent="0.3">
      <c r="A6887" t="s">
        <v>52923</v>
      </c>
      <c r="B6887" t="s">
        <v>4226</v>
      </c>
      <c r="C6887" t="s">
        <v>52924</v>
      </c>
      <c r="D6887" t="s">
        <v>52925</v>
      </c>
      <c r="E6887" t="s">
        <v>52926</v>
      </c>
      <c r="F6887" t="s">
        <v>52927</v>
      </c>
      <c r="G6887" t="s">
        <v>3917</v>
      </c>
      <c r="H6887">
        <v>294.65600000000001</v>
      </c>
      <c r="I6887">
        <v>33</v>
      </c>
      <c r="K6887" t="s">
        <v>52928</v>
      </c>
      <c r="L6887">
        <v>890</v>
      </c>
      <c r="M6887">
        <v>8975</v>
      </c>
      <c r="N6887" t="s">
        <v>52929</v>
      </c>
      <c r="O6887" t="s">
        <v>52930</v>
      </c>
    </row>
    <row r="6888" spans="1:16" x14ac:dyDescent="0.3">
      <c r="A6888" t="s">
        <v>52931</v>
      </c>
      <c r="B6888" t="s">
        <v>4226</v>
      </c>
      <c r="C6888" t="s">
        <v>52932</v>
      </c>
      <c r="D6888" t="s">
        <v>52933</v>
      </c>
      <c r="E6888" t="s">
        <v>52926</v>
      </c>
      <c r="F6888" t="s">
        <v>52934</v>
      </c>
      <c r="G6888" t="s">
        <v>3917</v>
      </c>
      <c r="H6888">
        <v>280.19900000000001</v>
      </c>
      <c r="I6888">
        <v>33.5</v>
      </c>
      <c r="K6888" t="s">
        <v>52935</v>
      </c>
      <c r="L6888">
        <v>2998</v>
      </c>
      <c r="M6888">
        <v>9309</v>
      </c>
      <c r="N6888" t="s">
        <v>52929</v>
      </c>
      <c r="O6888" t="s">
        <v>52936</v>
      </c>
    </row>
    <row r="6889" spans="1:16" x14ac:dyDescent="0.3">
      <c r="A6889" t="s">
        <v>52937</v>
      </c>
      <c r="B6889" t="s">
        <v>4226</v>
      </c>
      <c r="C6889" t="s">
        <v>52938</v>
      </c>
      <c r="D6889" t="s">
        <v>52939</v>
      </c>
      <c r="E6889" t="s">
        <v>52926</v>
      </c>
      <c r="F6889" t="s">
        <v>52940</v>
      </c>
      <c r="G6889" t="s">
        <v>3917</v>
      </c>
      <c r="H6889">
        <v>296.53899999999999</v>
      </c>
      <c r="I6889">
        <v>33.4</v>
      </c>
      <c r="K6889" t="s">
        <v>52941</v>
      </c>
      <c r="L6889">
        <v>6883</v>
      </c>
      <c r="M6889">
        <v>8986</v>
      </c>
      <c r="N6889" t="s">
        <v>52929</v>
      </c>
      <c r="O6889" t="s">
        <v>52942</v>
      </c>
    </row>
    <row r="6890" spans="1:16" x14ac:dyDescent="0.3">
      <c r="A6890" t="s">
        <v>52943</v>
      </c>
      <c r="B6890" t="s">
        <v>4347</v>
      </c>
      <c r="C6890" t="s">
        <v>52944</v>
      </c>
      <c r="D6890" t="s">
        <v>52945</v>
      </c>
      <c r="E6890" t="s">
        <v>39370</v>
      </c>
      <c r="F6890" t="s">
        <v>52946</v>
      </c>
      <c r="G6890" t="s">
        <v>3917</v>
      </c>
      <c r="H6890">
        <v>70.239699999999999</v>
      </c>
      <c r="I6890">
        <v>46.4</v>
      </c>
      <c r="K6890" t="s">
        <v>52947</v>
      </c>
      <c r="L6890">
        <v>15171</v>
      </c>
      <c r="M6890">
        <v>12347</v>
      </c>
      <c r="N6890" t="s">
        <v>52929</v>
      </c>
      <c r="O6890" t="s">
        <v>52948</v>
      </c>
    </row>
    <row r="6891" spans="1:16" x14ac:dyDescent="0.3">
      <c r="A6891" t="s">
        <v>52949</v>
      </c>
      <c r="B6891" t="s">
        <v>4226</v>
      </c>
      <c r="C6891" t="s">
        <v>52950</v>
      </c>
      <c r="D6891" t="s">
        <v>52951</v>
      </c>
      <c r="E6891" t="s">
        <v>52926</v>
      </c>
      <c r="F6891" t="s">
        <v>52952</v>
      </c>
      <c r="G6891" t="s">
        <v>3917</v>
      </c>
      <c r="H6891">
        <v>295.59899999999999</v>
      </c>
      <c r="I6891">
        <v>32.700000000000003</v>
      </c>
      <c r="K6891" t="s">
        <v>52953</v>
      </c>
      <c r="L6891">
        <v>11183</v>
      </c>
      <c r="M6891">
        <v>9118</v>
      </c>
      <c r="N6891" t="s">
        <v>52929</v>
      </c>
      <c r="O6891" t="s">
        <v>52954</v>
      </c>
    </row>
    <row r="6892" spans="1:16" x14ac:dyDescent="0.3">
      <c r="A6892" t="s">
        <v>52955</v>
      </c>
      <c r="B6892" t="s">
        <v>4635</v>
      </c>
      <c r="C6892" t="s">
        <v>52956</v>
      </c>
      <c r="D6892" t="s">
        <v>52957</v>
      </c>
      <c r="E6892" t="s">
        <v>52958</v>
      </c>
      <c r="F6892" t="s">
        <v>52959</v>
      </c>
      <c r="G6892" t="s">
        <v>3917</v>
      </c>
      <c r="H6892">
        <v>1104.3900000000001</v>
      </c>
      <c r="I6892">
        <v>37.799999999999997</v>
      </c>
      <c r="K6892" t="s">
        <v>52960</v>
      </c>
      <c r="L6892">
        <v>29442</v>
      </c>
      <c r="M6892">
        <v>0</v>
      </c>
      <c r="N6892" t="s">
        <v>52929</v>
      </c>
      <c r="O6892" t="s">
        <v>52961</v>
      </c>
    </row>
    <row r="6893" spans="1:16" x14ac:dyDescent="0.3">
      <c r="A6893" t="s">
        <v>52962</v>
      </c>
      <c r="B6893" t="s">
        <v>3984</v>
      </c>
      <c r="C6893" t="s">
        <v>52963</v>
      </c>
      <c r="D6893" t="s">
        <v>52964</v>
      </c>
      <c r="E6893" t="s">
        <v>52965</v>
      </c>
      <c r="F6893" t="s">
        <v>52966</v>
      </c>
      <c r="G6893" t="s">
        <v>3989</v>
      </c>
      <c r="H6893">
        <v>20.012499999999999</v>
      </c>
      <c r="I6893">
        <v>50.760599999999997</v>
      </c>
      <c r="J6893" t="s">
        <v>52967</v>
      </c>
      <c r="K6893" t="s">
        <v>52968</v>
      </c>
      <c r="L6893">
        <v>7</v>
      </c>
      <c r="M6893">
        <v>6543</v>
      </c>
      <c r="N6893" t="s">
        <v>12934</v>
      </c>
      <c r="O6893" t="s">
        <v>52969</v>
      </c>
    </row>
    <row r="6894" spans="1:16" x14ac:dyDescent="0.3">
      <c r="A6894" t="s">
        <v>52970</v>
      </c>
      <c r="B6894" t="s">
        <v>4635</v>
      </c>
      <c r="C6894" t="s">
        <v>52971</v>
      </c>
      <c r="D6894" t="s">
        <v>52972</v>
      </c>
      <c r="E6894" t="s">
        <v>52973</v>
      </c>
      <c r="F6894" t="s">
        <v>52974</v>
      </c>
      <c r="G6894" t="s">
        <v>3917</v>
      </c>
      <c r="H6894">
        <v>1057.48</v>
      </c>
      <c r="I6894">
        <v>42.2</v>
      </c>
      <c r="K6894" t="s">
        <v>52975</v>
      </c>
      <c r="L6894">
        <v>1443</v>
      </c>
      <c r="M6894">
        <v>41335</v>
      </c>
      <c r="N6894" t="s">
        <v>12934</v>
      </c>
      <c r="O6894" t="s">
        <v>52976</v>
      </c>
      <c r="P6894" t="s">
        <v>52977</v>
      </c>
    </row>
    <row r="6895" spans="1:16" x14ac:dyDescent="0.3">
      <c r="A6895" t="s">
        <v>52978</v>
      </c>
      <c r="B6895" t="s">
        <v>3984</v>
      </c>
      <c r="C6895" t="s">
        <v>52979</v>
      </c>
      <c r="D6895" t="s">
        <v>52980</v>
      </c>
      <c r="E6895" t="s">
        <v>52981</v>
      </c>
      <c r="F6895" t="s">
        <v>52982</v>
      </c>
      <c r="G6895" t="s">
        <v>3989</v>
      </c>
      <c r="H6895">
        <v>25.098099999999999</v>
      </c>
      <c r="I6895">
        <v>46.3474</v>
      </c>
      <c r="J6895" t="s">
        <v>52983</v>
      </c>
      <c r="K6895" t="s">
        <v>52984</v>
      </c>
      <c r="L6895">
        <v>10</v>
      </c>
      <c r="M6895">
        <v>6371</v>
      </c>
      <c r="N6895" t="s">
        <v>12934</v>
      </c>
      <c r="O6895" t="s">
        <v>52985</v>
      </c>
    </row>
    <row r="6896" spans="1:16" x14ac:dyDescent="0.3">
      <c r="A6896" t="s">
        <v>52986</v>
      </c>
      <c r="B6896" t="s">
        <v>3984</v>
      </c>
      <c r="C6896" t="s">
        <v>52987</v>
      </c>
      <c r="D6896" t="s">
        <v>52988</v>
      </c>
      <c r="E6896" t="s">
        <v>52989</v>
      </c>
      <c r="F6896" t="s">
        <v>52990</v>
      </c>
      <c r="G6896" t="s">
        <v>3989</v>
      </c>
      <c r="H6896">
        <v>24.933800000000002</v>
      </c>
      <c r="I6896">
        <v>46.347000000000001</v>
      </c>
      <c r="J6896" t="s">
        <v>52991</v>
      </c>
      <c r="K6896" t="s">
        <v>52992</v>
      </c>
      <c r="L6896">
        <v>12</v>
      </c>
      <c r="M6896">
        <v>6375</v>
      </c>
      <c r="N6896" t="s">
        <v>12934</v>
      </c>
      <c r="O6896" t="s">
        <v>52993</v>
      </c>
    </row>
    <row r="6897" spans="1:17" x14ac:dyDescent="0.3">
      <c r="A6897" t="s">
        <v>52994</v>
      </c>
      <c r="B6897" t="s">
        <v>4635</v>
      </c>
      <c r="C6897" t="s">
        <v>52995</v>
      </c>
      <c r="D6897" t="s">
        <v>52996</v>
      </c>
      <c r="E6897" t="s">
        <v>52997</v>
      </c>
      <c r="F6897" t="s">
        <v>52998</v>
      </c>
      <c r="G6897" t="s">
        <v>3906</v>
      </c>
      <c r="H6897">
        <v>1247.77</v>
      </c>
      <c r="I6897">
        <v>42.767899999999997</v>
      </c>
      <c r="J6897" t="s">
        <v>52999</v>
      </c>
      <c r="K6897" t="s">
        <v>53000</v>
      </c>
      <c r="L6897">
        <v>107</v>
      </c>
      <c r="M6897">
        <v>0</v>
      </c>
      <c r="N6897" t="s">
        <v>12934</v>
      </c>
      <c r="O6897" t="s">
        <v>53001</v>
      </c>
    </row>
    <row r="6898" spans="1:17" x14ac:dyDescent="0.3">
      <c r="A6898" t="s">
        <v>259</v>
      </c>
      <c r="B6898" t="s">
        <v>4347</v>
      </c>
      <c r="C6898" t="s">
        <v>53002</v>
      </c>
      <c r="D6898" t="s">
        <v>53003</v>
      </c>
      <c r="E6898" t="s">
        <v>53004</v>
      </c>
      <c r="F6898" t="s">
        <v>53005</v>
      </c>
      <c r="G6898" t="s">
        <v>3989</v>
      </c>
      <c r="H6898">
        <v>11.6572</v>
      </c>
      <c r="I6898">
        <v>49.2</v>
      </c>
      <c r="K6898" t="s">
        <v>53006</v>
      </c>
      <c r="L6898">
        <v>94</v>
      </c>
      <c r="M6898">
        <v>0</v>
      </c>
      <c r="N6898" t="s">
        <v>4528</v>
      </c>
      <c r="O6898" t="s">
        <v>53007</v>
      </c>
    </row>
    <row r="6899" spans="1:17" x14ac:dyDescent="0.3">
      <c r="A6899" t="s">
        <v>53008</v>
      </c>
      <c r="B6899" t="s">
        <v>3984</v>
      </c>
      <c r="C6899" t="s">
        <v>53009</v>
      </c>
      <c r="D6899" t="s">
        <v>53010</v>
      </c>
      <c r="E6899" t="s">
        <v>53004</v>
      </c>
      <c r="F6899" t="s">
        <v>53011</v>
      </c>
      <c r="G6899" t="s">
        <v>3989</v>
      </c>
      <c r="H6899">
        <v>10.6617</v>
      </c>
      <c r="I6899">
        <v>49</v>
      </c>
      <c r="K6899" t="s">
        <v>53012</v>
      </c>
      <c r="L6899">
        <v>126</v>
      </c>
      <c r="M6899">
        <v>0</v>
      </c>
      <c r="N6899" t="s">
        <v>4528</v>
      </c>
      <c r="O6899" t="s">
        <v>53013</v>
      </c>
    </row>
    <row r="6900" spans="1:17" x14ac:dyDescent="0.3">
      <c r="A6900" t="s">
        <v>53014</v>
      </c>
      <c r="B6900" t="s">
        <v>4347</v>
      </c>
      <c r="C6900" t="s">
        <v>53015</v>
      </c>
      <c r="D6900" t="s">
        <v>53016</v>
      </c>
      <c r="E6900" t="s">
        <v>53004</v>
      </c>
      <c r="F6900" t="s">
        <v>53017</v>
      </c>
      <c r="G6900" t="s">
        <v>3989</v>
      </c>
      <c r="H6900">
        <v>15.890599999999999</v>
      </c>
      <c r="I6900">
        <v>50.6</v>
      </c>
      <c r="K6900" t="s">
        <v>53018</v>
      </c>
      <c r="L6900">
        <v>253</v>
      </c>
      <c r="M6900">
        <v>0</v>
      </c>
      <c r="N6900" t="s">
        <v>4528</v>
      </c>
      <c r="O6900" t="s">
        <v>53019</v>
      </c>
    </row>
    <row r="6901" spans="1:17" x14ac:dyDescent="0.3">
      <c r="A6901" t="s">
        <v>255</v>
      </c>
      <c r="B6901" t="s">
        <v>4347</v>
      </c>
      <c r="C6901" t="s">
        <v>53020</v>
      </c>
      <c r="D6901" t="s">
        <v>53021</v>
      </c>
      <c r="E6901" t="s">
        <v>53004</v>
      </c>
      <c r="F6901" t="s">
        <v>53022</v>
      </c>
      <c r="G6901" t="s">
        <v>3989</v>
      </c>
      <c r="H6901">
        <v>21.581399999999999</v>
      </c>
      <c r="I6901">
        <v>55.4</v>
      </c>
      <c r="K6901" t="s">
        <v>53023</v>
      </c>
      <c r="L6901">
        <v>506</v>
      </c>
      <c r="M6901">
        <v>0</v>
      </c>
      <c r="N6901" t="s">
        <v>4528</v>
      </c>
      <c r="O6901" t="s">
        <v>53024</v>
      </c>
      <c r="Q6901">
        <v>15</v>
      </c>
    </row>
    <row r="6902" spans="1:17" x14ac:dyDescent="0.3">
      <c r="A6902" t="s">
        <v>53025</v>
      </c>
      <c r="B6902" t="s">
        <v>4347</v>
      </c>
      <c r="C6902" t="s">
        <v>53026</v>
      </c>
      <c r="D6902" t="s">
        <v>53027</v>
      </c>
      <c r="E6902" t="s">
        <v>53004</v>
      </c>
      <c r="F6902" t="s">
        <v>53028</v>
      </c>
      <c r="G6902" t="s">
        <v>3989</v>
      </c>
      <c r="H6902">
        <v>16.247800000000002</v>
      </c>
      <c r="I6902">
        <v>50.6</v>
      </c>
      <c r="K6902" t="s">
        <v>53029</v>
      </c>
      <c r="L6902">
        <v>236</v>
      </c>
      <c r="M6902">
        <v>0</v>
      </c>
      <c r="N6902" t="s">
        <v>4528</v>
      </c>
      <c r="O6902" t="s">
        <v>53030</v>
      </c>
    </row>
    <row r="6903" spans="1:17" x14ac:dyDescent="0.3">
      <c r="A6903" t="s">
        <v>53031</v>
      </c>
      <c r="B6903" t="s">
        <v>3984</v>
      </c>
      <c r="C6903" t="s">
        <v>53032</v>
      </c>
      <c r="D6903" t="s">
        <v>53033</v>
      </c>
      <c r="E6903" t="s">
        <v>53034</v>
      </c>
      <c r="F6903" t="s">
        <v>53035</v>
      </c>
      <c r="G6903" t="s">
        <v>3917</v>
      </c>
      <c r="H6903">
        <v>47.436599999999999</v>
      </c>
      <c r="I6903">
        <v>50.8</v>
      </c>
      <c r="K6903" t="s">
        <v>53036</v>
      </c>
      <c r="L6903">
        <v>9</v>
      </c>
      <c r="M6903">
        <v>0</v>
      </c>
      <c r="N6903" t="s">
        <v>4528</v>
      </c>
      <c r="O6903" t="s">
        <v>53037</v>
      </c>
    </row>
    <row r="6904" spans="1:17" x14ac:dyDescent="0.3">
      <c r="A6904" t="s">
        <v>53038</v>
      </c>
      <c r="B6904" t="s">
        <v>4267</v>
      </c>
      <c r="C6904" t="s">
        <v>53039</v>
      </c>
      <c r="D6904" t="s">
        <v>53040</v>
      </c>
      <c r="E6904" t="s">
        <v>53041</v>
      </c>
      <c r="F6904" t="s">
        <v>53042</v>
      </c>
      <c r="G6904" t="s">
        <v>3989</v>
      </c>
      <c r="H6904">
        <v>2114.59</v>
      </c>
      <c r="I6904">
        <v>42.8</v>
      </c>
      <c r="K6904" t="s">
        <v>53043</v>
      </c>
      <c r="L6904">
        <v>18181</v>
      </c>
      <c r="M6904">
        <v>0</v>
      </c>
      <c r="N6904" t="s">
        <v>4528</v>
      </c>
      <c r="O6904" t="s">
        <v>53044</v>
      </c>
    </row>
    <row r="6905" spans="1:17" x14ac:dyDescent="0.3">
      <c r="A6905" t="s">
        <v>53045</v>
      </c>
      <c r="B6905" t="s">
        <v>4367</v>
      </c>
      <c r="C6905" t="s">
        <v>53046</v>
      </c>
      <c r="D6905" t="s">
        <v>53047</v>
      </c>
      <c r="E6905" t="s">
        <v>53048</v>
      </c>
      <c r="F6905" t="s">
        <v>53049</v>
      </c>
      <c r="G6905" t="s">
        <v>3906</v>
      </c>
      <c r="H6905">
        <v>461.94600000000003</v>
      </c>
      <c r="I6905">
        <v>45.109499999999997</v>
      </c>
      <c r="J6905" t="s">
        <v>53050</v>
      </c>
      <c r="K6905" t="s">
        <v>53051</v>
      </c>
      <c r="L6905">
        <v>41</v>
      </c>
      <c r="M6905">
        <v>0</v>
      </c>
      <c r="N6905" t="s">
        <v>12934</v>
      </c>
      <c r="O6905" t="s">
        <v>53052</v>
      </c>
    </row>
    <row r="6906" spans="1:17" x14ac:dyDescent="0.3">
      <c r="A6906" t="s">
        <v>53053</v>
      </c>
      <c r="B6906" t="s">
        <v>3984</v>
      </c>
      <c r="C6906" t="s">
        <v>53054</v>
      </c>
      <c r="D6906" t="s">
        <v>53055</v>
      </c>
      <c r="E6906" t="s">
        <v>53056</v>
      </c>
      <c r="F6906" t="s">
        <v>53057</v>
      </c>
      <c r="G6906" t="s">
        <v>3989</v>
      </c>
      <c r="H6906">
        <v>31.596</v>
      </c>
      <c r="I6906">
        <v>49.4</v>
      </c>
      <c r="K6906" t="s">
        <v>53058</v>
      </c>
      <c r="L6906">
        <v>12</v>
      </c>
      <c r="M6906">
        <v>0</v>
      </c>
      <c r="N6906" t="s">
        <v>20724</v>
      </c>
      <c r="O6906" t="s">
        <v>53059</v>
      </c>
    </row>
    <row r="6907" spans="1:17" x14ac:dyDescent="0.3">
      <c r="A6907" t="s">
        <v>53060</v>
      </c>
      <c r="B6907" t="s">
        <v>3984</v>
      </c>
      <c r="C6907" t="s">
        <v>53061</v>
      </c>
      <c r="D6907" t="s">
        <v>53062</v>
      </c>
      <c r="E6907" t="s">
        <v>53063</v>
      </c>
      <c r="F6907" t="s">
        <v>53064</v>
      </c>
      <c r="G6907" t="s">
        <v>3989</v>
      </c>
      <c r="H6907">
        <v>27.125800000000002</v>
      </c>
      <c r="I6907">
        <v>50</v>
      </c>
      <c r="K6907" t="s">
        <v>53065</v>
      </c>
      <c r="L6907">
        <v>15</v>
      </c>
      <c r="M6907">
        <v>0</v>
      </c>
      <c r="N6907" t="s">
        <v>20724</v>
      </c>
      <c r="O6907" t="s">
        <v>53066</v>
      </c>
    </row>
    <row r="6908" spans="1:17" x14ac:dyDescent="0.3">
      <c r="A6908" t="s">
        <v>53067</v>
      </c>
      <c r="B6908" t="s">
        <v>6388</v>
      </c>
      <c r="C6908" t="s">
        <v>53068</v>
      </c>
      <c r="D6908" t="s">
        <v>53069</v>
      </c>
      <c r="E6908" t="s">
        <v>53070</v>
      </c>
      <c r="F6908" t="s">
        <v>53071</v>
      </c>
      <c r="G6908" t="s">
        <v>3917</v>
      </c>
      <c r="H6908">
        <v>1315.62</v>
      </c>
      <c r="I6908">
        <v>39.200000000000003</v>
      </c>
      <c r="K6908" t="s">
        <v>53072</v>
      </c>
      <c r="L6908">
        <v>297074</v>
      </c>
      <c r="M6908">
        <v>0</v>
      </c>
      <c r="N6908" t="s">
        <v>20724</v>
      </c>
      <c r="O6908" t="s">
        <v>53073</v>
      </c>
    </row>
    <row r="6909" spans="1:17" x14ac:dyDescent="0.3">
      <c r="A6909" t="s">
        <v>53074</v>
      </c>
      <c r="B6909" t="s">
        <v>3984</v>
      </c>
      <c r="C6909" t="s">
        <v>53075</v>
      </c>
      <c r="D6909" t="s">
        <v>53076</v>
      </c>
      <c r="E6909" t="s">
        <v>22859</v>
      </c>
      <c r="F6909" t="s">
        <v>53077</v>
      </c>
      <c r="G6909" t="s">
        <v>3917</v>
      </c>
      <c r="H6909">
        <v>35.995899999999999</v>
      </c>
      <c r="I6909">
        <v>48.4</v>
      </c>
      <c r="K6909" t="s">
        <v>53078</v>
      </c>
      <c r="L6909">
        <v>115</v>
      </c>
      <c r="M6909">
        <v>0</v>
      </c>
      <c r="N6909" t="s">
        <v>22862</v>
      </c>
      <c r="O6909" t="s">
        <v>53079</v>
      </c>
    </row>
    <row r="6910" spans="1:17" x14ac:dyDescent="0.3">
      <c r="A6910" t="s">
        <v>53080</v>
      </c>
      <c r="B6910" t="s">
        <v>3984</v>
      </c>
      <c r="C6910">
        <v>29813</v>
      </c>
      <c r="D6910" t="s">
        <v>53081</v>
      </c>
      <c r="E6910" t="s">
        <v>22859</v>
      </c>
      <c r="F6910" t="s">
        <v>53082</v>
      </c>
      <c r="G6910" t="s">
        <v>3917</v>
      </c>
      <c r="H6910">
        <v>35.921599999999998</v>
      </c>
      <c r="I6910">
        <v>48.3</v>
      </c>
      <c r="K6910" t="s">
        <v>53083</v>
      </c>
      <c r="L6910">
        <v>35</v>
      </c>
      <c r="M6910">
        <v>0</v>
      </c>
      <c r="N6910" t="s">
        <v>22862</v>
      </c>
      <c r="O6910" t="s">
        <v>53084</v>
      </c>
    </row>
    <row r="6911" spans="1:17" x14ac:dyDescent="0.3">
      <c r="A6911" t="s">
        <v>53085</v>
      </c>
      <c r="B6911" t="s">
        <v>3984</v>
      </c>
      <c r="C6911" t="s">
        <v>53086</v>
      </c>
      <c r="D6911" t="s">
        <v>53087</v>
      </c>
      <c r="E6911" t="s">
        <v>22859</v>
      </c>
      <c r="F6911" t="s">
        <v>53088</v>
      </c>
      <c r="G6911" t="s">
        <v>3917</v>
      </c>
      <c r="H6911">
        <v>36.234900000000003</v>
      </c>
      <c r="I6911">
        <v>48.2</v>
      </c>
      <c r="K6911" t="s">
        <v>53089</v>
      </c>
      <c r="L6911">
        <v>83</v>
      </c>
      <c r="M6911">
        <v>0</v>
      </c>
      <c r="N6911" t="s">
        <v>22862</v>
      </c>
      <c r="O6911" t="s">
        <v>53090</v>
      </c>
    </row>
    <row r="6912" spans="1:17" x14ac:dyDescent="0.3">
      <c r="A6912" t="s">
        <v>53091</v>
      </c>
      <c r="B6912" t="s">
        <v>3984</v>
      </c>
      <c r="C6912" t="s">
        <v>53092</v>
      </c>
      <c r="D6912" t="s">
        <v>53093</v>
      </c>
      <c r="E6912" t="s">
        <v>22859</v>
      </c>
      <c r="F6912" t="s">
        <v>53094</v>
      </c>
      <c r="G6912" t="s">
        <v>3917</v>
      </c>
      <c r="H6912">
        <v>35.847799999999999</v>
      </c>
      <c r="I6912">
        <v>48.4</v>
      </c>
      <c r="K6912" t="s">
        <v>53095</v>
      </c>
      <c r="L6912">
        <v>132</v>
      </c>
      <c r="M6912">
        <v>0</v>
      </c>
      <c r="N6912" t="s">
        <v>22862</v>
      </c>
      <c r="O6912" t="s">
        <v>53096</v>
      </c>
    </row>
    <row r="6913" spans="1:17" x14ac:dyDescent="0.3">
      <c r="A6913" t="s">
        <v>53097</v>
      </c>
      <c r="B6913" t="s">
        <v>3984</v>
      </c>
      <c r="C6913" t="s">
        <v>53098</v>
      </c>
      <c r="D6913" t="s">
        <v>53099</v>
      </c>
      <c r="E6913" t="s">
        <v>22859</v>
      </c>
      <c r="F6913" t="s">
        <v>53100</v>
      </c>
      <c r="G6913" t="s">
        <v>3917</v>
      </c>
      <c r="H6913">
        <v>36.818899999999999</v>
      </c>
      <c r="I6913">
        <v>48</v>
      </c>
      <c r="K6913" t="s">
        <v>53101</v>
      </c>
      <c r="L6913">
        <v>33</v>
      </c>
      <c r="M6913">
        <v>0</v>
      </c>
      <c r="N6913" t="s">
        <v>22862</v>
      </c>
      <c r="O6913" t="s">
        <v>53102</v>
      </c>
      <c r="Q6913">
        <v>25</v>
      </c>
    </row>
    <row r="6914" spans="1:17" x14ac:dyDescent="0.3">
      <c r="A6914" t="s">
        <v>53103</v>
      </c>
      <c r="B6914" t="s">
        <v>4347</v>
      </c>
      <c r="C6914" t="s">
        <v>53104</v>
      </c>
      <c r="D6914" t="s">
        <v>53105</v>
      </c>
      <c r="E6914" t="s">
        <v>39370</v>
      </c>
      <c r="F6914" t="s">
        <v>53106</v>
      </c>
      <c r="G6914" t="s">
        <v>3917</v>
      </c>
      <c r="H6914">
        <v>70.706400000000002</v>
      </c>
      <c r="I6914">
        <v>46.5</v>
      </c>
      <c r="K6914" t="s">
        <v>53107</v>
      </c>
      <c r="L6914">
        <v>47023</v>
      </c>
      <c r="M6914">
        <v>0</v>
      </c>
      <c r="N6914" t="s">
        <v>22862</v>
      </c>
      <c r="O6914" t="s">
        <v>53108</v>
      </c>
    </row>
    <row r="6915" spans="1:17" x14ac:dyDescent="0.3">
      <c r="A6915" t="s">
        <v>53109</v>
      </c>
      <c r="B6915" t="s">
        <v>4347</v>
      </c>
      <c r="C6915" t="s">
        <v>53110</v>
      </c>
      <c r="D6915" t="s">
        <v>53111</v>
      </c>
      <c r="E6915" t="s">
        <v>39370</v>
      </c>
      <c r="F6915" t="s">
        <v>53112</v>
      </c>
      <c r="G6915" t="s">
        <v>3917</v>
      </c>
      <c r="H6915">
        <v>84.676699999999997</v>
      </c>
      <c r="I6915">
        <v>46.4</v>
      </c>
      <c r="K6915" t="s">
        <v>53113</v>
      </c>
      <c r="L6915">
        <v>42955</v>
      </c>
      <c r="M6915">
        <v>0</v>
      </c>
      <c r="N6915" t="s">
        <v>22862</v>
      </c>
      <c r="O6915" t="s">
        <v>53114</v>
      </c>
    </row>
    <row r="6916" spans="1:17" x14ac:dyDescent="0.3">
      <c r="A6916" t="s">
        <v>53115</v>
      </c>
      <c r="B6916" t="s">
        <v>4347</v>
      </c>
      <c r="C6916" t="s">
        <v>53116</v>
      </c>
      <c r="D6916" t="s">
        <v>53117</v>
      </c>
      <c r="E6916" t="s">
        <v>39370</v>
      </c>
      <c r="F6916" t="s">
        <v>53118</v>
      </c>
      <c r="G6916" t="s">
        <v>3917</v>
      </c>
      <c r="H6916">
        <v>54.631900000000002</v>
      </c>
      <c r="I6916">
        <v>45.9</v>
      </c>
      <c r="K6916" t="s">
        <v>53119</v>
      </c>
      <c r="L6916">
        <v>7336</v>
      </c>
      <c r="M6916">
        <v>0</v>
      </c>
      <c r="N6916" t="s">
        <v>22862</v>
      </c>
      <c r="O6916" t="s">
        <v>53120</v>
      </c>
    </row>
    <row r="6917" spans="1:17" x14ac:dyDescent="0.3">
      <c r="A6917" t="s">
        <v>53121</v>
      </c>
      <c r="B6917" t="s">
        <v>4347</v>
      </c>
      <c r="C6917" t="s">
        <v>53122</v>
      </c>
      <c r="D6917" t="s">
        <v>53123</v>
      </c>
      <c r="E6917" t="s">
        <v>39370</v>
      </c>
      <c r="F6917" t="s">
        <v>53124</v>
      </c>
      <c r="G6917" t="s">
        <v>3917</v>
      </c>
      <c r="H6917">
        <v>59.397500000000001</v>
      </c>
      <c r="I6917">
        <v>47.8</v>
      </c>
      <c r="K6917" t="s">
        <v>53125</v>
      </c>
      <c r="L6917">
        <v>11916</v>
      </c>
      <c r="M6917">
        <v>0</v>
      </c>
      <c r="N6917" t="s">
        <v>22862</v>
      </c>
      <c r="O6917" t="s">
        <v>53126</v>
      </c>
    </row>
    <row r="6918" spans="1:17" x14ac:dyDescent="0.3">
      <c r="A6918" t="s">
        <v>53127</v>
      </c>
      <c r="B6918" t="s">
        <v>4347</v>
      </c>
      <c r="C6918" t="s">
        <v>53128</v>
      </c>
      <c r="D6918" t="s">
        <v>53129</v>
      </c>
      <c r="E6918" t="s">
        <v>39370</v>
      </c>
      <c r="F6918" t="s">
        <v>53130</v>
      </c>
      <c r="G6918" t="s">
        <v>3917</v>
      </c>
      <c r="H6918">
        <v>48.163800000000002</v>
      </c>
      <c r="I6918">
        <v>45.3</v>
      </c>
      <c r="K6918" t="s">
        <v>53131</v>
      </c>
      <c r="L6918">
        <v>7068</v>
      </c>
      <c r="M6918">
        <v>0</v>
      </c>
      <c r="N6918" t="s">
        <v>22862</v>
      </c>
      <c r="O6918" t="s">
        <v>53132</v>
      </c>
    </row>
    <row r="6919" spans="1:17" x14ac:dyDescent="0.3">
      <c r="A6919" t="s">
        <v>53133</v>
      </c>
      <c r="B6919" t="s">
        <v>4367</v>
      </c>
      <c r="C6919" t="s">
        <v>53134</v>
      </c>
      <c r="D6919" t="s">
        <v>53135</v>
      </c>
      <c r="E6919" t="s">
        <v>53136</v>
      </c>
      <c r="F6919" t="s">
        <v>53137</v>
      </c>
      <c r="G6919" t="s">
        <v>3917</v>
      </c>
      <c r="H6919">
        <v>580.92399999999998</v>
      </c>
      <c r="I6919">
        <v>40.5</v>
      </c>
      <c r="K6919" t="s">
        <v>53138</v>
      </c>
      <c r="L6919">
        <v>6725</v>
      </c>
      <c r="M6919">
        <v>0</v>
      </c>
      <c r="N6919" t="s">
        <v>22862</v>
      </c>
      <c r="O6919" t="s">
        <v>53139</v>
      </c>
    </row>
    <row r="6920" spans="1:17" x14ac:dyDescent="0.3">
      <c r="A6920" t="s">
        <v>53140</v>
      </c>
      <c r="B6920" t="s">
        <v>4347</v>
      </c>
      <c r="C6920" t="s">
        <v>53141</v>
      </c>
      <c r="D6920" t="s">
        <v>53142</v>
      </c>
      <c r="E6920" t="s">
        <v>39370</v>
      </c>
      <c r="F6920" t="s">
        <v>53143</v>
      </c>
      <c r="G6920" t="s">
        <v>3917</v>
      </c>
      <c r="H6920">
        <v>55.474699999999999</v>
      </c>
      <c r="I6920">
        <v>47.6</v>
      </c>
      <c r="K6920" t="s">
        <v>53144</v>
      </c>
      <c r="L6920">
        <v>16508</v>
      </c>
      <c r="M6920">
        <v>0</v>
      </c>
      <c r="N6920" t="s">
        <v>22862</v>
      </c>
      <c r="O6920" t="s">
        <v>53145</v>
      </c>
    </row>
    <row r="6921" spans="1:17" x14ac:dyDescent="0.3">
      <c r="A6921" t="s">
        <v>53146</v>
      </c>
      <c r="B6921" t="s">
        <v>4347</v>
      </c>
      <c r="C6921" t="s">
        <v>53147</v>
      </c>
      <c r="D6921" t="s">
        <v>53148</v>
      </c>
      <c r="E6921" t="s">
        <v>39370</v>
      </c>
      <c r="F6921" t="s">
        <v>53149</v>
      </c>
      <c r="G6921" t="s">
        <v>3917</v>
      </c>
      <c r="H6921">
        <v>82.234800000000007</v>
      </c>
      <c r="I6921">
        <v>47.2</v>
      </c>
      <c r="K6921" t="s">
        <v>53150</v>
      </c>
      <c r="L6921">
        <v>23301</v>
      </c>
      <c r="M6921">
        <v>0</v>
      </c>
      <c r="N6921" t="s">
        <v>22862</v>
      </c>
      <c r="O6921" t="s">
        <v>53151</v>
      </c>
    </row>
    <row r="6922" spans="1:17" x14ac:dyDescent="0.3">
      <c r="A6922" t="s">
        <v>53152</v>
      </c>
      <c r="B6922" t="s">
        <v>4347</v>
      </c>
      <c r="C6922" t="s">
        <v>53153</v>
      </c>
      <c r="D6922" t="s">
        <v>53154</v>
      </c>
      <c r="E6922" t="s">
        <v>39370</v>
      </c>
      <c r="F6922" t="s">
        <v>53155</v>
      </c>
      <c r="G6922" t="s">
        <v>3917</v>
      </c>
      <c r="H6922">
        <v>76.224000000000004</v>
      </c>
      <c r="I6922">
        <v>46.7</v>
      </c>
      <c r="K6922" t="s">
        <v>53156</v>
      </c>
      <c r="L6922">
        <v>31978</v>
      </c>
      <c r="M6922">
        <v>0</v>
      </c>
      <c r="N6922" t="s">
        <v>22862</v>
      </c>
      <c r="O6922" t="s">
        <v>53157</v>
      </c>
    </row>
    <row r="6923" spans="1:17" x14ac:dyDescent="0.3">
      <c r="A6923" t="s">
        <v>53158</v>
      </c>
      <c r="B6923" t="s">
        <v>4347</v>
      </c>
      <c r="C6923" t="s">
        <v>53159</v>
      </c>
      <c r="D6923" t="s">
        <v>53160</v>
      </c>
      <c r="E6923" t="s">
        <v>39370</v>
      </c>
      <c r="F6923" t="s">
        <v>53161</v>
      </c>
      <c r="G6923" t="s">
        <v>3917</v>
      </c>
      <c r="H6923">
        <v>67.660700000000006</v>
      </c>
      <c r="I6923">
        <v>46.4</v>
      </c>
      <c r="K6923" t="s">
        <v>53162</v>
      </c>
      <c r="L6923">
        <v>33359</v>
      </c>
      <c r="M6923">
        <v>0</v>
      </c>
      <c r="N6923" t="s">
        <v>22862</v>
      </c>
      <c r="O6923" t="s">
        <v>53163</v>
      </c>
    </row>
    <row r="6924" spans="1:17" x14ac:dyDescent="0.3">
      <c r="A6924" t="s">
        <v>53164</v>
      </c>
      <c r="B6924" t="s">
        <v>4198</v>
      </c>
      <c r="C6924" t="s">
        <v>53165</v>
      </c>
      <c r="D6924" t="s">
        <v>53166</v>
      </c>
      <c r="E6924" t="s">
        <v>53167</v>
      </c>
      <c r="F6924" t="s">
        <v>53168</v>
      </c>
      <c r="G6924" t="s">
        <v>3989</v>
      </c>
      <c r="H6924">
        <v>31.944600000000001</v>
      </c>
      <c r="I6924">
        <v>26.6</v>
      </c>
      <c r="K6924" t="s">
        <v>53169</v>
      </c>
      <c r="L6924">
        <v>12</v>
      </c>
      <c r="M6924">
        <v>0</v>
      </c>
      <c r="N6924" t="s">
        <v>53170</v>
      </c>
      <c r="O6924" t="s">
        <v>53171</v>
      </c>
      <c r="Q6924">
        <v>24</v>
      </c>
    </row>
    <row r="6925" spans="1:17" x14ac:dyDescent="0.3">
      <c r="A6925" t="s">
        <v>53172</v>
      </c>
      <c r="B6925" t="s">
        <v>3984</v>
      </c>
      <c r="C6925" t="s">
        <v>53173</v>
      </c>
      <c r="D6925" t="s">
        <v>53174</v>
      </c>
      <c r="E6925" t="s">
        <v>53175</v>
      </c>
      <c r="F6925" t="s">
        <v>53176</v>
      </c>
      <c r="G6925" t="s">
        <v>3989</v>
      </c>
      <c r="H6925">
        <v>12.928800000000001</v>
      </c>
      <c r="I6925">
        <v>51.2</v>
      </c>
      <c r="K6925" t="s">
        <v>53177</v>
      </c>
      <c r="L6925">
        <v>44</v>
      </c>
      <c r="M6925">
        <v>6722</v>
      </c>
      <c r="N6925" t="s">
        <v>8279</v>
      </c>
      <c r="O6925" t="s">
        <v>53178</v>
      </c>
      <c r="P6925" t="s">
        <v>53179</v>
      </c>
      <c r="Q6925">
        <v>25</v>
      </c>
    </row>
    <row r="6926" spans="1:17" x14ac:dyDescent="0.3">
      <c r="A6926" t="s">
        <v>53180</v>
      </c>
      <c r="B6926" t="s">
        <v>3984</v>
      </c>
      <c r="C6926" t="s">
        <v>53181</v>
      </c>
      <c r="D6926" t="s">
        <v>53182</v>
      </c>
      <c r="E6926" t="s">
        <v>22859</v>
      </c>
      <c r="F6926" t="s">
        <v>53183</v>
      </c>
      <c r="G6926" t="s">
        <v>3917</v>
      </c>
      <c r="H6926">
        <v>36.237699999999997</v>
      </c>
      <c r="I6926">
        <v>48.2</v>
      </c>
      <c r="K6926" t="s">
        <v>53184</v>
      </c>
      <c r="L6926">
        <v>66</v>
      </c>
      <c r="M6926">
        <v>0</v>
      </c>
      <c r="N6926" t="s">
        <v>22862</v>
      </c>
      <c r="O6926" t="s">
        <v>53185</v>
      </c>
    </row>
    <row r="6927" spans="1:17" x14ac:dyDescent="0.3">
      <c r="A6927" t="s">
        <v>53186</v>
      </c>
      <c r="B6927" t="s">
        <v>3984</v>
      </c>
      <c r="C6927" t="s">
        <v>53187</v>
      </c>
      <c r="D6927" t="s">
        <v>53188</v>
      </c>
      <c r="E6927" t="s">
        <v>22859</v>
      </c>
      <c r="F6927" t="s">
        <v>53189</v>
      </c>
      <c r="G6927" t="s">
        <v>3917</v>
      </c>
      <c r="H6927">
        <v>36.1143</v>
      </c>
      <c r="I6927">
        <v>48.3</v>
      </c>
      <c r="K6927" t="s">
        <v>53190</v>
      </c>
      <c r="L6927">
        <v>385</v>
      </c>
      <c r="M6927">
        <v>0</v>
      </c>
      <c r="N6927" t="s">
        <v>22862</v>
      </c>
      <c r="O6927" t="s">
        <v>53191</v>
      </c>
    </row>
    <row r="6928" spans="1:17" x14ac:dyDescent="0.3">
      <c r="A6928" t="s">
        <v>53192</v>
      </c>
      <c r="B6928" t="s">
        <v>3984</v>
      </c>
      <c r="C6928" t="s">
        <v>53193</v>
      </c>
      <c r="D6928" t="s">
        <v>53194</v>
      </c>
      <c r="E6928" t="s">
        <v>22859</v>
      </c>
      <c r="F6928" t="s">
        <v>53195</v>
      </c>
      <c r="G6928" t="s">
        <v>3917</v>
      </c>
      <c r="H6928">
        <v>36.363300000000002</v>
      </c>
      <c r="I6928">
        <v>48</v>
      </c>
      <c r="K6928" t="s">
        <v>53196</v>
      </c>
      <c r="L6928">
        <v>32</v>
      </c>
      <c r="M6928">
        <v>0</v>
      </c>
      <c r="N6928" t="s">
        <v>22862</v>
      </c>
      <c r="O6928" t="s">
        <v>53197</v>
      </c>
      <c r="Q6928">
        <v>25</v>
      </c>
    </row>
    <row r="6929" spans="1:17" x14ac:dyDescent="0.3">
      <c r="A6929" t="s">
        <v>53198</v>
      </c>
      <c r="B6929" t="s">
        <v>4198</v>
      </c>
      <c r="C6929" t="s">
        <v>53199</v>
      </c>
      <c r="D6929" t="s">
        <v>53200</v>
      </c>
      <c r="E6929" t="s">
        <v>53201</v>
      </c>
      <c r="F6929" t="s">
        <v>53202</v>
      </c>
      <c r="G6929" t="s">
        <v>3989</v>
      </c>
      <c r="H6929">
        <v>28.244599999999998</v>
      </c>
      <c r="I6929">
        <v>58.7</v>
      </c>
      <c r="K6929" t="s">
        <v>53203</v>
      </c>
      <c r="L6929">
        <v>13525</v>
      </c>
      <c r="M6929">
        <v>8476</v>
      </c>
      <c r="N6929" t="s">
        <v>53170</v>
      </c>
      <c r="O6929" t="s">
        <v>53204</v>
      </c>
    </row>
    <row r="6930" spans="1:17" x14ac:dyDescent="0.3">
      <c r="A6930" t="s">
        <v>53205</v>
      </c>
      <c r="B6930" t="s">
        <v>3923</v>
      </c>
      <c r="D6930" t="s">
        <v>53206</v>
      </c>
      <c r="E6930" t="s">
        <v>53207</v>
      </c>
      <c r="F6930" t="s">
        <v>53208</v>
      </c>
      <c r="G6930" t="s">
        <v>3906</v>
      </c>
      <c r="H6930">
        <v>3775.58</v>
      </c>
      <c r="I6930">
        <v>39.872</v>
      </c>
      <c r="J6930" t="s">
        <v>53209</v>
      </c>
      <c r="K6930" t="s">
        <v>53210</v>
      </c>
      <c r="L6930">
        <v>734</v>
      </c>
      <c r="M6930">
        <v>0</v>
      </c>
      <c r="N6930" t="s">
        <v>53211</v>
      </c>
      <c r="O6930" t="s">
        <v>53212</v>
      </c>
    </row>
    <row r="6931" spans="1:17" x14ac:dyDescent="0.3">
      <c r="A6931" t="s">
        <v>53213</v>
      </c>
      <c r="B6931" t="s">
        <v>3923</v>
      </c>
      <c r="C6931" t="s">
        <v>53214</v>
      </c>
      <c r="D6931" t="s">
        <v>53215</v>
      </c>
      <c r="E6931" t="s">
        <v>53216</v>
      </c>
      <c r="F6931" t="s">
        <v>53217</v>
      </c>
      <c r="G6931" t="s">
        <v>3906</v>
      </c>
      <c r="H6931">
        <v>375.29399999999998</v>
      </c>
      <c r="I6931">
        <v>37.917999999999999</v>
      </c>
      <c r="J6931" t="s">
        <v>53218</v>
      </c>
      <c r="K6931" t="s">
        <v>53219</v>
      </c>
      <c r="L6931">
        <v>57</v>
      </c>
      <c r="M6931">
        <v>0</v>
      </c>
      <c r="N6931" t="s">
        <v>8417</v>
      </c>
      <c r="O6931" t="s">
        <v>53220</v>
      </c>
    </row>
    <row r="6932" spans="1:17" x14ac:dyDescent="0.3">
      <c r="A6932" t="s">
        <v>53221</v>
      </c>
      <c r="B6932" t="s">
        <v>3923</v>
      </c>
      <c r="D6932" t="s">
        <v>53222</v>
      </c>
      <c r="E6932" t="s">
        <v>53223</v>
      </c>
      <c r="F6932" t="s">
        <v>53224</v>
      </c>
      <c r="G6932" t="s">
        <v>3989</v>
      </c>
      <c r="H6932">
        <v>721.16899999999998</v>
      </c>
      <c r="I6932">
        <v>35.1</v>
      </c>
      <c r="K6932" t="s">
        <v>53225</v>
      </c>
      <c r="L6932">
        <v>781</v>
      </c>
      <c r="M6932">
        <v>0</v>
      </c>
      <c r="N6932" t="s">
        <v>53226</v>
      </c>
      <c r="O6932" t="s">
        <v>53227</v>
      </c>
    </row>
    <row r="6933" spans="1:17" x14ac:dyDescent="0.3">
      <c r="A6933" t="s">
        <v>53228</v>
      </c>
      <c r="B6933" t="s">
        <v>3984</v>
      </c>
      <c r="C6933" t="s">
        <v>53229</v>
      </c>
      <c r="D6933" t="s">
        <v>53230</v>
      </c>
      <c r="E6933" t="s">
        <v>53231</v>
      </c>
      <c r="F6933" t="s">
        <v>53232</v>
      </c>
      <c r="G6933" t="s">
        <v>3917</v>
      </c>
      <c r="H6933">
        <v>12.6265</v>
      </c>
      <c r="I6933">
        <v>41.8</v>
      </c>
      <c r="K6933" t="s">
        <v>53233</v>
      </c>
      <c r="L6933">
        <v>571</v>
      </c>
      <c r="M6933">
        <v>0</v>
      </c>
      <c r="N6933" t="s">
        <v>8618</v>
      </c>
      <c r="O6933" t="s">
        <v>53234</v>
      </c>
      <c r="Q6933">
        <v>25</v>
      </c>
    </row>
    <row r="6934" spans="1:17" x14ac:dyDescent="0.3">
      <c r="A6934" t="s">
        <v>53235</v>
      </c>
      <c r="B6934" t="s">
        <v>4043</v>
      </c>
      <c r="C6934" t="s">
        <v>53236</v>
      </c>
      <c r="D6934" t="s">
        <v>53237</v>
      </c>
      <c r="E6934" t="s">
        <v>53238</v>
      </c>
      <c r="F6934" t="s">
        <v>53239</v>
      </c>
      <c r="G6934" t="s">
        <v>3906</v>
      </c>
      <c r="H6934">
        <v>32.413699999999999</v>
      </c>
      <c r="I6934">
        <v>59.8521</v>
      </c>
      <c r="J6934" t="s">
        <v>53240</v>
      </c>
      <c r="K6934" t="s">
        <v>53241</v>
      </c>
      <c r="L6934">
        <v>42</v>
      </c>
      <c r="M6934">
        <v>7967</v>
      </c>
      <c r="N6934" t="s">
        <v>17979</v>
      </c>
      <c r="O6934" t="s">
        <v>53242</v>
      </c>
    </row>
    <row r="6935" spans="1:17" x14ac:dyDescent="0.3">
      <c r="A6935" t="s">
        <v>53243</v>
      </c>
      <c r="B6935" t="s">
        <v>4043</v>
      </c>
      <c r="C6935" t="s">
        <v>53244</v>
      </c>
      <c r="D6935" t="s">
        <v>53245</v>
      </c>
      <c r="E6935" t="s">
        <v>53246</v>
      </c>
      <c r="F6935" t="s">
        <v>53247</v>
      </c>
      <c r="G6935" t="s">
        <v>3906</v>
      </c>
      <c r="H6935">
        <v>34.194299999999998</v>
      </c>
      <c r="I6935">
        <v>59.714799999999997</v>
      </c>
      <c r="J6935" t="s">
        <v>53248</v>
      </c>
      <c r="K6935" t="s">
        <v>53249</v>
      </c>
      <c r="L6935">
        <v>98</v>
      </c>
      <c r="M6935">
        <v>8158</v>
      </c>
      <c r="N6935" t="s">
        <v>17979</v>
      </c>
      <c r="O6935" t="s">
        <v>53250</v>
      </c>
    </row>
    <row r="6936" spans="1:17" x14ac:dyDescent="0.3">
      <c r="A6936" t="s">
        <v>53251</v>
      </c>
      <c r="B6936" t="s">
        <v>4043</v>
      </c>
      <c r="C6936" t="s">
        <v>53252</v>
      </c>
      <c r="D6936" t="s">
        <v>53253</v>
      </c>
      <c r="E6936" t="s">
        <v>53254</v>
      </c>
      <c r="F6936" t="s">
        <v>53255</v>
      </c>
      <c r="G6936" t="s">
        <v>3906</v>
      </c>
      <c r="H6936">
        <v>34.958500000000001</v>
      </c>
      <c r="I6936">
        <v>56.0229</v>
      </c>
      <c r="J6936" t="s">
        <v>53256</v>
      </c>
      <c r="K6936" t="s">
        <v>53257</v>
      </c>
      <c r="L6936">
        <v>74</v>
      </c>
      <c r="M6936">
        <v>7891</v>
      </c>
      <c r="N6936" t="s">
        <v>17979</v>
      </c>
      <c r="O6936" t="s">
        <v>53258</v>
      </c>
    </row>
    <row r="6937" spans="1:17" x14ac:dyDescent="0.3">
      <c r="A6937" t="s">
        <v>53259</v>
      </c>
      <c r="B6937" t="s">
        <v>3984</v>
      </c>
      <c r="C6937" t="s">
        <v>53260</v>
      </c>
      <c r="D6937" t="s">
        <v>53261</v>
      </c>
      <c r="E6937" t="s">
        <v>22859</v>
      </c>
      <c r="F6937" t="s">
        <v>53262</v>
      </c>
      <c r="G6937" t="s">
        <v>3917</v>
      </c>
      <c r="H6937">
        <v>36.7911</v>
      </c>
      <c r="I6937">
        <v>48.1</v>
      </c>
      <c r="K6937" t="s">
        <v>53263</v>
      </c>
      <c r="L6937">
        <v>102</v>
      </c>
      <c r="M6937">
        <v>0</v>
      </c>
      <c r="N6937" t="s">
        <v>22862</v>
      </c>
      <c r="O6937" t="s">
        <v>53264</v>
      </c>
    </row>
    <row r="6938" spans="1:17" x14ac:dyDescent="0.3">
      <c r="A6938" t="s">
        <v>53265</v>
      </c>
      <c r="B6938" t="s">
        <v>4226</v>
      </c>
      <c r="C6938" t="s">
        <v>53266</v>
      </c>
      <c r="D6938" t="s">
        <v>53267</v>
      </c>
      <c r="E6938" t="s">
        <v>53268</v>
      </c>
      <c r="F6938" t="s">
        <v>53269</v>
      </c>
      <c r="G6938" t="s">
        <v>3917</v>
      </c>
      <c r="H6938">
        <v>1021.27</v>
      </c>
      <c r="I6938">
        <v>39.099699999999999</v>
      </c>
      <c r="J6938" t="s">
        <v>53270</v>
      </c>
      <c r="K6938" t="s">
        <v>53271</v>
      </c>
      <c r="L6938">
        <v>2554</v>
      </c>
      <c r="M6938">
        <v>0</v>
      </c>
      <c r="N6938" t="s">
        <v>17979</v>
      </c>
      <c r="O6938" t="s">
        <v>53272</v>
      </c>
    </row>
    <row r="6939" spans="1:17" x14ac:dyDescent="0.3">
      <c r="A6939" t="s">
        <v>53273</v>
      </c>
      <c r="B6939" t="s">
        <v>4367</v>
      </c>
      <c r="C6939" t="s">
        <v>53274</v>
      </c>
      <c r="D6939" t="s">
        <v>53275</v>
      </c>
      <c r="E6939" t="s">
        <v>53276</v>
      </c>
      <c r="F6939" t="s">
        <v>53277</v>
      </c>
      <c r="G6939" t="s">
        <v>3906</v>
      </c>
      <c r="H6939">
        <v>621.50300000000004</v>
      </c>
      <c r="I6939">
        <v>41.113199999999999</v>
      </c>
      <c r="J6939" t="s">
        <v>53278</v>
      </c>
      <c r="K6939" t="s">
        <v>53279</v>
      </c>
      <c r="L6939">
        <v>96</v>
      </c>
      <c r="M6939">
        <v>38398</v>
      </c>
      <c r="N6939" t="s">
        <v>11560</v>
      </c>
      <c r="O6939" t="s">
        <v>53280</v>
      </c>
      <c r="P6939" t="s">
        <v>53281</v>
      </c>
    </row>
    <row r="6940" spans="1:17" x14ac:dyDescent="0.3">
      <c r="A6940" t="s">
        <v>53282</v>
      </c>
      <c r="B6940" t="s">
        <v>3984</v>
      </c>
      <c r="C6940" t="s">
        <v>53283</v>
      </c>
      <c r="D6940" t="s">
        <v>53284</v>
      </c>
      <c r="E6940" t="s">
        <v>53285</v>
      </c>
      <c r="F6940" t="s">
        <v>53286</v>
      </c>
      <c r="G6940" t="s">
        <v>3989</v>
      </c>
      <c r="H6940">
        <v>46.686399999999999</v>
      </c>
      <c r="I6940">
        <v>52.1</v>
      </c>
      <c r="K6940" t="s">
        <v>53287</v>
      </c>
      <c r="L6940">
        <v>12</v>
      </c>
      <c r="M6940">
        <v>0</v>
      </c>
      <c r="N6940" t="s">
        <v>53288</v>
      </c>
      <c r="O6940" t="s">
        <v>53289</v>
      </c>
    </row>
    <row r="6941" spans="1:17" x14ac:dyDescent="0.3">
      <c r="A6941" t="s">
        <v>53290</v>
      </c>
      <c r="B6941" t="s">
        <v>3984</v>
      </c>
      <c r="C6941" t="s">
        <v>53291</v>
      </c>
      <c r="D6941" t="s">
        <v>53292</v>
      </c>
      <c r="E6941" t="s">
        <v>53293</v>
      </c>
      <c r="F6941" t="s">
        <v>53294</v>
      </c>
      <c r="G6941" t="s">
        <v>3989</v>
      </c>
      <c r="H6941">
        <v>57.992199999999997</v>
      </c>
      <c r="I6941">
        <v>53.3</v>
      </c>
      <c r="K6941" t="s">
        <v>53295</v>
      </c>
      <c r="L6941">
        <v>331</v>
      </c>
      <c r="M6941">
        <v>0</v>
      </c>
      <c r="N6941" t="s">
        <v>53288</v>
      </c>
      <c r="O6941" t="s">
        <v>53296</v>
      </c>
    </row>
    <row r="6942" spans="1:17" x14ac:dyDescent="0.3">
      <c r="A6942" t="s">
        <v>53297</v>
      </c>
      <c r="B6942" t="s">
        <v>4347</v>
      </c>
      <c r="C6942" t="s">
        <v>53298</v>
      </c>
      <c r="D6942" t="s">
        <v>53299</v>
      </c>
      <c r="E6942" t="s">
        <v>53300</v>
      </c>
      <c r="F6942" t="s">
        <v>53301</v>
      </c>
      <c r="G6942" t="s">
        <v>3917</v>
      </c>
      <c r="H6942">
        <v>39.337899999999998</v>
      </c>
      <c r="I6942">
        <v>50.1</v>
      </c>
      <c r="K6942" t="s">
        <v>53302</v>
      </c>
      <c r="L6942">
        <v>34503</v>
      </c>
      <c r="M6942">
        <v>0</v>
      </c>
      <c r="N6942" t="s">
        <v>53288</v>
      </c>
      <c r="O6942" t="s">
        <v>53303</v>
      </c>
    </row>
    <row r="6943" spans="1:17" x14ac:dyDescent="0.3">
      <c r="A6943" t="s">
        <v>53304</v>
      </c>
      <c r="B6943" t="s">
        <v>3984</v>
      </c>
      <c r="C6943" t="s">
        <v>53305</v>
      </c>
      <c r="D6943" t="s">
        <v>53306</v>
      </c>
      <c r="E6943" t="s">
        <v>53307</v>
      </c>
      <c r="F6943" t="s">
        <v>53308</v>
      </c>
      <c r="G6943" t="s">
        <v>3906</v>
      </c>
      <c r="H6943">
        <v>8.2748399999999993</v>
      </c>
      <c r="I6943">
        <v>29.145900000000001</v>
      </c>
      <c r="J6943" t="s">
        <v>53309</v>
      </c>
      <c r="K6943" t="s">
        <v>53310</v>
      </c>
      <c r="L6943">
        <v>19</v>
      </c>
      <c r="M6943">
        <v>3390</v>
      </c>
      <c r="N6943" t="s">
        <v>16604</v>
      </c>
      <c r="O6943" t="s">
        <v>53311</v>
      </c>
    </row>
    <row r="6944" spans="1:17" x14ac:dyDescent="0.3">
      <c r="A6944" t="s">
        <v>53312</v>
      </c>
      <c r="B6944" t="s">
        <v>4226</v>
      </c>
      <c r="D6944" t="s">
        <v>53313</v>
      </c>
      <c r="E6944" t="s">
        <v>53314</v>
      </c>
      <c r="F6944" t="s">
        <v>53315</v>
      </c>
      <c r="G6944" t="s">
        <v>3906</v>
      </c>
      <c r="H6944">
        <v>619.54399999999998</v>
      </c>
      <c r="I6944">
        <v>35.999899999999997</v>
      </c>
      <c r="J6944" t="s">
        <v>53316</v>
      </c>
      <c r="K6944" t="s">
        <v>53317</v>
      </c>
      <c r="L6944">
        <v>58</v>
      </c>
      <c r="M6944">
        <v>0</v>
      </c>
      <c r="N6944" t="s">
        <v>4528</v>
      </c>
      <c r="O6944" t="s">
        <v>53318</v>
      </c>
    </row>
    <row r="6945" spans="1:15" x14ac:dyDescent="0.3">
      <c r="A6945" t="s">
        <v>53319</v>
      </c>
      <c r="B6945" t="s">
        <v>4226</v>
      </c>
      <c r="D6945" t="s">
        <v>53320</v>
      </c>
      <c r="E6945" t="s">
        <v>53321</v>
      </c>
      <c r="F6945" t="s">
        <v>53322</v>
      </c>
      <c r="G6945" t="s">
        <v>3917</v>
      </c>
      <c r="H6945">
        <v>238.23400000000001</v>
      </c>
      <c r="I6945">
        <v>33</v>
      </c>
      <c r="K6945" t="s">
        <v>53323</v>
      </c>
      <c r="L6945">
        <v>250844</v>
      </c>
      <c r="M6945">
        <v>0</v>
      </c>
      <c r="N6945" t="s">
        <v>9732</v>
      </c>
      <c r="O6945" t="s">
        <v>53324</v>
      </c>
    </row>
    <row r="6946" spans="1:15" x14ac:dyDescent="0.3">
      <c r="A6946" t="s">
        <v>53325</v>
      </c>
      <c r="B6946" t="s">
        <v>3984</v>
      </c>
      <c r="C6946" t="s">
        <v>53326</v>
      </c>
      <c r="D6946" t="s">
        <v>53327</v>
      </c>
      <c r="E6946" t="s">
        <v>53328</v>
      </c>
      <c r="F6946" t="s">
        <v>53329</v>
      </c>
      <c r="G6946" t="s">
        <v>3917</v>
      </c>
      <c r="H6946">
        <v>44.918399999999998</v>
      </c>
      <c r="I6946">
        <v>51.9</v>
      </c>
      <c r="K6946" t="s">
        <v>53330</v>
      </c>
      <c r="L6946">
        <v>1119</v>
      </c>
      <c r="M6946">
        <v>0</v>
      </c>
      <c r="N6946" t="s">
        <v>25444</v>
      </c>
      <c r="O6946" t="s">
        <v>53331</v>
      </c>
    </row>
    <row r="6947" spans="1:15" x14ac:dyDescent="0.3">
      <c r="A6947" t="s">
        <v>53332</v>
      </c>
      <c r="B6947" t="s">
        <v>4226</v>
      </c>
      <c r="D6947" t="s">
        <v>53333</v>
      </c>
      <c r="E6947" t="s">
        <v>53334</v>
      </c>
      <c r="F6947" t="s">
        <v>53335</v>
      </c>
      <c r="G6947" t="s">
        <v>3906</v>
      </c>
      <c r="H6947">
        <v>525.35299999999995</v>
      </c>
      <c r="I6947">
        <v>37.039900000000003</v>
      </c>
      <c r="J6947" t="s">
        <v>53336</v>
      </c>
      <c r="K6947" t="s">
        <v>53337</v>
      </c>
      <c r="L6947">
        <v>40</v>
      </c>
      <c r="M6947">
        <v>0</v>
      </c>
      <c r="N6947" t="s">
        <v>4528</v>
      </c>
      <c r="O6947" t="s">
        <v>53338</v>
      </c>
    </row>
    <row r="6948" spans="1:15" x14ac:dyDescent="0.3">
      <c r="A6948" t="s">
        <v>53339</v>
      </c>
      <c r="B6948" t="s">
        <v>4226</v>
      </c>
      <c r="D6948" t="s">
        <v>53340</v>
      </c>
      <c r="E6948" t="s">
        <v>53341</v>
      </c>
      <c r="F6948" t="s">
        <v>53342</v>
      </c>
      <c r="G6948" t="s">
        <v>3906</v>
      </c>
      <c r="H6948">
        <v>271.35000000000002</v>
      </c>
      <c r="I6948">
        <v>37.886499999999998</v>
      </c>
      <c r="J6948" t="s">
        <v>53343</v>
      </c>
      <c r="K6948" t="s">
        <v>53344</v>
      </c>
      <c r="L6948">
        <v>39</v>
      </c>
      <c r="M6948">
        <v>0</v>
      </c>
      <c r="N6948" t="s">
        <v>4528</v>
      </c>
      <c r="O6948" t="s">
        <v>53345</v>
      </c>
    </row>
    <row r="6949" spans="1:15" x14ac:dyDescent="0.3">
      <c r="A6949" t="s">
        <v>53346</v>
      </c>
      <c r="B6949" t="s">
        <v>4226</v>
      </c>
      <c r="D6949" t="s">
        <v>53347</v>
      </c>
      <c r="E6949" t="s">
        <v>53348</v>
      </c>
      <c r="F6949" t="s">
        <v>53349</v>
      </c>
      <c r="G6949" t="s">
        <v>3906</v>
      </c>
      <c r="H6949">
        <v>404.52600000000001</v>
      </c>
      <c r="I6949">
        <v>36.739800000000002</v>
      </c>
      <c r="J6949" t="s">
        <v>53350</v>
      </c>
      <c r="K6949" t="s">
        <v>53351</v>
      </c>
      <c r="L6949">
        <v>33</v>
      </c>
      <c r="M6949">
        <v>0</v>
      </c>
      <c r="N6949" t="s">
        <v>4528</v>
      </c>
      <c r="O6949" t="s">
        <v>53352</v>
      </c>
    </row>
    <row r="6950" spans="1:15" x14ac:dyDescent="0.3">
      <c r="A6950" t="s">
        <v>53353</v>
      </c>
      <c r="B6950" t="s">
        <v>4226</v>
      </c>
      <c r="D6950" t="s">
        <v>53354</v>
      </c>
      <c r="E6950" t="s">
        <v>53355</v>
      </c>
      <c r="F6950" t="s">
        <v>53356</v>
      </c>
      <c r="G6950" t="s">
        <v>3906</v>
      </c>
      <c r="H6950">
        <v>379.68599999999998</v>
      </c>
      <c r="I6950">
        <v>36.8566</v>
      </c>
      <c r="J6950" t="s">
        <v>53357</v>
      </c>
      <c r="K6950" t="s">
        <v>53358</v>
      </c>
      <c r="L6950">
        <v>33</v>
      </c>
      <c r="M6950">
        <v>0</v>
      </c>
      <c r="N6950" t="s">
        <v>4528</v>
      </c>
      <c r="O6950" t="s">
        <v>53359</v>
      </c>
    </row>
    <row r="6951" spans="1:15" x14ac:dyDescent="0.3">
      <c r="A6951" t="s">
        <v>53360</v>
      </c>
      <c r="B6951" t="s">
        <v>4226</v>
      </c>
      <c r="D6951" t="s">
        <v>53361</v>
      </c>
      <c r="E6951" t="s">
        <v>53362</v>
      </c>
      <c r="F6951" t="s">
        <v>53363</v>
      </c>
      <c r="G6951" t="s">
        <v>3906</v>
      </c>
      <c r="H6951">
        <v>382.108</v>
      </c>
      <c r="I6951">
        <v>36.607500000000002</v>
      </c>
      <c r="J6951" t="s">
        <v>53364</v>
      </c>
      <c r="K6951" t="s">
        <v>53365</v>
      </c>
      <c r="L6951">
        <v>39</v>
      </c>
      <c r="M6951">
        <v>0</v>
      </c>
      <c r="N6951" t="s">
        <v>4528</v>
      </c>
      <c r="O6951" t="s">
        <v>53366</v>
      </c>
    </row>
    <row r="6952" spans="1:15" x14ac:dyDescent="0.3">
      <c r="A6952" t="s">
        <v>53367</v>
      </c>
      <c r="B6952" t="s">
        <v>4226</v>
      </c>
      <c r="D6952" t="s">
        <v>53368</v>
      </c>
      <c r="E6952" t="s">
        <v>53369</v>
      </c>
      <c r="F6952" t="s">
        <v>53370</v>
      </c>
      <c r="G6952" t="s">
        <v>3906</v>
      </c>
      <c r="H6952">
        <v>359.61700000000002</v>
      </c>
      <c r="I6952">
        <v>34.518999999999998</v>
      </c>
      <c r="J6952" t="s">
        <v>53371</v>
      </c>
      <c r="K6952" t="s">
        <v>53372</v>
      </c>
      <c r="L6952">
        <v>55</v>
      </c>
      <c r="M6952">
        <v>0</v>
      </c>
      <c r="N6952" t="s">
        <v>4528</v>
      </c>
      <c r="O6952" t="s">
        <v>53373</v>
      </c>
    </row>
    <row r="6953" spans="1:15" x14ac:dyDescent="0.3">
      <c r="A6953" t="s">
        <v>53374</v>
      </c>
      <c r="B6953" t="s">
        <v>4226</v>
      </c>
      <c r="D6953" t="s">
        <v>53375</v>
      </c>
      <c r="E6953" t="s">
        <v>53376</v>
      </c>
      <c r="F6953" t="s">
        <v>53377</v>
      </c>
      <c r="G6953" t="s">
        <v>3906</v>
      </c>
      <c r="H6953">
        <v>484.82600000000002</v>
      </c>
      <c r="I6953">
        <v>32.388800000000003</v>
      </c>
      <c r="J6953" t="s">
        <v>53378</v>
      </c>
      <c r="K6953" t="s">
        <v>53379</v>
      </c>
      <c r="L6953">
        <v>95</v>
      </c>
      <c r="M6953">
        <v>0</v>
      </c>
      <c r="N6953" t="s">
        <v>4528</v>
      </c>
      <c r="O6953" t="s">
        <v>53380</v>
      </c>
    </row>
    <row r="6954" spans="1:15" x14ac:dyDescent="0.3">
      <c r="A6954" t="s">
        <v>53381</v>
      </c>
      <c r="B6954" t="s">
        <v>4226</v>
      </c>
      <c r="D6954" t="s">
        <v>53382</v>
      </c>
      <c r="E6954" t="s">
        <v>53383</v>
      </c>
      <c r="F6954" t="s">
        <v>53384</v>
      </c>
      <c r="G6954" t="s">
        <v>3906</v>
      </c>
      <c r="H6954">
        <v>742.39099999999996</v>
      </c>
      <c r="I6954">
        <v>37.594900000000003</v>
      </c>
      <c r="J6954" t="s">
        <v>53385</v>
      </c>
      <c r="K6954" t="s">
        <v>53386</v>
      </c>
      <c r="L6954">
        <v>50</v>
      </c>
      <c r="M6954">
        <v>0</v>
      </c>
      <c r="N6954" t="s">
        <v>4528</v>
      </c>
      <c r="O6954" t="s">
        <v>53387</v>
      </c>
    </row>
    <row r="6955" spans="1:15" x14ac:dyDescent="0.3">
      <c r="A6955" t="s">
        <v>53388</v>
      </c>
      <c r="B6955" t="s">
        <v>4226</v>
      </c>
      <c r="D6955" t="s">
        <v>53389</v>
      </c>
      <c r="E6955" t="s">
        <v>53390</v>
      </c>
      <c r="F6955" t="s">
        <v>53391</v>
      </c>
      <c r="G6955" t="s">
        <v>3906</v>
      </c>
      <c r="H6955">
        <v>522.37</v>
      </c>
      <c r="I6955">
        <v>38.139000000000003</v>
      </c>
      <c r="J6955" t="s">
        <v>53392</v>
      </c>
      <c r="K6955" t="s">
        <v>53393</v>
      </c>
      <c r="L6955">
        <v>38</v>
      </c>
      <c r="M6955">
        <v>0</v>
      </c>
      <c r="N6955" t="s">
        <v>4528</v>
      </c>
      <c r="O6955" t="s">
        <v>53394</v>
      </c>
    </row>
    <row r="6956" spans="1:15" x14ac:dyDescent="0.3">
      <c r="A6956" t="s">
        <v>53395</v>
      </c>
      <c r="B6956" t="s">
        <v>4226</v>
      </c>
      <c r="D6956" t="s">
        <v>53396</v>
      </c>
      <c r="E6956" t="s">
        <v>53397</v>
      </c>
      <c r="F6956" t="s">
        <v>53398</v>
      </c>
      <c r="G6956" t="s">
        <v>3906</v>
      </c>
      <c r="H6956">
        <v>426.24099999999999</v>
      </c>
      <c r="I6956">
        <v>35.570599999999999</v>
      </c>
      <c r="J6956" t="s">
        <v>53399</v>
      </c>
      <c r="K6956" t="s">
        <v>53400</v>
      </c>
      <c r="L6956">
        <v>136</v>
      </c>
      <c r="M6956">
        <v>0</v>
      </c>
      <c r="N6956" t="s">
        <v>47996</v>
      </c>
      <c r="O6956" t="s">
        <v>53401</v>
      </c>
    </row>
    <row r="6957" spans="1:15" x14ac:dyDescent="0.3">
      <c r="A6957" t="s">
        <v>53402</v>
      </c>
      <c r="B6957" t="s">
        <v>4226</v>
      </c>
      <c r="D6957" t="s">
        <v>53403</v>
      </c>
      <c r="E6957" t="s">
        <v>53404</v>
      </c>
      <c r="F6957" t="s">
        <v>53405</v>
      </c>
      <c r="G6957" t="s">
        <v>3906</v>
      </c>
      <c r="H6957">
        <v>560.24900000000002</v>
      </c>
      <c r="I6957">
        <v>29.0825</v>
      </c>
      <c r="J6957" t="s">
        <v>53406</v>
      </c>
      <c r="K6957" t="s">
        <v>53407</v>
      </c>
      <c r="L6957">
        <v>338</v>
      </c>
      <c r="M6957">
        <v>0</v>
      </c>
      <c r="N6957" t="s">
        <v>47996</v>
      </c>
      <c r="O6957" t="s">
        <v>53408</v>
      </c>
    </row>
    <row r="6958" spans="1:15" x14ac:dyDescent="0.3">
      <c r="A6958" t="s">
        <v>53409</v>
      </c>
      <c r="B6958" t="s">
        <v>4226</v>
      </c>
      <c r="D6958" t="s">
        <v>53410</v>
      </c>
      <c r="E6958" t="s">
        <v>53411</v>
      </c>
      <c r="F6958" t="s">
        <v>53412</v>
      </c>
      <c r="G6958" t="s">
        <v>3906</v>
      </c>
      <c r="H6958">
        <v>571.99199999999996</v>
      </c>
      <c r="I6958">
        <v>34.8063</v>
      </c>
      <c r="J6958" t="s">
        <v>53413</v>
      </c>
      <c r="K6958" t="s">
        <v>53414</v>
      </c>
      <c r="L6958">
        <v>46</v>
      </c>
      <c r="M6958">
        <v>0</v>
      </c>
      <c r="N6958" t="s">
        <v>47996</v>
      </c>
      <c r="O6958" t="s">
        <v>53415</v>
      </c>
    </row>
    <row r="6959" spans="1:15" x14ac:dyDescent="0.3">
      <c r="A6959" t="s">
        <v>53416</v>
      </c>
      <c r="B6959" t="s">
        <v>4226</v>
      </c>
      <c r="D6959" t="s">
        <v>53417</v>
      </c>
      <c r="E6959" t="s">
        <v>53418</v>
      </c>
      <c r="F6959" t="s">
        <v>53419</v>
      </c>
      <c r="G6959" t="s">
        <v>3906</v>
      </c>
      <c r="H6959">
        <v>512.68100000000004</v>
      </c>
      <c r="I6959">
        <v>39.267099999999999</v>
      </c>
      <c r="J6959" t="s">
        <v>53420</v>
      </c>
      <c r="L6959">
        <v>31</v>
      </c>
      <c r="M6959">
        <v>0</v>
      </c>
      <c r="N6959" t="s">
        <v>47996</v>
      </c>
      <c r="O6959" t="s">
        <v>53421</v>
      </c>
    </row>
    <row r="6960" spans="1:15" x14ac:dyDescent="0.3">
      <c r="A6960" t="s">
        <v>53422</v>
      </c>
      <c r="B6960" t="s">
        <v>4267</v>
      </c>
      <c r="C6960" t="s">
        <v>53423</v>
      </c>
      <c r="D6960" t="s">
        <v>53424</v>
      </c>
      <c r="E6960" t="s">
        <v>53425</v>
      </c>
      <c r="F6960" t="s">
        <v>53426</v>
      </c>
      <c r="G6960" t="s">
        <v>3917</v>
      </c>
      <c r="H6960">
        <v>1658.19</v>
      </c>
      <c r="I6960">
        <v>30.2</v>
      </c>
      <c r="K6960" t="s">
        <v>53427</v>
      </c>
      <c r="L6960">
        <v>65662</v>
      </c>
      <c r="M6960">
        <v>0</v>
      </c>
      <c r="N6960" t="s">
        <v>29360</v>
      </c>
      <c r="O6960" t="s">
        <v>53428</v>
      </c>
    </row>
    <row r="6961" spans="1:15" x14ac:dyDescent="0.3">
      <c r="A6961" t="s">
        <v>53429</v>
      </c>
      <c r="B6961" t="s">
        <v>4226</v>
      </c>
      <c r="D6961" t="s">
        <v>53430</v>
      </c>
      <c r="E6961" t="s">
        <v>53431</v>
      </c>
      <c r="F6961" t="s">
        <v>53432</v>
      </c>
      <c r="G6961" t="s">
        <v>3906</v>
      </c>
      <c r="H6961">
        <v>643.96199999999999</v>
      </c>
      <c r="I6961">
        <v>37.965699999999998</v>
      </c>
      <c r="J6961" t="s">
        <v>53433</v>
      </c>
      <c r="K6961" t="s">
        <v>53434</v>
      </c>
      <c r="L6961">
        <v>35</v>
      </c>
      <c r="M6961">
        <v>0</v>
      </c>
      <c r="N6961" t="s">
        <v>47996</v>
      </c>
      <c r="O6961" t="s">
        <v>53435</v>
      </c>
    </row>
    <row r="6962" spans="1:15" x14ac:dyDescent="0.3">
      <c r="A6962" t="s">
        <v>53436</v>
      </c>
      <c r="B6962" t="s">
        <v>4367</v>
      </c>
      <c r="C6962" t="s">
        <v>53437</v>
      </c>
      <c r="D6962" t="s">
        <v>53438</v>
      </c>
      <c r="E6962" t="s">
        <v>9504</v>
      </c>
      <c r="F6962" t="s">
        <v>53439</v>
      </c>
      <c r="G6962" t="s">
        <v>3917</v>
      </c>
      <c r="H6962">
        <v>691.26599999999996</v>
      </c>
      <c r="I6962">
        <v>40.5</v>
      </c>
      <c r="K6962" t="s">
        <v>53440</v>
      </c>
      <c r="L6962">
        <v>73265</v>
      </c>
      <c r="M6962">
        <v>0</v>
      </c>
      <c r="N6962" t="s">
        <v>9507</v>
      </c>
      <c r="O6962" t="s">
        <v>53441</v>
      </c>
    </row>
    <row r="6963" spans="1:15" x14ac:dyDescent="0.3">
      <c r="A6963" t="s">
        <v>53442</v>
      </c>
      <c r="B6963" t="s">
        <v>4347</v>
      </c>
      <c r="C6963" t="s">
        <v>53443</v>
      </c>
      <c r="D6963" t="s">
        <v>53444</v>
      </c>
      <c r="E6963" t="s">
        <v>53445</v>
      </c>
      <c r="F6963" t="s">
        <v>53446</v>
      </c>
      <c r="G6963" t="s">
        <v>3917</v>
      </c>
      <c r="H6963">
        <v>49.614199999999997</v>
      </c>
      <c r="I6963">
        <v>50</v>
      </c>
      <c r="K6963" t="s">
        <v>53447</v>
      </c>
      <c r="L6963">
        <v>1176</v>
      </c>
      <c r="M6963">
        <v>14167</v>
      </c>
      <c r="N6963" t="s">
        <v>13088</v>
      </c>
      <c r="O6963" t="s">
        <v>53448</v>
      </c>
    </row>
    <row r="6964" spans="1:15" x14ac:dyDescent="0.3">
      <c r="A6964" t="s">
        <v>53449</v>
      </c>
      <c r="B6964" t="s">
        <v>4226</v>
      </c>
      <c r="C6964" t="s">
        <v>53450</v>
      </c>
      <c r="D6964" t="s">
        <v>53451</v>
      </c>
      <c r="E6964" t="s">
        <v>10805</v>
      </c>
      <c r="F6964" t="s">
        <v>53452</v>
      </c>
      <c r="G6964" t="s">
        <v>3989</v>
      </c>
      <c r="H6964">
        <v>143.042</v>
      </c>
      <c r="I6964">
        <v>42.5</v>
      </c>
      <c r="K6964" t="s">
        <v>53453</v>
      </c>
      <c r="L6964">
        <v>138</v>
      </c>
      <c r="M6964">
        <v>0</v>
      </c>
      <c r="N6964" t="s">
        <v>5252</v>
      </c>
      <c r="O6964" t="s">
        <v>53454</v>
      </c>
    </row>
    <row r="6965" spans="1:15" x14ac:dyDescent="0.3">
      <c r="A6965" t="s">
        <v>53455</v>
      </c>
      <c r="B6965" t="s">
        <v>4226</v>
      </c>
      <c r="C6965" t="s">
        <v>53456</v>
      </c>
      <c r="D6965" t="s">
        <v>53457</v>
      </c>
      <c r="E6965" t="s">
        <v>10805</v>
      </c>
      <c r="F6965" t="s">
        <v>53458</v>
      </c>
      <c r="G6965" t="s">
        <v>3989</v>
      </c>
      <c r="H6965">
        <v>172.59299999999999</v>
      </c>
      <c r="I6965">
        <v>34.4</v>
      </c>
      <c r="K6965" t="s">
        <v>53459</v>
      </c>
      <c r="L6965">
        <v>708</v>
      </c>
      <c r="M6965">
        <v>0</v>
      </c>
      <c r="N6965" t="s">
        <v>5252</v>
      </c>
      <c r="O6965" t="s">
        <v>53460</v>
      </c>
    </row>
    <row r="6966" spans="1:15" x14ac:dyDescent="0.3">
      <c r="A6966" t="s">
        <v>53461</v>
      </c>
      <c r="B6966" t="s">
        <v>4226</v>
      </c>
      <c r="C6966" t="s">
        <v>53462</v>
      </c>
      <c r="D6966" t="s">
        <v>53463</v>
      </c>
      <c r="E6966" t="s">
        <v>10805</v>
      </c>
      <c r="F6966" t="s">
        <v>53464</v>
      </c>
      <c r="G6966" t="s">
        <v>3989</v>
      </c>
      <c r="H6966">
        <v>178.958</v>
      </c>
      <c r="I6966">
        <v>41.1</v>
      </c>
      <c r="K6966" t="s">
        <v>53465</v>
      </c>
      <c r="L6966">
        <v>197</v>
      </c>
      <c r="M6966">
        <v>0</v>
      </c>
      <c r="N6966" t="s">
        <v>5252</v>
      </c>
      <c r="O6966" t="s">
        <v>53466</v>
      </c>
    </row>
    <row r="6967" spans="1:15" x14ac:dyDescent="0.3">
      <c r="A6967" t="s">
        <v>53467</v>
      </c>
      <c r="B6967" t="s">
        <v>4226</v>
      </c>
      <c r="C6967" t="s">
        <v>53468</v>
      </c>
      <c r="D6967" t="s">
        <v>53469</v>
      </c>
      <c r="E6967" t="s">
        <v>10805</v>
      </c>
      <c r="F6967" t="s">
        <v>53470</v>
      </c>
      <c r="G6967" t="s">
        <v>3989</v>
      </c>
      <c r="H6967">
        <v>181.01300000000001</v>
      </c>
      <c r="I6967">
        <v>39.9</v>
      </c>
      <c r="K6967" t="s">
        <v>53471</v>
      </c>
      <c r="L6967">
        <v>323</v>
      </c>
      <c r="M6967">
        <v>0</v>
      </c>
      <c r="N6967" t="s">
        <v>5252</v>
      </c>
      <c r="O6967" t="s">
        <v>53472</v>
      </c>
    </row>
    <row r="6968" spans="1:15" x14ac:dyDescent="0.3">
      <c r="A6968" t="s">
        <v>53473</v>
      </c>
      <c r="B6968" t="s">
        <v>4226</v>
      </c>
      <c r="C6968" t="s">
        <v>53474</v>
      </c>
      <c r="D6968" t="s">
        <v>53475</v>
      </c>
      <c r="E6968" t="s">
        <v>10805</v>
      </c>
      <c r="F6968" t="s">
        <v>53476</v>
      </c>
      <c r="G6968" t="s">
        <v>3989</v>
      </c>
      <c r="H6968">
        <v>184.69</v>
      </c>
      <c r="I6968">
        <v>37.700000000000003</v>
      </c>
      <c r="K6968" t="s">
        <v>53477</v>
      </c>
      <c r="L6968">
        <v>199</v>
      </c>
      <c r="M6968">
        <v>0</v>
      </c>
      <c r="N6968" t="s">
        <v>5252</v>
      </c>
      <c r="O6968" t="s">
        <v>53478</v>
      </c>
    </row>
    <row r="6969" spans="1:15" x14ac:dyDescent="0.3">
      <c r="A6969" t="s">
        <v>53479</v>
      </c>
      <c r="B6969" t="s">
        <v>4226</v>
      </c>
      <c r="C6969" t="s">
        <v>53480</v>
      </c>
      <c r="D6969" t="s">
        <v>53481</v>
      </c>
      <c r="E6969" t="s">
        <v>10805</v>
      </c>
      <c r="F6969" t="s">
        <v>53482</v>
      </c>
      <c r="G6969" t="s">
        <v>3989</v>
      </c>
      <c r="H6969">
        <v>202.64</v>
      </c>
      <c r="I6969">
        <v>36.6</v>
      </c>
      <c r="K6969" t="s">
        <v>53483</v>
      </c>
      <c r="L6969">
        <v>452</v>
      </c>
      <c r="M6969">
        <v>0</v>
      </c>
      <c r="N6969" t="s">
        <v>5252</v>
      </c>
      <c r="O6969" t="s">
        <v>53484</v>
      </c>
    </row>
    <row r="6970" spans="1:15" x14ac:dyDescent="0.3">
      <c r="A6970" t="s">
        <v>53485</v>
      </c>
      <c r="B6970" t="s">
        <v>4226</v>
      </c>
      <c r="C6970" t="s">
        <v>53486</v>
      </c>
      <c r="D6970" t="s">
        <v>53487</v>
      </c>
      <c r="E6970" t="s">
        <v>10805</v>
      </c>
      <c r="F6970" t="s">
        <v>53488</v>
      </c>
      <c r="G6970" t="s">
        <v>3989</v>
      </c>
      <c r="H6970">
        <v>161.26400000000001</v>
      </c>
      <c r="I6970">
        <v>44.7</v>
      </c>
      <c r="K6970" t="s">
        <v>53489</v>
      </c>
      <c r="L6970">
        <v>172</v>
      </c>
      <c r="M6970">
        <v>0</v>
      </c>
      <c r="N6970" t="s">
        <v>5252</v>
      </c>
      <c r="O6970" t="s">
        <v>53490</v>
      </c>
    </row>
    <row r="6971" spans="1:15" x14ac:dyDescent="0.3">
      <c r="A6971" t="s">
        <v>53491</v>
      </c>
      <c r="B6971" t="s">
        <v>4226</v>
      </c>
      <c r="C6971" t="s">
        <v>53492</v>
      </c>
      <c r="D6971" t="s">
        <v>53493</v>
      </c>
      <c r="E6971" t="s">
        <v>10805</v>
      </c>
      <c r="F6971" t="s">
        <v>53494</v>
      </c>
      <c r="G6971" t="s">
        <v>3989</v>
      </c>
      <c r="H6971">
        <v>181.44800000000001</v>
      </c>
      <c r="I6971">
        <v>37.299999999999997</v>
      </c>
      <c r="K6971" t="s">
        <v>53495</v>
      </c>
      <c r="L6971">
        <v>240</v>
      </c>
      <c r="M6971">
        <v>0</v>
      </c>
      <c r="N6971" t="s">
        <v>5252</v>
      </c>
      <c r="O6971" t="s">
        <v>53496</v>
      </c>
    </row>
    <row r="6972" spans="1:15" x14ac:dyDescent="0.3">
      <c r="A6972" t="s">
        <v>53497</v>
      </c>
      <c r="B6972" t="s">
        <v>4226</v>
      </c>
      <c r="C6972" t="s">
        <v>53498</v>
      </c>
      <c r="D6972" t="s">
        <v>53499</v>
      </c>
      <c r="E6972" t="s">
        <v>10805</v>
      </c>
      <c r="F6972" t="s">
        <v>53500</v>
      </c>
      <c r="G6972" t="s">
        <v>3989</v>
      </c>
      <c r="H6972">
        <v>158.16800000000001</v>
      </c>
      <c r="I6972">
        <v>44.7</v>
      </c>
      <c r="K6972" t="s">
        <v>53501</v>
      </c>
      <c r="L6972">
        <v>275</v>
      </c>
      <c r="M6972">
        <v>0</v>
      </c>
      <c r="N6972" t="s">
        <v>5252</v>
      </c>
      <c r="O6972" t="s">
        <v>53502</v>
      </c>
    </row>
    <row r="6973" spans="1:15" x14ac:dyDescent="0.3">
      <c r="A6973" t="s">
        <v>53503</v>
      </c>
      <c r="B6973" t="s">
        <v>4226</v>
      </c>
      <c r="C6973" t="s">
        <v>53504</v>
      </c>
      <c r="D6973" t="s">
        <v>53505</v>
      </c>
      <c r="E6973" t="s">
        <v>10805</v>
      </c>
      <c r="F6973" t="s">
        <v>53506</v>
      </c>
      <c r="G6973" t="s">
        <v>3989</v>
      </c>
      <c r="H6973">
        <v>201.066</v>
      </c>
      <c r="I6973">
        <v>38</v>
      </c>
      <c r="K6973" t="s">
        <v>53507</v>
      </c>
      <c r="L6973">
        <v>472</v>
      </c>
      <c r="M6973">
        <v>0</v>
      </c>
      <c r="N6973" t="s">
        <v>5252</v>
      </c>
      <c r="O6973" t="s">
        <v>53508</v>
      </c>
    </row>
    <row r="6974" spans="1:15" x14ac:dyDescent="0.3">
      <c r="A6974" t="s">
        <v>53509</v>
      </c>
      <c r="B6974" t="s">
        <v>4226</v>
      </c>
      <c r="C6974" t="s">
        <v>53510</v>
      </c>
      <c r="D6974" t="s">
        <v>53511</v>
      </c>
      <c r="E6974" t="s">
        <v>10805</v>
      </c>
      <c r="F6974" t="s">
        <v>53512</v>
      </c>
      <c r="G6974" t="s">
        <v>3989</v>
      </c>
      <c r="H6974">
        <v>315.185</v>
      </c>
      <c r="I6974">
        <v>36.1</v>
      </c>
      <c r="K6974" t="s">
        <v>53513</v>
      </c>
      <c r="L6974">
        <v>813</v>
      </c>
      <c r="M6974">
        <v>0</v>
      </c>
      <c r="N6974" t="s">
        <v>5252</v>
      </c>
      <c r="O6974" t="s">
        <v>53514</v>
      </c>
    </row>
    <row r="6975" spans="1:15" x14ac:dyDescent="0.3">
      <c r="A6975" t="s">
        <v>53515</v>
      </c>
      <c r="B6975" t="s">
        <v>4226</v>
      </c>
      <c r="C6975" t="s">
        <v>53516</v>
      </c>
      <c r="D6975" t="s">
        <v>53517</v>
      </c>
      <c r="E6975" t="s">
        <v>10805</v>
      </c>
      <c r="F6975" t="s">
        <v>53518</v>
      </c>
      <c r="G6975" t="s">
        <v>3989</v>
      </c>
      <c r="H6975">
        <v>171.39</v>
      </c>
      <c r="I6975">
        <v>38.200000000000003</v>
      </c>
      <c r="K6975" t="s">
        <v>53519</v>
      </c>
      <c r="L6975">
        <v>815</v>
      </c>
      <c r="M6975">
        <v>0</v>
      </c>
      <c r="N6975" t="s">
        <v>5252</v>
      </c>
      <c r="O6975" t="s">
        <v>53520</v>
      </c>
    </row>
    <row r="6976" spans="1:15" x14ac:dyDescent="0.3">
      <c r="A6976" t="s">
        <v>53521</v>
      </c>
      <c r="B6976" t="s">
        <v>4226</v>
      </c>
      <c r="C6976" t="s">
        <v>53522</v>
      </c>
      <c r="D6976" t="s">
        <v>53523</v>
      </c>
      <c r="E6976" t="s">
        <v>10805</v>
      </c>
      <c r="F6976" t="s">
        <v>53524</v>
      </c>
      <c r="G6976" t="s">
        <v>3989</v>
      </c>
      <c r="H6976">
        <v>211.041</v>
      </c>
      <c r="I6976">
        <v>38</v>
      </c>
      <c r="K6976" t="s">
        <v>53525</v>
      </c>
      <c r="L6976">
        <v>1149</v>
      </c>
      <c r="M6976">
        <v>0</v>
      </c>
      <c r="N6976" t="s">
        <v>5252</v>
      </c>
      <c r="O6976" t="s">
        <v>53526</v>
      </c>
    </row>
    <row r="6977" spans="1:16" x14ac:dyDescent="0.3">
      <c r="A6977" t="s">
        <v>53527</v>
      </c>
      <c r="B6977" t="s">
        <v>4226</v>
      </c>
      <c r="C6977" t="s">
        <v>53528</v>
      </c>
      <c r="D6977" t="s">
        <v>53529</v>
      </c>
      <c r="E6977" t="s">
        <v>10805</v>
      </c>
      <c r="F6977" t="s">
        <v>53530</v>
      </c>
      <c r="G6977" t="s">
        <v>3989</v>
      </c>
      <c r="H6977">
        <v>191.31299999999999</v>
      </c>
      <c r="I6977">
        <v>42.1</v>
      </c>
      <c r="K6977" t="s">
        <v>53531</v>
      </c>
      <c r="L6977">
        <v>202</v>
      </c>
      <c r="M6977">
        <v>0</v>
      </c>
      <c r="N6977" t="s">
        <v>5252</v>
      </c>
      <c r="O6977" t="s">
        <v>53532</v>
      </c>
    </row>
    <row r="6978" spans="1:16" x14ac:dyDescent="0.3">
      <c r="A6978" t="s">
        <v>53533</v>
      </c>
      <c r="B6978" t="s">
        <v>4226</v>
      </c>
      <c r="C6978" t="s">
        <v>53534</v>
      </c>
      <c r="D6978" t="s">
        <v>53535</v>
      </c>
      <c r="E6978" t="s">
        <v>10805</v>
      </c>
      <c r="F6978" t="s">
        <v>53536</v>
      </c>
      <c r="G6978" t="s">
        <v>3989</v>
      </c>
      <c r="H6978">
        <v>206.441</v>
      </c>
      <c r="I6978">
        <v>39.5</v>
      </c>
      <c r="K6978" t="s">
        <v>53537</v>
      </c>
      <c r="L6978">
        <v>267</v>
      </c>
      <c r="M6978">
        <v>0</v>
      </c>
      <c r="N6978" t="s">
        <v>5252</v>
      </c>
      <c r="O6978" t="s">
        <v>53538</v>
      </c>
    </row>
    <row r="6979" spans="1:16" x14ac:dyDescent="0.3">
      <c r="A6979" t="s">
        <v>53539</v>
      </c>
      <c r="B6979" t="s">
        <v>4226</v>
      </c>
      <c r="C6979" t="s">
        <v>53540</v>
      </c>
      <c r="D6979" t="s">
        <v>53541</v>
      </c>
      <c r="E6979" t="s">
        <v>10805</v>
      </c>
      <c r="F6979" t="s">
        <v>53542</v>
      </c>
      <c r="G6979" t="s">
        <v>3989</v>
      </c>
      <c r="H6979">
        <v>177.49600000000001</v>
      </c>
      <c r="I6979">
        <v>37.9</v>
      </c>
      <c r="K6979" t="s">
        <v>53543</v>
      </c>
      <c r="L6979">
        <v>4151</v>
      </c>
      <c r="M6979">
        <v>0</v>
      </c>
      <c r="N6979" t="s">
        <v>5252</v>
      </c>
      <c r="O6979" t="s">
        <v>53544</v>
      </c>
    </row>
    <row r="6980" spans="1:16" x14ac:dyDescent="0.3">
      <c r="A6980" t="s">
        <v>53545</v>
      </c>
      <c r="B6980" t="s">
        <v>4226</v>
      </c>
      <c r="C6980" t="s">
        <v>53546</v>
      </c>
      <c r="D6980" t="s">
        <v>53547</v>
      </c>
      <c r="E6980" t="s">
        <v>10805</v>
      </c>
      <c r="F6980" t="s">
        <v>53548</v>
      </c>
      <c r="G6980" t="s">
        <v>3989</v>
      </c>
      <c r="H6980">
        <v>209.86199999999999</v>
      </c>
      <c r="I6980">
        <v>41.6</v>
      </c>
      <c r="K6980" t="s">
        <v>53549</v>
      </c>
      <c r="L6980">
        <v>553</v>
      </c>
      <c r="M6980">
        <v>0</v>
      </c>
      <c r="N6980" t="s">
        <v>5252</v>
      </c>
      <c r="O6980" t="s">
        <v>53550</v>
      </c>
    </row>
    <row r="6981" spans="1:16" x14ac:dyDescent="0.3">
      <c r="A6981" t="s">
        <v>53551</v>
      </c>
      <c r="B6981" t="s">
        <v>4226</v>
      </c>
      <c r="C6981" t="s">
        <v>53552</v>
      </c>
      <c r="D6981" t="s">
        <v>53553</v>
      </c>
      <c r="E6981" t="s">
        <v>10805</v>
      </c>
      <c r="F6981" t="s">
        <v>53554</v>
      </c>
      <c r="G6981" t="s">
        <v>3989</v>
      </c>
      <c r="H6981">
        <v>229.101</v>
      </c>
      <c r="I6981">
        <v>40</v>
      </c>
      <c r="K6981" t="s">
        <v>53555</v>
      </c>
      <c r="L6981">
        <v>889</v>
      </c>
      <c r="M6981">
        <v>0</v>
      </c>
      <c r="N6981" t="s">
        <v>5252</v>
      </c>
      <c r="O6981" t="s">
        <v>53556</v>
      </c>
    </row>
    <row r="6982" spans="1:16" x14ac:dyDescent="0.3">
      <c r="A6982" t="s">
        <v>53557</v>
      </c>
      <c r="B6982" t="s">
        <v>3984</v>
      </c>
      <c r="C6982" t="s">
        <v>53326</v>
      </c>
      <c r="D6982" t="s">
        <v>53558</v>
      </c>
      <c r="E6982" t="s">
        <v>53328</v>
      </c>
      <c r="F6982" t="s">
        <v>53559</v>
      </c>
      <c r="G6982" t="s">
        <v>3917</v>
      </c>
      <c r="H6982">
        <v>57.894399999999997</v>
      </c>
      <c r="I6982">
        <v>51.667900000000003</v>
      </c>
      <c r="J6982" t="s">
        <v>53560</v>
      </c>
      <c r="K6982" t="s">
        <v>53561</v>
      </c>
      <c r="L6982">
        <v>485</v>
      </c>
      <c r="M6982">
        <v>0</v>
      </c>
      <c r="N6982" t="s">
        <v>25444</v>
      </c>
      <c r="O6982" t="s">
        <v>53562</v>
      </c>
    </row>
    <row r="6983" spans="1:16" x14ac:dyDescent="0.3">
      <c r="A6983" t="s">
        <v>53563</v>
      </c>
      <c r="B6983" t="s">
        <v>3984</v>
      </c>
      <c r="C6983" t="s">
        <v>53564</v>
      </c>
      <c r="D6983" t="s">
        <v>53565</v>
      </c>
      <c r="E6983" t="s">
        <v>53566</v>
      </c>
      <c r="F6983" t="s">
        <v>53567</v>
      </c>
      <c r="G6983" t="s">
        <v>3917</v>
      </c>
      <c r="H6983">
        <v>31.6419</v>
      </c>
      <c r="I6983">
        <v>48.6</v>
      </c>
      <c r="K6983" t="s">
        <v>53568</v>
      </c>
      <c r="L6983">
        <v>68</v>
      </c>
      <c r="M6983">
        <v>0</v>
      </c>
      <c r="N6983" t="s">
        <v>8211</v>
      </c>
      <c r="O6983" t="s">
        <v>53569</v>
      </c>
    </row>
    <row r="6984" spans="1:16" x14ac:dyDescent="0.3">
      <c r="A6984" t="s">
        <v>53570</v>
      </c>
      <c r="B6984" t="s">
        <v>4443</v>
      </c>
      <c r="C6984" t="s">
        <v>53571</v>
      </c>
      <c r="D6984" t="s">
        <v>53572</v>
      </c>
      <c r="E6984" t="s">
        <v>53573</v>
      </c>
      <c r="F6984" t="s">
        <v>53574</v>
      </c>
      <c r="G6984" t="s">
        <v>3989</v>
      </c>
      <c r="H6984">
        <v>3017.11</v>
      </c>
      <c r="I6984">
        <v>44.2</v>
      </c>
      <c r="K6984" t="s">
        <v>53575</v>
      </c>
      <c r="L6984">
        <v>2147</v>
      </c>
      <c r="M6984">
        <v>50326</v>
      </c>
      <c r="N6984" t="s">
        <v>8211</v>
      </c>
      <c r="O6984" t="s">
        <v>53576</v>
      </c>
      <c r="P6984" t="s">
        <v>53577</v>
      </c>
    </row>
    <row r="6985" spans="1:16" x14ac:dyDescent="0.3">
      <c r="A6985" t="s">
        <v>53578</v>
      </c>
      <c r="B6985" t="s">
        <v>4367</v>
      </c>
      <c r="C6985" t="s">
        <v>53579</v>
      </c>
      <c r="D6985" t="s">
        <v>53580</v>
      </c>
      <c r="E6985" t="s">
        <v>53581</v>
      </c>
      <c r="F6985" t="s">
        <v>53582</v>
      </c>
      <c r="G6985" t="s">
        <v>3917</v>
      </c>
      <c r="H6985">
        <v>1680.37</v>
      </c>
      <c r="I6985">
        <v>34.299999999999997</v>
      </c>
      <c r="K6985" t="s">
        <v>53583</v>
      </c>
      <c r="L6985">
        <v>38550</v>
      </c>
      <c r="M6985">
        <v>0</v>
      </c>
      <c r="N6985" t="s">
        <v>5252</v>
      </c>
      <c r="O6985" t="s">
        <v>53584</v>
      </c>
    </row>
    <row r="6986" spans="1:16" x14ac:dyDescent="0.3">
      <c r="A6986" t="s">
        <v>53585</v>
      </c>
      <c r="B6986" t="s">
        <v>4267</v>
      </c>
      <c r="C6986" t="s">
        <v>53586</v>
      </c>
      <c r="D6986" t="s">
        <v>53587</v>
      </c>
      <c r="E6986" t="s">
        <v>53588</v>
      </c>
      <c r="F6986" t="s">
        <v>53589</v>
      </c>
      <c r="G6986" t="s">
        <v>3917</v>
      </c>
      <c r="H6986">
        <v>406.637</v>
      </c>
      <c r="I6986">
        <v>33.700000000000003</v>
      </c>
      <c r="K6986" t="s">
        <v>53590</v>
      </c>
      <c r="L6986">
        <v>101352</v>
      </c>
      <c r="M6986">
        <v>0</v>
      </c>
      <c r="N6986" t="s">
        <v>5252</v>
      </c>
      <c r="O6986" t="s">
        <v>53591</v>
      </c>
    </row>
    <row r="6987" spans="1:16" x14ac:dyDescent="0.3">
      <c r="A6987" t="s">
        <v>53592</v>
      </c>
      <c r="B6987" t="s">
        <v>4347</v>
      </c>
      <c r="C6987" t="s">
        <v>53593</v>
      </c>
      <c r="D6987" t="s">
        <v>53594</v>
      </c>
      <c r="E6987" t="s">
        <v>39370</v>
      </c>
      <c r="F6987" t="s">
        <v>53595</v>
      </c>
      <c r="G6987" t="s">
        <v>3917</v>
      </c>
      <c r="H6987">
        <v>33.903300000000002</v>
      </c>
      <c r="I6987">
        <v>46.6</v>
      </c>
      <c r="K6987" t="s">
        <v>53596</v>
      </c>
      <c r="L6987">
        <v>3948</v>
      </c>
      <c r="M6987">
        <v>0</v>
      </c>
      <c r="N6987" t="s">
        <v>39497</v>
      </c>
      <c r="O6987" t="s">
        <v>53597</v>
      </c>
    </row>
    <row r="6988" spans="1:16" x14ac:dyDescent="0.3">
      <c r="A6988" t="s">
        <v>53598</v>
      </c>
      <c r="B6988" t="s">
        <v>4226</v>
      </c>
      <c r="C6988" t="s">
        <v>53599</v>
      </c>
      <c r="D6988" t="s">
        <v>53600</v>
      </c>
      <c r="E6988" t="s">
        <v>13946</v>
      </c>
      <c r="F6988" t="s">
        <v>53601</v>
      </c>
      <c r="G6988" t="s">
        <v>3989</v>
      </c>
      <c r="H6988">
        <v>17.879000000000001</v>
      </c>
      <c r="I6988">
        <v>58.5</v>
      </c>
      <c r="K6988" t="s">
        <v>53602</v>
      </c>
      <c r="L6988">
        <v>22985</v>
      </c>
      <c r="M6988">
        <v>0</v>
      </c>
      <c r="N6988" t="s">
        <v>39497</v>
      </c>
      <c r="O6988" t="s">
        <v>53603</v>
      </c>
    </row>
    <row r="6989" spans="1:16" x14ac:dyDescent="0.3">
      <c r="A6989" t="s">
        <v>53604</v>
      </c>
      <c r="B6989" t="s">
        <v>4347</v>
      </c>
      <c r="C6989" t="s">
        <v>53605</v>
      </c>
      <c r="D6989" t="s">
        <v>53606</v>
      </c>
      <c r="E6989" t="s">
        <v>39370</v>
      </c>
      <c r="F6989" t="s">
        <v>53607</v>
      </c>
      <c r="G6989" t="s">
        <v>3917</v>
      </c>
      <c r="H6989">
        <v>48.169499999999999</v>
      </c>
      <c r="I6989">
        <v>46.7</v>
      </c>
      <c r="K6989" t="s">
        <v>53608</v>
      </c>
      <c r="L6989">
        <v>15174</v>
      </c>
      <c r="M6989">
        <v>0</v>
      </c>
      <c r="N6989" t="s">
        <v>39497</v>
      </c>
      <c r="O6989" t="s">
        <v>53609</v>
      </c>
    </row>
    <row r="6990" spans="1:16" x14ac:dyDescent="0.3">
      <c r="A6990" t="s">
        <v>53610</v>
      </c>
      <c r="B6990" t="s">
        <v>4347</v>
      </c>
      <c r="C6990" t="s">
        <v>53611</v>
      </c>
      <c r="D6990" t="s">
        <v>53612</v>
      </c>
      <c r="E6990" t="s">
        <v>39370</v>
      </c>
      <c r="F6990" t="s">
        <v>53613</v>
      </c>
      <c r="G6990" t="s">
        <v>3917</v>
      </c>
      <c r="H6990">
        <v>60.416400000000003</v>
      </c>
      <c r="I6990">
        <v>45.6</v>
      </c>
      <c r="K6990" t="s">
        <v>53614</v>
      </c>
      <c r="L6990">
        <v>29707</v>
      </c>
      <c r="M6990">
        <v>0</v>
      </c>
      <c r="N6990" t="s">
        <v>39497</v>
      </c>
      <c r="O6990" t="s">
        <v>53615</v>
      </c>
    </row>
    <row r="6991" spans="1:16" x14ac:dyDescent="0.3">
      <c r="A6991" t="s">
        <v>53616</v>
      </c>
      <c r="B6991" t="s">
        <v>4347</v>
      </c>
      <c r="C6991" t="s">
        <v>53617</v>
      </c>
      <c r="D6991" t="s">
        <v>53618</v>
      </c>
      <c r="E6991" t="s">
        <v>39370</v>
      </c>
      <c r="F6991" t="s">
        <v>53619</v>
      </c>
      <c r="G6991" t="s">
        <v>3917</v>
      </c>
      <c r="H6991">
        <v>45.014699999999998</v>
      </c>
      <c r="I6991">
        <v>46.6</v>
      </c>
      <c r="K6991" t="s">
        <v>53620</v>
      </c>
      <c r="L6991">
        <v>23763</v>
      </c>
      <c r="M6991">
        <v>0</v>
      </c>
      <c r="N6991" t="s">
        <v>39497</v>
      </c>
      <c r="O6991" t="s">
        <v>53621</v>
      </c>
    </row>
    <row r="6992" spans="1:16" x14ac:dyDescent="0.3">
      <c r="A6992" t="s">
        <v>53622</v>
      </c>
      <c r="B6992" t="s">
        <v>4347</v>
      </c>
      <c r="C6992" t="s">
        <v>53623</v>
      </c>
      <c r="D6992" t="s">
        <v>53624</v>
      </c>
      <c r="E6992" t="s">
        <v>39370</v>
      </c>
      <c r="F6992" t="s">
        <v>53625</v>
      </c>
      <c r="G6992" t="s">
        <v>3917</v>
      </c>
      <c r="H6992">
        <v>58.963700000000003</v>
      </c>
      <c r="I6992">
        <v>46.6</v>
      </c>
      <c r="K6992" t="s">
        <v>53626</v>
      </c>
      <c r="L6992">
        <v>39733</v>
      </c>
      <c r="M6992">
        <v>0</v>
      </c>
      <c r="N6992" t="s">
        <v>39497</v>
      </c>
      <c r="O6992" t="s">
        <v>53627</v>
      </c>
    </row>
    <row r="6993" spans="1:15" x14ac:dyDescent="0.3">
      <c r="A6993" t="s">
        <v>53628</v>
      </c>
      <c r="B6993" t="s">
        <v>4226</v>
      </c>
      <c r="D6993" t="s">
        <v>53629</v>
      </c>
      <c r="E6993" t="s">
        <v>13946</v>
      </c>
      <c r="F6993" t="s">
        <v>53630</v>
      </c>
      <c r="G6993" t="s">
        <v>3989</v>
      </c>
      <c r="H6993">
        <v>27.073899999999998</v>
      </c>
      <c r="I6993">
        <v>34.299999999999997</v>
      </c>
      <c r="K6993" t="s">
        <v>53631</v>
      </c>
      <c r="L6993">
        <v>4259</v>
      </c>
      <c r="M6993">
        <v>0</v>
      </c>
      <c r="N6993" t="s">
        <v>13949</v>
      </c>
      <c r="O6993" t="s">
        <v>53632</v>
      </c>
    </row>
    <row r="6994" spans="1:15" x14ac:dyDescent="0.3">
      <c r="A6994" t="s">
        <v>53633</v>
      </c>
      <c r="B6994" t="s">
        <v>4226</v>
      </c>
      <c r="D6994" t="s">
        <v>53634</v>
      </c>
      <c r="E6994" t="s">
        <v>13946</v>
      </c>
      <c r="F6994" t="s">
        <v>53635</v>
      </c>
      <c r="G6994" t="s">
        <v>3989</v>
      </c>
      <c r="H6994">
        <v>211.184</v>
      </c>
      <c r="I6994">
        <v>34.200000000000003</v>
      </c>
      <c r="K6994" t="s">
        <v>53636</v>
      </c>
      <c r="L6994">
        <v>93836</v>
      </c>
      <c r="M6994">
        <v>0</v>
      </c>
      <c r="N6994" t="s">
        <v>13949</v>
      </c>
      <c r="O6994" t="s">
        <v>53637</v>
      </c>
    </row>
    <row r="6995" spans="1:15" x14ac:dyDescent="0.3">
      <c r="A6995" t="s">
        <v>53638</v>
      </c>
      <c r="B6995" t="s">
        <v>4226</v>
      </c>
      <c r="D6995" t="s">
        <v>53639</v>
      </c>
      <c r="E6995" t="s">
        <v>13946</v>
      </c>
      <c r="F6995" t="s">
        <v>53640</v>
      </c>
      <c r="G6995" t="s">
        <v>3989</v>
      </c>
      <c r="H6995">
        <v>319.55900000000003</v>
      </c>
      <c r="I6995">
        <v>35.5</v>
      </c>
      <c r="K6995" t="s">
        <v>53641</v>
      </c>
      <c r="L6995">
        <v>166845</v>
      </c>
      <c r="M6995">
        <v>0</v>
      </c>
      <c r="N6995" t="s">
        <v>13949</v>
      </c>
      <c r="O6995" t="s">
        <v>53642</v>
      </c>
    </row>
    <row r="6996" spans="1:15" x14ac:dyDescent="0.3">
      <c r="A6996" t="s">
        <v>53643</v>
      </c>
      <c r="B6996" t="s">
        <v>4226</v>
      </c>
      <c r="C6996" t="s">
        <v>53644</v>
      </c>
      <c r="D6996" t="s">
        <v>53645</v>
      </c>
      <c r="E6996" t="s">
        <v>13946</v>
      </c>
      <c r="F6996" t="s">
        <v>53646</v>
      </c>
      <c r="G6996" t="s">
        <v>3989</v>
      </c>
      <c r="H6996">
        <v>342.95699999999999</v>
      </c>
      <c r="I6996">
        <v>32.700000000000003</v>
      </c>
      <c r="K6996" t="s">
        <v>53647</v>
      </c>
      <c r="L6996">
        <v>246488</v>
      </c>
      <c r="M6996">
        <v>0</v>
      </c>
      <c r="N6996" t="s">
        <v>13949</v>
      </c>
      <c r="O6996" t="s">
        <v>53648</v>
      </c>
    </row>
    <row r="6997" spans="1:15" x14ac:dyDescent="0.3">
      <c r="A6997" t="s">
        <v>53649</v>
      </c>
      <c r="B6997" t="s">
        <v>4226</v>
      </c>
      <c r="C6997" t="s">
        <v>53650</v>
      </c>
      <c r="D6997" t="s">
        <v>53651</v>
      </c>
      <c r="E6997" t="s">
        <v>13946</v>
      </c>
      <c r="F6997" t="s">
        <v>53652</v>
      </c>
      <c r="G6997" t="s">
        <v>3989</v>
      </c>
      <c r="H6997">
        <v>270.73500000000001</v>
      </c>
      <c r="I6997">
        <v>35.5</v>
      </c>
      <c r="K6997" t="s">
        <v>53653</v>
      </c>
      <c r="L6997">
        <v>317329</v>
      </c>
      <c r="M6997">
        <v>0</v>
      </c>
      <c r="N6997" t="s">
        <v>13949</v>
      </c>
      <c r="O6997" t="s">
        <v>53654</v>
      </c>
    </row>
    <row r="6998" spans="1:15" x14ac:dyDescent="0.3">
      <c r="A6998" t="s">
        <v>53655</v>
      </c>
      <c r="B6998" t="s">
        <v>4226</v>
      </c>
      <c r="C6998" t="s">
        <v>53656</v>
      </c>
      <c r="D6998" t="s">
        <v>53657</v>
      </c>
      <c r="E6998" t="s">
        <v>13946</v>
      </c>
      <c r="F6998" t="s">
        <v>53658</v>
      </c>
      <c r="G6998" t="s">
        <v>3989</v>
      </c>
      <c r="H6998">
        <v>351.77800000000002</v>
      </c>
      <c r="I6998">
        <v>32.799999999999997</v>
      </c>
      <c r="K6998" t="s">
        <v>53659</v>
      </c>
      <c r="L6998">
        <v>237628</v>
      </c>
      <c r="M6998">
        <v>0</v>
      </c>
      <c r="N6998" t="s">
        <v>13949</v>
      </c>
      <c r="O6998" t="s">
        <v>53660</v>
      </c>
    </row>
    <row r="6999" spans="1:15" x14ac:dyDescent="0.3">
      <c r="A6999" t="s">
        <v>53661</v>
      </c>
      <c r="B6999" t="s">
        <v>4226</v>
      </c>
      <c r="C6999" t="s">
        <v>10130</v>
      </c>
      <c r="D6999" t="s">
        <v>53662</v>
      </c>
      <c r="E6999" t="s">
        <v>13946</v>
      </c>
      <c r="F6999" t="s">
        <v>53663</v>
      </c>
      <c r="G6999" t="s">
        <v>3989</v>
      </c>
      <c r="H6999">
        <v>232.96899999999999</v>
      </c>
      <c r="I6999">
        <v>31.7</v>
      </c>
      <c r="K6999" t="s">
        <v>53664</v>
      </c>
      <c r="L6999">
        <v>114536</v>
      </c>
      <c r="M6999">
        <v>0</v>
      </c>
      <c r="N6999" t="s">
        <v>13949</v>
      </c>
      <c r="O6999" t="s">
        <v>53665</v>
      </c>
    </row>
    <row r="7000" spans="1:15" x14ac:dyDescent="0.3">
      <c r="A7000" t="s">
        <v>53666</v>
      </c>
      <c r="B7000" t="s">
        <v>4226</v>
      </c>
      <c r="C7000" t="s">
        <v>53667</v>
      </c>
      <c r="D7000" t="s">
        <v>53668</v>
      </c>
      <c r="E7000" t="s">
        <v>13946</v>
      </c>
      <c r="F7000" t="s">
        <v>53669</v>
      </c>
      <c r="G7000" t="s">
        <v>3989</v>
      </c>
      <c r="H7000">
        <v>238.32499999999999</v>
      </c>
      <c r="I7000">
        <v>31.3</v>
      </c>
      <c r="K7000" t="s">
        <v>53670</v>
      </c>
      <c r="L7000">
        <v>151486</v>
      </c>
      <c r="M7000">
        <v>0</v>
      </c>
      <c r="N7000" t="s">
        <v>13949</v>
      </c>
      <c r="O7000" t="s">
        <v>53671</v>
      </c>
    </row>
    <row r="7001" spans="1:15" x14ac:dyDescent="0.3">
      <c r="A7001" t="s">
        <v>53672</v>
      </c>
      <c r="B7001" t="s">
        <v>4226</v>
      </c>
      <c r="D7001" t="s">
        <v>53673</v>
      </c>
      <c r="E7001" t="s">
        <v>13946</v>
      </c>
      <c r="F7001" t="s">
        <v>53674</v>
      </c>
      <c r="G7001" t="s">
        <v>3989</v>
      </c>
      <c r="H7001">
        <v>9.9862900000000003</v>
      </c>
      <c r="I7001">
        <v>37.299999999999997</v>
      </c>
      <c r="K7001" t="s">
        <v>53675</v>
      </c>
      <c r="L7001">
        <v>28043</v>
      </c>
      <c r="M7001">
        <v>0</v>
      </c>
      <c r="N7001" t="s">
        <v>13949</v>
      </c>
      <c r="O7001" t="s">
        <v>53676</v>
      </c>
    </row>
    <row r="7002" spans="1:15" x14ac:dyDescent="0.3">
      <c r="A7002" t="s">
        <v>53677</v>
      </c>
      <c r="B7002" t="s">
        <v>4226</v>
      </c>
      <c r="D7002" t="s">
        <v>53678</v>
      </c>
      <c r="E7002" t="s">
        <v>13946</v>
      </c>
      <c r="F7002" t="s">
        <v>53679</v>
      </c>
      <c r="G7002" t="s">
        <v>3989</v>
      </c>
      <c r="H7002">
        <v>7.4229799999999999</v>
      </c>
      <c r="I7002">
        <v>38.700000000000003</v>
      </c>
      <c r="K7002" t="s">
        <v>53680</v>
      </c>
      <c r="L7002">
        <v>21683</v>
      </c>
      <c r="M7002">
        <v>0</v>
      </c>
      <c r="N7002" t="s">
        <v>13949</v>
      </c>
      <c r="O7002" t="s">
        <v>53681</v>
      </c>
    </row>
    <row r="7003" spans="1:15" x14ac:dyDescent="0.3">
      <c r="A7003" t="s">
        <v>53682</v>
      </c>
      <c r="B7003" t="s">
        <v>4226</v>
      </c>
      <c r="D7003" t="s">
        <v>53683</v>
      </c>
      <c r="E7003" t="s">
        <v>13946</v>
      </c>
      <c r="F7003" t="s">
        <v>53684</v>
      </c>
      <c r="G7003" t="s">
        <v>3989</v>
      </c>
      <c r="H7003">
        <v>55.887300000000003</v>
      </c>
      <c r="I7003">
        <v>36.6</v>
      </c>
      <c r="K7003" t="s">
        <v>53685</v>
      </c>
      <c r="L7003">
        <v>174468</v>
      </c>
      <c r="M7003">
        <v>0</v>
      </c>
      <c r="N7003" t="s">
        <v>13949</v>
      </c>
      <c r="O7003" t="s">
        <v>53686</v>
      </c>
    </row>
    <row r="7004" spans="1:15" x14ac:dyDescent="0.3">
      <c r="A7004" t="s">
        <v>53687</v>
      </c>
      <c r="B7004" t="s">
        <v>4226</v>
      </c>
      <c r="D7004" t="s">
        <v>53688</v>
      </c>
      <c r="E7004" t="s">
        <v>13946</v>
      </c>
      <c r="F7004" t="s">
        <v>53689</v>
      </c>
      <c r="G7004" t="s">
        <v>3989</v>
      </c>
      <c r="H7004">
        <v>93.159400000000005</v>
      </c>
      <c r="I7004">
        <v>35.700000000000003</v>
      </c>
      <c r="K7004" t="s">
        <v>53690</v>
      </c>
      <c r="L7004">
        <v>270513</v>
      </c>
      <c r="M7004">
        <v>0</v>
      </c>
      <c r="N7004" t="s">
        <v>13949</v>
      </c>
      <c r="O7004" t="s">
        <v>53691</v>
      </c>
    </row>
    <row r="7005" spans="1:15" x14ac:dyDescent="0.3">
      <c r="A7005" t="s">
        <v>53692</v>
      </c>
      <c r="B7005" t="s">
        <v>4226</v>
      </c>
      <c r="D7005" t="s">
        <v>53693</v>
      </c>
      <c r="E7005" t="s">
        <v>13946</v>
      </c>
      <c r="F7005" t="s">
        <v>53694</v>
      </c>
      <c r="G7005" t="s">
        <v>3989</v>
      </c>
      <c r="H7005">
        <v>21.822099999999999</v>
      </c>
      <c r="I7005">
        <v>34</v>
      </c>
      <c r="K7005" t="s">
        <v>53695</v>
      </c>
      <c r="L7005">
        <v>70158</v>
      </c>
      <c r="M7005">
        <v>0</v>
      </c>
      <c r="N7005" t="s">
        <v>13949</v>
      </c>
      <c r="O7005" t="s">
        <v>53696</v>
      </c>
    </row>
    <row r="7006" spans="1:15" x14ac:dyDescent="0.3">
      <c r="A7006" t="s">
        <v>53697</v>
      </c>
      <c r="B7006" t="s">
        <v>4226</v>
      </c>
      <c r="C7006" t="s">
        <v>26240</v>
      </c>
      <c r="D7006" t="s">
        <v>53698</v>
      </c>
      <c r="E7006" t="s">
        <v>13946</v>
      </c>
      <c r="F7006" t="s">
        <v>53699</v>
      </c>
      <c r="G7006" t="s">
        <v>3989</v>
      </c>
      <c r="H7006">
        <v>290.00599999999997</v>
      </c>
      <c r="I7006">
        <v>30.5</v>
      </c>
      <c r="K7006" t="s">
        <v>53700</v>
      </c>
      <c r="L7006">
        <v>373353</v>
      </c>
      <c r="M7006">
        <v>0</v>
      </c>
      <c r="N7006" t="s">
        <v>13949</v>
      </c>
      <c r="O7006" t="s">
        <v>53701</v>
      </c>
    </row>
    <row r="7007" spans="1:15" x14ac:dyDescent="0.3">
      <c r="A7007" t="s">
        <v>53702</v>
      </c>
      <c r="B7007" t="s">
        <v>4226</v>
      </c>
      <c r="D7007" t="s">
        <v>53703</v>
      </c>
      <c r="E7007" t="s">
        <v>13946</v>
      </c>
      <c r="F7007" t="s">
        <v>53704</v>
      </c>
      <c r="G7007" t="s">
        <v>3989</v>
      </c>
      <c r="H7007">
        <v>49.976999999999997</v>
      </c>
      <c r="I7007">
        <v>41.7</v>
      </c>
      <c r="K7007" t="s">
        <v>53705</v>
      </c>
      <c r="L7007">
        <v>145397</v>
      </c>
      <c r="M7007">
        <v>0</v>
      </c>
      <c r="N7007" t="s">
        <v>13949</v>
      </c>
      <c r="O7007" t="s">
        <v>53706</v>
      </c>
    </row>
    <row r="7008" spans="1:15" x14ac:dyDescent="0.3">
      <c r="A7008" t="s">
        <v>53707</v>
      </c>
      <c r="B7008" t="s">
        <v>4226</v>
      </c>
      <c r="D7008" t="s">
        <v>53708</v>
      </c>
      <c r="E7008" t="s">
        <v>13946</v>
      </c>
      <c r="F7008" t="s">
        <v>53709</v>
      </c>
      <c r="G7008" t="s">
        <v>3989</v>
      </c>
      <c r="H7008">
        <v>23.291599999999999</v>
      </c>
      <c r="I7008">
        <v>35.799999999999997</v>
      </c>
      <c r="K7008" t="s">
        <v>53710</v>
      </c>
      <c r="L7008">
        <v>75782</v>
      </c>
      <c r="M7008">
        <v>0</v>
      </c>
      <c r="N7008" t="s">
        <v>13949</v>
      </c>
      <c r="O7008" t="s">
        <v>53711</v>
      </c>
    </row>
    <row r="7009" spans="1:15" x14ac:dyDescent="0.3">
      <c r="A7009" t="s">
        <v>53712</v>
      </c>
      <c r="B7009" t="s">
        <v>4226</v>
      </c>
      <c r="D7009" t="s">
        <v>53713</v>
      </c>
      <c r="E7009" t="s">
        <v>13946</v>
      </c>
      <c r="F7009" t="s">
        <v>53714</v>
      </c>
      <c r="G7009" t="s">
        <v>3989</v>
      </c>
      <c r="H7009">
        <v>134.34399999999999</v>
      </c>
      <c r="I7009">
        <v>33.6</v>
      </c>
      <c r="K7009" t="s">
        <v>53715</v>
      </c>
      <c r="L7009">
        <v>355773</v>
      </c>
      <c r="M7009">
        <v>0</v>
      </c>
      <c r="N7009" t="s">
        <v>13949</v>
      </c>
      <c r="O7009" t="s">
        <v>53716</v>
      </c>
    </row>
    <row r="7010" spans="1:15" x14ac:dyDescent="0.3">
      <c r="A7010" t="s">
        <v>53717</v>
      </c>
      <c r="B7010" t="s">
        <v>4226</v>
      </c>
      <c r="D7010" t="s">
        <v>53718</v>
      </c>
      <c r="E7010" t="s">
        <v>13946</v>
      </c>
      <c r="F7010" t="s">
        <v>53719</v>
      </c>
      <c r="G7010" t="s">
        <v>3989</v>
      </c>
      <c r="H7010">
        <v>10.1516</v>
      </c>
      <c r="I7010">
        <v>36.299999999999997</v>
      </c>
      <c r="K7010" t="s">
        <v>53720</v>
      </c>
      <c r="L7010">
        <v>30043</v>
      </c>
      <c r="M7010">
        <v>0</v>
      </c>
      <c r="N7010" t="s">
        <v>13949</v>
      </c>
      <c r="O7010" t="s">
        <v>53721</v>
      </c>
    </row>
    <row r="7011" spans="1:15" x14ac:dyDescent="0.3">
      <c r="A7011" t="s">
        <v>53722</v>
      </c>
      <c r="B7011" t="s">
        <v>4226</v>
      </c>
      <c r="D7011" t="s">
        <v>53723</v>
      </c>
      <c r="E7011" t="s">
        <v>13946</v>
      </c>
      <c r="F7011" t="s">
        <v>53724</v>
      </c>
      <c r="G7011" t="s">
        <v>3989</v>
      </c>
      <c r="H7011">
        <v>299.601</v>
      </c>
      <c r="I7011">
        <v>33.200000000000003</v>
      </c>
      <c r="K7011" t="s">
        <v>53725</v>
      </c>
      <c r="L7011">
        <v>697061</v>
      </c>
      <c r="M7011">
        <v>0</v>
      </c>
      <c r="N7011" t="s">
        <v>13949</v>
      </c>
      <c r="O7011" t="s">
        <v>53726</v>
      </c>
    </row>
    <row r="7012" spans="1:15" x14ac:dyDescent="0.3">
      <c r="A7012" t="s">
        <v>53727</v>
      </c>
      <c r="B7012" t="s">
        <v>4226</v>
      </c>
      <c r="C7012" t="s">
        <v>53728</v>
      </c>
      <c r="D7012" t="s">
        <v>53729</v>
      </c>
      <c r="E7012" t="s">
        <v>10805</v>
      </c>
      <c r="F7012" t="s">
        <v>53730</v>
      </c>
      <c r="G7012" t="s">
        <v>3989</v>
      </c>
      <c r="H7012">
        <v>165.51900000000001</v>
      </c>
      <c r="I7012">
        <v>40.799999999999997</v>
      </c>
      <c r="K7012" t="s">
        <v>53731</v>
      </c>
      <c r="L7012">
        <v>641</v>
      </c>
      <c r="M7012">
        <v>0</v>
      </c>
      <c r="N7012" t="s">
        <v>10808</v>
      </c>
      <c r="O7012" t="s">
        <v>53732</v>
      </c>
    </row>
    <row r="7013" spans="1:15" x14ac:dyDescent="0.3">
      <c r="A7013" t="s">
        <v>53733</v>
      </c>
      <c r="B7013" t="s">
        <v>4226</v>
      </c>
      <c r="C7013" t="s">
        <v>53734</v>
      </c>
      <c r="D7013" t="s">
        <v>53735</v>
      </c>
      <c r="E7013" t="s">
        <v>10805</v>
      </c>
      <c r="F7013" t="s">
        <v>53736</v>
      </c>
      <c r="G7013" t="s">
        <v>3989</v>
      </c>
      <c r="H7013">
        <v>173.041</v>
      </c>
      <c r="I7013">
        <v>42.3</v>
      </c>
      <c r="K7013" t="s">
        <v>53737</v>
      </c>
      <c r="L7013">
        <v>314</v>
      </c>
      <c r="M7013">
        <v>0</v>
      </c>
      <c r="N7013" t="s">
        <v>5252</v>
      </c>
      <c r="O7013" t="s">
        <v>53738</v>
      </c>
    </row>
    <row r="7014" spans="1:15" x14ac:dyDescent="0.3">
      <c r="A7014" t="s">
        <v>53739</v>
      </c>
      <c r="B7014" t="s">
        <v>4226</v>
      </c>
      <c r="C7014" t="s">
        <v>53740</v>
      </c>
      <c r="D7014" t="s">
        <v>53741</v>
      </c>
      <c r="E7014" t="s">
        <v>10805</v>
      </c>
      <c r="F7014" t="s">
        <v>53742</v>
      </c>
      <c r="G7014" t="s">
        <v>3989</v>
      </c>
      <c r="H7014">
        <v>149.55000000000001</v>
      </c>
      <c r="I7014">
        <v>42</v>
      </c>
      <c r="K7014" t="s">
        <v>53743</v>
      </c>
      <c r="L7014">
        <v>1709</v>
      </c>
      <c r="M7014">
        <v>0</v>
      </c>
      <c r="N7014" t="s">
        <v>5252</v>
      </c>
      <c r="O7014" t="s">
        <v>53744</v>
      </c>
    </row>
    <row r="7015" spans="1:15" x14ac:dyDescent="0.3">
      <c r="A7015" t="s">
        <v>53745</v>
      </c>
      <c r="B7015" t="s">
        <v>4226</v>
      </c>
      <c r="C7015" t="s">
        <v>53746</v>
      </c>
      <c r="D7015" t="s">
        <v>53747</v>
      </c>
      <c r="E7015" t="s">
        <v>10805</v>
      </c>
      <c r="F7015" t="s">
        <v>53748</v>
      </c>
      <c r="G7015" t="s">
        <v>3989</v>
      </c>
      <c r="H7015">
        <v>162.494</v>
      </c>
      <c r="I7015">
        <v>42</v>
      </c>
      <c r="K7015" t="s">
        <v>53749</v>
      </c>
      <c r="L7015">
        <v>2315</v>
      </c>
      <c r="M7015">
        <v>0</v>
      </c>
      <c r="N7015" t="s">
        <v>5252</v>
      </c>
      <c r="O7015" t="s">
        <v>53750</v>
      </c>
    </row>
    <row r="7016" spans="1:15" x14ac:dyDescent="0.3">
      <c r="A7016" t="s">
        <v>53751</v>
      </c>
      <c r="B7016" t="s">
        <v>4226</v>
      </c>
      <c r="C7016" t="s">
        <v>53752</v>
      </c>
      <c r="D7016" t="s">
        <v>53753</v>
      </c>
      <c r="E7016" t="s">
        <v>10805</v>
      </c>
      <c r="F7016" t="s">
        <v>53754</v>
      </c>
      <c r="G7016" t="s">
        <v>3989</v>
      </c>
      <c r="H7016">
        <v>214.13499999999999</v>
      </c>
      <c r="I7016">
        <v>36.1</v>
      </c>
      <c r="K7016" t="s">
        <v>53755</v>
      </c>
      <c r="L7016">
        <v>2309</v>
      </c>
      <c r="M7016">
        <v>0</v>
      </c>
      <c r="N7016" t="s">
        <v>5252</v>
      </c>
      <c r="O7016" t="s">
        <v>53756</v>
      </c>
    </row>
    <row r="7017" spans="1:15" x14ac:dyDescent="0.3">
      <c r="A7017" t="s">
        <v>53757</v>
      </c>
      <c r="B7017" t="s">
        <v>4226</v>
      </c>
      <c r="C7017" t="s">
        <v>53758</v>
      </c>
      <c r="D7017" t="s">
        <v>53759</v>
      </c>
      <c r="E7017" t="s">
        <v>10805</v>
      </c>
      <c r="F7017" t="s">
        <v>53760</v>
      </c>
      <c r="G7017" t="s">
        <v>3989</v>
      </c>
      <c r="H7017">
        <v>231.21899999999999</v>
      </c>
      <c r="I7017">
        <v>39.5</v>
      </c>
      <c r="K7017" t="s">
        <v>53761</v>
      </c>
      <c r="L7017">
        <v>338</v>
      </c>
      <c r="M7017">
        <v>0</v>
      </c>
      <c r="N7017" t="s">
        <v>5252</v>
      </c>
      <c r="O7017" t="s">
        <v>53762</v>
      </c>
    </row>
    <row r="7018" spans="1:15" x14ac:dyDescent="0.3">
      <c r="A7018" t="s">
        <v>53763</v>
      </c>
      <c r="B7018" t="s">
        <v>4226</v>
      </c>
      <c r="C7018" t="s">
        <v>53764</v>
      </c>
      <c r="D7018" t="s">
        <v>53765</v>
      </c>
      <c r="E7018" t="s">
        <v>10805</v>
      </c>
      <c r="F7018" t="s">
        <v>53766</v>
      </c>
      <c r="G7018" t="s">
        <v>3989</v>
      </c>
      <c r="H7018">
        <v>201.65</v>
      </c>
      <c r="I7018">
        <v>38.9</v>
      </c>
      <c r="K7018" t="s">
        <v>53767</v>
      </c>
      <c r="L7018">
        <v>272</v>
      </c>
      <c r="M7018">
        <v>0</v>
      </c>
      <c r="N7018" t="s">
        <v>5252</v>
      </c>
      <c r="O7018" t="s">
        <v>53768</v>
      </c>
    </row>
    <row r="7019" spans="1:15" x14ac:dyDescent="0.3">
      <c r="A7019" t="s">
        <v>53769</v>
      </c>
      <c r="B7019" t="s">
        <v>4226</v>
      </c>
      <c r="C7019" t="s">
        <v>53764</v>
      </c>
      <c r="D7019" t="s">
        <v>53770</v>
      </c>
      <c r="E7019" t="s">
        <v>10805</v>
      </c>
      <c r="F7019" t="s">
        <v>53771</v>
      </c>
      <c r="G7019" t="s">
        <v>3989</v>
      </c>
      <c r="H7019">
        <v>223.547</v>
      </c>
      <c r="I7019">
        <v>39.5</v>
      </c>
      <c r="K7019" t="s">
        <v>53772</v>
      </c>
      <c r="L7019">
        <v>312</v>
      </c>
      <c r="M7019">
        <v>0</v>
      </c>
      <c r="N7019" t="s">
        <v>5252</v>
      </c>
      <c r="O7019" t="s">
        <v>53773</v>
      </c>
    </row>
    <row r="7020" spans="1:15" x14ac:dyDescent="0.3">
      <c r="A7020" t="s">
        <v>53774</v>
      </c>
      <c r="B7020" t="s">
        <v>4226</v>
      </c>
      <c r="D7020" t="s">
        <v>53775</v>
      </c>
      <c r="E7020" t="s">
        <v>13946</v>
      </c>
      <c r="F7020" t="s">
        <v>53776</v>
      </c>
      <c r="G7020" t="s">
        <v>3989</v>
      </c>
      <c r="H7020">
        <v>303.46800000000002</v>
      </c>
      <c r="I7020">
        <v>35.200000000000003</v>
      </c>
      <c r="K7020" t="s">
        <v>53777</v>
      </c>
      <c r="L7020">
        <v>126023</v>
      </c>
      <c r="M7020">
        <v>0</v>
      </c>
      <c r="N7020" t="s">
        <v>13949</v>
      </c>
      <c r="O7020" t="s">
        <v>53778</v>
      </c>
    </row>
    <row r="7021" spans="1:15" x14ac:dyDescent="0.3">
      <c r="A7021" t="s">
        <v>53779</v>
      </c>
      <c r="B7021" t="s">
        <v>4226</v>
      </c>
      <c r="D7021" t="s">
        <v>53780</v>
      </c>
      <c r="E7021" t="s">
        <v>13946</v>
      </c>
      <c r="F7021" t="s">
        <v>53781</v>
      </c>
      <c r="G7021" t="s">
        <v>3989</v>
      </c>
      <c r="H7021">
        <v>256.12799999999999</v>
      </c>
      <c r="I7021">
        <v>34.700000000000003</v>
      </c>
      <c r="K7021" t="s">
        <v>53782</v>
      </c>
      <c r="L7021">
        <v>251488</v>
      </c>
      <c r="M7021">
        <v>0</v>
      </c>
      <c r="N7021" t="s">
        <v>13949</v>
      </c>
      <c r="O7021" t="s">
        <v>53783</v>
      </c>
    </row>
    <row r="7022" spans="1:15" x14ac:dyDescent="0.3">
      <c r="A7022" t="s">
        <v>53784</v>
      </c>
      <c r="B7022" t="s">
        <v>4226</v>
      </c>
      <c r="D7022" t="s">
        <v>53785</v>
      </c>
      <c r="E7022" t="s">
        <v>13946</v>
      </c>
      <c r="F7022" t="s">
        <v>53786</v>
      </c>
      <c r="G7022" t="s">
        <v>3989</v>
      </c>
      <c r="H7022">
        <v>405.99200000000002</v>
      </c>
      <c r="I7022">
        <v>34.200000000000003</v>
      </c>
      <c r="K7022" t="s">
        <v>53787</v>
      </c>
      <c r="L7022">
        <v>671777</v>
      </c>
      <c r="M7022">
        <v>0</v>
      </c>
      <c r="N7022" t="s">
        <v>13949</v>
      </c>
      <c r="O7022" t="s">
        <v>53788</v>
      </c>
    </row>
    <row r="7023" spans="1:15" x14ac:dyDescent="0.3">
      <c r="A7023" t="s">
        <v>53789</v>
      </c>
      <c r="B7023" t="s">
        <v>4226</v>
      </c>
      <c r="D7023" t="s">
        <v>53790</v>
      </c>
      <c r="E7023" t="s">
        <v>13946</v>
      </c>
      <c r="F7023" t="s">
        <v>53791</v>
      </c>
      <c r="G7023" t="s">
        <v>3989</v>
      </c>
      <c r="H7023">
        <v>305.32</v>
      </c>
      <c r="I7023">
        <v>34.1</v>
      </c>
      <c r="K7023" t="s">
        <v>53792</v>
      </c>
      <c r="L7023">
        <v>704115</v>
      </c>
      <c r="M7023">
        <v>0</v>
      </c>
      <c r="N7023" t="s">
        <v>13949</v>
      </c>
      <c r="O7023" t="s">
        <v>53793</v>
      </c>
    </row>
    <row r="7024" spans="1:15" x14ac:dyDescent="0.3">
      <c r="A7024" t="s">
        <v>53794</v>
      </c>
      <c r="B7024" t="s">
        <v>4226</v>
      </c>
      <c r="D7024" t="s">
        <v>53795</v>
      </c>
      <c r="E7024" t="s">
        <v>13946</v>
      </c>
      <c r="F7024" t="s">
        <v>53796</v>
      </c>
      <c r="G7024" t="s">
        <v>3989</v>
      </c>
      <c r="H7024">
        <v>93.036699999999996</v>
      </c>
      <c r="I7024">
        <v>36.299999999999997</v>
      </c>
      <c r="K7024" t="s">
        <v>53797</v>
      </c>
      <c r="L7024">
        <v>256062</v>
      </c>
      <c r="M7024">
        <v>0</v>
      </c>
      <c r="N7024" t="s">
        <v>13949</v>
      </c>
      <c r="O7024" t="s">
        <v>53798</v>
      </c>
    </row>
    <row r="7025" spans="1:15" x14ac:dyDescent="0.3">
      <c r="A7025" t="s">
        <v>53799</v>
      </c>
      <c r="B7025" t="s">
        <v>4226</v>
      </c>
      <c r="D7025" t="s">
        <v>53800</v>
      </c>
      <c r="E7025" t="s">
        <v>13946</v>
      </c>
      <c r="F7025" t="s">
        <v>53801</v>
      </c>
      <c r="G7025" t="s">
        <v>3989</v>
      </c>
      <c r="H7025">
        <v>188.69300000000001</v>
      </c>
      <c r="I7025">
        <v>33.5</v>
      </c>
      <c r="K7025" t="s">
        <v>53802</v>
      </c>
      <c r="L7025">
        <v>486207</v>
      </c>
      <c r="M7025">
        <v>0</v>
      </c>
      <c r="N7025" t="s">
        <v>13949</v>
      </c>
      <c r="O7025" t="s">
        <v>53803</v>
      </c>
    </row>
    <row r="7026" spans="1:15" x14ac:dyDescent="0.3">
      <c r="A7026" t="s">
        <v>53804</v>
      </c>
      <c r="B7026" t="s">
        <v>4226</v>
      </c>
      <c r="D7026" t="s">
        <v>53805</v>
      </c>
      <c r="E7026" t="s">
        <v>13946</v>
      </c>
      <c r="F7026" t="s">
        <v>53806</v>
      </c>
      <c r="G7026" t="s">
        <v>3989</v>
      </c>
      <c r="H7026">
        <v>290.25700000000001</v>
      </c>
      <c r="I7026">
        <v>33.6</v>
      </c>
      <c r="K7026" t="s">
        <v>53807</v>
      </c>
      <c r="L7026">
        <v>598975</v>
      </c>
      <c r="M7026">
        <v>0</v>
      </c>
      <c r="N7026" t="s">
        <v>13949</v>
      </c>
      <c r="O7026" t="s">
        <v>53808</v>
      </c>
    </row>
    <row r="7027" spans="1:15" x14ac:dyDescent="0.3">
      <c r="A7027" t="s">
        <v>53809</v>
      </c>
      <c r="B7027" t="s">
        <v>4226</v>
      </c>
      <c r="D7027" t="s">
        <v>53810</v>
      </c>
      <c r="E7027" t="s">
        <v>13946</v>
      </c>
      <c r="F7027" t="s">
        <v>53811</v>
      </c>
      <c r="G7027" t="s">
        <v>3989</v>
      </c>
      <c r="H7027">
        <v>343.61500000000001</v>
      </c>
      <c r="I7027">
        <v>34.4</v>
      </c>
      <c r="K7027" t="s">
        <v>53812</v>
      </c>
      <c r="L7027">
        <v>555791</v>
      </c>
      <c r="M7027">
        <v>0</v>
      </c>
      <c r="N7027" t="s">
        <v>13949</v>
      </c>
      <c r="O7027" t="s">
        <v>53813</v>
      </c>
    </row>
    <row r="7028" spans="1:15" x14ac:dyDescent="0.3">
      <c r="A7028" t="s">
        <v>53814</v>
      </c>
      <c r="B7028" t="s">
        <v>4226</v>
      </c>
      <c r="C7028" t="s">
        <v>53815</v>
      </c>
      <c r="D7028" t="s">
        <v>53816</v>
      </c>
      <c r="E7028" t="s">
        <v>10805</v>
      </c>
      <c r="F7028" t="s">
        <v>53817</v>
      </c>
      <c r="G7028" t="s">
        <v>3989</v>
      </c>
      <c r="H7028">
        <v>193.74100000000001</v>
      </c>
      <c r="I7028">
        <v>41.6</v>
      </c>
      <c r="K7028" t="s">
        <v>53818</v>
      </c>
      <c r="L7028">
        <v>78</v>
      </c>
      <c r="M7028">
        <v>0</v>
      </c>
      <c r="N7028" t="s">
        <v>5252</v>
      </c>
      <c r="O7028" t="s">
        <v>53819</v>
      </c>
    </row>
    <row r="7029" spans="1:15" x14ac:dyDescent="0.3">
      <c r="A7029" t="s">
        <v>53820</v>
      </c>
      <c r="B7029" t="s">
        <v>4226</v>
      </c>
      <c r="C7029" t="s">
        <v>53821</v>
      </c>
      <c r="D7029" t="s">
        <v>53822</v>
      </c>
      <c r="E7029" t="s">
        <v>10805</v>
      </c>
      <c r="F7029" t="s">
        <v>53823</v>
      </c>
      <c r="G7029" t="s">
        <v>3989</v>
      </c>
      <c r="H7029">
        <v>183.27699999999999</v>
      </c>
      <c r="I7029">
        <v>38.6</v>
      </c>
      <c r="K7029" t="s">
        <v>53824</v>
      </c>
      <c r="L7029">
        <v>1269</v>
      </c>
      <c r="M7029">
        <v>0</v>
      </c>
      <c r="N7029" t="s">
        <v>5252</v>
      </c>
      <c r="O7029" t="s">
        <v>53825</v>
      </c>
    </row>
    <row r="7030" spans="1:15" x14ac:dyDescent="0.3">
      <c r="A7030" t="s">
        <v>53826</v>
      </c>
      <c r="B7030" t="s">
        <v>4226</v>
      </c>
      <c r="C7030" t="s">
        <v>53827</v>
      </c>
      <c r="D7030" t="s">
        <v>53828</v>
      </c>
      <c r="E7030" t="s">
        <v>10805</v>
      </c>
      <c r="F7030" t="s">
        <v>53829</v>
      </c>
      <c r="G7030" t="s">
        <v>3989</v>
      </c>
      <c r="H7030">
        <v>321.17099999999999</v>
      </c>
      <c r="I7030">
        <v>38.200000000000003</v>
      </c>
      <c r="K7030" t="s">
        <v>53830</v>
      </c>
      <c r="L7030">
        <v>824</v>
      </c>
      <c r="M7030">
        <v>0</v>
      </c>
      <c r="N7030" t="s">
        <v>5252</v>
      </c>
      <c r="O7030" t="s">
        <v>53831</v>
      </c>
    </row>
    <row r="7031" spans="1:15" x14ac:dyDescent="0.3">
      <c r="A7031" t="s">
        <v>53832</v>
      </c>
      <c r="B7031" t="s">
        <v>4226</v>
      </c>
      <c r="D7031" t="s">
        <v>53833</v>
      </c>
      <c r="E7031" t="s">
        <v>13946</v>
      </c>
      <c r="F7031" t="s">
        <v>53834</v>
      </c>
      <c r="G7031" t="s">
        <v>3989</v>
      </c>
      <c r="H7031">
        <v>371.22</v>
      </c>
      <c r="I7031">
        <v>33</v>
      </c>
      <c r="K7031" t="s">
        <v>53835</v>
      </c>
      <c r="L7031">
        <v>474056</v>
      </c>
      <c r="M7031">
        <v>0</v>
      </c>
      <c r="N7031" t="s">
        <v>13949</v>
      </c>
      <c r="O7031" t="s">
        <v>53836</v>
      </c>
    </row>
    <row r="7032" spans="1:15" x14ac:dyDescent="0.3">
      <c r="A7032" t="s">
        <v>53837</v>
      </c>
      <c r="B7032" t="s">
        <v>4226</v>
      </c>
      <c r="D7032" t="s">
        <v>53838</v>
      </c>
      <c r="E7032" t="s">
        <v>13946</v>
      </c>
      <c r="F7032" t="s">
        <v>53839</v>
      </c>
      <c r="G7032" t="s">
        <v>3989</v>
      </c>
      <c r="H7032">
        <v>307.65100000000001</v>
      </c>
      <c r="I7032">
        <v>33.6</v>
      </c>
      <c r="K7032" t="s">
        <v>53840</v>
      </c>
      <c r="L7032">
        <v>668960</v>
      </c>
      <c r="M7032">
        <v>0</v>
      </c>
      <c r="N7032" t="s">
        <v>13949</v>
      </c>
      <c r="O7032" t="s">
        <v>53841</v>
      </c>
    </row>
    <row r="7033" spans="1:15" x14ac:dyDescent="0.3">
      <c r="A7033" t="s">
        <v>53842</v>
      </c>
      <c r="B7033" t="s">
        <v>4226</v>
      </c>
      <c r="D7033" t="s">
        <v>53843</v>
      </c>
      <c r="E7033" t="s">
        <v>13946</v>
      </c>
      <c r="F7033" t="s">
        <v>53844</v>
      </c>
      <c r="G7033" t="s">
        <v>3989</v>
      </c>
      <c r="H7033">
        <v>434.59300000000002</v>
      </c>
      <c r="I7033">
        <v>33.299999999999997</v>
      </c>
      <c r="K7033" t="s">
        <v>53845</v>
      </c>
      <c r="L7033">
        <v>227708</v>
      </c>
      <c r="M7033">
        <v>0</v>
      </c>
      <c r="N7033" t="s">
        <v>13949</v>
      </c>
      <c r="O7033" t="s">
        <v>53846</v>
      </c>
    </row>
    <row r="7034" spans="1:15" x14ac:dyDescent="0.3">
      <c r="A7034" t="s">
        <v>53847</v>
      </c>
      <c r="B7034" t="s">
        <v>4226</v>
      </c>
      <c r="D7034" t="s">
        <v>53848</v>
      </c>
      <c r="E7034" t="s">
        <v>13946</v>
      </c>
      <c r="F7034" t="s">
        <v>53849</v>
      </c>
      <c r="G7034" t="s">
        <v>3989</v>
      </c>
      <c r="H7034">
        <v>50.758400000000002</v>
      </c>
      <c r="I7034">
        <v>48.6</v>
      </c>
      <c r="K7034" t="s">
        <v>53850</v>
      </c>
      <c r="L7034">
        <v>48765</v>
      </c>
      <c r="M7034">
        <v>0</v>
      </c>
      <c r="N7034" t="s">
        <v>13949</v>
      </c>
      <c r="O7034" t="s">
        <v>53851</v>
      </c>
    </row>
    <row r="7035" spans="1:15" x14ac:dyDescent="0.3">
      <c r="A7035" t="s">
        <v>53852</v>
      </c>
      <c r="B7035" t="s">
        <v>4226</v>
      </c>
      <c r="D7035" t="s">
        <v>53853</v>
      </c>
      <c r="E7035" t="s">
        <v>13946</v>
      </c>
      <c r="F7035" t="s">
        <v>53854</v>
      </c>
      <c r="G7035" t="s">
        <v>3989</v>
      </c>
      <c r="H7035">
        <v>379.90800000000002</v>
      </c>
      <c r="I7035">
        <v>32.9</v>
      </c>
      <c r="K7035" t="s">
        <v>53855</v>
      </c>
      <c r="L7035">
        <v>373724</v>
      </c>
      <c r="M7035">
        <v>0</v>
      </c>
      <c r="N7035" t="s">
        <v>13949</v>
      </c>
      <c r="O7035" t="s">
        <v>53856</v>
      </c>
    </row>
    <row r="7036" spans="1:15" x14ac:dyDescent="0.3">
      <c r="A7036" t="s">
        <v>53857</v>
      </c>
      <c r="B7036" t="s">
        <v>4226</v>
      </c>
      <c r="D7036" t="s">
        <v>53858</v>
      </c>
      <c r="E7036" t="s">
        <v>13946</v>
      </c>
      <c r="F7036" t="s">
        <v>53859</v>
      </c>
      <c r="G7036" t="s">
        <v>3989</v>
      </c>
      <c r="H7036">
        <v>375.1</v>
      </c>
      <c r="I7036">
        <v>33.200000000000003</v>
      </c>
      <c r="K7036" t="s">
        <v>53860</v>
      </c>
      <c r="L7036">
        <v>273155</v>
      </c>
      <c r="M7036">
        <v>0</v>
      </c>
      <c r="N7036" t="s">
        <v>13949</v>
      </c>
      <c r="O7036" t="s">
        <v>53861</v>
      </c>
    </row>
    <row r="7037" spans="1:15" x14ac:dyDescent="0.3">
      <c r="A7037" t="s">
        <v>53862</v>
      </c>
      <c r="B7037" t="s">
        <v>3984</v>
      </c>
      <c r="C7037" t="s">
        <v>53863</v>
      </c>
      <c r="D7037" t="s">
        <v>53864</v>
      </c>
      <c r="E7037" t="s">
        <v>32676</v>
      </c>
      <c r="F7037" t="s">
        <v>53865</v>
      </c>
      <c r="G7037" t="s">
        <v>3917</v>
      </c>
      <c r="H7037">
        <v>37.8645</v>
      </c>
      <c r="I7037">
        <v>48.5</v>
      </c>
      <c r="K7037" t="s">
        <v>53866</v>
      </c>
      <c r="L7037">
        <v>516</v>
      </c>
      <c r="M7037">
        <v>0</v>
      </c>
      <c r="N7037" t="s">
        <v>32679</v>
      </c>
      <c r="O7037" t="s">
        <v>53867</v>
      </c>
    </row>
    <row r="7038" spans="1:15" x14ac:dyDescent="0.3">
      <c r="A7038" t="s">
        <v>53868</v>
      </c>
      <c r="B7038" t="s">
        <v>4226</v>
      </c>
      <c r="D7038" t="s">
        <v>53869</v>
      </c>
      <c r="E7038" t="s">
        <v>13946</v>
      </c>
      <c r="F7038" t="s">
        <v>53870</v>
      </c>
      <c r="G7038" t="s">
        <v>3989</v>
      </c>
      <c r="H7038">
        <v>43.4373</v>
      </c>
      <c r="I7038">
        <v>51.3</v>
      </c>
      <c r="K7038" t="s">
        <v>53871</v>
      </c>
      <c r="L7038">
        <v>45589</v>
      </c>
      <c r="M7038">
        <v>0</v>
      </c>
      <c r="N7038" t="s">
        <v>13949</v>
      </c>
      <c r="O7038" t="s">
        <v>53872</v>
      </c>
    </row>
    <row r="7039" spans="1:15" x14ac:dyDescent="0.3">
      <c r="A7039" t="s">
        <v>53873</v>
      </c>
      <c r="B7039" t="s">
        <v>4226</v>
      </c>
      <c r="D7039" t="s">
        <v>53874</v>
      </c>
      <c r="E7039" t="s">
        <v>13946</v>
      </c>
      <c r="F7039" t="s">
        <v>53875</v>
      </c>
      <c r="G7039" t="s">
        <v>3989</v>
      </c>
      <c r="H7039">
        <v>339.27499999999998</v>
      </c>
      <c r="I7039">
        <v>36</v>
      </c>
      <c r="K7039" t="s">
        <v>53876</v>
      </c>
      <c r="L7039">
        <v>101092</v>
      </c>
      <c r="M7039">
        <v>0</v>
      </c>
      <c r="N7039" t="s">
        <v>13949</v>
      </c>
      <c r="O7039" t="s">
        <v>53877</v>
      </c>
    </row>
    <row r="7040" spans="1:15" x14ac:dyDescent="0.3">
      <c r="A7040" t="s">
        <v>53878</v>
      </c>
      <c r="B7040" t="s">
        <v>4226</v>
      </c>
      <c r="D7040" t="s">
        <v>53879</v>
      </c>
      <c r="E7040" t="s">
        <v>13946</v>
      </c>
      <c r="F7040" t="s">
        <v>53880</v>
      </c>
      <c r="G7040" t="s">
        <v>3989</v>
      </c>
      <c r="H7040">
        <v>346.31599999999997</v>
      </c>
      <c r="I7040">
        <v>35.4</v>
      </c>
      <c r="K7040" t="s">
        <v>53881</v>
      </c>
      <c r="L7040">
        <v>73963</v>
      </c>
      <c r="M7040">
        <v>0</v>
      </c>
      <c r="N7040" t="s">
        <v>13949</v>
      </c>
      <c r="O7040" t="s">
        <v>53882</v>
      </c>
    </row>
    <row r="7041" spans="1:15" x14ac:dyDescent="0.3">
      <c r="A7041" t="s">
        <v>53883</v>
      </c>
      <c r="B7041" t="s">
        <v>4226</v>
      </c>
      <c r="D7041" t="s">
        <v>53884</v>
      </c>
      <c r="E7041" t="s">
        <v>13946</v>
      </c>
      <c r="F7041" t="s">
        <v>53885</v>
      </c>
      <c r="G7041" t="s">
        <v>3989</v>
      </c>
      <c r="H7041">
        <v>336.27699999999999</v>
      </c>
      <c r="I7041">
        <v>35.299999999999997</v>
      </c>
      <c r="K7041" t="s">
        <v>53886</v>
      </c>
      <c r="L7041">
        <v>133914</v>
      </c>
      <c r="M7041">
        <v>0</v>
      </c>
      <c r="N7041" t="s">
        <v>13949</v>
      </c>
      <c r="O7041" t="s">
        <v>53887</v>
      </c>
    </row>
    <row r="7042" spans="1:15" x14ac:dyDescent="0.3">
      <c r="A7042" t="s">
        <v>53888</v>
      </c>
      <c r="B7042" t="s">
        <v>4226</v>
      </c>
      <c r="D7042" t="s">
        <v>53889</v>
      </c>
      <c r="E7042" t="s">
        <v>13946</v>
      </c>
      <c r="F7042" t="s">
        <v>53890</v>
      </c>
      <c r="G7042" t="s">
        <v>3989</v>
      </c>
      <c r="H7042">
        <v>365.05799999999999</v>
      </c>
      <c r="I7042">
        <v>35.6</v>
      </c>
      <c r="K7042" t="s">
        <v>53891</v>
      </c>
      <c r="L7042">
        <v>111221</v>
      </c>
      <c r="M7042">
        <v>0</v>
      </c>
      <c r="N7042" t="s">
        <v>13949</v>
      </c>
      <c r="O7042" t="s">
        <v>53892</v>
      </c>
    </row>
    <row r="7043" spans="1:15" x14ac:dyDescent="0.3">
      <c r="A7043" t="s">
        <v>53893</v>
      </c>
      <c r="B7043" t="s">
        <v>4226</v>
      </c>
      <c r="D7043" t="s">
        <v>53894</v>
      </c>
      <c r="E7043" t="s">
        <v>13946</v>
      </c>
      <c r="F7043" t="s">
        <v>53895</v>
      </c>
      <c r="G7043" t="s">
        <v>3989</v>
      </c>
      <c r="H7043">
        <v>48.648600000000002</v>
      </c>
      <c r="I7043">
        <v>37.9</v>
      </c>
      <c r="K7043" t="s">
        <v>53896</v>
      </c>
      <c r="L7043">
        <v>156009</v>
      </c>
      <c r="M7043">
        <v>0</v>
      </c>
      <c r="N7043" t="s">
        <v>13949</v>
      </c>
      <c r="O7043" t="s">
        <v>53897</v>
      </c>
    </row>
    <row r="7044" spans="1:15" x14ac:dyDescent="0.3">
      <c r="A7044" t="s">
        <v>53898</v>
      </c>
      <c r="B7044" t="s">
        <v>4226</v>
      </c>
      <c r="D7044" t="s">
        <v>53899</v>
      </c>
      <c r="E7044" t="s">
        <v>13946</v>
      </c>
      <c r="F7044" t="s">
        <v>53900</v>
      </c>
      <c r="G7044" t="s">
        <v>3989</v>
      </c>
      <c r="H7044">
        <v>277.53199999999998</v>
      </c>
      <c r="I7044">
        <v>36.299999999999997</v>
      </c>
      <c r="K7044" t="s">
        <v>53901</v>
      </c>
      <c r="L7044">
        <v>77139</v>
      </c>
      <c r="M7044">
        <v>0</v>
      </c>
      <c r="N7044" t="s">
        <v>13949</v>
      </c>
      <c r="O7044" t="s">
        <v>53902</v>
      </c>
    </row>
    <row r="7045" spans="1:15" x14ac:dyDescent="0.3">
      <c r="A7045" t="s">
        <v>53903</v>
      </c>
      <c r="B7045" t="s">
        <v>4226</v>
      </c>
      <c r="D7045" t="s">
        <v>53904</v>
      </c>
      <c r="E7045" t="s">
        <v>13946</v>
      </c>
      <c r="F7045" t="s">
        <v>53905</v>
      </c>
      <c r="G7045" t="s">
        <v>3989</v>
      </c>
      <c r="H7045">
        <v>360.18599999999998</v>
      </c>
      <c r="I7045">
        <v>37.9</v>
      </c>
      <c r="K7045" t="s">
        <v>53906</v>
      </c>
      <c r="L7045">
        <v>370066</v>
      </c>
      <c r="M7045">
        <v>0</v>
      </c>
      <c r="N7045" t="s">
        <v>13949</v>
      </c>
      <c r="O7045" t="s">
        <v>53907</v>
      </c>
    </row>
    <row r="7046" spans="1:15" x14ac:dyDescent="0.3">
      <c r="A7046" t="s">
        <v>53908</v>
      </c>
      <c r="B7046" t="s">
        <v>4226</v>
      </c>
      <c r="D7046" t="s">
        <v>53909</v>
      </c>
      <c r="E7046" t="s">
        <v>13946</v>
      </c>
      <c r="F7046" t="s">
        <v>53910</v>
      </c>
      <c r="G7046" t="s">
        <v>3989</v>
      </c>
      <c r="H7046">
        <v>6.3742799999999997</v>
      </c>
      <c r="I7046">
        <v>42.7</v>
      </c>
      <c r="K7046" t="s">
        <v>53911</v>
      </c>
      <c r="L7046">
        <v>20517</v>
      </c>
      <c r="M7046">
        <v>0</v>
      </c>
      <c r="N7046" t="s">
        <v>13949</v>
      </c>
      <c r="O7046" t="s">
        <v>53912</v>
      </c>
    </row>
    <row r="7047" spans="1:15" x14ac:dyDescent="0.3">
      <c r="A7047" t="s">
        <v>53913</v>
      </c>
      <c r="B7047" t="s">
        <v>4226</v>
      </c>
      <c r="D7047" t="s">
        <v>53914</v>
      </c>
      <c r="E7047" t="s">
        <v>13946</v>
      </c>
      <c r="F7047" t="s">
        <v>53915</v>
      </c>
      <c r="G7047" t="s">
        <v>3989</v>
      </c>
      <c r="H7047">
        <v>3.8874399999999998</v>
      </c>
      <c r="I7047">
        <v>37.200000000000003</v>
      </c>
      <c r="K7047" t="s">
        <v>53916</v>
      </c>
      <c r="L7047">
        <v>10092</v>
      </c>
      <c r="M7047">
        <v>0</v>
      </c>
      <c r="N7047" t="s">
        <v>13949</v>
      </c>
      <c r="O7047" t="s">
        <v>53917</v>
      </c>
    </row>
    <row r="7048" spans="1:15" x14ac:dyDescent="0.3">
      <c r="A7048" t="s">
        <v>53918</v>
      </c>
      <c r="B7048" t="s">
        <v>4226</v>
      </c>
      <c r="D7048" t="s">
        <v>53919</v>
      </c>
      <c r="E7048" t="s">
        <v>13946</v>
      </c>
      <c r="F7048" t="s">
        <v>53920</v>
      </c>
      <c r="G7048" t="s">
        <v>3989</v>
      </c>
      <c r="H7048">
        <v>150.91300000000001</v>
      </c>
      <c r="I7048">
        <v>37.5</v>
      </c>
      <c r="K7048" t="s">
        <v>53921</v>
      </c>
      <c r="L7048">
        <v>419002</v>
      </c>
      <c r="M7048">
        <v>0</v>
      </c>
      <c r="N7048" t="s">
        <v>13949</v>
      </c>
      <c r="O7048" t="s">
        <v>53922</v>
      </c>
    </row>
    <row r="7049" spans="1:15" x14ac:dyDescent="0.3">
      <c r="A7049" t="s">
        <v>53923</v>
      </c>
      <c r="B7049" t="s">
        <v>4226</v>
      </c>
      <c r="D7049" t="s">
        <v>53924</v>
      </c>
      <c r="E7049" t="s">
        <v>13946</v>
      </c>
      <c r="F7049" t="s">
        <v>53925</v>
      </c>
      <c r="G7049" t="s">
        <v>3989</v>
      </c>
      <c r="H7049">
        <v>361.74900000000002</v>
      </c>
      <c r="I7049">
        <v>37.200000000000003</v>
      </c>
      <c r="K7049" t="s">
        <v>53926</v>
      </c>
      <c r="L7049">
        <v>246510</v>
      </c>
      <c r="M7049">
        <v>0</v>
      </c>
      <c r="N7049" t="s">
        <v>13949</v>
      </c>
      <c r="O7049" t="s">
        <v>53927</v>
      </c>
    </row>
    <row r="7050" spans="1:15" x14ac:dyDescent="0.3">
      <c r="A7050" t="s">
        <v>53928</v>
      </c>
      <c r="B7050" t="s">
        <v>4226</v>
      </c>
      <c r="D7050" t="s">
        <v>53929</v>
      </c>
      <c r="E7050" t="s">
        <v>13946</v>
      </c>
      <c r="F7050" t="s">
        <v>53930</v>
      </c>
      <c r="G7050" t="s">
        <v>3989</v>
      </c>
      <c r="H7050">
        <v>343.86799999999999</v>
      </c>
      <c r="I7050">
        <v>35.9</v>
      </c>
      <c r="K7050" t="s">
        <v>53931</v>
      </c>
      <c r="L7050">
        <v>143624</v>
      </c>
      <c r="M7050">
        <v>0</v>
      </c>
      <c r="N7050" t="s">
        <v>13949</v>
      </c>
      <c r="O7050" t="s">
        <v>53932</v>
      </c>
    </row>
    <row r="7051" spans="1:15" x14ac:dyDescent="0.3">
      <c r="A7051" t="s">
        <v>53933</v>
      </c>
      <c r="B7051" t="s">
        <v>4226</v>
      </c>
      <c r="D7051" t="s">
        <v>53934</v>
      </c>
      <c r="E7051" t="s">
        <v>13946</v>
      </c>
      <c r="F7051" t="s">
        <v>53935</v>
      </c>
      <c r="G7051" t="s">
        <v>3989</v>
      </c>
      <c r="H7051">
        <v>381.59399999999999</v>
      </c>
      <c r="I7051">
        <v>36.799999999999997</v>
      </c>
      <c r="K7051" t="s">
        <v>53936</v>
      </c>
      <c r="L7051">
        <v>358465</v>
      </c>
      <c r="M7051">
        <v>0</v>
      </c>
      <c r="N7051" t="s">
        <v>13949</v>
      </c>
      <c r="O7051" t="s">
        <v>53937</v>
      </c>
    </row>
    <row r="7052" spans="1:15" x14ac:dyDescent="0.3">
      <c r="A7052" t="s">
        <v>53938</v>
      </c>
      <c r="B7052" t="s">
        <v>4226</v>
      </c>
      <c r="D7052" t="s">
        <v>53939</v>
      </c>
      <c r="E7052" t="s">
        <v>13946</v>
      </c>
      <c r="F7052" t="s">
        <v>53940</v>
      </c>
      <c r="G7052" t="s">
        <v>3989</v>
      </c>
      <c r="H7052">
        <v>195.32400000000001</v>
      </c>
      <c r="I7052">
        <v>35.4</v>
      </c>
      <c r="K7052" t="s">
        <v>53941</v>
      </c>
      <c r="L7052">
        <v>480544</v>
      </c>
      <c r="M7052">
        <v>0</v>
      </c>
      <c r="N7052" t="s">
        <v>13949</v>
      </c>
      <c r="O7052" t="s">
        <v>53942</v>
      </c>
    </row>
    <row r="7053" spans="1:15" x14ac:dyDescent="0.3">
      <c r="A7053" t="s">
        <v>53943</v>
      </c>
      <c r="B7053" t="s">
        <v>4226</v>
      </c>
      <c r="D7053" t="s">
        <v>53944</v>
      </c>
      <c r="E7053" t="s">
        <v>13946</v>
      </c>
      <c r="F7053" t="s">
        <v>53945</v>
      </c>
      <c r="G7053" t="s">
        <v>3989</v>
      </c>
      <c r="H7053">
        <v>181.72200000000001</v>
      </c>
      <c r="I7053">
        <v>35.799999999999997</v>
      </c>
      <c r="K7053" t="s">
        <v>53946</v>
      </c>
      <c r="L7053">
        <v>563979</v>
      </c>
      <c r="M7053">
        <v>0</v>
      </c>
      <c r="N7053" t="s">
        <v>13949</v>
      </c>
      <c r="O7053" t="s">
        <v>53947</v>
      </c>
    </row>
    <row r="7054" spans="1:15" x14ac:dyDescent="0.3">
      <c r="A7054" t="s">
        <v>53948</v>
      </c>
      <c r="B7054" t="s">
        <v>4226</v>
      </c>
      <c r="D7054" t="s">
        <v>53949</v>
      </c>
      <c r="E7054" t="s">
        <v>13946</v>
      </c>
      <c r="F7054" t="s">
        <v>53950</v>
      </c>
      <c r="G7054" t="s">
        <v>3989</v>
      </c>
      <c r="H7054">
        <v>358.67599999999999</v>
      </c>
      <c r="I7054">
        <v>35.4</v>
      </c>
      <c r="K7054" t="s">
        <v>53951</v>
      </c>
      <c r="L7054">
        <v>258380</v>
      </c>
      <c r="M7054">
        <v>0</v>
      </c>
      <c r="N7054" t="s">
        <v>13949</v>
      </c>
      <c r="O7054" t="s">
        <v>53952</v>
      </c>
    </row>
    <row r="7055" spans="1:15" x14ac:dyDescent="0.3">
      <c r="A7055" t="s">
        <v>53953</v>
      </c>
      <c r="B7055" t="s">
        <v>4226</v>
      </c>
      <c r="D7055" t="s">
        <v>53954</v>
      </c>
      <c r="E7055" t="s">
        <v>13946</v>
      </c>
      <c r="F7055" t="s">
        <v>53955</v>
      </c>
      <c r="G7055" t="s">
        <v>3989</v>
      </c>
      <c r="H7055">
        <v>313.50299999999999</v>
      </c>
      <c r="I7055">
        <v>36</v>
      </c>
      <c r="K7055" t="s">
        <v>53956</v>
      </c>
      <c r="L7055">
        <v>482160</v>
      </c>
      <c r="M7055">
        <v>0</v>
      </c>
      <c r="N7055" t="s">
        <v>13949</v>
      </c>
      <c r="O7055" t="s">
        <v>53957</v>
      </c>
    </row>
    <row r="7056" spans="1:15" x14ac:dyDescent="0.3">
      <c r="A7056" t="s">
        <v>53958</v>
      </c>
      <c r="B7056" t="s">
        <v>4226</v>
      </c>
      <c r="D7056" t="s">
        <v>53959</v>
      </c>
      <c r="E7056" t="s">
        <v>13946</v>
      </c>
      <c r="F7056" t="s">
        <v>53960</v>
      </c>
      <c r="G7056" t="s">
        <v>3989</v>
      </c>
      <c r="H7056">
        <v>265.22899999999998</v>
      </c>
      <c r="I7056">
        <v>35.700000000000003</v>
      </c>
      <c r="K7056" t="s">
        <v>53961</v>
      </c>
      <c r="L7056">
        <v>579835</v>
      </c>
      <c r="M7056">
        <v>0</v>
      </c>
      <c r="N7056" t="s">
        <v>13949</v>
      </c>
      <c r="O7056" t="s">
        <v>53962</v>
      </c>
    </row>
    <row r="7057" spans="1:15" x14ac:dyDescent="0.3">
      <c r="A7057" t="s">
        <v>53963</v>
      </c>
      <c r="B7057" t="s">
        <v>4226</v>
      </c>
      <c r="D7057" t="s">
        <v>53964</v>
      </c>
      <c r="E7057" t="s">
        <v>13946</v>
      </c>
      <c r="F7057" t="s">
        <v>53965</v>
      </c>
      <c r="G7057" t="s">
        <v>3989</v>
      </c>
      <c r="H7057">
        <v>82.784000000000006</v>
      </c>
      <c r="I7057">
        <v>32.9</v>
      </c>
      <c r="K7057" t="s">
        <v>53966</v>
      </c>
      <c r="L7057">
        <v>257281</v>
      </c>
      <c r="M7057">
        <v>0</v>
      </c>
      <c r="N7057" t="s">
        <v>13949</v>
      </c>
      <c r="O7057" t="s">
        <v>53967</v>
      </c>
    </row>
    <row r="7058" spans="1:15" x14ac:dyDescent="0.3">
      <c r="A7058" t="s">
        <v>53968</v>
      </c>
      <c r="B7058" t="s">
        <v>4226</v>
      </c>
      <c r="D7058" t="s">
        <v>53969</v>
      </c>
      <c r="E7058" t="s">
        <v>13946</v>
      </c>
      <c r="F7058" t="s">
        <v>53970</v>
      </c>
      <c r="G7058" t="s">
        <v>3989</v>
      </c>
      <c r="H7058">
        <v>272.173</v>
      </c>
      <c r="I7058">
        <v>36.799999999999997</v>
      </c>
      <c r="K7058" t="s">
        <v>53971</v>
      </c>
      <c r="L7058">
        <v>193935</v>
      </c>
      <c r="M7058">
        <v>0</v>
      </c>
      <c r="N7058" t="s">
        <v>13949</v>
      </c>
      <c r="O7058" t="s">
        <v>53972</v>
      </c>
    </row>
    <row r="7059" spans="1:15" x14ac:dyDescent="0.3">
      <c r="A7059" t="s">
        <v>53973</v>
      </c>
      <c r="B7059" t="s">
        <v>4226</v>
      </c>
      <c r="D7059" t="s">
        <v>53974</v>
      </c>
      <c r="E7059" t="s">
        <v>13946</v>
      </c>
      <c r="F7059" t="s">
        <v>53975</v>
      </c>
      <c r="G7059" t="s">
        <v>3989</v>
      </c>
      <c r="H7059">
        <v>355.59699999999998</v>
      </c>
      <c r="I7059">
        <v>36.799999999999997</v>
      </c>
      <c r="K7059" t="s">
        <v>53976</v>
      </c>
      <c r="L7059">
        <v>414676</v>
      </c>
      <c r="M7059">
        <v>0</v>
      </c>
      <c r="N7059" t="s">
        <v>13949</v>
      </c>
      <c r="O7059" t="s">
        <v>53977</v>
      </c>
    </row>
    <row r="7060" spans="1:15" x14ac:dyDescent="0.3">
      <c r="A7060" t="s">
        <v>53978</v>
      </c>
      <c r="B7060" t="s">
        <v>4226</v>
      </c>
      <c r="D7060" t="s">
        <v>53979</v>
      </c>
      <c r="E7060" t="s">
        <v>13946</v>
      </c>
      <c r="F7060" t="s">
        <v>53980</v>
      </c>
      <c r="G7060" t="s">
        <v>3989</v>
      </c>
      <c r="H7060">
        <v>339.62200000000001</v>
      </c>
      <c r="I7060">
        <v>38</v>
      </c>
      <c r="K7060" t="s">
        <v>53981</v>
      </c>
      <c r="L7060">
        <v>182394</v>
      </c>
      <c r="M7060">
        <v>0</v>
      </c>
      <c r="N7060" t="s">
        <v>13949</v>
      </c>
      <c r="O7060" t="s">
        <v>53982</v>
      </c>
    </row>
    <row r="7061" spans="1:15" x14ac:dyDescent="0.3">
      <c r="A7061" t="s">
        <v>53983</v>
      </c>
      <c r="B7061" t="s">
        <v>4226</v>
      </c>
      <c r="D7061" t="s">
        <v>53984</v>
      </c>
      <c r="E7061" t="s">
        <v>13946</v>
      </c>
      <c r="F7061" t="s">
        <v>53985</v>
      </c>
      <c r="G7061" t="s">
        <v>3989</v>
      </c>
      <c r="H7061">
        <v>355.17</v>
      </c>
      <c r="I7061">
        <v>35.4</v>
      </c>
      <c r="K7061" t="s">
        <v>53986</v>
      </c>
      <c r="L7061">
        <v>905234</v>
      </c>
      <c r="M7061">
        <v>0</v>
      </c>
      <c r="N7061" t="s">
        <v>13949</v>
      </c>
      <c r="O7061" t="s">
        <v>53987</v>
      </c>
    </row>
    <row r="7062" spans="1:15" x14ac:dyDescent="0.3">
      <c r="A7062" t="s">
        <v>53988</v>
      </c>
      <c r="B7062" t="s">
        <v>4226</v>
      </c>
      <c r="D7062" t="s">
        <v>53989</v>
      </c>
      <c r="E7062" t="s">
        <v>13946</v>
      </c>
      <c r="F7062" t="s">
        <v>53990</v>
      </c>
      <c r="G7062" t="s">
        <v>3989</v>
      </c>
      <c r="H7062">
        <v>341.154</v>
      </c>
      <c r="I7062">
        <v>37.6</v>
      </c>
      <c r="K7062" t="s">
        <v>53991</v>
      </c>
      <c r="L7062">
        <v>298644</v>
      </c>
      <c r="M7062">
        <v>0</v>
      </c>
      <c r="N7062" t="s">
        <v>13949</v>
      </c>
      <c r="O7062" t="s">
        <v>53992</v>
      </c>
    </row>
    <row r="7063" spans="1:15" x14ac:dyDescent="0.3">
      <c r="A7063" t="s">
        <v>53993</v>
      </c>
      <c r="B7063" t="s">
        <v>4226</v>
      </c>
      <c r="D7063" t="s">
        <v>53994</v>
      </c>
      <c r="E7063" t="s">
        <v>13946</v>
      </c>
      <c r="F7063" t="s">
        <v>53995</v>
      </c>
      <c r="G7063" t="s">
        <v>3989</v>
      </c>
      <c r="H7063">
        <v>1.6974899999999999</v>
      </c>
      <c r="I7063">
        <v>52.9</v>
      </c>
      <c r="K7063" t="s">
        <v>53996</v>
      </c>
      <c r="L7063">
        <v>6098</v>
      </c>
      <c r="M7063">
        <v>0</v>
      </c>
      <c r="N7063" t="s">
        <v>13949</v>
      </c>
      <c r="O7063" t="s">
        <v>53997</v>
      </c>
    </row>
    <row r="7064" spans="1:15" x14ac:dyDescent="0.3">
      <c r="A7064" t="s">
        <v>53998</v>
      </c>
      <c r="B7064" t="s">
        <v>4226</v>
      </c>
      <c r="D7064" t="s">
        <v>53999</v>
      </c>
      <c r="E7064" t="s">
        <v>13946</v>
      </c>
      <c r="F7064" t="s">
        <v>54000</v>
      </c>
      <c r="G7064" t="s">
        <v>3989</v>
      </c>
      <c r="H7064">
        <v>272.59699999999998</v>
      </c>
      <c r="I7064">
        <v>37.6</v>
      </c>
      <c r="K7064" t="s">
        <v>54001</v>
      </c>
      <c r="L7064">
        <v>286346</v>
      </c>
      <c r="M7064">
        <v>0</v>
      </c>
      <c r="N7064" t="s">
        <v>13949</v>
      </c>
      <c r="O7064" t="s">
        <v>54002</v>
      </c>
    </row>
    <row r="7065" spans="1:15" x14ac:dyDescent="0.3">
      <c r="A7065" t="s">
        <v>54003</v>
      </c>
      <c r="B7065" t="s">
        <v>4226</v>
      </c>
      <c r="D7065" t="s">
        <v>54004</v>
      </c>
      <c r="E7065" t="s">
        <v>13946</v>
      </c>
      <c r="F7065" t="s">
        <v>54005</v>
      </c>
      <c r="G7065" t="s">
        <v>3989</v>
      </c>
      <c r="H7065">
        <v>475.44</v>
      </c>
      <c r="I7065">
        <v>36.200000000000003</v>
      </c>
      <c r="K7065" t="s">
        <v>54006</v>
      </c>
      <c r="L7065">
        <v>712182</v>
      </c>
      <c r="M7065">
        <v>0</v>
      </c>
      <c r="N7065" t="s">
        <v>13949</v>
      </c>
      <c r="O7065" t="s">
        <v>54007</v>
      </c>
    </row>
    <row r="7066" spans="1:15" x14ac:dyDescent="0.3">
      <c r="A7066" t="s">
        <v>54008</v>
      </c>
      <c r="B7066" t="s">
        <v>4226</v>
      </c>
      <c r="D7066" t="s">
        <v>54009</v>
      </c>
      <c r="E7066" t="s">
        <v>13946</v>
      </c>
      <c r="F7066" t="s">
        <v>54010</v>
      </c>
      <c r="G7066" t="s">
        <v>3989</v>
      </c>
      <c r="H7066">
        <v>22.5456</v>
      </c>
      <c r="I7066">
        <v>44.3</v>
      </c>
      <c r="K7066" t="s">
        <v>54011</v>
      </c>
      <c r="L7066">
        <v>63633</v>
      </c>
      <c r="M7066">
        <v>0</v>
      </c>
      <c r="N7066" t="s">
        <v>13949</v>
      </c>
      <c r="O7066" t="s">
        <v>54012</v>
      </c>
    </row>
    <row r="7067" spans="1:15" x14ac:dyDescent="0.3">
      <c r="A7067" t="s">
        <v>54013</v>
      </c>
      <c r="B7067" t="s">
        <v>4226</v>
      </c>
      <c r="D7067" t="s">
        <v>54014</v>
      </c>
      <c r="E7067" t="s">
        <v>13946</v>
      </c>
      <c r="F7067" t="s">
        <v>54015</v>
      </c>
      <c r="G7067" t="s">
        <v>3989</v>
      </c>
      <c r="H7067">
        <v>337.83600000000001</v>
      </c>
      <c r="I7067">
        <v>38.299999999999997</v>
      </c>
      <c r="K7067" t="s">
        <v>54016</v>
      </c>
      <c r="L7067">
        <v>418978</v>
      </c>
      <c r="M7067">
        <v>0</v>
      </c>
      <c r="N7067" t="s">
        <v>13949</v>
      </c>
      <c r="O7067" t="s">
        <v>54017</v>
      </c>
    </row>
    <row r="7068" spans="1:15" x14ac:dyDescent="0.3">
      <c r="A7068" t="s">
        <v>54018</v>
      </c>
      <c r="B7068" t="s">
        <v>4226</v>
      </c>
      <c r="D7068" t="s">
        <v>54019</v>
      </c>
      <c r="E7068" t="s">
        <v>13946</v>
      </c>
      <c r="F7068" t="s">
        <v>54020</v>
      </c>
      <c r="G7068" t="s">
        <v>3989</v>
      </c>
      <c r="H7068">
        <v>7.3812600000000002</v>
      </c>
      <c r="I7068">
        <v>42.4</v>
      </c>
      <c r="K7068" t="s">
        <v>54021</v>
      </c>
      <c r="L7068">
        <v>20422</v>
      </c>
      <c r="M7068">
        <v>0</v>
      </c>
      <c r="N7068" t="s">
        <v>13949</v>
      </c>
      <c r="O7068" t="s">
        <v>54022</v>
      </c>
    </row>
    <row r="7069" spans="1:15" x14ac:dyDescent="0.3">
      <c r="A7069" t="s">
        <v>54023</v>
      </c>
      <c r="B7069" t="s">
        <v>4226</v>
      </c>
      <c r="C7069">
        <v>1646</v>
      </c>
      <c r="D7069" t="s">
        <v>54024</v>
      </c>
      <c r="E7069" t="s">
        <v>13946</v>
      </c>
      <c r="F7069" t="s">
        <v>54025</v>
      </c>
      <c r="G7069" t="s">
        <v>3989</v>
      </c>
      <c r="H7069">
        <v>355.334</v>
      </c>
      <c r="I7069">
        <v>36.799999999999997</v>
      </c>
      <c r="K7069" t="s">
        <v>54026</v>
      </c>
      <c r="L7069">
        <v>168258</v>
      </c>
      <c r="M7069">
        <v>0</v>
      </c>
      <c r="N7069" t="s">
        <v>13949</v>
      </c>
      <c r="O7069" t="s">
        <v>54027</v>
      </c>
    </row>
    <row r="7070" spans="1:15" x14ac:dyDescent="0.3">
      <c r="A7070" t="s">
        <v>54028</v>
      </c>
      <c r="B7070" t="s">
        <v>4226</v>
      </c>
      <c r="C7070">
        <v>6</v>
      </c>
      <c r="D7070" t="s">
        <v>54029</v>
      </c>
      <c r="E7070" t="s">
        <v>13946</v>
      </c>
      <c r="F7070" t="s">
        <v>54030</v>
      </c>
      <c r="G7070" t="s">
        <v>3989</v>
      </c>
      <c r="H7070">
        <v>366.84500000000003</v>
      </c>
      <c r="I7070">
        <v>36.200000000000003</v>
      </c>
      <c r="K7070" t="s">
        <v>54031</v>
      </c>
      <c r="L7070">
        <v>220458</v>
      </c>
      <c r="M7070">
        <v>0</v>
      </c>
      <c r="N7070" t="s">
        <v>13949</v>
      </c>
      <c r="O7070" t="s">
        <v>54032</v>
      </c>
    </row>
    <row r="7071" spans="1:15" x14ac:dyDescent="0.3">
      <c r="A7071" t="s">
        <v>54033</v>
      </c>
      <c r="B7071" t="s">
        <v>4226</v>
      </c>
      <c r="D7071" t="s">
        <v>54034</v>
      </c>
      <c r="E7071" t="s">
        <v>13946</v>
      </c>
      <c r="F7071" t="s">
        <v>54035</v>
      </c>
      <c r="G7071" t="s">
        <v>3989</v>
      </c>
      <c r="H7071">
        <v>19.596499999999999</v>
      </c>
      <c r="I7071">
        <v>37.700000000000003</v>
      </c>
      <c r="K7071" t="s">
        <v>54036</v>
      </c>
      <c r="L7071">
        <v>61588</v>
      </c>
      <c r="M7071">
        <v>0</v>
      </c>
      <c r="N7071" t="s">
        <v>13949</v>
      </c>
      <c r="O7071" t="s">
        <v>54037</v>
      </c>
    </row>
    <row r="7072" spans="1:15" x14ac:dyDescent="0.3">
      <c r="A7072" t="s">
        <v>54038</v>
      </c>
      <c r="B7072" t="s">
        <v>4226</v>
      </c>
      <c r="D7072" t="s">
        <v>54039</v>
      </c>
      <c r="E7072" t="s">
        <v>13946</v>
      </c>
      <c r="F7072" t="s">
        <v>54040</v>
      </c>
      <c r="G7072" t="s">
        <v>3989</v>
      </c>
      <c r="H7072">
        <v>41.941200000000002</v>
      </c>
      <c r="I7072">
        <v>38.299999999999997</v>
      </c>
      <c r="K7072" t="s">
        <v>54041</v>
      </c>
      <c r="L7072">
        <v>137596</v>
      </c>
      <c r="M7072">
        <v>0</v>
      </c>
      <c r="N7072" t="s">
        <v>13949</v>
      </c>
      <c r="O7072" t="s">
        <v>54042</v>
      </c>
    </row>
    <row r="7073" spans="1:15" x14ac:dyDescent="0.3">
      <c r="A7073" t="s">
        <v>54043</v>
      </c>
      <c r="B7073" t="s">
        <v>4226</v>
      </c>
      <c r="D7073" t="s">
        <v>54044</v>
      </c>
      <c r="E7073" t="s">
        <v>13946</v>
      </c>
      <c r="F7073" t="s">
        <v>54045</v>
      </c>
      <c r="G7073" t="s">
        <v>3989</v>
      </c>
      <c r="H7073">
        <v>347.28100000000001</v>
      </c>
      <c r="I7073">
        <v>36.1</v>
      </c>
      <c r="K7073" t="s">
        <v>54046</v>
      </c>
      <c r="L7073">
        <v>99035</v>
      </c>
      <c r="M7073">
        <v>0</v>
      </c>
      <c r="N7073" t="s">
        <v>13949</v>
      </c>
      <c r="O7073" t="s">
        <v>54047</v>
      </c>
    </row>
    <row r="7074" spans="1:15" x14ac:dyDescent="0.3">
      <c r="A7074" t="s">
        <v>54048</v>
      </c>
      <c r="B7074" t="s">
        <v>4226</v>
      </c>
      <c r="D7074" t="s">
        <v>54049</v>
      </c>
      <c r="E7074" t="s">
        <v>13946</v>
      </c>
      <c r="F7074" t="s">
        <v>54050</v>
      </c>
      <c r="G7074" t="s">
        <v>3989</v>
      </c>
      <c r="H7074">
        <v>363.161</v>
      </c>
      <c r="I7074">
        <v>36</v>
      </c>
      <c r="K7074" t="s">
        <v>54051</v>
      </c>
      <c r="L7074">
        <v>123739</v>
      </c>
      <c r="M7074">
        <v>0</v>
      </c>
      <c r="N7074" t="s">
        <v>13949</v>
      </c>
      <c r="O7074" t="s">
        <v>54052</v>
      </c>
    </row>
    <row r="7075" spans="1:15" x14ac:dyDescent="0.3">
      <c r="A7075" t="s">
        <v>54053</v>
      </c>
      <c r="B7075" t="s">
        <v>4226</v>
      </c>
      <c r="D7075" t="s">
        <v>54054</v>
      </c>
      <c r="E7075" t="s">
        <v>13946</v>
      </c>
      <c r="F7075" t="s">
        <v>54055</v>
      </c>
      <c r="G7075" t="s">
        <v>3989</v>
      </c>
      <c r="H7075">
        <v>284.22399999999999</v>
      </c>
      <c r="I7075">
        <v>36.700000000000003</v>
      </c>
      <c r="K7075" t="s">
        <v>54056</v>
      </c>
      <c r="L7075">
        <v>80843</v>
      </c>
      <c r="M7075">
        <v>0</v>
      </c>
      <c r="N7075" t="s">
        <v>13949</v>
      </c>
      <c r="O7075" t="s">
        <v>54057</v>
      </c>
    </row>
    <row r="7076" spans="1:15" x14ac:dyDescent="0.3">
      <c r="A7076" t="s">
        <v>54058</v>
      </c>
      <c r="B7076" t="s">
        <v>4226</v>
      </c>
      <c r="D7076" t="s">
        <v>54059</v>
      </c>
      <c r="E7076" t="s">
        <v>13946</v>
      </c>
      <c r="F7076" t="s">
        <v>54060</v>
      </c>
      <c r="G7076" t="s">
        <v>3989</v>
      </c>
      <c r="H7076">
        <v>371.33</v>
      </c>
      <c r="I7076">
        <v>35.5</v>
      </c>
      <c r="K7076" t="s">
        <v>54061</v>
      </c>
      <c r="L7076">
        <v>129411</v>
      </c>
      <c r="M7076">
        <v>0</v>
      </c>
      <c r="N7076" t="s">
        <v>13949</v>
      </c>
      <c r="O7076" t="s">
        <v>54062</v>
      </c>
    </row>
    <row r="7077" spans="1:15" x14ac:dyDescent="0.3">
      <c r="A7077" t="s">
        <v>54063</v>
      </c>
      <c r="B7077" t="s">
        <v>4226</v>
      </c>
      <c r="D7077" t="s">
        <v>54064</v>
      </c>
      <c r="E7077" t="s">
        <v>13946</v>
      </c>
      <c r="F7077" t="s">
        <v>54065</v>
      </c>
      <c r="G7077" t="s">
        <v>3989</v>
      </c>
      <c r="H7077">
        <v>347.077</v>
      </c>
      <c r="I7077">
        <v>36.1</v>
      </c>
      <c r="K7077" t="s">
        <v>54066</v>
      </c>
      <c r="L7077">
        <v>126982</v>
      </c>
      <c r="M7077">
        <v>0</v>
      </c>
      <c r="N7077" t="s">
        <v>13949</v>
      </c>
      <c r="O7077" t="s">
        <v>54067</v>
      </c>
    </row>
    <row r="7078" spans="1:15" x14ac:dyDescent="0.3">
      <c r="A7078" t="s">
        <v>54068</v>
      </c>
      <c r="B7078" t="s">
        <v>4226</v>
      </c>
      <c r="D7078" t="s">
        <v>54069</v>
      </c>
      <c r="E7078" t="s">
        <v>13946</v>
      </c>
      <c r="F7078" t="s">
        <v>54070</v>
      </c>
      <c r="G7078" t="s">
        <v>3989</v>
      </c>
      <c r="H7078">
        <v>339.86099999999999</v>
      </c>
      <c r="I7078">
        <v>35.5</v>
      </c>
      <c r="K7078" t="s">
        <v>54071</v>
      </c>
      <c r="L7078">
        <v>132874</v>
      </c>
      <c r="M7078">
        <v>0</v>
      </c>
      <c r="N7078" t="s">
        <v>13949</v>
      </c>
      <c r="O7078" t="s">
        <v>54072</v>
      </c>
    </row>
    <row r="7079" spans="1:15" x14ac:dyDescent="0.3">
      <c r="A7079" t="s">
        <v>54073</v>
      </c>
      <c r="B7079" t="s">
        <v>4226</v>
      </c>
      <c r="D7079" t="s">
        <v>54074</v>
      </c>
      <c r="E7079" t="s">
        <v>13946</v>
      </c>
      <c r="F7079" t="s">
        <v>54075</v>
      </c>
      <c r="G7079" t="s">
        <v>3989</v>
      </c>
      <c r="H7079">
        <v>309.16800000000001</v>
      </c>
      <c r="I7079">
        <v>36.200000000000003</v>
      </c>
      <c r="K7079" t="s">
        <v>54076</v>
      </c>
      <c r="L7079">
        <v>318146</v>
      </c>
      <c r="M7079">
        <v>0</v>
      </c>
      <c r="N7079" t="s">
        <v>13949</v>
      </c>
      <c r="O7079" t="s">
        <v>54077</v>
      </c>
    </row>
    <row r="7080" spans="1:15" x14ac:dyDescent="0.3">
      <c r="A7080" t="s">
        <v>54078</v>
      </c>
      <c r="B7080" t="s">
        <v>4226</v>
      </c>
      <c r="D7080" t="s">
        <v>54079</v>
      </c>
      <c r="E7080" t="s">
        <v>13946</v>
      </c>
      <c r="F7080" t="s">
        <v>54080</v>
      </c>
      <c r="G7080" t="s">
        <v>3989</v>
      </c>
      <c r="H7080">
        <v>370.137</v>
      </c>
      <c r="I7080">
        <v>35.5</v>
      </c>
      <c r="K7080" t="s">
        <v>54081</v>
      </c>
      <c r="L7080">
        <v>143789</v>
      </c>
      <c r="M7080">
        <v>0</v>
      </c>
      <c r="N7080" t="s">
        <v>13949</v>
      </c>
      <c r="O7080" t="s">
        <v>54082</v>
      </c>
    </row>
    <row r="7081" spans="1:15" x14ac:dyDescent="0.3">
      <c r="A7081" t="s">
        <v>54083</v>
      </c>
      <c r="B7081" t="s">
        <v>4226</v>
      </c>
      <c r="D7081" t="s">
        <v>54084</v>
      </c>
      <c r="E7081" t="s">
        <v>13946</v>
      </c>
      <c r="F7081" t="s">
        <v>54085</v>
      </c>
      <c r="G7081" t="s">
        <v>3989</v>
      </c>
      <c r="H7081">
        <v>7.7383899999999999</v>
      </c>
      <c r="I7081">
        <v>39.1</v>
      </c>
      <c r="K7081" t="s">
        <v>54086</v>
      </c>
      <c r="L7081">
        <v>22909</v>
      </c>
      <c r="M7081">
        <v>0</v>
      </c>
      <c r="N7081" t="s">
        <v>13949</v>
      </c>
      <c r="O7081" t="s">
        <v>54087</v>
      </c>
    </row>
    <row r="7082" spans="1:15" x14ac:dyDescent="0.3">
      <c r="A7082" t="s">
        <v>54088</v>
      </c>
      <c r="B7082" t="s">
        <v>4226</v>
      </c>
      <c r="D7082" t="s">
        <v>54089</v>
      </c>
      <c r="E7082" t="s">
        <v>13946</v>
      </c>
      <c r="F7082" t="s">
        <v>54090</v>
      </c>
      <c r="G7082" t="s">
        <v>3989</v>
      </c>
      <c r="H7082">
        <v>368.238</v>
      </c>
      <c r="I7082">
        <v>35.200000000000003</v>
      </c>
      <c r="K7082" t="s">
        <v>54091</v>
      </c>
      <c r="L7082">
        <v>199339</v>
      </c>
      <c r="M7082">
        <v>0</v>
      </c>
      <c r="N7082" t="s">
        <v>13949</v>
      </c>
      <c r="O7082" t="s">
        <v>54092</v>
      </c>
    </row>
    <row r="7083" spans="1:15" x14ac:dyDescent="0.3">
      <c r="A7083" t="s">
        <v>54093</v>
      </c>
      <c r="B7083" t="s">
        <v>4226</v>
      </c>
      <c r="D7083" t="s">
        <v>54094</v>
      </c>
      <c r="E7083" t="s">
        <v>13946</v>
      </c>
      <c r="F7083" t="s">
        <v>54095</v>
      </c>
      <c r="G7083" t="s">
        <v>3989</v>
      </c>
      <c r="H7083">
        <v>410.87200000000001</v>
      </c>
      <c r="I7083">
        <v>36.9</v>
      </c>
      <c r="K7083" t="s">
        <v>54096</v>
      </c>
      <c r="L7083">
        <v>317743</v>
      </c>
      <c r="M7083">
        <v>0</v>
      </c>
      <c r="N7083" t="s">
        <v>13949</v>
      </c>
      <c r="O7083" t="s">
        <v>54097</v>
      </c>
    </row>
    <row r="7084" spans="1:15" x14ac:dyDescent="0.3">
      <c r="A7084" t="s">
        <v>54098</v>
      </c>
      <c r="B7084" t="s">
        <v>4226</v>
      </c>
      <c r="D7084" t="s">
        <v>54099</v>
      </c>
      <c r="E7084" t="s">
        <v>13946</v>
      </c>
      <c r="F7084" t="s">
        <v>54100</v>
      </c>
      <c r="G7084" t="s">
        <v>3989</v>
      </c>
      <c r="H7084">
        <v>359.43099999999998</v>
      </c>
      <c r="I7084">
        <v>35.6</v>
      </c>
      <c r="K7084" t="s">
        <v>54101</v>
      </c>
      <c r="L7084">
        <v>121013</v>
      </c>
      <c r="M7084">
        <v>0</v>
      </c>
      <c r="N7084" t="s">
        <v>13949</v>
      </c>
      <c r="O7084" t="s">
        <v>54102</v>
      </c>
    </row>
    <row r="7085" spans="1:15" x14ac:dyDescent="0.3">
      <c r="A7085" t="s">
        <v>54103</v>
      </c>
      <c r="B7085" t="s">
        <v>4226</v>
      </c>
      <c r="D7085" t="s">
        <v>54104</v>
      </c>
      <c r="E7085" t="s">
        <v>13946</v>
      </c>
      <c r="F7085" t="s">
        <v>54105</v>
      </c>
      <c r="G7085" t="s">
        <v>3989</v>
      </c>
      <c r="H7085">
        <v>353.99299999999999</v>
      </c>
      <c r="I7085">
        <v>37</v>
      </c>
      <c r="K7085" t="s">
        <v>54106</v>
      </c>
      <c r="L7085">
        <v>130917</v>
      </c>
      <c r="M7085">
        <v>0</v>
      </c>
      <c r="N7085" t="s">
        <v>13949</v>
      </c>
      <c r="O7085" t="s">
        <v>54107</v>
      </c>
    </row>
    <row r="7086" spans="1:15" x14ac:dyDescent="0.3">
      <c r="A7086" t="s">
        <v>54108</v>
      </c>
      <c r="B7086" t="s">
        <v>4226</v>
      </c>
      <c r="D7086" t="s">
        <v>54109</v>
      </c>
      <c r="E7086" t="s">
        <v>13946</v>
      </c>
      <c r="F7086" t="s">
        <v>54110</v>
      </c>
      <c r="G7086" t="s">
        <v>3989</v>
      </c>
      <c r="H7086">
        <v>391.10700000000003</v>
      </c>
      <c r="I7086">
        <v>36.700000000000003</v>
      </c>
      <c r="K7086" t="s">
        <v>54111</v>
      </c>
      <c r="L7086">
        <v>204641</v>
      </c>
      <c r="M7086">
        <v>0</v>
      </c>
      <c r="N7086" t="s">
        <v>13949</v>
      </c>
      <c r="O7086" t="s">
        <v>54112</v>
      </c>
    </row>
    <row r="7087" spans="1:15" x14ac:dyDescent="0.3">
      <c r="A7087" t="s">
        <v>54113</v>
      </c>
      <c r="B7087" t="s">
        <v>4226</v>
      </c>
      <c r="D7087" t="s">
        <v>54114</v>
      </c>
      <c r="E7087" t="s">
        <v>13946</v>
      </c>
      <c r="F7087" t="s">
        <v>54115</v>
      </c>
      <c r="G7087" t="s">
        <v>3989</v>
      </c>
      <c r="H7087">
        <v>399.83300000000003</v>
      </c>
      <c r="I7087">
        <v>36.5</v>
      </c>
      <c r="K7087" t="s">
        <v>54116</v>
      </c>
      <c r="L7087">
        <v>218088</v>
      </c>
      <c r="M7087">
        <v>0</v>
      </c>
      <c r="N7087" t="s">
        <v>13949</v>
      </c>
      <c r="O7087" t="s">
        <v>54117</v>
      </c>
    </row>
    <row r="7088" spans="1:15" x14ac:dyDescent="0.3">
      <c r="A7088" t="s">
        <v>54118</v>
      </c>
      <c r="B7088" t="s">
        <v>4226</v>
      </c>
      <c r="D7088" t="s">
        <v>54119</v>
      </c>
      <c r="E7088" t="s">
        <v>13946</v>
      </c>
      <c r="F7088" t="s">
        <v>54120</v>
      </c>
      <c r="G7088" t="s">
        <v>3989</v>
      </c>
      <c r="H7088">
        <v>349.58699999999999</v>
      </c>
      <c r="I7088">
        <v>36.299999999999997</v>
      </c>
      <c r="K7088" t="s">
        <v>54121</v>
      </c>
      <c r="L7088">
        <v>350678</v>
      </c>
      <c r="M7088">
        <v>0</v>
      </c>
      <c r="N7088" t="s">
        <v>13949</v>
      </c>
      <c r="O7088" t="s">
        <v>54122</v>
      </c>
    </row>
    <row r="7089" spans="1:15" x14ac:dyDescent="0.3">
      <c r="A7089" t="s">
        <v>54123</v>
      </c>
      <c r="B7089" t="s">
        <v>4226</v>
      </c>
      <c r="D7089" t="s">
        <v>54124</v>
      </c>
      <c r="E7089" t="s">
        <v>13946</v>
      </c>
      <c r="F7089" t="s">
        <v>54125</v>
      </c>
      <c r="G7089" t="s">
        <v>3989</v>
      </c>
      <c r="H7089">
        <v>285.63499999999999</v>
      </c>
      <c r="I7089">
        <v>36.4</v>
      </c>
      <c r="K7089" t="s">
        <v>54126</v>
      </c>
      <c r="L7089">
        <v>104996</v>
      </c>
      <c r="M7089">
        <v>0</v>
      </c>
      <c r="N7089" t="s">
        <v>13949</v>
      </c>
      <c r="O7089" t="s">
        <v>54127</v>
      </c>
    </row>
    <row r="7090" spans="1:15" x14ac:dyDescent="0.3">
      <c r="A7090" t="s">
        <v>54128</v>
      </c>
      <c r="B7090" t="s">
        <v>4226</v>
      </c>
      <c r="D7090" t="s">
        <v>54129</v>
      </c>
      <c r="E7090" t="s">
        <v>13946</v>
      </c>
      <c r="F7090" t="s">
        <v>54130</v>
      </c>
      <c r="G7090" t="s">
        <v>3989</v>
      </c>
      <c r="H7090">
        <v>16.27</v>
      </c>
      <c r="I7090">
        <v>35.700000000000003</v>
      </c>
      <c r="K7090" t="s">
        <v>54131</v>
      </c>
      <c r="L7090">
        <v>53750</v>
      </c>
      <c r="M7090">
        <v>0</v>
      </c>
      <c r="N7090" t="s">
        <v>13949</v>
      </c>
      <c r="O7090" t="s">
        <v>54132</v>
      </c>
    </row>
    <row r="7091" spans="1:15" x14ac:dyDescent="0.3">
      <c r="A7091" t="s">
        <v>54133</v>
      </c>
      <c r="B7091" t="s">
        <v>4226</v>
      </c>
      <c r="D7091" t="s">
        <v>54134</v>
      </c>
      <c r="E7091" t="s">
        <v>13946</v>
      </c>
      <c r="F7091" t="s">
        <v>54135</v>
      </c>
      <c r="G7091" t="s">
        <v>3989</v>
      </c>
      <c r="H7091">
        <v>291.09300000000002</v>
      </c>
      <c r="I7091">
        <v>36</v>
      </c>
      <c r="K7091" t="s">
        <v>54136</v>
      </c>
      <c r="L7091">
        <v>253826</v>
      </c>
      <c r="M7091">
        <v>0</v>
      </c>
      <c r="N7091" t="s">
        <v>13949</v>
      </c>
      <c r="O7091" t="s">
        <v>54137</v>
      </c>
    </row>
    <row r="7092" spans="1:15" x14ac:dyDescent="0.3">
      <c r="A7092" t="s">
        <v>54138</v>
      </c>
      <c r="B7092" t="s">
        <v>4226</v>
      </c>
      <c r="D7092" t="s">
        <v>54139</v>
      </c>
      <c r="E7092" t="s">
        <v>13946</v>
      </c>
      <c r="F7092" t="s">
        <v>54140</v>
      </c>
      <c r="G7092" t="s">
        <v>3989</v>
      </c>
      <c r="H7092">
        <v>5.7619499999999997</v>
      </c>
      <c r="I7092">
        <v>35.9</v>
      </c>
      <c r="K7092" t="s">
        <v>54141</v>
      </c>
      <c r="L7092">
        <v>20992</v>
      </c>
      <c r="M7092">
        <v>0</v>
      </c>
      <c r="N7092" t="s">
        <v>13949</v>
      </c>
      <c r="O7092" t="s">
        <v>54142</v>
      </c>
    </row>
    <row r="7093" spans="1:15" x14ac:dyDescent="0.3">
      <c r="A7093" t="s">
        <v>54143</v>
      </c>
      <c r="B7093" t="s">
        <v>4226</v>
      </c>
      <c r="D7093" t="s">
        <v>54144</v>
      </c>
      <c r="E7093" t="s">
        <v>13946</v>
      </c>
      <c r="F7093" t="s">
        <v>54145</v>
      </c>
      <c r="G7093" t="s">
        <v>3989</v>
      </c>
      <c r="H7093">
        <v>400.41699999999997</v>
      </c>
      <c r="I7093">
        <v>36.799999999999997</v>
      </c>
      <c r="K7093" t="s">
        <v>54146</v>
      </c>
      <c r="L7093">
        <v>289851</v>
      </c>
      <c r="M7093">
        <v>0</v>
      </c>
      <c r="N7093" t="s">
        <v>13949</v>
      </c>
      <c r="O7093" t="s">
        <v>54147</v>
      </c>
    </row>
    <row r="7094" spans="1:15" x14ac:dyDescent="0.3">
      <c r="A7094" t="s">
        <v>54148</v>
      </c>
      <c r="B7094" t="s">
        <v>4226</v>
      </c>
      <c r="C7094">
        <v>1920</v>
      </c>
      <c r="D7094" t="s">
        <v>54149</v>
      </c>
      <c r="E7094" t="s">
        <v>13946</v>
      </c>
      <c r="F7094" t="s">
        <v>54150</v>
      </c>
      <c r="G7094" t="s">
        <v>3989</v>
      </c>
      <c r="H7094">
        <v>298.78199999999998</v>
      </c>
      <c r="I7094">
        <v>34.299999999999997</v>
      </c>
      <c r="K7094" t="s">
        <v>54151</v>
      </c>
      <c r="L7094">
        <v>81692</v>
      </c>
      <c r="M7094">
        <v>0</v>
      </c>
      <c r="N7094" t="s">
        <v>13949</v>
      </c>
      <c r="O7094" t="s">
        <v>54152</v>
      </c>
    </row>
    <row r="7095" spans="1:15" x14ac:dyDescent="0.3">
      <c r="A7095" t="s">
        <v>54153</v>
      </c>
      <c r="B7095" t="s">
        <v>4226</v>
      </c>
      <c r="D7095" t="s">
        <v>54154</v>
      </c>
      <c r="E7095" t="s">
        <v>13946</v>
      </c>
      <c r="F7095" t="s">
        <v>54155</v>
      </c>
      <c r="G7095" t="s">
        <v>3989</v>
      </c>
      <c r="H7095">
        <v>413.584</v>
      </c>
      <c r="I7095">
        <v>36</v>
      </c>
      <c r="K7095" t="s">
        <v>54156</v>
      </c>
      <c r="L7095">
        <v>649935</v>
      </c>
      <c r="M7095">
        <v>0</v>
      </c>
      <c r="N7095" t="s">
        <v>13949</v>
      </c>
      <c r="O7095" t="s">
        <v>54157</v>
      </c>
    </row>
    <row r="7096" spans="1:15" x14ac:dyDescent="0.3">
      <c r="A7096" t="s">
        <v>54158</v>
      </c>
      <c r="B7096" t="s">
        <v>4226</v>
      </c>
      <c r="C7096" t="s">
        <v>54159</v>
      </c>
      <c r="D7096" t="s">
        <v>54160</v>
      </c>
      <c r="E7096" t="s">
        <v>13946</v>
      </c>
      <c r="F7096" t="s">
        <v>54161</v>
      </c>
      <c r="G7096" t="s">
        <v>3989</v>
      </c>
      <c r="H7096">
        <v>780.84500000000003</v>
      </c>
      <c r="I7096">
        <v>36.299999999999997</v>
      </c>
      <c r="K7096" t="s">
        <v>54162</v>
      </c>
      <c r="L7096">
        <v>571740</v>
      </c>
      <c r="M7096">
        <v>0</v>
      </c>
      <c r="N7096" t="s">
        <v>13949</v>
      </c>
      <c r="O7096" t="s">
        <v>54163</v>
      </c>
    </row>
    <row r="7097" spans="1:15" x14ac:dyDescent="0.3">
      <c r="A7097" t="s">
        <v>54164</v>
      </c>
      <c r="B7097" t="s">
        <v>4226</v>
      </c>
      <c r="C7097" t="s">
        <v>54165</v>
      </c>
      <c r="D7097" t="s">
        <v>54166</v>
      </c>
      <c r="E7097" t="s">
        <v>13946</v>
      </c>
      <c r="F7097" t="s">
        <v>54167</v>
      </c>
      <c r="G7097" t="s">
        <v>3989</v>
      </c>
      <c r="H7097">
        <v>368.23399999999998</v>
      </c>
      <c r="I7097">
        <v>39.6</v>
      </c>
      <c r="K7097" t="s">
        <v>54168</v>
      </c>
      <c r="L7097">
        <v>218202</v>
      </c>
      <c r="M7097">
        <v>0</v>
      </c>
      <c r="N7097" t="s">
        <v>13949</v>
      </c>
      <c r="O7097" t="s">
        <v>54169</v>
      </c>
    </row>
    <row r="7098" spans="1:15" x14ac:dyDescent="0.3">
      <c r="A7098" t="s">
        <v>54170</v>
      </c>
      <c r="B7098" t="s">
        <v>4226</v>
      </c>
      <c r="C7098" t="s">
        <v>54171</v>
      </c>
      <c r="D7098" t="s">
        <v>54172</v>
      </c>
      <c r="E7098" t="s">
        <v>13946</v>
      </c>
      <c r="F7098" t="s">
        <v>54173</v>
      </c>
      <c r="G7098" t="s">
        <v>3989</v>
      </c>
      <c r="H7098">
        <v>407.803</v>
      </c>
      <c r="I7098">
        <v>34.700000000000003</v>
      </c>
      <c r="K7098" t="s">
        <v>54174</v>
      </c>
      <c r="L7098">
        <v>346455</v>
      </c>
      <c r="M7098">
        <v>0</v>
      </c>
      <c r="N7098" t="s">
        <v>13949</v>
      </c>
      <c r="O7098" t="s">
        <v>54175</v>
      </c>
    </row>
    <row r="7099" spans="1:15" x14ac:dyDescent="0.3">
      <c r="A7099" t="s">
        <v>54176</v>
      </c>
      <c r="B7099" t="s">
        <v>4226</v>
      </c>
      <c r="C7099" t="s">
        <v>54177</v>
      </c>
      <c r="D7099" t="s">
        <v>54178</v>
      </c>
      <c r="E7099" t="s">
        <v>13946</v>
      </c>
      <c r="F7099" t="s">
        <v>54179</v>
      </c>
      <c r="G7099" t="s">
        <v>3989</v>
      </c>
      <c r="H7099">
        <v>339.51799999999997</v>
      </c>
      <c r="I7099">
        <v>34.700000000000003</v>
      </c>
      <c r="K7099" t="s">
        <v>54180</v>
      </c>
      <c r="L7099">
        <v>443190</v>
      </c>
      <c r="M7099">
        <v>0</v>
      </c>
      <c r="N7099" t="s">
        <v>13949</v>
      </c>
      <c r="O7099" t="s">
        <v>54181</v>
      </c>
    </row>
    <row r="7100" spans="1:15" x14ac:dyDescent="0.3">
      <c r="A7100" t="s">
        <v>54182</v>
      </c>
      <c r="B7100" t="s">
        <v>4226</v>
      </c>
      <c r="D7100" t="s">
        <v>54183</v>
      </c>
      <c r="E7100" t="s">
        <v>13946</v>
      </c>
      <c r="F7100" t="s">
        <v>54184</v>
      </c>
      <c r="G7100" t="s">
        <v>3989</v>
      </c>
      <c r="H7100">
        <v>28.403700000000001</v>
      </c>
      <c r="I7100">
        <v>36.700000000000003</v>
      </c>
      <c r="K7100" t="s">
        <v>54185</v>
      </c>
      <c r="L7100">
        <v>95409</v>
      </c>
      <c r="M7100">
        <v>0</v>
      </c>
      <c r="N7100" t="s">
        <v>13949</v>
      </c>
      <c r="O7100" t="s">
        <v>54186</v>
      </c>
    </row>
    <row r="7101" spans="1:15" x14ac:dyDescent="0.3">
      <c r="A7101" t="s">
        <v>54187</v>
      </c>
      <c r="B7101" t="s">
        <v>4226</v>
      </c>
      <c r="C7101" t="s">
        <v>54188</v>
      </c>
      <c r="D7101" t="s">
        <v>54189</v>
      </c>
      <c r="E7101" t="s">
        <v>13946</v>
      </c>
      <c r="F7101" t="s">
        <v>54190</v>
      </c>
      <c r="G7101" t="s">
        <v>3989</v>
      </c>
      <c r="H7101">
        <v>205.488</v>
      </c>
      <c r="I7101">
        <v>33.799999999999997</v>
      </c>
      <c r="K7101" t="s">
        <v>54191</v>
      </c>
      <c r="L7101">
        <v>226472</v>
      </c>
      <c r="M7101">
        <v>0</v>
      </c>
      <c r="N7101" t="s">
        <v>13949</v>
      </c>
      <c r="O7101" t="s">
        <v>54192</v>
      </c>
    </row>
    <row r="7102" spans="1:15" x14ac:dyDescent="0.3">
      <c r="A7102" t="s">
        <v>54193</v>
      </c>
      <c r="B7102" t="s">
        <v>4226</v>
      </c>
      <c r="D7102" t="s">
        <v>54194</v>
      </c>
      <c r="E7102" t="s">
        <v>13946</v>
      </c>
      <c r="F7102" t="s">
        <v>54195</v>
      </c>
      <c r="G7102" t="s">
        <v>3989</v>
      </c>
      <c r="H7102">
        <v>72.978300000000004</v>
      </c>
      <c r="I7102">
        <v>36.1</v>
      </c>
      <c r="K7102" t="s">
        <v>54196</v>
      </c>
      <c r="L7102">
        <v>231297</v>
      </c>
      <c r="M7102">
        <v>0</v>
      </c>
      <c r="N7102" t="s">
        <v>13949</v>
      </c>
      <c r="O7102" t="s">
        <v>54197</v>
      </c>
    </row>
    <row r="7103" spans="1:15" x14ac:dyDescent="0.3">
      <c r="A7103" t="s">
        <v>54198</v>
      </c>
      <c r="B7103" t="s">
        <v>4226</v>
      </c>
      <c r="D7103" t="s">
        <v>54199</v>
      </c>
      <c r="E7103" t="s">
        <v>13946</v>
      </c>
      <c r="F7103" t="s">
        <v>54200</v>
      </c>
      <c r="G7103" t="s">
        <v>3989</v>
      </c>
      <c r="H7103">
        <v>34.9236</v>
      </c>
      <c r="I7103">
        <v>37.799999999999997</v>
      </c>
      <c r="K7103" t="s">
        <v>54201</v>
      </c>
      <c r="L7103">
        <v>116162</v>
      </c>
      <c r="M7103">
        <v>0</v>
      </c>
      <c r="N7103" t="s">
        <v>13949</v>
      </c>
      <c r="O7103" t="s">
        <v>54202</v>
      </c>
    </row>
    <row r="7104" spans="1:15" x14ac:dyDescent="0.3">
      <c r="A7104" t="s">
        <v>54203</v>
      </c>
      <c r="B7104" t="s">
        <v>4226</v>
      </c>
      <c r="C7104" t="s">
        <v>54204</v>
      </c>
      <c r="D7104" t="s">
        <v>54205</v>
      </c>
      <c r="E7104" t="s">
        <v>13946</v>
      </c>
      <c r="F7104" t="s">
        <v>54206</v>
      </c>
      <c r="G7104" t="s">
        <v>3989</v>
      </c>
      <c r="H7104">
        <v>448.50200000000001</v>
      </c>
      <c r="I7104">
        <v>39.700000000000003</v>
      </c>
      <c r="K7104" t="s">
        <v>54207</v>
      </c>
      <c r="L7104">
        <v>366098</v>
      </c>
      <c r="M7104">
        <v>0</v>
      </c>
      <c r="N7104" t="s">
        <v>13949</v>
      </c>
      <c r="O7104" t="s">
        <v>54208</v>
      </c>
    </row>
    <row r="7105" spans="1:15" x14ac:dyDescent="0.3">
      <c r="A7105" t="s">
        <v>54209</v>
      </c>
      <c r="B7105" t="s">
        <v>4226</v>
      </c>
      <c r="D7105" t="s">
        <v>54210</v>
      </c>
      <c r="E7105" t="s">
        <v>13946</v>
      </c>
      <c r="F7105" t="s">
        <v>54211</v>
      </c>
      <c r="G7105" t="s">
        <v>3989</v>
      </c>
      <c r="H7105">
        <v>52.913600000000002</v>
      </c>
      <c r="I7105">
        <v>38.799999999999997</v>
      </c>
      <c r="K7105" t="s">
        <v>54212</v>
      </c>
      <c r="L7105">
        <v>169767</v>
      </c>
      <c r="M7105">
        <v>0</v>
      </c>
      <c r="N7105" t="s">
        <v>13949</v>
      </c>
      <c r="O7105" t="s">
        <v>54213</v>
      </c>
    </row>
    <row r="7106" spans="1:15" x14ac:dyDescent="0.3">
      <c r="A7106" t="s">
        <v>54214</v>
      </c>
      <c r="B7106" t="s">
        <v>4226</v>
      </c>
      <c r="D7106" t="s">
        <v>54215</v>
      </c>
      <c r="E7106" t="s">
        <v>13946</v>
      </c>
      <c r="F7106" t="s">
        <v>54216</v>
      </c>
      <c r="G7106" t="s">
        <v>3989</v>
      </c>
      <c r="H7106">
        <v>5.73468</v>
      </c>
      <c r="I7106">
        <v>44.8</v>
      </c>
      <c r="K7106" t="s">
        <v>54217</v>
      </c>
      <c r="L7106">
        <v>16361</v>
      </c>
      <c r="M7106">
        <v>0</v>
      </c>
      <c r="N7106" t="s">
        <v>13949</v>
      </c>
      <c r="O7106" t="s">
        <v>54218</v>
      </c>
    </row>
    <row r="7107" spans="1:15" x14ac:dyDescent="0.3">
      <c r="A7107" t="s">
        <v>54219</v>
      </c>
      <c r="B7107" t="s">
        <v>4226</v>
      </c>
      <c r="D7107" t="s">
        <v>54220</v>
      </c>
      <c r="E7107" t="s">
        <v>13946</v>
      </c>
      <c r="F7107" t="s">
        <v>54221</v>
      </c>
      <c r="G7107" t="s">
        <v>3989</v>
      </c>
      <c r="H7107">
        <v>411.08800000000002</v>
      </c>
      <c r="I7107">
        <v>36.799999999999997</v>
      </c>
      <c r="K7107" t="s">
        <v>54222</v>
      </c>
      <c r="L7107">
        <v>365718</v>
      </c>
      <c r="M7107">
        <v>0</v>
      </c>
      <c r="N7107" t="s">
        <v>13949</v>
      </c>
      <c r="O7107" t="s">
        <v>54223</v>
      </c>
    </row>
    <row r="7108" spans="1:15" x14ac:dyDescent="0.3">
      <c r="A7108" t="s">
        <v>54224</v>
      </c>
      <c r="B7108" t="s">
        <v>4226</v>
      </c>
      <c r="D7108" t="s">
        <v>54225</v>
      </c>
      <c r="E7108" t="s">
        <v>13946</v>
      </c>
      <c r="F7108" t="s">
        <v>54226</v>
      </c>
      <c r="G7108" t="s">
        <v>3989</v>
      </c>
      <c r="H7108">
        <v>3.5601699999999998</v>
      </c>
      <c r="I7108">
        <v>37.4</v>
      </c>
      <c r="K7108" t="s">
        <v>54227</v>
      </c>
      <c r="L7108">
        <v>11201</v>
      </c>
      <c r="M7108">
        <v>0</v>
      </c>
      <c r="N7108" t="s">
        <v>13949</v>
      </c>
      <c r="O7108" t="s">
        <v>54228</v>
      </c>
    </row>
    <row r="7109" spans="1:15" x14ac:dyDescent="0.3">
      <c r="A7109" t="s">
        <v>54229</v>
      </c>
      <c r="B7109" t="s">
        <v>4226</v>
      </c>
      <c r="D7109" t="s">
        <v>54230</v>
      </c>
      <c r="E7109" t="s">
        <v>13946</v>
      </c>
      <c r="F7109" t="s">
        <v>54231</v>
      </c>
      <c r="G7109" t="s">
        <v>3989</v>
      </c>
      <c r="H7109">
        <v>35.757100000000001</v>
      </c>
      <c r="I7109">
        <v>34.200000000000003</v>
      </c>
      <c r="K7109" t="s">
        <v>54232</v>
      </c>
      <c r="L7109">
        <v>119187</v>
      </c>
      <c r="M7109">
        <v>0</v>
      </c>
      <c r="N7109" t="s">
        <v>13949</v>
      </c>
      <c r="O7109" t="s">
        <v>54233</v>
      </c>
    </row>
    <row r="7110" spans="1:15" x14ac:dyDescent="0.3">
      <c r="A7110" t="s">
        <v>54234</v>
      </c>
      <c r="B7110" t="s">
        <v>4226</v>
      </c>
      <c r="D7110" t="s">
        <v>54235</v>
      </c>
      <c r="E7110" t="s">
        <v>13946</v>
      </c>
      <c r="F7110" t="s">
        <v>54236</v>
      </c>
      <c r="G7110" t="s">
        <v>3989</v>
      </c>
      <c r="H7110">
        <v>15.0098</v>
      </c>
      <c r="I7110">
        <v>41.5</v>
      </c>
      <c r="K7110" t="s">
        <v>54237</v>
      </c>
      <c r="L7110">
        <v>50794</v>
      </c>
      <c r="M7110">
        <v>0</v>
      </c>
      <c r="N7110" t="s">
        <v>13949</v>
      </c>
      <c r="O7110" t="s">
        <v>54238</v>
      </c>
    </row>
    <row r="7111" spans="1:15" x14ac:dyDescent="0.3">
      <c r="A7111" t="s">
        <v>54239</v>
      </c>
      <c r="B7111" t="s">
        <v>4226</v>
      </c>
      <c r="D7111" t="s">
        <v>54240</v>
      </c>
      <c r="E7111" t="s">
        <v>13946</v>
      </c>
      <c r="F7111" t="s">
        <v>54241</v>
      </c>
      <c r="G7111" t="s">
        <v>3989</v>
      </c>
      <c r="H7111">
        <v>217.185</v>
      </c>
      <c r="I7111">
        <v>35.200000000000003</v>
      </c>
      <c r="K7111" t="s">
        <v>54242</v>
      </c>
      <c r="L7111">
        <v>489913</v>
      </c>
      <c r="M7111">
        <v>0</v>
      </c>
      <c r="N7111" t="s">
        <v>13949</v>
      </c>
      <c r="O7111" t="s">
        <v>54243</v>
      </c>
    </row>
    <row r="7112" spans="1:15" x14ac:dyDescent="0.3">
      <c r="A7112" t="s">
        <v>54244</v>
      </c>
      <c r="B7112" t="s">
        <v>4226</v>
      </c>
      <c r="D7112" t="s">
        <v>54245</v>
      </c>
      <c r="E7112" t="s">
        <v>13946</v>
      </c>
      <c r="F7112" t="s">
        <v>54246</v>
      </c>
      <c r="G7112" t="s">
        <v>3989</v>
      </c>
      <c r="H7112">
        <v>233.09299999999999</v>
      </c>
      <c r="I7112">
        <v>35.200000000000003</v>
      </c>
      <c r="K7112" t="s">
        <v>54247</v>
      </c>
      <c r="L7112">
        <v>529904</v>
      </c>
      <c r="M7112">
        <v>0</v>
      </c>
      <c r="N7112" t="s">
        <v>13949</v>
      </c>
      <c r="O7112" t="s">
        <v>54248</v>
      </c>
    </row>
    <row r="7113" spans="1:15" x14ac:dyDescent="0.3">
      <c r="A7113" t="s">
        <v>54249</v>
      </c>
      <c r="B7113" t="s">
        <v>4226</v>
      </c>
      <c r="D7113" t="s">
        <v>54250</v>
      </c>
      <c r="E7113" t="s">
        <v>13946</v>
      </c>
      <c r="F7113" t="s">
        <v>54251</v>
      </c>
      <c r="G7113" t="s">
        <v>3989</v>
      </c>
      <c r="H7113">
        <v>4.5811700000000002</v>
      </c>
      <c r="I7113">
        <v>40.200000000000003</v>
      </c>
      <c r="K7113" t="s">
        <v>54252</v>
      </c>
      <c r="L7113">
        <v>13126</v>
      </c>
      <c r="M7113">
        <v>0</v>
      </c>
      <c r="N7113" t="s">
        <v>13949</v>
      </c>
      <c r="O7113" t="s">
        <v>54253</v>
      </c>
    </row>
    <row r="7114" spans="1:15" x14ac:dyDescent="0.3">
      <c r="A7114" t="s">
        <v>54254</v>
      </c>
      <c r="B7114" t="s">
        <v>4226</v>
      </c>
      <c r="D7114" t="s">
        <v>54255</v>
      </c>
      <c r="E7114" t="s">
        <v>13946</v>
      </c>
      <c r="F7114" t="s">
        <v>54256</v>
      </c>
      <c r="G7114" t="s">
        <v>3989</v>
      </c>
      <c r="H7114">
        <v>349.97800000000001</v>
      </c>
      <c r="I7114">
        <v>35.4</v>
      </c>
      <c r="K7114" t="s">
        <v>54257</v>
      </c>
      <c r="L7114">
        <v>159907</v>
      </c>
      <c r="M7114">
        <v>0</v>
      </c>
      <c r="N7114" t="s">
        <v>13949</v>
      </c>
      <c r="O7114" t="s">
        <v>54258</v>
      </c>
    </row>
    <row r="7115" spans="1:15" x14ac:dyDescent="0.3">
      <c r="A7115" t="s">
        <v>54259</v>
      </c>
      <c r="B7115" t="s">
        <v>4226</v>
      </c>
      <c r="D7115" t="s">
        <v>54260</v>
      </c>
      <c r="E7115" t="s">
        <v>13946</v>
      </c>
      <c r="F7115" t="s">
        <v>54261</v>
      </c>
      <c r="G7115" t="s">
        <v>3989</v>
      </c>
      <c r="H7115">
        <v>357.24400000000003</v>
      </c>
      <c r="I7115">
        <v>35.799999999999997</v>
      </c>
      <c r="K7115" t="s">
        <v>54262</v>
      </c>
      <c r="L7115">
        <v>475948</v>
      </c>
      <c r="M7115">
        <v>0</v>
      </c>
      <c r="N7115" t="s">
        <v>13949</v>
      </c>
      <c r="O7115" t="s">
        <v>54263</v>
      </c>
    </row>
    <row r="7116" spans="1:15" x14ac:dyDescent="0.3">
      <c r="A7116" t="s">
        <v>54264</v>
      </c>
      <c r="B7116" t="s">
        <v>4226</v>
      </c>
      <c r="D7116" t="s">
        <v>54265</v>
      </c>
      <c r="E7116" t="s">
        <v>13946</v>
      </c>
      <c r="F7116" t="s">
        <v>54266</v>
      </c>
      <c r="G7116" t="s">
        <v>3989</v>
      </c>
      <c r="H7116">
        <v>360.02600000000001</v>
      </c>
      <c r="I7116">
        <v>35.299999999999997</v>
      </c>
      <c r="K7116" t="s">
        <v>54267</v>
      </c>
      <c r="L7116">
        <v>198583</v>
      </c>
      <c r="M7116">
        <v>0</v>
      </c>
      <c r="N7116" t="s">
        <v>13949</v>
      </c>
      <c r="O7116" t="s">
        <v>54268</v>
      </c>
    </row>
    <row r="7117" spans="1:15" x14ac:dyDescent="0.3">
      <c r="A7117" t="s">
        <v>54269</v>
      </c>
      <c r="B7117" t="s">
        <v>4226</v>
      </c>
      <c r="D7117" t="s">
        <v>54270</v>
      </c>
      <c r="E7117" t="s">
        <v>13946</v>
      </c>
      <c r="F7117" t="s">
        <v>54271</v>
      </c>
      <c r="G7117" t="s">
        <v>3989</v>
      </c>
      <c r="H7117">
        <v>169.75</v>
      </c>
      <c r="I7117">
        <v>37</v>
      </c>
      <c r="K7117" t="s">
        <v>54272</v>
      </c>
      <c r="L7117">
        <v>459123</v>
      </c>
      <c r="M7117">
        <v>0</v>
      </c>
      <c r="N7117" t="s">
        <v>13949</v>
      </c>
      <c r="O7117" t="s">
        <v>54273</v>
      </c>
    </row>
    <row r="7118" spans="1:15" x14ac:dyDescent="0.3">
      <c r="A7118" t="s">
        <v>54274</v>
      </c>
      <c r="B7118" t="s">
        <v>4226</v>
      </c>
      <c r="D7118" t="s">
        <v>54275</v>
      </c>
      <c r="E7118" t="s">
        <v>13946</v>
      </c>
      <c r="F7118" t="s">
        <v>54276</v>
      </c>
      <c r="G7118" t="s">
        <v>3989</v>
      </c>
      <c r="H7118">
        <v>350.43</v>
      </c>
      <c r="I7118">
        <v>35.799999999999997</v>
      </c>
      <c r="K7118" t="s">
        <v>54277</v>
      </c>
      <c r="L7118">
        <v>252312</v>
      </c>
      <c r="M7118">
        <v>0</v>
      </c>
      <c r="N7118" t="s">
        <v>13949</v>
      </c>
      <c r="O7118" t="s">
        <v>54278</v>
      </c>
    </row>
    <row r="7119" spans="1:15" x14ac:dyDescent="0.3">
      <c r="A7119" t="s">
        <v>54279</v>
      </c>
      <c r="B7119" t="s">
        <v>4226</v>
      </c>
      <c r="D7119" t="s">
        <v>54280</v>
      </c>
      <c r="E7119" t="s">
        <v>13946</v>
      </c>
      <c r="F7119" t="s">
        <v>54281</v>
      </c>
      <c r="G7119" t="s">
        <v>3989</v>
      </c>
      <c r="H7119">
        <v>370.94600000000003</v>
      </c>
      <c r="I7119">
        <v>36.299999999999997</v>
      </c>
      <c r="K7119" t="s">
        <v>54282</v>
      </c>
      <c r="L7119">
        <v>246366</v>
      </c>
      <c r="M7119">
        <v>0</v>
      </c>
      <c r="N7119" t="s">
        <v>13949</v>
      </c>
      <c r="O7119" t="s">
        <v>54283</v>
      </c>
    </row>
    <row r="7120" spans="1:15" x14ac:dyDescent="0.3">
      <c r="A7120" t="s">
        <v>54284</v>
      </c>
      <c r="B7120" t="s">
        <v>4226</v>
      </c>
      <c r="D7120" t="s">
        <v>54285</v>
      </c>
      <c r="E7120" t="s">
        <v>13946</v>
      </c>
      <c r="F7120" t="s">
        <v>54286</v>
      </c>
      <c r="G7120" t="s">
        <v>3989</v>
      </c>
      <c r="H7120">
        <v>102.538</v>
      </c>
      <c r="I7120">
        <v>34.700000000000003</v>
      </c>
      <c r="K7120" t="s">
        <v>54287</v>
      </c>
      <c r="L7120">
        <v>271197</v>
      </c>
      <c r="M7120">
        <v>0</v>
      </c>
      <c r="N7120" t="s">
        <v>13949</v>
      </c>
      <c r="O7120" t="s">
        <v>54288</v>
      </c>
    </row>
    <row r="7121" spans="1:15" x14ac:dyDescent="0.3">
      <c r="A7121" t="s">
        <v>54289</v>
      </c>
      <c r="B7121" t="s">
        <v>4226</v>
      </c>
      <c r="D7121" t="s">
        <v>54290</v>
      </c>
      <c r="E7121" t="s">
        <v>13946</v>
      </c>
      <c r="F7121" t="s">
        <v>54291</v>
      </c>
      <c r="G7121" t="s">
        <v>3989</v>
      </c>
      <c r="H7121">
        <v>55.0533</v>
      </c>
      <c r="I7121">
        <v>36.299999999999997</v>
      </c>
      <c r="K7121" t="s">
        <v>54292</v>
      </c>
      <c r="L7121">
        <v>169796</v>
      </c>
      <c r="M7121">
        <v>0</v>
      </c>
      <c r="N7121" t="s">
        <v>13949</v>
      </c>
      <c r="O7121" t="s">
        <v>54293</v>
      </c>
    </row>
    <row r="7122" spans="1:15" x14ac:dyDescent="0.3">
      <c r="A7122" t="s">
        <v>54294</v>
      </c>
      <c r="B7122" t="s">
        <v>4226</v>
      </c>
      <c r="D7122" t="s">
        <v>54295</v>
      </c>
      <c r="E7122" t="s">
        <v>13946</v>
      </c>
      <c r="F7122" t="s">
        <v>54296</v>
      </c>
      <c r="G7122" t="s">
        <v>3989</v>
      </c>
      <c r="H7122">
        <v>86.033699999999996</v>
      </c>
      <c r="I7122">
        <v>38.1</v>
      </c>
      <c r="K7122" t="s">
        <v>54297</v>
      </c>
      <c r="L7122">
        <v>267239</v>
      </c>
      <c r="M7122">
        <v>0</v>
      </c>
      <c r="N7122" t="s">
        <v>13949</v>
      </c>
      <c r="O7122" t="s">
        <v>54298</v>
      </c>
    </row>
    <row r="7123" spans="1:15" x14ac:dyDescent="0.3">
      <c r="A7123" t="s">
        <v>54299</v>
      </c>
      <c r="B7123" t="s">
        <v>4226</v>
      </c>
      <c r="D7123" t="s">
        <v>54300</v>
      </c>
      <c r="E7123" t="s">
        <v>13946</v>
      </c>
      <c r="F7123" t="s">
        <v>54301</v>
      </c>
      <c r="G7123" t="s">
        <v>3989</v>
      </c>
      <c r="H7123">
        <v>355.53699999999998</v>
      </c>
      <c r="I7123">
        <v>37.4</v>
      </c>
      <c r="K7123" t="s">
        <v>54302</v>
      </c>
      <c r="L7123">
        <v>253263</v>
      </c>
      <c r="M7123">
        <v>0</v>
      </c>
      <c r="N7123" t="s">
        <v>13949</v>
      </c>
      <c r="O7123" t="s">
        <v>54303</v>
      </c>
    </row>
    <row r="7124" spans="1:15" x14ac:dyDescent="0.3">
      <c r="A7124" t="s">
        <v>54304</v>
      </c>
      <c r="B7124" t="s">
        <v>4226</v>
      </c>
      <c r="D7124" t="s">
        <v>54305</v>
      </c>
      <c r="E7124" t="s">
        <v>13946</v>
      </c>
      <c r="F7124" t="s">
        <v>54306</v>
      </c>
      <c r="G7124" t="s">
        <v>3989</v>
      </c>
      <c r="H7124">
        <v>369.11799999999999</v>
      </c>
      <c r="I7124">
        <v>35.5</v>
      </c>
      <c r="K7124" t="s">
        <v>54307</v>
      </c>
      <c r="L7124">
        <v>282227</v>
      </c>
      <c r="M7124">
        <v>0</v>
      </c>
      <c r="N7124" t="s">
        <v>13949</v>
      </c>
      <c r="O7124" t="s">
        <v>54308</v>
      </c>
    </row>
    <row r="7125" spans="1:15" x14ac:dyDescent="0.3">
      <c r="A7125" t="s">
        <v>54309</v>
      </c>
      <c r="B7125" t="s">
        <v>4226</v>
      </c>
      <c r="D7125" t="s">
        <v>54310</v>
      </c>
      <c r="E7125" t="s">
        <v>13946</v>
      </c>
      <c r="F7125" t="s">
        <v>54311</v>
      </c>
      <c r="G7125" t="s">
        <v>3989</v>
      </c>
      <c r="H7125">
        <v>360.75700000000001</v>
      </c>
      <c r="I7125">
        <v>36.6</v>
      </c>
      <c r="K7125" t="s">
        <v>54312</v>
      </c>
      <c r="L7125">
        <v>421449</v>
      </c>
      <c r="M7125">
        <v>0</v>
      </c>
      <c r="N7125" t="s">
        <v>13949</v>
      </c>
      <c r="O7125" t="s">
        <v>54313</v>
      </c>
    </row>
    <row r="7126" spans="1:15" x14ac:dyDescent="0.3">
      <c r="A7126" t="s">
        <v>54314</v>
      </c>
      <c r="B7126" t="s">
        <v>4226</v>
      </c>
      <c r="D7126" t="s">
        <v>54315</v>
      </c>
      <c r="E7126" t="s">
        <v>13946</v>
      </c>
      <c r="F7126" t="s">
        <v>54316</v>
      </c>
      <c r="G7126" t="s">
        <v>3989</v>
      </c>
      <c r="H7126">
        <v>271.87099999999998</v>
      </c>
      <c r="I7126">
        <v>35.200000000000003</v>
      </c>
      <c r="K7126" t="s">
        <v>54317</v>
      </c>
      <c r="L7126">
        <v>361446</v>
      </c>
      <c r="M7126">
        <v>0</v>
      </c>
      <c r="N7126" t="s">
        <v>13949</v>
      </c>
      <c r="O7126" t="s">
        <v>54318</v>
      </c>
    </row>
    <row r="7127" spans="1:15" x14ac:dyDescent="0.3">
      <c r="A7127" t="s">
        <v>54319</v>
      </c>
      <c r="B7127" t="s">
        <v>4226</v>
      </c>
      <c r="D7127" t="s">
        <v>54320</v>
      </c>
      <c r="E7127" t="s">
        <v>13946</v>
      </c>
      <c r="F7127" t="s">
        <v>54321</v>
      </c>
      <c r="G7127" t="s">
        <v>3989</v>
      </c>
      <c r="H7127">
        <v>347.10700000000003</v>
      </c>
      <c r="I7127">
        <v>37.9</v>
      </c>
      <c r="K7127" t="s">
        <v>54322</v>
      </c>
      <c r="L7127">
        <v>330734</v>
      </c>
      <c r="M7127">
        <v>0</v>
      </c>
      <c r="N7127" t="s">
        <v>13949</v>
      </c>
      <c r="O7127" t="s">
        <v>54323</v>
      </c>
    </row>
    <row r="7128" spans="1:15" x14ac:dyDescent="0.3">
      <c r="A7128" t="s">
        <v>54324</v>
      </c>
      <c r="B7128" t="s">
        <v>4226</v>
      </c>
      <c r="D7128" t="s">
        <v>54325</v>
      </c>
      <c r="E7128" t="s">
        <v>13946</v>
      </c>
      <c r="F7128" t="s">
        <v>54326</v>
      </c>
      <c r="G7128" t="s">
        <v>3989</v>
      </c>
      <c r="H7128">
        <v>359.45100000000002</v>
      </c>
      <c r="I7128">
        <v>37.4</v>
      </c>
      <c r="K7128" t="s">
        <v>54327</v>
      </c>
      <c r="L7128">
        <v>380427</v>
      </c>
      <c r="M7128">
        <v>0</v>
      </c>
      <c r="N7128" t="s">
        <v>13949</v>
      </c>
      <c r="O7128" t="s">
        <v>54328</v>
      </c>
    </row>
    <row r="7129" spans="1:15" x14ac:dyDescent="0.3">
      <c r="A7129" t="s">
        <v>54329</v>
      </c>
      <c r="B7129" t="s">
        <v>4226</v>
      </c>
      <c r="D7129" t="s">
        <v>54330</v>
      </c>
      <c r="E7129" t="s">
        <v>13946</v>
      </c>
      <c r="F7129" t="s">
        <v>54331</v>
      </c>
      <c r="G7129" t="s">
        <v>3989</v>
      </c>
      <c r="H7129">
        <v>344.20499999999998</v>
      </c>
      <c r="I7129">
        <v>33.5</v>
      </c>
      <c r="K7129" t="s">
        <v>54332</v>
      </c>
      <c r="L7129">
        <v>553183</v>
      </c>
      <c r="M7129">
        <v>0</v>
      </c>
      <c r="N7129" t="s">
        <v>13949</v>
      </c>
      <c r="O7129" t="s">
        <v>54333</v>
      </c>
    </row>
    <row r="7130" spans="1:15" x14ac:dyDescent="0.3">
      <c r="A7130" t="s">
        <v>54334</v>
      </c>
      <c r="B7130" t="s">
        <v>4226</v>
      </c>
      <c r="D7130" t="s">
        <v>54335</v>
      </c>
      <c r="E7130" t="s">
        <v>13946</v>
      </c>
      <c r="F7130" t="s">
        <v>54336</v>
      </c>
      <c r="G7130" t="s">
        <v>3989</v>
      </c>
      <c r="H7130">
        <v>281.65800000000002</v>
      </c>
      <c r="I7130">
        <v>36.1</v>
      </c>
      <c r="K7130" t="s">
        <v>54337</v>
      </c>
      <c r="L7130">
        <v>98015</v>
      </c>
      <c r="M7130">
        <v>0</v>
      </c>
      <c r="N7130" t="s">
        <v>13949</v>
      </c>
      <c r="O7130" t="s">
        <v>54338</v>
      </c>
    </row>
    <row r="7131" spans="1:15" x14ac:dyDescent="0.3">
      <c r="A7131" t="s">
        <v>54339</v>
      </c>
      <c r="B7131" t="s">
        <v>4226</v>
      </c>
      <c r="D7131" t="s">
        <v>54340</v>
      </c>
      <c r="E7131" t="s">
        <v>13946</v>
      </c>
      <c r="F7131" t="s">
        <v>54341</v>
      </c>
      <c r="G7131" t="s">
        <v>3989</v>
      </c>
      <c r="H7131">
        <v>359.43700000000001</v>
      </c>
      <c r="I7131">
        <v>34.700000000000003</v>
      </c>
      <c r="K7131" t="s">
        <v>54342</v>
      </c>
      <c r="L7131">
        <v>453662</v>
      </c>
      <c r="M7131">
        <v>0</v>
      </c>
      <c r="N7131" t="s">
        <v>13949</v>
      </c>
      <c r="O7131" t="s">
        <v>54343</v>
      </c>
    </row>
    <row r="7132" spans="1:15" x14ac:dyDescent="0.3">
      <c r="A7132" t="s">
        <v>54344</v>
      </c>
      <c r="B7132" t="s">
        <v>4226</v>
      </c>
      <c r="D7132" t="s">
        <v>54345</v>
      </c>
      <c r="E7132" t="s">
        <v>13946</v>
      </c>
      <c r="F7132" t="s">
        <v>54346</v>
      </c>
      <c r="G7132" t="s">
        <v>3989</v>
      </c>
      <c r="H7132">
        <v>526.10400000000004</v>
      </c>
      <c r="I7132">
        <v>34.9</v>
      </c>
      <c r="K7132" t="s">
        <v>54347</v>
      </c>
      <c r="L7132">
        <v>653084</v>
      </c>
      <c r="M7132">
        <v>0</v>
      </c>
      <c r="N7132" t="s">
        <v>13949</v>
      </c>
      <c r="O7132" t="s">
        <v>54348</v>
      </c>
    </row>
    <row r="7133" spans="1:15" x14ac:dyDescent="0.3">
      <c r="A7133" t="s">
        <v>54349</v>
      </c>
      <c r="B7133" t="s">
        <v>4226</v>
      </c>
      <c r="D7133" t="s">
        <v>54350</v>
      </c>
      <c r="E7133" t="s">
        <v>13946</v>
      </c>
      <c r="F7133" t="s">
        <v>54351</v>
      </c>
      <c r="G7133" t="s">
        <v>3989</v>
      </c>
      <c r="H7133">
        <v>230.75200000000001</v>
      </c>
      <c r="I7133">
        <v>35.299999999999997</v>
      </c>
      <c r="K7133" t="s">
        <v>54352</v>
      </c>
      <c r="L7133">
        <v>519131</v>
      </c>
      <c r="M7133">
        <v>0</v>
      </c>
      <c r="N7133" t="s">
        <v>13949</v>
      </c>
      <c r="O7133" t="s">
        <v>54353</v>
      </c>
    </row>
    <row r="7134" spans="1:15" x14ac:dyDescent="0.3">
      <c r="A7134" t="s">
        <v>54354</v>
      </c>
      <c r="B7134" t="s">
        <v>4226</v>
      </c>
      <c r="D7134" t="s">
        <v>54355</v>
      </c>
      <c r="E7134" t="s">
        <v>13946</v>
      </c>
      <c r="F7134" t="s">
        <v>54356</v>
      </c>
      <c r="G7134" t="s">
        <v>3989</v>
      </c>
      <c r="H7134">
        <v>52.369900000000001</v>
      </c>
      <c r="I7134">
        <v>33.299999999999997</v>
      </c>
      <c r="K7134" t="s">
        <v>54357</v>
      </c>
      <c r="L7134">
        <v>170288</v>
      </c>
      <c r="M7134">
        <v>0</v>
      </c>
      <c r="N7134" t="s">
        <v>13949</v>
      </c>
      <c r="O7134" t="s">
        <v>54358</v>
      </c>
    </row>
    <row r="7135" spans="1:15" x14ac:dyDescent="0.3">
      <c r="A7135" t="s">
        <v>54359</v>
      </c>
      <c r="B7135" t="s">
        <v>4226</v>
      </c>
      <c r="D7135" t="s">
        <v>54360</v>
      </c>
      <c r="E7135" t="s">
        <v>13946</v>
      </c>
      <c r="F7135" t="s">
        <v>54361</v>
      </c>
      <c r="G7135" t="s">
        <v>3989</v>
      </c>
      <c r="H7135">
        <v>96.271500000000003</v>
      </c>
      <c r="I7135">
        <v>35</v>
      </c>
      <c r="K7135" t="s">
        <v>54362</v>
      </c>
      <c r="L7135">
        <v>285616</v>
      </c>
      <c r="M7135">
        <v>0</v>
      </c>
      <c r="N7135" t="s">
        <v>13949</v>
      </c>
      <c r="O7135" t="s">
        <v>54363</v>
      </c>
    </row>
    <row r="7136" spans="1:15" x14ac:dyDescent="0.3">
      <c r="A7136" t="s">
        <v>54364</v>
      </c>
      <c r="B7136" t="s">
        <v>4226</v>
      </c>
      <c r="D7136" t="s">
        <v>54365</v>
      </c>
      <c r="E7136" t="s">
        <v>13946</v>
      </c>
      <c r="F7136" t="s">
        <v>54366</v>
      </c>
      <c r="G7136" t="s">
        <v>3989</v>
      </c>
      <c r="H7136">
        <v>268.18400000000003</v>
      </c>
      <c r="I7136">
        <v>35.9</v>
      </c>
      <c r="K7136" t="s">
        <v>54367</v>
      </c>
      <c r="L7136">
        <v>524474</v>
      </c>
      <c r="M7136">
        <v>0</v>
      </c>
      <c r="N7136" t="s">
        <v>13949</v>
      </c>
      <c r="O7136" t="s">
        <v>54368</v>
      </c>
    </row>
    <row r="7137" spans="1:15" x14ac:dyDescent="0.3">
      <c r="A7137" t="s">
        <v>54369</v>
      </c>
      <c r="B7137" t="s">
        <v>4226</v>
      </c>
      <c r="D7137" t="s">
        <v>54370</v>
      </c>
      <c r="E7137" t="s">
        <v>13946</v>
      </c>
      <c r="F7137" t="s">
        <v>54371</v>
      </c>
      <c r="G7137" t="s">
        <v>3989</v>
      </c>
      <c r="H7137">
        <v>221.43600000000001</v>
      </c>
      <c r="I7137">
        <v>34.4</v>
      </c>
      <c r="K7137" t="s">
        <v>54372</v>
      </c>
      <c r="L7137">
        <v>391744</v>
      </c>
      <c r="M7137">
        <v>0</v>
      </c>
      <c r="N7137" t="s">
        <v>13949</v>
      </c>
      <c r="O7137" t="s">
        <v>54373</v>
      </c>
    </row>
    <row r="7138" spans="1:15" x14ac:dyDescent="0.3">
      <c r="A7138" t="s">
        <v>54374</v>
      </c>
      <c r="B7138" t="s">
        <v>4226</v>
      </c>
      <c r="D7138" t="s">
        <v>54375</v>
      </c>
      <c r="E7138" t="s">
        <v>13946</v>
      </c>
      <c r="F7138" t="s">
        <v>54376</v>
      </c>
      <c r="G7138" t="s">
        <v>3989</v>
      </c>
      <c r="H7138">
        <v>4.1843700000000004</v>
      </c>
      <c r="I7138">
        <v>36.799999999999997</v>
      </c>
      <c r="K7138" t="s">
        <v>54377</v>
      </c>
      <c r="L7138">
        <v>11645</v>
      </c>
      <c r="M7138">
        <v>0</v>
      </c>
      <c r="N7138" t="s">
        <v>13949</v>
      </c>
      <c r="O7138" t="s">
        <v>54378</v>
      </c>
    </row>
    <row r="7139" spans="1:15" x14ac:dyDescent="0.3">
      <c r="A7139" t="s">
        <v>54379</v>
      </c>
      <c r="B7139" t="s">
        <v>4226</v>
      </c>
      <c r="D7139" t="s">
        <v>54380</v>
      </c>
      <c r="E7139" t="s">
        <v>13946</v>
      </c>
      <c r="F7139" t="s">
        <v>54381</v>
      </c>
      <c r="G7139" t="s">
        <v>3989</v>
      </c>
      <c r="H7139">
        <v>283.45600000000002</v>
      </c>
      <c r="I7139">
        <v>35.200000000000003</v>
      </c>
      <c r="K7139" t="s">
        <v>54382</v>
      </c>
      <c r="L7139">
        <v>269491</v>
      </c>
      <c r="M7139">
        <v>0</v>
      </c>
      <c r="N7139" t="s">
        <v>13949</v>
      </c>
      <c r="O7139" t="s">
        <v>54383</v>
      </c>
    </row>
    <row r="7140" spans="1:15" x14ac:dyDescent="0.3">
      <c r="A7140" t="s">
        <v>54384</v>
      </c>
      <c r="B7140" t="s">
        <v>4226</v>
      </c>
      <c r="D7140" t="s">
        <v>54385</v>
      </c>
      <c r="E7140" t="s">
        <v>13946</v>
      </c>
      <c r="F7140" t="s">
        <v>54386</v>
      </c>
      <c r="G7140" t="s">
        <v>3989</v>
      </c>
      <c r="H7140">
        <v>351.11399999999998</v>
      </c>
      <c r="I7140">
        <v>35.5</v>
      </c>
      <c r="K7140" t="s">
        <v>54387</v>
      </c>
      <c r="L7140">
        <v>324826</v>
      </c>
      <c r="M7140">
        <v>0</v>
      </c>
      <c r="N7140" t="s">
        <v>13949</v>
      </c>
      <c r="O7140" t="s">
        <v>54388</v>
      </c>
    </row>
    <row r="7141" spans="1:15" x14ac:dyDescent="0.3">
      <c r="A7141" t="s">
        <v>54389</v>
      </c>
      <c r="B7141" t="s">
        <v>4226</v>
      </c>
      <c r="D7141" t="s">
        <v>54390</v>
      </c>
      <c r="E7141" t="s">
        <v>13946</v>
      </c>
      <c r="F7141" t="s">
        <v>54391</v>
      </c>
      <c r="G7141" t="s">
        <v>3989</v>
      </c>
      <c r="H7141">
        <v>357.09899999999999</v>
      </c>
      <c r="I7141">
        <v>36</v>
      </c>
      <c r="K7141" t="s">
        <v>54392</v>
      </c>
      <c r="L7141">
        <v>127447</v>
      </c>
      <c r="M7141">
        <v>0</v>
      </c>
      <c r="N7141" t="s">
        <v>13949</v>
      </c>
      <c r="O7141" t="s">
        <v>54393</v>
      </c>
    </row>
    <row r="7142" spans="1:15" x14ac:dyDescent="0.3">
      <c r="A7142" t="s">
        <v>54394</v>
      </c>
      <c r="B7142" t="s">
        <v>4226</v>
      </c>
      <c r="D7142" t="s">
        <v>54395</v>
      </c>
      <c r="E7142" t="s">
        <v>13946</v>
      </c>
      <c r="F7142" t="s">
        <v>54396</v>
      </c>
      <c r="G7142" t="s">
        <v>3989</v>
      </c>
      <c r="H7142">
        <v>217.089</v>
      </c>
      <c r="I7142">
        <v>35.799999999999997</v>
      </c>
      <c r="K7142" t="s">
        <v>54397</v>
      </c>
      <c r="L7142">
        <v>545812</v>
      </c>
      <c r="M7142">
        <v>0</v>
      </c>
      <c r="N7142" t="s">
        <v>13949</v>
      </c>
      <c r="O7142" t="s">
        <v>54398</v>
      </c>
    </row>
    <row r="7143" spans="1:15" x14ac:dyDescent="0.3">
      <c r="A7143" t="s">
        <v>54399</v>
      </c>
      <c r="B7143" t="s">
        <v>4226</v>
      </c>
      <c r="D7143" t="s">
        <v>54400</v>
      </c>
      <c r="E7143" t="s">
        <v>13946</v>
      </c>
      <c r="F7143" t="s">
        <v>54401</v>
      </c>
      <c r="G7143" t="s">
        <v>3989</v>
      </c>
      <c r="H7143">
        <v>258.12400000000002</v>
      </c>
      <c r="I7143">
        <v>36.6</v>
      </c>
      <c r="K7143" t="s">
        <v>54402</v>
      </c>
      <c r="L7143">
        <v>565571</v>
      </c>
      <c r="M7143">
        <v>0</v>
      </c>
      <c r="N7143" t="s">
        <v>13949</v>
      </c>
      <c r="O7143" t="s">
        <v>54403</v>
      </c>
    </row>
    <row r="7144" spans="1:15" x14ac:dyDescent="0.3">
      <c r="A7144" t="s">
        <v>54404</v>
      </c>
      <c r="B7144" t="s">
        <v>4226</v>
      </c>
      <c r="D7144" t="s">
        <v>54405</v>
      </c>
      <c r="E7144" t="s">
        <v>13946</v>
      </c>
      <c r="F7144" t="s">
        <v>54406</v>
      </c>
      <c r="G7144" t="s">
        <v>3989</v>
      </c>
      <c r="H7144">
        <v>382.66199999999998</v>
      </c>
      <c r="I7144">
        <v>36.200000000000003</v>
      </c>
      <c r="K7144" t="s">
        <v>54407</v>
      </c>
      <c r="L7144">
        <v>641793</v>
      </c>
      <c r="M7144">
        <v>0</v>
      </c>
      <c r="N7144" t="s">
        <v>13949</v>
      </c>
      <c r="O7144" t="s">
        <v>54408</v>
      </c>
    </row>
    <row r="7145" spans="1:15" x14ac:dyDescent="0.3">
      <c r="A7145" t="s">
        <v>54409</v>
      </c>
      <c r="B7145" t="s">
        <v>4226</v>
      </c>
      <c r="D7145" t="s">
        <v>54410</v>
      </c>
      <c r="E7145" t="s">
        <v>13946</v>
      </c>
      <c r="F7145" t="s">
        <v>54411</v>
      </c>
      <c r="G7145" t="s">
        <v>3989</v>
      </c>
      <c r="H7145">
        <v>318.67399999999998</v>
      </c>
      <c r="I7145">
        <v>36.299999999999997</v>
      </c>
      <c r="K7145" t="s">
        <v>54412</v>
      </c>
      <c r="L7145">
        <v>241584</v>
      </c>
      <c r="M7145">
        <v>0</v>
      </c>
      <c r="N7145" t="s">
        <v>13949</v>
      </c>
      <c r="O7145" t="s">
        <v>54413</v>
      </c>
    </row>
    <row r="7146" spans="1:15" x14ac:dyDescent="0.3">
      <c r="A7146" t="s">
        <v>54414</v>
      </c>
      <c r="B7146" t="s">
        <v>4226</v>
      </c>
      <c r="D7146" t="s">
        <v>54415</v>
      </c>
      <c r="E7146" t="s">
        <v>13946</v>
      </c>
      <c r="F7146" t="s">
        <v>54416</v>
      </c>
      <c r="G7146" t="s">
        <v>3989</v>
      </c>
      <c r="H7146">
        <v>346.11200000000002</v>
      </c>
      <c r="I7146">
        <v>36.4</v>
      </c>
      <c r="K7146" t="s">
        <v>54417</v>
      </c>
      <c r="L7146">
        <v>576096</v>
      </c>
      <c r="M7146">
        <v>0</v>
      </c>
      <c r="N7146" t="s">
        <v>13949</v>
      </c>
      <c r="O7146" t="s">
        <v>54418</v>
      </c>
    </row>
    <row r="7147" spans="1:15" x14ac:dyDescent="0.3">
      <c r="A7147" t="s">
        <v>54419</v>
      </c>
      <c r="B7147" t="s">
        <v>4226</v>
      </c>
      <c r="D7147" t="s">
        <v>54420</v>
      </c>
      <c r="E7147" t="s">
        <v>13946</v>
      </c>
      <c r="F7147" t="s">
        <v>54421</v>
      </c>
      <c r="G7147" t="s">
        <v>3989</v>
      </c>
      <c r="H7147">
        <v>192.262</v>
      </c>
      <c r="I7147">
        <v>33.5</v>
      </c>
      <c r="K7147" t="s">
        <v>54422</v>
      </c>
      <c r="L7147">
        <v>524672</v>
      </c>
      <c r="M7147">
        <v>0</v>
      </c>
      <c r="N7147" t="s">
        <v>13949</v>
      </c>
      <c r="O7147" t="s">
        <v>54423</v>
      </c>
    </row>
    <row r="7148" spans="1:15" x14ac:dyDescent="0.3">
      <c r="A7148" t="s">
        <v>54424</v>
      </c>
      <c r="B7148" t="s">
        <v>4226</v>
      </c>
      <c r="D7148" t="s">
        <v>54425</v>
      </c>
      <c r="E7148" t="s">
        <v>13946</v>
      </c>
      <c r="F7148" t="s">
        <v>54426</v>
      </c>
      <c r="G7148" t="s">
        <v>3989</v>
      </c>
      <c r="H7148">
        <v>258.44400000000002</v>
      </c>
      <c r="I7148">
        <v>37.299999999999997</v>
      </c>
      <c r="K7148" t="s">
        <v>54427</v>
      </c>
      <c r="L7148">
        <v>470058</v>
      </c>
      <c r="M7148">
        <v>0</v>
      </c>
      <c r="N7148" t="s">
        <v>13949</v>
      </c>
      <c r="O7148" t="s">
        <v>54428</v>
      </c>
    </row>
    <row r="7149" spans="1:15" x14ac:dyDescent="0.3">
      <c r="A7149" t="s">
        <v>54429</v>
      </c>
      <c r="B7149" t="s">
        <v>4226</v>
      </c>
      <c r="D7149" t="s">
        <v>54430</v>
      </c>
      <c r="E7149" t="s">
        <v>13946</v>
      </c>
      <c r="F7149" t="s">
        <v>54431</v>
      </c>
      <c r="G7149" t="s">
        <v>3989</v>
      </c>
      <c r="H7149">
        <v>304.98399999999998</v>
      </c>
      <c r="I7149">
        <v>37.200000000000003</v>
      </c>
      <c r="K7149" t="s">
        <v>54432</v>
      </c>
      <c r="L7149">
        <v>406141</v>
      </c>
      <c r="M7149">
        <v>0</v>
      </c>
      <c r="N7149" t="s">
        <v>13949</v>
      </c>
      <c r="O7149" t="s">
        <v>54433</v>
      </c>
    </row>
    <row r="7150" spans="1:15" x14ac:dyDescent="0.3">
      <c r="A7150" t="s">
        <v>54434</v>
      </c>
      <c r="B7150" t="s">
        <v>4226</v>
      </c>
      <c r="D7150" t="s">
        <v>54435</v>
      </c>
      <c r="E7150" t="s">
        <v>13946</v>
      </c>
      <c r="F7150" t="s">
        <v>54436</v>
      </c>
      <c r="G7150" t="s">
        <v>3989</v>
      </c>
      <c r="H7150">
        <v>32.851100000000002</v>
      </c>
      <c r="I7150">
        <v>40.700000000000003</v>
      </c>
      <c r="K7150" t="s">
        <v>54437</v>
      </c>
      <c r="L7150">
        <v>111980</v>
      </c>
      <c r="M7150">
        <v>0</v>
      </c>
      <c r="N7150" t="s">
        <v>13949</v>
      </c>
      <c r="O7150" t="s">
        <v>54438</v>
      </c>
    </row>
    <row r="7151" spans="1:15" x14ac:dyDescent="0.3">
      <c r="A7151" t="s">
        <v>54439</v>
      </c>
      <c r="B7151" t="s">
        <v>4226</v>
      </c>
      <c r="C7151">
        <v>11002</v>
      </c>
      <c r="D7151" t="s">
        <v>54440</v>
      </c>
      <c r="E7151" t="s">
        <v>13946</v>
      </c>
      <c r="F7151" t="s">
        <v>54441</v>
      </c>
      <c r="G7151" t="s">
        <v>3989</v>
      </c>
      <c r="H7151">
        <v>527.52200000000005</v>
      </c>
      <c r="I7151">
        <v>35.4</v>
      </c>
      <c r="K7151" t="s">
        <v>54442</v>
      </c>
      <c r="L7151">
        <v>403552</v>
      </c>
      <c r="M7151">
        <v>0</v>
      </c>
      <c r="N7151" t="s">
        <v>13949</v>
      </c>
      <c r="O7151" t="s">
        <v>54443</v>
      </c>
    </row>
    <row r="7152" spans="1:15" x14ac:dyDescent="0.3">
      <c r="A7152" t="s">
        <v>54444</v>
      </c>
      <c r="B7152" t="s">
        <v>4226</v>
      </c>
      <c r="D7152" t="s">
        <v>54445</v>
      </c>
      <c r="E7152" t="s">
        <v>13946</v>
      </c>
      <c r="F7152" t="s">
        <v>54446</v>
      </c>
      <c r="G7152" t="s">
        <v>3989</v>
      </c>
      <c r="H7152">
        <v>340.40899999999999</v>
      </c>
      <c r="I7152">
        <v>37.299999999999997</v>
      </c>
      <c r="K7152" t="s">
        <v>54447</v>
      </c>
      <c r="L7152">
        <v>96873</v>
      </c>
      <c r="M7152">
        <v>0</v>
      </c>
      <c r="N7152" t="s">
        <v>13949</v>
      </c>
      <c r="O7152" t="s">
        <v>54448</v>
      </c>
    </row>
    <row r="7153" spans="1:15" x14ac:dyDescent="0.3">
      <c r="A7153" t="s">
        <v>54449</v>
      </c>
      <c r="B7153" t="s">
        <v>4226</v>
      </c>
      <c r="D7153" t="s">
        <v>54450</v>
      </c>
      <c r="E7153" t="s">
        <v>13946</v>
      </c>
      <c r="F7153" t="s">
        <v>54451</v>
      </c>
      <c r="G7153" t="s">
        <v>3989</v>
      </c>
      <c r="H7153">
        <v>336.23599999999999</v>
      </c>
      <c r="I7153">
        <v>35</v>
      </c>
      <c r="K7153" t="s">
        <v>54452</v>
      </c>
      <c r="L7153">
        <v>196019</v>
      </c>
      <c r="M7153">
        <v>0</v>
      </c>
      <c r="N7153" t="s">
        <v>13949</v>
      </c>
      <c r="O7153" t="s">
        <v>54453</v>
      </c>
    </row>
    <row r="7154" spans="1:15" x14ac:dyDescent="0.3">
      <c r="A7154" t="s">
        <v>54454</v>
      </c>
      <c r="B7154" t="s">
        <v>4226</v>
      </c>
      <c r="D7154" t="s">
        <v>54455</v>
      </c>
      <c r="E7154" t="s">
        <v>13946</v>
      </c>
      <c r="F7154" t="s">
        <v>54456</v>
      </c>
      <c r="G7154" t="s">
        <v>3989</v>
      </c>
      <c r="H7154">
        <v>176.27600000000001</v>
      </c>
      <c r="I7154">
        <v>37.4</v>
      </c>
      <c r="K7154" t="s">
        <v>54457</v>
      </c>
      <c r="L7154">
        <v>487438</v>
      </c>
      <c r="M7154">
        <v>0</v>
      </c>
      <c r="N7154" t="s">
        <v>13949</v>
      </c>
      <c r="O7154" t="s">
        <v>54458</v>
      </c>
    </row>
    <row r="7155" spans="1:15" x14ac:dyDescent="0.3">
      <c r="A7155" t="s">
        <v>54459</v>
      </c>
      <c r="B7155" t="s">
        <v>4226</v>
      </c>
      <c r="C7155">
        <v>2069</v>
      </c>
      <c r="D7155" t="s">
        <v>54460</v>
      </c>
      <c r="E7155" t="s">
        <v>13946</v>
      </c>
      <c r="F7155" t="s">
        <v>54461</v>
      </c>
      <c r="G7155" t="s">
        <v>3989</v>
      </c>
      <c r="H7155">
        <v>280.71699999999998</v>
      </c>
      <c r="I7155">
        <v>36.799999999999997</v>
      </c>
      <c r="K7155" t="s">
        <v>54462</v>
      </c>
      <c r="L7155">
        <v>685656</v>
      </c>
      <c r="M7155">
        <v>0</v>
      </c>
      <c r="N7155" t="s">
        <v>13949</v>
      </c>
      <c r="O7155" t="s">
        <v>54463</v>
      </c>
    </row>
    <row r="7156" spans="1:15" x14ac:dyDescent="0.3">
      <c r="A7156" t="s">
        <v>54464</v>
      </c>
      <c r="B7156" t="s">
        <v>4226</v>
      </c>
      <c r="D7156" t="s">
        <v>54465</v>
      </c>
      <c r="E7156" t="s">
        <v>13946</v>
      </c>
      <c r="F7156" t="s">
        <v>54466</v>
      </c>
      <c r="G7156" t="s">
        <v>3989</v>
      </c>
      <c r="H7156">
        <v>248.065</v>
      </c>
      <c r="I7156">
        <v>37.799999999999997</v>
      </c>
      <c r="K7156" t="s">
        <v>54467</v>
      </c>
      <c r="L7156">
        <v>618794</v>
      </c>
      <c r="M7156">
        <v>0</v>
      </c>
      <c r="N7156" t="s">
        <v>13949</v>
      </c>
      <c r="O7156" t="s">
        <v>54468</v>
      </c>
    </row>
    <row r="7157" spans="1:15" x14ac:dyDescent="0.3">
      <c r="A7157" t="s">
        <v>54469</v>
      </c>
      <c r="B7157" t="s">
        <v>4226</v>
      </c>
      <c r="C7157">
        <v>149</v>
      </c>
      <c r="D7157" t="s">
        <v>54470</v>
      </c>
      <c r="E7157" t="s">
        <v>13946</v>
      </c>
      <c r="F7157" t="s">
        <v>54471</v>
      </c>
      <c r="G7157" t="s">
        <v>3989</v>
      </c>
      <c r="H7157">
        <v>356.42599999999999</v>
      </c>
      <c r="I7157">
        <v>34.799999999999997</v>
      </c>
      <c r="K7157" t="s">
        <v>54472</v>
      </c>
      <c r="L7157">
        <v>337995</v>
      </c>
      <c r="M7157">
        <v>0</v>
      </c>
      <c r="N7157" t="s">
        <v>13949</v>
      </c>
      <c r="O7157" t="s">
        <v>54473</v>
      </c>
    </row>
    <row r="7158" spans="1:15" x14ac:dyDescent="0.3">
      <c r="A7158" t="s">
        <v>54474</v>
      </c>
      <c r="B7158" t="s">
        <v>4226</v>
      </c>
      <c r="C7158" t="s">
        <v>54475</v>
      </c>
      <c r="D7158" t="s">
        <v>54476</v>
      </c>
      <c r="E7158" t="s">
        <v>13946</v>
      </c>
      <c r="F7158" t="s">
        <v>54477</v>
      </c>
      <c r="G7158" t="s">
        <v>3989</v>
      </c>
      <c r="H7158">
        <v>1008.28</v>
      </c>
      <c r="I7158">
        <v>37.1</v>
      </c>
      <c r="K7158" t="s">
        <v>54478</v>
      </c>
      <c r="L7158">
        <v>415289</v>
      </c>
      <c r="M7158">
        <v>0</v>
      </c>
      <c r="N7158" t="s">
        <v>13949</v>
      </c>
      <c r="O7158" t="s">
        <v>54479</v>
      </c>
    </row>
    <row r="7159" spans="1:15" x14ac:dyDescent="0.3">
      <c r="A7159" t="s">
        <v>54480</v>
      </c>
      <c r="B7159" t="s">
        <v>4226</v>
      </c>
      <c r="C7159">
        <v>7</v>
      </c>
      <c r="D7159" t="s">
        <v>54481</v>
      </c>
      <c r="E7159" t="s">
        <v>13946</v>
      </c>
      <c r="F7159" t="s">
        <v>54482</v>
      </c>
      <c r="G7159" t="s">
        <v>3989</v>
      </c>
      <c r="H7159">
        <v>516.29300000000001</v>
      </c>
      <c r="I7159">
        <v>35.799999999999997</v>
      </c>
      <c r="K7159" t="s">
        <v>54483</v>
      </c>
      <c r="L7159">
        <v>444076</v>
      </c>
      <c r="M7159">
        <v>0</v>
      </c>
      <c r="N7159" t="s">
        <v>13949</v>
      </c>
      <c r="O7159" t="s">
        <v>54484</v>
      </c>
    </row>
    <row r="7160" spans="1:15" x14ac:dyDescent="0.3">
      <c r="A7160" t="s">
        <v>54485</v>
      </c>
      <c r="B7160" t="s">
        <v>4226</v>
      </c>
      <c r="C7160">
        <v>295</v>
      </c>
      <c r="D7160" t="s">
        <v>54486</v>
      </c>
      <c r="E7160" t="s">
        <v>13946</v>
      </c>
      <c r="F7160" t="s">
        <v>54487</v>
      </c>
      <c r="G7160" t="s">
        <v>3989</v>
      </c>
      <c r="H7160">
        <v>368.01900000000001</v>
      </c>
      <c r="I7160">
        <v>33.6</v>
      </c>
      <c r="K7160" t="s">
        <v>54488</v>
      </c>
      <c r="L7160">
        <v>432983</v>
      </c>
      <c r="M7160">
        <v>0</v>
      </c>
      <c r="N7160" t="s">
        <v>13949</v>
      </c>
      <c r="O7160" t="s">
        <v>54489</v>
      </c>
    </row>
    <row r="7161" spans="1:15" x14ac:dyDescent="0.3">
      <c r="A7161" t="s">
        <v>54490</v>
      </c>
      <c r="B7161" t="s">
        <v>4226</v>
      </c>
      <c r="C7161">
        <v>2122</v>
      </c>
      <c r="D7161" t="s">
        <v>54491</v>
      </c>
      <c r="E7161" t="s">
        <v>13946</v>
      </c>
      <c r="F7161" t="s">
        <v>54492</v>
      </c>
      <c r="G7161" t="s">
        <v>3989</v>
      </c>
      <c r="H7161">
        <v>467.435</v>
      </c>
      <c r="I7161">
        <v>34.6</v>
      </c>
      <c r="K7161" t="s">
        <v>54493</v>
      </c>
      <c r="L7161">
        <v>607653</v>
      </c>
      <c r="M7161">
        <v>0</v>
      </c>
      <c r="N7161" t="s">
        <v>13949</v>
      </c>
      <c r="O7161" t="s">
        <v>54494</v>
      </c>
    </row>
    <row r="7162" spans="1:15" x14ac:dyDescent="0.3">
      <c r="A7162" t="s">
        <v>54495</v>
      </c>
      <c r="B7162" t="s">
        <v>4226</v>
      </c>
      <c r="D7162" t="s">
        <v>54496</v>
      </c>
      <c r="E7162" t="s">
        <v>13946</v>
      </c>
      <c r="F7162" t="s">
        <v>54497</v>
      </c>
      <c r="G7162" t="s">
        <v>3989</v>
      </c>
      <c r="H7162">
        <v>16.338200000000001</v>
      </c>
      <c r="I7162">
        <v>31.9</v>
      </c>
      <c r="K7162" t="s">
        <v>54498</v>
      </c>
      <c r="L7162">
        <v>52928</v>
      </c>
      <c r="M7162">
        <v>0</v>
      </c>
      <c r="N7162" t="s">
        <v>13949</v>
      </c>
      <c r="O7162" t="s">
        <v>54499</v>
      </c>
    </row>
    <row r="7163" spans="1:15" x14ac:dyDescent="0.3">
      <c r="A7163" t="s">
        <v>54500</v>
      </c>
      <c r="B7163" t="s">
        <v>4226</v>
      </c>
      <c r="C7163">
        <v>2081</v>
      </c>
      <c r="D7163" t="s">
        <v>54501</v>
      </c>
      <c r="E7163" t="s">
        <v>13946</v>
      </c>
      <c r="F7163" t="s">
        <v>54502</v>
      </c>
      <c r="G7163" t="s">
        <v>3989</v>
      </c>
      <c r="H7163">
        <v>149.92699999999999</v>
      </c>
      <c r="I7163">
        <v>38.4</v>
      </c>
      <c r="K7163" t="s">
        <v>54503</v>
      </c>
      <c r="L7163">
        <v>356280</v>
      </c>
      <c r="M7163">
        <v>0</v>
      </c>
      <c r="N7163" t="s">
        <v>13949</v>
      </c>
      <c r="O7163" t="s">
        <v>54504</v>
      </c>
    </row>
    <row r="7164" spans="1:15" x14ac:dyDescent="0.3">
      <c r="A7164" t="s">
        <v>54505</v>
      </c>
      <c r="B7164" t="s">
        <v>4226</v>
      </c>
      <c r="C7164">
        <v>308</v>
      </c>
      <c r="D7164" t="s">
        <v>54506</v>
      </c>
      <c r="E7164" t="s">
        <v>13946</v>
      </c>
      <c r="F7164" t="s">
        <v>54507</v>
      </c>
      <c r="G7164" t="s">
        <v>3989</v>
      </c>
      <c r="H7164">
        <v>398.89</v>
      </c>
      <c r="I7164">
        <v>33.9</v>
      </c>
      <c r="K7164" t="s">
        <v>54508</v>
      </c>
      <c r="L7164">
        <v>253894</v>
      </c>
      <c r="M7164">
        <v>0</v>
      </c>
      <c r="N7164" t="s">
        <v>13949</v>
      </c>
      <c r="O7164" t="s">
        <v>54509</v>
      </c>
    </row>
    <row r="7165" spans="1:15" x14ac:dyDescent="0.3">
      <c r="A7165" t="s">
        <v>54510</v>
      </c>
      <c r="B7165" t="s">
        <v>4226</v>
      </c>
      <c r="C7165">
        <v>1827</v>
      </c>
      <c r="D7165" t="s">
        <v>54511</v>
      </c>
      <c r="E7165" t="s">
        <v>13946</v>
      </c>
      <c r="F7165" t="s">
        <v>54512</v>
      </c>
      <c r="G7165" t="s">
        <v>3989</v>
      </c>
      <c r="H7165">
        <v>400.89600000000002</v>
      </c>
      <c r="I7165">
        <v>32.9</v>
      </c>
      <c r="K7165" t="s">
        <v>54513</v>
      </c>
      <c r="L7165">
        <v>418915</v>
      </c>
      <c r="M7165">
        <v>0</v>
      </c>
      <c r="N7165" t="s">
        <v>13949</v>
      </c>
      <c r="O7165" t="s">
        <v>54514</v>
      </c>
    </row>
    <row r="7166" spans="1:15" x14ac:dyDescent="0.3">
      <c r="A7166" t="s">
        <v>54515</v>
      </c>
      <c r="B7166" t="s">
        <v>4226</v>
      </c>
      <c r="D7166" t="s">
        <v>54516</v>
      </c>
      <c r="E7166" t="s">
        <v>13946</v>
      </c>
      <c r="F7166" t="s">
        <v>54517</v>
      </c>
      <c r="G7166" t="s">
        <v>3989</v>
      </c>
      <c r="H7166">
        <v>41.264699999999998</v>
      </c>
      <c r="I7166">
        <v>37.5</v>
      </c>
      <c r="K7166" t="s">
        <v>54518</v>
      </c>
      <c r="L7166">
        <v>149351</v>
      </c>
      <c r="M7166">
        <v>0</v>
      </c>
      <c r="N7166" t="s">
        <v>13949</v>
      </c>
      <c r="O7166" t="s">
        <v>54519</v>
      </c>
    </row>
    <row r="7167" spans="1:15" x14ac:dyDescent="0.3">
      <c r="A7167" t="s">
        <v>54520</v>
      </c>
      <c r="B7167" t="s">
        <v>4226</v>
      </c>
      <c r="C7167">
        <v>2097</v>
      </c>
      <c r="D7167" t="s">
        <v>54521</v>
      </c>
      <c r="E7167" t="s">
        <v>13946</v>
      </c>
      <c r="F7167" t="s">
        <v>54522</v>
      </c>
      <c r="G7167" t="s">
        <v>3989</v>
      </c>
      <c r="H7167">
        <v>291.541</v>
      </c>
      <c r="I7167">
        <v>36.799999999999997</v>
      </c>
      <c r="K7167" t="s">
        <v>54523</v>
      </c>
      <c r="L7167">
        <v>616895</v>
      </c>
      <c r="M7167">
        <v>0</v>
      </c>
      <c r="N7167" t="s">
        <v>13949</v>
      </c>
      <c r="O7167" t="s">
        <v>54524</v>
      </c>
    </row>
    <row r="7168" spans="1:15" x14ac:dyDescent="0.3">
      <c r="A7168" t="s">
        <v>54525</v>
      </c>
      <c r="B7168" t="s">
        <v>4226</v>
      </c>
      <c r="D7168" t="s">
        <v>54526</v>
      </c>
      <c r="E7168" t="s">
        <v>13946</v>
      </c>
      <c r="F7168" t="s">
        <v>54527</v>
      </c>
      <c r="G7168" t="s">
        <v>3989</v>
      </c>
      <c r="H7168">
        <v>255.578</v>
      </c>
      <c r="I7168">
        <v>35.6</v>
      </c>
      <c r="K7168" t="s">
        <v>54528</v>
      </c>
      <c r="L7168">
        <v>114525</v>
      </c>
      <c r="M7168">
        <v>0</v>
      </c>
      <c r="N7168" t="s">
        <v>13949</v>
      </c>
      <c r="O7168" t="s">
        <v>54529</v>
      </c>
    </row>
    <row r="7169" spans="1:15" x14ac:dyDescent="0.3">
      <c r="A7169" t="s">
        <v>54530</v>
      </c>
      <c r="B7169" t="s">
        <v>4226</v>
      </c>
      <c r="C7169" t="s">
        <v>54531</v>
      </c>
      <c r="D7169" t="s">
        <v>54532</v>
      </c>
      <c r="E7169" t="s">
        <v>54533</v>
      </c>
      <c r="F7169" t="s">
        <v>54534</v>
      </c>
      <c r="G7169" t="s">
        <v>3906</v>
      </c>
      <c r="H7169">
        <v>440.27800000000002</v>
      </c>
      <c r="I7169">
        <v>33.737000000000002</v>
      </c>
      <c r="J7169" t="s">
        <v>54535</v>
      </c>
      <c r="K7169" t="s">
        <v>54536</v>
      </c>
      <c r="L7169">
        <v>762</v>
      </c>
      <c r="M7169">
        <v>0</v>
      </c>
      <c r="N7169" t="s">
        <v>54537</v>
      </c>
      <c r="O7169" t="s">
        <v>54538</v>
      </c>
    </row>
    <row r="7170" spans="1:15" x14ac:dyDescent="0.3">
      <c r="A7170" t="s">
        <v>54539</v>
      </c>
      <c r="B7170" t="s">
        <v>4226</v>
      </c>
      <c r="C7170" s="23">
        <v>34213</v>
      </c>
      <c r="D7170" t="s">
        <v>54540</v>
      </c>
      <c r="E7170" t="s">
        <v>13946</v>
      </c>
      <c r="F7170" t="s">
        <v>54541</v>
      </c>
      <c r="G7170" t="s">
        <v>3989</v>
      </c>
      <c r="H7170">
        <v>582.15099999999995</v>
      </c>
      <c r="I7170">
        <v>33.700000000000003</v>
      </c>
      <c r="K7170" t="s">
        <v>54542</v>
      </c>
      <c r="L7170">
        <v>356461</v>
      </c>
      <c r="M7170">
        <v>0</v>
      </c>
      <c r="N7170" t="s">
        <v>13949</v>
      </c>
      <c r="O7170" t="s">
        <v>54543</v>
      </c>
    </row>
    <row r="7171" spans="1:15" x14ac:dyDescent="0.3">
      <c r="A7171" t="s">
        <v>54544</v>
      </c>
      <c r="B7171" t="s">
        <v>4226</v>
      </c>
      <c r="C7171">
        <v>1896</v>
      </c>
      <c r="D7171" t="s">
        <v>54545</v>
      </c>
      <c r="E7171" t="s">
        <v>13946</v>
      </c>
      <c r="F7171" t="s">
        <v>54546</v>
      </c>
      <c r="G7171" t="s">
        <v>3989</v>
      </c>
      <c r="H7171">
        <v>440.50700000000001</v>
      </c>
      <c r="I7171">
        <v>38.5</v>
      </c>
      <c r="K7171" t="s">
        <v>54547</v>
      </c>
      <c r="L7171">
        <v>347106</v>
      </c>
      <c r="M7171">
        <v>0</v>
      </c>
      <c r="N7171" t="s">
        <v>13949</v>
      </c>
      <c r="O7171" t="s">
        <v>54548</v>
      </c>
    </row>
    <row r="7172" spans="1:15" x14ac:dyDescent="0.3">
      <c r="A7172" t="s">
        <v>54549</v>
      </c>
      <c r="B7172" t="s">
        <v>4226</v>
      </c>
      <c r="D7172" t="s">
        <v>54550</v>
      </c>
      <c r="E7172" t="s">
        <v>13946</v>
      </c>
      <c r="F7172" t="s">
        <v>54551</v>
      </c>
      <c r="G7172" t="s">
        <v>3989</v>
      </c>
      <c r="H7172">
        <v>291.04000000000002</v>
      </c>
      <c r="I7172">
        <v>35.5</v>
      </c>
      <c r="K7172" t="s">
        <v>54552</v>
      </c>
      <c r="L7172">
        <v>616021</v>
      </c>
      <c r="M7172">
        <v>0</v>
      </c>
      <c r="N7172" t="s">
        <v>13949</v>
      </c>
      <c r="O7172" t="s">
        <v>54553</v>
      </c>
    </row>
    <row r="7173" spans="1:15" x14ac:dyDescent="0.3">
      <c r="A7173" t="s">
        <v>54554</v>
      </c>
      <c r="B7173" t="s">
        <v>4226</v>
      </c>
      <c r="D7173" t="s">
        <v>54555</v>
      </c>
      <c r="E7173" t="s">
        <v>13946</v>
      </c>
      <c r="F7173" t="s">
        <v>54556</v>
      </c>
      <c r="G7173" t="s">
        <v>3989</v>
      </c>
      <c r="H7173">
        <v>210.143</v>
      </c>
      <c r="I7173">
        <v>36.700000000000003</v>
      </c>
      <c r="K7173" t="s">
        <v>54557</v>
      </c>
      <c r="L7173">
        <v>269265</v>
      </c>
      <c r="M7173">
        <v>0</v>
      </c>
      <c r="N7173" t="s">
        <v>13949</v>
      </c>
      <c r="O7173" t="s">
        <v>54558</v>
      </c>
    </row>
    <row r="7174" spans="1:15" x14ac:dyDescent="0.3">
      <c r="A7174" t="s">
        <v>54559</v>
      </c>
      <c r="B7174" t="s">
        <v>4226</v>
      </c>
      <c r="D7174" t="s">
        <v>54560</v>
      </c>
      <c r="E7174" t="s">
        <v>13946</v>
      </c>
      <c r="F7174" t="s">
        <v>54561</v>
      </c>
      <c r="G7174" t="s">
        <v>3989</v>
      </c>
      <c r="H7174">
        <v>384.56799999999998</v>
      </c>
      <c r="I7174">
        <v>35.700000000000003</v>
      </c>
      <c r="K7174" t="s">
        <v>54562</v>
      </c>
      <c r="L7174">
        <v>310651</v>
      </c>
      <c r="M7174">
        <v>0</v>
      </c>
      <c r="N7174" t="s">
        <v>13949</v>
      </c>
      <c r="O7174" t="s">
        <v>54563</v>
      </c>
    </row>
    <row r="7175" spans="1:15" x14ac:dyDescent="0.3">
      <c r="A7175" t="s">
        <v>54564</v>
      </c>
      <c r="B7175" t="s">
        <v>4226</v>
      </c>
      <c r="D7175" t="s">
        <v>54565</v>
      </c>
      <c r="E7175" t="s">
        <v>13946</v>
      </c>
      <c r="F7175" t="s">
        <v>54566</v>
      </c>
      <c r="G7175" t="s">
        <v>3989</v>
      </c>
      <c r="H7175">
        <v>304.72000000000003</v>
      </c>
      <c r="I7175">
        <v>35.9</v>
      </c>
      <c r="K7175" t="s">
        <v>54567</v>
      </c>
      <c r="L7175">
        <v>382999</v>
      </c>
      <c r="M7175">
        <v>0</v>
      </c>
      <c r="N7175" t="s">
        <v>13949</v>
      </c>
      <c r="O7175" t="s">
        <v>54568</v>
      </c>
    </row>
    <row r="7176" spans="1:15" x14ac:dyDescent="0.3">
      <c r="A7176" t="s">
        <v>54569</v>
      </c>
      <c r="B7176" t="s">
        <v>4226</v>
      </c>
      <c r="D7176" t="s">
        <v>54570</v>
      </c>
      <c r="E7176" t="s">
        <v>13946</v>
      </c>
      <c r="F7176" t="s">
        <v>54571</v>
      </c>
      <c r="G7176" t="s">
        <v>3989</v>
      </c>
      <c r="H7176">
        <v>198.83500000000001</v>
      </c>
      <c r="I7176">
        <v>34.700000000000003</v>
      </c>
      <c r="K7176" t="s">
        <v>54572</v>
      </c>
      <c r="L7176">
        <v>424487</v>
      </c>
      <c r="M7176">
        <v>0</v>
      </c>
      <c r="N7176" t="s">
        <v>13949</v>
      </c>
      <c r="O7176" t="s">
        <v>54573</v>
      </c>
    </row>
    <row r="7177" spans="1:15" x14ac:dyDescent="0.3">
      <c r="A7177" t="s">
        <v>54574</v>
      </c>
      <c r="B7177" t="s">
        <v>4226</v>
      </c>
      <c r="D7177" t="s">
        <v>54575</v>
      </c>
      <c r="E7177" t="s">
        <v>13946</v>
      </c>
      <c r="F7177" t="s">
        <v>54576</v>
      </c>
      <c r="G7177" t="s">
        <v>3989</v>
      </c>
      <c r="H7177">
        <v>538.48199999999997</v>
      </c>
      <c r="I7177">
        <v>37.799999999999997</v>
      </c>
      <c r="K7177" t="s">
        <v>54577</v>
      </c>
      <c r="L7177">
        <v>582608</v>
      </c>
      <c r="M7177">
        <v>0</v>
      </c>
      <c r="N7177" t="s">
        <v>13949</v>
      </c>
      <c r="O7177" t="s">
        <v>54578</v>
      </c>
    </row>
    <row r="7178" spans="1:15" x14ac:dyDescent="0.3">
      <c r="A7178" t="s">
        <v>54579</v>
      </c>
      <c r="B7178" t="s">
        <v>4226</v>
      </c>
      <c r="D7178" t="s">
        <v>54580</v>
      </c>
      <c r="E7178" t="s">
        <v>13946</v>
      </c>
      <c r="F7178" t="s">
        <v>54581</v>
      </c>
      <c r="G7178" t="s">
        <v>3989</v>
      </c>
      <c r="H7178">
        <v>223.06899999999999</v>
      </c>
      <c r="I7178">
        <v>35.1</v>
      </c>
      <c r="K7178" t="s">
        <v>54582</v>
      </c>
      <c r="L7178">
        <v>518981</v>
      </c>
      <c r="M7178">
        <v>0</v>
      </c>
      <c r="N7178" t="s">
        <v>13949</v>
      </c>
      <c r="O7178" t="s">
        <v>54583</v>
      </c>
    </row>
    <row r="7179" spans="1:15" x14ac:dyDescent="0.3">
      <c r="A7179" t="s">
        <v>54584</v>
      </c>
      <c r="B7179" t="s">
        <v>4226</v>
      </c>
      <c r="D7179" t="s">
        <v>54585</v>
      </c>
      <c r="E7179" t="s">
        <v>13946</v>
      </c>
      <c r="F7179" t="s">
        <v>54586</v>
      </c>
      <c r="G7179" t="s">
        <v>3989</v>
      </c>
      <c r="H7179">
        <v>374.38</v>
      </c>
      <c r="I7179">
        <v>35.1</v>
      </c>
      <c r="K7179" t="s">
        <v>54587</v>
      </c>
      <c r="L7179">
        <v>170657</v>
      </c>
      <c r="M7179">
        <v>0</v>
      </c>
      <c r="N7179" t="s">
        <v>13949</v>
      </c>
      <c r="O7179" t="s">
        <v>54588</v>
      </c>
    </row>
    <row r="7180" spans="1:15" x14ac:dyDescent="0.3">
      <c r="A7180" t="s">
        <v>54589</v>
      </c>
      <c r="B7180" t="s">
        <v>4226</v>
      </c>
      <c r="D7180" t="s">
        <v>54590</v>
      </c>
      <c r="E7180" t="s">
        <v>13946</v>
      </c>
      <c r="F7180" t="s">
        <v>54591</v>
      </c>
      <c r="G7180" t="s">
        <v>3989</v>
      </c>
      <c r="H7180">
        <v>395.90699999999998</v>
      </c>
      <c r="I7180">
        <v>36.4</v>
      </c>
      <c r="K7180" t="s">
        <v>54592</v>
      </c>
      <c r="L7180">
        <v>323688</v>
      </c>
      <c r="M7180">
        <v>0</v>
      </c>
      <c r="N7180" t="s">
        <v>13949</v>
      </c>
      <c r="O7180" t="s">
        <v>54593</v>
      </c>
    </row>
    <row r="7181" spans="1:15" x14ac:dyDescent="0.3">
      <c r="A7181" t="s">
        <v>54594</v>
      </c>
      <c r="B7181" t="s">
        <v>4226</v>
      </c>
      <c r="D7181" t="s">
        <v>54595</v>
      </c>
      <c r="E7181" t="s">
        <v>13946</v>
      </c>
      <c r="F7181" t="s">
        <v>54596</v>
      </c>
      <c r="G7181" t="s">
        <v>3989</v>
      </c>
      <c r="H7181">
        <v>352.625</v>
      </c>
      <c r="I7181">
        <v>36.700000000000003</v>
      </c>
      <c r="K7181" t="s">
        <v>54597</v>
      </c>
      <c r="L7181">
        <v>519254</v>
      </c>
      <c r="M7181">
        <v>0</v>
      </c>
      <c r="N7181" t="s">
        <v>13949</v>
      </c>
      <c r="O7181" t="s">
        <v>54598</v>
      </c>
    </row>
    <row r="7182" spans="1:15" x14ac:dyDescent="0.3">
      <c r="A7182" t="s">
        <v>54599</v>
      </c>
      <c r="B7182" t="s">
        <v>4226</v>
      </c>
      <c r="D7182" t="s">
        <v>54600</v>
      </c>
      <c r="E7182" t="s">
        <v>13946</v>
      </c>
      <c r="F7182" t="s">
        <v>54601</v>
      </c>
      <c r="G7182" t="s">
        <v>3989</v>
      </c>
      <c r="H7182">
        <v>186.69300000000001</v>
      </c>
      <c r="I7182">
        <v>38.299999999999997</v>
      </c>
      <c r="K7182" t="s">
        <v>54602</v>
      </c>
      <c r="L7182">
        <v>480268</v>
      </c>
      <c r="M7182">
        <v>0</v>
      </c>
      <c r="N7182" t="s">
        <v>13949</v>
      </c>
      <c r="O7182" t="s">
        <v>54603</v>
      </c>
    </row>
    <row r="7183" spans="1:15" x14ac:dyDescent="0.3">
      <c r="A7183" t="s">
        <v>54604</v>
      </c>
      <c r="B7183" t="s">
        <v>4226</v>
      </c>
      <c r="D7183" t="s">
        <v>54605</v>
      </c>
      <c r="E7183" t="s">
        <v>13946</v>
      </c>
      <c r="F7183" t="s">
        <v>54606</v>
      </c>
      <c r="G7183" t="s">
        <v>3989</v>
      </c>
      <c r="H7183">
        <v>315.79899999999998</v>
      </c>
      <c r="I7183">
        <v>35.799999999999997</v>
      </c>
      <c r="K7183" t="s">
        <v>54607</v>
      </c>
      <c r="L7183">
        <v>346148</v>
      </c>
      <c r="M7183">
        <v>0</v>
      </c>
      <c r="N7183" t="s">
        <v>13949</v>
      </c>
      <c r="O7183" t="s">
        <v>54608</v>
      </c>
    </row>
    <row r="7184" spans="1:15" x14ac:dyDescent="0.3">
      <c r="A7184" t="s">
        <v>54609</v>
      </c>
      <c r="B7184" t="s">
        <v>4226</v>
      </c>
      <c r="D7184" t="s">
        <v>54610</v>
      </c>
      <c r="E7184" t="s">
        <v>13946</v>
      </c>
      <c r="F7184" t="s">
        <v>54611</v>
      </c>
      <c r="G7184" t="s">
        <v>3989</v>
      </c>
      <c r="H7184">
        <v>346.14600000000002</v>
      </c>
      <c r="I7184">
        <v>35.6</v>
      </c>
      <c r="K7184" t="s">
        <v>54612</v>
      </c>
      <c r="L7184">
        <v>307928</v>
      </c>
      <c r="M7184">
        <v>0</v>
      </c>
      <c r="N7184" t="s">
        <v>13949</v>
      </c>
      <c r="O7184" t="s">
        <v>54613</v>
      </c>
    </row>
    <row r="7185" spans="1:15" x14ac:dyDescent="0.3">
      <c r="A7185" t="s">
        <v>54614</v>
      </c>
      <c r="B7185" t="s">
        <v>4226</v>
      </c>
      <c r="D7185" t="s">
        <v>54615</v>
      </c>
      <c r="E7185" t="s">
        <v>13946</v>
      </c>
      <c r="F7185" t="s">
        <v>54616</v>
      </c>
      <c r="G7185" t="s">
        <v>3989</v>
      </c>
      <c r="H7185">
        <v>393.41</v>
      </c>
      <c r="I7185">
        <v>36.4</v>
      </c>
      <c r="K7185" t="s">
        <v>54617</v>
      </c>
      <c r="L7185">
        <v>400066</v>
      </c>
      <c r="M7185">
        <v>0</v>
      </c>
      <c r="N7185" t="s">
        <v>13949</v>
      </c>
      <c r="O7185" t="s">
        <v>54618</v>
      </c>
    </row>
    <row r="7186" spans="1:15" x14ac:dyDescent="0.3">
      <c r="A7186" t="s">
        <v>54619</v>
      </c>
      <c r="B7186" t="s">
        <v>4226</v>
      </c>
      <c r="D7186" t="s">
        <v>54620</v>
      </c>
      <c r="E7186" t="s">
        <v>13946</v>
      </c>
      <c r="F7186" t="s">
        <v>54621</v>
      </c>
      <c r="G7186" t="s">
        <v>3989</v>
      </c>
      <c r="H7186">
        <v>320.70400000000001</v>
      </c>
      <c r="I7186">
        <v>36.6</v>
      </c>
      <c r="K7186" t="s">
        <v>54622</v>
      </c>
      <c r="L7186">
        <v>484531</v>
      </c>
      <c r="M7186">
        <v>0</v>
      </c>
      <c r="N7186" t="s">
        <v>13949</v>
      </c>
      <c r="O7186" t="s">
        <v>54623</v>
      </c>
    </row>
    <row r="7187" spans="1:15" x14ac:dyDescent="0.3">
      <c r="A7187" t="s">
        <v>54624</v>
      </c>
      <c r="B7187" t="s">
        <v>4226</v>
      </c>
      <c r="D7187" t="s">
        <v>54625</v>
      </c>
      <c r="E7187" t="s">
        <v>13946</v>
      </c>
      <c r="F7187" t="s">
        <v>54626</v>
      </c>
      <c r="G7187" t="s">
        <v>3989</v>
      </c>
      <c r="H7187">
        <v>360.82299999999998</v>
      </c>
      <c r="I7187">
        <v>36.5</v>
      </c>
      <c r="K7187" t="s">
        <v>54627</v>
      </c>
      <c r="L7187">
        <v>327002</v>
      </c>
      <c r="M7187">
        <v>0</v>
      </c>
      <c r="N7187" t="s">
        <v>13949</v>
      </c>
      <c r="O7187" t="s">
        <v>54628</v>
      </c>
    </row>
    <row r="7188" spans="1:15" x14ac:dyDescent="0.3">
      <c r="A7188" t="s">
        <v>54629</v>
      </c>
      <c r="B7188" t="s">
        <v>4226</v>
      </c>
      <c r="D7188" t="s">
        <v>54630</v>
      </c>
      <c r="E7188" t="s">
        <v>13946</v>
      </c>
      <c r="F7188" t="s">
        <v>54631</v>
      </c>
      <c r="G7188" t="s">
        <v>3989</v>
      </c>
      <c r="H7188">
        <v>283.00099999999998</v>
      </c>
      <c r="I7188">
        <v>40.1</v>
      </c>
      <c r="K7188" t="s">
        <v>54632</v>
      </c>
      <c r="L7188">
        <v>618996</v>
      </c>
      <c r="M7188">
        <v>0</v>
      </c>
      <c r="N7188" t="s">
        <v>13949</v>
      </c>
      <c r="O7188" t="s">
        <v>54633</v>
      </c>
    </row>
    <row r="7189" spans="1:15" x14ac:dyDescent="0.3">
      <c r="A7189" t="s">
        <v>54634</v>
      </c>
      <c r="B7189" t="s">
        <v>4226</v>
      </c>
      <c r="D7189" t="s">
        <v>54635</v>
      </c>
      <c r="E7189" t="s">
        <v>13946</v>
      </c>
      <c r="F7189" t="s">
        <v>54636</v>
      </c>
      <c r="G7189" t="s">
        <v>3989</v>
      </c>
      <c r="H7189">
        <v>296.34100000000001</v>
      </c>
      <c r="I7189">
        <v>37.700000000000003</v>
      </c>
      <c r="K7189" t="s">
        <v>54637</v>
      </c>
      <c r="L7189">
        <v>278829</v>
      </c>
      <c r="M7189">
        <v>0</v>
      </c>
      <c r="N7189" t="s">
        <v>13949</v>
      </c>
      <c r="O7189" t="s">
        <v>54638</v>
      </c>
    </row>
    <row r="7190" spans="1:15" x14ac:dyDescent="0.3">
      <c r="A7190" t="s">
        <v>54639</v>
      </c>
      <c r="B7190" t="s">
        <v>4226</v>
      </c>
      <c r="D7190" t="s">
        <v>54640</v>
      </c>
      <c r="E7190" t="s">
        <v>13946</v>
      </c>
      <c r="F7190" t="s">
        <v>54641</v>
      </c>
      <c r="G7190" t="s">
        <v>3989</v>
      </c>
      <c r="H7190">
        <v>22.645499999999998</v>
      </c>
      <c r="I7190">
        <v>49.1</v>
      </c>
      <c r="K7190" t="s">
        <v>54642</v>
      </c>
      <c r="L7190">
        <v>69450</v>
      </c>
      <c r="M7190">
        <v>0</v>
      </c>
      <c r="N7190" t="s">
        <v>13949</v>
      </c>
      <c r="O7190" t="s">
        <v>54643</v>
      </c>
    </row>
    <row r="7191" spans="1:15" x14ac:dyDescent="0.3">
      <c r="A7191" t="s">
        <v>54644</v>
      </c>
      <c r="B7191" t="s">
        <v>4226</v>
      </c>
      <c r="D7191" t="s">
        <v>54645</v>
      </c>
      <c r="E7191" t="s">
        <v>13946</v>
      </c>
      <c r="F7191" t="s">
        <v>54646</v>
      </c>
      <c r="G7191" t="s">
        <v>3989</v>
      </c>
      <c r="H7191">
        <v>226.40199999999999</v>
      </c>
      <c r="I7191">
        <v>35.1</v>
      </c>
      <c r="K7191" t="s">
        <v>54647</v>
      </c>
      <c r="L7191">
        <v>357411</v>
      </c>
      <c r="M7191">
        <v>0</v>
      </c>
      <c r="N7191" t="s">
        <v>13949</v>
      </c>
      <c r="O7191" t="s">
        <v>54648</v>
      </c>
    </row>
    <row r="7192" spans="1:15" x14ac:dyDescent="0.3">
      <c r="A7192" t="s">
        <v>54649</v>
      </c>
      <c r="B7192" t="s">
        <v>4226</v>
      </c>
      <c r="D7192" t="s">
        <v>54650</v>
      </c>
      <c r="E7192" t="s">
        <v>13946</v>
      </c>
      <c r="F7192" t="s">
        <v>54651</v>
      </c>
      <c r="G7192" t="s">
        <v>3989</v>
      </c>
      <c r="H7192">
        <v>244.636</v>
      </c>
      <c r="I7192">
        <v>37.700000000000003</v>
      </c>
      <c r="K7192" t="s">
        <v>54652</v>
      </c>
      <c r="L7192">
        <v>497123</v>
      </c>
      <c r="M7192">
        <v>0</v>
      </c>
      <c r="N7192" t="s">
        <v>13949</v>
      </c>
      <c r="O7192" t="s">
        <v>54653</v>
      </c>
    </row>
    <row r="7193" spans="1:15" x14ac:dyDescent="0.3">
      <c r="A7193" t="s">
        <v>54654</v>
      </c>
      <c r="B7193" t="s">
        <v>4226</v>
      </c>
      <c r="D7193" t="s">
        <v>54655</v>
      </c>
      <c r="E7193" t="s">
        <v>13946</v>
      </c>
      <c r="F7193" t="s">
        <v>54656</v>
      </c>
      <c r="G7193" t="s">
        <v>3989</v>
      </c>
      <c r="H7193">
        <v>346.87099999999998</v>
      </c>
      <c r="I7193">
        <v>37.9</v>
      </c>
      <c r="K7193" t="s">
        <v>54657</v>
      </c>
      <c r="L7193">
        <v>230954</v>
      </c>
      <c r="M7193">
        <v>0</v>
      </c>
      <c r="N7193" t="s">
        <v>13949</v>
      </c>
      <c r="O7193" t="s">
        <v>54658</v>
      </c>
    </row>
    <row r="7194" spans="1:15" x14ac:dyDescent="0.3">
      <c r="A7194" t="s">
        <v>54659</v>
      </c>
      <c r="B7194" t="s">
        <v>4226</v>
      </c>
      <c r="D7194" t="s">
        <v>54660</v>
      </c>
      <c r="E7194" t="s">
        <v>13946</v>
      </c>
      <c r="F7194" t="s">
        <v>54661</v>
      </c>
      <c r="G7194" t="s">
        <v>3989</v>
      </c>
      <c r="H7194">
        <v>246.19900000000001</v>
      </c>
      <c r="I7194">
        <v>37.700000000000003</v>
      </c>
      <c r="K7194" t="s">
        <v>54662</v>
      </c>
      <c r="L7194">
        <v>542417</v>
      </c>
      <c r="M7194">
        <v>0</v>
      </c>
      <c r="N7194" t="s">
        <v>13949</v>
      </c>
      <c r="O7194" t="s">
        <v>54663</v>
      </c>
    </row>
    <row r="7195" spans="1:15" x14ac:dyDescent="0.3">
      <c r="A7195" t="s">
        <v>54664</v>
      </c>
      <c r="B7195" t="s">
        <v>4226</v>
      </c>
      <c r="D7195" t="s">
        <v>54665</v>
      </c>
      <c r="E7195" t="s">
        <v>13946</v>
      </c>
      <c r="F7195" t="s">
        <v>54666</v>
      </c>
      <c r="G7195" t="s">
        <v>3989</v>
      </c>
      <c r="H7195">
        <v>177.14500000000001</v>
      </c>
      <c r="I7195">
        <v>38</v>
      </c>
      <c r="K7195" t="s">
        <v>54667</v>
      </c>
      <c r="L7195">
        <v>416331</v>
      </c>
      <c r="M7195">
        <v>0</v>
      </c>
      <c r="N7195" t="s">
        <v>13949</v>
      </c>
      <c r="O7195" t="s">
        <v>54668</v>
      </c>
    </row>
    <row r="7196" spans="1:15" x14ac:dyDescent="0.3">
      <c r="A7196" t="s">
        <v>54669</v>
      </c>
      <c r="B7196" t="s">
        <v>4226</v>
      </c>
      <c r="D7196" t="s">
        <v>54670</v>
      </c>
      <c r="E7196" t="s">
        <v>13946</v>
      </c>
      <c r="F7196" t="s">
        <v>54671</v>
      </c>
      <c r="G7196" t="s">
        <v>3989</v>
      </c>
      <c r="H7196">
        <v>357.798</v>
      </c>
      <c r="I7196">
        <v>38.6</v>
      </c>
      <c r="K7196" t="s">
        <v>54672</v>
      </c>
      <c r="L7196">
        <v>402215</v>
      </c>
      <c r="M7196">
        <v>0</v>
      </c>
      <c r="N7196" t="s">
        <v>13949</v>
      </c>
      <c r="O7196" t="s">
        <v>54673</v>
      </c>
    </row>
    <row r="7197" spans="1:15" x14ac:dyDescent="0.3">
      <c r="A7197" t="s">
        <v>54674</v>
      </c>
      <c r="B7197" t="s">
        <v>4226</v>
      </c>
      <c r="D7197" t="s">
        <v>54675</v>
      </c>
      <c r="E7197" t="s">
        <v>13946</v>
      </c>
      <c r="F7197" t="s">
        <v>54676</v>
      </c>
      <c r="G7197" t="s">
        <v>3989</v>
      </c>
      <c r="H7197">
        <v>416.404</v>
      </c>
      <c r="I7197">
        <v>35.200000000000003</v>
      </c>
      <c r="K7197" t="s">
        <v>54677</v>
      </c>
      <c r="L7197">
        <v>77184</v>
      </c>
      <c r="M7197">
        <v>0</v>
      </c>
      <c r="N7197" t="s">
        <v>13949</v>
      </c>
      <c r="O7197" t="s">
        <v>54678</v>
      </c>
    </row>
    <row r="7198" spans="1:15" x14ac:dyDescent="0.3">
      <c r="A7198" t="s">
        <v>54679</v>
      </c>
      <c r="B7198" t="s">
        <v>4226</v>
      </c>
      <c r="D7198" t="s">
        <v>54680</v>
      </c>
      <c r="E7198" t="s">
        <v>13946</v>
      </c>
      <c r="F7198" t="s">
        <v>54681</v>
      </c>
      <c r="G7198" t="s">
        <v>3989</v>
      </c>
      <c r="H7198">
        <v>373.279</v>
      </c>
      <c r="I7198">
        <v>37.200000000000003</v>
      </c>
      <c r="K7198" t="s">
        <v>54682</v>
      </c>
      <c r="L7198">
        <v>730162</v>
      </c>
      <c r="M7198">
        <v>0</v>
      </c>
      <c r="N7198" t="s">
        <v>13949</v>
      </c>
      <c r="O7198" t="s">
        <v>54683</v>
      </c>
    </row>
    <row r="7199" spans="1:15" x14ac:dyDescent="0.3">
      <c r="A7199" t="s">
        <v>54684</v>
      </c>
      <c r="B7199" t="s">
        <v>4226</v>
      </c>
      <c r="D7199" t="s">
        <v>54685</v>
      </c>
      <c r="E7199" t="s">
        <v>13946</v>
      </c>
      <c r="F7199" t="s">
        <v>54686</v>
      </c>
      <c r="G7199" t="s">
        <v>3989</v>
      </c>
      <c r="H7199">
        <v>342.57</v>
      </c>
      <c r="I7199">
        <v>36.299999999999997</v>
      </c>
      <c r="K7199" t="s">
        <v>54687</v>
      </c>
      <c r="L7199">
        <v>260076</v>
      </c>
      <c r="M7199">
        <v>0</v>
      </c>
      <c r="N7199" t="s">
        <v>13949</v>
      </c>
      <c r="O7199" t="s">
        <v>54688</v>
      </c>
    </row>
    <row r="7200" spans="1:15" x14ac:dyDescent="0.3">
      <c r="A7200" t="s">
        <v>54689</v>
      </c>
      <c r="B7200" t="s">
        <v>4226</v>
      </c>
      <c r="D7200" t="s">
        <v>54690</v>
      </c>
      <c r="E7200" t="s">
        <v>13946</v>
      </c>
      <c r="F7200" t="s">
        <v>54691</v>
      </c>
      <c r="G7200" t="s">
        <v>3989</v>
      </c>
      <c r="H7200">
        <v>360.137</v>
      </c>
      <c r="I7200">
        <v>36.1</v>
      </c>
      <c r="K7200" t="s">
        <v>54692</v>
      </c>
      <c r="L7200">
        <v>652693</v>
      </c>
      <c r="M7200">
        <v>0</v>
      </c>
      <c r="N7200" t="s">
        <v>13949</v>
      </c>
      <c r="O7200" t="s">
        <v>54693</v>
      </c>
    </row>
    <row r="7201" spans="1:15" x14ac:dyDescent="0.3">
      <c r="A7201" t="s">
        <v>54694</v>
      </c>
      <c r="B7201" t="s">
        <v>4226</v>
      </c>
      <c r="D7201" t="s">
        <v>54695</v>
      </c>
      <c r="E7201" t="s">
        <v>13946</v>
      </c>
      <c r="F7201" t="s">
        <v>54696</v>
      </c>
      <c r="G7201" t="s">
        <v>3989</v>
      </c>
      <c r="H7201">
        <v>374.61900000000003</v>
      </c>
      <c r="I7201">
        <v>34.6</v>
      </c>
      <c r="K7201" t="s">
        <v>54697</v>
      </c>
      <c r="L7201">
        <v>343374</v>
      </c>
      <c r="M7201">
        <v>0</v>
      </c>
      <c r="N7201" t="s">
        <v>13949</v>
      </c>
      <c r="O7201" t="s">
        <v>54698</v>
      </c>
    </row>
    <row r="7202" spans="1:15" x14ac:dyDescent="0.3">
      <c r="A7202" t="s">
        <v>54699</v>
      </c>
      <c r="B7202" t="s">
        <v>4226</v>
      </c>
      <c r="D7202" t="s">
        <v>54700</v>
      </c>
      <c r="E7202" t="s">
        <v>13946</v>
      </c>
      <c r="F7202" t="s">
        <v>54701</v>
      </c>
      <c r="G7202" t="s">
        <v>3989</v>
      </c>
      <c r="H7202">
        <v>285.22800000000001</v>
      </c>
      <c r="I7202">
        <v>36.9</v>
      </c>
      <c r="K7202" t="s">
        <v>54702</v>
      </c>
      <c r="L7202">
        <v>623210</v>
      </c>
      <c r="M7202">
        <v>0</v>
      </c>
      <c r="N7202" t="s">
        <v>13949</v>
      </c>
      <c r="O7202" t="s">
        <v>54703</v>
      </c>
    </row>
    <row r="7203" spans="1:15" x14ac:dyDescent="0.3">
      <c r="A7203" t="s">
        <v>54704</v>
      </c>
      <c r="B7203" t="s">
        <v>4226</v>
      </c>
      <c r="D7203" t="s">
        <v>54705</v>
      </c>
      <c r="E7203" t="s">
        <v>13946</v>
      </c>
      <c r="F7203" t="s">
        <v>54706</v>
      </c>
      <c r="G7203" t="s">
        <v>3989</v>
      </c>
      <c r="H7203">
        <v>266.51299999999998</v>
      </c>
      <c r="I7203">
        <v>37.9</v>
      </c>
      <c r="K7203" t="s">
        <v>54707</v>
      </c>
      <c r="L7203">
        <v>534175</v>
      </c>
      <c r="M7203">
        <v>0</v>
      </c>
      <c r="N7203" t="s">
        <v>13949</v>
      </c>
      <c r="O7203" t="s">
        <v>54708</v>
      </c>
    </row>
    <row r="7204" spans="1:15" x14ac:dyDescent="0.3">
      <c r="A7204" t="s">
        <v>54709</v>
      </c>
      <c r="B7204" t="s">
        <v>4226</v>
      </c>
      <c r="D7204" t="s">
        <v>54710</v>
      </c>
      <c r="E7204" t="s">
        <v>13946</v>
      </c>
      <c r="F7204" t="s">
        <v>54711</v>
      </c>
      <c r="G7204" t="s">
        <v>3989</v>
      </c>
      <c r="H7204">
        <v>423.19200000000001</v>
      </c>
      <c r="I7204">
        <v>35.1</v>
      </c>
      <c r="K7204" t="s">
        <v>54712</v>
      </c>
      <c r="L7204">
        <v>274411</v>
      </c>
      <c r="M7204">
        <v>0</v>
      </c>
      <c r="N7204" t="s">
        <v>13949</v>
      </c>
      <c r="O7204" t="s">
        <v>54713</v>
      </c>
    </row>
    <row r="7205" spans="1:15" x14ac:dyDescent="0.3">
      <c r="A7205" t="s">
        <v>54714</v>
      </c>
      <c r="B7205" t="s">
        <v>4226</v>
      </c>
      <c r="D7205" t="s">
        <v>54715</v>
      </c>
      <c r="E7205" t="s">
        <v>13946</v>
      </c>
      <c r="F7205" t="s">
        <v>54716</v>
      </c>
      <c r="G7205" t="s">
        <v>3989</v>
      </c>
      <c r="H7205">
        <v>425.88499999999999</v>
      </c>
      <c r="I7205">
        <v>37.4</v>
      </c>
      <c r="K7205" t="s">
        <v>54717</v>
      </c>
      <c r="L7205">
        <v>401680</v>
      </c>
      <c r="M7205">
        <v>0</v>
      </c>
      <c r="N7205" t="s">
        <v>13949</v>
      </c>
      <c r="O7205" t="s">
        <v>54718</v>
      </c>
    </row>
    <row r="7206" spans="1:15" x14ac:dyDescent="0.3">
      <c r="A7206" t="s">
        <v>54719</v>
      </c>
      <c r="B7206" t="s">
        <v>4226</v>
      </c>
      <c r="D7206" t="s">
        <v>54720</v>
      </c>
      <c r="E7206" t="s">
        <v>13946</v>
      </c>
      <c r="F7206" t="s">
        <v>54721</v>
      </c>
      <c r="G7206" t="s">
        <v>3989</v>
      </c>
      <c r="H7206">
        <v>453.90300000000002</v>
      </c>
      <c r="I7206">
        <v>35.6</v>
      </c>
      <c r="K7206" t="s">
        <v>54722</v>
      </c>
      <c r="L7206">
        <v>411281</v>
      </c>
      <c r="M7206">
        <v>0</v>
      </c>
      <c r="N7206" t="s">
        <v>13949</v>
      </c>
      <c r="O7206" t="s">
        <v>54723</v>
      </c>
    </row>
    <row r="7207" spans="1:15" x14ac:dyDescent="0.3">
      <c r="A7207" t="s">
        <v>54724</v>
      </c>
      <c r="B7207" t="s">
        <v>4226</v>
      </c>
      <c r="D7207" t="s">
        <v>54725</v>
      </c>
      <c r="E7207" t="s">
        <v>13946</v>
      </c>
      <c r="F7207" t="s">
        <v>54726</v>
      </c>
      <c r="G7207" t="s">
        <v>3989</v>
      </c>
      <c r="H7207">
        <v>327.34500000000003</v>
      </c>
      <c r="I7207">
        <v>36.5</v>
      </c>
      <c r="K7207" t="s">
        <v>54727</v>
      </c>
      <c r="L7207">
        <v>721790</v>
      </c>
      <c r="M7207">
        <v>0</v>
      </c>
      <c r="N7207" t="s">
        <v>13949</v>
      </c>
      <c r="O7207" t="s">
        <v>54728</v>
      </c>
    </row>
    <row r="7208" spans="1:15" x14ac:dyDescent="0.3">
      <c r="A7208" t="s">
        <v>54729</v>
      </c>
      <c r="B7208" t="s">
        <v>4226</v>
      </c>
      <c r="D7208" t="s">
        <v>54730</v>
      </c>
      <c r="E7208" t="s">
        <v>13946</v>
      </c>
      <c r="F7208" t="s">
        <v>54731</v>
      </c>
      <c r="G7208" t="s">
        <v>3989</v>
      </c>
      <c r="H7208">
        <v>271.93400000000003</v>
      </c>
      <c r="I7208">
        <v>34</v>
      </c>
      <c r="K7208" t="s">
        <v>54732</v>
      </c>
      <c r="L7208">
        <v>695961</v>
      </c>
      <c r="M7208">
        <v>0</v>
      </c>
      <c r="N7208" t="s">
        <v>13949</v>
      </c>
      <c r="O7208" t="s">
        <v>54733</v>
      </c>
    </row>
    <row r="7209" spans="1:15" x14ac:dyDescent="0.3">
      <c r="A7209" t="s">
        <v>54734</v>
      </c>
      <c r="B7209" t="s">
        <v>4226</v>
      </c>
      <c r="D7209" t="s">
        <v>54735</v>
      </c>
      <c r="E7209" t="s">
        <v>13946</v>
      </c>
      <c r="F7209" t="s">
        <v>54736</v>
      </c>
      <c r="G7209" t="s">
        <v>3989</v>
      </c>
      <c r="H7209">
        <v>410.82</v>
      </c>
      <c r="I7209">
        <v>35.6</v>
      </c>
      <c r="K7209" t="s">
        <v>54737</v>
      </c>
      <c r="L7209">
        <v>582394</v>
      </c>
      <c r="M7209">
        <v>0</v>
      </c>
      <c r="N7209" t="s">
        <v>13949</v>
      </c>
      <c r="O7209" t="s">
        <v>54738</v>
      </c>
    </row>
    <row r="7210" spans="1:15" x14ac:dyDescent="0.3">
      <c r="A7210" t="s">
        <v>54739</v>
      </c>
      <c r="B7210" t="s">
        <v>4226</v>
      </c>
      <c r="D7210" t="s">
        <v>54740</v>
      </c>
      <c r="E7210" t="s">
        <v>13946</v>
      </c>
      <c r="F7210" t="s">
        <v>54741</v>
      </c>
      <c r="G7210" t="s">
        <v>3989</v>
      </c>
      <c r="H7210">
        <v>267.23500000000001</v>
      </c>
      <c r="I7210">
        <v>35.5</v>
      </c>
      <c r="K7210" t="s">
        <v>54742</v>
      </c>
      <c r="L7210">
        <v>215283</v>
      </c>
      <c r="M7210">
        <v>0</v>
      </c>
      <c r="N7210" t="s">
        <v>13949</v>
      </c>
      <c r="O7210" t="s">
        <v>54743</v>
      </c>
    </row>
    <row r="7211" spans="1:15" x14ac:dyDescent="0.3">
      <c r="A7211" t="s">
        <v>54744</v>
      </c>
      <c r="B7211" t="s">
        <v>4226</v>
      </c>
      <c r="D7211" t="s">
        <v>54745</v>
      </c>
      <c r="E7211" t="s">
        <v>13946</v>
      </c>
      <c r="F7211" t="s">
        <v>54746</v>
      </c>
      <c r="G7211" t="s">
        <v>3989</v>
      </c>
      <c r="H7211">
        <v>395.815</v>
      </c>
      <c r="I7211">
        <v>35.6</v>
      </c>
      <c r="K7211" t="s">
        <v>54747</v>
      </c>
      <c r="L7211">
        <v>402328</v>
      </c>
      <c r="M7211">
        <v>0</v>
      </c>
      <c r="N7211" t="s">
        <v>13949</v>
      </c>
      <c r="O7211" t="s">
        <v>54748</v>
      </c>
    </row>
    <row r="7212" spans="1:15" x14ac:dyDescent="0.3">
      <c r="A7212" t="s">
        <v>54749</v>
      </c>
      <c r="B7212" t="s">
        <v>4226</v>
      </c>
      <c r="D7212" t="s">
        <v>54750</v>
      </c>
      <c r="E7212" t="s">
        <v>13946</v>
      </c>
      <c r="F7212" t="s">
        <v>54751</v>
      </c>
      <c r="G7212" t="s">
        <v>3989</v>
      </c>
      <c r="H7212">
        <v>336.05900000000003</v>
      </c>
      <c r="I7212">
        <v>33.799999999999997</v>
      </c>
      <c r="K7212" t="s">
        <v>54752</v>
      </c>
      <c r="L7212">
        <v>382337</v>
      </c>
      <c r="M7212">
        <v>0</v>
      </c>
      <c r="N7212" t="s">
        <v>13949</v>
      </c>
      <c r="O7212" t="s">
        <v>54753</v>
      </c>
    </row>
    <row r="7213" spans="1:15" x14ac:dyDescent="0.3">
      <c r="A7213" t="s">
        <v>54754</v>
      </c>
      <c r="B7213" t="s">
        <v>4226</v>
      </c>
      <c r="D7213" t="s">
        <v>54755</v>
      </c>
      <c r="E7213" t="s">
        <v>13946</v>
      </c>
      <c r="F7213" t="s">
        <v>54756</v>
      </c>
      <c r="G7213" t="s">
        <v>3989</v>
      </c>
      <c r="H7213">
        <v>284.81900000000002</v>
      </c>
      <c r="I7213">
        <v>35.9</v>
      </c>
      <c r="K7213" t="s">
        <v>54757</v>
      </c>
      <c r="L7213">
        <v>553389</v>
      </c>
      <c r="M7213">
        <v>0</v>
      </c>
      <c r="N7213" t="s">
        <v>13949</v>
      </c>
      <c r="O7213" t="s">
        <v>54758</v>
      </c>
    </row>
    <row r="7214" spans="1:15" x14ac:dyDescent="0.3">
      <c r="A7214" t="s">
        <v>54759</v>
      </c>
      <c r="B7214" t="s">
        <v>4226</v>
      </c>
      <c r="D7214" t="s">
        <v>54760</v>
      </c>
      <c r="E7214" t="s">
        <v>13946</v>
      </c>
      <c r="F7214" t="s">
        <v>54761</v>
      </c>
      <c r="G7214" t="s">
        <v>3989</v>
      </c>
      <c r="H7214">
        <v>415.72800000000001</v>
      </c>
      <c r="I7214">
        <v>34.1</v>
      </c>
      <c r="K7214" t="s">
        <v>54762</v>
      </c>
      <c r="L7214">
        <v>193358</v>
      </c>
      <c r="M7214">
        <v>0</v>
      </c>
      <c r="N7214" t="s">
        <v>13949</v>
      </c>
      <c r="O7214" t="s">
        <v>54763</v>
      </c>
    </row>
    <row r="7215" spans="1:15" x14ac:dyDescent="0.3">
      <c r="A7215" t="s">
        <v>54764</v>
      </c>
      <c r="B7215" t="s">
        <v>4226</v>
      </c>
      <c r="D7215" t="s">
        <v>54765</v>
      </c>
      <c r="E7215" t="s">
        <v>13946</v>
      </c>
      <c r="F7215" t="s">
        <v>54766</v>
      </c>
      <c r="G7215" t="s">
        <v>3989</v>
      </c>
      <c r="H7215">
        <v>247.86099999999999</v>
      </c>
      <c r="I7215">
        <v>35.4</v>
      </c>
      <c r="K7215" t="s">
        <v>54767</v>
      </c>
      <c r="L7215">
        <v>557635</v>
      </c>
      <c r="M7215">
        <v>0</v>
      </c>
      <c r="N7215" t="s">
        <v>13949</v>
      </c>
      <c r="O7215" t="s">
        <v>54768</v>
      </c>
    </row>
    <row r="7216" spans="1:15" x14ac:dyDescent="0.3">
      <c r="A7216" t="s">
        <v>54769</v>
      </c>
      <c r="B7216" t="s">
        <v>4226</v>
      </c>
      <c r="D7216" t="s">
        <v>54770</v>
      </c>
      <c r="E7216" t="s">
        <v>13946</v>
      </c>
      <c r="F7216" t="s">
        <v>54771</v>
      </c>
      <c r="G7216" t="s">
        <v>3989</v>
      </c>
      <c r="H7216">
        <v>411.85899999999998</v>
      </c>
      <c r="I7216">
        <v>35.5</v>
      </c>
      <c r="K7216" t="s">
        <v>54772</v>
      </c>
      <c r="L7216">
        <v>360745</v>
      </c>
      <c r="M7216">
        <v>0</v>
      </c>
      <c r="N7216" t="s">
        <v>13949</v>
      </c>
      <c r="O7216" t="s">
        <v>54773</v>
      </c>
    </row>
    <row r="7217" spans="1:15" x14ac:dyDescent="0.3">
      <c r="A7217" t="s">
        <v>54774</v>
      </c>
      <c r="B7217" t="s">
        <v>4226</v>
      </c>
      <c r="D7217" t="s">
        <v>54775</v>
      </c>
      <c r="E7217" t="s">
        <v>13946</v>
      </c>
      <c r="F7217" t="s">
        <v>54776</v>
      </c>
      <c r="G7217" t="s">
        <v>3989</v>
      </c>
      <c r="H7217">
        <v>320.47800000000001</v>
      </c>
      <c r="I7217">
        <v>35.700000000000003</v>
      </c>
      <c r="K7217" t="s">
        <v>54777</v>
      </c>
      <c r="L7217">
        <v>311487</v>
      </c>
      <c r="M7217">
        <v>0</v>
      </c>
      <c r="N7217" t="s">
        <v>13949</v>
      </c>
      <c r="O7217" t="s">
        <v>54778</v>
      </c>
    </row>
    <row r="7218" spans="1:15" x14ac:dyDescent="0.3">
      <c r="A7218" t="s">
        <v>54779</v>
      </c>
      <c r="B7218" t="s">
        <v>4226</v>
      </c>
      <c r="D7218" t="s">
        <v>54780</v>
      </c>
      <c r="E7218" t="s">
        <v>13946</v>
      </c>
      <c r="F7218" t="s">
        <v>54781</v>
      </c>
      <c r="G7218" t="s">
        <v>3989</v>
      </c>
      <c r="H7218">
        <v>299.93200000000002</v>
      </c>
      <c r="I7218">
        <v>35.700000000000003</v>
      </c>
      <c r="K7218" t="s">
        <v>54782</v>
      </c>
      <c r="L7218">
        <v>389284</v>
      </c>
      <c r="M7218">
        <v>0</v>
      </c>
      <c r="N7218" t="s">
        <v>13949</v>
      </c>
      <c r="O7218" t="s">
        <v>54783</v>
      </c>
    </row>
    <row r="7219" spans="1:15" x14ac:dyDescent="0.3">
      <c r="A7219" t="s">
        <v>54784</v>
      </c>
      <c r="B7219" t="s">
        <v>4226</v>
      </c>
      <c r="D7219" t="s">
        <v>54785</v>
      </c>
      <c r="E7219" t="s">
        <v>13946</v>
      </c>
      <c r="F7219" t="s">
        <v>54786</v>
      </c>
      <c r="G7219" t="s">
        <v>3989</v>
      </c>
      <c r="H7219">
        <v>305.065</v>
      </c>
      <c r="I7219">
        <v>35.799999999999997</v>
      </c>
      <c r="K7219" t="s">
        <v>54787</v>
      </c>
      <c r="L7219">
        <v>454619</v>
      </c>
      <c r="M7219">
        <v>0</v>
      </c>
      <c r="N7219" t="s">
        <v>13949</v>
      </c>
      <c r="O7219" t="s">
        <v>54788</v>
      </c>
    </row>
    <row r="7220" spans="1:15" x14ac:dyDescent="0.3">
      <c r="A7220" t="s">
        <v>54789</v>
      </c>
      <c r="B7220" t="s">
        <v>4226</v>
      </c>
      <c r="D7220" t="s">
        <v>54790</v>
      </c>
      <c r="E7220" t="s">
        <v>13946</v>
      </c>
      <c r="F7220" t="s">
        <v>54791</v>
      </c>
      <c r="G7220" t="s">
        <v>3989</v>
      </c>
      <c r="H7220">
        <v>122.62</v>
      </c>
      <c r="I7220">
        <v>38.799999999999997</v>
      </c>
      <c r="K7220" t="s">
        <v>54792</v>
      </c>
      <c r="L7220">
        <v>302511</v>
      </c>
      <c r="M7220">
        <v>0</v>
      </c>
      <c r="N7220" t="s">
        <v>13949</v>
      </c>
      <c r="O7220" t="s">
        <v>54793</v>
      </c>
    </row>
    <row r="7221" spans="1:15" x14ac:dyDescent="0.3">
      <c r="A7221" t="s">
        <v>54794</v>
      </c>
      <c r="B7221" t="s">
        <v>4226</v>
      </c>
      <c r="D7221" t="s">
        <v>54795</v>
      </c>
      <c r="E7221" t="s">
        <v>13946</v>
      </c>
      <c r="F7221" t="s">
        <v>54796</v>
      </c>
      <c r="G7221" t="s">
        <v>3989</v>
      </c>
      <c r="H7221">
        <v>387.64800000000002</v>
      </c>
      <c r="I7221">
        <v>36</v>
      </c>
      <c r="K7221" t="s">
        <v>54797</v>
      </c>
      <c r="L7221">
        <v>333021</v>
      </c>
      <c r="M7221">
        <v>0</v>
      </c>
      <c r="N7221" t="s">
        <v>13949</v>
      </c>
      <c r="O7221" t="s">
        <v>54798</v>
      </c>
    </row>
    <row r="7222" spans="1:15" x14ac:dyDescent="0.3">
      <c r="A7222" t="s">
        <v>54799</v>
      </c>
      <c r="B7222" t="s">
        <v>4226</v>
      </c>
      <c r="D7222" t="s">
        <v>54800</v>
      </c>
      <c r="E7222" t="s">
        <v>13946</v>
      </c>
      <c r="F7222" t="s">
        <v>54801</v>
      </c>
      <c r="G7222" t="s">
        <v>3989</v>
      </c>
      <c r="H7222">
        <v>415.25799999999998</v>
      </c>
      <c r="I7222">
        <v>36.200000000000003</v>
      </c>
      <c r="K7222" t="s">
        <v>54802</v>
      </c>
      <c r="L7222">
        <v>358970</v>
      </c>
      <c r="M7222">
        <v>0</v>
      </c>
      <c r="N7222" t="s">
        <v>13949</v>
      </c>
      <c r="O7222" t="s">
        <v>54803</v>
      </c>
    </row>
    <row r="7223" spans="1:15" x14ac:dyDescent="0.3">
      <c r="A7223" t="s">
        <v>54804</v>
      </c>
      <c r="B7223" t="s">
        <v>4226</v>
      </c>
      <c r="D7223" t="s">
        <v>54805</v>
      </c>
      <c r="E7223" t="s">
        <v>13946</v>
      </c>
      <c r="F7223" t="s">
        <v>54806</v>
      </c>
      <c r="G7223" t="s">
        <v>3989</v>
      </c>
      <c r="H7223">
        <v>96.200299999999999</v>
      </c>
      <c r="I7223">
        <v>40.6</v>
      </c>
      <c r="K7223" t="s">
        <v>54807</v>
      </c>
      <c r="L7223">
        <v>300298</v>
      </c>
      <c r="M7223">
        <v>0</v>
      </c>
      <c r="N7223" t="s">
        <v>13949</v>
      </c>
      <c r="O7223" t="s">
        <v>54808</v>
      </c>
    </row>
    <row r="7224" spans="1:15" x14ac:dyDescent="0.3">
      <c r="A7224" t="s">
        <v>54809</v>
      </c>
      <c r="B7224" t="s">
        <v>4226</v>
      </c>
      <c r="D7224" t="s">
        <v>54810</v>
      </c>
      <c r="E7224" t="s">
        <v>13946</v>
      </c>
      <c r="F7224" t="s">
        <v>54811</v>
      </c>
      <c r="G7224" t="s">
        <v>3989</v>
      </c>
      <c r="H7224">
        <v>513.17999999999995</v>
      </c>
      <c r="I7224">
        <v>35.700000000000003</v>
      </c>
      <c r="K7224" t="s">
        <v>54812</v>
      </c>
      <c r="L7224">
        <v>355330</v>
      </c>
      <c r="M7224">
        <v>0</v>
      </c>
      <c r="N7224" t="s">
        <v>13949</v>
      </c>
      <c r="O7224" t="s">
        <v>54813</v>
      </c>
    </row>
    <row r="7225" spans="1:15" x14ac:dyDescent="0.3">
      <c r="A7225" t="s">
        <v>54814</v>
      </c>
      <c r="B7225" t="s">
        <v>4226</v>
      </c>
      <c r="D7225" t="s">
        <v>54815</v>
      </c>
      <c r="E7225" t="s">
        <v>13946</v>
      </c>
      <c r="F7225" t="s">
        <v>54816</v>
      </c>
      <c r="G7225" t="s">
        <v>3989</v>
      </c>
      <c r="H7225">
        <v>386.11</v>
      </c>
      <c r="I7225">
        <v>35.4</v>
      </c>
      <c r="K7225" t="s">
        <v>54817</v>
      </c>
      <c r="L7225">
        <v>302390</v>
      </c>
      <c r="M7225">
        <v>0</v>
      </c>
      <c r="N7225" t="s">
        <v>13949</v>
      </c>
      <c r="O7225" t="s">
        <v>54818</v>
      </c>
    </row>
    <row r="7226" spans="1:15" x14ac:dyDescent="0.3">
      <c r="A7226" t="s">
        <v>54819</v>
      </c>
      <c r="B7226" t="s">
        <v>4226</v>
      </c>
      <c r="D7226" t="s">
        <v>54820</v>
      </c>
      <c r="E7226" t="s">
        <v>13946</v>
      </c>
      <c r="F7226" t="s">
        <v>54821</v>
      </c>
      <c r="G7226" t="s">
        <v>3989</v>
      </c>
      <c r="H7226">
        <v>487.10599999999999</v>
      </c>
      <c r="I7226">
        <v>35.299999999999997</v>
      </c>
      <c r="K7226" t="s">
        <v>54822</v>
      </c>
      <c r="L7226">
        <v>520116</v>
      </c>
      <c r="M7226">
        <v>0</v>
      </c>
      <c r="N7226" t="s">
        <v>13949</v>
      </c>
      <c r="O7226" t="s">
        <v>54823</v>
      </c>
    </row>
    <row r="7227" spans="1:15" x14ac:dyDescent="0.3">
      <c r="A7227" t="s">
        <v>54824</v>
      </c>
      <c r="B7227" t="s">
        <v>4226</v>
      </c>
      <c r="D7227" t="s">
        <v>54825</v>
      </c>
      <c r="E7227" t="s">
        <v>13946</v>
      </c>
      <c r="F7227" t="s">
        <v>54826</v>
      </c>
      <c r="G7227" t="s">
        <v>3989</v>
      </c>
      <c r="H7227">
        <v>359.584</v>
      </c>
      <c r="I7227">
        <v>36.4</v>
      </c>
      <c r="K7227" t="s">
        <v>54827</v>
      </c>
      <c r="L7227">
        <v>414674</v>
      </c>
      <c r="M7227">
        <v>0</v>
      </c>
      <c r="N7227" t="s">
        <v>13949</v>
      </c>
      <c r="O7227" t="s">
        <v>54828</v>
      </c>
    </row>
    <row r="7228" spans="1:15" x14ac:dyDescent="0.3">
      <c r="A7228" t="s">
        <v>54829</v>
      </c>
      <c r="B7228" t="s">
        <v>4226</v>
      </c>
      <c r="D7228" t="s">
        <v>54830</v>
      </c>
      <c r="E7228" t="s">
        <v>13946</v>
      </c>
      <c r="F7228" t="s">
        <v>54831</v>
      </c>
      <c r="G7228" t="s">
        <v>3989</v>
      </c>
      <c r="H7228">
        <v>259.09300000000002</v>
      </c>
      <c r="I7228">
        <v>37</v>
      </c>
      <c r="K7228" t="s">
        <v>54832</v>
      </c>
      <c r="L7228">
        <v>281225</v>
      </c>
      <c r="M7228">
        <v>0</v>
      </c>
      <c r="N7228" t="s">
        <v>13949</v>
      </c>
      <c r="O7228" t="s">
        <v>54833</v>
      </c>
    </row>
    <row r="7229" spans="1:15" x14ac:dyDescent="0.3">
      <c r="A7229" t="s">
        <v>54834</v>
      </c>
      <c r="B7229" t="s">
        <v>4226</v>
      </c>
      <c r="D7229" t="s">
        <v>54835</v>
      </c>
      <c r="E7229" t="s">
        <v>13946</v>
      </c>
      <c r="F7229" t="s">
        <v>54836</v>
      </c>
      <c r="G7229" t="s">
        <v>3989</v>
      </c>
      <c r="H7229">
        <v>357.11200000000002</v>
      </c>
      <c r="I7229">
        <v>36.4</v>
      </c>
      <c r="K7229" t="s">
        <v>54837</v>
      </c>
      <c r="L7229">
        <v>555831</v>
      </c>
      <c r="M7229">
        <v>0</v>
      </c>
      <c r="N7229" t="s">
        <v>13949</v>
      </c>
      <c r="O7229" t="s">
        <v>54838</v>
      </c>
    </row>
    <row r="7230" spans="1:15" x14ac:dyDescent="0.3">
      <c r="A7230" t="s">
        <v>54839</v>
      </c>
      <c r="B7230" t="s">
        <v>4226</v>
      </c>
      <c r="D7230" t="s">
        <v>54840</v>
      </c>
      <c r="E7230" t="s">
        <v>13946</v>
      </c>
      <c r="F7230" t="s">
        <v>54841</v>
      </c>
      <c r="G7230" t="s">
        <v>3989</v>
      </c>
      <c r="H7230">
        <v>240.10499999999999</v>
      </c>
      <c r="I7230">
        <v>39</v>
      </c>
      <c r="K7230" t="s">
        <v>54842</v>
      </c>
      <c r="L7230">
        <v>526270</v>
      </c>
      <c r="M7230">
        <v>0</v>
      </c>
      <c r="N7230" t="s">
        <v>13949</v>
      </c>
      <c r="O7230" t="s">
        <v>54843</v>
      </c>
    </row>
    <row r="7231" spans="1:15" x14ac:dyDescent="0.3">
      <c r="A7231" t="s">
        <v>54844</v>
      </c>
      <c r="B7231" t="s">
        <v>4226</v>
      </c>
      <c r="D7231" t="s">
        <v>54845</v>
      </c>
      <c r="E7231" t="s">
        <v>13946</v>
      </c>
      <c r="F7231" t="s">
        <v>54846</v>
      </c>
      <c r="G7231" t="s">
        <v>3989</v>
      </c>
      <c r="H7231">
        <v>360.61900000000003</v>
      </c>
      <c r="I7231">
        <v>33.9</v>
      </c>
      <c r="K7231" t="s">
        <v>54847</v>
      </c>
      <c r="L7231">
        <v>244729</v>
      </c>
      <c r="M7231">
        <v>0</v>
      </c>
      <c r="N7231" t="s">
        <v>13949</v>
      </c>
      <c r="O7231" t="s">
        <v>54848</v>
      </c>
    </row>
    <row r="7232" spans="1:15" x14ac:dyDescent="0.3">
      <c r="A7232" t="s">
        <v>54849</v>
      </c>
      <c r="B7232" t="s">
        <v>4226</v>
      </c>
      <c r="D7232" t="s">
        <v>54850</v>
      </c>
      <c r="E7232" t="s">
        <v>13946</v>
      </c>
      <c r="F7232" t="s">
        <v>54851</v>
      </c>
      <c r="G7232" t="s">
        <v>3989</v>
      </c>
      <c r="H7232">
        <v>311.65699999999998</v>
      </c>
      <c r="I7232">
        <v>36.6</v>
      </c>
      <c r="K7232" t="s">
        <v>54852</v>
      </c>
      <c r="L7232">
        <v>634777</v>
      </c>
      <c r="M7232">
        <v>0</v>
      </c>
      <c r="N7232" t="s">
        <v>13949</v>
      </c>
      <c r="O7232" t="s">
        <v>54853</v>
      </c>
    </row>
    <row r="7233" spans="1:15" x14ac:dyDescent="0.3">
      <c r="A7233" t="s">
        <v>54854</v>
      </c>
      <c r="B7233" t="s">
        <v>4226</v>
      </c>
      <c r="D7233" t="s">
        <v>54855</v>
      </c>
      <c r="E7233" t="s">
        <v>13946</v>
      </c>
      <c r="F7233" t="s">
        <v>54856</v>
      </c>
      <c r="G7233" t="s">
        <v>3989</v>
      </c>
      <c r="H7233">
        <v>366.89299999999997</v>
      </c>
      <c r="I7233">
        <v>37</v>
      </c>
      <c r="K7233" t="s">
        <v>54857</v>
      </c>
      <c r="L7233">
        <v>432525</v>
      </c>
      <c r="M7233">
        <v>0</v>
      </c>
      <c r="N7233" t="s">
        <v>13949</v>
      </c>
      <c r="O7233" t="s">
        <v>54858</v>
      </c>
    </row>
    <row r="7234" spans="1:15" x14ac:dyDescent="0.3">
      <c r="A7234" t="s">
        <v>54859</v>
      </c>
      <c r="B7234" t="s">
        <v>4226</v>
      </c>
      <c r="D7234" t="s">
        <v>54860</v>
      </c>
      <c r="E7234" t="s">
        <v>13946</v>
      </c>
      <c r="F7234" t="s">
        <v>54861</v>
      </c>
      <c r="G7234" t="s">
        <v>3989</v>
      </c>
      <c r="H7234">
        <v>260.26600000000002</v>
      </c>
      <c r="I7234">
        <v>36.200000000000003</v>
      </c>
      <c r="K7234" t="s">
        <v>54862</v>
      </c>
      <c r="L7234">
        <v>543251</v>
      </c>
      <c r="M7234">
        <v>0</v>
      </c>
      <c r="N7234" t="s">
        <v>13949</v>
      </c>
      <c r="O7234" t="s">
        <v>54863</v>
      </c>
    </row>
    <row r="7235" spans="1:15" x14ac:dyDescent="0.3">
      <c r="A7235" t="s">
        <v>54864</v>
      </c>
      <c r="B7235" t="s">
        <v>4226</v>
      </c>
      <c r="D7235" t="s">
        <v>54865</v>
      </c>
      <c r="E7235" t="s">
        <v>13946</v>
      </c>
      <c r="F7235" t="s">
        <v>54866</v>
      </c>
      <c r="G7235" t="s">
        <v>3989</v>
      </c>
      <c r="H7235">
        <v>401.35300000000001</v>
      </c>
      <c r="I7235">
        <v>35.5</v>
      </c>
      <c r="K7235" t="s">
        <v>54867</v>
      </c>
      <c r="L7235">
        <v>264790</v>
      </c>
      <c r="M7235">
        <v>0</v>
      </c>
      <c r="N7235" t="s">
        <v>13949</v>
      </c>
      <c r="O7235" t="s">
        <v>54868</v>
      </c>
    </row>
    <row r="7236" spans="1:15" x14ac:dyDescent="0.3">
      <c r="A7236" t="s">
        <v>54869</v>
      </c>
      <c r="B7236" t="s">
        <v>4226</v>
      </c>
      <c r="D7236" t="s">
        <v>54870</v>
      </c>
      <c r="E7236" t="s">
        <v>13946</v>
      </c>
      <c r="F7236" t="s">
        <v>54871</v>
      </c>
      <c r="G7236" t="s">
        <v>3989</v>
      </c>
      <c r="H7236">
        <v>290.81299999999999</v>
      </c>
      <c r="I7236">
        <v>35.4</v>
      </c>
      <c r="K7236" t="s">
        <v>54872</v>
      </c>
      <c r="L7236">
        <v>298293</v>
      </c>
      <c r="M7236">
        <v>0</v>
      </c>
      <c r="N7236" t="s">
        <v>13949</v>
      </c>
      <c r="O7236" t="s">
        <v>54873</v>
      </c>
    </row>
    <row r="7237" spans="1:15" x14ac:dyDescent="0.3">
      <c r="A7237" t="s">
        <v>54874</v>
      </c>
      <c r="B7237" t="s">
        <v>4226</v>
      </c>
      <c r="D7237" t="s">
        <v>54875</v>
      </c>
      <c r="E7237" t="s">
        <v>13946</v>
      </c>
      <c r="F7237" t="s">
        <v>54876</v>
      </c>
      <c r="G7237" t="s">
        <v>3989</v>
      </c>
      <c r="H7237">
        <v>303.334</v>
      </c>
      <c r="I7237">
        <v>35.700000000000003</v>
      </c>
      <c r="K7237" t="s">
        <v>54877</v>
      </c>
      <c r="L7237">
        <v>317608</v>
      </c>
      <c r="M7237">
        <v>0</v>
      </c>
      <c r="N7237" t="s">
        <v>13949</v>
      </c>
      <c r="O7237" t="s">
        <v>54878</v>
      </c>
    </row>
    <row r="7238" spans="1:15" x14ac:dyDescent="0.3">
      <c r="A7238" t="s">
        <v>54879</v>
      </c>
      <c r="B7238" t="s">
        <v>4226</v>
      </c>
      <c r="D7238" t="s">
        <v>54880</v>
      </c>
      <c r="E7238" t="s">
        <v>13946</v>
      </c>
      <c r="F7238" t="s">
        <v>54881</v>
      </c>
      <c r="G7238" t="s">
        <v>3989</v>
      </c>
      <c r="H7238">
        <v>410.46800000000002</v>
      </c>
      <c r="I7238">
        <v>35</v>
      </c>
      <c r="K7238" t="s">
        <v>54882</v>
      </c>
      <c r="L7238">
        <v>169692</v>
      </c>
      <c r="M7238">
        <v>0</v>
      </c>
      <c r="N7238" t="s">
        <v>13949</v>
      </c>
      <c r="O7238" t="s">
        <v>54883</v>
      </c>
    </row>
    <row r="7239" spans="1:15" x14ac:dyDescent="0.3">
      <c r="A7239" t="s">
        <v>54884</v>
      </c>
      <c r="B7239" t="s">
        <v>4226</v>
      </c>
      <c r="D7239" t="s">
        <v>54885</v>
      </c>
      <c r="E7239" t="s">
        <v>13946</v>
      </c>
      <c r="F7239" t="s">
        <v>54886</v>
      </c>
      <c r="G7239" t="s">
        <v>3989</v>
      </c>
      <c r="H7239">
        <v>385.30500000000001</v>
      </c>
      <c r="I7239">
        <v>36.5</v>
      </c>
      <c r="K7239" t="s">
        <v>54887</v>
      </c>
      <c r="L7239">
        <v>331173</v>
      </c>
      <c r="M7239">
        <v>0</v>
      </c>
      <c r="N7239" t="s">
        <v>13949</v>
      </c>
      <c r="O7239" t="s">
        <v>54888</v>
      </c>
    </row>
    <row r="7240" spans="1:15" x14ac:dyDescent="0.3">
      <c r="A7240" t="s">
        <v>54889</v>
      </c>
      <c r="B7240" t="s">
        <v>4226</v>
      </c>
      <c r="D7240" t="s">
        <v>54890</v>
      </c>
      <c r="E7240" t="s">
        <v>13946</v>
      </c>
      <c r="F7240" t="s">
        <v>54891</v>
      </c>
      <c r="G7240" t="s">
        <v>3989</v>
      </c>
      <c r="H7240">
        <v>417.91800000000001</v>
      </c>
      <c r="I7240">
        <v>35.1</v>
      </c>
      <c r="K7240" t="s">
        <v>54892</v>
      </c>
      <c r="L7240">
        <v>190331</v>
      </c>
      <c r="M7240">
        <v>0</v>
      </c>
      <c r="N7240" t="s">
        <v>13949</v>
      </c>
      <c r="O7240" t="s">
        <v>54893</v>
      </c>
    </row>
    <row r="7241" spans="1:15" x14ac:dyDescent="0.3">
      <c r="A7241" t="s">
        <v>54894</v>
      </c>
      <c r="B7241" t="s">
        <v>4226</v>
      </c>
      <c r="D7241" t="s">
        <v>54895</v>
      </c>
      <c r="E7241" t="s">
        <v>13946</v>
      </c>
      <c r="F7241" t="s">
        <v>54896</v>
      </c>
      <c r="G7241" t="s">
        <v>3989</v>
      </c>
      <c r="H7241">
        <v>111.411</v>
      </c>
      <c r="I7241">
        <v>42.5</v>
      </c>
      <c r="K7241" t="s">
        <v>54897</v>
      </c>
      <c r="L7241">
        <v>327984</v>
      </c>
      <c r="M7241">
        <v>0</v>
      </c>
      <c r="N7241" t="s">
        <v>13949</v>
      </c>
      <c r="O7241" t="s">
        <v>54898</v>
      </c>
    </row>
    <row r="7242" spans="1:15" x14ac:dyDescent="0.3">
      <c r="A7242" t="s">
        <v>54899</v>
      </c>
      <c r="B7242" t="s">
        <v>4226</v>
      </c>
      <c r="D7242" t="s">
        <v>54900</v>
      </c>
      <c r="E7242" t="s">
        <v>13946</v>
      </c>
      <c r="F7242" t="s">
        <v>54901</v>
      </c>
      <c r="G7242" t="s">
        <v>3989</v>
      </c>
      <c r="H7242">
        <v>325.38900000000001</v>
      </c>
      <c r="I7242">
        <v>35.9</v>
      </c>
      <c r="K7242" t="s">
        <v>54902</v>
      </c>
      <c r="L7242">
        <v>359573</v>
      </c>
      <c r="M7242">
        <v>0</v>
      </c>
      <c r="N7242" t="s">
        <v>13949</v>
      </c>
      <c r="O7242" t="s">
        <v>54903</v>
      </c>
    </row>
    <row r="7243" spans="1:15" x14ac:dyDescent="0.3">
      <c r="A7243" t="s">
        <v>54904</v>
      </c>
      <c r="B7243" t="s">
        <v>4226</v>
      </c>
      <c r="D7243" t="s">
        <v>54905</v>
      </c>
      <c r="E7243" t="s">
        <v>13946</v>
      </c>
      <c r="F7243" t="s">
        <v>54906</v>
      </c>
      <c r="G7243" t="s">
        <v>3989</v>
      </c>
      <c r="H7243">
        <v>352.92700000000002</v>
      </c>
      <c r="I7243">
        <v>35.5</v>
      </c>
      <c r="K7243" t="s">
        <v>54907</v>
      </c>
      <c r="L7243">
        <v>356446</v>
      </c>
      <c r="M7243">
        <v>0</v>
      </c>
      <c r="N7243" t="s">
        <v>13949</v>
      </c>
      <c r="O7243" t="s">
        <v>54908</v>
      </c>
    </row>
    <row r="7244" spans="1:15" x14ac:dyDescent="0.3">
      <c r="A7244" t="s">
        <v>54909</v>
      </c>
      <c r="B7244" t="s">
        <v>4226</v>
      </c>
      <c r="D7244" t="s">
        <v>54910</v>
      </c>
      <c r="E7244" t="s">
        <v>13946</v>
      </c>
      <c r="F7244" t="s">
        <v>54911</v>
      </c>
      <c r="G7244" t="s">
        <v>3989</v>
      </c>
      <c r="H7244">
        <v>428.22</v>
      </c>
      <c r="I7244">
        <v>35.799999999999997</v>
      </c>
      <c r="K7244" t="s">
        <v>54912</v>
      </c>
      <c r="L7244">
        <v>243641</v>
      </c>
      <c r="M7244">
        <v>0</v>
      </c>
      <c r="N7244" t="s">
        <v>13949</v>
      </c>
      <c r="O7244" t="s">
        <v>54913</v>
      </c>
    </row>
    <row r="7245" spans="1:15" x14ac:dyDescent="0.3">
      <c r="A7245" t="s">
        <v>54914</v>
      </c>
      <c r="B7245" t="s">
        <v>4226</v>
      </c>
      <c r="D7245" t="s">
        <v>54915</v>
      </c>
      <c r="E7245" t="s">
        <v>13946</v>
      </c>
      <c r="F7245" t="s">
        <v>54916</v>
      </c>
      <c r="G7245" t="s">
        <v>3989</v>
      </c>
      <c r="H7245">
        <v>377.46499999999997</v>
      </c>
      <c r="I7245">
        <v>35.5</v>
      </c>
      <c r="K7245" t="s">
        <v>54917</v>
      </c>
      <c r="L7245">
        <v>335094</v>
      </c>
      <c r="M7245">
        <v>0</v>
      </c>
      <c r="N7245" t="s">
        <v>13949</v>
      </c>
      <c r="O7245" t="s">
        <v>54918</v>
      </c>
    </row>
    <row r="7246" spans="1:15" x14ac:dyDescent="0.3">
      <c r="A7246" t="s">
        <v>54919</v>
      </c>
      <c r="B7246" t="s">
        <v>4226</v>
      </c>
      <c r="D7246" t="s">
        <v>54920</v>
      </c>
      <c r="E7246" t="s">
        <v>13946</v>
      </c>
      <c r="F7246" t="s">
        <v>54921</v>
      </c>
      <c r="G7246" t="s">
        <v>3989</v>
      </c>
      <c r="H7246">
        <v>307.69600000000003</v>
      </c>
      <c r="I7246">
        <v>34.700000000000003</v>
      </c>
      <c r="K7246" t="s">
        <v>54922</v>
      </c>
      <c r="L7246">
        <v>412018</v>
      </c>
      <c r="M7246">
        <v>0</v>
      </c>
      <c r="N7246" t="s">
        <v>13949</v>
      </c>
      <c r="O7246" t="s">
        <v>54923</v>
      </c>
    </row>
    <row r="7247" spans="1:15" x14ac:dyDescent="0.3">
      <c r="A7247" t="s">
        <v>54924</v>
      </c>
      <c r="B7247" t="s">
        <v>4226</v>
      </c>
      <c r="D7247" t="s">
        <v>54925</v>
      </c>
      <c r="E7247" t="s">
        <v>13946</v>
      </c>
      <c r="F7247" t="s">
        <v>54926</v>
      </c>
      <c r="G7247" t="s">
        <v>3989</v>
      </c>
      <c r="H7247">
        <v>172.68600000000001</v>
      </c>
      <c r="I7247">
        <v>36.6</v>
      </c>
      <c r="K7247" t="s">
        <v>54927</v>
      </c>
      <c r="L7247">
        <v>470814</v>
      </c>
      <c r="M7247">
        <v>0</v>
      </c>
      <c r="N7247" t="s">
        <v>13949</v>
      </c>
      <c r="O7247" t="s">
        <v>54928</v>
      </c>
    </row>
    <row r="7248" spans="1:15" x14ac:dyDescent="0.3">
      <c r="A7248" t="s">
        <v>54929</v>
      </c>
      <c r="B7248" t="s">
        <v>4226</v>
      </c>
      <c r="D7248" t="s">
        <v>54930</v>
      </c>
      <c r="E7248" t="s">
        <v>13946</v>
      </c>
      <c r="F7248" t="s">
        <v>54931</v>
      </c>
      <c r="G7248" t="s">
        <v>3989</v>
      </c>
      <c r="H7248">
        <v>288.77300000000002</v>
      </c>
      <c r="I7248">
        <v>37.9</v>
      </c>
      <c r="K7248" t="s">
        <v>54932</v>
      </c>
      <c r="L7248">
        <v>567708</v>
      </c>
      <c r="M7248">
        <v>0</v>
      </c>
      <c r="N7248" t="s">
        <v>13949</v>
      </c>
      <c r="O7248" t="s">
        <v>54933</v>
      </c>
    </row>
    <row r="7249" spans="1:15" x14ac:dyDescent="0.3">
      <c r="A7249" t="s">
        <v>54934</v>
      </c>
      <c r="B7249" t="s">
        <v>4226</v>
      </c>
      <c r="D7249" t="s">
        <v>54935</v>
      </c>
      <c r="E7249" t="s">
        <v>13946</v>
      </c>
      <c r="F7249" t="s">
        <v>54936</v>
      </c>
      <c r="G7249" t="s">
        <v>3989</v>
      </c>
      <c r="H7249">
        <v>355.84699999999998</v>
      </c>
      <c r="I7249">
        <v>38.5</v>
      </c>
      <c r="K7249" t="s">
        <v>54937</v>
      </c>
      <c r="L7249">
        <v>446346</v>
      </c>
      <c r="M7249">
        <v>0</v>
      </c>
      <c r="N7249" t="s">
        <v>13949</v>
      </c>
      <c r="O7249" t="s">
        <v>54938</v>
      </c>
    </row>
    <row r="7250" spans="1:15" x14ac:dyDescent="0.3">
      <c r="A7250" t="s">
        <v>54939</v>
      </c>
      <c r="B7250" t="s">
        <v>4226</v>
      </c>
      <c r="C7250" t="s">
        <v>54940</v>
      </c>
      <c r="D7250" t="s">
        <v>54941</v>
      </c>
      <c r="E7250" t="s">
        <v>13946</v>
      </c>
      <c r="F7250" t="s">
        <v>54942</v>
      </c>
      <c r="G7250" t="s">
        <v>3989</v>
      </c>
      <c r="H7250">
        <v>378.92099999999999</v>
      </c>
      <c r="I7250">
        <v>36.799999999999997</v>
      </c>
      <c r="K7250" t="s">
        <v>54943</v>
      </c>
      <c r="L7250">
        <v>98223</v>
      </c>
      <c r="M7250">
        <v>0</v>
      </c>
      <c r="N7250" t="s">
        <v>13949</v>
      </c>
      <c r="O7250" t="s">
        <v>54944</v>
      </c>
    </row>
    <row r="7251" spans="1:15" x14ac:dyDescent="0.3">
      <c r="A7251" t="s">
        <v>54945</v>
      </c>
      <c r="B7251" t="s">
        <v>4226</v>
      </c>
      <c r="D7251" t="s">
        <v>54946</v>
      </c>
      <c r="E7251" t="s">
        <v>13946</v>
      </c>
      <c r="F7251" t="s">
        <v>54947</v>
      </c>
      <c r="G7251" t="s">
        <v>3989</v>
      </c>
      <c r="H7251">
        <v>144.91</v>
      </c>
      <c r="I7251">
        <v>34.200000000000003</v>
      </c>
      <c r="K7251" t="s">
        <v>54948</v>
      </c>
      <c r="L7251">
        <v>283531</v>
      </c>
      <c r="M7251">
        <v>0</v>
      </c>
      <c r="N7251" t="s">
        <v>13949</v>
      </c>
      <c r="O7251" t="s">
        <v>54949</v>
      </c>
    </row>
    <row r="7252" spans="1:15" x14ac:dyDescent="0.3">
      <c r="A7252" t="s">
        <v>54950</v>
      </c>
      <c r="B7252" t="s">
        <v>4226</v>
      </c>
      <c r="D7252" t="s">
        <v>54951</v>
      </c>
      <c r="E7252" t="s">
        <v>13946</v>
      </c>
      <c r="F7252" t="s">
        <v>54952</v>
      </c>
      <c r="G7252" t="s">
        <v>3989</v>
      </c>
      <c r="H7252">
        <v>345.57299999999998</v>
      </c>
      <c r="I7252">
        <v>36.299999999999997</v>
      </c>
      <c r="K7252" t="s">
        <v>54953</v>
      </c>
      <c r="L7252">
        <v>640438</v>
      </c>
      <c r="M7252">
        <v>0</v>
      </c>
      <c r="N7252" t="s">
        <v>13949</v>
      </c>
      <c r="O7252" t="s">
        <v>54954</v>
      </c>
    </row>
    <row r="7253" spans="1:15" x14ac:dyDescent="0.3">
      <c r="A7253" t="s">
        <v>54955</v>
      </c>
      <c r="B7253" t="s">
        <v>4226</v>
      </c>
      <c r="D7253" t="s">
        <v>54956</v>
      </c>
      <c r="E7253" t="s">
        <v>13946</v>
      </c>
      <c r="F7253" t="s">
        <v>54957</v>
      </c>
      <c r="G7253" t="s">
        <v>3989</v>
      </c>
      <c r="H7253">
        <v>258.351</v>
      </c>
      <c r="I7253">
        <v>35.799999999999997</v>
      </c>
      <c r="K7253" t="s">
        <v>54958</v>
      </c>
      <c r="L7253">
        <v>601567</v>
      </c>
      <c r="M7253">
        <v>0</v>
      </c>
      <c r="N7253" t="s">
        <v>13949</v>
      </c>
      <c r="O7253" t="s">
        <v>54959</v>
      </c>
    </row>
    <row r="7254" spans="1:15" x14ac:dyDescent="0.3">
      <c r="A7254" t="s">
        <v>54960</v>
      </c>
      <c r="B7254" t="s">
        <v>4226</v>
      </c>
      <c r="D7254" t="s">
        <v>54961</v>
      </c>
      <c r="E7254" t="s">
        <v>13946</v>
      </c>
      <c r="F7254" t="s">
        <v>54962</v>
      </c>
      <c r="G7254" t="s">
        <v>3989</v>
      </c>
      <c r="H7254">
        <v>199.02799999999999</v>
      </c>
      <c r="I7254">
        <v>38.9</v>
      </c>
      <c r="K7254" t="s">
        <v>54963</v>
      </c>
      <c r="L7254">
        <v>489556</v>
      </c>
      <c r="M7254">
        <v>0</v>
      </c>
      <c r="N7254" t="s">
        <v>13949</v>
      </c>
      <c r="O7254" t="s">
        <v>54964</v>
      </c>
    </row>
    <row r="7255" spans="1:15" x14ac:dyDescent="0.3">
      <c r="A7255" t="s">
        <v>54965</v>
      </c>
      <c r="B7255" t="s">
        <v>4226</v>
      </c>
      <c r="D7255" t="s">
        <v>54966</v>
      </c>
      <c r="E7255" t="s">
        <v>13946</v>
      </c>
      <c r="F7255" t="s">
        <v>54967</v>
      </c>
      <c r="G7255" t="s">
        <v>3989</v>
      </c>
      <c r="H7255">
        <v>366.97300000000001</v>
      </c>
      <c r="I7255">
        <v>35</v>
      </c>
      <c r="K7255" t="s">
        <v>54968</v>
      </c>
      <c r="L7255">
        <v>837493</v>
      </c>
      <c r="M7255">
        <v>0</v>
      </c>
      <c r="N7255" t="s">
        <v>13949</v>
      </c>
      <c r="O7255" t="s">
        <v>54969</v>
      </c>
    </row>
    <row r="7256" spans="1:15" x14ac:dyDescent="0.3">
      <c r="A7256" t="s">
        <v>54970</v>
      </c>
      <c r="B7256" t="s">
        <v>4226</v>
      </c>
      <c r="D7256" t="s">
        <v>54971</v>
      </c>
      <c r="E7256" t="s">
        <v>13946</v>
      </c>
      <c r="F7256" t="s">
        <v>54972</v>
      </c>
      <c r="G7256" t="s">
        <v>3989</v>
      </c>
      <c r="H7256">
        <v>345.82400000000001</v>
      </c>
      <c r="I7256">
        <v>34.200000000000003</v>
      </c>
      <c r="K7256" t="s">
        <v>54973</v>
      </c>
      <c r="L7256">
        <v>358970</v>
      </c>
      <c r="M7256">
        <v>0</v>
      </c>
      <c r="N7256" t="s">
        <v>13949</v>
      </c>
      <c r="O7256" t="s">
        <v>54974</v>
      </c>
    </row>
    <row r="7257" spans="1:15" x14ac:dyDescent="0.3">
      <c r="A7257" t="s">
        <v>54975</v>
      </c>
      <c r="B7257" t="s">
        <v>4226</v>
      </c>
      <c r="D7257" t="s">
        <v>54976</v>
      </c>
      <c r="E7257" t="s">
        <v>13946</v>
      </c>
      <c r="F7257" t="s">
        <v>54977</v>
      </c>
      <c r="G7257" t="s">
        <v>3989</v>
      </c>
      <c r="H7257">
        <v>286.94799999999998</v>
      </c>
      <c r="I7257">
        <v>35</v>
      </c>
      <c r="K7257" t="s">
        <v>54978</v>
      </c>
      <c r="L7257">
        <v>528547</v>
      </c>
      <c r="M7257">
        <v>0</v>
      </c>
      <c r="N7257" t="s">
        <v>13949</v>
      </c>
      <c r="O7257" t="s">
        <v>54979</v>
      </c>
    </row>
    <row r="7258" spans="1:15" x14ac:dyDescent="0.3">
      <c r="A7258" t="s">
        <v>54980</v>
      </c>
      <c r="B7258" t="s">
        <v>4226</v>
      </c>
      <c r="D7258" t="s">
        <v>54981</v>
      </c>
      <c r="E7258" t="s">
        <v>13946</v>
      </c>
      <c r="F7258" t="s">
        <v>54982</v>
      </c>
      <c r="G7258" t="s">
        <v>3989</v>
      </c>
      <c r="H7258">
        <v>467.59199999999998</v>
      </c>
      <c r="I7258">
        <v>35.5</v>
      </c>
      <c r="K7258" t="s">
        <v>54983</v>
      </c>
      <c r="L7258">
        <v>696417</v>
      </c>
      <c r="M7258">
        <v>0</v>
      </c>
      <c r="N7258" t="s">
        <v>13949</v>
      </c>
      <c r="O7258" t="s">
        <v>54984</v>
      </c>
    </row>
    <row r="7259" spans="1:15" x14ac:dyDescent="0.3">
      <c r="A7259" t="s">
        <v>54985</v>
      </c>
      <c r="B7259" t="s">
        <v>4226</v>
      </c>
      <c r="C7259" t="s">
        <v>54986</v>
      </c>
      <c r="D7259" t="s">
        <v>54987</v>
      </c>
      <c r="E7259" t="s">
        <v>13946</v>
      </c>
      <c r="F7259" t="s">
        <v>54988</v>
      </c>
      <c r="G7259" t="s">
        <v>3989</v>
      </c>
      <c r="H7259">
        <v>1042.81</v>
      </c>
      <c r="I7259">
        <v>33.6</v>
      </c>
      <c r="K7259" t="s">
        <v>54989</v>
      </c>
      <c r="L7259">
        <v>1091006</v>
      </c>
      <c r="M7259">
        <v>0</v>
      </c>
      <c r="N7259" t="s">
        <v>13949</v>
      </c>
      <c r="O7259" t="s">
        <v>54990</v>
      </c>
    </row>
    <row r="7260" spans="1:15" x14ac:dyDescent="0.3">
      <c r="A7260" t="s">
        <v>54991</v>
      </c>
      <c r="B7260" t="s">
        <v>3984</v>
      </c>
      <c r="C7260" t="s">
        <v>54992</v>
      </c>
      <c r="D7260" t="s">
        <v>54993</v>
      </c>
      <c r="E7260" t="s">
        <v>54994</v>
      </c>
      <c r="F7260" t="s">
        <v>54995</v>
      </c>
      <c r="G7260" t="s">
        <v>3917</v>
      </c>
      <c r="H7260">
        <v>38.279400000000003</v>
      </c>
      <c r="I7260">
        <v>45.7</v>
      </c>
      <c r="K7260" t="s">
        <v>54996</v>
      </c>
      <c r="L7260">
        <v>546</v>
      </c>
      <c r="M7260">
        <v>0</v>
      </c>
      <c r="N7260" t="s">
        <v>24682</v>
      </c>
      <c r="O7260" t="s">
        <v>54997</v>
      </c>
    </row>
    <row r="7261" spans="1:15" x14ac:dyDescent="0.3">
      <c r="A7261" t="s">
        <v>54998</v>
      </c>
      <c r="B7261" t="s">
        <v>3984</v>
      </c>
      <c r="C7261" t="s">
        <v>54999</v>
      </c>
      <c r="D7261" t="s">
        <v>55000</v>
      </c>
      <c r="E7261" t="s">
        <v>55001</v>
      </c>
      <c r="F7261" t="s">
        <v>55002</v>
      </c>
      <c r="G7261" t="s">
        <v>3989</v>
      </c>
      <c r="H7261">
        <v>36.195700000000002</v>
      </c>
      <c r="I7261">
        <v>45.4</v>
      </c>
      <c r="K7261" t="s">
        <v>55003</v>
      </c>
      <c r="L7261">
        <v>974</v>
      </c>
      <c r="M7261">
        <v>0</v>
      </c>
      <c r="N7261" t="s">
        <v>24682</v>
      </c>
      <c r="O7261" t="s">
        <v>55004</v>
      </c>
    </row>
    <row r="7262" spans="1:15" x14ac:dyDescent="0.3">
      <c r="A7262" t="s">
        <v>55005</v>
      </c>
      <c r="B7262" t="s">
        <v>3984</v>
      </c>
      <c r="C7262">
        <v>50094</v>
      </c>
      <c r="D7262" t="s">
        <v>55006</v>
      </c>
      <c r="E7262" t="s">
        <v>55007</v>
      </c>
      <c r="F7262" t="s">
        <v>55008</v>
      </c>
      <c r="G7262" t="s">
        <v>3917</v>
      </c>
      <c r="H7262">
        <v>45.000100000000003</v>
      </c>
      <c r="I7262">
        <v>43.6</v>
      </c>
      <c r="K7262" t="s">
        <v>55009</v>
      </c>
      <c r="L7262">
        <v>1507</v>
      </c>
      <c r="M7262">
        <v>0</v>
      </c>
      <c r="N7262" t="s">
        <v>24682</v>
      </c>
      <c r="O7262" t="s">
        <v>55010</v>
      </c>
    </row>
    <row r="7263" spans="1:15" x14ac:dyDescent="0.3">
      <c r="A7263" t="s">
        <v>55011</v>
      </c>
      <c r="B7263" t="s">
        <v>4226</v>
      </c>
      <c r="C7263">
        <v>17059</v>
      </c>
      <c r="D7263" t="s">
        <v>55012</v>
      </c>
      <c r="E7263" t="s">
        <v>55013</v>
      </c>
      <c r="F7263" t="s">
        <v>55014</v>
      </c>
      <c r="G7263" t="s">
        <v>3917</v>
      </c>
      <c r="H7263">
        <v>259.851</v>
      </c>
      <c r="I7263">
        <v>40.5</v>
      </c>
      <c r="K7263" t="s">
        <v>55015</v>
      </c>
      <c r="L7263">
        <v>2503</v>
      </c>
      <c r="M7263">
        <v>0</v>
      </c>
      <c r="N7263" t="s">
        <v>24682</v>
      </c>
      <c r="O7263" t="s">
        <v>55016</v>
      </c>
    </row>
    <row r="7264" spans="1:15" x14ac:dyDescent="0.3">
      <c r="A7264" t="s">
        <v>55017</v>
      </c>
      <c r="B7264" t="s">
        <v>4226</v>
      </c>
      <c r="D7264" t="s">
        <v>55018</v>
      </c>
      <c r="E7264" t="s">
        <v>13946</v>
      </c>
      <c r="F7264" t="s">
        <v>55019</v>
      </c>
      <c r="G7264" t="s">
        <v>3989</v>
      </c>
      <c r="H7264">
        <v>345.40100000000001</v>
      </c>
      <c r="I7264">
        <v>35.4</v>
      </c>
      <c r="K7264" t="s">
        <v>55020</v>
      </c>
      <c r="L7264">
        <v>310787</v>
      </c>
      <c r="M7264">
        <v>0</v>
      </c>
      <c r="N7264" t="s">
        <v>13949</v>
      </c>
      <c r="O7264" t="s">
        <v>55021</v>
      </c>
    </row>
    <row r="7265" spans="1:15" x14ac:dyDescent="0.3">
      <c r="A7265" t="s">
        <v>55022</v>
      </c>
      <c r="B7265" t="s">
        <v>4226</v>
      </c>
      <c r="D7265" t="s">
        <v>55023</v>
      </c>
      <c r="E7265" t="s">
        <v>13946</v>
      </c>
      <c r="F7265" t="s">
        <v>55024</v>
      </c>
      <c r="G7265" t="s">
        <v>3989</v>
      </c>
      <c r="H7265">
        <v>213.012</v>
      </c>
      <c r="I7265">
        <v>36.9</v>
      </c>
      <c r="K7265" t="s">
        <v>55025</v>
      </c>
      <c r="L7265">
        <v>509182</v>
      </c>
      <c r="M7265">
        <v>0</v>
      </c>
      <c r="N7265" t="s">
        <v>13949</v>
      </c>
      <c r="O7265" t="s">
        <v>55026</v>
      </c>
    </row>
    <row r="7266" spans="1:15" x14ac:dyDescent="0.3">
      <c r="A7266" t="s">
        <v>55027</v>
      </c>
      <c r="B7266" t="s">
        <v>4226</v>
      </c>
      <c r="D7266" t="s">
        <v>55028</v>
      </c>
      <c r="E7266" t="s">
        <v>13946</v>
      </c>
      <c r="F7266" t="s">
        <v>55029</v>
      </c>
      <c r="G7266" t="s">
        <v>3989</v>
      </c>
      <c r="H7266">
        <v>294.94600000000003</v>
      </c>
      <c r="I7266">
        <v>36.6</v>
      </c>
      <c r="K7266" t="s">
        <v>55030</v>
      </c>
      <c r="L7266">
        <v>564678</v>
      </c>
      <c r="M7266">
        <v>0</v>
      </c>
      <c r="N7266" t="s">
        <v>13949</v>
      </c>
      <c r="O7266" t="s">
        <v>55031</v>
      </c>
    </row>
    <row r="7267" spans="1:15" x14ac:dyDescent="0.3">
      <c r="A7267" t="s">
        <v>55032</v>
      </c>
      <c r="B7267" t="s">
        <v>4226</v>
      </c>
      <c r="D7267" t="s">
        <v>55033</v>
      </c>
      <c r="E7267" t="s">
        <v>13946</v>
      </c>
      <c r="F7267" t="s">
        <v>55034</v>
      </c>
      <c r="G7267" t="s">
        <v>3989</v>
      </c>
      <c r="H7267">
        <v>243.637</v>
      </c>
      <c r="I7267">
        <v>36</v>
      </c>
      <c r="K7267" t="s">
        <v>55035</v>
      </c>
      <c r="L7267">
        <v>640647</v>
      </c>
      <c r="M7267">
        <v>0</v>
      </c>
      <c r="N7267" t="s">
        <v>13949</v>
      </c>
      <c r="O7267" t="s">
        <v>55036</v>
      </c>
    </row>
    <row r="7268" spans="1:15" x14ac:dyDescent="0.3">
      <c r="A7268" t="s">
        <v>55037</v>
      </c>
      <c r="B7268" t="s">
        <v>4226</v>
      </c>
      <c r="D7268" t="s">
        <v>55038</v>
      </c>
      <c r="E7268" t="s">
        <v>13946</v>
      </c>
      <c r="F7268" t="s">
        <v>55039</v>
      </c>
      <c r="G7268" t="s">
        <v>3989</v>
      </c>
      <c r="H7268">
        <v>267.22000000000003</v>
      </c>
      <c r="I7268">
        <v>35.5</v>
      </c>
      <c r="K7268" t="s">
        <v>55040</v>
      </c>
      <c r="L7268">
        <v>537137</v>
      </c>
      <c r="M7268">
        <v>0</v>
      </c>
      <c r="N7268" t="s">
        <v>13949</v>
      </c>
      <c r="O7268" t="s">
        <v>55041</v>
      </c>
    </row>
    <row r="7269" spans="1:15" x14ac:dyDescent="0.3">
      <c r="A7269" t="s">
        <v>55042</v>
      </c>
      <c r="B7269" t="s">
        <v>4226</v>
      </c>
      <c r="D7269" t="s">
        <v>55043</v>
      </c>
      <c r="E7269" t="s">
        <v>13946</v>
      </c>
      <c r="F7269" t="s">
        <v>55044</v>
      </c>
      <c r="G7269" t="s">
        <v>3989</v>
      </c>
      <c r="H7269">
        <v>263.37099999999998</v>
      </c>
      <c r="I7269">
        <v>37.4</v>
      </c>
      <c r="K7269" t="s">
        <v>55045</v>
      </c>
      <c r="L7269">
        <v>224145</v>
      </c>
      <c r="M7269">
        <v>0</v>
      </c>
      <c r="N7269" t="s">
        <v>13949</v>
      </c>
      <c r="O7269" t="s">
        <v>55046</v>
      </c>
    </row>
    <row r="7270" spans="1:15" x14ac:dyDescent="0.3">
      <c r="A7270" t="s">
        <v>55047</v>
      </c>
      <c r="B7270" t="s">
        <v>4226</v>
      </c>
      <c r="D7270" t="s">
        <v>55048</v>
      </c>
      <c r="E7270" t="s">
        <v>13946</v>
      </c>
      <c r="F7270" t="s">
        <v>55049</v>
      </c>
      <c r="G7270" t="s">
        <v>3989</v>
      </c>
      <c r="H7270">
        <v>6.1712800000000003</v>
      </c>
      <c r="I7270">
        <v>37.200000000000003</v>
      </c>
      <c r="K7270" t="s">
        <v>55050</v>
      </c>
      <c r="L7270">
        <v>21438</v>
      </c>
      <c r="M7270">
        <v>0</v>
      </c>
      <c r="N7270" t="s">
        <v>13949</v>
      </c>
      <c r="O7270" t="s">
        <v>55051</v>
      </c>
    </row>
    <row r="7271" spans="1:15" x14ac:dyDescent="0.3">
      <c r="A7271" t="s">
        <v>55052</v>
      </c>
      <c r="B7271" t="s">
        <v>4226</v>
      </c>
      <c r="D7271" t="s">
        <v>55053</v>
      </c>
      <c r="E7271" t="s">
        <v>13946</v>
      </c>
      <c r="F7271" t="s">
        <v>55054</v>
      </c>
      <c r="G7271" t="s">
        <v>3989</v>
      </c>
      <c r="H7271">
        <v>285.03500000000003</v>
      </c>
      <c r="I7271">
        <v>36.6</v>
      </c>
      <c r="K7271" t="s">
        <v>55055</v>
      </c>
      <c r="L7271">
        <v>512999</v>
      </c>
      <c r="M7271">
        <v>0</v>
      </c>
      <c r="N7271" t="s">
        <v>13949</v>
      </c>
      <c r="O7271" t="s">
        <v>55056</v>
      </c>
    </row>
    <row r="7272" spans="1:15" x14ac:dyDescent="0.3">
      <c r="A7272" t="s">
        <v>55057</v>
      </c>
      <c r="B7272" t="s">
        <v>4226</v>
      </c>
      <c r="D7272" t="s">
        <v>55058</v>
      </c>
      <c r="E7272" t="s">
        <v>13946</v>
      </c>
      <c r="F7272" t="s">
        <v>55059</v>
      </c>
      <c r="G7272" t="s">
        <v>3989</v>
      </c>
      <c r="H7272">
        <v>105.982</v>
      </c>
      <c r="I7272">
        <v>37</v>
      </c>
      <c r="K7272" t="s">
        <v>55060</v>
      </c>
      <c r="L7272">
        <v>324745</v>
      </c>
      <c r="M7272">
        <v>0</v>
      </c>
      <c r="N7272" t="s">
        <v>13949</v>
      </c>
      <c r="O7272" t="s">
        <v>55061</v>
      </c>
    </row>
    <row r="7273" spans="1:15" x14ac:dyDescent="0.3">
      <c r="A7273" t="s">
        <v>55062</v>
      </c>
      <c r="B7273" t="s">
        <v>4226</v>
      </c>
      <c r="D7273" t="s">
        <v>55063</v>
      </c>
      <c r="E7273" t="s">
        <v>13946</v>
      </c>
      <c r="F7273" t="s">
        <v>55064</v>
      </c>
      <c r="G7273" t="s">
        <v>3989</v>
      </c>
      <c r="H7273">
        <v>390.11599999999999</v>
      </c>
      <c r="I7273">
        <v>37.5</v>
      </c>
      <c r="K7273" t="s">
        <v>55065</v>
      </c>
      <c r="L7273">
        <v>509140</v>
      </c>
      <c r="M7273">
        <v>0</v>
      </c>
      <c r="N7273" t="s">
        <v>13949</v>
      </c>
      <c r="O7273" t="s">
        <v>55066</v>
      </c>
    </row>
    <row r="7274" spans="1:15" x14ac:dyDescent="0.3">
      <c r="A7274" t="s">
        <v>55067</v>
      </c>
      <c r="B7274" t="s">
        <v>4226</v>
      </c>
      <c r="D7274" t="s">
        <v>55068</v>
      </c>
      <c r="E7274" t="s">
        <v>13946</v>
      </c>
      <c r="F7274" t="s">
        <v>55069</v>
      </c>
      <c r="G7274" t="s">
        <v>3989</v>
      </c>
      <c r="H7274">
        <v>85.755600000000001</v>
      </c>
      <c r="I7274">
        <v>35.6</v>
      </c>
      <c r="K7274" t="s">
        <v>55070</v>
      </c>
      <c r="L7274">
        <v>275973</v>
      </c>
      <c r="M7274">
        <v>0</v>
      </c>
      <c r="N7274" t="s">
        <v>13949</v>
      </c>
      <c r="O7274" t="s">
        <v>55071</v>
      </c>
    </row>
    <row r="7275" spans="1:15" x14ac:dyDescent="0.3">
      <c r="A7275" t="s">
        <v>55072</v>
      </c>
      <c r="B7275" t="s">
        <v>4226</v>
      </c>
      <c r="D7275" t="s">
        <v>55073</v>
      </c>
      <c r="E7275" t="s">
        <v>13946</v>
      </c>
      <c r="F7275" t="s">
        <v>55074</v>
      </c>
      <c r="G7275" t="s">
        <v>3989</v>
      </c>
      <c r="H7275">
        <v>69.363900000000001</v>
      </c>
      <c r="I7275">
        <v>38.299999999999997</v>
      </c>
      <c r="K7275" t="s">
        <v>55075</v>
      </c>
      <c r="L7275">
        <v>188689</v>
      </c>
      <c r="M7275">
        <v>0</v>
      </c>
      <c r="N7275" t="s">
        <v>13949</v>
      </c>
      <c r="O7275" t="s">
        <v>55076</v>
      </c>
    </row>
    <row r="7276" spans="1:15" x14ac:dyDescent="0.3">
      <c r="A7276" t="s">
        <v>55077</v>
      </c>
      <c r="B7276" t="s">
        <v>4226</v>
      </c>
      <c r="D7276" t="s">
        <v>55078</v>
      </c>
      <c r="E7276" t="s">
        <v>13946</v>
      </c>
      <c r="F7276" t="s">
        <v>55079</v>
      </c>
      <c r="G7276" t="s">
        <v>3989</v>
      </c>
      <c r="H7276">
        <v>320.27199999999999</v>
      </c>
      <c r="I7276">
        <v>36.299999999999997</v>
      </c>
      <c r="K7276" t="s">
        <v>55080</v>
      </c>
      <c r="L7276">
        <v>227898</v>
      </c>
      <c r="M7276">
        <v>0</v>
      </c>
      <c r="N7276" t="s">
        <v>13949</v>
      </c>
      <c r="O7276" t="s">
        <v>55081</v>
      </c>
    </row>
    <row r="7277" spans="1:15" x14ac:dyDescent="0.3">
      <c r="A7277" t="s">
        <v>55082</v>
      </c>
      <c r="B7277" t="s">
        <v>4226</v>
      </c>
      <c r="D7277" t="s">
        <v>55083</v>
      </c>
      <c r="E7277" t="s">
        <v>13946</v>
      </c>
      <c r="F7277" t="s">
        <v>55084</v>
      </c>
      <c r="G7277" t="s">
        <v>3989</v>
      </c>
      <c r="H7277">
        <v>373.303</v>
      </c>
      <c r="I7277">
        <v>36.700000000000003</v>
      </c>
      <c r="K7277" t="s">
        <v>55085</v>
      </c>
      <c r="L7277">
        <v>616777</v>
      </c>
      <c r="M7277">
        <v>0</v>
      </c>
      <c r="N7277" t="s">
        <v>13949</v>
      </c>
      <c r="O7277" t="s">
        <v>55086</v>
      </c>
    </row>
    <row r="7278" spans="1:15" x14ac:dyDescent="0.3">
      <c r="A7278" t="s">
        <v>55087</v>
      </c>
      <c r="B7278" t="s">
        <v>4226</v>
      </c>
      <c r="D7278" t="s">
        <v>55088</v>
      </c>
      <c r="E7278" t="s">
        <v>13946</v>
      </c>
      <c r="F7278" t="s">
        <v>55089</v>
      </c>
      <c r="G7278" t="s">
        <v>3989</v>
      </c>
      <c r="H7278">
        <v>242.541</v>
      </c>
      <c r="I7278">
        <v>35</v>
      </c>
      <c r="K7278" t="s">
        <v>55090</v>
      </c>
      <c r="L7278">
        <v>334575</v>
      </c>
      <c r="M7278">
        <v>0</v>
      </c>
      <c r="N7278" t="s">
        <v>13949</v>
      </c>
      <c r="O7278" t="s">
        <v>55091</v>
      </c>
    </row>
    <row r="7279" spans="1:15" x14ac:dyDescent="0.3">
      <c r="A7279" t="s">
        <v>55092</v>
      </c>
      <c r="B7279" t="s">
        <v>4226</v>
      </c>
      <c r="D7279" t="s">
        <v>55093</v>
      </c>
      <c r="E7279" t="s">
        <v>13946</v>
      </c>
      <c r="F7279" t="s">
        <v>55094</v>
      </c>
      <c r="G7279" t="s">
        <v>3989</v>
      </c>
      <c r="H7279">
        <v>399.38600000000002</v>
      </c>
      <c r="I7279">
        <v>36.200000000000003</v>
      </c>
      <c r="K7279" t="s">
        <v>55095</v>
      </c>
      <c r="L7279">
        <v>480441</v>
      </c>
      <c r="M7279">
        <v>0</v>
      </c>
      <c r="N7279" t="s">
        <v>13949</v>
      </c>
      <c r="O7279" t="s">
        <v>55096</v>
      </c>
    </row>
    <row r="7280" spans="1:15" x14ac:dyDescent="0.3">
      <c r="A7280" t="s">
        <v>55097</v>
      </c>
      <c r="B7280" t="s">
        <v>4226</v>
      </c>
      <c r="D7280" t="s">
        <v>55098</v>
      </c>
      <c r="E7280" t="s">
        <v>13946</v>
      </c>
      <c r="F7280" t="s">
        <v>55099</v>
      </c>
      <c r="G7280" t="s">
        <v>3989</v>
      </c>
      <c r="H7280">
        <v>63.956299999999999</v>
      </c>
      <c r="I7280">
        <v>39</v>
      </c>
      <c r="K7280" t="s">
        <v>55100</v>
      </c>
      <c r="L7280">
        <v>188721</v>
      </c>
      <c r="M7280">
        <v>0</v>
      </c>
      <c r="N7280" t="s">
        <v>13949</v>
      </c>
      <c r="O7280" t="s">
        <v>55101</v>
      </c>
    </row>
    <row r="7281" spans="1:15" x14ac:dyDescent="0.3">
      <c r="A7281" t="s">
        <v>55102</v>
      </c>
      <c r="B7281" t="s">
        <v>4226</v>
      </c>
      <c r="D7281" t="s">
        <v>55103</v>
      </c>
      <c r="E7281" t="s">
        <v>13946</v>
      </c>
      <c r="F7281" t="s">
        <v>55104</v>
      </c>
      <c r="G7281" t="s">
        <v>3989</v>
      </c>
      <c r="H7281">
        <v>317.55399999999997</v>
      </c>
      <c r="I7281">
        <v>38.700000000000003</v>
      </c>
      <c r="K7281" t="s">
        <v>55105</v>
      </c>
      <c r="L7281">
        <v>482174</v>
      </c>
      <c r="M7281">
        <v>0</v>
      </c>
      <c r="N7281" t="s">
        <v>13949</v>
      </c>
      <c r="O7281" t="s">
        <v>55106</v>
      </c>
    </row>
    <row r="7282" spans="1:15" x14ac:dyDescent="0.3">
      <c r="A7282" t="s">
        <v>55107</v>
      </c>
      <c r="B7282" t="s">
        <v>4226</v>
      </c>
      <c r="D7282" t="s">
        <v>55108</v>
      </c>
      <c r="E7282" t="s">
        <v>13946</v>
      </c>
      <c r="F7282" t="s">
        <v>55109</v>
      </c>
      <c r="G7282" t="s">
        <v>3989</v>
      </c>
      <c r="H7282">
        <v>263.584</v>
      </c>
      <c r="I7282">
        <v>35.299999999999997</v>
      </c>
      <c r="K7282" t="s">
        <v>55110</v>
      </c>
      <c r="L7282">
        <v>439345</v>
      </c>
      <c r="M7282">
        <v>0</v>
      </c>
      <c r="N7282" t="s">
        <v>13949</v>
      </c>
      <c r="O7282" t="s">
        <v>55111</v>
      </c>
    </row>
    <row r="7283" spans="1:15" x14ac:dyDescent="0.3">
      <c r="A7283" t="s">
        <v>55112</v>
      </c>
      <c r="B7283" t="s">
        <v>4226</v>
      </c>
      <c r="D7283" t="s">
        <v>55113</v>
      </c>
      <c r="E7283" t="s">
        <v>13946</v>
      </c>
      <c r="F7283" t="s">
        <v>55114</v>
      </c>
      <c r="G7283" t="s">
        <v>3989</v>
      </c>
      <c r="H7283">
        <v>49.510199999999998</v>
      </c>
      <c r="I7283">
        <v>43.3</v>
      </c>
      <c r="K7283" t="s">
        <v>55115</v>
      </c>
      <c r="L7283">
        <v>98878</v>
      </c>
      <c r="M7283">
        <v>0</v>
      </c>
      <c r="N7283" t="s">
        <v>13949</v>
      </c>
      <c r="O7283" t="s">
        <v>55116</v>
      </c>
    </row>
    <row r="7284" spans="1:15" x14ac:dyDescent="0.3">
      <c r="A7284" t="s">
        <v>55117</v>
      </c>
      <c r="B7284" t="s">
        <v>4226</v>
      </c>
      <c r="D7284" t="s">
        <v>55118</v>
      </c>
      <c r="E7284" t="s">
        <v>13946</v>
      </c>
      <c r="F7284" t="s">
        <v>55119</v>
      </c>
      <c r="G7284" t="s">
        <v>3989</v>
      </c>
      <c r="H7284">
        <v>388.34</v>
      </c>
      <c r="I7284">
        <v>34.1</v>
      </c>
      <c r="K7284" t="s">
        <v>55120</v>
      </c>
      <c r="L7284">
        <v>135190</v>
      </c>
      <c r="M7284">
        <v>0</v>
      </c>
      <c r="N7284" t="s">
        <v>13949</v>
      </c>
      <c r="O7284" t="s">
        <v>55121</v>
      </c>
    </row>
    <row r="7285" spans="1:15" x14ac:dyDescent="0.3">
      <c r="A7285" t="s">
        <v>55122</v>
      </c>
      <c r="B7285" t="s">
        <v>4226</v>
      </c>
      <c r="D7285" t="s">
        <v>55123</v>
      </c>
      <c r="E7285" t="s">
        <v>13946</v>
      </c>
      <c r="F7285" t="s">
        <v>55124</v>
      </c>
      <c r="G7285" t="s">
        <v>3989</v>
      </c>
      <c r="H7285">
        <v>282.21800000000002</v>
      </c>
      <c r="I7285">
        <v>35.6</v>
      </c>
      <c r="K7285" t="s">
        <v>55125</v>
      </c>
      <c r="L7285">
        <v>363948</v>
      </c>
      <c r="M7285">
        <v>0</v>
      </c>
      <c r="N7285" t="s">
        <v>13949</v>
      </c>
      <c r="O7285" t="s">
        <v>55126</v>
      </c>
    </row>
    <row r="7286" spans="1:15" x14ac:dyDescent="0.3">
      <c r="A7286" t="s">
        <v>55127</v>
      </c>
      <c r="B7286" t="s">
        <v>4226</v>
      </c>
      <c r="D7286" t="s">
        <v>55128</v>
      </c>
      <c r="E7286" t="s">
        <v>13946</v>
      </c>
      <c r="F7286" t="s">
        <v>55129</v>
      </c>
      <c r="G7286" t="s">
        <v>3989</v>
      </c>
      <c r="H7286">
        <v>357.81900000000002</v>
      </c>
      <c r="I7286">
        <v>36.4</v>
      </c>
      <c r="K7286" t="s">
        <v>55130</v>
      </c>
      <c r="L7286">
        <v>174125</v>
      </c>
      <c r="M7286">
        <v>0</v>
      </c>
      <c r="N7286" t="s">
        <v>13949</v>
      </c>
      <c r="O7286" t="s">
        <v>55131</v>
      </c>
    </row>
    <row r="7287" spans="1:15" x14ac:dyDescent="0.3">
      <c r="A7287" t="s">
        <v>55132</v>
      </c>
      <c r="B7287" t="s">
        <v>4226</v>
      </c>
      <c r="D7287" t="s">
        <v>55133</v>
      </c>
      <c r="E7287" t="s">
        <v>13946</v>
      </c>
      <c r="F7287" t="s">
        <v>55134</v>
      </c>
      <c r="G7287" t="s">
        <v>3989</v>
      </c>
      <c r="H7287">
        <v>72.075500000000005</v>
      </c>
      <c r="I7287">
        <v>39.700000000000003</v>
      </c>
      <c r="K7287" t="s">
        <v>55135</v>
      </c>
      <c r="L7287">
        <v>232194</v>
      </c>
      <c r="M7287">
        <v>0</v>
      </c>
      <c r="N7287" t="s">
        <v>13949</v>
      </c>
      <c r="O7287" t="s">
        <v>55136</v>
      </c>
    </row>
    <row r="7288" spans="1:15" x14ac:dyDescent="0.3">
      <c r="A7288" t="s">
        <v>55137</v>
      </c>
      <c r="B7288" t="s">
        <v>4226</v>
      </c>
      <c r="D7288" t="s">
        <v>55138</v>
      </c>
      <c r="E7288" t="s">
        <v>13946</v>
      </c>
      <c r="F7288" t="s">
        <v>55139</v>
      </c>
      <c r="G7288" t="s">
        <v>3989</v>
      </c>
      <c r="H7288">
        <v>212.578</v>
      </c>
      <c r="I7288">
        <v>35.700000000000003</v>
      </c>
      <c r="K7288" t="s">
        <v>55140</v>
      </c>
      <c r="L7288">
        <v>358973</v>
      </c>
      <c r="M7288">
        <v>0</v>
      </c>
      <c r="N7288" t="s">
        <v>13949</v>
      </c>
      <c r="O7288" t="s">
        <v>55141</v>
      </c>
    </row>
    <row r="7289" spans="1:15" x14ac:dyDescent="0.3">
      <c r="A7289" t="s">
        <v>55142</v>
      </c>
      <c r="B7289" t="s">
        <v>4226</v>
      </c>
      <c r="D7289" t="s">
        <v>55143</v>
      </c>
      <c r="E7289" t="s">
        <v>13946</v>
      </c>
      <c r="F7289" t="s">
        <v>55144</v>
      </c>
      <c r="G7289" t="s">
        <v>3989</v>
      </c>
      <c r="H7289">
        <v>466.34399999999999</v>
      </c>
      <c r="I7289">
        <v>34.4</v>
      </c>
      <c r="K7289" t="s">
        <v>55145</v>
      </c>
      <c r="L7289">
        <v>490495</v>
      </c>
      <c r="M7289">
        <v>0</v>
      </c>
      <c r="N7289" t="s">
        <v>13949</v>
      </c>
      <c r="O7289" t="s">
        <v>55146</v>
      </c>
    </row>
    <row r="7290" spans="1:15" x14ac:dyDescent="0.3">
      <c r="A7290" t="s">
        <v>55147</v>
      </c>
      <c r="B7290" t="s">
        <v>4226</v>
      </c>
      <c r="D7290" t="s">
        <v>55148</v>
      </c>
      <c r="E7290" t="s">
        <v>13946</v>
      </c>
      <c r="F7290" t="s">
        <v>55149</v>
      </c>
      <c r="G7290" t="s">
        <v>3989</v>
      </c>
      <c r="H7290">
        <v>405.53300000000002</v>
      </c>
      <c r="I7290">
        <v>35.6</v>
      </c>
      <c r="K7290" t="s">
        <v>55150</v>
      </c>
      <c r="L7290">
        <v>276958</v>
      </c>
      <c r="M7290">
        <v>0</v>
      </c>
      <c r="N7290" t="s">
        <v>13949</v>
      </c>
      <c r="O7290" t="s">
        <v>55151</v>
      </c>
    </row>
    <row r="7291" spans="1:15" x14ac:dyDescent="0.3">
      <c r="A7291" t="s">
        <v>55152</v>
      </c>
      <c r="B7291" t="s">
        <v>4226</v>
      </c>
      <c r="D7291" t="s">
        <v>55153</v>
      </c>
      <c r="E7291" t="s">
        <v>13946</v>
      </c>
      <c r="F7291" t="s">
        <v>55154</v>
      </c>
      <c r="G7291" t="s">
        <v>3989</v>
      </c>
      <c r="H7291">
        <v>362.548</v>
      </c>
      <c r="I7291">
        <v>34.700000000000003</v>
      </c>
      <c r="K7291" t="s">
        <v>55155</v>
      </c>
      <c r="L7291">
        <v>489509</v>
      </c>
      <c r="M7291">
        <v>0</v>
      </c>
      <c r="N7291" t="s">
        <v>13949</v>
      </c>
      <c r="O7291" t="s">
        <v>55156</v>
      </c>
    </row>
    <row r="7292" spans="1:15" x14ac:dyDescent="0.3">
      <c r="A7292" t="s">
        <v>55157</v>
      </c>
      <c r="B7292" t="s">
        <v>4226</v>
      </c>
      <c r="D7292" t="s">
        <v>55158</v>
      </c>
      <c r="E7292" t="s">
        <v>13946</v>
      </c>
      <c r="F7292" t="s">
        <v>55159</v>
      </c>
      <c r="G7292" t="s">
        <v>3989</v>
      </c>
      <c r="H7292">
        <v>192.43700000000001</v>
      </c>
      <c r="I7292">
        <v>39.5</v>
      </c>
      <c r="K7292" t="s">
        <v>55160</v>
      </c>
      <c r="L7292">
        <v>540745</v>
      </c>
      <c r="M7292">
        <v>0</v>
      </c>
      <c r="N7292" t="s">
        <v>13949</v>
      </c>
      <c r="O7292" t="s">
        <v>55161</v>
      </c>
    </row>
    <row r="7293" spans="1:15" x14ac:dyDescent="0.3">
      <c r="A7293" t="s">
        <v>55162</v>
      </c>
      <c r="B7293" t="s">
        <v>4226</v>
      </c>
      <c r="D7293" t="s">
        <v>55163</v>
      </c>
      <c r="E7293" t="s">
        <v>13946</v>
      </c>
      <c r="F7293" t="s">
        <v>55164</v>
      </c>
      <c r="G7293" t="s">
        <v>3989</v>
      </c>
      <c r="H7293">
        <v>332.53</v>
      </c>
      <c r="I7293">
        <v>36.700000000000003</v>
      </c>
      <c r="K7293" t="s">
        <v>55165</v>
      </c>
      <c r="L7293">
        <v>331877</v>
      </c>
      <c r="M7293">
        <v>0</v>
      </c>
      <c r="N7293" t="s">
        <v>13949</v>
      </c>
      <c r="O7293" t="s">
        <v>55166</v>
      </c>
    </row>
    <row r="7294" spans="1:15" x14ac:dyDescent="0.3">
      <c r="A7294" t="s">
        <v>55167</v>
      </c>
      <c r="B7294" t="s">
        <v>4226</v>
      </c>
      <c r="D7294" t="s">
        <v>55168</v>
      </c>
      <c r="E7294" t="s">
        <v>13946</v>
      </c>
      <c r="F7294" t="s">
        <v>55169</v>
      </c>
      <c r="G7294" t="s">
        <v>3989</v>
      </c>
      <c r="H7294">
        <v>322.14400000000001</v>
      </c>
      <c r="I7294">
        <v>35.799999999999997</v>
      </c>
      <c r="K7294" t="s">
        <v>55170</v>
      </c>
      <c r="L7294">
        <v>155371</v>
      </c>
      <c r="M7294">
        <v>0</v>
      </c>
      <c r="N7294" t="s">
        <v>13949</v>
      </c>
      <c r="O7294" t="s">
        <v>55171</v>
      </c>
    </row>
    <row r="7295" spans="1:15" x14ac:dyDescent="0.3">
      <c r="A7295" t="s">
        <v>55172</v>
      </c>
      <c r="B7295" t="s">
        <v>4226</v>
      </c>
      <c r="D7295" t="s">
        <v>55173</v>
      </c>
      <c r="E7295" t="s">
        <v>13946</v>
      </c>
      <c r="F7295" t="s">
        <v>55174</v>
      </c>
      <c r="G7295" t="s">
        <v>3989</v>
      </c>
      <c r="H7295">
        <v>372.56799999999998</v>
      </c>
      <c r="I7295">
        <v>36</v>
      </c>
      <c r="K7295" t="s">
        <v>55175</v>
      </c>
      <c r="L7295">
        <v>501777</v>
      </c>
      <c r="M7295">
        <v>0</v>
      </c>
      <c r="N7295" t="s">
        <v>13949</v>
      </c>
      <c r="O7295" t="s">
        <v>55176</v>
      </c>
    </row>
    <row r="7296" spans="1:15" x14ac:dyDescent="0.3">
      <c r="A7296" t="s">
        <v>55177</v>
      </c>
      <c r="B7296" t="s">
        <v>4226</v>
      </c>
      <c r="D7296" t="s">
        <v>55178</v>
      </c>
      <c r="E7296" t="s">
        <v>13946</v>
      </c>
      <c r="F7296" t="s">
        <v>55179</v>
      </c>
      <c r="G7296" t="s">
        <v>3989</v>
      </c>
      <c r="H7296">
        <v>428.89100000000002</v>
      </c>
      <c r="I7296">
        <v>35.5</v>
      </c>
      <c r="K7296" t="s">
        <v>55180</v>
      </c>
      <c r="L7296">
        <v>140243</v>
      </c>
      <c r="M7296">
        <v>0</v>
      </c>
      <c r="N7296" t="s">
        <v>13949</v>
      </c>
      <c r="O7296" t="s">
        <v>55181</v>
      </c>
    </row>
    <row r="7297" spans="1:15" x14ac:dyDescent="0.3">
      <c r="A7297" t="s">
        <v>55182</v>
      </c>
      <c r="B7297" t="s">
        <v>4226</v>
      </c>
      <c r="D7297" t="s">
        <v>55183</v>
      </c>
      <c r="E7297" t="s">
        <v>13946</v>
      </c>
      <c r="F7297" t="s">
        <v>55184</v>
      </c>
      <c r="G7297" t="s">
        <v>3989</v>
      </c>
      <c r="H7297">
        <v>348.47</v>
      </c>
      <c r="I7297">
        <v>36</v>
      </c>
      <c r="K7297" t="s">
        <v>55185</v>
      </c>
      <c r="L7297">
        <v>524640</v>
      </c>
      <c r="M7297">
        <v>0</v>
      </c>
      <c r="N7297" t="s">
        <v>13949</v>
      </c>
      <c r="O7297" t="s">
        <v>55186</v>
      </c>
    </row>
    <row r="7298" spans="1:15" x14ac:dyDescent="0.3">
      <c r="A7298" t="s">
        <v>55187</v>
      </c>
      <c r="B7298" t="s">
        <v>4226</v>
      </c>
      <c r="D7298" t="s">
        <v>55188</v>
      </c>
      <c r="E7298" t="s">
        <v>13946</v>
      </c>
      <c r="F7298" t="s">
        <v>55189</v>
      </c>
      <c r="G7298" t="s">
        <v>3989</v>
      </c>
      <c r="H7298">
        <v>305.10599999999999</v>
      </c>
      <c r="I7298">
        <v>36</v>
      </c>
      <c r="K7298" t="s">
        <v>55190</v>
      </c>
      <c r="L7298">
        <v>480151</v>
      </c>
      <c r="M7298">
        <v>0</v>
      </c>
      <c r="N7298" t="s">
        <v>13949</v>
      </c>
      <c r="O7298" t="s">
        <v>55191</v>
      </c>
    </row>
    <row r="7299" spans="1:15" x14ac:dyDescent="0.3">
      <c r="A7299" t="s">
        <v>55192</v>
      </c>
      <c r="B7299" t="s">
        <v>4226</v>
      </c>
      <c r="D7299" t="s">
        <v>55193</v>
      </c>
      <c r="E7299" t="s">
        <v>13946</v>
      </c>
      <c r="F7299" t="s">
        <v>55194</v>
      </c>
      <c r="G7299" t="s">
        <v>3989</v>
      </c>
      <c r="H7299">
        <v>3.4451499999999999</v>
      </c>
      <c r="I7299">
        <v>40.700000000000003</v>
      </c>
      <c r="K7299" t="s">
        <v>55195</v>
      </c>
      <c r="L7299">
        <v>12451</v>
      </c>
      <c r="M7299">
        <v>0</v>
      </c>
      <c r="N7299" t="s">
        <v>13949</v>
      </c>
      <c r="O7299" t="s">
        <v>55196</v>
      </c>
    </row>
    <row r="7300" spans="1:15" x14ac:dyDescent="0.3">
      <c r="A7300" t="s">
        <v>55197</v>
      </c>
      <c r="B7300" t="s">
        <v>4226</v>
      </c>
      <c r="D7300" t="s">
        <v>55198</v>
      </c>
      <c r="E7300" t="s">
        <v>13946</v>
      </c>
      <c r="F7300" t="s">
        <v>55199</v>
      </c>
      <c r="G7300" t="s">
        <v>3989</v>
      </c>
      <c r="H7300">
        <v>396.37599999999998</v>
      </c>
      <c r="I7300">
        <v>37.299999999999997</v>
      </c>
      <c r="K7300" t="s">
        <v>55200</v>
      </c>
      <c r="L7300">
        <v>549514</v>
      </c>
      <c r="M7300">
        <v>0</v>
      </c>
      <c r="N7300" t="s">
        <v>13949</v>
      </c>
      <c r="O7300" t="s">
        <v>55201</v>
      </c>
    </row>
    <row r="7301" spans="1:15" x14ac:dyDescent="0.3">
      <c r="A7301" t="s">
        <v>55202</v>
      </c>
      <c r="B7301" t="s">
        <v>4226</v>
      </c>
      <c r="D7301" t="s">
        <v>55203</v>
      </c>
      <c r="E7301" t="s">
        <v>13946</v>
      </c>
      <c r="F7301" t="s">
        <v>55204</v>
      </c>
      <c r="G7301" t="s">
        <v>3989</v>
      </c>
      <c r="H7301">
        <v>418.37700000000001</v>
      </c>
      <c r="I7301">
        <v>36.1</v>
      </c>
      <c r="K7301" t="s">
        <v>55205</v>
      </c>
      <c r="L7301">
        <v>259968</v>
      </c>
      <c r="M7301">
        <v>0</v>
      </c>
      <c r="N7301" t="s">
        <v>13949</v>
      </c>
      <c r="O7301" t="s">
        <v>55206</v>
      </c>
    </row>
    <row r="7302" spans="1:15" x14ac:dyDescent="0.3">
      <c r="A7302" t="s">
        <v>55207</v>
      </c>
      <c r="B7302" t="s">
        <v>4226</v>
      </c>
      <c r="D7302" t="s">
        <v>55208</v>
      </c>
      <c r="E7302" t="s">
        <v>13946</v>
      </c>
      <c r="F7302" t="s">
        <v>55209</v>
      </c>
      <c r="G7302" t="s">
        <v>3989</v>
      </c>
      <c r="H7302">
        <v>43.496499999999997</v>
      </c>
      <c r="I7302">
        <v>35.799999999999997</v>
      </c>
      <c r="K7302" t="s">
        <v>55210</v>
      </c>
      <c r="L7302">
        <v>137742</v>
      </c>
      <c r="M7302">
        <v>0</v>
      </c>
      <c r="N7302" t="s">
        <v>13949</v>
      </c>
      <c r="O7302" t="s">
        <v>55211</v>
      </c>
    </row>
    <row r="7303" spans="1:15" x14ac:dyDescent="0.3">
      <c r="A7303" t="s">
        <v>55212</v>
      </c>
      <c r="B7303" t="s">
        <v>4226</v>
      </c>
      <c r="D7303" t="s">
        <v>55213</v>
      </c>
      <c r="E7303" t="s">
        <v>13946</v>
      </c>
      <c r="F7303" t="s">
        <v>55214</v>
      </c>
      <c r="G7303" t="s">
        <v>3989</v>
      </c>
      <c r="H7303">
        <v>112.10899999999999</v>
      </c>
      <c r="I7303">
        <v>37.700000000000003</v>
      </c>
      <c r="K7303" t="s">
        <v>55215</v>
      </c>
      <c r="L7303">
        <v>326296</v>
      </c>
      <c r="M7303">
        <v>0</v>
      </c>
      <c r="N7303" t="s">
        <v>13949</v>
      </c>
      <c r="O7303" t="s">
        <v>55216</v>
      </c>
    </row>
    <row r="7304" spans="1:15" x14ac:dyDescent="0.3">
      <c r="A7304" t="s">
        <v>55217</v>
      </c>
      <c r="B7304" t="s">
        <v>4226</v>
      </c>
      <c r="D7304" t="s">
        <v>55218</v>
      </c>
      <c r="E7304" t="s">
        <v>13946</v>
      </c>
      <c r="F7304" t="s">
        <v>55219</v>
      </c>
      <c r="G7304" t="s">
        <v>3989</v>
      </c>
      <c r="H7304">
        <v>308.137</v>
      </c>
      <c r="I7304">
        <v>34.9</v>
      </c>
      <c r="K7304" t="s">
        <v>55220</v>
      </c>
      <c r="L7304">
        <v>411244</v>
      </c>
      <c r="M7304">
        <v>0</v>
      </c>
      <c r="N7304" t="s">
        <v>13949</v>
      </c>
      <c r="O7304" t="s">
        <v>55221</v>
      </c>
    </row>
    <row r="7305" spans="1:15" x14ac:dyDescent="0.3">
      <c r="A7305" t="s">
        <v>55222</v>
      </c>
      <c r="B7305" t="s">
        <v>4226</v>
      </c>
      <c r="D7305" t="s">
        <v>55223</v>
      </c>
      <c r="E7305" t="s">
        <v>13946</v>
      </c>
      <c r="F7305" t="s">
        <v>55224</v>
      </c>
      <c r="G7305" t="s">
        <v>3989</v>
      </c>
      <c r="H7305">
        <v>38.634700000000002</v>
      </c>
      <c r="I7305">
        <v>33.1</v>
      </c>
      <c r="K7305" t="s">
        <v>55225</v>
      </c>
      <c r="L7305">
        <v>129503</v>
      </c>
      <c r="M7305">
        <v>0</v>
      </c>
      <c r="N7305" t="s">
        <v>13949</v>
      </c>
      <c r="O7305" t="s">
        <v>55226</v>
      </c>
    </row>
    <row r="7306" spans="1:15" x14ac:dyDescent="0.3">
      <c r="A7306" t="s">
        <v>55227</v>
      </c>
      <c r="B7306" t="s">
        <v>4226</v>
      </c>
      <c r="D7306" t="s">
        <v>55228</v>
      </c>
      <c r="E7306" t="s">
        <v>13946</v>
      </c>
      <c r="F7306" t="s">
        <v>55229</v>
      </c>
      <c r="G7306" t="s">
        <v>3989</v>
      </c>
      <c r="H7306">
        <v>371.96499999999997</v>
      </c>
      <c r="I7306">
        <v>35.6</v>
      </c>
      <c r="K7306" t="s">
        <v>55230</v>
      </c>
      <c r="L7306">
        <v>397559</v>
      </c>
      <c r="M7306">
        <v>0</v>
      </c>
      <c r="N7306" t="s">
        <v>13949</v>
      </c>
      <c r="O7306" t="s">
        <v>55231</v>
      </c>
    </row>
    <row r="7307" spans="1:15" x14ac:dyDescent="0.3">
      <c r="A7307" t="s">
        <v>55232</v>
      </c>
      <c r="B7307" t="s">
        <v>4226</v>
      </c>
      <c r="D7307" t="s">
        <v>55233</v>
      </c>
      <c r="E7307" t="s">
        <v>13946</v>
      </c>
      <c r="F7307" t="s">
        <v>55234</v>
      </c>
      <c r="G7307" t="s">
        <v>3989</v>
      </c>
      <c r="H7307">
        <v>390.34899999999999</v>
      </c>
      <c r="I7307">
        <v>36.5</v>
      </c>
      <c r="K7307" t="s">
        <v>55235</v>
      </c>
      <c r="L7307">
        <v>438548</v>
      </c>
      <c r="M7307">
        <v>0</v>
      </c>
      <c r="N7307" t="s">
        <v>13949</v>
      </c>
      <c r="O7307" t="s">
        <v>55236</v>
      </c>
    </row>
    <row r="7308" spans="1:15" x14ac:dyDescent="0.3">
      <c r="A7308" t="s">
        <v>55237</v>
      </c>
      <c r="B7308" t="s">
        <v>4226</v>
      </c>
      <c r="D7308" t="s">
        <v>55238</v>
      </c>
      <c r="E7308" t="s">
        <v>13946</v>
      </c>
      <c r="F7308" t="s">
        <v>55239</v>
      </c>
      <c r="G7308" t="s">
        <v>3989</v>
      </c>
      <c r="H7308">
        <v>320.97699999999998</v>
      </c>
      <c r="I7308">
        <v>37.799999999999997</v>
      </c>
      <c r="K7308" t="s">
        <v>55240</v>
      </c>
      <c r="L7308">
        <v>558168</v>
      </c>
      <c r="M7308">
        <v>0</v>
      </c>
      <c r="N7308" t="s">
        <v>13949</v>
      </c>
      <c r="O7308" t="s">
        <v>55241</v>
      </c>
    </row>
    <row r="7309" spans="1:15" x14ac:dyDescent="0.3">
      <c r="A7309" t="s">
        <v>55242</v>
      </c>
      <c r="B7309" t="s">
        <v>4226</v>
      </c>
      <c r="D7309" t="s">
        <v>55243</v>
      </c>
      <c r="E7309" t="s">
        <v>13946</v>
      </c>
      <c r="F7309" t="s">
        <v>55244</v>
      </c>
      <c r="G7309" t="s">
        <v>3989</v>
      </c>
      <c r="H7309">
        <v>4.1473199999999997</v>
      </c>
      <c r="I7309">
        <v>36.200000000000003</v>
      </c>
      <c r="K7309" t="s">
        <v>55245</v>
      </c>
      <c r="L7309">
        <v>13232</v>
      </c>
      <c r="M7309">
        <v>0</v>
      </c>
      <c r="N7309" t="s">
        <v>13949</v>
      </c>
      <c r="O7309" t="s">
        <v>55246</v>
      </c>
    </row>
    <row r="7310" spans="1:15" x14ac:dyDescent="0.3">
      <c r="A7310" t="s">
        <v>55247</v>
      </c>
      <c r="B7310" t="s">
        <v>4226</v>
      </c>
      <c r="D7310" t="s">
        <v>55248</v>
      </c>
      <c r="E7310" t="s">
        <v>13946</v>
      </c>
      <c r="F7310" t="s">
        <v>55249</v>
      </c>
      <c r="G7310" t="s">
        <v>3989</v>
      </c>
      <c r="H7310">
        <v>2.8285499999999999</v>
      </c>
      <c r="I7310">
        <v>42.6</v>
      </c>
      <c r="K7310" t="s">
        <v>55250</v>
      </c>
      <c r="L7310">
        <v>8841</v>
      </c>
      <c r="M7310">
        <v>0</v>
      </c>
      <c r="N7310" t="s">
        <v>13949</v>
      </c>
      <c r="O7310" t="s">
        <v>55251</v>
      </c>
    </row>
    <row r="7311" spans="1:15" x14ac:dyDescent="0.3">
      <c r="A7311" t="s">
        <v>55252</v>
      </c>
      <c r="B7311" t="s">
        <v>4226</v>
      </c>
      <c r="D7311" t="s">
        <v>55253</v>
      </c>
      <c r="E7311" t="s">
        <v>13946</v>
      </c>
      <c r="F7311" t="s">
        <v>55254</v>
      </c>
      <c r="G7311" t="s">
        <v>3989</v>
      </c>
      <c r="H7311">
        <v>248.61099999999999</v>
      </c>
      <c r="I7311">
        <v>36.5</v>
      </c>
      <c r="K7311" t="s">
        <v>55255</v>
      </c>
      <c r="L7311">
        <v>563854</v>
      </c>
      <c r="M7311">
        <v>0</v>
      </c>
      <c r="N7311" t="s">
        <v>13949</v>
      </c>
      <c r="O7311" t="s">
        <v>55256</v>
      </c>
    </row>
    <row r="7312" spans="1:15" x14ac:dyDescent="0.3">
      <c r="A7312" t="s">
        <v>55257</v>
      </c>
      <c r="B7312" t="s">
        <v>4226</v>
      </c>
      <c r="D7312" t="s">
        <v>55258</v>
      </c>
      <c r="E7312" t="s">
        <v>13946</v>
      </c>
      <c r="F7312" t="s">
        <v>55259</v>
      </c>
      <c r="G7312" t="s">
        <v>3989</v>
      </c>
      <c r="H7312">
        <v>140.91</v>
      </c>
      <c r="I7312">
        <v>36.700000000000003</v>
      </c>
      <c r="K7312" t="s">
        <v>55260</v>
      </c>
      <c r="L7312">
        <v>409422</v>
      </c>
      <c r="M7312">
        <v>0</v>
      </c>
      <c r="N7312" t="s">
        <v>13949</v>
      </c>
      <c r="O7312" t="s">
        <v>55261</v>
      </c>
    </row>
    <row r="7313" spans="1:15" x14ac:dyDescent="0.3">
      <c r="A7313" t="s">
        <v>55262</v>
      </c>
      <c r="B7313" t="s">
        <v>4226</v>
      </c>
      <c r="D7313" t="s">
        <v>55263</v>
      </c>
      <c r="E7313" t="s">
        <v>13946</v>
      </c>
      <c r="F7313" t="s">
        <v>55264</v>
      </c>
      <c r="G7313" t="s">
        <v>3989</v>
      </c>
      <c r="H7313">
        <v>310.608</v>
      </c>
      <c r="I7313">
        <v>37.5</v>
      </c>
      <c r="K7313" t="s">
        <v>55265</v>
      </c>
      <c r="L7313">
        <v>624192</v>
      </c>
      <c r="M7313">
        <v>0</v>
      </c>
      <c r="N7313" t="s">
        <v>13949</v>
      </c>
      <c r="O7313" t="s">
        <v>55266</v>
      </c>
    </row>
    <row r="7314" spans="1:15" x14ac:dyDescent="0.3">
      <c r="A7314" t="s">
        <v>55267</v>
      </c>
      <c r="B7314" t="s">
        <v>4226</v>
      </c>
      <c r="D7314" t="s">
        <v>55268</v>
      </c>
      <c r="E7314" t="s">
        <v>13946</v>
      </c>
      <c r="F7314" t="s">
        <v>55269</v>
      </c>
      <c r="G7314" t="s">
        <v>3989</v>
      </c>
      <c r="H7314">
        <v>480.08300000000003</v>
      </c>
      <c r="I7314">
        <v>37.5</v>
      </c>
      <c r="K7314" t="s">
        <v>55270</v>
      </c>
      <c r="L7314">
        <v>215127</v>
      </c>
      <c r="M7314">
        <v>0</v>
      </c>
      <c r="N7314" t="s">
        <v>13949</v>
      </c>
      <c r="O7314" t="s">
        <v>55271</v>
      </c>
    </row>
    <row r="7315" spans="1:15" x14ac:dyDescent="0.3">
      <c r="A7315" t="s">
        <v>55272</v>
      </c>
      <c r="B7315" t="s">
        <v>4226</v>
      </c>
      <c r="D7315" t="s">
        <v>55273</v>
      </c>
      <c r="E7315" t="s">
        <v>13946</v>
      </c>
      <c r="F7315" t="s">
        <v>55274</v>
      </c>
      <c r="G7315" t="s">
        <v>3989</v>
      </c>
      <c r="H7315">
        <v>44.713500000000003</v>
      </c>
      <c r="I7315">
        <v>33.799999999999997</v>
      </c>
      <c r="K7315" t="s">
        <v>55275</v>
      </c>
      <c r="L7315">
        <v>148487</v>
      </c>
      <c r="M7315">
        <v>0</v>
      </c>
      <c r="N7315" t="s">
        <v>13949</v>
      </c>
      <c r="O7315" t="s">
        <v>55276</v>
      </c>
    </row>
    <row r="7316" spans="1:15" x14ac:dyDescent="0.3">
      <c r="A7316" t="s">
        <v>55277</v>
      </c>
      <c r="B7316" t="s">
        <v>4226</v>
      </c>
      <c r="D7316" t="s">
        <v>55278</v>
      </c>
      <c r="E7316" t="s">
        <v>13946</v>
      </c>
      <c r="F7316" t="s">
        <v>55279</v>
      </c>
      <c r="G7316" t="s">
        <v>3989</v>
      </c>
      <c r="H7316">
        <v>365.423</v>
      </c>
      <c r="I7316">
        <v>37.299999999999997</v>
      </c>
      <c r="K7316" t="s">
        <v>55280</v>
      </c>
      <c r="L7316">
        <v>316619</v>
      </c>
      <c r="M7316">
        <v>0</v>
      </c>
      <c r="N7316" t="s">
        <v>13949</v>
      </c>
      <c r="O7316" t="s">
        <v>55281</v>
      </c>
    </row>
    <row r="7317" spans="1:15" x14ac:dyDescent="0.3">
      <c r="A7317" t="s">
        <v>55282</v>
      </c>
      <c r="B7317" t="s">
        <v>4226</v>
      </c>
      <c r="D7317" t="s">
        <v>55283</v>
      </c>
      <c r="E7317" t="s">
        <v>13946</v>
      </c>
      <c r="F7317" t="s">
        <v>55284</v>
      </c>
      <c r="G7317" t="s">
        <v>3989</v>
      </c>
      <c r="H7317">
        <v>312.72000000000003</v>
      </c>
      <c r="I7317">
        <v>37.299999999999997</v>
      </c>
      <c r="K7317" t="s">
        <v>55285</v>
      </c>
      <c r="L7317">
        <v>366251</v>
      </c>
      <c r="M7317">
        <v>0</v>
      </c>
      <c r="N7317" t="s">
        <v>13949</v>
      </c>
      <c r="O7317" t="s">
        <v>55286</v>
      </c>
    </row>
    <row r="7318" spans="1:15" x14ac:dyDescent="0.3">
      <c r="A7318" t="s">
        <v>55287</v>
      </c>
      <c r="B7318" t="s">
        <v>4226</v>
      </c>
      <c r="D7318" t="s">
        <v>55288</v>
      </c>
      <c r="E7318" t="s">
        <v>13946</v>
      </c>
      <c r="F7318" t="s">
        <v>55289</v>
      </c>
      <c r="G7318" t="s">
        <v>3989</v>
      </c>
      <c r="H7318">
        <v>106.53700000000001</v>
      </c>
      <c r="I7318">
        <v>36.1</v>
      </c>
      <c r="K7318" t="s">
        <v>55290</v>
      </c>
      <c r="L7318">
        <v>305272</v>
      </c>
      <c r="M7318">
        <v>0</v>
      </c>
      <c r="N7318" t="s">
        <v>13949</v>
      </c>
      <c r="O7318" t="s">
        <v>55291</v>
      </c>
    </row>
    <row r="7319" spans="1:15" x14ac:dyDescent="0.3">
      <c r="A7319" t="s">
        <v>55292</v>
      </c>
      <c r="B7319" t="s">
        <v>4226</v>
      </c>
      <c r="C7319" t="s">
        <v>55293</v>
      </c>
      <c r="D7319" t="s">
        <v>55294</v>
      </c>
      <c r="E7319" t="s">
        <v>13946</v>
      </c>
      <c r="F7319" t="s">
        <v>55295</v>
      </c>
      <c r="G7319" t="s">
        <v>3989</v>
      </c>
      <c r="H7319">
        <v>553.13699999999994</v>
      </c>
      <c r="I7319">
        <v>35.9</v>
      </c>
      <c r="K7319" t="s">
        <v>55296</v>
      </c>
      <c r="L7319">
        <v>418000</v>
      </c>
      <c r="M7319">
        <v>0</v>
      </c>
      <c r="N7319" t="s">
        <v>13949</v>
      </c>
      <c r="O7319" t="s">
        <v>55297</v>
      </c>
    </row>
    <row r="7320" spans="1:15" x14ac:dyDescent="0.3">
      <c r="A7320" t="s">
        <v>55298</v>
      </c>
      <c r="B7320" t="s">
        <v>4226</v>
      </c>
      <c r="C7320" t="s">
        <v>55299</v>
      </c>
      <c r="D7320" t="s">
        <v>55300</v>
      </c>
      <c r="E7320" t="s">
        <v>13946</v>
      </c>
      <c r="F7320" t="s">
        <v>55301</v>
      </c>
      <c r="G7320" t="s">
        <v>3989</v>
      </c>
      <c r="H7320">
        <v>399.44400000000002</v>
      </c>
      <c r="I7320">
        <v>33.6</v>
      </c>
      <c r="K7320" t="s">
        <v>55302</v>
      </c>
      <c r="L7320">
        <v>359882</v>
      </c>
      <c r="M7320">
        <v>0</v>
      </c>
      <c r="N7320" t="s">
        <v>13949</v>
      </c>
      <c r="O7320" t="s">
        <v>55303</v>
      </c>
    </row>
    <row r="7321" spans="1:15" x14ac:dyDescent="0.3">
      <c r="A7321" t="s">
        <v>55304</v>
      </c>
      <c r="B7321" t="s">
        <v>4226</v>
      </c>
      <c r="C7321">
        <v>356</v>
      </c>
      <c r="D7321" t="s">
        <v>55305</v>
      </c>
      <c r="E7321" t="s">
        <v>13946</v>
      </c>
      <c r="F7321" t="s">
        <v>55306</v>
      </c>
      <c r="G7321" t="s">
        <v>3989</v>
      </c>
      <c r="H7321">
        <v>506.81200000000001</v>
      </c>
      <c r="I7321">
        <v>36.700000000000003</v>
      </c>
      <c r="K7321" t="s">
        <v>55307</v>
      </c>
      <c r="L7321">
        <v>569973</v>
      </c>
      <c r="M7321">
        <v>0</v>
      </c>
      <c r="N7321" t="s">
        <v>13949</v>
      </c>
      <c r="O7321" t="s">
        <v>55308</v>
      </c>
    </row>
    <row r="7322" spans="1:15" x14ac:dyDescent="0.3">
      <c r="A7322" t="s">
        <v>55309</v>
      </c>
      <c r="B7322" t="s">
        <v>4226</v>
      </c>
      <c r="C7322" t="s">
        <v>55310</v>
      </c>
      <c r="D7322" t="s">
        <v>55311</v>
      </c>
      <c r="E7322" t="s">
        <v>13946</v>
      </c>
      <c r="F7322" t="s">
        <v>55312</v>
      </c>
      <c r="G7322" t="s">
        <v>3989</v>
      </c>
      <c r="H7322">
        <v>566.01599999999996</v>
      </c>
      <c r="I7322">
        <v>33.200000000000003</v>
      </c>
      <c r="K7322" t="s">
        <v>55313</v>
      </c>
      <c r="L7322">
        <v>412638</v>
      </c>
      <c r="M7322">
        <v>0</v>
      </c>
      <c r="N7322" t="s">
        <v>13949</v>
      </c>
      <c r="O7322" t="s">
        <v>55314</v>
      </c>
    </row>
    <row r="7323" spans="1:15" x14ac:dyDescent="0.3">
      <c r="A7323" t="s">
        <v>55315</v>
      </c>
      <c r="B7323" t="s">
        <v>4226</v>
      </c>
      <c r="D7323" t="s">
        <v>55316</v>
      </c>
      <c r="E7323" t="s">
        <v>13946</v>
      </c>
      <c r="F7323" t="s">
        <v>55317</v>
      </c>
      <c r="G7323" t="s">
        <v>3989</v>
      </c>
      <c r="H7323">
        <v>462.10599999999999</v>
      </c>
      <c r="I7323">
        <v>35.1</v>
      </c>
      <c r="K7323" t="s">
        <v>55318</v>
      </c>
      <c r="L7323">
        <v>137600</v>
      </c>
      <c r="M7323">
        <v>0</v>
      </c>
      <c r="N7323" t="s">
        <v>13949</v>
      </c>
      <c r="O7323" t="s">
        <v>55319</v>
      </c>
    </row>
    <row r="7324" spans="1:15" x14ac:dyDescent="0.3">
      <c r="A7324" t="s">
        <v>55320</v>
      </c>
      <c r="B7324" t="s">
        <v>4226</v>
      </c>
      <c r="C7324" t="s">
        <v>55321</v>
      </c>
      <c r="D7324" t="s">
        <v>55322</v>
      </c>
      <c r="E7324" t="s">
        <v>13946</v>
      </c>
      <c r="F7324" t="s">
        <v>55323</v>
      </c>
      <c r="G7324" t="s">
        <v>3989</v>
      </c>
      <c r="H7324">
        <v>674.68200000000002</v>
      </c>
      <c r="I7324">
        <v>33.4</v>
      </c>
      <c r="K7324" t="s">
        <v>55324</v>
      </c>
      <c r="L7324">
        <v>520011</v>
      </c>
      <c r="M7324">
        <v>0</v>
      </c>
      <c r="N7324" t="s">
        <v>13949</v>
      </c>
      <c r="O7324" t="s">
        <v>55325</v>
      </c>
    </row>
    <row r="7325" spans="1:15" x14ac:dyDescent="0.3">
      <c r="A7325" t="s">
        <v>55326</v>
      </c>
      <c r="B7325" t="s">
        <v>4226</v>
      </c>
      <c r="D7325" t="s">
        <v>55327</v>
      </c>
      <c r="E7325" t="s">
        <v>13946</v>
      </c>
      <c r="F7325" t="s">
        <v>55328</v>
      </c>
      <c r="G7325" t="s">
        <v>3989</v>
      </c>
      <c r="H7325">
        <v>87.595799999999997</v>
      </c>
      <c r="I7325">
        <v>35.200000000000003</v>
      </c>
      <c r="K7325" t="s">
        <v>55329</v>
      </c>
      <c r="L7325">
        <v>246485</v>
      </c>
      <c r="M7325">
        <v>0</v>
      </c>
      <c r="N7325" t="s">
        <v>13949</v>
      </c>
      <c r="O7325" t="s">
        <v>55330</v>
      </c>
    </row>
    <row r="7326" spans="1:15" x14ac:dyDescent="0.3">
      <c r="A7326" t="s">
        <v>55331</v>
      </c>
      <c r="B7326" t="s">
        <v>4226</v>
      </c>
      <c r="C7326" t="s">
        <v>55332</v>
      </c>
      <c r="D7326" t="s">
        <v>55333</v>
      </c>
      <c r="E7326" t="s">
        <v>13946</v>
      </c>
      <c r="F7326" t="s">
        <v>55334</v>
      </c>
      <c r="G7326" t="s">
        <v>3989</v>
      </c>
      <c r="H7326">
        <v>792.524</v>
      </c>
      <c r="I7326">
        <v>32.4</v>
      </c>
      <c r="K7326" t="s">
        <v>55335</v>
      </c>
      <c r="L7326">
        <v>468499</v>
      </c>
      <c r="M7326">
        <v>0</v>
      </c>
      <c r="N7326" t="s">
        <v>13949</v>
      </c>
      <c r="O7326" t="s">
        <v>55336</v>
      </c>
    </row>
    <row r="7327" spans="1:15" x14ac:dyDescent="0.3">
      <c r="A7327" t="s">
        <v>55337</v>
      </c>
      <c r="B7327" t="s">
        <v>4226</v>
      </c>
      <c r="D7327" t="s">
        <v>55338</v>
      </c>
      <c r="E7327" t="s">
        <v>13946</v>
      </c>
      <c r="F7327" t="s">
        <v>55339</v>
      </c>
      <c r="G7327" t="s">
        <v>3989</v>
      </c>
      <c r="H7327">
        <v>289.26299999999998</v>
      </c>
      <c r="I7327">
        <v>36.299999999999997</v>
      </c>
      <c r="K7327" t="s">
        <v>55340</v>
      </c>
      <c r="L7327">
        <v>97686</v>
      </c>
      <c r="M7327">
        <v>0</v>
      </c>
      <c r="N7327" t="s">
        <v>13949</v>
      </c>
      <c r="O7327" t="s">
        <v>55341</v>
      </c>
    </row>
    <row r="7328" spans="1:15" x14ac:dyDescent="0.3">
      <c r="A7328" t="s">
        <v>55342</v>
      </c>
      <c r="B7328" t="s">
        <v>4226</v>
      </c>
      <c r="D7328" t="s">
        <v>55343</v>
      </c>
      <c r="E7328" t="s">
        <v>13946</v>
      </c>
      <c r="F7328" t="s">
        <v>55344</v>
      </c>
      <c r="G7328" t="s">
        <v>3989</v>
      </c>
      <c r="H7328">
        <v>552.79200000000003</v>
      </c>
      <c r="I7328">
        <v>34.799999999999997</v>
      </c>
      <c r="K7328" t="s">
        <v>55345</v>
      </c>
      <c r="L7328">
        <v>364795</v>
      </c>
      <c r="M7328">
        <v>0</v>
      </c>
      <c r="N7328" t="s">
        <v>13949</v>
      </c>
      <c r="O7328" t="s">
        <v>55346</v>
      </c>
    </row>
    <row r="7329" spans="1:15" x14ac:dyDescent="0.3">
      <c r="A7329" t="s">
        <v>55347</v>
      </c>
      <c r="B7329" t="s">
        <v>4226</v>
      </c>
      <c r="D7329" t="s">
        <v>55348</v>
      </c>
      <c r="E7329" t="s">
        <v>13946</v>
      </c>
      <c r="F7329" t="s">
        <v>55349</v>
      </c>
      <c r="G7329" t="s">
        <v>3989</v>
      </c>
      <c r="H7329">
        <v>39.720999999999997</v>
      </c>
      <c r="I7329">
        <v>44.6</v>
      </c>
      <c r="K7329" t="s">
        <v>55350</v>
      </c>
      <c r="L7329">
        <v>126896</v>
      </c>
      <c r="M7329">
        <v>0</v>
      </c>
      <c r="N7329" t="s">
        <v>13949</v>
      </c>
      <c r="O7329" t="s">
        <v>55351</v>
      </c>
    </row>
    <row r="7330" spans="1:15" x14ac:dyDescent="0.3">
      <c r="A7330" t="s">
        <v>55352</v>
      </c>
      <c r="B7330" t="s">
        <v>4226</v>
      </c>
      <c r="D7330" t="s">
        <v>55353</v>
      </c>
      <c r="E7330" t="s">
        <v>13946</v>
      </c>
      <c r="F7330" t="s">
        <v>55354</v>
      </c>
      <c r="G7330" t="s">
        <v>3989</v>
      </c>
      <c r="H7330">
        <v>41.120600000000003</v>
      </c>
      <c r="I7330">
        <v>36.1</v>
      </c>
      <c r="K7330" t="s">
        <v>55355</v>
      </c>
      <c r="L7330">
        <v>136355</v>
      </c>
      <c r="M7330">
        <v>0</v>
      </c>
      <c r="N7330" t="s">
        <v>13949</v>
      </c>
      <c r="O7330" t="s">
        <v>55356</v>
      </c>
    </row>
    <row r="7331" spans="1:15" x14ac:dyDescent="0.3">
      <c r="A7331" t="s">
        <v>55357</v>
      </c>
      <c r="B7331" t="s">
        <v>4226</v>
      </c>
      <c r="D7331" t="s">
        <v>55358</v>
      </c>
      <c r="E7331" t="s">
        <v>13946</v>
      </c>
      <c r="F7331" t="s">
        <v>55359</v>
      </c>
      <c r="G7331" t="s">
        <v>3989</v>
      </c>
      <c r="H7331">
        <v>211.959</v>
      </c>
      <c r="I7331">
        <v>37.700000000000003</v>
      </c>
      <c r="K7331" t="s">
        <v>55360</v>
      </c>
      <c r="L7331">
        <v>522985</v>
      </c>
      <c r="M7331">
        <v>0</v>
      </c>
      <c r="N7331" t="s">
        <v>13949</v>
      </c>
      <c r="O7331" t="s">
        <v>55361</v>
      </c>
    </row>
    <row r="7332" spans="1:15" x14ac:dyDescent="0.3">
      <c r="A7332" t="s">
        <v>55362</v>
      </c>
      <c r="B7332" t="s">
        <v>4226</v>
      </c>
      <c r="D7332" t="s">
        <v>55363</v>
      </c>
      <c r="E7332" t="s">
        <v>13946</v>
      </c>
      <c r="F7332" t="s">
        <v>55364</v>
      </c>
      <c r="G7332" t="s">
        <v>3989</v>
      </c>
      <c r="H7332">
        <v>341.48700000000002</v>
      </c>
      <c r="I7332">
        <v>37</v>
      </c>
      <c r="K7332" t="s">
        <v>55365</v>
      </c>
      <c r="L7332">
        <v>456767</v>
      </c>
      <c r="M7332">
        <v>0</v>
      </c>
      <c r="N7332" t="s">
        <v>13949</v>
      </c>
      <c r="O7332" t="s">
        <v>55366</v>
      </c>
    </row>
    <row r="7333" spans="1:15" x14ac:dyDescent="0.3">
      <c r="A7333" t="s">
        <v>55367</v>
      </c>
      <c r="B7333" t="s">
        <v>4226</v>
      </c>
      <c r="D7333" t="s">
        <v>55368</v>
      </c>
      <c r="E7333" t="s">
        <v>13946</v>
      </c>
      <c r="F7333" t="s">
        <v>55369</v>
      </c>
      <c r="G7333" t="s">
        <v>3989</v>
      </c>
      <c r="H7333">
        <v>411.36900000000003</v>
      </c>
      <c r="I7333">
        <v>36.9</v>
      </c>
      <c r="K7333" t="s">
        <v>55370</v>
      </c>
      <c r="L7333">
        <v>514793</v>
      </c>
      <c r="M7333">
        <v>0</v>
      </c>
      <c r="N7333" t="s">
        <v>13949</v>
      </c>
      <c r="O7333" t="s">
        <v>55371</v>
      </c>
    </row>
    <row r="7334" spans="1:15" x14ac:dyDescent="0.3">
      <c r="A7334" t="s">
        <v>55372</v>
      </c>
      <c r="B7334" t="s">
        <v>4226</v>
      </c>
      <c r="D7334" t="s">
        <v>55373</v>
      </c>
      <c r="E7334" t="s">
        <v>13946</v>
      </c>
      <c r="F7334" t="s">
        <v>55374</v>
      </c>
      <c r="G7334" t="s">
        <v>3989</v>
      </c>
      <c r="H7334">
        <v>359.53</v>
      </c>
      <c r="I7334">
        <v>37.200000000000003</v>
      </c>
      <c r="K7334" t="s">
        <v>55375</v>
      </c>
      <c r="L7334">
        <v>398467</v>
      </c>
      <c r="M7334">
        <v>0</v>
      </c>
      <c r="N7334" t="s">
        <v>13949</v>
      </c>
      <c r="O7334" t="s">
        <v>55376</v>
      </c>
    </row>
    <row r="7335" spans="1:15" x14ac:dyDescent="0.3">
      <c r="A7335" t="s">
        <v>55377</v>
      </c>
      <c r="B7335" t="s">
        <v>4226</v>
      </c>
      <c r="D7335" t="s">
        <v>55378</v>
      </c>
      <c r="E7335" t="s">
        <v>13946</v>
      </c>
      <c r="F7335" t="s">
        <v>55379</v>
      </c>
      <c r="G7335" t="s">
        <v>3989</v>
      </c>
      <c r="H7335">
        <v>404.24299999999999</v>
      </c>
      <c r="I7335">
        <v>37.9</v>
      </c>
      <c r="K7335" t="s">
        <v>55380</v>
      </c>
      <c r="L7335">
        <v>165166</v>
      </c>
      <c r="M7335">
        <v>0</v>
      </c>
      <c r="N7335" t="s">
        <v>13949</v>
      </c>
      <c r="O7335" t="s">
        <v>55381</v>
      </c>
    </row>
    <row r="7336" spans="1:15" x14ac:dyDescent="0.3">
      <c r="A7336" t="s">
        <v>55382</v>
      </c>
      <c r="B7336" t="s">
        <v>4226</v>
      </c>
      <c r="D7336" t="s">
        <v>55383</v>
      </c>
      <c r="E7336" t="s">
        <v>13946</v>
      </c>
      <c r="F7336" t="s">
        <v>55384</v>
      </c>
      <c r="G7336" t="s">
        <v>3989</v>
      </c>
      <c r="H7336">
        <v>338.74400000000003</v>
      </c>
      <c r="I7336">
        <v>35.9</v>
      </c>
      <c r="K7336" t="s">
        <v>55385</v>
      </c>
      <c r="L7336">
        <v>586416</v>
      </c>
      <c r="M7336">
        <v>0</v>
      </c>
      <c r="N7336" t="s">
        <v>13949</v>
      </c>
      <c r="O7336" t="s">
        <v>55386</v>
      </c>
    </row>
    <row r="7337" spans="1:15" x14ac:dyDescent="0.3">
      <c r="A7337" t="s">
        <v>55387</v>
      </c>
      <c r="B7337" t="s">
        <v>4226</v>
      </c>
      <c r="D7337" t="s">
        <v>55388</v>
      </c>
      <c r="E7337" t="s">
        <v>13946</v>
      </c>
      <c r="F7337" t="s">
        <v>55389</v>
      </c>
      <c r="G7337" t="s">
        <v>3989</v>
      </c>
      <c r="H7337">
        <v>469.26499999999999</v>
      </c>
      <c r="I7337">
        <v>35.700000000000003</v>
      </c>
      <c r="K7337" t="s">
        <v>55390</v>
      </c>
      <c r="L7337">
        <v>408461</v>
      </c>
      <c r="M7337">
        <v>0</v>
      </c>
      <c r="N7337" t="s">
        <v>13949</v>
      </c>
      <c r="O7337" t="s">
        <v>55391</v>
      </c>
    </row>
    <row r="7338" spans="1:15" x14ac:dyDescent="0.3">
      <c r="A7338" t="s">
        <v>55392</v>
      </c>
      <c r="B7338" t="s">
        <v>4226</v>
      </c>
      <c r="D7338" t="s">
        <v>55393</v>
      </c>
      <c r="E7338" t="s">
        <v>13946</v>
      </c>
      <c r="F7338" t="s">
        <v>55394</v>
      </c>
      <c r="G7338" t="s">
        <v>3989</v>
      </c>
      <c r="H7338">
        <v>14.94</v>
      </c>
      <c r="I7338">
        <v>37.1</v>
      </c>
      <c r="K7338" t="s">
        <v>55395</v>
      </c>
      <c r="L7338">
        <v>31513</v>
      </c>
      <c r="M7338">
        <v>0</v>
      </c>
      <c r="N7338" t="s">
        <v>13949</v>
      </c>
      <c r="O7338" t="s">
        <v>55396</v>
      </c>
    </row>
    <row r="7339" spans="1:15" x14ac:dyDescent="0.3">
      <c r="A7339" t="s">
        <v>55397</v>
      </c>
      <c r="B7339" t="s">
        <v>4226</v>
      </c>
      <c r="D7339" t="s">
        <v>55398</v>
      </c>
      <c r="E7339" t="s">
        <v>13946</v>
      </c>
      <c r="F7339" t="s">
        <v>55399</v>
      </c>
      <c r="G7339" t="s">
        <v>3989</v>
      </c>
      <c r="H7339">
        <v>340.44799999999998</v>
      </c>
      <c r="I7339">
        <v>35.700000000000003</v>
      </c>
      <c r="K7339" t="s">
        <v>55400</v>
      </c>
      <c r="L7339">
        <v>152353</v>
      </c>
      <c r="M7339">
        <v>0</v>
      </c>
      <c r="N7339" t="s">
        <v>13949</v>
      </c>
      <c r="O7339" t="s">
        <v>55401</v>
      </c>
    </row>
    <row r="7340" spans="1:15" x14ac:dyDescent="0.3">
      <c r="A7340" t="s">
        <v>55402</v>
      </c>
      <c r="B7340" t="s">
        <v>4226</v>
      </c>
      <c r="D7340" t="s">
        <v>55403</v>
      </c>
      <c r="E7340" t="s">
        <v>13946</v>
      </c>
      <c r="F7340" t="s">
        <v>55404</v>
      </c>
      <c r="G7340" t="s">
        <v>3989</v>
      </c>
      <c r="H7340">
        <v>387.64499999999998</v>
      </c>
      <c r="I7340">
        <v>35.6</v>
      </c>
      <c r="K7340" t="s">
        <v>55405</v>
      </c>
      <c r="L7340">
        <v>366857</v>
      </c>
      <c r="M7340">
        <v>0</v>
      </c>
      <c r="N7340" t="s">
        <v>13949</v>
      </c>
      <c r="O7340" t="s">
        <v>55406</v>
      </c>
    </row>
    <row r="7341" spans="1:15" x14ac:dyDescent="0.3">
      <c r="A7341" t="s">
        <v>55407</v>
      </c>
      <c r="B7341" t="s">
        <v>4226</v>
      </c>
      <c r="D7341" t="s">
        <v>55408</v>
      </c>
      <c r="E7341" t="s">
        <v>13946</v>
      </c>
      <c r="F7341" t="s">
        <v>55409</v>
      </c>
      <c r="G7341" t="s">
        <v>3989</v>
      </c>
      <c r="H7341">
        <v>244.261</v>
      </c>
      <c r="I7341">
        <v>35.9</v>
      </c>
      <c r="K7341" t="s">
        <v>55410</v>
      </c>
      <c r="L7341">
        <v>551340</v>
      </c>
      <c r="M7341">
        <v>0</v>
      </c>
      <c r="N7341" t="s">
        <v>13949</v>
      </c>
      <c r="O7341" t="s">
        <v>55411</v>
      </c>
    </row>
    <row r="7342" spans="1:15" x14ac:dyDescent="0.3">
      <c r="A7342" t="s">
        <v>55412</v>
      </c>
      <c r="B7342" t="s">
        <v>4226</v>
      </c>
      <c r="D7342" t="s">
        <v>55413</v>
      </c>
      <c r="E7342" t="s">
        <v>13946</v>
      </c>
      <c r="F7342" t="s">
        <v>55414</v>
      </c>
      <c r="G7342" t="s">
        <v>3989</v>
      </c>
      <c r="H7342">
        <v>417.33300000000003</v>
      </c>
      <c r="I7342">
        <v>34.9</v>
      </c>
      <c r="K7342" t="s">
        <v>55415</v>
      </c>
      <c r="L7342">
        <v>478519</v>
      </c>
      <c r="M7342">
        <v>0</v>
      </c>
      <c r="N7342" t="s">
        <v>13949</v>
      </c>
      <c r="O7342" t="s">
        <v>55416</v>
      </c>
    </row>
    <row r="7343" spans="1:15" x14ac:dyDescent="0.3">
      <c r="A7343" t="s">
        <v>55417</v>
      </c>
      <c r="B7343" t="s">
        <v>4226</v>
      </c>
      <c r="D7343" t="s">
        <v>55418</v>
      </c>
      <c r="E7343" t="s">
        <v>13946</v>
      </c>
      <c r="F7343" t="s">
        <v>55419</v>
      </c>
      <c r="G7343" t="s">
        <v>3989</v>
      </c>
      <c r="H7343">
        <v>369.35500000000002</v>
      </c>
      <c r="I7343">
        <v>35.9</v>
      </c>
      <c r="K7343" t="s">
        <v>55420</v>
      </c>
      <c r="L7343">
        <v>211604</v>
      </c>
      <c r="M7343">
        <v>0</v>
      </c>
      <c r="N7343" t="s">
        <v>13949</v>
      </c>
      <c r="O7343" t="s">
        <v>55421</v>
      </c>
    </row>
    <row r="7344" spans="1:15" x14ac:dyDescent="0.3">
      <c r="A7344" t="s">
        <v>55422</v>
      </c>
      <c r="B7344" t="s">
        <v>4226</v>
      </c>
      <c r="D7344" t="s">
        <v>55423</v>
      </c>
      <c r="E7344" t="s">
        <v>13946</v>
      </c>
      <c r="F7344" t="s">
        <v>55424</v>
      </c>
      <c r="G7344" t="s">
        <v>3989</v>
      </c>
      <c r="H7344">
        <v>406.28899999999999</v>
      </c>
      <c r="I7344">
        <v>35.9</v>
      </c>
      <c r="K7344" t="s">
        <v>55425</v>
      </c>
      <c r="L7344">
        <v>241077</v>
      </c>
      <c r="M7344">
        <v>0</v>
      </c>
      <c r="N7344" t="s">
        <v>13949</v>
      </c>
      <c r="O7344" t="s">
        <v>55426</v>
      </c>
    </row>
    <row r="7345" spans="1:15" x14ac:dyDescent="0.3">
      <c r="A7345" t="s">
        <v>55427</v>
      </c>
      <c r="B7345" t="s">
        <v>4226</v>
      </c>
      <c r="D7345" t="s">
        <v>55428</v>
      </c>
      <c r="E7345" t="s">
        <v>13946</v>
      </c>
      <c r="F7345" t="s">
        <v>55429</v>
      </c>
      <c r="G7345" t="s">
        <v>3989</v>
      </c>
      <c r="H7345">
        <v>320.48899999999998</v>
      </c>
      <c r="I7345">
        <v>36</v>
      </c>
      <c r="K7345" t="s">
        <v>55430</v>
      </c>
      <c r="L7345">
        <v>416238</v>
      </c>
      <c r="M7345">
        <v>0</v>
      </c>
      <c r="N7345" t="s">
        <v>13949</v>
      </c>
      <c r="O7345" t="s">
        <v>55431</v>
      </c>
    </row>
    <row r="7346" spans="1:15" x14ac:dyDescent="0.3">
      <c r="A7346" t="s">
        <v>55432</v>
      </c>
      <c r="B7346" t="s">
        <v>4226</v>
      </c>
      <c r="D7346" t="s">
        <v>55433</v>
      </c>
      <c r="E7346" t="s">
        <v>13946</v>
      </c>
      <c r="F7346" t="s">
        <v>55434</v>
      </c>
      <c r="G7346" t="s">
        <v>3989</v>
      </c>
      <c r="H7346">
        <v>427.88</v>
      </c>
      <c r="I7346">
        <v>37.799999999999997</v>
      </c>
      <c r="K7346" t="s">
        <v>55435</v>
      </c>
      <c r="L7346">
        <v>389609</v>
      </c>
      <c r="M7346">
        <v>0</v>
      </c>
      <c r="N7346" t="s">
        <v>13949</v>
      </c>
      <c r="O7346" t="s">
        <v>55436</v>
      </c>
    </row>
    <row r="7347" spans="1:15" x14ac:dyDescent="0.3">
      <c r="A7347" t="s">
        <v>55437</v>
      </c>
      <c r="B7347" t="s">
        <v>4226</v>
      </c>
      <c r="D7347" t="s">
        <v>55438</v>
      </c>
      <c r="E7347" t="s">
        <v>13946</v>
      </c>
      <c r="F7347" t="s">
        <v>55439</v>
      </c>
      <c r="G7347" t="s">
        <v>3989</v>
      </c>
      <c r="H7347">
        <v>413.68700000000001</v>
      </c>
      <c r="I7347">
        <v>36.799999999999997</v>
      </c>
      <c r="K7347" t="s">
        <v>55440</v>
      </c>
      <c r="L7347">
        <v>419728</v>
      </c>
      <c r="M7347">
        <v>0</v>
      </c>
      <c r="N7347" t="s">
        <v>13949</v>
      </c>
      <c r="O7347" t="s">
        <v>55441</v>
      </c>
    </row>
    <row r="7348" spans="1:15" x14ac:dyDescent="0.3">
      <c r="A7348" t="s">
        <v>55442</v>
      </c>
      <c r="B7348" t="s">
        <v>4226</v>
      </c>
      <c r="D7348" t="s">
        <v>55443</v>
      </c>
      <c r="E7348" t="s">
        <v>13946</v>
      </c>
      <c r="F7348" t="s">
        <v>55444</v>
      </c>
      <c r="G7348" t="s">
        <v>3989</v>
      </c>
      <c r="H7348">
        <v>169.68199999999999</v>
      </c>
      <c r="I7348">
        <v>37</v>
      </c>
      <c r="K7348" t="s">
        <v>55445</v>
      </c>
      <c r="L7348">
        <v>404742</v>
      </c>
      <c r="M7348">
        <v>0</v>
      </c>
      <c r="N7348" t="s">
        <v>13949</v>
      </c>
      <c r="O7348" t="s">
        <v>55446</v>
      </c>
    </row>
    <row r="7349" spans="1:15" x14ac:dyDescent="0.3">
      <c r="A7349" t="s">
        <v>55447</v>
      </c>
      <c r="B7349" t="s">
        <v>4226</v>
      </c>
      <c r="D7349" t="s">
        <v>55448</v>
      </c>
      <c r="E7349" t="s">
        <v>13946</v>
      </c>
      <c r="F7349" t="s">
        <v>55449</v>
      </c>
      <c r="G7349" t="s">
        <v>3989</v>
      </c>
      <c r="H7349">
        <v>444.66899999999998</v>
      </c>
      <c r="I7349">
        <v>35</v>
      </c>
      <c r="K7349" t="s">
        <v>55450</v>
      </c>
      <c r="L7349">
        <v>149204</v>
      </c>
      <c r="M7349">
        <v>0</v>
      </c>
      <c r="N7349" t="s">
        <v>13949</v>
      </c>
      <c r="O7349" t="s">
        <v>55451</v>
      </c>
    </row>
    <row r="7350" spans="1:15" x14ac:dyDescent="0.3">
      <c r="A7350" t="s">
        <v>55452</v>
      </c>
      <c r="B7350" t="s">
        <v>4226</v>
      </c>
      <c r="D7350" t="s">
        <v>55453</v>
      </c>
      <c r="E7350" t="s">
        <v>13946</v>
      </c>
      <c r="F7350" t="s">
        <v>55454</v>
      </c>
      <c r="G7350" t="s">
        <v>3989</v>
      </c>
      <c r="H7350">
        <v>177.73099999999999</v>
      </c>
      <c r="I7350">
        <v>35.700000000000003</v>
      </c>
      <c r="K7350" t="s">
        <v>55455</v>
      </c>
      <c r="L7350">
        <v>440080</v>
      </c>
      <c r="M7350">
        <v>0</v>
      </c>
      <c r="N7350" t="s">
        <v>13949</v>
      </c>
      <c r="O7350" t="s">
        <v>55456</v>
      </c>
    </row>
    <row r="7351" spans="1:15" x14ac:dyDescent="0.3">
      <c r="A7351" t="s">
        <v>55457</v>
      </c>
      <c r="B7351" t="s">
        <v>4226</v>
      </c>
      <c r="D7351" t="s">
        <v>55458</v>
      </c>
      <c r="E7351" t="s">
        <v>13946</v>
      </c>
      <c r="F7351" t="s">
        <v>55459</v>
      </c>
      <c r="G7351" t="s">
        <v>3989</v>
      </c>
      <c r="H7351">
        <v>356.58499999999998</v>
      </c>
      <c r="I7351">
        <v>34.6</v>
      </c>
      <c r="K7351" t="s">
        <v>55460</v>
      </c>
      <c r="L7351">
        <v>354525</v>
      </c>
      <c r="M7351">
        <v>0</v>
      </c>
      <c r="N7351" t="s">
        <v>13949</v>
      </c>
      <c r="O7351" t="s">
        <v>55461</v>
      </c>
    </row>
    <row r="7352" spans="1:15" x14ac:dyDescent="0.3">
      <c r="A7352" t="s">
        <v>55462</v>
      </c>
      <c r="B7352" t="s">
        <v>4226</v>
      </c>
      <c r="D7352" t="s">
        <v>55463</v>
      </c>
      <c r="E7352" t="s">
        <v>13946</v>
      </c>
      <c r="F7352" t="s">
        <v>55464</v>
      </c>
      <c r="G7352" t="s">
        <v>3989</v>
      </c>
      <c r="H7352">
        <v>320.99</v>
      </c>
      <c r="I7352">
        <v>34.799999999999997</v>
      </c>
      <c r="K7352" t="s">
        <v>55465</v>
      </c>
      <c r="L7352">
        <v>633472</v>
      </c>
      <c r="M7352">
        <v>0</v>
      </c>
      <c r="N7352" t="s">
        <v>13949</v>
      </c>
      <c r="O7352" t="s">
        <v>55466</v>
      </c>
    </row>
    <row r="7353" spans="1:15" x14ac:dyDescent="0.3">
      <c r="A7353" t="s">
        <v>55467</v>
      </c>
      <c r="B7353" t="s">
        <v>4226</v>
      </c>
      <c r="D7353" t="s">
        <v>55468</v>
      </c>
      <c r="E7353" t="s">
        <v>13946</v>
      </c>
      <c r="F7353" t="s">
        <v>55469</v>
      </c>
      <c r="G7353" t="s">
        <v>3989</v>
      </c>
      <c r="H7353">
        <v>199.309</v>
      </c>
      <c r="I7353">
        <v>31.4</v>
      </c>
      <c r="K7353" t="s">
        <v>55470</v>
      </c>
      <c r="L7353">
        <v>544678</v>
      </c>
      <c r="M7353">
        <v>0</v>
      </c>
      <c r="N7353" t="s">
        <v>13949</v>
      </c>
      <c r="O7353" t="s">
        <v>55471</v>
      </c>
    </row>
    <row r="7354" spans="1:15" x14ac:dyDescent="0.3">
      <c r="A7354" t="s">
        <v>55472</v>
      </c>
      <c r="B7354" t="s">
        <v>4226</v>
      </c>
      <c r="D7354" t="s">
        <v>55473</v>
      </c>
      <c r="E7354" t="s">
        <v>13946</v>
      </c>
      <c r="F7354" t="s">
        <v>55474</v>
      </c>
      <c r="G7354" t="s">
        <v>3989</v>
      </c>
      <c r="H7354">
        <v>550.673</v>
      </c>
      <c r="I7354">
        <v>33</v>
      </c>
      <c r="K7354" t="s">
        <v>55475</v>
      </c>
      <c r="L7354">
        <v>874619</v>
      </c>
      <c r="M7354">
        <v>0</v>
      </c>
      <c r="N7354" t="s">
        <v>13949</v>
      </c>
      <c r="O7354" t="s">
        <v>55476</v>
      </c>
    </row>
    <row r="7355" spans="1:15" x14ac:dyDescent="0.3">
      <c r="A7355" t="s">
        <v>55477</v>
      </c>
      <c r="B7355" t="s">
        <v>4226</v>
      </c>
      <c r="D7355" t="s">
        <v>55478</v>
      </c>
      <c r="E7355" t="s">
        <v>13946</v>
      </c>
      <c r="F7355" t="s">
        <v>55479</v>
      </c>
      <c r="G7355" t="s">
        <v>3989</v>
      </c>
      <c r="H7355">
        <v>674.31700000000001</v>
      </c>
      <c r="I7355">
        <v>34.1</v>
      </c>
      <c r="K7355" t="s">
        <v>55480</v>
      </c>
      <c r="L7355">
        <v>854401</v>
      </c>
      <c r="M7355">
        <v>0</v>
      </c>
      <c r="N7355" t="s">
        <v>13949</v>
      </c>
      <c r="O7355" t="s">
        <v>55481</v>
      </c>
    </row>
    <row r="7356" spans="1:15" x14ac:dyDescent="0.3">
      <c r="A7356" t="s">
        <v>55482</v>
      </c>
      <c r="B7356" t="s">
        <v>4226</v>
      </c>
      <c r="D7356" t="s">
        <v>55483</v>
      </c>
      <c r="E7356" t="s">
        <v>13946</v>
      </c>
      <c r="F7356" t="s">
        <v>55484</v>
      </c>
      <c r="G7356" t="s">
        <v>3989</v>
      </c>
      <c r="H7356">
        <v>289.46699999999998</v>
      </c>
      <c r="I7356">
        <v>32.1</v>
      </c>
      <c r="K7356" t="s">
        <v>55485</v>
      </c>
      <c r="L7356">
        <v>800584</v>
      </c>
      <c r="M7356">
        <v>0</v>
      </c>
      <c r="N7356" t="s">
        <v>13949</v>
      </c>
      <c r="O7356" t="s">
        <v>55486</v>
      </c>
    </row>
    <row r="7357" spans="1:15" x14ac:dyDescent="0.3">
      <c r="A7357" t="s">
        <v>55487</v>
      </c>
      <c r="B7357" t="s">
        <v>4226</v>
      </c>
      <c r="D7357" t="s">
        <v>55488</v>
      </c>
      <c r="E7357" t="s">
        <v>13946</v>
      </c>
      <c r="F7357" t="s">
        <v>55489</v>
      </c>
      <c r="G7357" t="s">
        <v>3989</v>
      </c>
      <c r="H7357">
        <v>655.346</v>
      </c>
      <c r="I7357">
        <v>34</v>
      </c>
      <c r="K7357" t="s">
        <v>55490</v>
      </c>
      <c r="L7357">
        <v>980194</v>
      </c>
      <c r="M7357">
        <v>0</v>
      </c>
      <c r="N7357" t="s">
        <v>13949</v>
      </c>
      <c r="O7357" t="s">
        <v>55491</v>
      </c>
    </row>
    <row r="7358" spans="1:15" x14ac:dyDescent="0.3">
      <c r="A7358" t="s">
        <v>55492</v>
      </c>
      <c r="B7358" t="s">
        <v>4226</v>
      </c>
      <c r="D7358" t="s">
        <v>55493</v>
      </c>
      <c r="E7358" t="s">
        <v>13946</v>
      </c>
      <c r="F7358" t="s">
        <v>55494</v>
      </c>
      <c r="G7358" t="s">
        <v>3989</v>
      </c>
      <c r="H7358">
        <v>546.18299999999999</v>
      </c>
      <c r="I7358">
        <v>33.799999999999997</v>
      </c>
      <c r="K7358" t="s">
        <v>55495</v>
      </c>
      <c r="L7358">
        <v>1189083</v>
      </c>
      <c r="M7358">
        <v>0</v>
      </c>
      <c r="N7358" t="s">
        <v>13949</v>
      </c>
      <c r="O7358" t="s">
        <v>55496</v>
      </c>
    </row>
    <row r="7359" spans="1:15" x14ac:dyDescent="0.3">
      <c r="A7359" t="s">
        <v>55497</v>
      </c>
      <c r="B7359" t="s">
        <v>4226</v>
      </c>
      <c r="D7359" t="s">
        <v>55498</v>
      </c>
      <c r="E7359" t="s">
        <v>13946</v>
      </c>
      <c r="F7359" t="s">
        <v>55499</v>
      </c>
      <c r="G7359" t="s">
        <v>3989</v>
      </c>
      <c r="H7359">
        <v>620.09100000000001</v>
      </c>
      <c r="I7359">
        <v>34.299999999999997</v>
      </c>
      <c r="K7359" t="s">
        <v>55500</v>
      </c>
      <c r="L7359">
        <v>1107553</v>
      </c>
      <c r="M7359">
        <v>0</v>
      </c>
      <c r="N7359" t="s">
        <v>13949</v>
      </c>
      <c r="O7359" t="s">
        <v>55501</v>
      </c>
    </row>
    <row r="7360" spans="1:15" x14ac:dyDescent="0.3">
      <c r="A7360" t="s">
        <v>55502</v>
      </c>
      <c r="B7360" t="s">
        <v>4226</v>
      </c>
      <c r="D7360" t="s">
        <v>55503</v>
      </c>
      <c r="E7360" t="s">
        <v>13946</v>
      </c>
      <c r="F7360" t="s">
        <v>55504</v>
      </c>
      <c r="G7360" t="s">
        <v>3989</v>
      </c>
      <c r="H7360">
        <v>698.79300000000001</v>
      </c>
      <c r="I7360">
        <v>34.1</v>
      </c>
      <c r="K7360" t="s">
        <v>55505</v>
      </c>
      <c r="L7360">
        <v>689542</v>
      </c>
      <c r="M7360">
        <v>0</v>
      </c>
      <c r="N7360" t="s">
        <v>13949</v>
      </c>
      <c r="O7360" t="s">
        <v>55506</v>
      </c>
    </row>
    <row r="7361" spans="1:15" x14ac:dyDescent="0.3">
      <c r="A7361" t="s">
        <v>55507</v>
      </c>
      <c r="B7361" t="s">
        <v>4226</v>
      </c>
      <c r="C7361" t="s">
        <v>55508</v>
      </c>
      <c r="D7361" t="s">
        <v>55509</v>
      </c>
      <c r="E7361" t="s">
        <v>13946</v>
      </c>
      <c r="F7361" t="s">
        <v>55510</v>
      </c>
      <c r="G7361" t="s">
        <v>3989</v>
      </c>
      <c r="H7361">
        <v>280.92</v>
      </c>
      <c r="I7361">
        <v>36.4</v>
      </c>
      <c r="K7361" t="s">
        <v>55511</v>
      </c>
      <c r="L7361">
        <v>260843</v>
      </c>
      <c r="M7361">
        <v>0</v>
      </c>
      <c r="N7361" t="s">
        <v>13949</v>
      </c>
      <c r="O7361" t="s">
        <v>55512</v>
      </c>
    </row>
    <row r="7362" spans="1:15" x14ac:dyDescent="0.3">
      <c r="A7362" t="s">
        <v>55513</v>
      </c>
      <c r="B7362" t="s">
        <v>4226</v>
      </c>
      <c r="D7362" t="s">
        <v>55514</v>
      </c>
      <c r="E7362" t="s">
        <v>13946</v>
      </c>
      <c r="F7362" t="s">
        <v>55515</v>
      </c>
      <c r="G7362" t="s">
        <v>3989</v>
      </c>
      <c r="H7362">
        <v>560.95699999999999</v>
      </c>
      <c r="I7362">
        <v>33.299999999999997</v>
      </c>
      <c r="K7362" t="s">
        <v>55516</v>
      </c>
      <c r="L7362">
        <v>816398</v>
      </c>
      <c r="M7362">
        <v>0</v>
      </c>
      <c r="N7362" t="s">
        <v>13949</v>
      </c>
      <c r="O7362" t="s">
        <v>55517</v>
      </c>
    </row>
    <row r="7363" spans="1:15" x14ac:dyDescent="0.3">
      <c r="A7363" t="s">
        <v>55518</v>
      </c>
      <c r="B7363" t="s">
        <v>4226</v>
      </c>
      <c r="D7363" t="s">
        <v>55519</v>
      </c>
      <c r="E7363" t="s">
        <v>13946</v>
      </c>
      <c r="F7363" t="s">
        <v>55520</v>
      </c>
      <c r="G7363" t="s">
        <v>3989</v>
      </c>
      <c r="H7363">
        <v>516.35900000000004</v>
      </c>
      <c r="I7363">
        <v>34.200000000000003</v>
      </c>
      <c r="K7363" t="s">
        <v>55521</v>
      </c>
      <c r="L7363">
        <v>226424</v>
      </c>
      <c r="M7363">
        <v>0</v>
      </c>
      <c r="N7363" t="s">
        <v>13949</v>
      </c>
      <c r="O7363" t="s">
        <v>55522</v>
      </c>
    </row>
    <row r="7364" spans="1:15" x14ac:dyDescent="0.3">
      <c r="A7364" t="s">
        <v>55523</v>
      </c>
      <c r="B7364" t="s">
        <v>4226</v>
      </c>
      <c r="D7364" t="s">
        <v>55524</v>
      </c>
      <c r="E7364" t="s">
        <v>13946</v>
      </c>
      <c r="F7364" t="s">
        <v>55525</v>
      </c>
      <c r="G7364" t="s">
        <v>3989</v>
      </c>
      <c r="H7364">
        <v>604.79300000000001</v>
      </c>
      <c r="I7364">
        <v>33.200000000000003</v>
      </c>
      <c r="K7364" t="s">
        <v>55526</v>
      </c>
      <c r="L7364">
        <v>1045509</v>
      </c>
      <c r="M7364">
        <v>0</v>
      </c>
      <c r="N7364" t="s">
        <v>13949</v>
      </c>
      <c r="O7364" t="s">
        <v>55527</v>
      </c>
    </row>
    <row r="7365" spans="1:15" x14ac:dyDescent="0.3">
      <c r="A7365" t="s">
        <v>55528</v>
      </c>
      <c r="B7365" t="s">
        <v>4226</v>
      </c>
      <c r="D7365" t="s">
        <v>55529</v>
      </c>
      <c r="E7365" t="s">
        <v>13946</v>
      </c>
      <c r="F7365" t="s">
        <v>55530</v>
      </c>
      <c r="G7365" t="s">
        <v>3989</v>
      </c>
      <c r="H7365">
        <v>525.26499999999999</v>
      </c>
      <c r="I7365">
        <v>32.9</v>
      </c>
      <c r="K7365" t="s">
        <v>55531</v>
      </c>
      <c r="L7365">
        <v>1132531</v>
      </c>
      <c r="M7365">
        <v>0</v>
      </c>
      <c r="N7365" t="s">
        <v>13949</v>
      </c>
      <c r="O7365" t="s">
        <v>55532</v>
      </c>
    </row>
    <row r="7366" spans="1:15" x14ac:dyDescent="0.3">
      <c r="A7366" t="s">
        <v>55533</v>
      </c>
      <c r="B7366" t="s">
        <v>4226</v>
      </c>
      <c r="D7366" t="s">
        <v>55534</v>
      </c>
      <c r="E7366" t="s">
        <v>13946</v>
      </c>
      <c r="F7366" t="s">
        <v>55535</v>
      </c>
      <c r="G7366" t="s">
        <v>3989</v>
      </c>
      <c r="H7366">
        <v>530.99</v>
      </c>
      <c r="I7366">
        <v>33.4</v>
      </c>
      <c r="K7366" t="s">
        <v>55536</v>
      </c>
      <c r="L7366">
        <v>1070787</v>
      </c>
      <c r="M7366">
        <v>0</v>
      </c>
      <c r="N7366" t="s">
        <v>13949</v>
      </c>
      <c r="O7366" t="s">
        <v>55537</v>
      </c>
    </row>
    <row r="7367" spans="1:15" x14ac:dyDescent="0.3">
      <c r="A7367" t="s">
        <v>55538</v>
      </c>
      <c r="B7367" t="s">
        <v>4226</v>
      </c>
      <c r="D7367" t="s">
        <v>55539</v>
      </c>
      <c r="E7367" t="s">
        <v>13946</v>
      </c>
      <c r="F7367" t="s">
        <v>55540</v>
      </c>
      <c r="G7367" t="s">
        <v>3989</v>
      </c>
      <c r="H7367">
        <v>715.33399999999995</v>
      </c>
      <c r="I7367">
        <v>33.6</v>
      </c>
      <c r="K7367" t="s">
        <v>55541</v>
      </c>
      <c r="L7367">
        <v>1051956</v>
      </c>
      <c r="M7367">
        <v>0</v>
      </c>
      <c r="N7367" t="s">
        <v>13949</v>
      </c>
      <c r="O7367" t="s">
        <v>55542</v>
      </c>
    </row>
    <row r="7368" spans="1:15" x14ac:dyDescent="0.3">
      <c r="A7368" t="s">
        <v>55543</v>
      </c>
      <c r="B7368" t="s">
        <v>4226</v>
      </c>
      <c r="D7368" t="s">
        <v>55544</v>
      </c>
      <c r="E7368" t="s">
        <v>13946</v>
      </c>
      <c r="F7368" t="s">
        <v>55545</v>
      </c>
      <c r="G7368" t="s">
        <v>3989</v>
      </c>
      <c r="H7368">
        <v>627.39</v>
      </c>
      <c r="I7368">
        <v>34.9</v>
      </c>
      <c r="K7368" t="s">
        <v>55546</v>
      </c>
      <c r="L7368">
        <v>502602</v>
      </c>
      <c r="M7368">
        <v>0</v>
      </c>
      <c r="N7368" t="s">
        <v>13949</v>
      </c>
      <c r="O7368" t="s">
        <v>55547</v>
      </c>
    </row>
    <row r="7369" spans="1:15" x14ac:dyDescent="0.3">
      <c r="A7369" t="s">
        <v>55548</v>
      </c>
      <c r="B7369" t="s">
        <v>4226</v>
      </c>
      <c r="D7369" t="s">
        <v>55549</v>
      </c>
      <c r="E7369" t="s">
        <v>13946</v>
      </c>
      <c r="F7369" t="s">
        <v>55550</v>
      </c>
      <c r="G7369" t="s">
        <v>3989</v>
      </c>
      <c r="H7369">
        <v>520.04399999999998</v>
      </c>
      <c r="I7369">
        <v>33.299999999999997</v>
      </c>
      <c r="K7369" t="s">
        <v>55551</v>
      </c>
      <c r="L7369">
        <v>1150073</v>
      </c>
      <c r="M7369">
        <v>0</v>
      </c>
      <c r="N7369" t="s">
        <v>13949</v>
      </c>
      <c r="O7369" t="s">
        <v>55552</v>
      </c>
    </row>
    <row r="7370" spans="1:15" x14ac:dyDescent="0.3">
      <c r="A7370" t="s">
        <v>55553</v>
      </c>
      <c r="B7370" t="s">
        <v>4226</v>
      </c>
      <c r="D7370" t="s">
        <v>55554</v>
      </c>
      <c r="E7370" t="s">
        <v>13946</v>
      </c>
      <c r="F7370" t="s">
        <v>55555</v>
      </c>
      <c r="G7370" t="s">
        <v>3989</v>
      </c>
      <c r="H7370">
        <v>630.71100000000001</v>
      </c>
      <c r="I7370">
        <v>33.5</v>
      </c>
      <c r="K7370" t="s">
        <v>55556</v>
      </c>
      <c r="L7370">
        <v>442170</v>
      </c>
      <c r="M7370">
        <v>0</v>
      </c>
      <c r="N7370" t="s">
        <v>13949</v>
      </c>
      <c r="O7370" t="s">
        <v>55557</v>
      </c>
    </row>
    <row r="7371" spans="1:15" x14ac:dyDescent="0.3">
      <c r="A7371" t="s">
        <v>55558</v>
      </c>
      <c r="B7371" t="s">
        <v>4226</v>
      </c>
      <c r="D7371" t="s">
        <v>55559</v>
      </c>
      <c r="E7371" t="s">
        <v>13946</v>
      </c>
      <c r="F7371" t="s">
        <v>55560</v>
      </c>
      <c r="G7371" t="s">
        <v>3989</v>
      </c>
      <c r="H7371">
        <v>6.9394999999999998</v>
      </c>
      <c r="I7371">
        <v>34.9</v>
      </c>
      <c r="K7371" t="s">
        <v>55561</v>
      </c>
      <c r="L7371">
        <v>20229</v>
      </c>
      <c r="M7371">
        <v>0</v>
      </c>
      <c r="N7371" t="s">
        <v>13949</v>
      </c>
      <c r="O7371" t="s">
        <v>55562</v>
      </c>
    </row>
    <row r="7372" spans="1:15" x14ac:dyDescent="0.3">
      <c r="A7372" t="s">
        <v>55563</v>
      </c>
      <c r="B7372" t="s">
        <v>4226</v>
      </c>
      <c r="D7372" t="s">
        <v>55564</v>
      </c>
      <c r="E7372" t="s">
        <v>13946</v>
      </c>
      <c r="F7372" t="s">
        <v>55565</v>
      </c>
      <c r="G7372" t="s">
        <v>3989</v>
      </c>
      <c r="H7372">
        <v>230.91</v>
      </c>
      <c r="I7372">
        <v>33.6</v>
      </c>
      <c r="K7372" t="s">
        <v>55566</v>
      </c>
      <c r="L7372">
        <v>694035</v>
      </c>
      <c r="M7372">
        <v>0</v>
      </c>
      <c r="N7372" t="s">
        <v>13949</v>
      </c>
      <c r="O7372" t="s">
        <v>55567</v>
      </c>
    </row>
    <row r="7373" spans="1:15" x14ac:dyDescent="0.3">
      <c r="A7373" t="s">
        <v>55568</v>
      </c>
      <c r="B7373" t="s">
        <v>4226</v>
      </c>
      <c r="D7373" t="s">
        <v>55569</v>
      </c>
      <c r="E7373" t="s">
        <v>13946</v>
      </c>
      <c r="F7373" t="s">
        <v>55570</v>
      </c>
      <c r="G7373" t="s">
        <v>3989</v>
      </c>
      <c r="H7373">
        <v>11.2524</v>
      </c>
      <c r="I7373">
        <v>33.5</v>
      </c>
      <c r="K7373" t="s">
        <v>55571</v>
      </c>
      <c r="L7373">
        <v>35892</v>
      </c>
      <c r="M7373">
        <v>0</v>
      </c>
      <c r="N7373" t="s">
        <v>13949</v>
      </c>
      <c r="O7373" t="s">
        <v>55572</v>
      </c>
    </row>
    <row r="7374" spans="1:15" x14ac:dyDescent="0.3">
      <c r="A7374" t="s">
        <v>55573</v>
      </c>
      <c r="B7374" t="s">
        <v>4226</v>
      </c>
      <c r="D7374" t="s">
        <v>55574</v>
      </c>
      <c r="E7374" t="s">
        <v>13946</v>
      </c>
      <c r="F7374" t="s">
        <v>55575</v>
      </c>
      <c r="G7374" t="s">
        <v>3989</v>
      </c>
      <c r="H7374">
        <v>17.313700000000001</v>
      </c>
      <c r="I7374">
        <v>33.6</v>
      </c>
      <c r="K7374" t="s">
        <v>55576</v>
      </c>
      <c r="L7374">
        <v>59006</v>
      </c>
      <c r="M7374">
        <v>0</v>
      </c>
      <c r="N7374" t="s">
        <v>13949</v>
      </c>
      <c r="O7374" t="s">
        <v>55577</v>
      </c>
    </row>
    <row r="7375" spans="1:15" x14ac:dyDescent="0.3">
      <c r="A7375" t="s">
        <v>55578</v>
      </c>
      <c r="B7375" t="s">
        <v>4226</v>
      </c>
      <c r="D7375" t="s">
        <v>55579</v>
      </c>
      <c r="E7375" t="s">
        <v>13946</v>
      </c>
      <c r="F7375" t="s">
        <v>55580</v>
      </c>
      <c r="G7375" t="s">
        <v>3989</v>
      </c>
      <c r="H7375">
        <v>639.18499999999995</v>
      </c>
      <c r="I7375">
        <v>33.700000000000003</v>
      </c>
      <c r="K7375" t="s">
        <v>55581</v>
      </c>
      <c r="L7375">
        <v>721693</v>
      </c>
      <c r="M7375">
        <v>0</v>
      </c>
      <c r="N7375" t="s">
        <v>13949</v>
      </c>
      <c r="O7375" t="s">
        <v>55582</v>
      </c>
    </row>
    <row r="7376" spans="1:15" x14ac:dyDescent="0.3">
      <c r="A7376" t="s">
        <v>55583</v>
      </c>
      <c r="B7376" t="s">
        <v>4226</v>
      </c>
      <c r="D7376" t="s">
        <v>55584</v>
      </c>
      <c r="E7376" t="s">
        <v>13946</v>
      </c>
      <c r="F7376" t="s">
        <v>55585</v>
      </c>
      <c r="G7376" t="s">
        <v>3989</v>
      </c>
      <c r="H7376">
        <v>30.046500000000002</v>
      </c>
      <c r="I7376">
        <v>48</v>
      </c>
      <c r="K7376" t="s">
        <v>55586</v>
      </c>
      <c r="L7376">
        <v>10255</v>
      </c>
      <c r="M7376">
        <v>0</v>
      </c>
      <c r="N7376" t="s">
        <v>13949</v>
      </c>
      <c r="O7376" t="s">
        <v>55587</v>
      </c>
    </row>
    <row r="7377" spans="1:15" x14ac:dyDescent="0.3">
      <c r="A7377" t="s">
        <v>55588</v>
      </c>
      <c r="B7377" t="s">
        <v>4226</v>
      </c>
      <c r="D7377" t="s">
        <v>55589</v>
      </c>
      <c r="E7377" t="s">
        <v>13946</v>
      </c>
      <c r="F7377" t="s">
        <v>55590</v>
      </c>
      <c r="G7377" t="s">
        <v>3989</v>
      </c>
      <c r="H7377">
        <v>138.239</v>
      </c>
      <c r="I7377">
        <v>32.5</v>
      </c>
      <c r="K7377" t="s">
        <v>55591</v>
      </c>
      <c r="L7377">
        <v>436822</v>
      </c>
      <c r="M7377">
        <v>0</v>
      </c>
      <c r="N7377" t="s">
        <v>13949</v>
      </c>
      <c r="O7377" t="s">
        <v>55592</v>
      </c>
    </row>
    <row r="7378" spans="1:15" x14ac:dyDescent="0.3">
      <c r="A7378" t="s">
        <v>55593</v>
      </c>
      <c r="B7378" t="s">
        <v>4226</v>
      </c>
      <c r="D7378" t="s">
        <v>55594</v>
      </c>
      <c r="E7378" t="s">
        <v>13946</v>
      </c>
      <c r="F7378" t="s">
        <v>55595</v>
      </c>
      <c r="G7378" t="s">
        <v>3989</v>
      </c>
      <c r="H7378">
        <v>388.98500000000001</v>
      </c>
      <c r="I7378">
        <v>36.1</v>
      </c>
      <c r="K7378" t="s">
        <v>55596</v>
      </c>
      <c r="L7378">
        <v>114060</v>
      </c>
      <c r="M7378">
        <v>0</v>
      </c>
      <c r="N7378" t="s">
        <v>13949</v>
      </c>
      <c r="O7378" t="s">
        <v>55597</v>
      </c>
    </row>
    <row r="7379" spans="1:15" x14ac:dyDescent="0.3">
      <c r="A7379" t="s">
        <v>55598</v>
      </c>
      <c r="B7379" t="s">
        <v>4226</v>
      </c>
      <c r="D7379" t="s">
        <v>55599</v>
      </c>
      <c r="E7379" t="s">
        <v>13946</v>
      </c>
      <c r="F7379" t="s">
        <v>55600</v>
      </c>
      <c r="G7379" t="s">
        <v>3989</v>
      </c>
      <c r="H7379">
        <v>176.28700000000001</v>
      </c>
      <c r="I7379">
        <v>34.6</v>
      </c>
      <c r="K7379" t="s">
        <v>55601</v>
      </c>
      <c r="L7379">
        <v>509570</v>
      </c>
      <c r="M7379">
        <v>0</v>
      </c>
      <c r="N7379" t="s">
        <v>13949</v>
      </c>
      <c r="O7379" t="s">
        <v>55602</v>
      </c>
    </row>
    <row r="7380" spans="1:15" x14ac:dyDescent="0.3">
      <c r="A7380" t="s">
        <v>55603</v>
      </c>
      <c r="B7380" t="s">
        <v>4226</v>
      </c>
      <c r="D7380" t="s">
        <v>55604</v>
      </c>
      <c r="E7380" t="s">
        <v>13946</v>
      </c>
      <c r="F7380" t="s">
        <v>55605</v>
      </c>
      <c r="G7380" t="s">
        <v>3989</v>
      </c>
      <c r="H7380">
        <v>455.21499999999997</v>
      </c>
      <c r="I7380">
        <v>36.9</v>
      </c>
      <c r="K7380" t="s">
        <v>55606</v>
      </c>
      <c r="L7380">
        <v>444346</v>
      </c>
      <c r="M7380">
        <v>0</v>
      </c>
      <c r="N7380" t="s">
        <v>13949</v>
      </c>
      <c r="O7380" t="s">
        <v>55607</v>
      </c>
    </row>
    <row r="7381" spans="1:15" x14ac:dyDescent="0.3">
      <c r="A7381" t="s">
        <v>55608</v>
      </c>
      <c r="B7381" t="s">
        <v>4226</v>
      </c>
      <c r="D7381" t="s">
        <v>55609</v>
      </c>
      <c r="E7381" t="s">
        <v>13946</v>
      </c>
      <c r="F7381" t="s">
        <v>55610</v>
      </c>
      <c r="G7381" t="s">
        <v>3989</v>
      </c>
      <c r="H7381">
        <v>191.26300000000001</v>
      </c>
      <c r="I7381">
        <v>32</v>
      </c>
      <c r="K7381" t="s">
        <v>55611</v>
      </c>
      <c r="L7381">
        <v>481182</v>
      </c>
      <c r="M7381">
        <v>0</v>
      </c>
      <c r="N7381" t="s">
        <v>13949</v>
      </c>
      <c r="O7381" t="s">
        <v>55612</v>
      </c>
    </row>
    <row r="7382" spans="1:15" x14ac:dyDescent="0.3">
      <c r="A7382" t="s">
        <v>55613</v>
      </c>
      <c r="B7382" t="s">
        <v>4226</v>
      </c>
      <c r="D7382" t="s">
        <v>55614</v>
      </c>
      <c r="E7382" t="s">
        <v>13946</v>
      </c>
      <c r="F7382" t="s">
        <v>55615</v>
      </c>
      <c r="G7382" t="s">
        <v>3989</v>
      </c>
      <c r="H7382">
        <v>534.28399999999999</v>
      </c>
      <c r="I7382">
        <v>33.200000000000003</v>
      </c>
      <c r="K7382" t="s">
        <v>55616</v>
      </c>
      <c r="L7382">
        <v>1164988</v>
      </c>
      <c r="M7382">
        <v>0</v>
      </c>
      <c r="N7382" t="s">
        <v>13949</v>
      </c>
      <c r="O7382" t="s">
        <v>55617</v>
      </c>
    </row>
    <row r="7383" spans="1:15" x14ac:dyDescent="0.3">
      <c r="A7383" t="s">
        <v>55618</v>
      </c>
      <c r="B7383" t="s">
        <v>4226</v>
      </c>
      <c r="D7383" t="s">
        <v>55619</v>
      </c>
      <c r="E7383" t="s">
        <v>13946</v>
      </c>
      <c r="F7383" t="s">
        <v>55620</v>
      </c>
      <c r="G7383" t="s">
        <v>3989</v>
      </c>
      <c r="H7383">
        <v>1.9835799999999999</v>
      </c>
      <c r="I7383">
        <v>43.8</v>
      </c>
      <c r="K7383" t="s">
        <v>55621</v>
      </c>
      <c r="L7383">
        <v>6479</v>
      </c>
      <c r="M7383">
        <v>0</v>
      </c>
      <c r="N7383" t="s">
        <v>13949</v>
      </c>
      <c r="O7383" t="s">
        <v>55622</v>
      </c>
    </row>
    <row r="7384" spans="1:15" x14ac:dyDescent="0.3">
      <c r="A7384" t="s">
        <v>55623</v>
      </c>
      <c r="B7384" t="s">
        <v>4226</v>
      </c>
      <c r="D7384" t="s">
        <v>55624</v>
      </c>
      <c r="E7384" t="s">
        <v>13946</v>
      </c>
      <c r="F7384" t="s">
        <v>55625</v>
      </c>
      <c r="G7384" t="s">
        <v>3989</v>
      </c>
      <c r="H7384">
        <v>465.36500000000001</v>
      </c>
      <c r="I7384">
        <v>32.700000000000003</v>
      </c>
      <c r="K7384" t="s">
        <v>55626</v>
      </c>
      <c r="L7384">
        <v>1113879</v>
      </c>
      <c r="M7384">
        <v>0</v>
      </c>
      <c r="N7384" t="s">
        <v>13949</v>
      </c>
      <c r="O7384" t="s">
        <v>55627</v>
      </c>
    </row>
    <row r="7385" spans="1:15" x14ac:dyDescent="0.3">
      <c r="A7385" t="s">
        <v>55628</v>
      </c>
      <c r="B7385" t="s">
        <v>4226</v>
      </c>
      <c r="D7385" t="s">
        <v>55629</v>
      </c>
      <c r="E7385" t="s">
        <v>13946</v>
      </c>
      <c r="F7385" t="s">
        <v>55630</v>
      </c>
      <c r="G7385" t="s">
        <v>3989</v>
      </c>
      <c r="H7385">
        <v>146.28800000000001</v>
      </c>
      <c r="I7385">
        <v>32.299999999999997</v>
      </c>
      <c r="K7385" t="s">
        <v>55631</v>
      </c>
      <c r="L7385">
        <v>443485</v>
      </c>
      <c r="M7385">
        <v>0</v>
      </c>
      <c r="N7385" t="s">
        <v>13949</v>
      </c>
      <c r="O7385" t="s">
        <v>55632</v>
      </c>
    </row>
    <row r="7386" spans="1:15" x14ac:dyDescent="0.3">
      <c r="A7386" t="s">
        <v>55633</v>
      </c>
      <c r="B7386" t="s">
        <v>4226</v>
      </c>
      <c r="D7386" t="s">
        <v>55634</v>
      </c>
      <c r="E7386" t="s">
        <v>13946</v>
      </c>
      <c r="F7386" t="s">
        <v>55635</v>
      </c>
      <c r="G7386" t="s">
        <v>3989</v>
      </c>
      <c r="H7386">
        <v>16.5535</v>
      </c>
      <c r="I7386">
        <v>35.200000000000003</v>
      </c>
      <c r="K7386" t="s">
        <v>55636</v>
      </c>
      <c r="L7386">
        <v>55582</v>
      </c>
      <c r="M7386">
        <v>0</v>
      </c>
      <c r="N7386" t="s">
        <v>13949</v>
      </c>
      <c r="O7386" t="s">
        <v>55637</v>
      </c>
    </row>
    <row r="7387" spans="1:15" x14ac:dyDescent="0.3">
      <c r="A7387" t="s">
        <v>55638</v>
      </c>
      <c r="B7387" t="s">
        <v>4226</v>
      </c>
      <c r="D7387" t="s">
        <v>55639</v>
      </c>
      <c r="E7387" t="s">
        <v>13946</v>
      </c>
      <c r="F7387" t="s">
        <v>55640</v>
      </c>
      <c r="G7387" t="s">
        <v>3989</v>
      </c>
      <c r="H7387">
        <v>596.61</v>
      </c>
      <c r="I7387">
        <v>34</v>
      </c>
      <c r="K7387" t="s">
        <v>55641</v>
      </c>
      <c r="L7387">
        <v>1020896</v>
      </c>
      <c r="M7387">
        <v>0</v>
      </c>
      <c r="N7387" t="s">
        <v>13949</v>
      </c>
      <c r="O7387" t="s">
        <v>55642</v>
      </c>
    </row>
    <row r="7388" spans="1:15" x14ac:dyDescent="0.3">
      <c r="A7388" t="s">
        <v>55643</v>
      </c>
      <c r="B7388" t="s">
        <v>4226</v>
      </c>
      <c r="D7388" t="s">
        <v>55644</v>
      </c>
      <c r="E7388" t="s">
        <v>13946</v>
      </c>
      <c r="F7388" t="s">
        <v>55645</v>
      </c>
      <c r="G7388" t="s">
        <v>3989</v>
      </c>
      <c r="H7388">
        <v>363.11</v>
      </c>
      <c r="I7388">
        <v>33.6</v>
      </c>
      <c r="K7388" t="s">
        <v>55646</v>
      </c>
      <c r="L7388">
        <v>321605</v>
      </c>
      <c r="M7388">
        <v>0</v>
      </c>
      <c r="N7388" t="s">
        <v>13949</v>
      </c>
      <c r="O7388" t="s">
        <v>55647</v>
      </c>
    </row>
    <row r="7389" spans="1:15" x14ac:dyDescent="0.3">
      <c r="A7389" t="s">
        <v>55648</v>
      </c>
      <c r="B7389" t="s">
        <v>4226</v>
      </c>
      <c r="D7389" t="s">
        <v>55649</v>
      </c>
      <c r="E7389" t="s">
        <v>13946</v>
      </c>
      <c r="F7389" t="s">
        <v>55650</v>
      </c>
      <c r="G7389" t="s">
        <v>3989</v>
      </c>
      <c r="H7389">
        <v>524.41700000000003</v>
      </c>
      <c r="I7389">
        <v>35.9</v>
      </c>
      <c r="K7389" t="s">
        <v>55651</v>
      </c>
      <c r="L7389">
        <v>399969</v>
      </c>
      <c r="M7389">
        <v>0</v>
      </c>
      <c r="N7389" t="s">
        <v>13949</v>
      </c>
      <c r="O7389" t="s">
        <v>55652</v>
      </c>
    </row>
    <row r="7390" spans="1:15" x14ac:dyDescent="0.3">
      <c r="A7390" t="s">
        <v>55653</v>
      </c>
      <c r="B7390" t="s">
        <v>4226</v>
      </c>
      <c r="D7390" t="s">
        <v>55654</v>
      </c>
      <c r="E7390" t="s">
        <v>13946</v>
      </c>
      <c r="F7390" t="s">
        <v>55655</v>
      </c>
      <c r="G7390" t="s">
        <v>3989</v>
      </c>
      <c r="H7390">
        <v>334.43900000000002</v>
      </c>
      <c r="I7390">
        <v>33.9</v>
      </c>
      <c r="K7390" t="s">
        <v>55656</v>
      </c>
      <c r="L7390">
        <v>787522</v>
      </c>
      <c r="M7390">
        <v>0</v>
      </c>
      <c r="N7390" t="s">
        <v>13949</v>
      </c>
      <c r="O7390" t="s">
        <v>55657</v>
      </c>
    </row>
    <row r="7391" spans="1:15" x14ac:dyDescent="0.3">
      <c r="A7391" t="s">
        <v>55658</v>
      </c>
      <c r="B7391" t="s">
        <v>4226</v>
      </c>
      <c r="C7391" t="s">
        <v>55659</v>
      </c>
      <c r="D7391" t="s">
        <v>55660</v>
      </c>
      <c r="E7391" t="s">
        <v>13946</v>
      </c>
      <c r="F7391" t="s">
        <v>55661</v>
      </c>
      <c r="G7391" t="s">
        <v>3989</v>
      </c>
      <c r="H7391">
        <v>18.098700000000001</v>
      </c>
      <c r="I7391">
        <v>36.700000000000003</v>
      </c>
      <c r="K7391" t="s">
        <v>55662</v>
      </c>
      <c r="L7391">
        <v>62161</v>
      </c>
      <c r="M7391">
        <v>0</v>
      </c>
      <c r="N7391" t="s">
        <v>13949</v>
      </c>
      <c r="O7391" t="s">
        <v>55663</v>
      </c>
    </row>
    <row r="7392" spans="1:15" x14ac:dyDescent="0.3">
      <c r="A7392" t="s">
        <v>55664</v>
      </c>
      <c r="B7392" t="s">
        <v>4226</v>
      </c>
      <c r="D7392" t="s">
        <v>55665</v>
      </c>
      <c r="E7392" t="s">
        <v>13946</v>
      </c>
      <c r="F7392" t="s">
        <v>55666</v>
      </c>
      <c r="G7392" t="s">
        <v>3989</v>
      </c>
      <c r="H7392">
        <v>565.95500000000004</v>
      </c>
      <c r="I7392">
        <v>36.4</v>
      </c>
      <c r="K7392" t="s">
        <v>55667</v>
      </c>
      <c r="L7392">
        <v>652451</v>
      </c>
      <c r="M7392">
        <v>0</v>
      </c>
      <c r="N7392" t="s">
        <v>13949</v>
      </c>
      <c r="O7392" t="s">
        <v>55668</v>
      </c>
    </row>
    <row r="7393" spans="1:15" x14ac:dyDescent="0.3">
      <c r="A7393" t="s">
        <v>55669</v>
      </c>
      <c r="B7393" t="s">
        <v>4226</v>
      </c>
      <c r="C7393" t="s">
        <v>55670</v>
      </c>
      <c r="D7393" t="s">
        <v>55671</v>
      </c>
      <c r="E7393" t="s">
        <v>13946</v>
      </c>
      <c r="F7393" t="s">
        <v>55672</v>
      </c>
      <c r="G7393" t="s">
        <v>3989</v>
      </c>
      <c r="H7393">
        <v>39.225299999999997</v>
      </c>
      <c r="I7393">
        <v>44.7</v>
      </c>
      <c r="K7393" t="s">
        <v>55673</v>
      </c>
      <c r="L7393">
        <v>78183</v>
      </c>
      <c r="M7393">
        <v>0</v>
      </c>
      <c r="N7393" t="s">
        <v>13949</v>
      </c>
      <c r="O7393" t="s">
        <v>55674</v>
      </c>
    </row>
    <row r="7394" spans="1:15" x14ac:dyDescent="0.3">
      <c r="A7394" t="s">
        <v>55675</v>
      </c>
      <c r="B7394" t="s">
        <v>4226</v>
      </c>
      <c r="C7394" t="s">
        <v>55676</v>
      </c>
      <c r="D7394" t="s">
        <v>55677</v>
      </c>
      <c r="E7394" t="s">
        <v>13946</v>
      </c>
      <c r="F7394" t="s">
        <v>55678</v>
      </c>
      <c r="G7394" t="s">
        <v>3989</v>
      </c>
      <c r="H7394">
        <v>26.830400000000001</v>
      </c>
      <c r="I7394">
        <v>33.6</v>
      </c>
      <c r="K7394" t="s">
        <v>55679</v>
      </c>
      <c r="L7394">
        <v>88393</v>
      </c>
      <c r="M7394">
        <v>0</v>
      </c>
      <c r="N7394" t="s">
        <v>13949</v>
      </c>
      <c r="O7394" t="s">
        <v>55680</v>
      </c>
    </row>
    <row r="7395" spans="1:15" x14ac:dyDescent="0.3">
      <c r="A7395" t="s">
        <v>55681</v>
      </c>
      <c r="B7395" t="s">
        <v>4226</v>
      </c>
      <c r="D7395" t="s">
        <v>55682</v>
      </c>
      <c r="E7395" t="s">
        <v>13946</v>
      </c>
      <c r="F7395" t="s">
        <v>55683</v>
      </c>
      <c r="G7395" t="s">
        <v>3989</v>
      </c>
      <c r="H7395">
        <v>697.98099999999999</v>
      </c>
      <c r="I7395">
        <v>34.1</v>
      </c>
      <c r="K7395" t="s">
        <v>55684</v>
      </c>
      <c r="L7395">
        <v>1289394</v>
      </c>
      <c r="M7395">
        <v>0</v>
      </c>
      <c r="N7395" t="s">
        <v>13949</v>
      </c>
      <c r="O7395" t="s">
        <v>55685</v>
      </c>
    </row>
    <row r="7396" spans="1:15" x14ac:dyDescent="0.3">
      <c r="A7396" t="s">
        <v>55686</v>
      </c>
      <c r="B7396" t="s">
        <v>4226</v>
      </c>
      <c r="C7396" t="s">
        <v>55687</v>
      </c>
      <c r="D7396" t="s">
        <v>55688</v>
      </c>
      <c r="E7396" t="s">
        <v>13946</v>
      </c>
      <c r="F7396" t="s">
        <v>55689</v>
      </c>
      <c r="G7396" t="s">
        <v>3989</v>
      </c>
      <c r="H7396">
        <v>38.485199999999999</v>
      </c>
      <c r="I7396">
        <v>37.299999999999997</v>
      </c>
      <c r="K7396" t="s">
        <v>55690</v>
      </c>
      <c r="L7396">
        <v>126426</v>
      </c>
      <c r="M7396">
        <v>0</v>
      </c>
      <c r="N7396" t="s">
        <v>13949</v>
      </c>
      <c r="O7396" t="s">
        <v>55691</v>
      </c>
    </row>
    <row r="7397" spans="1:15" x14ac:dyDescent="0.3">
      <c r="A7397" t="s">
        <v>55692</v>
      </c>
      <c r="B7397" t="s">
        <v>4226</v>
      </c>
      <c r="D7397" t="s">
        <v>55693</v>
      </c>
      <c r="E7397" t="s">
        <v>13946</v>
      </c>
      <c r="F7397" t="s">
        <v>55694</v>
      </c>
      <c r="G7397" t="s">
        <v>3989</v>
      </c>
      <c r="H7397">
        <v>331.774</v>
      </c>
      <c r="I7397">
        <v>36.700000000000003</v>
      </c>
      <c r="K7397" t="s">
        <v>55695</v>
      </c>
      <c r="L7397">
        <v>637413</v>
      </c>
      <c r="M7397">
        <v>0</v>
      </c>
      <c r="N7397" t="s">
        <v>13949</v>
      </c>
      <c r="O7397" t="s">
        <v>55696</v>
      </c>
    </row>
    <row r="7398" spans="1:15" x14ac:dyDescent="0.3">
      <c r="A7398" t="s">
        <v>55697</v>
      </c>
      <c r="B7398" t="s">
        <v>4226</v>
      </c>
      <c r="D7398" t="s">
        <v>55698</v>
      </c>
      <c r="E7398" t="s">
        <v>13946</v>
      </c>
      <c r="F7398" t="s">
        <v>55699</v>
      </c>
      <c r="G7398" t="s">
        <v>3989</v>
      </c>
      <c r="H7398">
        <v>641.33299999999997</v>
      </c>
      <c r="I7398">
        <v>34.200000000000003</v>
      </c>
      <c r="K7398" t="s">
        <v>55700</v>
      </c>
      <c r="L7398">
        <v>1489493</v>
      </c>
      <c r="M7398">
        <v>0</v>
      </c>
      <c r="N7398" t="s">
        <v>13949</v>
      </c>
      <c r="O7398" t="s">
        <v>55701</v>
      </c>
    </row>
    <row r="7399" spans="1:15" x14ac:dyDescent="0.3">
      <c r="A7399" t="s">
        <v>55702</v>
      </c>
      <c r="B7399" t="s">
        <v>4226</v>
      </c>
      <c r="D7399" t="s">
        <v>55703</v>
      </c>
      <c r="E7399" t="s">
        <v>13946</v>
      </c>
      <c r="F7399" t="s">
        <v>55704</v>
      </c>
      <c r="G7399" t="s">
        <v>3989</v>
      </c>
      <c r="H7399">
        <v>228.28899999999999</v>
      </c>
      <c r="I7399">
        <v>32.6</v>
      </c>
      <c r="K7399" t="s">
        <v>55705</v>
      </c>
      <c r="L7399">
        <v>576952</v>
      </c>
      <c r="M7399">
        <v>0</v>
      </c>
      <c r="N7399" t="s">
        <v>13949</v>
      </c>
      <c r="O7399" t="s">
        <v>55706</v>
      </c>
    </row>
    <row r="7400" spans="1:15" x14ac:dyDescent="0.3">
      <c r="A7400" t="s">
        <v>55707</v>
      </c>
      <c r="B7400" t="s">
        <v>4226</v>
      </c>
      <c r="D7400" t="s">
        <v>55708</v>
      </c>
      <c r="E7400" t="s">
        <v>13946</v>
      </c>
      <c r="F7400" t="s">
        <v>55709</v>
      </c>
      <c r="G7400" t="s">
        <v>3989</v>
      </c>
      <c r="H7400">
        <v>606.66999999999996</v>
      </c>
      <c r="I7400">
        <v>33.4</v>
      </c>
      <c r="K7400" t="s">
        <v>55710</v>
      </c>
      <c r="L7400">
        <v>1169748</v>
      </c>
      <c r="M7400">
        <v>0</v>
      </c>
      <c r="N7400" t="s">
        <v>13949</v>
      </c>
      <c r="O7400" t="s">
        <v>55711</v>
      </c>
    </row>
    <row r="7401" spans="1:15" x14ac:dyDescent="0.3">
      <c r="A7401" t="s">
        <v>55712</v>
      </c>
      <c r="B7401" t="s">
        <v>4226</v>
      </c>
      <c r="C7401" t="s">
        <v>55713</v>
      </c>
      <c r="D7401" t="s">
        <v>55714</v>
      </c>
      <c r="E7401" t="s">
        <v>13946</v>
      </c>
      <c r="F7401" t="s">
        <v>55715</v>
      </c>
      <c r="G7401" t="s">
        <v>3989</v>
      </c>
      <c r="H7401">
        <v>426.65699999999998</v>
      </c>
      <c r="I7401">
        <v>36.4</v>
      </c>
      <c r="K7401" t="s">
        <v>55716</v>
      </c>
      <c r="L7401">
        <v>330438</v>
      </c>
      <c r="M7401">
        <v>0</v>
      </c>
      <c r="N7401" t="s">
        <v>13949</v>
      </c>
      <c r="O7401" t="s">
        <v>55717</v>
      </c>
    </row>
    <row r="7402" spans="1:15" x14ac:dyDescent="0.3">
      <c r="A7402" t="s">
        <v>55718</v>
      </c>
      <c r="B7402" t="s">
        <v>4226</v>
      </c>
      <c r="D7402" t="s">
        <v>55719</v>
      </c>
      <c r="E7402" t="s">
        <v>13946</v>
      </c>
      <c r="F7402" t="s">
        <v>55720</v>
      </c>
      <c r="G7402" t="s">
        <v>3989</v>
      </c>
      <c r="H7402">
        <v>106.56699999999999</v>
      </c>
      <c r="I7402">
        <v>33.4</v>
      </c>
      <c r="K7402" t="s">
        <v>55721</v>
      </c>
      <c r="L7402">
        <v>340997</v>
      </c>
      <c r="M7402">
        <v>0</v>
      </c>
      <c r="N7402" t="s">
        <v>13949</v>
      </c>
      <c r="O7402" t="s">
        <v>55722</v>
      </c>
    </row>
    <row r="7403" spans="1:15" x14ac:dyDescent="0.3">
      <c r="A7403" t="s">
        <v>55723</v>
      </c>
      <c r="B7403" t="s">
        <v>4226</v>
      </c>
      <c r="D7403" t="s">
        <v>55724</v>
      </c>
      <c r="E7403" t="s">
        <v>13946</v>
      </c>
      <c r="F7403" t="s">
        <v>55725</v>
      </c>
      <c r="G7403" t="s">
        <v>3989</v>
      </c>
      <c r="H7403">
        <v>419.411</v>
      </c>
      <c r="I7403">
        <v>34.5</v>
      </c>
      <c r="K7403" t="s">
        <v>55726</v>
      </c>
      <c r="L7403">
        <v>649574</v>
      </c>
      <c r="M7403">
        <v>0</v>
      </c>
      <c r="N7403" t="s">
        <v>13949</v>
      </c>
      <c r="O7403" t="s">
        <v>55727</v>
      </c>
    </row>
    <row r="7404" spans="1:15" x14ac:dyDescent="0.3">
      <c r="A7404" t="s">
        <v>55728</v>
      </c>
      <c r="B7404" t="s">
        <v>4226</v>
      </c>
      <c r="D7404" t="s">
        <v>55729</v>
      </c>
      <c r="E7404" t="s">
        <v>13946</v>
      </c>
      <c r="F7404" t="s">
        <v>55730</v>
      </c>
      <c r="G7404" t="s">
        <v>3989</v>
      </c>
      <c r="H7404">
        <v>413.81400000000002</v>
      </c>
      <c r="I7404">
        <v>34.799999999999997</v>
      </c>
      <c r="K7404" t="s">
        <v>55731</v>
      </c>
      <c r="L7404">
        <v>676564</v>
      </c>
      <c r="M7404">
        <v>0</v>
      </c>
      <c r="N7404" t="s">
        <v>13949</v>
      </c>
      <c r="O7404" t="s">
        <v>55732</v>
      </c>
    </row>
    <row r="7405" spans="1:15" x14ac:dyDescent="0.3">
      <c r="A7405" t="s">
        <v>55733</v>
      </c>
      <c r="B7405" t="s">
        <v>4226</v>
      </c>
      <c r="D7405" t="s">
        <v>55734</v>
      </c>
      <c r="E7405" t="s">
        <v>13946</v>
      </c>
      <c r="F7405" t="s">
        <v>55735</v>
      </c>
      <c r="G7405" t="s">
        <v>3989</v>
      </c>
      <c r="H7405">
        <v>394.85599999999999</v>
      </c>
      <c r="I7405">
        <v>34.299999999999997</v>
      </c>
      <c r="K7405" t="s">
        <v>55736</v>
      </c>
      <c r="L7405">
        <v>500614</v>
      </c>
      <c r="M7405">
        <v>0</v>
      </c>
      <c r="N7405" t="s">
        <v>13949</v>
      </c>
      <c r="O7405" t="s">
        <v>55737</v>
      </c>
    </row>
    <row r="7406" spans="1:15" x14ac:dyDescent="0.3">
      <c r="A7406" t="s">
        <v>55738</v>
      </c>
      <c r="B7406" t="s">
        <v>4226</v>
      </c>
      <c r="D7406" t="s">
        <v>55739</v>
      </c>
      <c r="E7406" t="s">
        <v>13946</v>
      </c>
      <c r="F7406" t="s">
        <v>55740</v>
      </c>
      <c r="G7406" t="s">
        <v>3989</v>
      </c>
      <c r="H7406">
        <v>473.09699999999998</v>
      </c>
      <c r="I7406">
        <v>34.5</v>
      </c>
      <c r="K7406" t="s">
        <v>55741</v>
      </c>
      <c r="L7406">
        <v>321838</v>
      </c>
      <c r="M7406">
        <v>0</v>
      </c>
      <c r="N7406" t="s">
        <v>13949</v>
      </c>
      <c r="O7406" t="s">
        <v>55742</v>
      </c>
    </row>
    <row r="7407" spans="1:15" x14ac:dyDescent="0.3">
      <c r="A7407" t="s">
        <v>55743</v>
      </c>
      <c r="B7407" t="s">
        <v>4226</v>
      </c>
      <c r="D7407" t="s">
        <v>55744</v>
      </c>
      <c r="E7407" t="s">
        <v>13946</v>
      </c>
      <c r="F7407" t="s">
        <v>55745</v>
      </c>
      <c r="G7407" t="s">
        <v>3989</v>
      </c>
      <c r="H7407">
        <v>438.505</v>
      </c>
      <c r="I7407">
        <v>34.9</v>
      </c>
      <c r="K7407" t="s">
        <v>55746</v>
      </c>
      <c r="L7407">
        <v>405732</v>
      </c>
      <c r="M7407">
        <v>0</v>
      </c>
      <c r="N7407" t="s">
        <v>13949</v>
      </c>
      <c r="O7407" t="s">
        <v>55747</v>
      </c>
    </row>
    <row r="7408" spans="1:15" x14ac:dyDescent="0.3">
      <c r="A7408" t="s">
        <v>55748</v>
      </c>
      <c r="B7408" t="s">
        <v>4226</v>
      </c>
      <c r="D7408" t="s">
        <v>55749</v>
      </c>
      <c r="E7408" t="s">
        <v>13946</v>
      </c>
      <c r="F7408" t="s">
        <v>55750</v>
      </c>
      <c r="G7408" t="s">
        <v>3989</v>
      </c>
      <c r="H7408">
        <v>587.42899999999997</v>
      </c>
      <c r="I7408">
        <v>37.4</v>
      </c>
      <c r="K7408" t="s">
        <v>55751</v>
      </c>
      <c r="L7408">
        <v>1064418</v>
      </c>
      <c r="M7408">
        <v>0</v>
      </c>
      <c r="N7408" t="s">
        <v>13949</v>
      </c>
      <c r="O7408" t="s">
        <v>55752</v>
      </c>
    </row>
    <row r="7409" spans="1:15" x14ac:dyDescent="0.3">
      <c r="A7409" t="s">
        <v>55753</v>
      </c>
      <c r="B7409" t="s">
        <v>4226</v>
      </c>
      <c r="D7409" t="s">
        <v>55754</v>
      </c>
      <c r="E7409" t="s">
        <v>13946</v>
      </c>
      <c r="F7409" t="s">
        <v>55755</v>
      </c>
      <c r="G7409" t="s">
        <v>3989</v>
      </c>
      <c r="H7409">
        <v>492.87799999999999</v>
      </c>
      <c r="I7409">
        <v>33.5</v>
      </c>
      <c r="K7409" t="s">
        <v>55756</v>
      </c>
      <c r="L7409">
        <v>1038225</v>
      </c>
      <c r="M7409">
        <v>0</v>
      </c>
      <c r="N7409" t="s">
        <v>13949</v>
      </c>
      <c r="O7409" t="s">
        <v>55757</v>
      </c>
    </row>
    <row r="7410" spans="1:15" x14ac:dyDescent="0.3">
      <c r="A7410" t="s">
        <v>55758</v>
      </c>
      <c r="B7410" t="s">
        <v>4226</v>
      </c>
      <c r="D7410" t="s">
        <v>55759</v>
      </c>
      <c r="E7410" t="s">
        <v>13946</v>
      </c>
      <c r="F7410" t="s">
        <v>55760</v>
      </c>
      <c r="G7410" t="s">
        <v>3989</v>
      </c>
      <c r="H7410">
        <v>595.19200000000001</v>
      </c>
      <c r="I7410">
        <v>33.4</v>
      </c>
      <c r="K7410" t="s">
        <v>55761</v>
      </c>
      <c r="L7410">
        <v>1059236</v>
      </c>
      <c r="M7410">
        <v>0</v>
      </c>
      <c r="N7410" t="s">
        <v>13949</v>
      </c>
      <c r="O7410" t="s">
        <v>55762</v>
      </c>
    </row>
    <row r="7411" spans="1:15" x14ac:dyDescent="0.3">
      <c r="A7411" t="s">
        <v>55763</v>
      </c>
      <c r="B7411" t="s">
        <v>4226</v>
      </c>
      <c r="D7411" t="s">
        <v>55764</v>
      </c>
      <c r="E7411" t="s">
        <v>13946</v>
      </c>
      <c r="F7411" t="s">
        <v>55765</v>
      </c>
      <c r="G7411" t="s">
        <v>3989</v>
      </c>
      <c r="H7411">
        <v>449.82400000000001</v>
      </c>
      <c r="I7411">
        <v>36.1</v>
      </c>
      <c r="K7411" t="s">
        <v>55766</v>
      </c>
      <c r="L7411">
        <v>392165</v>
      </c>
      <c r="M7411">
        <v>0</v>
      </c>
      <c r="N7411" t="s">
        <v>13949</v>
      </c>
      <c r="O7411" t="s">
        <v>55767</v>
      </c>
    </row>
    <row r="7412" spans="1:15" x14ac:dyDescent="0.3">
      <c r="A7412" t="s">
        <v>55768</v>
      </c>
      <c r="B7412" t="s">
        <v>4226</v>
      </c>
      <c r="D7412" t="s">
        <v>55769</v>
      </c>
      <c r="E7412" t="s">
        <v>13946</v>
      </c>
      <c r="F7412" t="s">
        <v>55770</v>
      </c>
      <c r="G7412" t="s">
        <v>3989</v>
      </c>
      <c r="H7412">
        <v>370.72300000000001</v>
      </c>
      <c r="I7412">
        <v>32.1</v>
      </c>
      <c r="K7412" t="s">
        <v>55771</v>
      </c>
      <c r="L7412">
        <v>819237</v>
      </c>
      <c r="M7412">
        <v>0</v>
      </c>
      <c r="N7412" t="s">
        <v>13949</v>
      </c>
      <c r="O7412" t="s">
        <v>55772</v>
      </c>
    </row>
    <row r="7413" spans="1:15" x14ac:dyDescent="0.3">
      <c r="A7413" t="s">
        <v>55773</v>
      </c>
      <c r="B7413" t="s">
        <v>4226</v>
      </c>
      <c r="D7413" t="s">
        <v>55774</v>
      </c>
      <c r="E7413" t="s">
        <v>13946</v>
      </c>
      <c r="F7413" t="s">
        <v>55775</v>
      </c>
      <c r="G7413" t="s">
        <v>3989</v>
      </c>
      <c r="H7413">
        <v>405.01900000000001</v>
      </c>
      <c r="I7413">
        <v>34.5</v>
      </c>
      <c r="K7413" t="s">
        <v>55776</v>
      </c>
      <c r="L7413">
        <v>220819</v>
      </c>
      <c r="M7413">
        <v>0</v>
      </c>
      <c r="N7413" t="s">
        <v>13949</v>
      </c>
      <c r="O7413" t="s">
        <v>55777</v>
      </c>
    </row>
    <row r="7414" spans="1:15" x14ac:dyDescent="0.3">
      <c r="A7414" t="s">
        <v>55778</v>
      </c>
      <c r="B7414" t="s">
        <v>4226</v>
      </c>
      <c r="D7414" t="s">
        <v>55779</v>
      </c>
      <c r="E7414" t="s">
        <v>13946</v>
      </c>
      <c r="F7414" t="s">
        <v>55780</v>
      </c>
      <c r="G7414" t="s">
        <v>3989</v>
      </c>
      <c r="H7414">
        <v>383.09100000000001</v>
      </c>
      <c r="I7414">
        <v>33.5</v>
      </c>
      <c r="K7414" t="s">
        <v>55781</v>
      </c>
      <c r="L7414">
        <v>648909</v>
      </c>
      <c r="M7414">
        <v>0</v>
      </c>
      <c r="N7414" t="s">
        <v>13949</v>
      </c>
      <c r="O7414" t="s">
        <v>55782</v>
      </c>
    </row>
    <row r="7415" spans="1:15" x14ac:dyDescent="0.3">
      <c r="A7415" t="s">
        <v>55783</v>
      </c>
      <c r="B7415" t="s">
        <v>4226</v>
      </c>
      <c r="D7415" t="s">
        <v>55784</v>
      </c>
      <c r="E7415" t="s">
        <v>13946</v>
      </c>
      <c r="F7415" t="s">
        <v>55785</v>
      </c>
      <c r="G7415" t="s">
        <v>3989</v>
      </c>
      <c r="H7415">
        <v>335.596</v>
      </c>
      <c r="I7415">
        <v>32.799999999999997</v>
      </c>
      <c r="K7415" t="s">
        <v>55786</v>
      </c>
      <c r="L7415">
        <v>200442</v>
      </c>
      <c r="M7415">
        <v>0</v>
      </c>
      <c r="N7415" t="s">
        <v>13949</v>
      </c>
      <c r="O7415" t="s">
        <v>55787</v>
      </c>
    </row>
    <row r="7416" spans="1:15" x14ac:dyDescent="0.3">
      <c r="A7416" t="s">
        <v>55788</v>
      </c>
      <c r="B7416" t="s">
        <v>4226</v>
      </c>
      <c r="C7416" t="s">
        <v>38224</v>
      </c>
      <c r="D7416" t="s">
        <v>55789</v>
      </c>
      <c r="E7416" t="s">
        <v>13946</v>
      </c>
      <c r="F7416" t="s">
        <v>55790</v>
      </c>
      <c r="G7416" t="s">
        <v>3989</v>
      </c>
      <c r="H7416">
        <v>265.96300000000002</v>
      </c>
      <c r="I7416">
        <v>33.1</v>
      </c>
      <c r="K7416" t="s">
        <v>55791</v>
      </c>
      <c r="L7416">
        <v>76539</v>
      </c>
      <c r="M7416">
        <v>0</v>
      </c>
      <c r="N7416" t="s">
        <v>13949</v>
      </c>
      <c r="O7416" t="s">
        <v>55792</v>
      </c>
    </row>
    <row r="7417" spans="1:15" x14ac:dyDescent="0.3">
      <c r="A7417" t="s">
        <v>55793</v>
      </c>
      <c r="B7417" t="s">
        <v>4226</v>
      </c>
      <c r="D7417" t="s">
        <v>55794</v>
      </c>
      <c r="E7417" t="s">
        <v>13946</v>
      </c>
      <c r="F7417" t="s">
        <v>55795</v>
      </c>
      <c r="G7417" t="s">
        <v>3989</v>
      </c>
      <c r="H7417">
        <v>215.119</v>
      </c>
      <c r="I7417">
        <v>33.5</v>
      </c>
      <c r="K7417" t="s">
        <v>55796</v>
      </c>
      <c r="L7417">
        <v>613549</v>
      </c>
      <c r="M7417">
        <v>0</v>
      </c>
      <c r="N7417" t="s">
        <v>13949</v>
      </c>
      <c r="O7417" t="s">
        <v>55797</v>
      </c>
    </row>
    <row r="7418" spans="1:15" x14ac:dyDescent="0.3">
      <c r="A7418" t="s">
        <v>55798</v>
      </c>
      <c r="B7418" t="s">
        <v>4226</v>
      </c>
      <c r="C7418" t="s">
        <v>55799</v>
      </c>
      <c r="D7418" t="s">
        <v>55800</v>
      </c>
      <c r="E7418" t="s">
        <v>13946</v>
      </c>
      <c r="F7418" t="s">
        <v>55801</v>
      </c>
      <c r="G7418" t="s">
        <v>3989</v>
      </c>
      <c r="H7418">
        <v>269.096</v>
      </c>
      <c r="I7418">
        <v>36.5</v>
      </c>
      <c r="K7418" t="s">
        <v>55802</v>
      </c>
      <c r="L7418">
        <v>206582</v>
      </c>
      <c r="M7418">
        <v>0</v>
      </c>
      <c r="N7418" t="s">
        <v>13949</v>
      </c>
      <c r="O7418" t="s">
        <v>55803</v>
      </c>
    </row>
    <row r="7419" spans="1:15" x14ac:dyDescent="0.3">
      <c r="A7419" t="s">
        <v>55804</v>
      </c>
      <c r="B7419" t="s">
        <v>4226</v>
      </c>
      <c r="D7419" t="s">
        <v>55805</v>
      </c>
      <c r="E7419" t="s">
        <v>13946</v>
      </c>
      <c r="F7419" t="s">
        <v>55806</v>
      </c>
      <c r="G7419" t="s">
        <v>3989</v>
      </c>
      <c r="H7419">
        <v>46.025300000000001</v>
      </c>
      <c r="I7419">
        <v>39.200000000000003</v>
      </c>
      <c r="K7419" t="s">
        <v>55807</v>
      </c>
      <c r="L7419">
        <v>123498</v>
      </c>
      <c r="M7419">
        <v>0</v>
      </c>
      <c r="N7419" t="s">
        <v>13949</v>
      </c>
      <c r="O7419" t="s">
        <v>55808</v>
      </c>
    </row>
    <row r="7420" spans="1:15" x14ac:dyDescent="0.3">
      <c r="A7420" t="s">
        <v>55809</v>
      </c>
      <c r="B7420" t="s">
        <v>4226</v>
      </c>
      <c r="C7420" t="s">
        <v>55810</v>
      </c>
      <c r="D7420" t="s">
        <v>55811</v>
      </c>
      <c r="E7420" t="s">
        <v>13946</v>
      </c>
      <c r="F7420" t="s">
        <v>55812</v>
      </c>
      <c r="G7420" t="s">
        <v>3989</v>
      </c>
      <c r="H7420">
        <v>278.39699999999999</v>
      </c>
      <c r="I7420">
        <v>36.299999999999997</v>
      </c>
      <c r="K7420" t="s">
        <v>55813</v>
      </c>
      <c r="L7420">
        <v>250800</v>
      </c>
      <c r="M7420">
        <v>0</v>
      </c>
      <c r="N7420" t="s">
        <v>13949</v>
      </c>
      <c r="O7420" t="s">
        <v>55814</v>
      </c>
    </row>
    <row r="7421" spans="1:15" x14ac:dyDescent="0.3">
      <c r="A7421" t="s">
        <v>55815</v>
      </c>
      <c r="B7421" t="s">
        <v>4226</v>
      </c>
      <c r="D7421" t="s">
        <v>55816</v>
      </c>
      <c r="E7421" t="s">
        <v>13946</v>
      </c>
      <c r="F7421" t="s">
        <v>55817</v>
      </c>
      <c r="G7421" t="s">
        <v>3989</v>
      </c>
      <c r="H7421">
        <v>65.041499999999999</v>
      </c>
      <c r="I7421">
        <v>32.1</v>
      </c>
      <c r="K7421" t="s">
        <v>55818</v>
      </c>
      <c r="L7421">
        <v>209458</v>
      </c>
      <c r="M7421">
        <v>0</v>
      </c>
      <c r="N7421" t="s">
        <v>13949</v>
      </c>
      <c r="O7421" t="s">
        <v>55819</v>
      </c>
    </row>
    <row r="7422" spans="1:15" x14ac:dyDescent="0.3">
      <c r="A7422" t="s">
        <v>55820</v>
      </c>
      <c r="B7422" t="s">
        <v>4226</v>
      </c>
      <c r="D7422" t="s">
        <v>55821</v>
      </c>
      <c r="E7422" t="s">
        <v>13946</v>
      </c>
      <c r="F7422" t="s">
        <v>55822</v>
      </c>
      <c r="G7422" t="s">
        <v>3989</v>
      </c>
      <c r="H7422">
        <v>519.51300000000003</v>
      </c>
      <c r="I7422">
        <v>35.299999999999997</v>
      </c>
      <c r="K7422" t="s">
        <v>55823</v>
      </c>
      <c r="L7422">
        <v>317053</v>
      </c>
      <c r="M7422">
        <v>0</v>
      </c>
      <c r="N7422" t="s">
        <v>13949</v>
      </c>
      <c r="O7422" t="s">
        <v>55824</v>
      </c>
    </row>
    <row r="7423" spans="1:15" x14ac:dyDescent="0.3">
      <c r="A7423" t="s">
        <v>55825</v>
      </c>
      <c r="B7423" t="s">
        <v>4226</v>
      </c>
      <c r="D7423" t="s">
        <v>55826</v>
      </c>
      <c r="E7423" t="s">
        <v>13946</v>
      </c>
      <c r="F7423" t="s">
        <v>55827</v>
      </c>
      <c r="G7423" t="s">
        <v>3989</v>
      </c>
      <c r="H7423">
        <v>21.721699999999998</v>
      </c>
      <c r="I7423">
        <v>34.700000000000003</v>
      </c>
      <c r="K7423" t="s">
        <v>55828</v>
      </c>
      <c r="L7423">
        <v>66879</v>
      </c>
      <c r="M7423">
        <v>0</v>
      </c>
      <c r="N7423" t="s">
        <v>13949</v>
      </c>
      <c r="O7423" t="s">
        <v>55829</v>
      </c>
    </row>
    <row r="7424" spans="1:15" x14ac:dyDescent="0.3">
      <c r="A7424" t="s">
        <v>55830</v>
      </c>
      <c r="B7424" t="s">
        <v>4226</v>
      </c>
      <c r="D7424" t="s">
        <v>55831</v>
      </c>
      <c r="E7424" t="s">
        <v>13946</v>
      </c>
      <c r="F7424" t="s">
        <v>55832</v>
      </c>
      <c r="G7424" t="s">
        <v>3989</v>
      </c>
      <c r="H7424">
        <v>521.45500000000004</v>
      </c>
      <c r="I7424">
        <v>33.6</v>
      </c>
      <c r="K7424" t="s">
        <v>55833</v>
      </c>
      <c r="L7424">
        <v>1165059</v>
      </c>
      <c r="M7424">
        <v>0</v>
      </c>
      <c r="N7424" t="s">
        <v>13949</v>
      </c>
      <c r="O7424" t="s">
        <v>55834</v>
      </c>
    </row>
    <row r="7425" spans="1:15" x14ac:dyDescent="0.3">
      <c r="A7425" t="s">
        <v>55835</v>
      </c>
      <c r="B7425" t="s">
        <v>4226</v>
      </c>
      <c r="D7425" t="s">
        <v>55836</v>
      </c>
      <c r="E7425" t="s">
        <v>13946</v>
      </c>
      <c r="F7425" t="s">
        <v>55837</v>
      </c>
      <c r="G7425" t="s">
        <v>3989</v>
      </c>
      <c r="H7425">
        <v>53.098300000000002</v>
      </c>
      <c r="I7425">
        <v>34.9</v>
      </c>
      <c r="K7425" t="s">
        <v>55838</v>
      </c>
      <c r="L7425">
        <v>165982</v>
      </c>
      <c r="M7425">
        <v>0</v>
      </c>
      <c r="N7425" t="s">
        <v>13949</v>
      </c>
      <c r="O7425" t="s">
        <v>55839</v>
      </c>
    </row>
    <row r="7426" spans="1:15" x14ac:dyDescent="0.3">
      <c r="A7426" t="s">
        <v>55840</v>
      </c>
      <c r="B7426" t="s">
        <v>4226</v>
      </c>
      <c r="D7426" t="s">
        <v>55841</v>
      </c>
      <c r="E7426" t="s">
        <v>13946</v>
      </c>
      <c r="F7426" t="s">
        <v>55842</v>
      </c>
      <c r="G7426" t="s">
        <v>3989</v>
      </c>
      <c r="H7426">
        <v>13.989100000000001</v>
      </c>
      <c r="I7426">
        <v>34.700000000000003</v>
      </c>
      <c r="K7426" t="s">
        <v>55843</v>
      </c>
      <c r="L7426">
        <v>45516</v>
      </c>
      <c r="M7426">
        <v>0</v>
      </c>
      <c r="N7426" t="s">
        <v>13949</v>
      </c>
      <c r="O7426" t="s">
        <v>55844</v>
      </c>
    </row>
    <row r="7427" spans="1:15" x14ac:dyDescent="0.3">
      <c r="A7427" t="s">
        <v>55845</v>
      </c>
      <c r="B7427" t="s">
        <v>4226</v>
      </c>
      <c r="D7427" t="s">
        <v>55846</v>
      </c>
      <c r="E7427" t="s">
        <v>13946</v>
      </c>
      <c r="F7427" t="s">
        <v>55847</v>
      </c>
      <c r="G7427" t="s">
        <v>3989</v>
      </c>
      <c r="H7427">
        <v>342.26100000000002</v>
      </c>
      <c r="I7427">
        <v>33.9</v>
      </c>
      <c r="K7427" t="s">
        <v>55848</v>
      </c>
      <c r="L7427">
        <v>901744</v>
      </c>
      <c r="M7427">
        <v>0</v>
      </c>
      <c r="N7427" t="s">
        <v>13949</v>
      </c>
      <c r="O7427" t="s">
        <v>55849</v>
      </c>
    </row>
    <row r="7428" spans="1:15" x14ac:dyDescent="0.3">
      <c r="A7428" t="s">
        <v>55850</v>
      </c>
      <c r="B7428" t="s">
        <v>4226</v>
      </c>
      <c r="D7428" t="s">
        <v>55851</v>
      </c>
      <c r="E7428" t="s">
        <v>13946</v>
      </c>
      <c r="F7428" t="s">
        <v>55852</v>
      </c>
      <c r="G7428" t="s">
        <v>3989</v>
      </c>
      <c r="H7428">
        <v>647.83199999999999</v>
      </c>
      <c r="I7428">
        <v>34.700000000000003</v>
      </c>
      <c r="K7428" t="s">
        <v>55853</v>
      </c>
      <c r="L7428">
        <v>748217</v>
      </c>
      <c r="M7428">
        <v>0</v>
      </c>
      <c r="N7428" t="s">
        <v>13949</v>
      </c>
      <c r="O7428" t="s">
        <v>55854</v>
      </c>
    </row>
    <row r="7429" spans="1:15" x14ac:dyDescent="0.3">
      <c r="A7429" t="s">
        <v>55855</v>
      </c>
      <c r="B7429" t="s">
        <v>4226</v>
      </c>
      <c r="D7429" t="s">
        <v>55856</v>
      </c>
      <c r="E7429" t="s">
        <v>13946</v>
      </c>
      <c r="F7429" t="s">
        <v>55857</v>
      </c>
      <c r="G7429" t="s">
        <v>3989</v>
      </c>
      <c r="H7429">
        <v>484.80799999999999</v>
      </c>
      <c r="I7429">
        <v>32.200000000000003</v>
      </c>
      <c r="K7429" t="s">
        <v>55858</v>
      </c>
      <c r="L7429">
        <v>1080109</v>
      </c>
      <c r="M7429">
        <v>0</v>
      </c>
      <c r="N7429" t="s">
        <v>13949</v>
      </c>
      <c r="O7429" t="s">
        <v>55859</v>
      </c>
    </row>
    <row r="7430" spans="1:15" x14ac:dyDescent="0.3">
      <c r="A7430" t="s">
        <v>55860</v>
      </c>
      <c r="B7430" t="s">
        <v>4226</v>
      </c>
      <c r="D7430" t="s">
        <v>55861</v>
      </c>
      <c r="E7430" t="s">
        <v>13946</v>
      </c>
      <c r="F7430" t="s">
        <v>55862</v>
      </c>
      <c r="G7430" t="s">
        <v>3989</v>
      </c>
      <c r="H7430">
        <v>455.904</v>
      </c>
      <c r="I7430">
        <v>32.299999999999997</v>
      </c>
      <c r="K7430" t="s">
        <v>55863</v>
      </c>
      <c r="L7430">
        <v>1093853</v>
      </c>
      <c r="M7430">
        <v>0</v>
      </c>
      <c r="N7430" t="s">
        <v>13949</v>
      </c>
      <c r="O7430" t="s">
        <v>55864</v>
      </c>
    </row>
    <row r="7431" spans="1:15" x14ac:dyDescent="0.3">
      <c r="A7431" t="s">
        <v>55865</v>
      </c>
      <c r="B7431" t="s">
        <v>4226</v>
      </c>
      <c r="D7431" t="s">
        <v>55866</v>
      </c>
      <c r="E7431" t="s">
        <v>13946</v>
      </c>
      <c r="F7431" t="s">
        <v>55867</v>
      </c>
      <c r="G7431" t="s">
        <v>3989</v>
      </c>
      <c r="H7431">
        <v>534.45299999999997</v>
      </c>
      <c r="I7431">
        <v>32.5</v>
      </c>
      <c r="K7431" t="s">
        <v>55868</v>
      </c>
      <c r="L7431">
        <v>1122413</v>
      </c>
      <c r="M7431">
        <v>0</v>
      </c>
      <c r="N7431" t="s">
        <v>13949</v>
      </c>
      <c r="O7431" t="s">
        <v>55869</v>
      </c>
    </row>
    <row r="7432" spans="1:15" x14ac:dyDescent="0.3">
      <c r="A7432" t="s">
        <v>55870</v>
      </c>
      <c r="B7432" t="s">
        <v>4226</v>
      </c>
      <c r="D7432" t="s">
        <v>55871</v>
      </c>
      <c r="E7432" t="s">
        <v>13946</v>
      </c>
      <c r="F7432" t="s">
        <v>55872</v>
      </c>
      <c r="G7432" t="s">
        <v>3989</v>
      </c>
      <c r="H7432">
        <v>567.65899999999999</v>
      </c>
      <c r="I7432">
        <v>33.1</v>
      </c>
      <c r="K7432" t="s">
        <v>55873</v>
      </c>
      <c r="L7432">
        <v>1140955</v>
      </c>
      <c r="M7432">
        <v>0</v>
      </c>
      <c r="N7432" t="s">
        <v>13949</v>
      </c>
      <c r="O7432" t="s">
        <v>55874</v>
      </c>
    </row>
    <row r="7433" spans="1:15" x14ac:dyDescent="0.3">
      <c r="A7433" t="s">
        <v>55875</v>
      </c>
      <c r="B7433" t="s">
        <v>4226</v>
      </c>
      <c r="D7433" t="s">
        <v>55876</v>
      </c>
      <c r="E7433" t="s">
        <v>13946</v>
      </c>
      <c r="F7433" t="s">
        <v>55877</v>
      </c>
      <c r="G7433" t="s">
        <v>3989</v>
      </c>
      <c r="H7433">
        <v>545.41600000000005</v>
      </c>
      <c r="I7433">
        <v>32.799999999999997</v>
      </c>
      <c r="K7433" t="s">
        <v>55878</v>
      </c>
      <c r="L7433">
        <v>1149646</v>
      </c>
      <c r="M7433">
        <v>0</v>
      </c>
      <c r="N7433" t="s">
        <v>13949</v>
      </c>
      <c r="O7433" t="s">
        <v>55879</v>
      </c>
    </row>
    <row r="7434" spans="1:15" x14ac:dyDescent="0.3">
      <c r="A7434" t="s">
        <v>55880</v>
      </c>
      <c r="B7434" t="s">
        <v>4226</v>
      </c>
      <c r="D7434" t="s">
        <v>55881</v>
      </c>
      <c r="E7434" t="s">
        <v>13946</v>
      </c>
      <c r="F7434" t="s">
        <v>55882</v>
      </c>
      <c r="G7434" t="s">
        <v>3989</v>
      </c>
      <c r="H7434">
        <v>20.7713</v>
      </c>
      <c r="I7434">
        <v>39.799999999999997</v>
      </c>
      <c r="K7434" t="s">
        <v>55883</v>
      </c>
      <c r="L7434">
        <v>67037</v>
      </c>
      <c r="M7434">
        <v>0</v>
      </c>
      <c r="N7434" t="s">
        <v>13949</v>
      </c>
      <c r="O7434" t="s">
        <v>55884</v>
      </c>
    </row>
    <row r="7435" spans="1:15" x14ac:dyDescent="0.3">
      <c r="A7435" t="s">
        <v>55885</v>
      </c>
      <c r="B7435" t="s">
        <v>4226</v>
      </c>
      <c r="C7435" t="s">
        <v>55886</v>
      </c>
      <c r="D7435" t="s">
        <v>55887</v>
      </c>
      <c r="E7435" t="s">
        <v>13946</v>
      </c>
      <c r="F7435" t="s">
        <v>55888</v>
      </c>
      <c r="G7435" t="s">
        <v>3989</v>
      </c>
      <c r="H7435">
        <v>373.50200000000001</v>
      </c>
      <c r="I7435">
        <v>36.700000000000003</v>
      </c>
      <c r="K7435" t="s">
        <v>55889</v>
      </c>
      <c r="L7435">
        <v>253021</v>
      </c>
      <c r="M7435">
        <v>0</v>
      </c>
      <c r="N7435" t="s">
        <v>13949</v>
      </c>
      <c r="O7435" t="s">
        <v>55890</v>
      </c>
    </row>
    <row r="7436" spans="1:15" x14ac:dyDescent="0.3">
      <c r="A7436" t="s">
        <v>55891</v>
      </c>
      <c r="B7436" t="s">
        <v>4226</v>
      </c>
      <c r="D7436" t="s">
        <v>55892</v>
      </c>
      <c r="E7436" t="s">
        <v>13946</v>
      </c>
      <c r="F7436" t="s">
        <v>55893</v>
      </c>
      <c r="G7436" t="s">
        <v>3989</v>
      </c>
      <c r="H7436">
        <v>332.74200000000002</v>
      </c>
      <c r="I7436">
        <v>32.299999999999997</v>
      </c>
      <c r="K7436" t="s">
        <v>55894</v>
      </c>
      <c r="L7436">
        <v>754990</v>
      </c>
      <c r="M7436">
        <v>0</v>
      </c>
      <c r="N7436" t="s">
        <v>13949</v>
      </c>
      <c r="O7436" t="s">
        <v>55895</v>
      </c>
    </row>
    <row r="7437" spans="1:15" x14ac:dyDescent="0.3">
      <c r="A7437" t="s">
        <v>55896</v>
      </c>
      <c r="B7437" t="s">
        <v>4226</v>
      </c>
      <c r="C7437" t="s">
        <v>55897</v>
      </c>
      <c r="D7437" t="s">
        <v>55898</v>
      </c>
      <c r="E7437" t="s">
        <v>13946</v>
      </c>
      <c r="F7437" t="s">
        <v>55899</v>
      </c>
      <c r="G7437" t="s">
        <v>3989</v>
      </c>
      <c r="H7437">
        <v>380.26799999999997</v>
      </c>
      <c r="I7437">
        <v>36.700000000000003</v>
      </c>
      <c r="K7437" t="s">
        <v>55900</v>
      </c>
      <c r="L7437">
        <v>248598</v>
      </c>
      <c r="M7437">
        <v>0</v>
      </c>
      <c r="N7437" t="s">
        <v>13949</v>
      </c>
      <c r="O7437" t="s">
        <v>55901</v>
      </c>
    </row>
    <row r="7438" spans="1:15" x14ac:dyDescent="0.3">
      <c r="A7438" t="s">
        <v>55902</v>
      </c>
      <c r="B7438" t="s">
        <v>4226</v>
      </c>
      <c r="C7438" t="s">
        <v>55903</v>
      </c>
      <c r="D7438" t="s">
        <v>55904</v>
      </c>
      <c r="E7438" t="s">
        <v>13946</v>
      </c>
      <c r="F7438" t="s">
        <v>55905</v>
      </c>
      <c r="G7438" t="s">
        <v>3989</v>
      </c>
      <c r="H7438">
        <v>318.697</v>
      </c>
      <c r="I7438">
        <v>35.799999999999997</v>
      </c>
      <c r="K7438" t="s">
        <v>55906</v>
      </c>
      <c r="L7438">
        <v>405085</v>
      </c>
      <c r="M7438">
        <v>0</v>
      </c>
      <c r="N7438" t="s">
        <v>13949</v>
      </c>
      <c r="O7438" t="s">
        <v>55907</v>
      </c>
    </row>
    <row r="7439" spans="1:15" x14ac:dyDescent="0.3">
      <c r="A7439" t="s">
        <v>55908</v>
      </c>
      <c r="B7439" t="s">
        <v>4226</v>
      </c>
      <c r="D7439" t="s">
        <v>55909</v>
      </c>
      <c r="E7439" t="s">
        <v>13946</v>
      </c>
      <c r="F7439" t="s">
        <v>55910</v>
      </c>
      <c r="G7439" t="s">
        <v>3989</v>
      </c>
      <c r="H7439">
        <v>523.09400000000005</v>
      </c>
      <c r="I7439">
        <v>34.5</v>
      </c>
      <c r="K7439" t="s">
        <v>55911</v>
      </c>
      <c r="L7439">
        <v>555843</v>
      </c>
      <c r="M7439">
        <v>0</v>
      </c>
      <c r="N7439" t="s">
        <v>13949</v>
      </c>
      <c r="O7439" t="s">
        <v>55912</v>
      </c>
    </row>
    <row r="7440" spans="1:15" x14ac:dyDescent="0.3">
      <c r="A7440" t="s">
        <v>55913</v>
      </c>
      <c r="B7440" t="s">
        <v>4226</v>
      </c>
      <c r="C7440" t="s">
        <v>55914</v>
      </c>
      <c r="D7440" t="s">
        <v>55915</v>
      </c>
      <c r="E7440" t="s">
        <v>13946</v>
      </c>
      <c r="F7440" t="s">
        <v>55916</v>
      </c>
      <c r="G7440" t="s">
        <v>3989</v>
      </c>
      <c r="H7440">
        <v>201.608</v>
      </c>
      <c r="I7440">
        <v>34.299999999999997</v>
      </c>
      <c r="K7440" t="s">
        <v>55917</v>
      </c>
      <c r="L7440">
        <v>519412</v>
      </c>
      <c r="M7440">
        <v>0</v>
      </c>
      <c r="N7440" t="s">
        <v>13949</v>
      </c>
      <c r="O7440" t="s">
        <v>55918</v>
      </c>
    </row>
    <row r="7441" spans="1:15" x14ac:dyDescent="0.3">
      <c r="A7441" t="s">
        <v>55919</v>
      </c>
      <c r="B7441" t="s">
        <v>4226</v>
      </c>
      <c r="C7441" t="s">
        <v>55920</v>
      </c>
      <c r="D7441" t="s">
        <v>55921</v>
      </c>
      <c r="E7441" t="s">
        <v>13946</v>
      </c>
      <c r="F7441" t="s">
        <v>55922</v>
      </c>
      <c r="G7441" t="s">
        <v>3989</v>
      </c>
      <c r="H7441">
        <v>6.9204699999999999</v>
      </c>
      <c r="I7441">
        <v>37.9</v>
      </c>
      <c r="K7441" t="s">
        <v>55923</v>
      </c>
      <c r="L7441">
        <v>19301</v>
      </c>
      <c r="M7441">
        <v>0</v>
      </c>
      <c r="N7441" t="s">
        <v>13949</v>
      </c>
      <c r="O7441" t="s">
        <v>55924</v>
      </c>
    </row>
    <row r="7442" spans="1:15" x14ac:dyDescent="0.3">
      <c r="A7442" t="s">
        <v>55925</v>
      </c>
      <c r="B7442" t="s">
        <v>4226</v>
      </c>
      <c r="D7442" t="s">
        <v>55926</v>
      </c>
      <c r="E7442" t="s">
        <v>13946</v>
      </c>
      <c r="F7442" t="s">
        <v>55927</v>
      </c>
      <c r="G7442" t="s">
        <v>3989</v>
      </c>
      <c r="H7442">
        <v>336.50900000000001</v>
      </c>
      <c r="I7442">
        <v>34.9</v>
      </c>
      <c r="K7442" t="s">
        <v>55928</v>
      </c>
      <c r="L7442">
        <v>205418</v>
      </c>
      <c r="M7442">
        <v>0</v>
      </c>
      <c r="N7442" t="s">
        <v>13949</v>
      </c>
      <c r="O7442" t="s">
        <v>55929</v>
      </c>
    </row>
    <row r="7443" spans="1:15" x14ac:dyDescent="0.3">
      <c r="A7443" t="s">
        <v>55930</v>
      </c>
      <c r="B7443" t="s">
        <v>4226</v>
      </c>
      <c r="C7443" t="s">
        <v>55931</v>
      </c>
      <c r="D7443" t="s">
        <v>55932</v>
      </c>
      <c r="E7443" t="s">
        <v>13946</v>
      </c>
      <c r="F7443" t="s">
        <v>55933</v>
      </c>
      <c r="G7443" t="s">
        <v>3989</v>
      </c>
      <c r="H7443">
        <v>54.932000000000002</v>
      </c>
      <c r="I7443">
        <v>37</v>
      </c>
      <c r="K7443" t="s">
        <v>55934</v>
      </c>
      <c r="L7443">
        <v>164673</v>
      </c>
      <c r="M7443">
        <v>0</v>
      </c>
      <c r="N7443" t="s">
        <v>13949</v>
      </c>
      <c r="O7443" t="s">
        <v>55935</v>
      </c>
    </row>
    <row r="7444" spans="1:15" x14ac:dyDescent="0.3">
      <c r="A7444" t="s">
        <v>55936</v>
      </c>
      <c r="B7444" t="s">
        <v>4226</v>
      </c>
      <c r="C7444" t="s">
        <v>55937</v>
      </c>
      <c r="D7444" t="s">
        <v>55938</v>
      </c>
      <c r="E7444" t="s">
        <v>13946</v>
      </c>
      <c r="F7444" t="s">
        <v>55939</v>
      </c>
      <c r="G7444" t="s">
        <v>3989</v>
      </c>
      <c r="H7444">
        <v>9.4082399999999993</v>
      </c>
      <c r="I7444">
        <v>43.4</v>
      </c>
      <c r="K7444" t="s">
        <v>55940</v>
      </c>
      <c r="L7444">
        <v>25437</v>
      </c>
      <c r="M7444">
        <v>0</v>
      </c>
      <c r="N7444" t="s">
        <v>13949</v>
      </c>
      <c r="O7444" t="s">
        <v>55941</v>
      </c>
    </row>
    <row r="7445" spans="1:15" x14ac:dyDescent="0.3">
      <c r="A7445" t="s">
        <v>55942</v>
      </c>
      <c r="B7445" t="s">
        <v>4226</v>
      </c>
      <c r="C7445" t="s">
        <v>55943</v>
      </c>
      <c r="D7445" t="s">
        <v>55944</v>
      </c>
      <c r="E7445" t="s">
        <v>13946</v>
      </c>
      <c r="F7445" t="s">
        <v>55945</v>
      </c>
      <c r="G7445" t="s">
        <v>3989</v>
      </c>
      <c r="H7445">
        <v>374.80700000000002</v>
      </c>
      <c r="I7445">
        <v>36.700000000000003</v>
      </c>
      <c r="K7445" t="s">
        <v>55946</v>
      </c>
      <c r="L7445">
        <v>503985</v>
      </c>
      <c r="M7445">
        <v>0</v>
      </c>
      <c r="N7445" t="s">
        <v>13949</v>
      </c>
      <c r="O7445" t="s">
        <v>55947</v>
      </c>
    </row>
    <row r="7446" spans="1:15" x14ac:dyDescent="0.3">
      <c r="A7446" t="s">
        <v>55948</v>
      </c>
      <c r="B7446" t="s">
        <v>4226</v>
      </c>
      <c r="D7446" t="s">
        <v>55949</v>
      </c>
      <c r="E7446" t="s">
        <v>13946</v>
      </c>
      <c r="F7446" t="s">
        <v>55950</v>
      </c>
      <c r="G7446" t="s">
        <v>3989</v>
      </c>
      <c r="H7446">
        <v>20.557700000000001</v>
      </c>
      <c r="I7446">
        <v>35.4</v>
      </c>
      <c r="K7446" t="s">
        <v>55951</v>
      </c>
      <c r="L7446">
        <v>63244</v>
      </c>
      <c r="M7446">
        <v>0</v>
      </c>
      <c r="N7446" t="s">
        <v>13949</v>
      </c>
      <c r="O7446" t="s">
        <v>55952</v>
      </c>
    </row>
    <row r="7447" spans="1:15" x14ac:dyDescent="0.3">
      <c r="A7447" t="s">
        <v>55953</v>
      </c>
      <c r="B7447" t="s">
        <v>4226</v>
      </c>
      <c r="D7447" t="s">
        <v>55954</v>
      </c>
      <c r="E7447" t="s">
        <v>13946</v>
      </c>
      <c r="F7447" t="s">
        <v>55955</v>
      </c>
      <c r="G7447" t="s">
        <v>3989</v>
      </c>
      <c r="H7447">
        <v>30.835999999999999</v>
      </c>
      <c r="I7447">
        <v>35.4</v>
      </c>
      <c r="K7447" t="s">
        <v>55956</v>
      </c>
      <c r="L7447">
        <v>99389</v>
      </c>
      <c r="M7447">
        <v>0</v>
      </c>
      <c r="N7447" t="s">
        <v>13949</v>
      </c>
      <c r="O7447" t="s">
        <v>55957</v>
      </c>
    </row>
    <row r="7448" spans="1:15" x14ac:dyDescent="0.3">
      <c r="A7448" t="s">
        <v>55958</v>
      </c>
      <c r="B7448" t="s">
        <v>4226</v>
      </c>
      <c r="D7448" t="s">
        <v>55959</v>
      </c>
      <c r="E7448" t="s">
        <v>13946</v>
      </c>
      <c r="F7448" t="s">
        <v>55960</v>
      </c>
      <c r="G7448" t="s">
        <v>3989</v>
      </c>
      <c r="H7448">
        <v>282.79000000000002</v>
      </c>
      <c r="I7448">
        <v>36.299999999999997</v>
      </c>
      <c r="K7448" t="s">
        <v>55961</v>
      </c>
      <c r="L7448">
        <v>214377</v>
      </c>
      <c r="M7448">
        <v>0</v>
      </c>
      <c r="N7448" t="s">
        <v>13949</v>
      </c>
      <c r="O7448" t="s">
        <v>55962</v>
      </c>
    </row>
    <row r="7449" spans="1:15" x14ac:dyDescent="0.3">
      <c r="A7449" t="s">
        <v>55963</v>
      </c>
      <c r="B7449" t="s">
        <v>4226</v>
      </c>
      <c r="D7449" t="s">
        <v>55964</v>
      </c>
      <c r="E7449" t="s">
        <v>13946</v>
      </c>
      <c r="F7449" t="s">
        <v>55965</v>
      </c>
      <c r="G7449" t="s">
        <v>3989</v>
      </c>
      <c r="H7449">
        <v>42.306100000000001</v>
      </c>
      <c r="I7449">
        <v>33.700000000000003</v>
      </c>
      <c r="K7449" t="s">
        <v>55966</v>
      </c>
      <c r="L7449">
        <v>132636</v>
      </c>
      <c r="M7449">
        <v>0</v>
      </c>
      <c r="N7449" t="s">
        <v>13949</v>
      </c>
      <c r="O7449" t="s">
        <v>55967</v>
      </c>
    </row>
    <row r="7450" spans="1:15" x14ac:dyDescent="0.3">
      <c r="A7450" t="s">
        <v>55968</v>
      </c>
      <c r="B7450" t="s">
        <v>4226</v>
      </c>
      <c r="D7450" t="s">
        <v>55969</v>
      </c>
      <c r="E7450" t="s">
        <v>13946</v>
      </c>
      <c r="F7450" t="s">
        <v>55970</v>
      </c>
      <c r="G7450" t="s">
        <v>3989</v>
      </c>
      <c r="H7450">
        <v>129.995</v>
      </c>
      <c r="I7450">
        <v>35.799999999999997</v>
      </c>
      <c r="K7450" t="s">
        <v>55971</v>
      </c>
      <c r="L7450">
        <v>342793</v>
      </c>
      <c r="M7450">
        <v>0</v>
      </c>
      <c r="N7450" t="s">
        <v>13949</v>
      </c>
      <c r="O7450" t="s">
        <v>55972</v>
      </c>
    </row>
    <row r="7451" spans="1:15" x14ac:dyDescent="0.3">
      <c r="A7451" t="s">
        <v>55973</v>
      </c>
      <c r="B7451" t="s">
        <v>4226</v>
      </c>
      <c r="D7451" t="s">
        <v>55974</v>
      </c>
      <c r="E7451" t="s">
        <v>13946</v>
      </c>
      <c r="F7451" t="s">
        <v>55975</v>
      </c>
      <c r="G7451" t="s">
        <v>3989</v>
      </c>
      <c r="H7451">
        <v>237.673</v>
      </c>
      <c r="I7451">
        <v>35</v>
      </c>
      <c r="K7451" t="s">
        <v>55976</v>
      </c>
      <c r="L7451">
        <v>302882</v>
      </c>
      <c r="M7451">
        <v>0</v>
      </c>
      <c r="N7451" t="s">
        <v>13949</v>
      </c>
      <c r="O7451" t="s">
        <v>55977</v>
      </c>
    </row>
    <row r="7452" spans="1:15" x14ac:dyDescent="0.3">
      <c r="A7452" t="s">
        <v>55978</v>
      </c>
      <c r="B7452" t="s">
        <v>4226</v>
      </c>
      <c r="D7452" t="s">
        <v>55979</v>
      </c>
      <c r="E7452" t="s">
        <v>13946</v>
      </c>
      <c r="F7452" t="s">
        <v>55980</v>
      </c>
      <c r="G7452" t="s">
        <v>3989</v>
      </c>
      <c r="H7452">
        <v>188.601</v>
      </c>
      <c r="I7452">
        <v>33.799999999999997</v>
      </c>
      <c r="K7452" t="s">
        <v>55981</v>
      </c>
      <c r="L7452">
        <v>389381</v>
      </c>
      <c r="M7452">
        <v>0</v>
      </c>
      <c r="N7452" t="s">
        <v>13949</v>
      </c>
      <c r="O7452" t="s">
        <v>55982</v>
      </c>
    </row>
    <row r="7453" spans="1:15" x14ac:dyDescent="0.3">
      <c r="A7453" t="s">
        <v>55983</v>
      </c>
      <c r="B7453" t="s">
        <v>4226</v>
      </c>
      <c r="D7453" t="s">
        <v>55984</v>
      </c>
      <c r="E7453" t="s">
        <v>13946</v>
      </c>
      <c r="F7453" t="s">
        <v>55985</v>
      </c>
      <c r="G7453" t="s">
        <v>3989</v>
      </c>
      <c r="H7453">
        <v>277.43900000000002</v>
      </c>
      <c r="I7453">
        <v>34.799999999999997</v>
      </c>
      <c r="K7453" t="s">
        <v>55986</v>
      </c>
      <c r="L7453">
        <v>243211</v>
      </c>
      <c r="M7453">
        <v>0</v>
      </c>
      <c r="N7453" t="s">
        <v>13949</v>
      </c>
      <c r="O7453" t="s">
        <v>55987</v>
      </c>
    </row>
    <row r="7454" spans="1:15" x14ac:dyDescent="0.3">
      <c r="A7454" t="s">
        <v>55988</v>
      </c>
      <c r="B7454" t="s">
        <v>4226</v>
      </c>
      <c r="D7454" t="s">
        <v>55989</v>
      </c>
      <c r="E7454" t="s">
        <v>13946</v>
      </c>
      <c r="F7454" t="s">
        <v>55990</v>
      </c>
      <c r="G7454" t="s">
        <v>3989</v>
      </c>
      <c r="H7454">
        <v>157.44300000000001</v>
      </c>
      <c r="I7454">
        <v>33.1</v>
      </c>
      <c r="K7454" t="s">
        <v>55991</v>
      </c>
      <c r="L7454">
        <v>445426</v>
      </c>
      <c r="M7454">
        <v>0</v>
      </c>
      <c r="N7454" t="s">
        <v>13949</v>
      </c>
      <c r="O7454" t="s">
        <v>55992</v>
      </c>
    </row>
    <row r="7455" spans="1:15" x14ac:dyDescent="0.3">
      <c r="A7455" t="s">
        <v>55993</v>
      </c>
      <c r="B7455" t="s">
        <v>4226</v>
      </c>
      <c r="D7455" t="s">
        <v>55994</v>
      </c>
      <c r="E7455" t="s">
        <v>13946</v>
      </c>
      <c r="F7455" t="s">
        <v>55995</v>
      </c>
      <c r="G7455" t="s">
        <v>3989</v>
      </c>
      <c r="H7455">
        <v>223.13</v>
      </c>
      <c r="I7455">
        <v>32.9</v>
      </c>
      <c r="K7455" t="s">
        <v>55996</v>
      </c>
      <c r="L7455">
        <v>579223</v>
      </c>
      <c r="M7455">
        <v>0</v>
      </c>
      <c r="N7455" t="s">
        <v>13949</v>
      </c>
      <c r="O7455" t="s">
        <v>55997</v>
      </c>
    </row>
    <row r="7456" spans="1:15" x14ac:dyDescent="0.3">
      <c r="A7456" t="s">
        <v>55998</v>
      </c>
      <c r="B7456" t="s">
        <v>4226</v>
      </c>
      <c r="D7456" t="s">
        <v>55999</v>
      </c>
      <c r="E7456" t="s">
        <v>13946</v>
      </c>
      <c r="F7456" t="s">
        <v>56000</v>
      </c>
      <c r="G7456" t="s">
        <v>3989</v>
      </c>
      <c r="H7456">
        <v>319.41000000000003</v>
      </c>
      <c r="I7456">
        <v>34.6</v>
      </c>
      <c r="K7456" t="s">
        <v>56001</v>
      </c>
      <c r="L7456">
        <v>591361</v>
      </c>
      <c r="M7456">
        <v>0</v>
      </c>
      <c r="N7456" t="s">
        <v>13949</v>
      </c>
      <c r="O7456" t="s">
        <v>56002</v>
      </c>
    </row>
    <row r="7457" spans="1:15" x14ac:dyDescent="0.3">
      <c r="A7457" t="s">
        <v>56003</v>
      </c>
      <c r="B7457" t="s">
        <v>4226</v>
      </c>
      <c r="D7457" t="s">
        <v>56004</v>
      </c>
      <c r="E7457" t="s">
        <v>13946</v>
      </c>
      <c r="F7457" t="s">
        <v>56005</v>
      </c>
      <c r="G7457" t="s">
        <v>3989</v>
      </c>
      <c r="H7457">
        <v>268.72300000000001</v>
      </c>
      <c r="I7457">
        <v>33.6</v>
      </c>
      <c r="K7457" t="s">
        <v>56006</v>
      </c>
      <c r="L7457">
        <v>595645</v>
      </c>
      <c r="M7457">
        <v>0</v>
      </c>
      <c r="N7457" t="s">
        <v>13949</v>
      </c>
      <c r="O7457" t="s">
        <v>56007</v>
      </c>
    </row>
    <row r="7458" spans="1:15" x14ac:dyDescent="0.3">
      <c r="A7458" t="s">
        <v>56008</v>
      </c>
      <c r="B7458" t="s">
        <v>4226</v>
      </c>
      <c r="D7458" t="s">
        <v>56009</v>
      </c>
      <c r="E7458" t="s">
        <v>13946</v>
      </c>
      <c r="F7458" t="s">
        <v>56010</v>
      </c>
      <c r="G7458" t="s">
        <v>3989</v>
      </c>
      <c r="H7458">
        <v>247.84700000000001</v>
      </c>
      <c r="I7458">
        <v>35.299999999999997</v>
      </c>
      <c r="K7458" t="s">
        <v>56011</v>
      </c>
      <c r="L7458">
        <v>69365</v>
      </c>
      <c r="M7458">
        <v>0</v>
      </c>
      <c r="N7458" t="s">
        <v>13949</v>
      </c>
      <c r="O7458" t="s">
        <v>56012</v>
      </c>
    </row>
    <row r="7459" spans="1:15" x14ac:dyDescent="0.3">
      <c r="A7459" t="s">
        <v>56013</v>
      </c>
      <c r="B7459" t="s">
        <v>4226</v>
      </c>
      <c r="D7459" t="s">
        <v>56014</v>
      </c>
      <c r="E7459" t="s">
        <v>13946</v>
      </c>
      <c r="F7459" t="s">
        <v>56015</v>
      </c>
      <c r="G7459" t="s">
        <v>3989</v>
      </c>
      <c r="H7459">
        <v>282.096</v>
      </c>
      <c r="I7459">
        <v>35.200000000000003</v>
      </c>
      <c r="K7459" t="s">
        <v>56016</v>
      </c>
      <c r="L7459">
        <v>388597</v>
      </c>
      <c r="M7459">
        <v>0</v>
      </c>
      <c r="N7459" t="s">
        <v>13949</v>
      </c>
      <c r="O7459" t="s">
        <v>56017</v>
      </c>
    </row>
    <row r="7460" spans="1:15" x14ac:dyDescent="0.3">
      <c r="A7460" t="s">
        <v>56018</v>
      </c>
      <c r="B7460" t="s">
        <v>4226</v>
      </c>
      <c r="D7460" t="s">
        <v>56019</v>
      </c>
      <c r="E7460" t="s">
        <v>13946</v>
      </c>
      <c r="F7460" t="s">
        <v>56020</v>
      </c>
      <c r="G7460" t="s">
        <v>3989</v>
      </c>
      <c r="H7460">
        <v>368.09199999999998</v>
      </c>
      <c r="I7460">
        <v>34.299999999999997</v>
      </c>
      <c r="K7460" t="s">
        <v>56021</v>
      </c>
      <c r="L7460">
        <v>563976</v>
      </c>
      <c r="M7460">
        <v>0</v>
      </c>
      <c r="N7460" t="s">
        <v>13949</v>
      </c>
      <c r="O7460" t="s">
        <v>56022</v>
      </c>
    </row>
    <row r="7461" spans="1:15" x14ac:dyDescent="0.3">
      <c r="A7461" t="s">
        <v>56023</v>
      </c>
      <c r="B7461" t="s">
        <v>4226</v>
      </c>
      <c r="D7461" t="s">
        <v>56024</v>
      </c>
      <c r="E7461" t="s">
        <v>13946</v>
      </c>
      <c r="F7461" t="s">
        <v>56025</v>
      </c>
      <c r="G7461" t="s">
        <v>3989</v>
      </c>
      <c r="H7461">
        <v>217.7</v>
      </c>
      <c r="I7461">
        <v>35.799999999999997</v>
      </c>
      <c r="K7461" t="s">
        <v>56026</v>
      </c>
      <c r="L7461">
        <v>401557</v>
      </c>
      <c r="M7461">
        <v>0</v>
      </c>
      <c r="N7461" t="s">
        <v>13949</v>
      </c>
      <c r="O7461" t="s">
        <v>56027</v>
      </c>
    </row>
    <row r="7462" spans="1:15" x14ac:dyDescent="0.3">
      <c r="A7462" t="s">
        <v>56028</v>
      </c>
      <c r="B7462" t="s">
        <v>4226</v>
      </c>
      <c r="D7462" t="s">
        <v>56029</v>
      </c>
      <c r="E7462" t="s">
        <v>13946</v>
      </c>
      <c r="F7462" t="s">
        <v>56030</v>
      </c>
      <c r="G7462" t="s">
        <v>3989</v>
      </c>
      <c r="H7462">
        <v>292.077</v>
      </c>
      <c r="I7462">
        <v>35.700000000000003</v>
      </c>
      <c r="K7462" t="s">
        <v>56031</v>
      </c>
      <c r="L7462">
        <v>199304</v>
      </c>
      <c r="M7462">
        <v>0</v>
      </c>
      <c r="N7462" t="s">
        <v>13949</v>
      </c>
      <c r="O7462" t="s">
        <v>56032</v>
      </c>
    </row>
    <row r="7463" spans="1:15" x14ac:dyDescent="0.3">
      <c r="A7463" t="s">
        <v>56033</v>
      </c>
      <c r="B7463" t="s">
        <v>4226</v>
      </c>
      <c r="D7463" t="s">
        <v>56034</v>
      </c>
      <c r="E7463" t="s">
        <v>13946</v>
      </c>
      <c r="F7463" t="s">
        <v>56035</v>
      </c>
      <c r="G7463" t="s">
        <v>3989</v>
      </c>
      <c r="H7463">
        <v>72.459000000000003</v>
      </c>
      <c r="I7463">
        <v>33.4</v>
      </c>
      <c r="K7463" t="s">
        <v>56036</v>
      </c>
      <c r="L7463">
        <v>225000</v>
      </c>
      <c r="M7463">
        <v>0</v>
      </c>
      <c r="N7463" t="s">
        <v>13949</v>
      </c>
      <c r="O7463" t="s">
        <v>56037</v>
      </c>
    </row>
    <row r="7464" spans="1:15" x14ac:dyDescent="0.3">
      <c r="A7464" t="s">
        <v>56038</v>
      </c>
      <c r="B7464" t="s">
        <v>4226</v>
      </c>
      <c r="D7464" t="s">
        <v>56039</v>
      </c>
      <c r="E7464" t="s">
        <v>13946</v>
      </c>
      <c r="F7464" t="s">
        <v>56040</v>
      </c>
      <c r="G7464" t="s">
        <v>3989</v>
      </c>
      <c r="H7464">
        <v>270.85899999999998</v>
      </c>
      <c r="I7464">
        <v>34.6</v>
      </c>
      <c r="K7464" t="s">
        <v>56041</v>
      </c>
      <c r="L7464">
        <v>471259</v>
      </c>
      <c r="M7464">
        <v>0</v>
      </c>
      <c r="N7464" t="s">
        <v>13949</v>
      </c>
      <c r="O7464" t="s">
        <v>56042</v>
      </c>
    </row>
    <row r="7465" spans="1:15" x14ac:dyDescent="0.3">
      <c r="A7465" t="s">
        <v>56043</v>
      </c>
      <c r="B7465" t="s">
        <v>4226</v>
      </c>
      <c r="D7465" t="s">
        <v>56044</v>
      </c>
      <c r="E7465" t="s">
        <v>13946</v>
      </c>
      <c r="F7465" t="s">
        <v>56045</v>
      </c>
      <c r="G7465" t="s">
        <v>3989</v>
      </c>
      <c r="H7465">
        <v>167.43700000000001</v>
      </c>
      <c r="I7465">
        <v>32.6</v>
      </c>
      <c r="K7465" t="s">
        <v>56046</v>
      </c>
      <c r="L7465">
        <v>464982</v>
      </c>
      <c r="M7465">
        <v>0</v>
      </c>
      <c r="N7465" t="s">
        <v>13949</v>
      </c>
      <c r="O7465" t="s">
        <v>56047</v>
      </c>
    </row>
    <row r="7466" spans="1:15" x14ac:dyDescent="0.3">
      <c r="A7466" t="s">
        <v>56048</v>
      </c>
      <c r="B7466" t="s">
        <v>4226</v>
      </c>
      <c r="D7466" t="s">
        <v>56049</v>
      </c>
      <c r="E7466" t="s">
        <v>13946</v>
      </c>
      <c r="F7466" t="s">
        <v>56050</v>
      </c>
      <c r="G7466" t="s">
        <v>3989</v>
      </c>
      <c r="H7466">
        <v>216.41399999999999</v>
      </c>
      <c r="I7466">
        <v>35.200000000000003</v>
      </c>
      <c r="K7466" t="s">
        <v>56051</v>
      </c>
      <c r="L7466">
        <v>444798</v>
      </c>
      <c r="M7466">
        <v>0</v>
      </c>
      <c r="N7466" t="s">
        <v>13949</v>
      </c>
      <c r="O7466" t="s">
        <v>56052</v>
      </c>
    </row>
    <row r="7467" spans="1:15" x14ac:dyDescent="0.3">
      <c r="A7467" t="s">
        <v>56053</v>
      </c>
      <c r="B7467" t="s">
        <v>4226</v>
      </c>
      <c r="D7467" t="s">
        <v>56054</v>
      </c>
      <c r="E7467" t="s">
        <v>13946</v>
      </c>
      <c r="F7467" t="s">
        <v>56055</v>
      </c>
      <c r="G7467" t="s">
        <v>3989</v>
      </c>
      <c r="H7467">
        <v>282.13499999999999</v>
      </c>
      <c r="I7467">
        <v>35.1</v>
      </c>
      <c r="K7467" t="s">
        <v>56056</v>
      </c>
      <c r="L7467">
        <v>425627</v>
      </c>
      <c r="M7467">
        <v>0</v>
      </c>
      <c r="N7467" t="s">
        <v>13949</v>
      </c>
      <c r="O7467" t="s">
        <v>56057</v>
      </c>
    </row>
    <row r="7468" spans="1:15" x14ac:dyDescent="0.3">
      <c r="A7468" t="s">
        <v>56058</v>
      </c>
      <c r="B7468" t="s">
        <v>4226</v>
      </c>
      <c r="D7468" t="s">
        <v>56059</v>
      </c>
      <c r="E7468" t="s">
        <v>13946</v>
      </c>
      <c r="F7468" t="s">
        <v>56060</v>
      </c>
      <c r="G7468" t="s">
        <v>3989</v>
      </c>
      <c r="H7468">
        <v>318.63600000000002</v>
      </c>
      <c r="I7468">
        <v>33.9</v>
      </c>
      <c r="K7468" t="s">
        <v>56061</v>
      </c>
      <c r="L7468">
        <v>602826</v>
      </c>
      <c r="M7468">
        <v>0</v>
      </c>
      <c r="N7468" t="s">
        <v>13949</v>
      </c>
      <c r="O7468" t="s">
        <v>56062</v>
      </c>
    </row>
    <row r="7469" spans="1:15" x14ac:dyDescent="0.3">
      <c r="A7469" t="s">
        <v>56063</v>
      </c>
      <c r="B7469" t="s">
        <v>4226</v>
      </c>
      <c r="D7469" t="s">
        <v>56064</v>
      </c>
      <c r="E7469" t="s">
        <v>13946</v>
      </c>
      <c r="F7469" t="s">
        <v>56065</v>
      </c>
      <c r="G7469" t="s">
        <v>3989</v>
      </c>
      <c r="H7469">
        <v>145.40299999999999</v>
      </c>
      <c r="I7469">
        <v>34.1</v>
      </c>
      <c r="K7469" t="s">
        <v>56066</v>
      </c>
      <c r="L7469">
        <v>433873</v>
      </c>
      <c r="M7469">
        <v>0</v>
      </c>
      <c r="N7469" t="s">
        <v>13949</v>
      </c>
      <c r="O7469" t="s">
        <v>56067</v>
      </c>
    </row>
    <row r="7470" spans="1:15" x14ac:dyDescent="0.3">
      <c r="A7470" t="s">
        <v>56068</v>
      </c>
      <c r="B7470" t="s">
        <v>4226</v>
      </c>
      <c r="D7470" t="s">
        <v>56069</v>
      </c>
      <c r="E7470" t="s">
        <v>13946</v>
      </c>
      <c r="F7470" t="s">
        <v>56070</v>
      </c>
      <c r="G7470" t="s">
        <v>3989</v>
      </c>
      <c r="H7470">
        <v>12.7941</v>
      </c>
      <c r="I7470">
        <v>33.700000000000003</v>
      </c>
      <c r="K7470" t="s">
        <v>56071</v>
      </c>
      <c r="L7470">
        <v>39155</v>
      </c>
      <c r="M7470">
        <v>0</v>
      </c>
      <c r="N7470" t="s">
        <v>13949</v>
      </c>
      <c r="O7470" t="s">
        <v>56072</v>
      </c>
    </row>
    <row r="7471" spans="1:15" x14ac:dyDescent="0.3">
      <c r="A7471" t="s">
        <v>56073</v>
      </c>
      <c r="B7471" t="s">
        <v>4226</v>
      </c>
      <c r="D7471" t="s">
        <v>56074</v>
      </c>
      <c r="E7471" t="s">
        <v>13946</v>
      </c>
      <c r="F7471" t="s">
        <v>56075</v>
      </c>
      <c r="G7471" t="s">
        <v>3989</v>
      </c>
      <c r="H7471">
        <v>95.247299999999996</v>
      </c>
      <c r="I7471">
        <v>32.200000000000003</v>
      </c>
      <c r="K7471" t="s">
        <v>56076</v>
      </c>
      <c r="L7471">
        <v>305993</v>
      </c>
      <c r="M7471">
        <v>0</v>
      </c>
      <c r="N7471" t="s">
        <v>13949</v>
      </c>
      <c r="O7471" t="s">
        <v>56077</v>
      </c>
    </row>
    <row r="7472" spans="1:15" x14ac:dyDescent="0.3">
      <c r="A7472" t="s">
        <v>56078</v>
      </c>
      <c r="B7472" t="s">
        <v>4226</v>
      </c>
      <c r="D7472" t="s">
        <v>56079</v>
      </c>
      <c r="E7472" t="s">
        <v>13946</v>
      </c>
      <c r="F7472" t="s">
        <v>56080</v>
      </c>
      <c r="G7472" t="s">
        <v>3989</v>
      </c>
      <c r="H7472">
        <v>610.65499999999997</v>
      </c>
      <c r="I7472">
        <v>35.200000000000003</v>
      </c>
      <c r="K7472" t="s">
        <v>56081</v>
      </c>
      <c r="L7472">
        <v>629132</v>
      </c>
      <c r="M7472">
        <v>0</v>
      </c>
      <c r="N7472" t="s">
        <v>13949</v>
      </c>
      <c r="O7472" t="s">
        <v>56082</v>
      </c>
    </row>
    <row r="7473" spans="1:17" x14ac:dyDescent="0.3">
      <c r="A7473" t="s">
        <v>56083</v>
      </c>
      <c r="B7473" t="s">
        <v>4226</v>
      </c>
      <c r="D7473" t="s">
        <v>56084</v>
      </c>
      <c r="E7473" t="s">
        <v>13946</v>
      </c>
      <c r="F7473" t="s">
        <v>56085</v>
      </c>
      <c r="G7473" t="s">
        <v>3989</v>
      </c>
      <c r="H7473">
        <v>198.57300000000001</v>
      </c>
      <c r="I7473">
        <v>35</v>
      </c>
      <c r="K7473" t="s">
        <v>56086</v>
      </c>
      <c r="L7473">
        <v>604822</v>
      </c>
      <c r="M7473">
        <v>0</v>
      </c>
      <c r="N7473" t="s">
        <v>13949</v>
      </c>
      <c r="O7473" t="s">
        <v>56087</v>
      </c>
    </row>
    <row r="7474" spans="1:17" x14ac:dyDescent="0.3">
      <c r="A7474" t="s">
        <v>56088</v>
      </c>
      <c r="B7474" t="s">
        <v>4226</v>
      </c>
      <c r="D7474" t="s">
        <v>56089</v>
      </c>
      <c r="E7474" t="s">
        <v>13946</v>
      </c>
      <c r="F7474" t="s">
        <v>56090</v>
      </c>
      <c r="G7474" t="s">
        <v>3989</v>
      </c>
      <c r="H7474">
        <v>448.59100000000001</v>
      </c>
      <c r="I7474">
        <v>34.799999999999997</v>
      </c>
      <c r="K7474" t="s">
        <v>56091</v>
      </c>
      <c r="L7474">
        <v>928020</v>
      </c>
      <c r="M7474">
        <v>0</v>
      </c>
      <c r="N7474" t="s">
        <v>13949</v>
      </c>
      <c r="O7474" t="s">
        <v>56092</v>
      </c>
    </row>
    <row r="7475" spans="1:17" x14ac:dyDescent="0.3">
      <c r="A7475" t="s">
        <v>56093</v>
      </c>
      <c r="B7475" t="s">
        <v>4347</v>
      </c>
      <c r="C7475" t="s">
        <v>56094</v>
      </c>
      <c r="D7475" t="s">
        <v>56095</v>
      </c>
      <c r="E7475" t="s">
        <v>39370</v>
      </c>
      <c r="F7475" t="s">
        <v>56096</v>
      </c>
      <c r="G7475" t="s">
        <v>3917</v>
      </c>
      <c r="H7475">
        <v>43.981299999999997</v>
      </c>
      <c r="I7475">
        <v>42.9</v>
      </c>
      <c r="K7475" t="s">
        <v>56097</v>
      </c>
      <c r="L7475">
        <v>11426</v>
      </c>
      <c r="M7475">
        <v>0</v>
      </c>
      <c r="N7475" t="s">
        <v>39504</v>
      </c>
      <c r="O7475" t="s">
        <v>56098</v>
      </c>
    </row>
    <row r="7476" spans="1:17" x14ac:dyDescent="0.3">
      <c r="A7476" t="s">
        <v>56099</v>
      </c>
      <c r="B7476" t="s">
        <v>3984</v>
      </c>
      <c r="C7476" t="s">
        <v>56100</v>
      </c>
      <c r="D7476" t="s">
        <v>56101</v>
      </c>
      <c r="E7476" t="s">
        <v>56102</v>
      </c>
      <c r="F7476" t="s">
        <v>56103</v>
      </c>
      <c r="G7476" t="s">
        <v>3989</v>
      </c>
      <c r="H7476">
        <v>51.752699999999997</v>
      </c>
      <c r="I7476">
        <v>57.2</v>
      </c>
      <c r="K7476" t="s">
        <v>56104</v>
      </c>
      <c r="L7476">
        <v>33</v>
      </c>
      <c r="M7476">
        <v>0</v>
      </c>
      <c r="N7476" t="s">
        <v>14714</v>
      </c>
      <c r="O7476" t="s">
        <v>56105</v>
      </c>
      <c r="Q7476">
        <v>29</v>
      </c>
    </row>
    <row r="7477" spans="1:17" x14ac:dyDescent="0.3">
      <c r="A7477" t="s">
        <v>56106</v>
      </c>
      <c r="B7477" t="s">
        <v>4443</v>
      </c>
      <c r="C7477" t="s">
        <v>56107</v>
      </c>
      <c r="D7477" t="s">
        <v>56108</v>
      </c>
      <c r="E7477" t="s">
        <v>56109</v>
      </c>
      <c r="F7477" t="s">
        <v>56110</v>
      </c>
      <c r="G7477" t="s">
        <v>3906</v>
      </c>
      <c r="H7477">
        <v>2861.7</v>
      </c>
      <c r="I7477">
        <v>42.441099999999999</v>
      </c>
      <c r="J7477" t="s">
        <v>56111</v>
      </c>
      <c r="K7477" t="s">
        <v>56112</v>
      </c>
      <c r="L7477">
        <v>1314</v>
      </c>
      <c r="M7477">
        <v>0</v>
      </c>
      <c r="N7477" t="s">
        <v>39504</v>
      </c>
      <c r="O7477" t="s">
        <v>56113</v>
      </c>
    </row>
    <row r="7478" spans="1:17" x14ac:dyDescent="0.3">
      <c r="A7478" t="s">
        <v>56114</v>
      </c>
      <c r="B7478" t="s">
        <v>3923</v>
      </c>
      <c r="C7478" t="s">
        <v>56115</v>
      </c>
      <c r="D7478" t="s">
        <v>56116</v>
      </c>
      <c r="E7478" t="s">
        <v>56117</v>
      </c>
      <c r="F7478" t="s">
        <v>56118</v>
      </c>
      <c r="G7478" t="s">
        <v>3917</v>
      </c>
      <c r="H7478">
        <v>914.22400000000005</v>
      </c>
      <c r="I7478">
        <v>37.4</v>
      </c>
      <c r="K7478" t="s">
        <v>56119</v>
      </c>
      <c r="L7478">
        <v>77787</v>
      </c>
      <c r="M7478">
        <v>0</v>
      </c>
      <c r="N7478" t="s">
        <v>14714</v>
      </c>
      <c r="O7478" t="s">
        <v>56120</v>
      </c>
    </row>
    <row r="7479" spans="1:17" x14ac:dyDescent="0.3">
      <c r="A7479" t="s">
        <v>56121</v>
      </c>
      <c r="B7479" t="s">
        <v>3912</v>
      </c>
      <c r="C7479" t="s">
        <v>56122</v>
      </c>
      <c r="D7479" t="s">
        <v>56123</v>
      </c>
      <c r="E7479" t="s">
        <v>56124</v>
      </c>
      <c r="F7479" t="s">
        <v>56125</v>
      </c>
      <c r="G7479" t="s">
        <v>3989</v>
      </c>
      <c r="H7479">
        <v>29.978300000000001</v>
      </c>
      <c r="I7479">
        <v>38.1</v>
      </c>
      <c r="K7479" t="s">
        <v>56126</v>
      </c>
      <c r="L7479">
        <v>12599</v>
      </c>
      <c r="M7479">
        <v>0</v>
      </c>
      <c r="N7479" t="s">
        <v>14714</v>
      </c>
      <c r="O7479" t="s">
        <v>56127</v>
      </c>
    </row>
    <row r="7480" spans="1:17" x14ac:dyDescent="0.3">
      <c r="A7480" t="s">
        <v>56128</v>
      </c>
      <c r="B7480" t="s">
        <v>4347</v>
      </c>
      <c r="C7480" t="s">
        <v>56129</v>
      </c>
      <c r="D7480" t="s">
        <v>56130</v>
      </c>
      <c r="E7480" t="s">
        <v>56131</v>
      </c>
      <c r="F7480" t="s">
        <v>56132</v>
      </c>
      <c r="G7480" t="s">
        <v>3989</v>
      </c>
      <c r="H7480">
        <v>66.221000000000004</v>
      </c>
      <c r="I7480">
        <v>46.9</v>
      </c>
      <c r="K7480" t="s">
        <v>56133</v>
      </c>
      <c r="L7480">
        <v>12057</v>
      </c>
      <c r="M7480">
        <v>13651</v>
      </c>
      <c r="N7480" t="s">
        <v>14714</v>
      </c>
      <c r="O7480" t="s">
        <v>56134</v>
      </c>
    </row>
    <row r="7481" spans="1:17" x14ac:dyDescent="0.3">
      <c r="A7481" t="s">
        <v>56135</v>
      </c>
      <c r="B7481" t="s">
        <v>4347</v>
      </c>
      <c r="C7481" t="s">
        <v>56136</v>
      </c>
      <c r="D7481" t="s">
        <v>56137</v>
      </c>
      <c r="E7481" t="s">
        <v>56131</v>
      </c>
      <c r="F7481" t="s">
        <v>56138</v>
      </c>
      <c r="G7481" t="s">
        <v>3989</v>
      </c>
      <c r="H7481">
        <v>67.953500000000005</v>
      </c>
      <c r="I7481">
        <v>46.6</v>
      </c>
      <c r="K7481" t="s">
        <v>56139</v>
      </c>
      <c r="L7481">
        <v>14948</v>
      </c>
      <c r="M7481">
        <v>13728</v>
      </c>
      <c r="N7481" t="s">
        <v>14714</v>
      </c>
      <c r="O7481" t="s">
        <v>56140</v>
      </c>
    </row>
    <row r="7482" spans="1:17" x14ac:dyDescent="0.3">
      <c r="A7482" t="s">
        <v>56141</v>
      </c>
      <c r="B7482" t="s">
        <v>3923</v>
      </c>
      <c r="D7482" t="s">
        <v>56142</v>
      </c>
      <c r="E7482" t="s">
        <v>56143</v>
      </c>
      <c r="F7482" t="s">
        <v>56144</v>
      </c>
      <c r="G7482" t="s">
        <v>3917</v>
      </c>
      <c r="H7482">
        <v>1020.23</v>
      </c>
      <c r="I7482">
        <v>36.200000000000003</v>
      </c>
      <c r="K7482" t="s">
        <v>56145</v>
      </c>
      <c r="L7482">
        <v>276228</v>
      </c>
      <c r="M7482">
        <v>0</v>
      </c>
      <c r="N7482" t="s">
        <v>17979</v>
      </c>
      <c r="O7482" t="s">
        <v>56146</v>
      </c>
    </row>
    <row r="7483" spans="1:17" x14ac:dyDescent="0.3">
      <c r="A7483" t="s">
        <v>56147</v>
      </c>
      <c r="B7483" t="s">
        <v>3923</v>
      </c>
      <c r="D7483" t="s">
        <v>56148</v>
      </c>
      <c r="E7483" t="s">
        <v>56143</v>
      </c>
      <c r="F7483" t="s">
        <v>56149</v>
      </c>
      <c r="G7483" t="s">
        <v>3917</v>
      </c>
      <c r="H7483">
        <v>924.08900000000006</v>
      </c>
      <c r="I7483">
        <v>35.700000000000003</v>
      </c>
      <c r="K7483" t="s">
        <v>56150</v>
      </c>
      <c r="L7483">
        <v>350981</v>
      </c>
      <c r="M7483">
        <v>0</v>
      </c>
      <c r="N7483" t="s">
        <v>17979</v>
      </c>
      <c r="O7483" t="s">
        <v>56151</v>
      </c>
    </row>
    <row r="7484" spans="1:17" x14ac:dyDescent="0.3">
      <c r="A7484" t="s">
        <v>56152</v>
      </c>
      <c r="B7484" t="s">
        <v>3923</v>
      </c>
      <c r="D7484" t="s">
        <v>56153</v>
      </c>
      <c r="E7484" t="s">
        <v>56143</v>
      </c>
      <c r="F7484" t="s">
        <v>56154</v>
      </c>
      <c r="G7484" t="s">
        <v>3917</v>
      </c>
      <c r="H7484">
        <v>518.92999999999995</v>
      </c>
      <c r="I7484">
        <v>32.6</v>
      </c>
      <c r="K7484" t="s">
        <v>56155</v>
      </c>
      <c r="L7484">
        <v>89531</v>
      </c>
      <c r="M7484">
        <v>0</v>
      </c>
      <c r="N7484" t="s">
        <v>56156</v>
      </c>
      <c r="O7484" t="s">
        <v>56157</v>
      </c>
    </row>
    <row r="7485" spans="1:17" x14ac:dyDescent="0.3">
      <c r="A7485" t="s">
        <v>56158</v>
      </c>
      <c r="B7485" t="s">
        <v>3923</v>
      </c>
      <c r="D7485" t="s">
        <v>56159</v>
      </c>
      <c r="E7485" t="s">
        <v>56143</v>
      </c>
      <c r="F7485" t="s">
        <v>56160</v>
      </c>
      <c r="G7485" t="s">
        <v>3917</v>
      </c>
      <c r="H7485">
        <v>1591.33</v>
      </c>
      <c r="I7485">
        <v>37</v>
      </c>
      <c r="K7485" t="s">
        <v>56161</v>
      </c>
      <c r="L7485">
        <v>837892</v>
      </c>
      <c r="M7485">
        <v>0</v>
      </c>
      <c r="N7485" t="s">
        <v>17979</v>
      </c>
      <c r="O7485" t="s">
        <v>56162</v>
      </c>
    </row>
    <row r="7486" spans="1:17" x14ac:dyDescent="0.3">
      <c r="A7486" t="s">
        <v>56163</v>
      </c>
      <c r="B7486" t="s">
        <v>4226</v>
      </c>
      <c r="C7486" t="s">
        <v>56164</v>
      </c>
      <c r="D7486" t="s">
        <v>56165</v>
      </c>
      <c r="E7486" t="s">
        <v>56166</v>
      </c>
      <c r="F7486" t="s">
        <v>56167</v>
      </c>
      <c r="G7486" t="s">
        <v>3906</v>
      </c>
      <c r="H7486">
        <v>440.12400000000002</v>
      </c>
      <c r="I7486">
        <v>33.444800000000001</v>
      </c>
      <c r="J7486" t="s">
        <v>56168</v>
      </c>
      <c r="K7486" t="s">
        <v>56169</v>
      </c>
      <c r="L7486">
        <v>145</v>
      </c>
      <c r="M7486">
        <v>0</v>
      </c>
      <c r="N7486" t="s">
        <v>54537</v>
      </c>
      <c r="O7486" t="s">
        <v>56170</v>
      </c>
    </row>
    <row r="7487" spans="1:17" x14ac:dyDescent="0.3">
      <c r="A7487" t="s">
        <v>56171</v>
      </c>
      <c r="B7487" t="s">
        <v>4226</v>
      </c>
      <c r="C7487" t="s">
        <v>56172</v>
      </c>
      <c r="D7487" t="s">
        <v>56173</v>
      </c>
      <c r="E7487" t="s">
        <v>13946</v>
      </c>
      <c r="F7487" t="s">
        <v>56174</v>
      </c>
      <c r="G7487" t="s">
        <v>3989</v>
      </c>
      <c r="H7487">
        <v>241.17699999999999</v>
      </c>
      <c r="I7487">
        <v>34.700000000000003</v>
      </c>
      <c r="K7487" t="s">
        <v>56175</v>
      </c>
      <c r="L7487">
        <v>56421</v>
      </c>
      <c r="M7487">
        <v>0</v>
      </c>
      <c r="N7487" t="s">
        <v>13949</v>
      </c>
      <c r="O7487" t="s">
        <v>56176</v>
      </c>
    </row>
    <row r="7488" spans="1:17" x14ac:dyDescent="0.3">
      <c r="A7488" t="s">
        <v>56177</v>
      </c>
      <c r="B7488" t="s">
        <v>4226</v>
      </c>
      <c r="D7488" t="s">
        <v>56178</v>
      </c>
      <c r="E7488" t="s">
        <v>13946</v>
      </c>
      <c r="F7488" t="s">
        <v>56179</v>
      </c>
      <c r="G7488" t="s">
        <v>3989</v>
      </c>
      <c r="H7488">
        <v>276.80700000000002</v>
      </c>
      <c r="I7488">
        <v>35.9</v>
      </c>
      <c r="K7488" t="s">
        <v>56180</v>
      </c>
      <c r="L7488">
        <v>294070</v>
      </c>
      <c r="M7488">
        <v>0</v>
      </c>
      <c r="N7488" t="s">
        <v>13949</v>
      </c>
      <c r="O7488" t="s">
        <v>56181</v>
      </c>
    </row>
    <row r="7489" spans="1:15" x14ac:dyDescent="0.3">
      <c r="A7489" t="s">
        <v>56182</v>
      </c>
      <c r="B7489" t="s">
        <v>4226</v>
      </c>
      <c r="C7489" t="s">
        <v>56183</v>
      </c>
      <c r="D7489" t="s">
        <v>56184</v>
      </c>
      <c r="E7489" t="s">
        <v>13946</v>
      </c>
      <c r="F7489" t="s">
        <v>56185</v>
      </c>
      <c r="G7489" t="s">
        <v>3989</v>
      </c>
      <c r="H7489">
        <v>325.39400000000001</v>
      </c>
      <c r="I7489">
        <v>32.9</v>
      </c>
      <c r="K7489" t="s">
        <v>56186</v>
      </c>
      <c r="L7489">
        <v>103397</v>
      </c>
      <c r="M7489">
        <v>0</v>
      </c>
      <c r="N7489" t="s">
        <v>13949</v>
      </c>
      <c r="O7489" t="s">
        <v>56187</v>
      </c>
    </row>
    <row r="7490" spans="1:15" x14ac:dyDescent="0.3">
      <c r="A7490" t="s">
        <v>56188</v>
      </c>
      <c r="B7490" t="s">
        <v>4226</v>
      </c>
      <c r="C7490" t="s">
        <v>56189</v>
      </c>
      <c r="D7490" t="s">
        <v>56190</v>
      </c>
      <c r="E7490" t="s">
        <v>13946</v>
      </c>
      <c r="F7490" t="s">
        <v>56191</v>
      </c>
      <c r="G7490" t="s">
        <v>3989</v>
      </c>
      <c r="H7490">
        <v>407.97399999999999</v>
      </c>
      <c r="I7490">
        <v>35</v>
      </c>
      <c r="K7490" t="s">
        <v>56192</v>
      </c>
      <c r="L7490">
        <v>416783</v>
      </c>
      <c r="M7490">
        <v>0</v>
      </c>
      <c r="N7490" t="s">
        <v>13949</v>
      </c>
      <c r="O7490" t="s">
        <v>56193</v>
      </c>
    </row>
    <row r="7491" spans="1:15" x14ac:dyDescent="0.3">
      <c r="A7491" t="s">
        <v>56194</v>
      </c>
      <c r="B7491" t="s">
        <v>4226</v>
      </c>
      <c r="C7491" t="s">
        <v>56195</v>
      </c>
      <c r="D7491" t="s">
        <v>56196</v>
      </c>
      <c r="E7491" t="s">
        <v>13946</v>
      </c>
      <c r="F7491" t="s">
        <v>56197</v>
      </c>
      <c r="G7491" t="s">
        <v>3989</v>
      </c>
      <c r="H7491">
        <v>409.53699999999998</v>
      </c>
      <c r="I7491">
        <v>32.9</v>
      </c>
      <c r="K7491" t="s">
        <v>56198</v>
      </c>
      <c r="L7491">
        <v>444723</v>
      </c>
      <c r="M7491">
        <v>0</v>
      </c>
      <c r="N7491" t="s">
        <v>13949</v>
      </c>
      <c r="O7491" t="s">
        <v>56199</v>
      </c>
    </row>
    <row r="7492" spans="1:15" x14ac:dyDescent="0.3">
      <c r="A7492" t="s">
        <v>56200</v>
      </c>
      <c r="B7492" t="s">
        <v>4226</v>
      </c>
      <c r="D7492" t="s">
        <v>56201</v>
      </c>
      <c r="E7492" t="s">
        <v>13946</v>
      </c>
      <c r="F7492" t="s">
        <v>56202</v>
      </c>
      <c r="G7492" t="s">
        <v>3989</v>
      </c>
      <c r="H7492">
        <v>14.6837</v>
      </c>
      <c r="I7492">
        <v>35.700000000000003</v>
      </c>
      <c r="K7492" t="s">
        <v>56203</v>
      </c>
      <c r="L7492">
        <v>47470</v>
      </c>
      <c r="M7492">
        <v>0</v>
      </c>
      <c r="N7492" t="s">
        <v>13949</v>
      </c>
      <c r="O7492" t="s">
        <v>56204</v>
      </c>
    </row>
    <row r="7493" spans="1:15" x14ac:dyDescent="0.3">
      <c r="A7493" t="s">
        <v>56205</v>
      </c>
      <c r="B7493" t="s">
        <v>4226</v>
      </c>
      <c r="C7493" t="s">
        <v>56206</v>
      </c>
      <c r="D7493" t="s">
        <v>56207</v>
      </c>
      <c r="E7493" t="s">
        <v>13946</v>
      </c>
      <c r="F7493" t="s">
        <v>56208</v>
      </c>
      <c r="G7493" t="s">
        <v>3989</v>
      </c>
      <c r="H7493">
        <v>520.28300000000002</v>
      </c>
      <c r="I7493">
        <v>35.200000000000003</v>
      </c>
      <c r="K7493" t="s">
        <v>56209</v>
      </c>
      <c r="L7493">
        <v>559419</v>
      </c>
      <c r="M7493">
        <v>0</v>
      </c>
      <c r="N7493" t="s">
        <v>13949</v>
      </c>
      <c r="O7493" t="s">
        <v>56210</v>
      </c>
    </row>
    <row r="7494" spans="1:15" x14ac:dyDescent="0.3">
      <c r="A7494" t="s">
        <v>56211</v>
      </c>
      <c r="B7494" t="s">
        <v>4226</v>
      </c>
      <c r="C7494" t="s">
        <v>56212</v>
      </c>
      <c r="D7494" t="s">
        <v>56213</v>
      </c>
      <c r="E7494" t="s">
        <v>13946</v>
      </c>
      <c r="F7494" t="s">
        <v>56214</v>
      </c>
      <c r="G7494" t="s">
        <v>3989</v>
      </c>
      <c r="H7494">
        <v>331.53</v>
      </c>
      <c r="I7494">
        <v>33.5</v>
      </c>
      <c r="K7494" t="s">
        <v>56215</v>
      </c>
      <c r="L7494">
        <v>119381</v>
      </c>
      <c r="M7494">
        <v>0</v>
      </c>
      <c r="N7494" t="s">
        <v>13949</v>
      </c>
      <c r="O7494" t="s">
        <v>56216</v>
      </c>
    </row>
    <row r="7495" spans="1:15" x14ac:dyDescent="0.3">
      <c r="A7495" t="s">
        <v>56217</v>
      </c>
      <c r="B7495" t="s">
        <v>4226</v>
      </c>
      <c r="C7495" t="s">
        <v>56218</v>
      </c>
      <c r="D7495" t="s">
        <v>56219</v>
      </c>
      <c r="E7495" t="s">
        <v>13946</v>
      </c>
      <c r="F7495" t="s">
        <v>56220</v>
      </c>
      <c r="G7495" t="s">
        <v>3989</v>
      </c>
      <c r="H7495">
        <v>327.20299999999997</v>
      </c>
      <c r="I7495">
        <v>32.9</v>
      </c>
      <c r="K7495" t="s">
        <v>56221</v>
      </c>
      <c r="L7495">
        <v>128956</v>
      </c>
      <c r="M7495">
        <v>0</v>
      </c>
      <c r="N7495" t="s">
        <v>13949</v>
      </c>
      <c r="O7495" t="s">
        <v>56222</v>
      </c>
    </row>
    <row r="7496" spans="1:15" x14ac:dyDescent="0.3">
      <c r="A7496" t="s">
        <v>56223</v>
      </c>
      <c r="B7496" t="s">
        <v>4226</v>
      </c>
      <c r="D7496" t="s">
        <v>56224</v>
      </c>
      <c r="E7496" t="s">
        <v>13946</v>
      </c>
      <c r="F7496" t="s">
        <v>56225</v>
      </c>
      <c r="G7496" t="s">
        <v>3989</v>
      </c>
      <c r="H7496">
        <v>50.011299999999999</v>
      </c>
      <c r="I7496">
        <v>33.1</v>
      </c>
      <c r="K7496" t="s">
        <v>56226</v>
      </c>
      <c r="L7496">
        <v>159782</v>
      </c>
      <c r="M7496">
        <v>0</v>
      </c>
      <c r="N7496" t="s">
        <v>13949</v>
      </c>
      <c r="O7496" t="s">
        <v>56227</v>
      </c>
    </row>
    <row r="7497" spans="1:15" x14ac:dyDescent="0.3">
      <c r="A7497" t="s">
        <v>56228</v>
      </c>
      <c r="B7497" t="s">
        <v>4226</v>
      </c>
      <c r="D7497" t="s">
        <v>56229</v>
      </c>
      <c r="E7497" t="s">
        <v>13946</v>
      </c>
      <c r="F7497" t="s">
        <v>56230</v>
      </c>
      <c r="G7497" t="s">
        <v>3989</v>
      </c>
      <c r="H7497">
        <v>170.465</v>
      </c>
      <c r="I7497">
        <v>33.299999999999997</v>
      </c>
      <c r="K7497" t="s">
        <v>56231</v>
      </c>
      <c r="L7497">
        <v>473146</v>
      </c>
      <c r="M7497">
        <v>0</v>
      </c>
      <c r="N7497" t="s">
        <v>13949</v>
      </c>
      <c r="O7497" t="s">
        <v>56232</v>
      </c>
    </row>
    <row r="7498" spans="1:15" x14ac:dyDescent="0.3">
      <c r="A7498" t="s">
        <v>56233</v>
      </c>
      <c r="B7498" t="s">
        <v>4226</v>
      </c>
      <c r="C7498" t="s">
        <v>56234</v>
      </c>
      <c r="D7498" t="s">
        <v>56235</v>
      </c>
      <c r="E7498" t="s">
        <v>13946</v>
      </c>
      <c r="F7498" t="s">
        <v>56236</v>
      </c>
      <c r="G7498" t="s">
        <v>3989</v>
      </c>
      <c r="H7498">
        <v>668.22199999999998</v>
      </c>
      <c r="I7498">
        <v>32.9</v>
      </c>
      <c r="K7498" t="s">
        <v>56237</v>
      </c>
      <c r="L7498">
        <v>894827</v>
      </c>
      <c r="M7498">
        <v>0</v>
      </c>
      <c r="N7498" t="s">
        <v>13949</v>
      </c>
      <c r="O7498" t="s">
        <v>56238</v>
      </c>
    </row>
    <row r="7499" spans="1:15" x14ac:dyDescent="0.3">
      <c r="A7499" t="s">
        <v>56239</v>
      </c>
      <c r="B7499" t="s">
        <v>4226</v>
      </c>
      <c r="D7499" t="s">
        <v>56240</v>
      </c>
      <c r="E7499" t="s">
        <v>13946</v>
      </c>
      <c r="F7499" t="s">
        <v>56241</v>
      </c>
      <c r="G7499" t="s">
        <v>3989</v>
      </c>
      <c r="H7499">
        <v>310.37799999999999</v>
      </c>
      <c r="I7499">
        <v>35.6</v>
      </c>
      <c r="K7499" t="s">
        <v>56242</v>
      </c>
      <c r="L7499">
        <v>351356</v>
      </c>
      <c r="M7499">
        <v>0</v>
      </c>
      <c r="N7499" t="s">
        <v>13949</v>
      </c>
      <c r="O7499" t="s">
        <v>56243</v>
      </c>
    </row>
    <row r="7500" spans="1:15" x14ac:dyDescent="0.3">
      <c r="A7500" t="s">
        <v>56244</v>
      </c>
      <c r="B7500" t="s">
        <v>4226</v>
      </c>
      <c r="D7500" t="s">
        <v>56245</v>
      </c>
      <c r="E7500" t="s">
        <v>13946</v>
      </c>
      <c r="F7500" t="s">
        <v>56246</v>
      </c>
      <c r="G7500" t="s">
        <v>3989</v>
      </c>
      <c r="H7500">
        <v>253.25399999999999</v>
      </c>
      <c r="I7500">
        <v>34.799999999999997</v>
      </c>
      <c r="K7500" t="s">
        <v>56247</v>
      </c>
      <c r="L7500">
        <v>142900</v>
      </c>
      <c r="M7500">
        <v>0</v>
      </c>
      <c r="N7500" t="s">
        <v>13949</v>
      </c>
      <c r="O7500" t="s">
        <v>56248</v>
      </c>
    </row>
    <row r="7501" spans="1:15" x14ac:dyDescent="0.3">
      <c r="A7501" t="s">
        <v>56249</v>
      </c>
      <c r="B7501" t="s">
        <v>4226</v>
      </c>
      <c r="D7501" t="s">
        <v>56250</v>
      </c>
      <c r="E7501" t="s">
        <v>13946</v>
      </c>
      <c r="F7501" t="s">
        <v>56251</v>
      </c>
      <c r="G7501" t="s">
        <v>3989</v>
      </c>
      <c r="H7501">
        <v>28.5928</v>
      </c>
      <c r="I7501">
        <v>33.9</v>
      </c>
      <c r="K7501" t="s">
        <v>56252</v>
      </c>
      <c r="L7501">
        <v>91004</v>
      </c>
      <c r="M7501">
        <v>0</v>
      </c>
      <c r="N7501" t="s">
        <v>13949</v>
      </c>
      <c r="O7501" t="s">
        <v>56253</v>
      </c>
    </row>
    <row r="7502" spans="1:15" x14ac:dyDescent="0.3">
      <c r="A7502" t="s">
        <v>56254</v>
      </c>
      <c r="B7502" t="s">
        <v>4226</v>
      </c>
      <c r="D7502" t="s">
        <v>56255</v>
      </c>
      <c r="E7502" t="s">
        <v>13946</v>
      </c>
      <c r="F7502" t="s">
        <v>56256</v>
      </c>
      <c r="G7502" t="s">
        <v>3989</v>
      </c>
      <c r="H7502">
        <v>364.43799999999999</v>
      </c>
      <c r="I7502">
        <v>34.6</v>
      </c>
      <c r="K7502" t="s">
        <v>56257</v>
      </c>
      <c r="L7502">
        <v>458189</v>
      </c>
      <c r="M7502">
        <v>0</v>
      </c>
      <c r="N7502" t="s">
        <v>13949</v>
      </c>
      <c r="O7502" t="s">
        <v>56258</v>
      </c>
    </row>
    <row r="7503" spans="1:15" x14ac:dyDescent="0.3">
      <c r="A7503" t="s">
        <v>56259</v>
      </c>
      <c r="B7503" t="s">
        <v>4226</v>
      </c>
      <c r="D7503" t="s">
        <v>56260</v>
      </c>
      <c r="E7503" t="s">
        <v>13946</v>
      </c>
      <c r="F7503" t="s">
        <v>56261</v>
      </c>
      <c r="G7503" t="s">
        <v>3989</v>
      </c>
      <c r="H7503">
        <v>60.472299999999997</v>
      </c>
      <c r="I7503">
        <v>35.1</v>
      </c>
      <c r="K7503" t="s">
        <v>56262</v>
      </c>
      <c r="L7503">
        <v>185611</v>
      </c>
      <c r="M7503">
        <v>0</v>
      </c>
      <c r="N7503" t="s">
        <v>13949</v>
      </c>
      <c r="O7503" t="s">
        <v>56263</v>
      </c>
    </row>
    <row r="7504" spans="1:15" x14ac:dyDescent="0.3">
      <c r="A7504" t="s">
        <v>56264</v>
      </c>
      <c r="B7504" t="s">
        <v>4226</v>
      </c>
      <c r="D7504" t="s">
        <v>56265</v>
      </c>
      <c r="E7504" t="s">
        <v>13946</v>
      </c>
      <c r="F7504" t="s">
        <v>56266</v>
      </c>
      <c r="G7504" t="s">
        <v>3989</v>
      </c>
      <c r="H7504">
        <v>143.816</v>
      </c>
      <c r="I7504">
        <v>33.200000000000003</v>
      </c>
      <c r="K7504" t="s">
        <v>56267</v>
      </c>
      <c r="L7504">
        <v>376813</v>
      </c>
      <c r="M7504">
        <v>0</v>
      </c>
      <c r="N7504" t="s">
        <v>13949</v>
      </c>
      <c r="O7504" t="s">
        <v>56268</v>
      </c>
    </row>
    <row r="7505" spans="1:17" x14ac:dyDescent="0.3">
      <c r="A7505" t="s">
        <v>56269</v>
      </c>
      <c r="B7505" t="s">
        <v>4226</v>
      </c>
      <c r="D7505" t="s">
        <v>56270</v>
      </c>
      <c r="E7505" t="s">
        <v>13946</v>
      </c>
      <c r="F7505" t="s">
        <v>56271</v>
      </c>
      <c r="G7505" t="s">
        <v>3989</v>
      </c>
      <c r="H7505">
        <v>83.9602</v>
      </c>
      <c r="I7505">
        <v>33.4</v>
      </c>
      <c r="K7505" t="s">
        <v>56272</v>
      </c>
      <c r="L7505">
        <v>43273</v>
      </c>
      <c r="M7505">
        <v>0</v>
      </c>
      <c r="N7505" t="s">
        <v>13949</v>
      </c>
      <c r="O7505" t="s">
        <v>56273</v>
      </c>
    </row>
    <row r="7506" spans="1:17" x14ac:dyDescent="0.3">
      <c r="A7506" t="s">
        <v>56274</v>
      </c>
      <c r="B7506" t="s">
        <v>4226</v>
      </c>
      <c r="D7506" t="s">
        <v>56275</v>
      </c>
      <c r="E7506" t="s">
        <v>13946</v>
      </c>
      <c r="F7506" t="s">
        <v>56276</v>
      </c>
      <c r="G7506" t="s">
        <v>3989</v>
      </c>
      <c r="H7506">
        <v>185.84399999999999</v>
      </c>
      <c r="I7506">
        <v>34</v>
      </c>
      <c r="K7506" t="s">
        <v>56277</v>
      </c>
      <c r="L7506">
        <v>430379</v>
      </c>
      <c r="M7506">
        <v>0</v>
      </c>
      <c r="N7506" t="s">
        <v>13949</v>
      </c>
      <c r="O7506" t="s">
        <v>56278</v>
      </c>
    </row>
    <row r="7507" spans="1:17" x14ac:dyDescent="0.3">
      <c r="A7507" t="s">
        <v>56279</v>
      </c>
      <c r="B7507" t="s">
        <v>4226</v>
      </c>
      <c r="D7507" t="s">
        <v>56280</v>
      </c>
      <c r="E7507" t="s">
        <v>13946</v>
      </c>
      <c r="F7507" t="s">
        <v>56281</v>
      </c>
      <c r="G7507" t="s">
        <v>3989</v>
      </c>
      <c r="H7507">
        <v>5.0123899999999999</v>
      </c>
      <c r="I7507">
        <v>36.700000000000003</v>
      </c>
      <c r="K7507" t="s">
        <v>56282</v>
      </c>
      <c r="L7507">
        <v>11643</v>
      </c>
      <c r="M7507">
        <v>0</v>
      </c>
      <c r="N7507" t="s">
        <v>13949</v>
      </c>
      <c r="O7507" t="s">
        <v>56283</v>
      </c>
    </row>
    <row r="7508" spans="1:17" x14ac:dyDescent="0.3">
      <c r="A7508" t="s">
        <v>56284</v>
      </c>
      <c r="B7508" t="s">
        <v>4226</v>
      </c>
      <c r="C7508" t="s">
        <v>56285</v>
      </c>
      <c r="D7508" t="s">
        <v>56286</v>
      </c>
      <c r="E7508" t="s">
        <v>56287</v>
      </c>
      <c r="F7508" t="s">
        <v>56288</v>
      </c>
      <c r="G7508" t="s">
        <v>3917</v>
      </c>
      <c r="H7508">
        <v>636.54</v>
      </c>
      <c r="I7508">
        <v>36.200000000000003</v>
      </c>
      <c r="K7508" t="s">
        <v>56289</v>
      </c>
      <c r="L7508">
        <v>466</v>
      </c>
      <c r="M7508">
        <v>0</v>
      </c>
      <c r="N7508" t="s">
        <v>9799</v>
      </c>
      <c r="O7508" t="s">
        <v>56290</v>
      </c>
    </row>
    <row r="7509" spans="1:17" x14ac:dyDescent="0.3">
      <c r="A7509" t="s">
        <v>56291</v>
      </c>
      <c r="B7509" t="s">
        <v>3984</v>
      </c>
      <c r="C7509" t="s">
        <v>56292</v>
      </c>
      <c r="D7509" t="s">
        <v>56293</v>
      </c>
      <c r="E7509" t="s">
        <v>56294</v>
      </c>
      <c r="F7509" t="s">
        <v>56295</v>
      </c>
      <c r="G7509" t="s">
        <v>3917</v>
      </c>
      <c r="H7509">
        <v>33.3307</v>
      </c>
      <c r="I7509">
        <v>49.379100000000001</v>
      </c>
      <c r="J7509" t="s">
        <v>56296</v>
      </c>
      <c r="K7509" t="s">
        <v>56297</v>
      </c>
      <c r="L7509">
        <v>24</v>
      </c>
      <c r="M7509">
        <v>11299</v>
      </c>
      <c r="N7509" t="s">
        <v>38490</v>
      </c>
      <c r="O7509" t="s">
        <v>56298</v>
      </c>
      <c r="P7509" t="s">
        <v>56299</v>
      </c>
      <c r="Q7509">
        <v>25</v>
      </c>
    </row>
    <row r="7510" spans="1:17" x14ac:dyDescent="0.3">
      <c r="A7510" t="s">
        <v>56300</v>
      </c>
      <c r="B7510" t="s">
        <v>4226</v>
      </c>
      <c r="C7510" t="s">
        <v>56301</v>
      </c>
      <c r="D7510" t="s">
        <v>56302</v>
      </c>
      <c r="E7510" t="s">
        <v>56303</v>
      </c>
      <c r="F7510" t="s">
        <v>56304</v>
      </c>
      <c r="G7510" t="s">
        <v>3917</v>
      </c>
      <c r="H7510">
        <v>669.26</v>
      </c>
      <c r="I7510">
        <v>30.6</v>
      </c>
      <c r="K7510" t="s">
        <v>56305</v>
      </c>
      <c r="L7510">
        <v>1935</v>
      </c>
      <c r="M7510">
        <v>0</v>
      </c>
      <c r="N7510" t="s">
        <v>9799</v>
      </c>
      <c r="O7510" t="s">
        <v>56306</v>
      </c>
    </row>
    <row r="7511" spans="1:17" x14ac:dyDescent="0.3">
      <c r="A7511" t="s">
        <v>56307</v>
      </c>
      <c r="B7511" t="s">
        <v>3923</v>
      </c>
      <c r="C7511" t="s">
        <v>56308</v>
      </c>
      <c r="D7511" t="s">
        <v>56309</v>
      </c>
      <c r="E7511" t="s">
        <v>56310</v>
      </c>
      <c r="F7511" t="s">
        <v>56311</v>
      </c>
      <c r="G7511" t="s">
        <v>3917</v>
      </c>
      <c r="H7511">
        <v>751.91800000000001</v>
      </c>
      <c r="I7511">
        <v>35.799999999999997</v>
      </c>
      <c r="K7511" t="s">
        <v>56312</v>
      </c>
      <c r="L7511">
        <v>3636</v>
      </c>
      <c r="M7511">
        <v>0</v>
      </c>
      <c r="N7511" t="s">
        <v>9799</v>
      </c>
      <c r="O7511" t="s">
        <v>56313</v>
      </c>
    </row>
    <row r="7512" spans="1:17" x14ac:dyDescent="0.3">
      <c r="A7512" t="s">
        <v>56314</v>
      </c>
      <c r="B7512" t="s">
        <v>4226</v>
      </c>
      <c r="C7512" t="s">
        <v>56315</v>
      </c>
      <c r="D7512" t="s">
        <v>56316</v>
      </c>
      <c r="E7512" t="s">
        <v>56317</v>
      </c>
      <c r="F7512" t="s">
        <v>56318</v>
      </c>
      <c r="G7512" t="s">
        <v>3989</v>
      </c>
      <c r="H7512">
        <v>1731.95</v>
      </c>
      <c r="I7512">
        <v>34.6</v>
      </c>
      <c r="K7512" t="s">
        <v>56319</v>
      </c>
      <c r="L7512">
        <v>10033</v>
      </c>
      <c r="M7512">
        <v>40565</v>
      </c>
      <c r="N7512" t="s">
        <v>9799</v>
      </c>
      <c r="O7512" t="s">
        <v>56320</v>
      </c>
    </row>
    <row r="7513" spans="1:17" x14ac:dyDescent="0.3">
      <c r="A7513" t="s">
        <v>56321</v>
      </c>
      <c r="B7513" t="s">
        <v>3984</v>
      </c>
      <c r="C7513" t="s">
        <v>56322</v>
      </c>
      <c r="D7513" t="s">
        <v>56323</v>
      </c>
      <c r="E7513" t="s">
        <v>56324</v>
      </c>
      <c r="F7513" t="s">
        <v>56325</v>
      </c>
      <c r="G7513" t="s">
        <v>3917</v>
      </c>
      <c r="H7513">
        <v>13.917299999999999</v>
      </c>
      <c r="I7513">
        <v>41.4</v>
      </c>
      <c r="K7513" t="s">
        <v>56326</v>
      </c>
      <c r="L7513">
        <v>259</v>
      </c>
      <c r="M7513">
        <v>0</v>
      </c>
      <c r="N7513" t="s">
        <v>10483</v>
      </c>
      <c r="O7513" t="s">
        <v>56327</v>
      </c>
      <c r="Q7513">
        <v>25</v>
      </c>
    </row>
    <row r="7514" spans="1:17" x14ac:dyDescent="0.3">
      <c r="A7514" t="s">
        <v>56328</v>
      </c>
      <c r="B7514" t="s">
        <v>3984</v>
      </c>
      <c r="C7514" t="s">
        <v>56329</v>
      </c>
      <c r="D7514" t="s">
        <v>56330</v>
      </c>
      <c r="E7514" t="s">
        <v>56324</v>
      </c>
      <c r="F7514" t="s">
        <v>56331</v>
      </c>
      <c r="G7514" t="s">
        <v>3917</v>
      </c>
      <c r="H7514">
        <v>10.3489</v>
      </c>
      <c r="I7514">
        <v>63</v>
      </c>
      <c r="K7514" t="s">
        <v>56332</v>
      </c>
      <c r="L7514">
        <v>1417</v>
      </c>
      <c r="M7514">
        <v>0</v>
      </c>
      <c r="N7514" t="s">
        <v>10483</v>
      </c>
      <c r="O7514" t="s">
        <v>56333</v>
      </c>
    </row>
    <row r="7515" spans="1:17" x14ac:dyDescent="0.3">
      <c r="A7515" t="s">
        <v>56334</v>
      </c>
      <c r="B7515" t="s">
        <v>3984</v>
      </c>
      <c r="C7515" t="s">
        <v>56335</v>
      </c>
      <c r="D7515" t="s">
        <v>56336</v>
      </c>
      <c r="E7515" t="s">
        <v>56324</v>
      </c>
      <c r="F7515" t="s">
        <v>56337</v>
      </c>
      <c r="G7515" t="s">
        <v>3917</v>
      </c>
      <c r="H7515">
        <v>14.416700000000001</v>
      </c>
      <c r="I7515">
        <v>34.299999999999997</v>
      </c>
      <c r="K7515" t="s">
        <v>56338</v>
      </c>
      <c r="L7515">
        <v>2806</v>
      </c>
      <c r="M7515">
        <v>0</v>
      </c>
      <c r="N7515" t="s">
        <v>10483</v>
      </c>
      <c r="O7515" t="s">
        <v>56339</v>
      </c>
    </row>
    <row r="7516" spans="1:17" x14ac:dyDescent="0.3">
      <c r="A7516" t="s">
        <v>56340</v>
      </c>
      <c r="B7516" t="s">
        <v>3984</v>
      </c>
      <c r="C7516" t="s">
        <v>56341</v>
      </c>
      <c r="D7516" t="s">
        <v>56342</v>
      </c>
      <c r="E7516" t="s">
        <v>56324</v>
      </c>
      <c r="F7516" t="s">
        <v>56343</v>
      </c>
      <c r="G7516" t="s">
        <v>3917</v>
      </c>
      <c r="H7516">
        <v>10.358000000000001</v>
      </c>
      <c r="I7516">
        <v>55.2</v>
      </c>
      <c r="K7516" t="s">
        <v>56344</v>
      </c>
      <c r="L7516">
        <v>506</v>
      </c>
      <c r="M7516">
        <v>0</v>
      </c>
      <c r="N7516" t="s">
        <v>10483</v>
      </c>
      <c r="O7516" t="s">
        <v>56345</v>
      </c>
      <c r="Q7516">
        <v>25</v>
      </c>
    </row>
    <row r="7517" spans="1:17" x14ac:dyDescent="0.3">
      <c r="A7517" t="s">
        <v>56346</v>
      </c>
      <c r="B7517" t="s">
        <v>4226</v>
      </c>
      <c r="C7517" t="s">
        <v>56347</v>
      </c>
      <c r="D7517" t="s">
        <v>56348</v>
      </c>
      <c r="E7517" t="s">
        <v>56349</v>
      </c>
      <c r="F7517" t="s">
        <v>56350</v>
      </c>
      <c r="G7517" t="s">
        <v>3917</v>
      </c>
      <c r="H7517">
        <v>147.399</v>
      </c>
      <c r="I7517">
        <v>30.8</v>
      </c>
      <c r="K7517" t="s">
        <v>56351</v>
      </c>
      <c r="L7517">
        <v>1636</v>
      </c>
      <c r="M7517">
        <v>0</v>
      </c>
      <c r="N7517" t="s">
        <v>10483</v>
      </c>
      <c r="O7517" t="s">
        <v>56352</v>
      </c>
    </row>
    <row r="7518" spans="1:17" x14ac:dyDescent="0.3">
      <c r="A7518" t="s">
        <v>56353</v>
      </c>
      <c r="B7518" t="s">
        <v>3984</v>
      </c>
      <c r="C7518" t="s">
        <v>56354</v>
      </c>
      <c r="D7518" t="s">
        <v>56355</v>
      </c>
      <c r="E7518" t="s">
        <v>56356</v>
      </c>
      <c r="F7518" t="s">
        <v>56357</v>
      </c>
      <c r="G7518" t="s">
        <v>3989</v>
      </c>
      <c r="H7518">
        <v>23.7745</v>
      </c>
      <c r="I7518">
        <v>47.2</v>
      </c>
      <c r="K7518" t="s">
        <v>56358</v>
      </c>
      <c r="L7518">
        <v>15</v>
      </c>
      <c r="M7518">
        <v>0</v>
      </c>
      <c r="N7518" t="s">
        <v>13320</v>
      </c>
      <c r="O7518" t="s">
        <v>56359</v>
      </c>
    </row>
    <row r="7519" spans="1:17" x14ac:dyDescent="0.3">
      <c r="A7519" t="s">
        <v>56360</v>
      </c>
      <c r="B7519" t="s">
        <v>3984</v>
      </c>
      <c r="C7519" t="s">
        <v>56361</v>
      </c>
      <c r="D7519" t="s">
        <v>56362</v>
      </c>
      <c r="E7519" t="s">
        <v>37280</v>
      </c>
      <c r="F7519" t="s">
        <v>56363</v>
      </c>
      <c r="G7519" t="s">
        <v>3989</v>
      </c>
      <c r="H7519">
        <v>27.728899999999999</v>
      </c>
      <c r="I7519">
        <v>51.7</v>
      </c>
      <c r="K7519" t="s">
        <v>56364</v>
      </c>
      <c r="L7519">
        <v>1136</v>
      </c>
      <c r="M7519">
        <v>7917</v>
      </c>
      <c r="N7519" t="s">
        <v>13320</v>
      </c>
      <c r="O7519" t="s">
        <v>56365</v>
      </c>
    </row>
    <row r="7520" spans="1:17" x14ac:dyDescent="0.3">
      <c r="A7520" t="s">
        <v>56366</v>
      </c>
      <c r="B7520" t="s">
        <v>3984</v>
      </c>
      <c r="C7520" t="s">
        <v>56367</v>
      </c>
      <c r="D7520" t="s">
        <v>56368</v>
      </c>
      <c r="E7520" t="s">
        <v>37280</v>
      </c>
      <c r="F7520" t="s">
        <v>56369</v>
      </c>
      <c r="G7520" t="s">
        <v>3989</v>
      </c>
      <c r="H7520">
        <v>27.635999999999999</v>
      </c>
      <c r="I7520">
        <v>51.6</v>
      </c>
      <c r="K7520" t="s">
        <v>56370</v>
      </c>
      <c r="L7520">
        <v>1304</v>
      </c>
      <c r="M7520">
        <v>7818</v>
      </c>
      <c r="N7520" t="s">
        <v>13320</v>
      </c>
      <c r="O7520" t="s">
        <v>56371</v>
      </c>
    </row>
    <row r="7521" spans="1:15" x14ac:dyDescent="0.3">
      <c r="A7521" t="s">
        <v>56372</v>
      </c>
      <c r="B7521" t="s">
        <v>3984</v>
      </c>
      <c r="C7521" t="s">
        <v>56373</v>
      </c>
      <c r="D7521" t="s">
        <v>56374</v>
      </c>
      <c r="E7521" t="s">
        <v>37280</v>
      </c>
      <c r="F7521" t="s">
        <v>56375</v>
      </c>
      <c r="G7521" t="s">
        <v>3989</v>
      </c>
      <c r="H7521">
        <v>27.795200000000001</v>
      </c>
      <c r="I7521">
        <v>51.7</v>
      </c>
      <c r="K7521" t="s">
        <v>56376</v>
      </c>
      <c r="L7521">
        <v>1144</v>
      </c>
      <c r="M7521">
        <v>7857</v>
      </c>
      <c r="N7521" t="s">
        <v>13320</v>
      </c>
      <c r="O7521" t="s">
        <v>56377</v>
      </c>
    </row>
    <row r="7522" spans="1:15" x14ac:dyDescent="0.3">
      <c r="A7522" t="s">
        <v>56378</v>
      </c>
      <c r="B7522" t="s">
        <v>3984</v>
      </c>
      <c r="C7522" t="s">
        <v>56379</v>
      </c>
      <c r="D7522" t="s">
        <v>56380</v>
      </c>
      <c r="E7522" t="s">
        <v>37280</v>
      </c>
      <c r="F7522" t="s">
        <v>56381</v>
      </c>
      <c r="G7522" t="s">
        <v>3989</v>
      </c>
      <c r="H7522">
        <v>26.646699999999999</v>
      </c>
      <c r="I7522">
        <v>51.7</v>
      </c>
      <c r="K7522" t="s">
        <v>56382</v>
      </c>
      <c r="L7522">
        <v>1921</v>
      </c>
      <c r="M7522">
        <v>7558</v>
      </c>
      <c r="N7522" t="s">
        <v>13320</v>
      </c>
      <c r="O7522" t="s">
        <v>56383</v>
      </c>
    </row>
    <row r="7523" spans="1:15" x14ac:dyDescent="0.3">
      <c r="A7523" t="s">
        <v>56384</v>
      </c>
      <c r="B7523" t="s">
        <v>3984</v>
      </c>
      <c r="C7523" t="s">
        <v>56385</v>
      </c>
      <c r="D7523" t="s">
        <v>56386</v>
      </c>
      <c r="E7523" t="s">
        <v>37280</v>
      </c>
      <c r="F7523" t="s">
        <v>56387</v>
      </c>
      <c r="G7523" t="s">
        <v>3989</v>
      </c>
      <c r="H7523">
        <v>37.712600000000002</v>
      </c>
      <c r="I7523">
        <v>42.5</v>
      </c>
      <c r="K7523" t="s">
        <v>56388</v>
      </c>
      <c r="L7523">
        <v>1781</v>
      </c>
      <c r="M7523">
        <v>7994</v>
      </c>
      <c r="N7523" t="s">
        <v>13320</v>
      </c>
      <c r="O7523" t="s">
        <v>56389</v>
      </c>
    </row>
    <row r="7524" spans="1:15" x14ac:dyDescent="0.3">
      <c r="A7524" t="s">
        <v>56390</v>
      </c>
      <c r="B7524" t="s">
        <v>3984</v>
      </c>
      <c r="C7524" t="s">
        <v>56391</v>
      </c>
      <c r="D7524" t="s">
        <v>56392</v>
      </c>
      <c r="E7524" t="s">
        <v>37280</v>
      </c>
      <c r="F7524" t="s">
        <v>56393</v>
      </c>
      <c r="G7524" t="s">
        <v>3989</v>
      </c>
      <c r="H7524">
        <v>32.978900000000003</v>
      </c>
      <c r="I7524">
        <v>44.9</v>
      </c>
      <c r="K7524" t="s">
        <v>56394</v>
      </c>
      <c r="L7524">
        <v>829</v>
      </c>
      <c r="M7524">
        <v>7823</v>
      </c>
      <c r="N7524" t="s">
        <v>13320</v>
      </c>
      <c r="O7524" t="s">
        <v>56395</v>
      </c>
    </row>
    <row r="7525" spans="1:15" x14ac:dyDescent="0.3">
      <c r="A7525" t="s">
        <v>56396</v>
      </c>
      <c r="B7525" t="s">
        <v>3984</v>
      </c>
      <c r="C7525" t="s">
        <v>56397</v>
      </c>
      <c r="D7525" t="s">
        <v>56398</v>
      </c>
      <c r="E7525" t="s">
        <v>37280</v>
      </c>
      <c r="F7525" t="s">
        <v>56399</v>
      </c>
      <c r="G7525" t="s">
        <v>3989</v>
      </c>
      <c r="H7525">
        <v>33.417400000000001</v>
      </c>
      <c r="I7525">
        <v>44.8</v>
      </c>
      <c r="K7525" t="s">
        <v>56400</v>
      </c>
      <c r="L7525">
        <v>1773</v>
      </c>
      <c r="M7525">
        <v>8165</v>
      </c>
      <c r="N7525" t="s">
        <v>13320</v>
      </c>
      <c r="O7525" t="s">
        <v>56401</v>
      </c>
    </row>
    <row r="7526" spans="1:15" x14ac:dyDescent="0.3">
      <c r="A7526" t="s">
        <v>56402</v>
      </c>
      <c r="B7526" t="s">
        <v>3984</v>
      </c>
      <c r="C7526" t="s">
        <v>56403</v>
      </c>
      <c r="D7526" t="s">
        <v>56404</v>
      </c>
      <c r="E7526" t="s">
        <v>37280</v>
      </c>
      <c r="F7526" t="s">
        <v>56405</v>
      </c>
      <c r="G7526" t="s">
        <v>3989</v>
      </c>
      <c r="H7526">
        <v>35.6357</v>
      </c>
      <c r="I7526">
        <v>44.4</v>
      </c>
      <c r="K7526" t="s">
        <v>56406</v>
      </c>
      <c r="L7526">
        <v>3660</v>
      </c>
      <c r="M7526">
        <v>8092</v>
      </c>
      <c r="N7526" t="s">
        <v>13320</v>
      </c>
      <c r="O7526" t="s">
        <v>56407</v>
      </c>
    </row>
    <row r="7527" spans="1:15" x14ac:dyDescent="0.3">
      <c r="A7527" t="s">
        <v>56408</v>
      </c>
      <c r="B7527" t="s">
        <v>3984</v>
      </c>
      <c r="C7527" t="s">
        <v>56409</v>
      </c>
      <c r="D7527" t="s">
        <v>56410</v>
      </c>
      <c r="E7527" t="s">
        <v>37280</v>
      </c>
      <c r="F7527" t="s">
        <v>56411</v>
      </c>
      <c r="G7527" t="s">
        <v>3989</v>
      </c>
      <c r="H7527">
        <v>28.432400000000001</v>
      </c>
      <c r="I7527">
        <v>51.6</v>
      </c>
      <c r="K7527" t="s">
        <v>56412</v>
      </c>
      <c r="L7527">
        <v>1166</v>
      </c>
      <c r="M7527">
        <v>7935</v>
      </c>
      <c r="N7527" t="s">
        <v>13320</v>
      </c>
      <c r="O7527" t="s">
        <v>56413</v>
      </c>
    </row>
    <row r="7528" spans="1:15" x14ac:dyDescent="0.3">
      <c r="A7528" t="s">
        <v>56414</v>
      </c>
      <c r="B7528" t="s">
        <v>3984</v>
      </c>
      <c r="C7528" t="s">
        <v>56415</v>
      </c>
      <c r="D7528" t="s">
        <v>56416</v>
      </c>
      <c r="E7528" t="s">
        <v>37280</v>
      </c>
      <c r="F7528" t="s">
        <v>56417</v>
      </c>
      <c r="G7528" t="s">
        <v>3989</v>
      </c>
      <c r="H7528">
        <v>31.203700000000001</v>
      </c>
      <c r="I7528">
        <v>51.5</v>
      </c>
      <c r="K7528" t="s">
        <v>56418</v>
      </c>
      <c r="L7528">
        <v>1003</v>
      </c>
      <c r="M7528">
        <v>8173</v>
      </c>
      <c r="N7528" t="s">
        <v>13320</v>
      </c>
      <c r="O7528" t="s">
        <v>56419</v>
      </c>
    </row>
    <row r="7529" spans="1:15" x14ac:dyDescent="0.3">
      <c r="A7529" t="s">
        <v>56420</v>
      </c>
      <c r="B7529" t="s">
        <v>3984</v>
      </c>
      <c r="C7529" t="s">
        <v>56421</v>
      </c>
      <c r="D7529" t="s">
        <v>56422</v>
      </c>
      <c r="E7529" t="s">
        <v>37280</v>
      </c>
      <c r="F7529" t="s">
        <v>56423</v>
      </c>
      <c r="G7529" t="s">
        <v>3989</v>
      </c>
      <c r="H7529">
        <v>28.658999999999999</v>
      </c>
      <c r="I7529">
        <v>51.6</v>
      </c>
      <c r="K7529" t="s">
        <v>56424</v>
      </c>
      <c r="L7529">
        <v>1068</v>
      </c>
      <c r="M7529">
        <v>8112</v>
      </c>
      <c r="N7529" t="s">
        <v>13320</v>
      </c>
      <c r="O7529" t="s">
        <v>56425</v>
      </c>
    </row>
    <row r="7530" spans="1:15" x14ac:dyDescent="0.3">
      <c r="A7530" t="s">
        <v>56426</v>
      </c>
      <c r="B7530" t="s">
        <v>3984</v>
      </c>
      <c r="C7530" t="s">
        <v>56427</v>
      </c>
      <c r="D7530" t="s">
        <v>56428</v>
      </c>
      <c r="E7530" t="s">
        <v>37280</v>
      </c>
      <c r="F7530" t="s">
        <v>56429</v>
      </c>
      <c r="G7530" t="s">
        <v>3989</v>
      </c>
      <c r="H7530">
        <v>28.940100000000001</v>
      </c>
      <c r="I7530">
        <v>51.4</v>
      </c>
      <c r="K7530" t="s">
        <v>56430</v>
      </c>
      <c r="L7530">
        <v>1404</v>
      </c>
      <c r="M7530">
        <v>8101</v>
      </c>
      <c r="N7530" t="s">
        <v>13320</v>
      </c>
      <c r="O7530" t="s">
        <v>56431</v>
      </c>
    </row>
    <row r="7531" spans="1:15" x14ac:dyDescent="0.3">
      <c r="A7531" t="s">
        <v>56432</v>
      </c>
      <c r="B7531" t="s">
        <v>3984</v>
      </c>
      <c r="C7531" t="s">
        <v>56433</v>
      </c>
      <c r="D7531" t="s">
        <v>56434</v>
      </c>
      <c r="E7531" t="s">
        <v>37280</v>
      </c>
      <c r="F7531" t="s">
        <v>56435</v>
      </c>
      <c r="G7531" t="s">
        <v>3989</v>
      </c>
      <c r="H7531">
        <v>28.765000000000001</v>
      </c>
      <c r="I7531">
        <v>51.4</v>
      </c>
      <c r="K7531" t="s">
        <v>56436</v>
      </c>
      <c r="L7531">
        <v>1689</v>
      </c>
      <c r="M7531">
        <v>8110</v>
      </c>
      <c r="N7531" t="s">
        <v>13320</v>
      </c>
      <c r="O7531" t="s">
        <v>56437</v>
      </c>
    </row>
    <row r="7532" spans="1:15" x14ac:dyDescent="0.3">
      <c r="A7532" t="s">
        <v>56438</v>
      </c>
      <c r="B7532" t="s">
        <v>3984</v>
      </c>
      <c r="C7532" t="s">
        <v>56439</v>
      </c>
      <c r="D7532" t="s">
        <v>56440</v>
      </c>
      <c r="E7532" t="s">
        <v>37280</v>
      </c>
      <c r="F7532" t="s">
        <v>56441</v>
      </c>
      <c r="G7532" t="s">
        <v>3989</v>
      </c>
      <c r="H7532">
        <v>28.693999999999999</v>
      </c>
      <c r="I7532">
        <v>51.4</v>
      </c>
      <c r="K7532" t="s">
        <v>56442</v>
      </c>
      <c r="L7532">
        <v>1728</v>
      </c>
      <c r="M7532">
        <v>8042</v>
      </c>
      <c r="N7532" t="s">
        <v>13320</v>
      </c>
      <c r="O7532" t="s">
        <v>56443</v>
      </c>
    </row>
    <row r="7533" spans="1:15" x14ac:dyDescent="0.3">
      <c r="A7533" t="s">
        <v>56444</v>
      </c>
      <c r="B7533" t="s">
        <v>3984</v>
      </c>
      <c r="C7533" t="s">
        <v>56445</v>
      </c>
      <c r="D7533" t="s">
        <v>56446</v>
      </c>
      <c r="E7533" t="s">
        <v>37280</v>
      </c>
      <c r="F7533" t="s">
        <v>56447</v>
      </c>
      <c r="G7533" t="s">
        <v>3989</v>
      </c>
      <c r="H7533">
        <v>31.1387</v>
      </c>
      <c r="I7533">
        <v>51.4</v>
      </c>
      <c r="K7533" t="s">
        <v>56448</v>
      </c>
      <c r="L7533">
        <v>1072</v>
      </c>
      <c r="M7533">
        <v>8207</v>
      </c>
      <c r="N7533" t="s">
        <v>13320</v>
      </c>
      <c r="O7533" t="s">
        <v>56449</v>
      </c>
    </row>
    <row r="7534" spans="1:15" x14ac:dyDescent="0.3">
      <c r="A7534" t="s">
        <v>56450</v>
      </c>
      <c r="B7534" t="s">
        <v>3984</v>
      </c>
      <c r="C7534" t="s">
        <v>56451</v>
      </c>
      <c r="D7534" t="s">
        <v>56452</v>
      </c>
      <c r="E7534" t="s">
        <v>37280</v>
      </c>
      <c r="F7534" t="s">
        <v>56453</v>
      </c>
      <c r="G7534" t="s">
        <v>3989</v>
      </c>
      <c r="H7534">
        <v>30.889600000000002</v>
      </c>
      <c r="I7534">
        <v>51.4</v>
      </c>
      <c r="K7534" t="s">
        <v>56454</v>
      </c>
      <c r="L7534">
        <v>1223</v>
      </c>
      <c r="M7534">
        <v>8331</v>
      </c>
      <c r="N7534" t="s">
        <v>13320</v>
      </c>
      <c r="O7534" t="s">
        <v>56455</v>
      </c>
    </row>
    <row r="7535" spans="1:15" x14ac:dyDescent="0.3">
      <c r="A7535" t="s">
        <v>56456</v>
      </c>
      <c r="B7535" t="s">
        <v>3984</v>
      </c>
      <c r="C7535" t="s">
        <v>56457</v>
      </c>
      <c r="D7535" t="s">
        <v>56458</v>
      </c>
      <c r="E7535" t="s">
        <v>37280</v>
      </c>
      <c r="F7535" t="s">
        <v>56459</v>
      </c>
      <c r="G7535" t="s">
        <v>3989</v>
      </c>
      <c r="H7535">
        <v>43.472099999999998</v>
      </c>
      <c r="I7535">
        <v>41.5</v>
      </c>
      <c r="K7535" t="s">
        <v>56460</v>
      </c>
      <c r="L7535">
        <v>4772</v>
      </c>
      <c r="M7535">
        <v>7699</v>
      </c>
      <c r="N7535" t="s">
        <v>13320</v>
      </c>
      <c r="O7535" t="s">
        <v>56461</v>
      </c>
    </row>
    <row r="7536" spans="1:15" x14ac:dyDescent="0.3">
      <c r="A7536" t="s">
        <v>56462</v>
      </c>
      <c r="B7536" t="s">
        <v>3984</v>
      </c>
      <c r="C7536" t="s">
        <v>56463</v>
      </c>
      <c r="D7536" t="s">
        <v>56464</v>
      </c>
      <c r="E7536" t="s">
        <v>37280</v>
      </c>
      <c r="F7536" t="s">
        <v>56465</v>
      </c>
      <c r="G7536" t="s">
        <v>3989</v>
      </c>
      <c r="H7536">
        <v>28.784300000000002</v>
      </c>
      <c r="I7536">
        <v>51.6</v>
      </c>
      <c r="K7536" t="s">
        <v>56466</v>
      </c>
      <c r="L7536">
        <v>1075</v>
      </c>
      <c r="M7536">
        <v>7924</v>
      </c>
      <c r="N7536" t="s">
        <v>13320</v>
      </c>
      <c r="O7536" t="s">
        <v>56467</v>
      </c>
    </row>
    <row r="7537" spans="1:15" x14ac:dyDescent="0.3">
      <c r="A7537" t="s">
        <v>56468</v>
      </c>
      <c r="B7537" t="s">
        <v>3984</v>
      </c>
      <c r="C7537" t="s">
        <v>56469</v>
      </c>
      <c r="D7537" t="s">
        <v>56470</v>
      </c>
      <c r="E7537" t="s">
        <v>37280</v>
      </c>
      <c r="F7537" t="s">
        <v>56471</v>
      </c>
      <c r="G7537" t="s">
        <v>3989</v>
      </c>
      <c r="H7537">
        <v>30.771899999999999</v>
      </c>
      <c r="I7537">
        <v>51.4</v>
      </c>
      <c r="K7537" t="s">
        <v>56472</v>
      </c>
      <c r="L7537">
        <v>1239</v>
      </c>
      <c r="M7537">
        <v>8264</v>
      </c>
      <c r="N7537" t="s">
        <v>13320</v>
      </c>
      <c r="O7537" t="s">
        <v>56473</v>
      </c>
    </row>
    <row r="7538" spans="1:15" x14ac:dyDescent="0.3">
      <c r="A7538" t="s">
        <v>56474</v>
      </c>
      <c r="B7538" t="s">
        <v>3984</v>
      </c>
      <c r="C7538" t="s">
        <v>56475</v>
      </c>
      <c r="D7538" t="s">
        <v>56476</v>
      </c>
      <c r="E7538" t="s">
        <v>37280</v>
      </c>
      <c r="F7538" t="s">
        <v>56477</v>
      </c>
      <c r="G7538" t="s">
        <v>3989</v>
      </c>
      <c r="H7538">
        <v>31.185099999999998</v>
      </c>
      <c r="I7538">
        <v>51.4</v>
      </c>
      <c r="K7538" t="s">
        <v>56478</v>
      </c>
      <c r="L7538">
        <v>1508</v>
      </c>
      <c r="M7538">
        <v>8442</v>
      </c>
      <c r="N7538" t="s">
        <v>13320</v>
      </c>
      <c r="O7538" t="s">
        <v>56479</v>
      </c>
    </row>
    <row r="7539" spans="1:15" x14ac:dyDescent="0.3">
      <c r="A7539" t="s">
        <v>56480</v>
      </c>
      <c r="B7539" t="s">
        <v>3984</v>
      </c>
      <c r="C7539" t="s">
        <v>56481</v>
      </c>
      <c r="D7539" t="s">
        <v>56482</v>
      </c>
      <c r="E7539" t="s">
        <v>37280</v>
      </c>
      <c r="F7539" t="s">
        <v>56483</v>
      </c>
      <c r="G7539" t="s">
        <v>3989</v>
      </c>
      <c r="H7539">
        <v>41.063699999999997</v>
      </c>
      <c r="I7539">
        <v>42.1</v>
      </c>
      <c r="K7539" t="s">
        <v>56484</v>
      </c>
      <c r="L7539">
        <v>5300</v>
      </c>
      <c r="M7539">
        <v>8747</v>
      </c>
      <c r="N7539" t="s">
        <v>13320</v>
      </c>
      <c r="O7539" t="s">
        <v>56485</v>
      </c>
    </row>
    <row r="7540" spans="1:15" x14ac:dyDescent="0.3">
      <c r="A7540" t="s">
        <v>56486</v>
      </c>
      <c r="B7540" t="s">
        <v>3984</v>
      </c>
      <c r="C7540" t="s">
        <v>56487</v>
      </c>
      <c r="D7540" t="s">
        <v>56488</v>
      </c>
      <c r="E7540" t="s">
        <v>37280</v>
      </c>
      <c r="F7540" t="s">
        <v>56489</v>
      </c>
      <c r="G7540" t="s">
        <v>3989</v>
      </c>
      <c r="H7540">
        <v>45.904000000000003</v>
      </c>
      <c r="I7540">
        <v>40.4</v>
      </c>
      <c r="K7540" t="s">
        <v>56490</v>
      </c>
      <c r="L7540">
        <v>5068</v>
      </c>
      <c r="M7540">
        <v>8618</v>
      </c>
      <c r="N7540" t="s">
        <v>13320</v>
      </c>
      <c r="O7540" t="s">
        <v>56491</v>
      </c>
    </row>
    <row r="7541" spans="1:15" x14ac:dyDescent="0.3">
      <c r="A7541" t="s">
        <v>56492</v>
      </c>
      <c r="B7541" t="s">
        <v>4226</v>
      </c>
      <c r="D7541" t="s">
        <v>56493</v>
      </c>
      <c r="E7541" t="s">
        <v>56494</v>
      </c>
      <c r="F7541" t="s">
        <v>56495</v>
      </c>
      <c r="G7541" t="s">
        <v>3989</v>
      </c>
      <c r="H7541">
        <v>165.93100000000001</v>
      </c>
      <c r="I7541">
        <v>40.198799999999999</v>
      </c>
      <c r="J7541" t="s">
        <v>56496</v>
      </c>
      <c r="K7541" t="s">
        <v>56497</v>
      </c>
      <c r="L7541">
        <v>80</v>
      </c>
      <c r="M7541">
        <v>0</v>
      </c>
      <c r="N7541" t="s">
        <v>56498</v>
      </c>
      <c r="O7541" t="s">
        <v>56499</v>
      </c>
    </row>
    <row r="7542" spans="1:15" x14ac:dyDescent="0.3">
      <c r="A7542" t="s">
        <v>56500</v>
      </c>
      <c r="B7542" t="s">
        <v>4226</v>
      </c>
      <c r="D7542" t="s">
        <v>56501</v>
      </c>
      <c r="E7542" t="s">
        <v>56494</v>
      </c>
      <c r="F7542" t="s">
        <v>56502</v>
      </c>
      <c r="G7542" t="s">
        <v>3917</v>
      </c>
      <c r="H7542">
        <v>211.47800000000001</v>
      </c>
      <c r="I7542">
        <v>37.299599999999998</v>
      </c>
      <c r="J7542" t="s">
        <v>56503</v>
      </c>
      <c r="K7542" t="s">
        <v>56504</v>
      </c>
      <c r="L7542">
        <v>143</v>
      </c>
      <c r="M7542">
        <v>0</v>
      </c>
      <c r="N7542" t="s">
        <v>56498</v>
      </c>
      <c r="O7542" t="s">
        <v>56505</v>
      </c>
    </row>
    <row r="7543" spans="1:15" x14ac:dyDescent="0.3">
      <c r="A7543" t="s">
        <v>56506</v>
      </c>
      <c r="B7543" t="s">
        <v>4226</v>
      </c>
      <c r="D7543" t="s">
        <v>56507</v>
      </c>
      <c r="E7543" t="s">
        <v>56508</v>
      </c>
      <c r="F7543" t="s">
        <v>56509</v>
      </c>
      <c r="G7543" t="s">
        <v>3989</v>
      </c>
      <c r="H7543">
        <v>272.01499999999999</v>
      </c>
      <c r="I7543">
        <v>36.299999999999997</v>
      </c>
      <c r="K7543" t="s">
        <v>56510</v>
      </c>
      <c r="L7543">
        <v>4687</v>
      </c>
      <c r="M7543">
        <v>0</v>
      </c>
      <c r="N7543" t="s">
        <v>9799</v>
      </c>
      <c r="O7543" t="s">
        <v>56511</v>
      </c>
    </row>
    <row r="7544" spans="1:15" x14ac:dyDescent="0.3">
      <c r="A7544" t="s">
        <v>56512</v>
      </c>
      <c r="B7544" t="s">
        <v>3984</v>
      </c>
      <c r="C7544" t="s">
        <v>56513</v>
      </c>
      <c r="D7544" t="s">
        <v>56514</v>
      </c>
      <c r="E7544" t="s">
        <v>56515</v>
      </c>
      <c r="F7544" t="s">
        <v>56516</v>
      </c>
      <c r="G7544" t="s">
        <v>3917</v>
      </c>
      <c r="H7544">
        <v>30.406099999999999</v>
      </c>
      <c r="I7544">
        <v>50.3</v>
      </c>
      <c r="K7544" t="s">
        <v>56517</v>
      </c>
      <c r="L7544">
        <v>673</v>
      </c>
      <c r="M7544">
        <v>8173</v>
      </c>
      <c r="N7544" t="s">
        <v>25966</v>
      </c>
      <c r="O7544" t="s">
        <v>56518</v>
      </c>
    </row>
    <row r="7545" spans="1:15" x14ac:dyDescent="0.3">
      <c r="A7545" t="s">
        <v>56519</v>
      </c>
      <c r="B7545" t="s">
        <v>4226</v>
      </c>
      <c r="C7545" t="s">
        <v>56520</v>
      </c>
      <c r="D7545" t="s">
        <v>56521</v>
      </c>
      <c r="E7545" t="s">
        <v>13946</v>
      </c>
      <c r="F7545" t="s">
        <v>56522</v>
      </c>
      <c r="G7545" t="s">
        <v>3989</v>
      </c>
      <c r="H7545">
        <v>292.34399999999999</v>
      </c>
      <c r="I7545">
        <v>35.799999999999997</v>
      </c>
      <c r="K7545" t="s">
        <v>56523</v>
      </c>
      <c r="L7545">
        <v>301906</v>
      </c>
      <c r="M7545">
        <v>0</v>
      </c>
      <c r="N7545" t="s">
        <v>13949</v>
      </c>
      <c r="O7545" t="s">
        <v>56524</v>
      </c>
    </row>
    <row r="7546" spans="1:15" x14ac:dyDescent="0.3">
      <c r="A7546" t="s">
        <v>56525</v>
      </c>
      <c r="B7546" t="s">
        <v>4226</v>
      </c>
      <c r="C7546" t="s">
        <v>56526</v>
      </c>
      <c r="D7546" t="s">
        <v>56527</v>
      </c>
      <c r="E7546" t="s">
        <v>13946</v>
      </c>
      <c r="F7546" t="s">
        <v>56528</v>
      </c>
      <c r="G7546" t="s">
        <v>3989</v>
      </c>
      <c r="H7546">
        <v>335.209</v>
      </c>
      <c r="I7546">
        <v>34.700000000000003</v>
      </c>
      <c r="K7546" t="s">
        <v>56529</v>
      </c>
      <c r="L7546">
        <v>301576</v>
      </c>
      <c r="M7546">
        <v>0</v>
      </c>
      <c r="N7546" t="s">
        <v>13949</v>
      </c>
      <c r="O7546" t="s">
        <v>56530</v>
      </c>
    </row>
    <row r="7547" spans="1:15" x14ac:dyDescent="0.3">
      <c r="A7547" t="s">
        <v>56531</v>
      </c>
      <c r="B7547" t="s">
        <v>4226</v>
      </c>
      <c r="D7547" t="s">
        <v>56532</v>
      </c>
      <c r="E7547" t="s">
        <v>56533</v>
      </c>
      <c r="F7547" t="s">
        <v>56534</v>
      </c>
      <c r="G7547" t="s">
        <v>3917</v>
      </c>
      <c r="H7547">
        <v>373.11700000000002</v>
      </c>
      <c r="I7547">
        <v>29.1</v>
      </c>
      <c r="K7547" t="s">
        <v>56535</v>
      </c>
      <c r="L7547">
        <v>13656</v>
      </c>
      <c r="M7547">
        <v>0</v>
      </c>
      <c r="N7547" t="s">
        <v>56498</v>
      </c>
      <c r="O7547" t="s">
        <v>56536</v>
      </c>
    </row>
    <row r="7548" spans="1:15" x14ac:dyDescent="0.3">
      <c r="A7548" t="s">
        <v>56537</v>
      </c>
      <c r="B7548" t="s">
        <v>4226</v>
      </c>
      <c r="C7548" t="s">
        <v>56538</v>
      </c>
      <c r="D7548" t="s">
        <v>56539</v>
      </c>
      <c r="E7548" t="s">
        <v>13946</v>
      </c>
      <c r="F7548" t="s">
        <v>56540</v>
      </c>
      <c r="G7548" t="s">
        <v>3989</v>
      </c>
      <c r="H7548">
        <v>340.71899999999999</v>
      </c>
      <c r="I7548">
        <v>36</v>
      </c>
      <c r="K7548" t="s">
        <v>56541</v>
      </c>
      <c r="L7548">
        <v>515924</v>
      </c>
      <c r="M7548">
        <v>0</v>
      </c>
      <c r="N7548" t="s">
        <v>13949</v>
      </c>
      <c r="O7548" t="s">
        <v>56542</v>
      </c>
    </row>
    <row r="7549" spans="1:15" x14ac:dyDescent="0.3">
      <c r="A7549" t="s">
        <v>56543</v>
      </c>
      <c r="B7549" t="s">
        <v>4226</v>
      </c>
      <c r="D7549" t="s">
        <v>56544</v>
      </c>
      <c r="E7549" t="s">
        <v>13946</v>
      </c>
      <c r="F7549" t="s">
        <v>56545</v>
      </c>
      <c r="G7549" t="s">
        <v>3989</v>
      </c>
      <c r="H7549">
        <v>358.21699999999998</v>
      </c>
      <c r="I7549">
        <v>37</v>
      </c>
      <c r="K7549" t="s">
        <v>56546</v>
      </c>
      <c r="L7549">
        <v>532116</v>
      </c>
      <c r="M7549">
        <v>0</v>
      </c>
      <c r="N7549" t="s">
        <v>13949</v>
      </c>
      <c r="O7549" t="s">
        <v>56547</v>
      </c>
    </row>
    <row r="7550" spans="1:15" x14ac:dyDescent="0.3">
      <c r="A7550" t="s">
        <v>56548</v>
      </c>
      <c r="B7550" t="s">
        <v>4226</v>
      </c>
      <c r="C7550" t="s">
        <v>56549</v>
      </c>
      <c r="D7550" t="s">
        <v>56550</v>
      </c>
      <c r="E7550" t="s">
        <v>13946</v>
      </c>
      <c r="F7550" t="s">
        <v>56551</v>
      </c>
      <c r="G7550" t="s">
        <v>3989</v>
      </c>
      <c r="H7550">
        <v>391.702</v>
      </c>
      <c r="I7550">
        <v>37.200000000000003</v>
      </c>
      <c r="K7550" t="s">
        <v>56552</v>
      </c>
      <c r="L7550">
        <v>538377</v>
      </c>
      <c r="M7550">
        <v>0</v>
      </c>
      <c r="N7550" t="s">
        <v>13949</v>
      </c>
      <c r="O7550" t="s">
        <v>56553</v>
      </c>
    </row>
    <row r="7551" spans="1:15" x14ac:dyDescent="0.3">
      <c r="A7551" t="s">
        <v>56554</v>
      </c>
      <c r="B7551" t="s">
        <v>4226</v>
      </c>
      <c r="C7551" t="s">
        <v>56555</v>
      </c>
      <c r="D7551" t="s">
        <v>56556</v>
      </c>
      <c r="E7551" t="s">
        <v>13946</v>
      </c>
      <c r="F7551" t="s">
        <v>56557</v>
      </c>
      <c r="G7551" t="s">
        <v>3989</v>
      </c>
      <c r="H7551">
        <v>259.80099999999999</v>
      </c>
      <c r="I7551">
        <v>36.5</v>
      </c>
      <c r="K7551" t="s">
        <v>56558</v>
      </c>
      <c r="L7551">
        <v>580733</v>
      </c>
      <c r="M7551">
        <v>0</v>
      </c>
      <c r="N7551" t="s">
        <v>13949</v>
      </c>
      <c r="O7551" t="s">
        <v>56559</v>
      </c>
    </row>
    <row r="7552" spans="1:15" x14ac:dyDescent="0.3">
      <c r="A7552" t="s">
        <v>56560</v>
      </c>
      <c r="B7552" t="s">
        <v>4226</v>
      </c>
      <c r="C7552" t="s">
        <v>56561</v>
      </c>
      <c r="D7552" t="s">
        <v>56562</v>
      </c>
      <c r="E7552" t="s">
        <v>13946</v>
      </c>
      <c r="F7552" t="s">
        <v>56563</v>
      </c>
      <c r="G7552" t="s">
        <v>3989</v>
      </c>
      <c r="H7552">
        <v>360.70699999999999</v>
      </c>
      <c r="I7552">
        <v>36.799999999999997</v>
      </c>
      <c r="K7552" t="s">
        <v>56564</v>
      </c>
      <c r="L7552">
        <v>560854</v>
      </c>
      <c r="M7552">
        <v>0</v>
      </c>
      <c r="N7552" t="s">
        <v>13949</v>
      </c>
      <c r="O7552" t="s">
        <v>56565</v>
      </c>
    </row>
    <row r="7553" spans="1:15" x14ac:dyDescent="0.3">
      <c r="A7553" t="s">
        <v>56566</v>
      </c>
      <c r="B7553" t="s">
        <v>4443</v>
      </c>
      <c r="C7553" t="s">
        <v>56567</v>
      </c>
      <c r="D7553" t="s">
        <v>56568</v>
      </c>
      <c r="E7553" t="s">
        <v>56569</v>
      </c>
      <c r="F7553" t="s">
        <v>56570</v>
      </c>
      <c r="G7553" t="s">
        <v>3906</v>
      </c>
      <c r="H7553">
        <v>2426.37</v>
      </c>
      <c r="I7553">
        <v>41.753700000000002</v>
      </c>
      <c r="J7553" t="s">
        <v>56571</v>
      </c>
      <c r="K7553" t="s">
        <v>56572</v>
      </c>
      <c r="L7553">
        <v>46</v>
      </c>
      <c r="M7553">
        <v>0</v>
      </c>
      <c r="N7553" t="s">
        <v>14714</v>
      </c>
      <c r="O7553" t="s">
        <v>56573</v>
      </c>
    </row>
    <row r="7554" spans="1:15" x14ac:dyDescent="0.3">
      <c r="A7554" t="s">
        <v>56574</v>
      </c>
      <c r="B7554" t="s">
        <v>4226</v>
      </c>
      <c r="D7554" t="s">
        <v>56575</v>
      </c>
      <c r="E7554" t="s">
        <v>56576</v>
      </c>
      <c r="F7554" t="s">
        <v>56577</v>
      </c>
      <c r="G7554" t="s">
        <v>3906</v>
      </c>
      <c r="H7554">
        <v>436.49700000000001</v>
      </c>
      <c r="I7554">
        <v>36.51</v>
      </c>
      <c r="J7554" t="s">
        <v>56578</v>
      </c>
      <c r="L7554">
        <v>14</v>
      </c>
      <c r="M7554">
        <v>0</v>
      </c>
      <c r="N7554" t="s">
        <v>10291</v>
      </c>
      <c r="O7554" t="s">
        <v>56579</v>
      </c>
    </row>
    <row r="7555" spans="1:15" x14ac:dyDescent="0.3">
      <c r="A7555" t="s">
        <v>56580</v>
      </c>
      <c r="B7555" t="s">
        <v>4226</v>
      </c>
      <c r="D7555" t="s">
        <v>56581</v>
      </c>
      <c r="E7555" t="s">
        <v>56582</v>
      </c>
      <c r="F7555" t="s">
        <v>56583</v>
      </c>
      <c r="G7555" t="s">
        <v>3906</v>
      </c>
      <c r="H7555">
        <v>448.85300000000001</v>
      </c>
      <c r="I7555">
        <v>37.076599999999999</v>
      </c>
      <c r="J7555" t="s">
        <v>56584</v>
      </c>
      <c r="K7555" t="s">
        <v>56585</v>
      </c>
      <c r="L7555">
        <v>43</v>
      </c>
      <c r="M7555">
        <v>0</v>
      </c>
      <c r="N7555" t="s">
        <v>10291</v>
      </c>
      <c r="O7555" t="s">
        <v>56586</v>
      </c>
    </row>
    <row r="7556" spans="1:15" x14ac:dyDescent="0.3">
      <c r="A7556" t="s">
        <v>56587</v>
      </c>
      <c r="B7556" t="s">
        <v>4267</v>
      </c>
      <c r="D7556" t="s">
        <v>56588</v>
      </c>
      <c r="E7556" t="s">
        <v>56589</v>
      </c>
      <c r="F7556" t="s">
        <v>56590</v>
      </c>
      <c r="G7556" t="s">
        <v>3906</v>
      </c>
      <c r="H7556">
        <v>2780.16</v>
      </c>
      <c r="I7556">
        <v>33.479999999999997</v>
      </c>
      <c r="J7556" t="s">
        <v>56591</v>
      </c>
      <c r="K7556" t="s">
        <v>56592</v>
      </c>
      <c r="L7556">
        <v>437</v>
      </c>
      <c r="M7556">
        <v>0</v>
      </c>
      <c r="N7556" t="s">
        <v>10291</v>
      </c>
      <c r="O7556" t="s">
        <v>56593</v>
      </c>
    </row>
    <row r="7557" spans="1:15" x14ac:dyDescent="0.3">
      <c r="A7557" t="s">
        <v>56594</v>
      </c>
      <c r="B7557" t="s">
        <v>4635</v>
      </c>
      <c r="D7557" t="s">
        <v>56595</v>
      </c>
      <c r="E7557" t="s">
        <v>56596</v>
      </c>
      <c r="F7557" t="s">
        <v>56597</v>
      </c>
      <c r="G7557" t="s">
        <v>3906</v>
      </c>
      <c r="H7557">
        <v>1177.79</v>
      </c>
      <c r="I7557">
        <v>41.933100000000003</v>
      </c>
      <c r="J7557" t="s">
        <v>56598</v>
      </c>
      <c r="K7557" t="s">
        <v>56599</v>
      </c>
      <c r="L7557">
        <v>121</v>
      </c>
      <c r="M7557">
        <v>0</v>
      </c>
      <c r="N7557" t="s">
        <v>10291</v>
      </c>
      <c r="O7557" t="s">
        <v>56600</v>
      </c>
    </row>
    <row r="7558" spans="1:15" x14ac:dyDescent="0.3">
      <c r="A7558" t="s">
        <v>56601</v>
      </c>
      <c r="B7558" t="s">
        <v>4226</v>
      </c>
      <c r="D7558" t="s">
        <v>56602</v>
      </c>
      <c r="E7558" t="s">
        <v>56603</v>
      </c>
      <c r="F7558" t="s">
        <v>56604</v>
      </c>
      <c r="G7558" t="s">
        <v>3906</v>
      </c>
      <c r="H7558">
        <v>400.56900000000002</v>
      </c>
      <c r="I7558">
        <v>36.0533</v>
      </c>
      <c r="J7558" t="s">
        <v>56605</v>
      </c>
      <c r="L7558">
        <v>32</v>
      </c>
      <c r="M7558">
        <v>0</v>
      </c>
      <c r="N7558" t="s">
        <v>10291</v>
      </c>
      <c r="O7558" t="s">
        <v>56606</v>
      </c>
    </row>
    <row r="7559" spans="1:15" x14ac:dyDescent="0.3">
      <c r="A7559" t="s">
        <v>56607</v>
      </c>
      <c r="B7559" t="s">
        <v>4226</v>
      </c>
      <c r="D7559" t="s">
        <v>56608</v>
      </c>
      <c r="E7559" t="s">
        <v>56609</v>
      </c>
      <c r="F7559" t="s">
        <v>56610</v>
      </c>
      <c r="G7559" t="s">
        <v>3906</v>
      </c>
      <c r="H7559">
        <v>233.60400000000001</v>
      </c>
      <c r="I7559">
        <v>41.540999999999997</v>
      </c>
      <c r="J7559" t="s">
        <v>56611</v>
      </c>
      <c r="K7559" t="s">
        <v>56612</v>
      </c>
      <c r="L7559">
        <v>194</v>
      </c>
      <c r="M7559">
        <v>0</v>
      </c>
      <c r="N7559" t="s">
        <v>10291</v>
      </c>
      <c r="O7559" t="s">
        <v>56613</v>
      </c>
    </row>
    <row r="7560" spans="1:15" x14ac:dyDescent="0.3">
      <c r="A7560" t="s">
        <v>56614</v>
      </c>
      <c r="B7560" t="s">
        <v>4226</v>
      </c>
      <c r="D7560" t="s">
        <v>56615</v>
      </c>
      <c r="E7560" t="s">
        <v>56616</v>
      </c>
      <c r="F7560" t="s">
        <v>56617</v>
      </c>
      <c r="G7560" t="s">
        <v>3906</v>
      </c>
      <c r="H7560">
        <v>686.90300000000002</v>
      </c>
      <c r="I7560">
        <v>34.920999999999999</v>
      </c>
      <c r="J7560" t="s">
        <v>56618</v>
      </c>
      <c r="K7560" t="s">
        <v>56619</v>
      </c>
      <c r="L7560">
        <v>37</v>
      </c>
      <c r="M7560">
        <v>0</v>
      </c>
      <c r="N7560" t="s">
        <v>10291</v>
      </c>
      <c r="O7560" t="s">
        <v>56620</v>
      </c>
    </row>
    <row r="7561" spans="1:15" x14ac:dyDescent="0.3">
      <c r="A7561" t="s">
        <v>56621</v>
      </c>
      <c r="B7561" t="s">
        <v>4347</v>
      </c>
      <c r="C7561" t="s">
        <v>56622</v>
      </c>
      <c r="D7561" t="s">
        <v>56623</v>
      </c>
      <c r="E7561" t="s">
        <v>56624</v>
      </c>
      <c r="F7561" t="s">
        <v>56625</v>
      </c>
      <c r="G7561" t="s">
        <v>3989</v>
      </c>
      <c r="H7561">
        <v>55.833100000000002</v>
      </c>
      <c r="I7561">
        <v>49.9</v>
      </c>
      <c r="K7561" t="s">
        <v>56626</v>
      </c>
      <c r="L7561">
        <v>126</v>
      </c>
      <c r="M7561">
        <v>13195</v>
      </c>
      <c r="N7561" t="s">
        <v>10430</v>
      </c>
      <c r="O7561" t="s">
        <v>56627</v>
      </c>
    </row>
    <row r="7562" spans="1:15" x14ac:dyDescent="0.3">
      <c r="A7562" t="s">
        <v>56628</v>
      </c>
      <c r="B7562" t="s">
        <v>4226</v>
      </c>
      <c r="C7562" t="s">
        <v>56629</v>
      </c>
      <c r="D7562" t="s">
        <v>56630</v>
      </c>
      <c r="E7562" t="s">
        <v>56631</v>
      </c>
      <c r="F7562" t="s">
        <v>56632</v>
      </c>
      <c r="G7562" t="s">
        <v>3906</v>
      </c>
      <c r="H7562">
        <v>85.8369</v>
      </c>
      <c r="I7562">
        <v>33.7791</v>
      </c>
      <c r="J7562" t="s">
        <v>56633</v>
      </c>
      <c r="K7562" t="s">
        <v>56634</v>
      </c>
      <c r="L7562">
        <v>112</v>
      </c>
      <c r="M7562">
        <v>0</v>
      </c>
      <c r="N7562" t="s">
        <v>10430</v>
      </c>
      <c r="O7562" t="s">
        <v>56635</v>
      </c>
    </row>
    <row r="7563" spans="1:15" x14ac:dyDescent="0.3">
      <c r="A7563" t="s">
        <v>56636</v>
      </c>
      <c r="B7563" t="s">
        <v>4226</v>
      </c>
      <c r="C7563" t="s">
        <v>56637</v>
      </c>
      <c r="D7563" t="s">
        <v>56638</v>
      </c>
      <c r="E7563" t="s">
        <v>56639</v>
      </c>
      <c r="F7563" t="s">
        <v>56640</v>
      </c>
      <c r="G7563" t="s">
        <v>3917</v>
      </c>
      <c r="H7563">
        <v>286.93200000000002</v>
      </c>
      <c r="I7563">
        <v>31.6</v>
      </c>
      <c r="K7563" t="s">
        <v>56641</v>
      </c>
      <c r="L7563">
        <v>66933</v>
      </c>
      <c r="M7563">
        <v>0</v>
      </c>
      <c r="N7563" t="s">
        <v>10430</v>
      </c>
      <c r="O7563" t="s">
        <v>56642</v>
      </c>
    </row>
    <row r="7564" spans="1:15" x14ac:dyDescent="0.3">
      <c r="A7564" t="s">
        <v>56643</v>
      </c>
      <c r="B7564" t="s">
        <v>3984</v>
      </c>
      <c r="C7564" t="s">
        <v>56644</v>
      </c>
      <c r="D7564" t="s">
        <v>56645</v>
      </c>
      <c r="E7564" t="s">
        <v>56646</v>
      </c>
      <c r="F7564" t="s">
        <v>56647</v>
      </c>
      <c r="G7564" t="s">
        <v>3989</v>
      </c>
      <c r="H7564">
        <v>43.749200000000002</v>
      </c>
      <c r="I7564">
        <v>47</v>
      </c>
      <c r="K7564" t="s">
        <v>56648</v>
      </c>
      <c r="L7564">
        <v>18</v>
      </c>
      <c r="M7564">
        <v>0</v>
      </c>
      <c r="N7564" t="s">
        <v>8089</v>
      </c>
      <c r="O7564" t="s">
        <v>56649</v>
      </c>
    </row>
    <row r="7565" spans="1:15" x14ac:dyDescent="0.3">
      <c r="A7565" t="s">
        <v>56650</v>
      </c>
      <c r="B7565" t="s">
        <v>4367</v>
      </c>
      <c r="C7565" t="s">
        <v>56651</v>
      </c>
      <c r="D7565" t="s">
        <v>56652</v>
      </c>
      <c r="E7565" t="s">
        <v>56653</v>
      </c>
      <c r="F7565" t="s">
        <v>56654</v>
      </c>
      <c r="G7565" t="s">
        <v>3917</v>
      </c>
      <c r="H7565">
        <v>1043.05</v>
      </c>
      <c r="I7565">
        <v>41.7</v>
      </c>
      <c r="K7565" t="s">
        <v>56655</v>
      </c>
      <c r="L7565">
        <v>3052</v>
      </c>
      <c r="M7565">
        <v>0</v>
      </c>
      <c r="N7565" t="s">
        <v>8089</v>
      </c>
      <c r="O7565" t="s">
        <v>56656</v>
      </c>
    </row>
    <row r="7566" spans="1:15" x14ac:dyDescent="0.3">
      <c r="A7566" t="s">
        <v>56657</v>
      </c>
      <c r="B7566" t="s">
        <v>4511</v>
      </c>
      <c r="C7566" t="s">
        <v>56658</v>
      </c>
      <c r="D7566" t="s">
        <v>56659</v>
      </c>
      <c r="E7566" t="s">
        <v>56660</v>
      </c>
      <c r="F7566" t="s">
        <v>56661</v>
      </c>
      <c r="G7566" t="s">
        <v>3917</v>
      </c>
      <c r="H7566">
        <v>7628.4</v>
      </c>
      <c r="I7566">
        <v>39.4</v>
      </c>
      <c r="K7566" t="s">
        <v>56662</v>
      </c>
      <c r="L7566">
        <v>561726</v>
      </c>
      <c r="M7566">
        <v>0</v>
      </c>
      <c r="N7566" t="s">
        <v>9434</v>
      </c>
      <c r="O7566" t="s">
        <v>56663</v>
      </c>
    </row>
    <row r="7567" spans="1:15" x14ac:dyDescent="0.3">
      <c r="A7567" t="s">
        <v>56664</v>
      </c>
      <c r="B7567" t="s">
        <v>4443</v>
      </c>
      <c r="D7567" t="s">
        <v>56665</v>
      </c>
      <c r="E7567" t="s">
        <v>56666</v>
      </c>
      <c r="F7567" t="s">
        <v>56667</v>
      </c>
      <c r="G7567" t="s">
        <v>3917</v>
      </c>
      <c r="H7567">
        <v>2382.0100000000002</v>
      </c>
      <c r="I7567">
        <v>41.5</v>
      </c>
      <c r="K7567" t="s">
        <v>56668</v>
      </c>
      <c r="L7567">
        <v>57170</v>
      </c>
      <c r="M7567">
        <v>0</v>
      </c>
      <c r="N7567" t="s">
        <v>4528</v>
      </c>
      <c r="O7567" t="s">
        <v>56669</v>
      </c>
    </row>
    <row r="7568" spans="1:15" x14ac:dyDescent="0.3">
      <c r="A7568" t="s">
        <v>56670</v>
      </c>
      <c r="B7568" t="s">
        <v>4367</v>
      </c>
      <c r="D7568" t="s">
        <v>56671</v>
      </c>
      <c r="E7568" t="s">
        <v>7284</v>
      </c>
      <c r="F7568" t="s">
        <v>56672</v>
      </c>
      <c r="G7568" t="s">
        <v>3917</v>
      </c>
      <c r="H7568">
        <v>805.05100000000004</v>
      </c>
      <c r="I7568">
        <v>37.6</v>
      </c>
      <c r="K7568" t="s">
        <v>56673</v>
      </c>
      <c r="L7568">
        <v>23488</v>
      </c>
      <c r="M7568">
        <v>0</v>
      </c>
      <c r="N7568" t="s">
        <v>56674</v>
      </c>
      <c r="O7568" t="s">
        <v>56675</v>
      </c>
    </row>
    <row r="7569" spans="1:17" x14ac:dyDescent="0.3">
      <c r="A7569" t="s">
        <v>56676</v>
      </c>
      <c r="B7569" t="s">
        <v>4367</v>
      </c>
      <c r="D7569" t="s">
        <v>56677</v>
      </c>
      <c r="E7569" t="s">
        <v>7284</v>
      </c>
      <c r="F7569" t="s">
        <v>56678</v>
      </c>
      <c r="G7569" t="s">
        <v>3917</v>
      </c>
      <c r="H7569">
        <v>790.11199999999997</v>
      </c>
      <c r="I7569">
        <v>37.200000000000003</v>
      </c>
      <c r="K7569" t="s">
        <v>56679</v>
      </c>
      <c r="L7569">
        <v>23938</v>
      </c>
      <c r="M7569">
        <v>0</v>
      </c>
      <c r="N7569" t="s">
        <v>56680</v>
      </c>
      <c r="O7569" t="s">
        <v>56681</v>
      </c>
    </row>
    <row r="7570" spans="1:17" x14ac:dyDescent="0.3">
      <c r="A7570" t="s">
        <v>56682</v>
      </c>
      <c r="B7570" t="s">
        <v>4367</v>
      </c>
      <c r="C7570" t="s">
        <v>56683</v>
      </c>
      <c r="D7570" t="s">
        <v>56684</v>
      </c>
      <c r="E7570" t="s">
        <v>56685</v>
      </c>
      <c r="F7570" t="s">
        <v>56686</v>
      </c>
      <c r="G7570" t="s">
        <v>3917</v>
      </c>
      <c r="H7570">
        <v>1162.75</v>
      </c>
      <c r="I7570">
        <v>45.4</v>
      </c>
      <c r="K7570" t="s">
        <v>56687</v>
      </c>
      <c r="L7570">
        <v>15710</v>
      </c>
      <c r="M7570">
        <v>0</v>
      </c>
      <c r="N7570" t="s">
        <v>8089</v>
      </c>
      <c r="O7570" t="s">
        <v>56688</v>
      </c>
    </row>
    <row r="7571" spans="1:17" x14ac:dyDescent="0.3">
      <c r="A7571" t="s">
        <v>56689</v>
      </c>
      <c r="B7571" t="s">
        <v>3984</v>
      </c>
      <c r="C7571" t="s">
        <v>56690</v>
      </c>
      <c r="D7571" t="s">
        <v>56691</v>
      </c>
      <c r="E7571" t="s">
        <v>56692</v>
      </c>
      <c r="F7571" t="s">
        <v>56693</v>
      </c>
      <c r="G7571" t="s">
        <v>3917</v>
      </c>
      <c r="H7571">
        <v>69.726500000000001</v>
      </c>
      <c r="I7571">
        <v>47.2</v>
      </c>
      <c r="K7571" t="s">
        <v>56694</v>
      </c>
      <c r="L7571">
        <v>14550</v>
      </c>
      <c r="M7571">
        <v>0</v>
      </c>
      <c r="N7571" t="s">
        <v>8089</v>
      </c>
      <c r="O7571" t="s">
        <v>56695</v>
      </c>
    </row>
    <row r="7572" spans="1:17" x14ac:dyDescent="0.3">
      <c r="A7572" t="s">
        <v>56696</v>
      </c>
      <c r="B7572" t="s">
        <v>3984</v>
      </c>
      <c r="C7572" t="s">
        <v>56697</v>
      </c>
      <c r="D7572" t="s">
        <v>56698</v>
      </c>
      <c r="E7572" t="s">
        <v>14516</v>
      </c>
      <c r="F7572" t="s">
        <v>56699</v>
      </c>
      <c r="G7572" t="s">
        <v>3917</v>
      </c>
      <c r="H7572">
        <v>28.229800000000001</v>
      </c>
      <c r="I7572">
        <v>50.2</v>
      </c>
      <c r="K7572" t="s">
        <v>56700</v>
      </c>
      <c r="L7572">
        <v>53</v>
      </c>
      <c r="M7572">
        <v>0</v>
      </c>
      <c r="N7572" t="s">
        <v>8089</v>
      </c>
      <c r="O7572" t="s">
        <v>56701</v>
      </c>
      <c r="Q7572">
        <v>24</v>
      </c>
    </row>
    <row r="7573" spans="1:17" x14ac:dyDescent="0.3">
      <c r="A7573" t="s">
        <v>56702</v>
      </c>
      <c r="B7573" t="s">
        <v>4267</v>
      </c>
      <c r="D7573" t="s">
        <v>56703</v>
      </c>
      <c r="E7573" t="s">
        <v>56704</v>
      </c>
      <c r="F7573" t="s">
        <v>56705</v>
      </c>
      <c r="G7573" t="s">
        <v>3917</v>
      </c>
      <c r="H7573">
        <v>334.834</v>
      </c>
      <c r="I7573">
        <v>43</v>
      </c>
      <c r="K7573" t="s">
        <v>56706</v>
      </c>
      <c r="L7573">
        <v>132610</v>
      </c>
      <c r="M7573">
        <v>0</v>
      </c>
      <c r="N7573" t="s">
        <v>9434</v>
      </c>
      <c r="O7573" t="s">
        <v>56707</v>
      </c>
    </row>
    <row r="7574" spans="1:17" x14ac:dyDescent="0.3">
      <c r="A7574" t="s">
        <v>56708</v>
      </c>
      <c r="B7574" t="s">
        <v>4267</v>
      </c>
      <c r="D7574" t="s">
        <v>56709</v>
      </c>
      <c r="E7574" t="s">
        <v>56704</v>
      </c>
      <c r="F7574" t="s">
        <v>56710</v>
      </c>
      <c r="G7574" t="s">
        <v>3917</v>
      </c>
      <c r="H7574">
        <v>382.09800000000001</v>
      </c>
      <c r="I7574">
        <v>42.5</v>
      </c>
      <c r="K7574" t="s">
        <v>56711</v>
      </c>
      <c r="L7574">
        <v>62117</v>
      </c>
      <c r="M7574">
        <v>15624</v>
      </c>
      <c r="N7574" t="s">
        <v>9434</v>
      </c>
      <c r="O7574" t="s">
        <v>56712</v>
      </c>
    </row>
    <row r="7575" spans="1:17" x14ac:dyDescent="0.3">
      <c r="A7575" t="s">
        <v>56713</v>
      </c>
      <c r="B7575" t="s">
        <v>4267</v>
      </c>
      <c r="D7575" t="s">
        <v>56714</v>
      </c>
      <c r="E7575" t="s">
        <v>56704</v>
      </c>
      <c r="F7575" t="s">
        <v>56715</v>
      </c>
      <c r="G7575" t="s">
        <v>3917</v>
      </c>
      <c r="H7575">
        <v>376.666</v>
      </c>
      <c r="I7575">
        <v>38.200000000000003</v>
      </c>
      <c r="K7575" t="s">
        <v>56716</v>
      </c>
      <c r="L7575">
        <v>62251</v>
      </c>
      <c r="M7575">
        <v>14067</v>
      </c>
      <c r="N7575" t="s">
        <v>9434</v>
      </c>
      <c r="O7575" t="s">
        <v>56717</v>
      </c>
    </row>
    <row r="7576" spans="1:17" x14ac:dyDescent="0.3">
      <c r="A7576" t="s">
        <v>56718</v>
      </c>
      <c r="B7576" t="s">
        <v>4347</v>
      </c>
      <c r="C7576" t="s">
        <v>56719</v>
      </c>
      <c r="D7576" t="s">
        <v>56720</v>
      </c>
      <c r="E7576" t="s">
        <v>56721</v>
      </c>
      <c r="F7576" t="s">
        <v>56722</v>
      </c>
      <c r="G7576" t="s">
        <v>3917</v>
      </c>
      <c r="H7576">
        <v>59.062899999999999</v>
      </c>
      <c r="I7576">
        <v>46.8</v>
      </c>
      <c r="K7576" t="s">
        <v>56723</v>
      </c>
      <c r="L7576">
        <v>77</v>
      </c>
      <c r="M7576">
        <v>0</v>
      </c>
      <c r="N7576" t="s">
        <v>56724</v>
      </c>
      <c r="O7576" t="s">
        <v>56725</v>
      </c>
    </row>
    <row r="7577" spans="1:17" x14ac:dyDescent="0.3">
      <c r="A7577" t="s">
        <v>56726</v>
      </c>
      <c r="B7577" t="s">
        <v>4226</v>
      </c>
      <c r="C7577" t="s">
        <v>56727</v>
      </c>
      <c r="D7577" t="s">
        <v>56728</v>
      </c>
      <c r="E7577" t="s">
        <v>56729</v>
      </c>
      <c r="F7577" t="s">
        <v>56730</v>
      </c>
      <c r="G7577" t="s">
        <v>3917</v>
      </c>
      <c r="H7577">
        <v>222.2</v>
      </c>
      <c r="I7577">
        <v>40</v>
      </c>
      <c r="K7577" t="s">
        <v>56731</v>
      </c>
      <c r="L7577">
        <v>16945</v>
      </c>
      <c r="M7577">
        <v>0</v>
      </c>
      <c r="N7577" t="s">
        <v>56724</v>
      </c>
      <c r="O7577" t="s">
        <v>56732</v>
      </c>
    </row>
    <row r="7578" spans="1:17" x14ac:dyDescent="0.3">
      <c r="A7578" t="s">
        <v>56733</v>
      </c>
      <c r="B7578" t="s">
        <v>3984</v>
      </c>
      <c r="C7578" t="s">
        <v>56734</v>
      </c>
      <c r="D7578" t="s">
        <v>56735</v>
      </c>
      <c r="E7578" t="s">
        <v>56736</v>
      </c>
      <c r="F7578" t="s">
        <v>56737</v>
      </c>
      <c r="G7578" t="s">
        <v>3989</v>
      </c>
      <c r="H7578">
        <v>24.2182</v>
      </c>
      <c r="I7578">
        <v>51.2</v>
      </c>
      <c r="K7578" t="s">
        <v>56738</v>
      </c>
      <c r="L7578">
        <v>13</v>
      </c>
      <c r="M7578">
        <v>0</v>
      </c>
      <c r="N7578" t="s">
        <v>10394</v>
      </c>
      <c r="O7578" t="s">
        <v>56739</v>
      </c>
    </row>
    <row r="7579" spans="1:17" x14ac:dyDescent="0.3">
      <c r="A7579" t="s">
        <v>56740</v>
      </c>
      <c r="B7579" t="s">
        <v>3984</v>
      </c>
      <c r="C7579" t="s">
        <v>56741</v>
      </c>
      <c r="D7579" t="s">
        <v>56742</v>
      </c>
      <c r="E7579" t="s">
        <v>56743</v>
      </c>
      <c r="F7579" t="s">
        <v>56744</v>
      </c>
      <c r="G7579" t="s">
        <v>3917</v>
      </c>
      <c r="H7579">
        <v>14.8171</v>
      </c>
      <c r="I7579">
        <v>40.799999999999997</v>
      </c>
      <c r="K7579" t="s">
        <v>56745</v>
      </c>
      <c r="L7579">
        <v>226</v>
      </c>
      <c r="M7579">
        <v>0</v>
      </c>
      <c r="N7579" t="s">
        <v>16064</v>
      </c>
      <c r="O7579" t="s">
        <v>56746</v>
      </c>
      <c r="Q7579">
        <v>25</v>
      </c>
    </row>
    <row r="7580" spans="1:17" x14ac:dyDescent="0.3">
      <c r="A7580" t="s">
        <v>56747</v>
      </c>
      <c r="B7580" t="s">
        <v>4267</v>
      </c>
      <c r="C7580" t="s">
        <v>56748</v>
      </c>
      <c r="D7580" t="s">
        <v>56749</v>
      </c>
      <c r="E7580" t="s">
        <v>56750</v>
      </c>
      <c r="F7580" t="s">
        <v>56751</v>
      </c>
      <c r="G7580" t="s">
        <v>3906</v>
      </c>
      <c r="H7580">
        <v>3592.06</v>
      </c>
      <c r="I7580">
        <v>43.872599999999998</v>
      </c>
      <c r="J7580" t="s">
        <v>56752</v>
      </c>
      <c r="K7580" t="s">
        <v>56753</v>
      </c>
      <c r="L7580">
        <v>19399</v>
      </c>
      <c r="M7580">
        <v>0</v>
      </c>
      <c r="N7580" t="s">
        <v>8089</v>
      </c>
      <c r="O7580" t="s">
        <v>56754</v>
      </c>
    </row>
    <row r="7581" spans="1:17" x14ac:dyDescent="0.3">
      <c r="A7581" t="s">
        <v>56755</v>
      </c>
      <c r="B7581" t="s">
        <v>4226</v>
      </c>
      <c r="D7581" t="s">
        <v>56756</v>
      </c>
      <c r="E7581" t="s">
        <v>13946</v>
      </c>
      <c r="F7581" t="s">
        <v>56757</v>
      </c>
      <c r="G7581" t="s">
        <v>3989</v>
      </c>
      <c r="H7581">
        <v>315.40600000000001</v>
      </c>
      <c r="I7581">
        <v>36.9</v>
      </c>
      <c r="K7581" t="s">
        <v>56758</v>
      </c>
      <c r="L7581">
        <v>231428</v>
      </c>
      <c r="M7581">
        <v>0</v>
      </c>
      <c r="N7581" t="s">
        <v>13949</v>
      </c>
      <c r="O7581" t="s">
        <v>56759</v>
      </c>
    </row>
    <row r="7582" spans="1:17" x14ac:dyDescent="0.3">
      <c r="A7582" t="s">
        <v>56760</v>
      </c>
      <c r="B7582" t="s">
        <v>4226</v>
      </c>
      <c r="D7582" t="s">
        <v>56761</v>
      </c>
      <c r="E7582" t="s">
        <v>13946</v>
      </c>
      <c r="F7582" t="s">
        <v>56762</v>
      </c>
      <c r="G7582" t="s">
        <v>3989</v>
      </c>
      <c r="H7582">
        <v>494.32499999999999</v>
      </c>
      <c r="I7582">
        <v>34.799999999999997</v>
      </c>
      <c r="K7582" t="s">
        <v>56763</v>
      </c>
      <c r="L7582">
        <v>1081207</v>
      </c>
      <c r="M7582">
        <v>0</v>
      </c>
      <c r="N7582" t="s">
        <v>13949</v>
      </c>
      <c r="O7582" t="s">
        <v>56764</v>
      </c>
    </row>
    <row r="7583" spans="1:17" x14ac:dyDescent="0.3">
      <c r="A7583" t="s">
        <v>56765</v>
      </c>
      <c r="B7583" t="s">
        <v>4347</v>
      </c>
      <c r="C7583" t="s">
        <v>56766</v>
      </c>
      <c r="D7583" t="s">
        <v>56767</v>
      </c>
      <c r="E7583" t="s">
        <v>56768</v>
      </c>
      <c r="F7583" t="s">
        <v>56769</v>
      </c>
      <c r="G7583" t="s">
        <v>3989</v>
      </c>
      <c r="H7583">
        <v>32.649700000000003</v>
      </c>
      <c r="I7583">
        <v>48.2</v>
      </c>
      <c r="K7583" t="s">
        <v>56770</v>
      </c>
      <c r="L7583">
        <v>729</v>
      </c>
      <c r="M7583">
        <v>0</v>
      </c>
      <c r="N7583" t="s">
        <v>56771</v>
      </c>
      <c r="O7583" t="s">
        <v>56772</v>
      </c>
    </row>
    <row r="7584" spans="1:17" x14ac:dyDescent="0.3">
      <c r="A7584" t="s">
        <v>56773</v>
      </c>
      <c r="B7584" t="s">
        <v>4347</v>
      </c>
      <c r="C7584" t="s">
        <v>56774</v>
      </c>
      <c r="D7584" t="s">
        <v>56775</v>
      </c>
      <c r="E7584" t="s">
        <v>56768</v>
      </c>
      <c r="F7584" t="s">
        <v>56776</v>
      </c>
      <c r="G7584" t="s">
        <v>3917</v>
      </c>
      <c r="H7584">
        <v>35.479500000000002</v>
      </c>
      <c r="I7584">
        <v>48.2</v>
      </c>
      <c r="K7584" t="s">
        <v>56777</v>
      </c>
      <c r="L7584">
        <v>907</v>
      </c>
      <c r="M7584">
        <v>0</v>
      </c>
      <c r="N7584" t="s">
        <v>56771</v>
      </c>
      <c r="O7584" t="s">
        <v>56778</v>
      </c>
    </row>
    <row r="7585" spans="1:15" x14ac:dyDescent="0.3">
      <c r="A7585" t="s">
        <v>56779</v>
      </c>
      <c r="B7585" t="s">
        <v>4347</v>
      </c>
      <c r="C7585" t="s">
        <v>56780</v>
      </c>
      <c r="D7585" t="s">
        <v>56781</v>
      </c>
      <c r="E7585" t="s">
        <v>56768</v>
      </c>
      <c r="F7585" t="s">
        <v>56782</v>
      </c>
      <c r="G7585" t="s">
        <v>3989</v>
      </c>
      <c r="H7585">
        <v>37.941200000000002</v>
      </c>
      <c r="I7585">
        <v>48.6</v>
      </c>
      <c r="K7585" t="s">
        <v>56783</v>
      </c>
      <c r="L7585">
        <v>1379</v>
      </c>
      <c r="M7585">
        <v>0</v>
      </c>
      <c r="N7585" t="s">
        <v>56771</v>
      </c>
      <c r="O7585" t="s">
        <v>56784</v>
      </c>
    </row>
    <row r="7586" spans="1:15" x14ac:dyDescent="0.3">
      <c r="A7586" t="s">
        <v>56785</v>
      </c>
      <c r="B7586" t="s">
        <v>4347</v>
      </c>
      <c r="C7586" t="s">
        <v>56786</v>
      </c>
      <c r="D7586" t="s">
        <v>56787</v>
      </c>
      <c r="E7586" t="s">
        <v>56768</v>
      </c>
      <c r="F7586" t="s">
        <v>56788</v>
      </c>
      <c r="G7586" t="s">
        <v>3917</v>
      </c>
      <c r="H7586">
        <v>37.613900000000001</v>
      </c>
      <c r="I7586">
        <v>48.3</v>
      </c>
      <c r="K7586" t="s">
        <v>56789</v>
      </c>
      <c r="L7586">
        <v>634</v>
      </c>
      <c r="M7586">
        <v>0</v>
      </c>
      <c r="N7586" t="s">
        <v>56771</v>
      </c>
      <c r="O7586" t="s">
        <v>56790</v>
      </c>
    </row>
    <row r="7587" spans="1:15" x14ac:dyDescent="0.3">
      <c r="A7587" t="s">
        <v>56791</v>
      </c>
      <c r="B7587" t="s">
        <v>4347</v>
      </c>
      <c r="C7587" t="s">
        <v>56792</v>
      </c>
      <c r="D7587" t="s">
        <v>56793</v>
      </c>
      <c r="E7587" t="s">
        <v>56768</v>
      </c>
      <c r="F7587" t="s">
        <v>56794</v>
      </c>
      <c r="G7587" t="s">
        <v>3917</v>
      </c>
      <c r="H7587">
        <v>31.663499999999999</v>
      </c>
      <c r="I7587">
        <v>47.3</v>
      </c>
      <c r="K7587" t="s">
        <v>56795</v>
      </c>
      <c r="L7587">
        <v>1968</v>
      </c>
      <c r="M7587">
        <v>0</v>
      </c>
      <c r="N7587" t="s">
        <v>56771</v>
      </c>
      <c r="O7587" t="s">
        <v>56796</v>
      </c>
    </row>
    <row r="7588" spans="1:15" x14ac:dyDescent="0.3">
      <c r="A7588" t="s">
        <v>56797</v>
      </c>
      <c r="B7588" t="s">
        <v>4347</v>
      </c>
      <c r="C7588" t="s">
        <v>56798</v>
      </c>
      <c r="D7588" t="s">
        <v>56799</v>
      </c>
      <c r="E7588" t="s">
        <v>56768</v>
      </c>
      <c r="F7588" t="s">
        <v>56800</v>
      </c>
      <c r="G7588" t="s">
        <v>3917</v>
      </c>
      <c r="H7588">
        <v>37.634599999999999</v>
      </c>
      <c r="I7588">
        <v>48.3</v>
      </c>
      <c r="K7588" t="s">
        <v>56801</v>
      </c>
      <c r="L7588">
        <v>789</v>
      </c>
      <c r="M7588">
        <v>0</v>
      </c>
      <c r="N7588" t="s">
        <v>56771</v>
      </c>
      <c r="O7588" t="s">
        <v>56802</v>
      </c>
    </row>
    <row r="7589" spans="1:15" x14ac:dyDescent="0.3">
      <c r="A7589" t="s">
        <v>56803</v>
      </c>
      <c r="B7589" t="s">
        <v>4347</v>
      </c>
      <c r="C7589" t="s">
        <v>56804</v>
      </c>
      <c r="D7589" t="s">
        <v>56805</v>
      </c>
      <c r="E7589" t="s">
        <v>56768</v>
      </c>
      <c r="F7589" t="s">
        <v>56806</v>
      </c>
      <c r="G7589" t="s">
        <v>3917</v>
      </c>
      <c r="H7589">
        <v>33.280900000000003</v>
      </c>
      <c r="I7589">
        <v>48.1</v>
      </c>
      <c r="K7589" t="s">
        <v>56807</v>
      </c>
      <c r="L7589">
        <v>1441</v>
      </c>
      <c r="M7589">
        <v>0</v>
      </c>
      <c r="N7589" t="s">
        <v>56771</v>
      </c>
      <c r="O7589" t="s">
        <v>56808</v>
      </c>
    </row>
    <row r="7590" spans="1:15" x14ac:dyDescent="0.3">
      <c r="A7590" t="s">
        <v>56809</v>
      </c>
      <c r="B7590" t="s">
        <v>4347</v>
      </c>
      <c r="C7590" t="s">
        <v>56810</v>
      </c>
      <c r="D7590" t="s">
        <v>56811</v>
      </c>
      <c r="E7590" t="s">
        <v>56768</v>
      </c>
      <c r="F7590" t="s">
        <v>56812</v>
      </c>
      <c r="G7590" t="s">
        <v>3989</v>
      </c>
      <c r="H7590">
        <v>38.546599999999998</v>
      </c>
      <c r="I7590">
        <v>48.3</v>
      </c>
      <c r="K7590" t="s">
        <v>56813</v>
      </c>
      <c r="L7590">
        <v>1274</v>
      </c>
      <c r="M7590">
        <v>0</v>
      </c>
      <c r="N7590" t="s">
        <v>56771</v>
      </c>
      <c r="O7590" t="s">
        <v>56814</v>
      </c>
    </row>
    <row r="7591" spans="1:15" x14ac:dyDescent="0.3">
      <c r="A7591" t="s">
        <v>56815</v>
      </c>
      <c r="B7591" t="s">
        <v>4347</v>
      </c>
      <c r="C7591" t="s">
        <v>56816</v>
      </c>
      <c r="D7591" t="s">
        <v>56817</v>
      </c>
      <c r="E7591" t="s">
        <v>56768</v>
      </c>
      <c r="F7591" t="s">
        <v>56818</v>
      </c>
      <c r="G7591" t="s">
        <v>3917</v>
      </c>
      <c r="H7591">
        <v>38.595300000000002</v>
      </c>
      <c r="I7591">
        <v>47.5</v>
      </c>
      <c r="K7591" t="s">
        <v>56819</v>
      </c>
      <c r="L7591">
        <v>2385</v>
      </c>
      <c r="M7591">
        <v>0</v>
      </c>
      <c r="N7591" t="s">
        <v>56771</v>
      </c>
      <c r="O7591" t="s">
        <v>56820</v>
      </c>
    </row>
    <row r="7592" spans="1:15" x14ac:dyDescent="0.3">
      <c r="A7592" t="s">
        <v>56821</v>
      </c>
      <c r="B7592" t="s">
        <v>4226</v>
      </c>
      <c r="D7592" t="s">
        <v>56822</v>
      </c>
      <c r="E7592" t="s">
        <v>56823</v>
      </c>
      <c r="F7592" t="s">
        <v>56824</v>
      </c>
      <c r="G7592" t="s">
        <v>3906</v>
      </c>
      <c r="H7592">
        <v>436.73099999999999</v>
      </c>
      <c r="I7592">
        <v>36.091200000000001</v>
      </c>
      <c r="J7592" t="s">
        <v>56825</v>
      </c>
      <c r="L7592">
        <v>31</v>
      </c>
      <c r="M7592">
        <v>0</v>
      </c>
      <c r="N7592" t="s">
        <v>8089</v>
      </c>
      <c r="O7592" t="s">
        <v>56826</v>
      </c>
    </row>
    <row r="7593" spans="1:15" x14ac:dyDescent="0.3">
      <c r="A7593" t="s">
        <v>56827</v>
      </c>
      <c r="B7593" t="s">
        <v>4226</v>
      </c>
      <c r="D7593" t="s">
        <v>56828</v>
      </c>
      <c r="E7593" t="s">
        <v>56829</v>
      </c>
      <c r="F7593" t="s">
        <v>56830</v>
      </c>
      <c r="G7593" t="s">
        <v>3906</v>
      </c>
      <c r="H7593">
        <v>430.399</v>
      </c>
      <c r="I7593">
        <v>37.660299999999999</v>
      </c>
      <c r="J7593" t="s">
        <v>56831</v>
      </c>
      <c r="K7593" t="s">
        <v>56832</v>
      </c>
      <c r="L7593">
        <v>25</v>
      </c>
      <c r="M7593">
        <v>0</v>
      </c>
      <c r="N7593" t="s">
        <v>8089</v>
      </c>
      <c r="O7593" t="s">
        <v>56833</v>
      </c>
    </row>
    <row r="7594" spans="1:15" x14ac:dyDescent="0.3">
      <c r="A7594" t="s">
        <v>56834</v>
      </c>
      <c r="B7594" t="s">
        <v>4226</v>
      </c>
      <c r="D7594" t="s">
        <v>56835</v>
      </c>
      <c r="E7594" t="s">
        <v>56836</v>
      </c>
      <c r="F7594" t="s">
        <v>56837</v>
      </c>
      <c r="G7594" t="s">
        <v>3906</v>
      </c>
      <c r="H7594">
        <v>482.09199999999998</v>
      </c>
      <c r="I7594">
        <v>42.418399999999998</v>
      </c>
      <c r="J7594" t="s">
        <v>56838</v>
      </c>
      <c r="K7594" t="s">
        <v>56839</v>
      </c>
      <c r="L7594">
        <v>257</v>
      </c>
      <c r="M7594">
        <v>0</v>
      </c>
      <c r="N7594" t="s">
        <v>8089</v>
      </c>
      <c r="O7594" t="s">
        <v>56840</v>
      </c>
    </row>
    <row r="7595" spans="1:15" x14ac:dyDescent="0.3">
      <c r="A7595" t="s">
        <v>56841</v>
      </c>
      <c r="B7595" t="s">
        <v>4226</v>
      </c>
      <c r="D7595" t="s">
        <v>56842</v>
      </c>
      <c r="E7595" t="s">
        <v>56843</v>
      </c>
      <c r="F7595" t="s">
        <v>56844</v>
      </c>
      <c r="G7595" t="s">
        <v>3906</v>
      </c>
      <c r="H7595">
        <v>557.44000000000005</v>
      </c>
      <c r="I7595">
        <v>39.758000000000003</v>
      </c>
      <c r="J7595" t="s">
        <v>56845</v>
      </c>
      <c r="K7595" t="s">
        <v>56846</v>
      </c>
      <c r="L7595">
        <v>40</v>
      </c>
      <c r="M7595">
        <v>0</v>
      </c>
      <c r="N7595" t="s">
        <v>8089</v>
      </c>
      <c r="O7595" t="s">
        <v>56847</v>
      </c>
    </row>
    <row r="7596" spans="1:15" x14ac:dyDescent="0.3">
      <c r="A7596" t="s">
        <v>56848</v>
      </c>
      <c r="B7596" t="s">
        <v>4043</v>
      </c>
      <c r="C7596" t="s">
        <v>56849</v>
      </c>
      <c r="D7596" t="s">
        <v>56850</v>
      </c>
      <c r="E7596" t="s">
        <v>56851</v>
      </c>
      <c r="F7596" t="s">
        <v>56852</v>
      </c>
      <c r="G7596" t="s">
        <v>3917</v>
      </c>
      <c r="H7596">
        <v>29.506599999999999</v>
      </c>
      <c r="I7596">
        <v>55.1</v>
      </c>
      <c r="K7596" t="s">
        <v>56853</v>
      </c>
      <c r="L7596">
        <v>2820</v>
      </c>
      <c r="M7596">
        <v>0</v>
      </c>
      <c r="N7596" t="s">
        <v>8417</v>
      </c>
      <c r="O7596" t="s">
        <v>56854</v>
      </c>
    </row>
    <row r="7597" spans="1:15" x14ac:dyDescent="0.3">
      <c r="A7597" t="s">
        <v>56855</v>
      </c>
      <c r="B7597" t="s">
        <v>4226</v>
      </c>
      <c r="C7597" t="s">
        <v>56856</v>
      </c>
      <c r="D7597" t="s">
        <v>56857</v>
      </c>
      <c r="E7597" t="s">
        <v>56858</v>
      </c>
      <c r="F7597" t="s">
        <v>56859</v>
      </c>
      <c r="G7597" t="s">
        <v>3917</v>
      </c>
      <c r="H7597">
        <v>345.005</v>
      </c>
      <c r="I7597">
        <v>36.1</v>
      </c>
      <c r="K7597" t="s">
        <v>56860</v>
      </c>
      <c r="L7597">
        <v>416</v>
      </c>
      <c r="M7597">
        <v>0</v>
      </c>
      <c r="N7597" t="s">
        <v>8417</v>
      </c>
      <c r="O7597" t="s">
        <v>56861</v>
      </c>
    </row>
    <row r="7598" spans="1:15" x14ac:dyDescent="0.3">
      <c r="A7598" t="s">
        <v>56862</v>
      </c>
      <c r="B7598" t="s">
        <v>3923</v>
      </c>
      <c r="D7598" t="s">
        <v>56863</v>
      </c>
      <c r="E7598" t="s">
        <v>56864</v>
      </c>
      <c r="F7598" t="s">
        <v>56865</v>
      </c>
      <c r="G7598" t="s">
        <v>3906</v>
      </c>
      <c r="H7598">
        <v>1238.08</v>
      </c>
      <c r="I7598">
        <v>37.253999999999998</v>
      </c>
      <c r="J7598" t="s">
        <v>56866</v>
      </c>
      <c r="K7598" t="s">
        <v>56867</v>
      </c>
      <c r="L7598">
        <v>750</v>
      </c>
      <c r="M7598">
        <v>0</v>
      </c>
      <c r="N7598" t="s">
        <v>8211</v>
      </c>
      <c r="O7598" t="s">
        <v>56868</v>
      </c>
    </row>
    <row r="7599" spans="1:15" x14ac:dyDescent="0.3">
      <c r="A7599" t="s">
        <v>56869</v>
      </c>
      <c r="B7599" t="s">
        <v>4635</v>
      </c>
      <c r="C7599" t="s">
        <v>56870</v>
      </c>
      <c r="D7599" t="s">
        <v>56871</v>
      </c>
      <c r="E7599" t="s">
        <v>56872</v>
      </c>
      <c r="F7599" t="s">
        <v>56873</v>
      </c>
      <c r="G7599" t="s">
        <v>3906</v>
      </c>
      <c r="H7599">
        <v>1113.3599999999999</v>
      </c>
      <c r="I7599">
        <v>41.156199999999998</v>
      </c>
      <c r="J7599" t="s">
        <v>56874</v>
      </c>
      <c r="K7599" t="s">
        <v>56875</v>
      </c>
      <c r="L7599">
        <v>8309</v>
      </c>
      <c r="M7599">
        <v>0</v>
      </c>
      <c r="N7599" t="s">
        <v>8417</v>
      </c>
      <c r="O7599" t="s">
        <v>56876</v>
      </c>
    </row>
    <row r="7600" spans="1:15" x14ac:dyDescent="0.3">
      <c r="A7600" t="s">
        <v>56877</v>
      </c>
      <c r="B7600" t="s">
        <v>3984</v>
      </c>
      <c r="C7600" t="s">
        <v>56878</v>
      </c>
      <c r="D7600" t="s">
        <v>56879</v>
      </c>
      <c r="E7600" t="s">
        <v>56880</v>
      </c>
      <c r="F7600" t="s">
        <v>56881</v>
      </c>
      <c r="G7600" t="s">
        <v>3917</v>
      </c>
      <c r="H7600">
        <v>26.3645</v>
      </c>
      <c r="I7600">
        <v>55.8</v>
      </c>
      <c r="K7600" t="s">
        <v>56882</v>
      </c>
      <c r="L7600">
        <v>108</v>
      </c>
      <c r="M7600">
        <v>0</v>
      </c>
      <c r="N7600" t="s">
        <v>8417</v>
      </c>
      <c r="O7600" t="s">
        <v>56883</v>
      </c>
    </row>
    <row r="7601" spans="1:17" x14ac:dyDescent="0.3">
      <c r="A7601" t="s">
        <v>56884</v>
      </c>
      <c r="B7601" t="s">
        <v>4347</v>
      </c>
      <c r="C7601" t="s">
        <v>56885</v>
      </c>
      <c r="D7601" t="s">
        <v>56886</v>
      </c>
      <c r="E7601" t="s">
        <v>56768</v>
      </c>
      <c r="F7601" t="s">
        <v>56887</v>
      </c>
      <c r="G7601" t="s">
        <v>3917</v>
      </c>
      <c r="H7601">
        <v>31.545500000000001</v>
      </c>
      <c r="I7601">
        <v>47.1</v>
      </c>
      <c r="K7601" t="s">
        <v>56888</v>
      </c>
      <c r="L7601">
        <v>866</v>
      </c>
      <c r="M7601">
        <v>0</v>
      </c>
      <c r="N7601" t="s">
        <v>56771</v>
      </c>
      <c r="O7601" t="s">
        <v>56889</v>
      </c>
    </row>
    <row r="7602" spans="1:17" x14ac:dyDescent="0.3">
      <c r="A7602" t="s">
        <v>56890</v>
      </c>
      <c r="B7602" t="s">
        <v>4347</v>
      </c>
      <c r="C7602" t="s">
        <v>56891</v>
      </c>
      <c r="D7602" t="s">
        <v>56892</v>
      </c>
      <c r="E7602" t="s">
        <v>56893</v>
      </c>
      <c r="F7602" t="s">
        <v>56894</v>
      </c>
      <c r="G7602" t="s">
        <v>3989</v>
      </c>
      <c r="H7602">
        <v>0.127029</v>
      </c>
      <c r="I7602">
        <v>52</v>
      </c>
      <c r="K7602" t="s">
        <v>56895</v>
      </c>
      <c r="L7602">
        <v>15</v>
      </c>
      <c r="M7602">
        <v>0</v>
      </c>
      <c r="N7602" t="s">
        <v>56896</v>
      </c>
      <c r="O7602" t="s">
        <v>56897</v>
      </c>
    </row>
    <row r="7603" spans="1:17" x14ac:dyDescent="0.3">
      <c r="A7603" t="s">
        <v>56898</v>
      </c>
      <c r="B7603" t="s">
        <v>3912</v>
      </c>
      <c r="C7603" t="s">
        <v>56899</v>
      </c>
      <c r="D7603" t="s">
        <v>56900</v>
      </c>
      <c r="E7603" t="s">
        <v>56901</v>
      </c>
      <c r="F7603" t="s">
        <v>56902</v>
      </c>
      <c r="G7603" t="s">
        <v>3989</v>
      </c>
      <c r="H7603">
        <v>3.5440200000000002</v>
      </c>
      <c r="I7603">
        <v>37</v>
      </c>
      <c r="K7603" t="s">
        <v>56903</v>
      </c>
      <c r="L7603">
        <v>428</v>
      </c>
      <c r="M7603">
        <v>0</v>
      </c>
      <c r="N7603" t="s">
        <v>56896</v>
      </c>
      <c r="O7603" t="s">
        <v>56904</v>
      </c>
    </row>
    <row r="7604" spans="1:17" x14ac:dyDescent="0.3">
      <c r="A7604" t="s">
        <v>3775</v>
      </c>
      <c r="B7604" t="s">
        <v>3984</v>
      </c>
      <c r="C7604" t="s">
        <v>56905</v>
      </c>
      <c r="D7604" t="s">
        <v>56906</v>
      </c>
      <c r="E7604" t="s">
        <v>56907</v>
      </c>
      <c r="F7604" t="s">
        <v>56908</v>
      </c>
      <c r="G7604" t="s">
        <v>3917</v>
      </c>
      <c r="H7604">
        <v>29.7089</v>
      </c>
      <c r="I7604">
        <v>43.4</v>
      </c>
      <c r="K7604" t="s">
        <v>56909</v>
      </c>
      <c r="L7604">
        <v>4444</v>
      </c>
      <c r="M7604">
        <v>8769</v>
      </c>
      <c r="N7604" t="s">
        <v>27611</v>
      </c>
      <c r="O7604" t="s">
        <v>56910</v>
      </c>
    </row>
    <row r="7605" spans="1:17" x14ac:dyDescent="0.3">
      <c r="A7605" t="s">
        <v>56911</v>
      </c>
      <c r="B7605" t="s">
        <v>4091</v>
      </c>
      <c r="D7605" t="s">
        <v>56912</v>
      </c>
      <c r="E7605" t="s">
        <v>56913</v>
      </c>
      <c r="F7605" t="s">
        <v>56914</v>
      </c>
      <c r="G7605" t="s">
        <v>3917</v>
      </c>
      <c r="H7605">
        <v>42.9512</v>
      </c>
      <c r="I7605">
        <v>48.4</v>
      </c>
      <c r="K7605" t="s">
        <v>56915</v>
      </c>
      <c r="L7605">
        <v>16072</v>
      </c>
      <c r="M7605">
        <v>0</v>
      </c>
      <c r="N7605" t="s">
        <v>30215</v>
      </c>
      <c r="O7605" t="s">
        <v>56916</v>
      </c>
    </row>
    <row r="7606" spans="1:17" x14ac:dyDescent="0.3">
      <c r="A7606" t="s">
        <v>56917</v>
      </c>
      <c r="B7606" t="s">
        <v>4443</v>
      </c>
      <c r="D7606" t="s">
        <v>56918</v>
      </c>
      <c r="E7606" t="s">
        <v>30212</v>
      </c>
      <c r="F7606" t="s">
        <v>56919</v>
      </c>
      <c r="G7606" t="s">
        <v>3917</v>
      </c>
      <c r="H7606">
        <v>2920.43</v>
      </c>
      <c r="I7606">
        <v>37.700000000000003</v>
      </c>
      <c r="K7606" t="s">
        <v>56920</v>
      </c>
      <c r="L7606">
        <v>37524</v>
      </c>
      <c r="M7606">
        <v>0</v>
      </c>
      <c r="N7606" t="s">
        <v>30215</v>
      </c>
      <c r="O7606" t="s">
        <v>56921</v>
      </c>
    </row>
    <row r="7607" spans="1:17" x14ac:dyDescent="0.3">
      <c r="A7607" t="s">
        <v>56922</v>
      </c>
      <c r="B7607" t="s">
        <v>3984</v>
      </c>
      <c r="C7607" t="s">
        <v>56923</v>
      </c>
      <c r="D7607" t="s">
        <v>56924</v>
      </c>
      <c r="E7607" t="s">
        <v>56925</v>
      </c>
      <c r="F7607" t="s">
        <v>56926</v>
      </c>
      <c r="G7607" t="s">
        <v>3989</v>
      </c>
      <c r="H7607">
        <v>26.196000000000002</v>
      </c>
      <c r="I7607">
        <v>48.9</v>
      </c>
      <c r="K7607" t="s">
        <v>56927</v>
      </c>
      <c r="L7607">
        <v>11</v>
      </c>
      <c r="M7607">
        <v>0</v>
      </c>
      <c r="N7607" t="s">
        <v>10696</v>
      </c>
      <c r="O7607" t="s">
        <v>56928</v>
      </c>
      <c r="Q7607">
        <v>25</v>
      </c>
    </row>
    <row r="7608" spans="1:17" x14ac:dyDescent="0.3">
      <c r="A7608" t="s">
        <v>56929</v>
      </c>
      <c r="B7608" t="s">
        <v>4226</v>
      </c>
      <c r="D7608" t="s">
        <v>56930</v>
      </c>
      <c r="E7608" t="s">
        <v>56931</v>
      </c>
      <c r="F7608" t="s">
        <v>56932</v>
      </c>
      <c r="G7608" t="s">
        <v>3906</v>
      </c>
      <c r="H7608">
        <v>961.46299999999997</v>
      </c>
      <c r="I7608">
        <v>37.397300000000001</v>
      </c>
      <c r="J7608" t="s">
        <v>56933</v>
      </c>
      <c r="K7608" t="s">
        <v>56934</v>
      </c>
      <c r="L7608">
        <v>53</v>
      </c>
      <c r="M7608">
        <v>0</v>
      </c>
      <c r="N7608" t="s">
        <v>8089</v>
      </c>
      <c r="O7608" t="s">
        <v>56935</v>
      </c>
    </row>
    <row r="7609" spans="1:17" x14ac:dyDescent="0.3">
      <c r="A7609" t="s">
        <v>56936</v>
      </c>
      <c r="B7609" t="s">
        <v>3902</v>
      </c>
      <c r="C7609" t="s">
        <v>56937</v>
      </c>
      <c r="D7609" t="s">
        <v>56938</v>
      </c>
      <c r="E7609" t="s">
        <v>56939</v>
      </c>
      <c r="F7609" t="s">
        <v>56940</v>
      </c>
      <c r="G7609" t="s">
        <v>3917</v>
      </c>
      <c r="H7609">
        <v>51.134900000000002</v>
      </c>
      <c r="I7609">
        <v>45.1</v>
      </c>
      <c r="K7609" t="s">
        <v>56941</v>
      </c>
      <c r="L7609">
        <v>1282</v>
      </c>
      <c r="M7609">
        <v>0</v>
      </c>
      <c r="N7609" t="s">
        <v>10696</v>
      </c>
      <c r="O7609" t="s">
        <v>56942</v>
      </c>
    </row>
    <row r="7610" spans="1:17" x14ac:dyDescent="0.3">
      <c r="A7610" t="s">
        <v>56943</v>
      </c>
      <c r="B7610" t="s">
        <v>3984</v>
      </c>
      <c r="C7610" t="s">
        <v>56944</v>
      </c>
      <c r="D7610" t="s">
        <v>56945</v>
      </c>
      <c r="E7610" t="s">
        <v>56946</v>
      </c>
      <c r="F7610" t="s">
        <v>56947</v>
      </c>
      <c r="G7610" t="s">
        <v>3917</v>
      </c>
      <c r="H7610">
        <v>27.108000000000001</v>
      </c>
      <c r="I7610">
        <v>51.5</v>
      </c>
      <c r="K7610" t="s">
        <v>56948</v>
      </c>
      <c r="L7610">
        <v>1725</v>
      </c>
      <c r="M7610">
        <v>0</v>
      </c>
      <c r="N7610" t="s">
        <v>11900</v>
      </c>
      <c r="O7610" t="s">
        <v>56949</v>
      </c>
    </row>
    <row r="7611" spans="1:17" x14ac:dyDescent="0.3">
      <c r="A7611" t="s">
        <v>56950</v>
      </c>
      <c r="B7611" t="s">
        <v>3984</v>
      </c>
      <c r="C7611" t="s">
        <v>56951</v>
      </c>
      <c r="D7611" t="s">
        <v>56952</v>
      </c>
      <c r="E7611" t="s">
        <v>56953</v>
      </c>
      <c r="F7611" t="s">
        <v>56954</v>
      </c>
      <c r="G7611" t="s">
        <v>3917</v>
      </c>
      <c r="H7611">
        <v>31.950299999999999</v>
      </c>
      <c r="I7611">
        <v>51.1</v>
      </c>
      <c r="K7611" t="s">
        <v>56955</v>
      </c>
      <c r="L7611">
        <v>1357</v>
      </c>
      <c r="M7611">
        <v>0</v>
      </c>
      <c r="N7611" t="s">
        <v>11900</v>
      </c>
      <c r="O7611" t="s">
        <v>56956</v>
      </c>
    </row>
    <row r="7612" spans="1:17" x14ac:dyDescent="0.3">
      <c r="A7612" t="s">
        <v>56957</v>
      </c>
      <c r="B7612" t="s">
        <v>4226</v>
      </c>
      <c r="C7612" t="s">
        <v>56285</v>
      </c>
      <c r="D7612" t="s">
        <v>56958</v>
      </c>
      <c r="E7612" t="s">
        <v>56959</v>
      </c>
      <c r="F7612" t="s">
        <v>56960</v>
      </c>
      <c r="G7612" t="s">
        <v>3917</v>
      </c>
      <c r="H7612">
        <v>189.51</v>
      </c>
      <c r="I7612">
        <v>30.3</v>
      </c>
      <c r="K7612" t="s">
        <v>56961</v>
      </c>
      <c r="L7612">
        <v>363</v>
      </c>
      <c r="M7612">
        <v>0</v>
      </c>
      <c r="N7612" t="s">
        <v>11900</v>
      </c>
      <c r="O7612" t="s">
        <v>56962</v>
      </c>
    </row>
    <row r="7613" spans="1:17" x14ac:dyDescent="0.3">
      <c r="A7613" t="s">
        <v>56963</v>
      </c>
      <c r="B7613" t="s">
        <v>3984</v>
      </c>
      <c r="C7613" t="s">
        <v>56964</v>
      </c>
      <c r="D7613" t="s">
        <v>56965</v>
      </c>
      <c r="E7613" t="s">
        <v>56966</v>
      </c>
      <c r="F7613" t="s">
        <v>56967</v>
      </c>
      <c r="G7613" t="s">
        <v>3917</v>
      </c>
      <c r="H7613">
        <v>37.763800000000003</v>
      </c>
      <c r="I7613">
        <v>44.6</v>
      </c>
      <c r="K7613" t="s">
        <v>56968</v>
      </c>
      <c r="L7613">
        <v>109</v>
      </c>
      <c r="M7613">
        <v>0</v>
      </c>
      <c r="N7613" t="s">
        <v>9807</v>
      </c>
      <c r="O7613" t="s">
        <v>56969</v>
      </c>
    </row>
    <row r="7614" spans="1:17" x14ac:dyDescent="0.3">
      <c r="A7614" t="s">
        <v>56970</v>
      </c>
      <c r="B7614" t="s">
        <v>4347</v>
      </c>
      <c r="C7614" t="s">
        <v>56971</v>
      </c>
      <c r="D7614" t="s">
        <v>56972</v>
      </c>
      <c r="E7614" t="s">
        <v>39370</v>
      </c>
      <c r="F7614" t="s">
        <v>56973</v>
      </c>
      <c r="G7614" t="s">
        <v>3917</v>
      </c>
      <c r="H7614">
        <v>34.158099999999997</v>
      </c>
      <c r="I7614">
        <v>51.5</v>
      </c>
      <c r="K7614" t="s">
        <v>56974</v>
      </c>
      <c r="L7614">
        <v>4630</v>
      </c>
      <c r="M7614">
        <v>0</v>
      </c>
      <c r="N7614" t="s">
        <v>9807</v>
      </c>
      <c r="O7614" t="s">
        <v>56975</v>
      </c>
      <c r="Q7614">
        <v>20</v>
      </c>
    </row>
    <row r="7615" spans="1:17" x14ac:dyDescent="0.3">
      <c r="A7615" t="s">
        <v>56976</v>
      </c>
      <c r="B7615" t="s">
        <v>4347</v>
      </c>
      <c r="C7615" t="s">
        <v>56977</v>
      </c>
      <c r="D7615" t="s">
        <v>56978</v>
      </c>
      <c r="E7615" t="s">
        <v>39370</v>
      </c>
      <c r="F7615" t="s">
        <v>56979</v>
      </c>
      <c r="G7615" t="s">
        <v>3917</v>
      </c>
      <c r="H7615">
        <v>57.326799999999999</v>
      </c>
      <c r="I7615">
        <v>50</v>
      </c>
      <c r="K7615" t="s">
        <v>56980</v>
      </c>
      <c r="L7615">
        <v>15229</v>
      </c>
      <c r="M7615">
        <v>0</v>
      </c>
      <c r="N7615" t="s">
        <v>9807</v>
      </c>
      <c r="O7615" t="s">
        <v>56981</v>
      </c>
    </row>
    <row r="7616" spans="1:17" x14ac:dyDescent="0.3">
      <c r="A7616" t="s">
        <v>56982</v>
      </c>
      <c r="B7616" t="s">
        <v>4347</v>
      </c>
      <c r="C7616" t="s">
        <v>56983</v>
      </c>
      <c r="D7616" t="s">
        <v>56984</v>
      </c>
      <c r="E7616" t="s">
        <v>39370</v>
      </c>
      <c r="F7616" t="s">
        <v>56985</v>
      </c>
      <c r="G7616" t="s">
        <v>3917</v>
      </c>
      <c r="H7616">
        <v>54.915999999999997</v>
      </c>
      <c r="I7616">
        <v>46</v>
      </c>
      <c r="K7616" t="s">
        <v>56986</v>
      </c>
      <c r="L7616">
        <v>25098</v>
      </c>
      <c r="M7616">
        <v>0</v>
      </c>
      <c r="N7616" t="s">
        <v>9807</v>
      </c>
      <c r="O7616" t="s">
        <v>56987</v>
      </c>
    </row>
    <row r="7617" spans="1:17" x14ac:dyDescent="0.3">
      <c r="A7617" t="s">
        <v>56988</v>
      </c>
      <c r="B7617" t="s">
        <v>4347</v>
      </c>
      <c r="C7617" t="s">
        <v>56989</v>
      </c>
      <c r="D7617" t="s">
        <v>56990</v>
      </c>
      <c r="E7617" t="s">
        <v>39370</v>
      </c>
      <c r="F7617" t="s">
        <v>56991</v>
      </c>
      <c r="G7617" t="s">
        <v>3917</v>
      </c>
      <c r="H7617">
        <v>108.29</v>
      </c>
      <c r="I7617">
        <v>16.8</v>
      </c>
      <c r="K7617" t="s">
        <v>56992</v>
      </c>
      <c r="L7617">
        <v>49703</v>
      </c>
      <c r="M7617">
        <v>0</v>
      </c>
      <c r="N7617" t="s">
        <v>9807</v>
      </c>
      <c r="O7617" t="s">
        <v>56993</v>
      </c>
    </row>
    <row r="7618" spans="1:17" x14ac:dyDescent="0.3">
      <c r="A7618" t="s">
        <v>56994</v>
      </c>
      <c r="B7618" t="s">
        <v>4347</v>
      </c>
      <c r="C7618" t="s">
        <v>56995</v>
      </c>
      <c r="D7618" t="s">
        <v>56996</v>
      </c>
      <c r="E7618" t="s">
        <v>39370</v>
      </c>
      <c r="F7618" t="s">
        <v>56997</v>
      </c>
      <c r="G7618" t="s">
        <v>3917</v>
      </c>
      <c r="H7618">
        <v>40.140900000000002</v>
      </c>
      <c r="I7618">
        <v>41.8</v>
      </c>
      <c r="K7618" t="s">
        <v>56998</v>
      </c>
      <c r="L7618">
        <v>15128</v>
      </c>
      <c r="M7618">
        <v>0</v>
      </c>
      <c r="N7618" t="s">
        <v>9807</v>
      </c>
      <c r="O7618" t="s">
        <v>56999</v>
      </c>
      <c r="Q7618">
        <v>23</v>
      </c>
    </row>
    <row r="7619" spans="1:17" x14ac:dyDescent="0.3">
      <c r="A7619" t="s">
        <v>57000</v>
      </c>
      <c r="B7619" t="s">
        <v>4347</v>
      </c>
      <c r="C7619" t="s">
        <v>57001</v>
      </c>
      <c r="D7619" t="s">
        <v>57002</v>
      </c>
      <c r="E7619" t="s">
        <v>39370</v>
      </c>
      <c r="F7619" t="s">
        <v>57003</v>
      </c>
      <c r="G7619" t="s">
        <v>3917</v>
      </c>
      <c r="H7619">
        <v>49.805300000000003</v>
      </c>
      <c r="I7619">
        <v>47.3</v>
      </c>
      <c r="K7619" t="s">
        <v>57004</v>
      </c>
      <c r="L7619">
        <v>17094</v>
      </c>
      <c r="M7619">
        <v>15788</v>
      </c>
      <c r="N7619" t="s">
        <v>9807</v>
      </c>
      <c r="O7619" t="s">
        <v>57005</v>
      </c>
    </row>
    <row r="7620" spans="1:17" x14ac:dyDescent="0.3">
      <c r="A7620" t="s">
        <v>57006</v>
      </c>
      <c r="B7620" t="s">
        <v>4347</v>
      </c>
      <c r="C7620" t="s">
        <v>57007</v>
      </c>
      <c r="D7620" t="s">
        <v>57008</v>
      </c>
      <c r="E7620" t="s">
        <v>39370</v>
      </c>
      <c r="F7620" t="s">
        <v>57009</v>
      </c>
      <c r="G7620" t="s">
        <v>3917</v>
      </c>
      <c r="H7620">
        <v>56.889499999999998</v>
      </c>
      <c r="I7620">
        <v>47.4</v>
      </c>
      <c r="K7620" t="s">
        <v>57010</v>
      </c>
      <c r="L7620">
        <v>20409</v>
      </c>
      <c r="M7620">
        <v>12998</v>
      </c>
      <c r="N7620" t="s">
        <v>9807</v>
      </c>
      <c r="O7620" t="s">
        <v>57011</v>
      </c>
    </row>
    <row r="7621" spans="1:17" x14ac:dyDescent="0.3">
      <c r="A7621" t="s">
        <v>57012</v>
      </c>
      <c r="B7621" t="s">
        <v>4347</v>
      </c>
      <c r="C7621" t="s">
        <v>57013</v>
      </c>
      <c r="D7621" t="s">
        <v>57014</v>
      </c>
      <c r="E7621" t="s">
        <v>39370</v>
      </c>
      <c r="F7621" t="s">
        <v>57015</v>
      </c>
      <c r="G7621" t="s">
        <v>3917</v>
      </c>
      <c r="H7621">
        <v>71.419700000000006</v>
      </c>
      <c r="I7621">
        <v>45.5</v>
      </c>
      <c r="K7621" t="s">
        <v>57016</v>
      </c>
      <c r="L7621">
        <v>32079</v>
      </c>
      <c r="M7621">
        <v>16376</v>
      </c>
      <c r="N7621" t="s">
        <v>9807</v>
      </c>
      <c r="O7621" t="s">
        <v>57017</v>
      </c>
    </row>
    <row r="7622" spans="1:17" x14ac:dyDescent="0.3">
      <c r="A7622" t="s">
        <v>57018</v>
      </c>
      <c r="B7622" t="s">
        <v>4347</v>
      </c>
      <c r="C7622" t="s">
        <v>57019</v>
      </c>
      <c r="D7622" t="s">
        <v>57020</v>
      </c>
      <c r="E7622" t="s">
        <v>39370</v>
      </c>
      <c r="F7622" t="s">
        <v>57021</v>
      </c>
      <c r="G7622" t="s">
        <v>3917</v>
      </c>
      <c r="H7622">
        <v>76.279600000000002</v>
      </c>
      <c r="I7622">
        <v>38.299999999999997</v>
      </c>
      <c r="K7622" t="s">
        <v>57022</v>
      </c>
      <c r="L7622">
        <v>34861</v>
      </c>
      <c r="M7622">
        <v>0</v>
      </c>
      <c r="N7622" t="s">
        <v>9807</v>
      </c>
      <c r="O7622" t="s">
        <v>57023</v>
      </c>
    </row>
    <row r="7623" spans="1:17" x14ac:dyDescent="0.3">
      <c r="A7623" t="s">
        <v>57024</v>
      </c>
      <c r="B7623" t="s">
        <v>4208</v>
      </c>
      <c r="C7623" t="s">
        <v>57025</v>
      </c>
      <c r="D7623" t="s">
        <v>57026</v>
      </c>
      <c r="E7623" t="s">
        <v>57027</v>
      </c>
      <c r="F7623" t="s">
        <v>57028</v>
      </c>
      <c r="G7623" t="s">
        <v>3917</v>
      </c>
      <c r="H7623">
        <v>179.24700000000001</v>
      </c>
      <c r="I7623">
        <v>32.299999999999997</v>
      </c>
      <c r="K7623" t="s">
        <v>57029</v>
      </c>
      <c r="L7623">
        <v>395</v>
      </c>
      <c r="M7623">
        <v>0</v>
      </c>
      <c r="N7623" t="s">
        <v>9980</v>
      </c>
      <c r="O7623" t="s">
        <v>57030</v>
      </c>
    </row>
    <row r="7624" spans="1:17" x14ac:dyDescent="0.3">
      <c r="A7624" t="s">
        <v>57031</v>
      </c>
      <c r="B7624" t="s">
        <v>3984</v>
      </c>
      <c r="C7624" t="s">
        <v>57032</v>
      </c>
      <c r="D7624" t="s">
        <v>57033</v>
      </c>
      <c r="E7624" t="s">
        <v>53034</v>
      </c>
      <c r="F7624" t="s">
        <v>57034</v>
      </c>
      <c r="G7624" t="s">
        <v>3917</v>
      </c>
      <c r="H7624">
        <v>35.5991</v>
      </c>
      <c r="I7624">
        <v>57.5</v>
      </c>
      <c r="K7624" t="s">
        <v>57035</v>
      </c>
      <c r="L7624">
        <v>6</v>
      </c>
      <c r="M7624">
        <v>10761</v>
      </c>
      <c r="N7624" t="s">
        <v>9980</v>
      </c>
      <c r="O7624" t="s">
        <v>57036</v>
      </c>
      <c r="Q7624">
        <v>28</v>
      </c>
    </row>
    <row r="7625" spans="1:17" x14ac:dyDescent="0.3">
      <c r="A7625" t="s">
        <v>57037</v>
      </c>
      <c r="B7625" t="s">
        <v>4347</v>
      </c>
      <c r="C7625" t="s">
        <v>57038</v>
      </c>
      <c r="D7625" t="s">
        <v>57039</v>
      </c>
      <c r="E7625" t="s">
        <v>57040</v>
      </c>
      <c r="F7625" t="s">
        <v>57041</v>
      </c>
      <c r="G7625" t="s">
        <v>3917</v>
      </c>
      <c r="H7625">
        <v>33.501600000000003</v>
      </c>
      <c r="I7625">
        <v>49.1</v>
      </c>
      <c r="K7625" t="s">
        <v>57042</v>
      </c>
      <c r="L7625">
        <v>275</v>
      </c>
      <c r="M7625">
        <v>0</v>
      </c>
      <c r="N7625" t="s">
        <v>9980</v>
      </c>
      <c r="O7625" t="s">
        <v>57043</v>
      </c>
    </row>
    <row r="7626" spans="1:17" x14ac:dyDescent="0.3">
      <c r="A7626" t="s">
        <v>57044</v>
      </c>
      <c r="B7626" t="s">
        <v>3923</v>
      </c>
      <c r="C7626" t="s">
        <v>57045</v>
      </c>
      <c r="D7626" t="s">
        <v>57046</v>
      </c>
      <c r="E7626" t="s">
        <v>57047</v>
      </c>
      <c r="F7626" t="s">
        <v>57048</v>
      </c>
      <c r="G7626" t="s">
        <v>3917</v>
      </c>
      <c r="H7626">
        <v>1386.38</v>
      </c>
      <c r="I7626">
        <v>32.700000000000003</v>
      </c>
      <c r="K7626" t="s">
        <v>57049</v>
      </c>
      <c r="L7626">
        <v>281</v>
      </c>
      <c r="M7626">
        <v>0</v>
      </c>
      <c r="N7626" t="s">
        <v>9980</v>
      </c>
      <c r="O7626" t="s">
        <v>57050</v>
      </c>
    </row>
    <row r="7627" spans="1:17" x14ac:dyDescent="0.3">
      <c r="A7627" t="s">
        <v>57051</v>
      </c>
      <c r="B7627" t="s">
        <v>3984</v>
      </c>
      <c r="C7627" t="s">
        <v>57052</v>
      </c>
      <c r="D7627" t="s">
        <v>57053</v>
      </c>
      <c r="E7627" t="s">
        <v>34875</v>
      </c>
      <c r="F7627" t="s">
        <v>57054</v>
      </c>
      <c r="G7627" t="s">
        <v>3917</v>
      </c>
      <c r="H7627">
        <v>42.177199999999999</v>
      </c>
      <c r="I7627">
        <v>52.6</v>
      </c>
      <c r="K7627" t="s">
        <v>57055</v>
      </c>
      <c r="L7627">
        <v>522</v>
      </c>
      <c r="M7627">
        <v>0</v>
      </c>
      <c r="N7627" t="s">
        <v>10337</v>
      </c>
      <c r="O7627" t="s">
        <v>57056</v>
      </c>
    </row>
    <row r="7628" spans="1:17" x14ac:dyDescent="0.3">
      <c r="A7628" t="s">
        <v>57057</v>
      </c>
      <c r="B7628" t="s">
        <v>4226</v>
      </c>
      <c r="C7628" t="s">
        <v>57058</v>
      </c>
      <c r="D7628" t="s">
        <v>57059</v>
      </c>
      <c r="E7628" t="s">
        <v>57060</v>
      </c>
      <c r="F7628" t="s">
        <v>57061</v>
      </c>
      <c r="G7628" t="s">
        <v>3917</v>
      </c>
      <c r="H7628">
        <v>144.98599999999999</v>
      </c>
      <c r="I7628">
        <v>42.4</v>
      </c>
      <c r="K7628" t="s">
        <v>57062</v>
      </c>
      <c r="L7628">
        <v>20270</v>
      </c>
      <c r="M7628">
        <v>0</v>
      </c>
      <c r="N7628" t="s">
        <v>10808</v>
      </c>
      <c r="O7628" t="s">
        <v>57063</v>
      </c>
    </row>
    <row r="7629" spans="1:17" x14ac:dyDescent="0.3">
      <c r="A7629" t="s">
        <v>57064</v>
      </c>
      <c r="B7629" t="s">
        <v>4226</v>
      </c>
      <c r="C7629" t="s">
        <v>57065</v>
      </c>
      <c r="D7629" t="s">
        <v>57066</v>
      </c>
      <c r="E7629" t="s">
        <v>57060</v>
      </c>
      <c r="F7629" t="s">
        <v>57067</v>
      </c>
      <c r="G7629" t="s">
        <v>3917</v>
      </c>
      <c r="H7629">
        <v>151.6</v>
      </c>
      <c r="I7629">
        <v>42.7</v>
      </c>
      <c r="K7629" t="s">
        <v>57068</v>
      </c>
      <c r="L7629">
        <v>57930</v>
      </c>
      <c r="M7629">
        <v>0</v>
      </c>
      <c r="N7629" t="s">
        <v>6747</v>
      </c>
      <c r="O7629" t="s">
        <v>57069</v>
      </c>
    </row>
    <row r="7630" spans="1:17" x14ac:dyDescent="0.3">
      <c r="A7630" t="s">
        <v>57070</v>
      </c>
      <c r="B7630" t="s">
        <v>4226</v>
      </c>
      <c r="C7630" t="s">
        <v>57071</v>
      </c>
      <c r="D7630" t="s">
        <v>57072</v>
      </c>
      <c r="E7630" t="s">
        <v>57060</v>
      </c>
      <c r="F7630" t="s">
        <v>57073</v>
      </c>
      <c r="G7630" t="s">
        <v>3917</v>
      </c>
      <c r="H7630">
        <v>143.66399999999999</v>
      </c>
      <c r="I7630">
        <v>44.1</v>
      </c>
      <c r="K7630" t="s">
        <v>57074</v>
      </c>
      <c r="L7630">
        <v>56165</v>
      </c>
      <c r="M7630">
        <v>0</v>
      </c>
      <c r="N7630" t="s">
        <v>6747</v>
      </c>
      <c r="O7630" t="s">
        <v>57075</v>
      </c>
    </row>
    <row r="7631" spans="1:17" x14ac:dyDescent="0.3">
      <c r="A7631" t="s">
        <v>57076</v>
      </c>
      <c r="B7631" t="s">
        <v>4226</v>
      </c>
      <c r="C7631" t="s">
        <v>57077</v>
      </c>
      <c r="D7631" t="s">
        <v>57078</v>
      </c>
      <c r="E7631" t="s">
        <v>57060</v>
      </c>
      <c r="F7631" t="s">
        <v>57079</v>
      </c>
      <c r="G7631" t="s">
        <v>3917</v>
      </c>
      <c r="H7631">
        <v>112.789</v>
      </c>
      <c r="I7631">
        <v>44.2</v>
      </c>
      <c r="K7631" t="s">
        <v>57080</v>
      </c>
      <c r="L7631">
        <v>69226</v>
      </c>
      <c r="M7631">
        <v>0</v>
      </c>
      <c r="N7631" t="s">
        <v>6747</v>
      </c>
      <c r="O7631" t="s">
        <v>57081</v>
      </c>
    </row>
    <row r="7632" spans="1:17" x14ac:dyDescent="0.3">
      <c r="A7632" t="s">
        <v>57082</v>
      </c>
      <c r="B7632" t="s">
        <v>4226</v>
      </c>
      <c r="C7632" t="s">
        <v>57083</v>
      </c>
      <c r="D7632" t="s">
        <v>57084</v>
      </c>
      <c r="E7632" t="s">
        <v>57060</v>
      </c>
      <c r="F7632" t="s">
        <v>57085</v>
      </c>
      <c r="G7632" t="s">
        <v>3917</v>
      </c>
      <c r="H7632">
        <v>113.181</v>
      </c>
      <c r="I7632">
        <v>43.6</v>
      </c>
      <c r="K7632" t="s">
        <v>57086</v>
      </c>
      <c r="L7632">
        <v>54353</v>
      </c>
      <c r="M7632">
        <v>0</v>
      </c>
      <c r="N7632" t="s">
        <v>6747</v>
      </c>
      <c r="O7632" t="s">
        <v>57087</v>
      </c>
    </row>
    <row r="7633" spans="1:17" x14ac:dyDescent="0.3">
      <c r="A7633" t="s">
        <v>57088</v>
      </c>
      <c r="B7633" t="s">
        <v>4226</v>
      </c>
      <c r="C7633" t="s">
        <v>57089</v>
      </c>
      <c r="D7633" t="s">
        <v>57090</v>
      </c>
      <c r="E7633" t="s">
        <v>57060</v>
      </c>
      <c r="F7633" t="s">
        <v>57091</v>
      </c>
      <c r="G7633" t="s">
        <v>3917</v>
      </c>
      <c r="H7633">
        <v>158.251</v>
      </c>
      <c r="I7633">
        <v>43.3</v>
      </c>
      <c r="K7633" t="s">
        <v>57092</v>
      </c>
      <c r="L7633">
        <v>80580</v>
      </c>
      <c r="M7633">
        <v>0</v>
      </c>
      <c r="N7633" t="s">
        <v>6747</v>
      </c>
      <c r="O7633" t="s">
        <v>57093</v>
      </c>
    </row>
    <row r="7634" spans="1:17" x14ac:dyDescent="0.3">
      <c r="A7634" t="s">
        <v>57094</v>
      </c>
      <c r="B7634" t="s">
        <v>4226</v>
      </c>
      <c r="C7634" t="s">
        <v>57095</v>
      </c>
      <c r="D7634" t="s">
        <v>57096</v>
      </c>
      <c r="E7634" t="s">
        <v>57060</v>
      </c>
      <c r="F7634" t="s">
        <v>57097</v>
      </c>
      <c r="G7634" t="s">
        <v>3917</v>
      </c>
      <c r="H7634">
        <v>117.735</v>
      </c>
      <c r="I7634">
        <v>45.2</v>
      </c>
      <c r="K7634" t="s">
        <v>57098</v>
      </c>
      <c r="L7634">
        <v>69910</v>
      </c>
      <c r="M7634">
        <v>0</v>
      </c>
      <c r="N7634" t="s">
        <v>6747</v>
      </c>
      <c r="O7634" t="s">
        <v>57099</v>
      </c>
    </row>
    <row r="7635" spans="1:17" x14ac:dyDescent="0.3">
      <c r="A7635" t="s">
        <v>57100</v>
      </c>
      <c r="B7635" t="s">
        <v>4226</v>
      </c>
      <c r="C7635" t="s">
        <v>57101</v>
      </c>
      <c r="D7635" t="s">
        <v>57102</v>
      </c>
      <c r="E7635" t="s">
        <v>57060</v>
      </c>
      <c r="F7635" t="s">
        <v>57103</v>
      </c>
      <c r="G7635" t="s">
        <v>3917</v>
      </c>
      <c r="H7635">
        <v>175.82400000000001</v>
      </c>
      <c r="I7635">
        <v>41.7</v>
      </c>
      <c r="K7635" t="s">
        <v>57104</v>
      </c>
      <c r="L7635">
        <v>57564</v>
      </c>
      <c r="M7635">
        <v>0</v>
      </c>
      <c r="N7635" t="s">
        <v>6747</v>
      </c>
      <c r="O7635" t="s">
        <v>57105</v>
      </c>
    </row>
    <row r="7636" spans="1:17" x14ac:dyDescent="0.3">
      <c r="A7636" t="s">
        <v>57106</v>
      </c>
      <c r="B7636" t="s">
        <v>4635</v>
      </c>
      <c r="D7636" t="s">
        <v>57107</v>
      </c>
      <c r="E7636" t="s">
        <v>57108</v>
      </c>
      <c r="F7636" t="s">
        <v>57109</v>
      </c>
      <c r="G7636" t="s">
        <v>3917</v>
      </c>
      <c r="H7636">
        <v>1108.3800000000001</v>
      </c>
      <c r="I7636">
        <v>41.6</v>
      </c>
      <c r="K7636" t="s">
        <v>57110</v>
      </c>
      <c r="L7636">
        <v>2426</v>
      </c>
      <c r="M7636">
        <v>0</v>
      </c>
      <c r="N7636" t="s">
        <v>6747</v>
      </c>
      <c r="O7636" t="s">
        <v>57111</v>
      </c>
    </row>
    <row r="7637" spans="1:17" x14ac:dyDescent="0.3">
      <c r="A7637" t="s">
        <v>57112</v>
      </c>
      <c r="B7637" t="s">
        <v>4226</v>
      </c>
      <c r="C7637" t="s">
        <v>57113</v>
      </c>
      <c r="D7637" t="s">
        <v>57114</v>
      </c>
      <c r="E7637" t="s">
        <v>57115</v>
      </c>
      <c r="F7637" t="s">
        <v>57116</v>
      </c>
      <c r="G7637" t="s">
        <v>3989</v>
      </c>
      <c r="H7637">
        <v>237.614</v>
      </c>
      <c r="I7637">
        <v>37.6</v>
      </c>
      <c r="K7637" t="s">
        <v>57117</v>
      </c>
      <c r="L7637">
        <v>138</v>
      </c>
      <c r="M7637">
        <v>0</v>
      </c>
      <c r="N7637" t="s">
        <v>6747</v>
      </c>
      <c r="O7637" t="s">
        <v>57118</v>
      </c>
    </row>
    <row r="7638" spans="1:17" x14ac:dyDescent="0.3">
      <c r="A7638" t="s">
        <v>57119</v>
      </c>
      <c r="B7638" t="s">
        <v>3984</v>
      </c>
      <c r="C7638" t="s">
        <v>57120</v>
      </c>
      <c r="D7638" t="s">
        <v>57121</v>
      </c>
      <c r="E7638" t="s">
        <v>57122</v>
      </c>
      <c r="F7638" t="s">
        <v>57123</v>
      </c>
      <c r="G7638" t="s">
        <v>3917</v>
      </c>
      <c r="H7638">
        <v>40.3596</v>
      </c>
      <c r="I7638">
        <v>47.9</v>
      </c>
      <c r="K7638" t="s">
        <v>57124</v>
      </c>
      <c r="L7638">
        <v>277</v>
      </c>
      <c r="M7638">
        <v>0</v>
      </c>
      <c r="N7638" t="s">
        <v>57125</v>
      </c>
      <c r="O7638" t="s">
        <v>57126</v>
      </c>
      <c r="Q7638">
        <v>25</v>
      </c>
    </row>
    <row r="7639" spans="1:17" x14ac:dyDescent="0.3">
      <c r="A7639" t="s">
        <v>57127</v>
      </c>
      <c r="B7639" t="s">
        <v>4226</v>
      </c>
      <c r="C7639" t="s">
        <v>57128</v>
      </c>
      <c r="D7639" t="s">
        <v>57129</v>
      </c>
      <c r="E7639" t="s">
        <v>10805</v>
      </c>
      <c r="F7639" t="s">
        <v>57130</v>
      </c>
      <c r="G7639" t="s">
        <v>3989</v>
      </c>
      <c r="H7639">
        <v>137.78700000000001</v>
      </c>
      <c r="I7639">
        <v>38.6</v>
      </c>
      <c r="K7639" t="s">
        <v>57131</v>
      </c>
      <c r="L7639">
        <v>348</v>
      </c>
      <c r="M7639">
        <v>0</v>
      </c>
      <c r="N7639" t="s">
        <v>10808</v>
      </c>
      <c r="O7639" t="s">
        <v>57132</v>
      </c>
    </row>
    <row r="7640" spans="1:17" x14ac:dyDescent="0.3">
      <c r="A7640" t="s">
        <v>57133</v>
      </c>
      <c r="B7640" t="s">
        <v>4226</v>
      </c>
      <c r="C7640" t="s">
        <v>57134</v>
      </c>
      <c r="D7640" t="s">
        <v>57135</v>
      </c>
      <c r="E7640" t="s">
        <v>10805</v>
      </c>
      <c r="F7640" t="s">
        <v>57136</v>
      </c>
      <c r="G7640" t="s">
        <v>3989</v>
      </c>
      <c r="H7640">
        <v>148.38800000000001</v>
      </c>
      <c r="I7640">
        <v>41.2</v>
      </c>
      <c r="K7640" t="s">
        <v>57137</v>
      </c>
      <c r="L7640">
        <v>763</v>
      </c>
      <c r="M7640">
        <v>0</v>
      </c>
      <c r="N7640" t="s">
        <v>10808</v>
      </c>
      <c r="O7640" t="s">
        <v>57138</v>
      </c>
    </row>
    <row r="7641" spans="1:17" x14ac:dyDescent="0.3">
      <c r="A7641" t="s">
        <v>57139</v>
      </c>
      <c r="B7641" t="s">
        <v>4226</v>
      </c>
      <c r="C7641" t="s">
        <v>57140</v>
      </c>
      <c r="D7641" t="s">
        <v>57141</v>
      </c>
      <c r="E7641" t="s">
        <v>10805</v>
      </c>
      <c r="F7641" t="s">
        <v>57142</v>
      </c>
      <c r="G7641" t="s">
        <v>3989</v>
      </c>
      <c r="H7641">
        <v>154.24600000000001</v>
      </c>
      <c r="I7641">
        <v>38.200000000000003</v>
      </c>
      <c r="K7641" t="s">
        <v>57143</v>
      </c>
      <c r="L7641">
        <v>694</v>
      </c>
      <c r="M7641">
        <v>0</v>
      </c>
      <c r="N7641" t="s">
        <v>10808</v>
      </c>
      <c r="O7641" t="s">
        <v>57144</v>
      </c>
    </row>
    <row r="7642" spans="1:17" x14ac:dyDescent="0.3">
      <c r="A7642" t="s">
        <v>57145</v>
      </c>
      <c r="B7642" t="s">
        <v>4226</v>
      </c>
      <c r="C7642" t="s">
        <v>57146</v>
      </c>
      <c r="D7642" t="s">
        <v>57147</v>
      </c>
      <c r="E7642" t="s">
        <v>10805</v>
      </c>
      <c r="F7642" t="s">
        <v>57148</v>
      </c>
      <c r="G7642" t="s">
        <v>3989</v>
      </c>
      <c r="H7642">
        <v>182.97300000000001</v>
      </c>
      <c r="I7642">
        <v>40.9</v>
      </c>
      <c r="K7642" t="s">
        <v>57149</v>
      </c>
      <c r="L7642">
        <v>511</v>
      </c>
      <c r="M7642">
        <v>0</v>
      </c>
      <c r="N7642" t="s">
        <v>10808</v>
      </c>
      <c r="O7642" t="s">
        <v>57150</v>
      </c>
    </row>
    <row r="7643" spans="1:17" x14ac:dyDescent="0.3">
      <c r="A7643" t="s">
        <v>57151</v>
      </c>
      <c r="B7643" t="s">
        <v>4226</v>
      </c>
      <c r="C7643" t="s">
        <v>57152</v>
      </c>
      <c r="D7643" t="s">
        <v>57153</v>
      </c>
      <c r="E7643" t="s">
        <v>10805</v>
      </c>
      <c r="F7643" t="s">
        <v>57154</v>
      </c>
      <c r="G7643" t="s">
        <v>3989</v>
      </c>
      <c r="H7643">
        <v>162.91300000000001</v>
      </c>
      <c r="I7643">
        <v>41.2</v>
      </c>
      <c r="K7643" t="s">
        <v>57155</v>
      </c>
      <c r="L7643">
        <v>1452</v>
      </c>
      <c r="M7643">
        <v>0</v>
      </c>
      <c r="N7643" t="s">
        <v>10808</v>
      </c>
      <c r="O7643" t="s">
        <v>57156</v>
      </c>
    </row>
    <row r="7644" spans="1:17" x14ac:dyDescent="0.3">
      <c r="A7644" t="s">
        <v>57157</v>
      </c>
      <c r="B7644" t="s">
        <v>3984</v>
      </c>
      <c r="C7644" t="s">
        <v>57158</v>
      </c>
      <c r="D7644" t="s">
        <v>57159</v>
      </c>
      <c r="E7644" t="s">
        <v>57160</v>
      </c>
      <c r="F7644" t="s">
        <v>57161</v>
      </c>
      <c r="G7644" t="s">
        <v>3917</v>
      </c>
      <c r="H7644">
        <v>44.010399999999997</v>
      </c>
      <c r="I7644">
        <v>43.6</v>
      </c>
      <c r="K7644" t="s">
        <v>57162</v>
      </c>
      <c r="L7644">
        <v>155</v>
      </c>
      <c r="M7644">
        <v>10217</v>
      </c>
      <c r="N7644" t="s">
        <v>10808</v>
      </c>
      <c r="O7644" t="s">
        <v>57163</v>
      </c>
    </row>
    <row r="7645" spans="1:17" x14ac:dyDescent="0.3">
      <c r="A7645" t="s">
        <v>57164</v>
      </c>
      <c r="B7645" t="s">
        <v>4226</v>
      </c>
      <c r="C7645" t="s">
        <v>57165</v>
      </c>
      <c r="D7645" t="s">
        <v>57166</v>
      </c>
      <c r="E7645" t="s">
        <v>10805</v>
      </c>
      <c r="F7645" t="s">
        <v>57167</v>
      </c>
      <c r="G7645" t="s">
        <v>3917</v>
      </c>
      <c r="H7645">
        <v>175.47300000000001</v>
      </c>
      <c r="I7645">
        <v>41.6</v>
      </c>
      <c r="K7645" t="s">
        <v>57168</v>
      </c>
      <c r="L7645">
        <v>291</v>
      </c>
      <c r="M7645">
        <v>0</v>
      </c>
      <c r="N7645" t="s">
        <v>10808</v>
      </c>
      <c r="O7645" t="s">
        <v>57169</v>
      </c>
    </row>
    <row r="7646" spans="1:17" x14ac:dyDescent="0.3">
      <c r="A7646" t="s">
        <v>57170</v>
      </c>
      <c r="B7646" t="s">
        <v>4226</v>
      </c>
      <c r="C7646" t="s">
        <v>57171</v>
      </c>
      <c r="D7646" t="s">
        <v>57172</v>
      </c>
      <c r="E7646" t="s">
        <v>10805</v>
      </c>
      <c r="F7646" t="s">
        <v>57173</v>
      </c>
      <c r="G7646" t="s">
        <v>3917</v>
      </c>
      <c r="H7646">
        <v>194.83099999999999</v>
      </c>
      <c r="I7646">
        <v>35</v>
      </c>
      <c r="K7646" t="s">
        <v>57174</v>
      </c>
      <c r="L7646">
        <v>1255</v>
      </c>
      <c r="M7646">
        <v>0</v>
      </c>
      <c r="N7646" t="s">
        <v>10808</v>
      </c>
      <c r="O7646" t="s">
        <v>57175</v>
      </c>
    </row>
    <row r="7647" spans="1:17" x14ac:dyDescent="0.3">
      <c r="A7647" t="s">
        <v>57176</v>
      </c>
      <c r="B7647" t="s">
        <v>4226</v>
      </c>
      <c r="C7647" t="s">
        <v>57177</v>
      </c>
      <c r="D7647" t="s">
        <v>57178</v>
      </c>
      <c r="E7647" t="s">
        <v>10805</v>
      </c>
      <c r="F7647" t="s">
        <v>57179</v>
      </c>
      <c r="G7647" t="s">
        <v>3989</v>
      </c>
      <c r="H7647">
        <v>303.59300000000002</v>
      </c>
      <c r="I7647">
        <v>33.200000000000003</v>
      </c>
      <c r="K7647" t="s">
        <v>57180</v>
      </c>
      <c r="L7647">
        <v>3067</v>
      </c>
      <c r="M7647">
        <v>0</v>
      </c>
      <c r="N7647" t="s">
        <v>10808</v>
      </c>
      <c r="O7647" t="s">
        <v>57181</v>
      </c>
    </row>
    <row r="7648" spans="1:17" x14ac:dyDescent="0.3">
      <c r="A7648" t="s">
        <v>57182</v>
      </c>
      <c r="B7648" t="s">
        <v>4226</v>
      </c>
      <c r="C7648" t="s">
        <v>57183</v>
      </c>
      <c r="D7648" t="s">
        <v>57184</v>
      </c>
      <c r="E7648" t="s">
        <v>10805</v>
      </c>
      <c r="F7648" t="s">
        <v>57185</v>
      </c>
      <c r="G7648" t="s">
        <v>3989</v>
      </c>
      <c r="H7648">
        <v>166.76300000000001</v>
      </c>
      <c r="I7648">
        <v>41.1</v>
      </c>
      <c r="K7648" t="s">
        <v>57186</v>
      </c>
      <c r="L7648">
        <v>1075</v>
      </c>
      <c r="M7648">
        <v>0</v>
      </c>
      <c r="N7648" t="s">
        <v>10808</v>
      </c>
      <c r="O7648" t="s">
        <v>57187</v>
      </c>
    </row>
    <row r="7649" spans="1:15" x14ac:dyDescent="0.3">
      <c r="A7649" t="s">
        <v>57188</v>
      </c>
      <c r="B7649" t="s">
        <v>4226</v>
      </c>
      <c r="C7649" t="s">
        <v>57189</v>
      </c>
      <c r="D7649" t="s">
        <v>57190</v>
      </c>
      <c r="E7649" t="s">
        <v>10805</v>
      </c>
      <c r="F7649" t="s">
        <v>57191</v>
      </c>
      <c r="G7649" t="s">
        <v>3989</v>
      </c>
      <c r="H7649">
        <v>249.30699999999999</v>
      </c>
      <c r="I7649">
        <v>36.200000000000003</v>
      </c>
      <c r="K7649" t="s">
        <v>57192</v>
      </c>
      <c r="L7649">
        <v>2345</v>
      </c>
      <c r="M7649">
        <v>0</v>
      </c>
      <c r="N7649" t="s">
        <v>10808</v>
      </c>
      <c r="O7649" t="s">
        <v>57193</v>
      </c>
    </row>
    <row r="7650" spans="1:15" x14ac:dyDescent="0.3">
      <c r="A7650" t="s">
        <v>57194</v>
      </c>
      <c r="B7650" t="s">
        <v>4226</v>
      </c>
      <c r="C7650" t="s">
        <v>57195</v>
      </c>
      <c r="D7650" t="s">
        <v>57196</v>
      </c>
      <c r="E7650" t="s">
        <v>10805</v>
      </c>
      <c r="F7650" t="s">
        <v>57197</v>
      </c>
      <c r="G7650" t="s">
        <v>3989</v>
      </c>
      <c r="H7650">
        <v>187.60300000000001</v>
      </c>
      <c r="I7650">
        <v>43.6</v>
      </c>
      <c r="K7650" t="s">
        <v>57198</v>
      </c>
      <c r="L7650">
        <v>1574</v>
      </c>
      <c r="M7650">
        <v>0</v>
      </c>
      <c r="N7650" t="s">
        <v>10808</v>
      </c>
      <c r="O7650" t="s">
        <v>57199</v>
      </c>
    </row>
    <row r="7651" spans="1:15" x14ac:dyDescent="0.3">
      <c r="A7651" t="s">
        <v>57200</v>
      </c>
      <c r="B7651" t="s">
        <v>4226</v>
      </c>
      <c r="C7651" t="s">
        <v>57201</v>
      </c>
      <c r="D7651" t="s">
        <v>57202</v>
      </c>
      <c r="E7651" t="s">
        <v>10805</v>
      </c>
      <c r="F7651" t="s">
        <v>57203</v>
      </c>
      <c r="G7651" t="s">
        <v>3917</v>
      </c>
      <c r="H7651">
        <v>156.05000000000001</v>
      </c>
      <c r="I7651">
        <v>41.1</v>
      </c>
      <c r="K7651" t="s">
        <v>57204</v>
      </c>
      <c r="L7651">
        <v>1394</v>
      </c>
      <c r="M7651">
        <v>0</v>
      </c>
      <c r="N7651" t="s">
        <v>10808</v>
      </c>
      <c r="O7651" t="s">
        <v>57205</v>
      </c>
    </row>
    <row r="7652" spans="1:15" x14ac:dyDescent="0.3">
      <c r="A7652" t="s">
        <v>57206</v>
      </c>
      <c r="B7652" t="s">
        <v>4226</v>
      </c>
      <c r="C7652" t="s">
        <v>57207</v>
      </c>
      <c r="D7652" t="s">
        <v>57208</v>
      </c>
      <c r="E7652" t="s">
        <v>10805</v>
      </c>
      <c r="F7652" t="s">
        <v>57209</v>
      </c>
      <c r="G7652" t="s">
        <v>3917</v>
      </c>
      <c r="H7652">
        <v>212.10900000000001</v>
      </c>
      <c r="I7652">
        <v>42.6</v>
      </c>
      <c r="K7652" t="s">
        <v>57210</v>
      </c>
      <c r="L7652">
        <v>968</v>
      </c>
      <c r="M7652">
        <v>0</v>
      </c>
      <c r="N7652" t="s">
        <v>10808</v>
      </c>
      <c r="O7652" t="s">
        <v>57211</v>
      </c>
    </row>
    <row r="7653" spans="1:15" x14ac:dyDescent="0.3">
      <c r="A7653" t="s">
        <v>57212</v>
      </c>
      <c r="B7653" t="s">
        <v>4226</v>
      </c>
      <c r="C7653" t="s">
        <v>57213</v>
      </c>
      <c r="D7653" t="s">
        <v>57214</v>
      </c>
      <c r="E7653" t="s">
        <v>10805</v>
      </c>
      <c r="F7653" t="s">
        <v>57215</v>
      </c>
      <c r="G7653" t="s">
        <v>3989</v>
      </c>
      <c r="H7653">
        <v>206.773</v>
      </c>
      <c r="I7653">
        <v>40.4</v>
      </c>
      <c r="K7653" t="s">
        <v>57216</v>
      </c>
      <c r="L7653">
        <v>313</v>
      </c>
      <c r="M7653">
        <v>0</v>
      </c>
      <c r="N7653" t="s">
        <v>10808</v>
      </c>
      <c r="O7653" t="s">
        <v>57217</v>
      </c>
    </row>
    <row r="7654" spans="1:15" x14ac:dyDescent="0.3">
      <c r="A7654" t="s">
        <v>57218</v>
      </c>
      <c r="B7654" t="s">
        <v>4226</v>
      </c>
      <c r="C7654" t="s">
        <v>57219</v>
      </c>
      <c r="D7654" t="s">
        <v>57220</v>
      </c>
      <c r="E7654" t="s">
        <v>10805</v>
      </c>
      <c r="F7654" t="s">
        <v>57221</v>
      </c>
      <c r="G7654" t="s">
        <v>3989</v>
      </c>
      <c r="H7654">
        <v>162.32599999999999</v>
      </c>
      <c r="I7654">
        <v>40.9</v>
      </c>
      <c r="K7654" t="s">
        <v>57222</v>
      </c>
      <c r="L7654">
        <v>1152</v>
      </c>
      <c r="M7654">
        <v>0</v>
      </c>
      <c r="N7654" t="s">
        <v>10808</v>
      </c>
      <c r="O7654" t="s">
        <v>57223</v>
      </c>
    </row>
    <row r="7655" spans="1:15" x14ac:dyDescent="0.3">
      <c r="A7655" t="s">
        <v>57224</v>
      </c>
      <c r="B7655" t="s">
        <v>4226</v>
      </c>
      <c r="C7655" t="s">
        <v>57225</v>
      </c>
      <c r="D7655" t="s">
        <v>57226</v>
      </c>
      <c r="E7655" t="s">
        <v>10805</v>
      </c>
      <c r="F7655" t="s">
        <v>57227</v>
      </c>
      <c r="G7655" t="s">
        <v>3989</v>
      </c>
      <c r="H7655">
        <v>181.10599999999999</v>
      </c>
      <c r="I7655">
        <v>37.9</v>
      </c>
      <c r="K7655" t="s">
        <v>57228</v>
      </c>
      <c r="L7655">
        <v>2185</v>
      </c>
      <c r="M7655">
        <v>0</v>
      </c>
      <c r="N7655" t="s">
        <v>10808</v>
      </c>
      <c r="O7655" t="s">
        <v>57229</v>
      </c>
    </row>
    <row r="7656" spans="1:15" x14ac:dyDescent="0.3">
      <c r="A7656" t="s">
        <v>57230</v>
      </c>
      <c r="B7656" t="s">
        <v>4226</v>
      </c>
      <c r="C7656" t="s">
        <v>57231</v>
      </c>
      <c r="D7656" t="s">
        <v>57232</v>
      </c>
      <c r="E7656" t="s">
        <v>10805</v>
      </c>
      <c r="F7656" t="s">
        <v>57233</v>
      </c>
      <c r="G7656" t="s">
        <v>3989</v>
      </c>
      <c r="H7656">
        <v>167.16300000000001</v>
      </c>
      <c r="I7656">
        <v>41</v>
      </c>
      <c r="K7656" t="s">
        <v>57234</v>
      </c>
      <c r="L7656">
        <v>742</v>
      </c>
      <c r="M7656">
        <v>0</v>
      </c>
      <c r="N7656" t="s">
        <v>10808</v>
      </c>
      <c r="O7656" t="s">
        <v>57235</v>
      </c>
    </row>
    <row r="7657" spans="1:15" x14ac:dyDescent="0.3">
      <c r="A7657" t="s">
        <v>57236</v>
      </c>
      <c r="B7657" t="s">
        <v>4226</v>
      </c>
      <c r="C7657" t="s">
        <v>57237</v>
      </c>
      <c r="D7657" t="s">
        <v>57238</v>
      </c>
      <c r="E7657" t="s">
        <v>10805</v>
      </c>
      <c r="F7657" t="s">
        <v>57239</v>
      </c>
      <c r="G7657" t="s">
        <v>3917</v>
      </c>
      <c r="H7657">
        <v>198.078</v>
      </c>
      <c r="I7657">
        <v>41.1</v>
      </c>
      <c r="K7657" t="s">
        <v>57240</v>
      </c>
      <c r="L7657">
        <v>852</v>
      </c>
      <c r="M7657">
        <v>0</v>
      </c>
      <c r="N7657" t="s">
        <v>10808</v>
      </c>
      <c r="O7657" t="s">
        <v>57241</v>
      </c>
    </row>
    <row r="7658" spans="1:15" x14ac:dyDescent="0.3">
      <c r="A7658" t="s">
        <v>57242</v>
      </c>
      <c r="B7658" t="s">
        <v>4226</v>
      </c>
      <c r="C7658" t="s">
        <v>57243</v>
      </c>
      <c r="D7658" t="s">
        <v>57244</v>
      </c>
      <c r="E7658" t="s">
        <v>10805</v>
      </c>
      <c r="F7658" t="s">
        <v>57245</v>
      </c>
      <c r="G7658" t="s">
        <v>3989</v>
      </c>
      <c r="H7658">
        <v>212.41200000000001</v>
      </c>
      <c r="I7658">
        <v>36.9</v>
      </c>
      <c r="K7658" t="s">
        <v>57246</v>
      </c>
      <c r="L7658">
        <v>2303</v>
      </c>
      <c r="M7658">
        <v>0</v>
      </c>
      <c r="N7658" t="s">
        <v>10808</v>
      </c>
      <c r="O7658" t="s">
        <v>57247</v>
      </c>
    </row>
    <row r="7659" spans="1:15" x14ac:dyDescent="0.3">
      <c r="A7659" t="s">
        <v>57248</v>
      </c>
      <c r="B7659" t="s">
        <v>4226</v>
      </c>
      <c r="C7659" t="s">
        <v>57249</v>
      </c>
      <c r="D7659" t="s">
        <v>57250</v>
      </c>
      <c r="E7659" t="s">
        <v>10805</v>
      </c>
      <c r="F7659" t="s">
        <v>57251</v>
      </c>
      <c r="G7659" t="s">
        <v>3989</v>
      </c>
      <c r="H7659">
        <v>339.464</v>
      </c>
      <c r="I7659">
        <v>36.200000000000003</v>
      </c>
      <c r="K7659" t="s">
        <v>57252</v>
      </c>
      <c r="L7659">
        <v>1547</v>
      </c>
      <c r="M7659">
        <v>0</v>
      </c>
      <c r="N7659" t="s">
        <v>10808</v>
      </c>
      <c r="O7659" t="s">
        <v>57253</v>
      </c>
    </row>
    <row r="7660" spans="1:15" x14ac:dyDescent="0.3">
      <c r="A7660" t="s">
        <v>57254</v>
      </c>
      <c r="B7660" t="s">
        <v>4226</v>
      </c>
      <c r="C7660" t="s">
        <v>53764</v>
      </c>
      <c r="D7660" t="s">
        <v>57255</v>
      </c>
      <c r="E7660" t="s">
        <v>10805</v>
      </c>
      <c r="F7660" t="s">
        <v>57256</v>
      </c>
      <c r="G7660" t="s">
        <v>3989</v>
      </c>
      <c r="H7660">
        <v>229.077</v>
      </c>
      <c r="I7660">
        <v>38.700000000000003</v>
      </c>
      <c r="K7660" t="s">
        <v>57257</v>
      </c>
      <c r="L7660">
        <v>733</v>
      </c>
      <c r="M7660">
        <v>0</v>
      </c>
      <c r="N7660" t="s">
        <v>10808</v>
      </c>
      <c r="O7660" t="s">
        <v>57258</v>
      </c>
    </row>
    <row r="7661" spans="1:15" x14ac:dyDescent="0.3">
      <c r="A7661" t="s">
        <v>57259</v>
      </c>
      <c r="B7661" t="s">
        <v>4226</v>
      </c>
      <c r="C7661" t="s">
        <v>57260</v>
      </c>
      <c r="D7661" t="s">
        <v>57261</v>
      </c>
      <c r="E7661" t="s">
        <v>10805</v>
      </c>
      <c r="F7661" t="s">
        <v>57262</v>
      </c>
      <c r="G7661" t="s">
        <v>3989</v>
      </c>
      <c r="H7661">
        <v>138.13399999999999</v>
      </c>
      <c r="I7661">
        <v>38.9</v>
      </c>
      <c r="K7661" t="s">
        <v>57263</v>
      </c>
      <c r="L7661">
        <v>122</v>
      </c>
      <c r="M7661">
        <v>0</v>
      </c>
      <c r="N7661" t="s">
        <v>10808</v>
      </c>
      <c r="O7661" t="s">
        <v>57264</v>
      </c>
    </row>
    <row r="7662" spans="1:15" x14ac:dyDescent="0.3">
      <c r="A7662" t="s">
        <v>57265</v>
      </c>
      <c r="B7662" t="s">
        <v>4226</v>
      </c>
      <c r="C7662" t="s">
        <v>57266</v>
      </c>
      <c r="D7662" t="s">
        <v>57267</v>
      </c>
      <c r="E7662" t="s">
        <v>10805</v>
      </c>
      <c r="F7662" t="s">
        <v>57268</v>
      </c>
      <c r="G7662" t="s">
        <v>3917</v>
      </c>
      <c r="H7662">
        <v>398.72</v>
      </c>
      <c r="I7662">
        <v>38.200000000000003</v>
      </c>
      <c r="K7662" t="s">
        <v>57269</v>
      </c>
      <c r="L7662">
        <v>1149</v>
      </c>
      <c r="M7662">
        <v>0</v>
      </c>
      <c r="N7662" t="s">
        <v>10808</v>
      </c>
      <c r="O7662" t="s">
        <v>57270</v>
      </c>
    </row>
    <row r="7663" spans="1:15" x14ac:dyDescent="0.3">
      <c r="A7663" t="s">
        <v>57271</v>
      </c>
      <c r="B7663" t="s">
        <v>4226</v>
      </c>
      <c r="C7663" t="s">
        <v>57272</v>
      </c>
      <c r="D7663" t="s">
        <v>57273</v>
      </c>
      <c r="E7663" t="s">
        <v>10805</v>
      </c>
      <c r="F7663" t="s">
        <v>57274</v>
      </c>
      <c r="G7663" t="s">
        <v>3989</v>
      </c>
      <c r="H7663">
        <v>153.85300000000001</v>
      </c>
      <c r="I7663">
        <v>38.4</v>
      </c>
      <c r="K7663" t="s">
        <v>57275</v>
      </c>
      <c r="L7663">
        <v>1259</v>
      </c>
      <c r="M7663">
        <v>0</v>
      </c>
      <c r="N7663" t="s">
        <v>10808</v>
      </c>
      <c r="O7663" t="s">
        <v>57276</v>
      </c>
    </row>
    <row r="7664" spans="1:15" x14ac:dyDescent="0.3">
      <c r="A7664" t="s">
        <v>57277</v>
      </c>
      <c r="B7664" t="s">
        <v>4226</v>
      </c>
      <c r="C7664" t="s">
        <v>57278</v>
      </c>
      <c r="D7664" t="s">
        <v>57279</v>
      </c>
      <c r="E7664" t="s">
        <v>10805</v>
      </c>
      <c r="F7664" t="s">
        <v>57280</v>
      </c>
      <c r="G7664" t="s">
        <v>3989</v>
      </c>
      <c r="H7664">
        <v>375.09699999999998</v>
      </c>
      <c r="I7664">
        <v>39</v>
      </c>
      <c r="K7664" t="s">
        <v>57281</v>
      </c>
      <c r="L7664">
        <v>3250</v>
      </c>
      <c r="M7664">
        <v>0</v>
      </c>
      <c r="N7664" t="s">
        <v>10808</v>
      </c>
      <c r="O7664" t="s">
        <v>57282</v>
      </c>
    </row>
    <row r="7665" spans="1:15" x14ac:dyDescent="0.3">
      <c r="A7665" t="s">
        <v>57283</v>
      </c>
      <c r="B7665" t="s">
        <v>3923</v>
      </c>
      <c r="C7665" t="s">
        <v>57284</v>
      </c>
      <c r="D7665" t="s">
        <v>57285</v>
      </c>
      <c r="E7665" t="s">
        <v>57286</v>
      </c>
      <c r="F7665" t="s">
        <v>57287</v>
      </c>
      <c r="G7665" t="s">
        <v>3906</v>
      </c>
      <c r="H7665">
        <v>707.41200000000003</v>
      </c>
      <c r="I7665">
        <v>33.869399999999999</v>
      </c>
      <c r="J7665" t="s">
        <v>57288</v>
      </c>
      <c r="K7665" t="s">
        <v>57289</v>
      </c>
      <c r="L7665">
        <v>75</v>
      </c>
      <c r="M7665">
        <v>0</v>
      </c>
      <c r="N7665" t="s">
        <v>10808</v>
      </c>
      <c r="O7665" t="s">
        <v>57290</v>
      </c>
    </row>
    <row r="7666" spans="1:15" x14ac:dyDescent="0.3">
      <c r="A7666" t="s">
        <v>57291</v>
      </c>
      <c r="B7666" t="s">
        <v>4226</v>
      </c>
      <c r="C7666" t="s">
        <v>57292</v>
      </c>
      <c r="D7666" t="s">
        <v>57293</v>
      </c>
      <c r="E7666" t="s">
        <v>57294</v>
      </c>
      <c r="F7666" t="s">
        <v>57295</v>
      </c>
      <c r="G7666" t="s">
        <v>3917</v>
      </c>
      <c r="H7666">
        <v>116.92</v>
      </c>
      <c r="I7666">
        <v>37.299999999999997</v>
      </c>
      <c r="K7666" t="s">
        <v>57296</v>
      </c>
      <c r="L7666">
        <v>55732</v>
      </c>
      <c r="M7666">
        <v>0</v>
      </c>
      <c r="N7666" t="s">
        <v>10808</v>
      </c>
      <c r="O7666" t="s">
        <v>57297</v>
      </c>
    </row>
    <row r="7667" spans="1:15" x14ac:dyDescent="0.3">
      <c r="A7667" t="s">
        <v>57298</v>
      </c>
      <c r="B7667" t="s">
        <v>4226</v>
      </c>
      <c r="C7667" t="s">
        <v>57299</v>
      </c>
      <c r="D7667" t="s">
        <v>57300</v>
      </c>
      <c r="E7667" t="s">
        <v>10805</v>
      </c>
      <c r="F7667" t="s">
        <v>57301</v>
      </c>
      <c r="G7667" t="s">
        <v>3989</v>
      </c>
      <c r="H7667">
        <v>307.81900000000002</v>
      </c>
      <c r="I7667">
        <v>38</v>
      </c>
      <c r="K7667" t="s">
        <v>57302</v>
      </c>
      <c r="L7667">
        <v>6130</v>
      </c>
      <c r="M7667">
        <v>0</v>
      </c>
      <c r="N7667" t="s">
        <v>10808</v>
      </c>
      <c r="O7667" t="s">
        <v>57303</v>
      </c>
    </row>
    <row r="7668" spans="1:15" x14ac:dyDescent="0.3">
      <c r="A7668" t="s">
        <v>57304</v>
      </c>
      <c r="B7668" t="s">
        <v>4226</v>
      </c>
      <c r="C7668" t="s">
        <v>57305</v>
      </c>
      <c r="D7668" t="s">
        <v>57306</v>
      </c>
      <c r="E7668" t="s">
        <v>10805</v>
      </c>
      <c r="F7668" t="s">
        <v>57307</v>
      </c>
      <c r="G7668" t="s">
        <v>3989</v>
      </c>
      <c r="H7668">
        <v>416.51499999999999</v>
      </c>
      <c r="I7668">
        <v>38.200000000000003</v>
      </c>
      <c r="K7668" t="s">
        <v>57308</v>
      </c>
      <c r="L7668">
        <v>5283</v>
      </c>
      <c r="M7668">
        <v>0</v>
      </c>
      <c r="N7668" t="s">
        <v>10808</v>
      </c>
      <c r="O7668" t="s">
        <v>57309</v>
      </c>
    </row>
    <row r="7669" spans="1:15" x14ac:dyDescent="0.3">
      <c r="A7669" t="s">
        <v>57310</v>
      </c>
      <c r="B7669" t="s">
        <v>4635</v>
      </c>
      <c r="C7669" t="s">
        <v>57311</v>
      </c>
      <c r="D7669" t="s">
        <v>57312</v>
      </c>
      <c r="E7669" t="s">
        <v>57313</v>
      </c>
      <c r="F7669" t="s">
        <v>57314</v>
      </c>
      <c r="G7669" t="s">
        <v>3917</v>
      </c>
      <c r="H7669">
        <v>1053.3900000000001</v>
      </c>
      <c r="I7669">
        <v>39.9</v>
      </c>
      <c r="K7669" t="s">
        <v>57315</v>
      </c>
      <c r="L7669">
        <v>9349</v>
      </c>
      <c r="M7669">
        <v>0</v>
      </c>
      <c r="N7669" t="s">
        <v>10808</v>
      </c>
      <c r="O7669" t="s">
        <v>57316</v>
      </c>
    </row>
    <row r="7670" spans="1:15" x14ac:dyDescent="0.3">
      <c r="A7670" t="s">
        <v>57317</v>
      </c>
      <c r="B7670" t="s">
        <v>4226</v>
      </c>
      <c r="C7670" t="s">
        <v>57318</v>
      </c>
      <c r="D7670" t="s">
        <v>57319</v>
      </c>
      <c r="E7670" t="s">
        <v>57060</v>
      </c>
      <c r="F7670" t="s">
        <v>57320</v>
      </c>
      <c r="G7670" t="s">
        <v>3917</v>
      </c>
      <c r="H7670">
        <v>143.57400000000001</v>
      </c>
      <c r="I7670">
        <v>41.1</v>
      </c>
      <c r="K7670" t="s">
        <v>57321</v>
      </c>
      <c r="L7670">
        <v>38526</v>
      </c>
      <c r="M7670">
        <v>0</v>
      </c>
      <c r="N7670" t="s">
        <v>10808</v>
      </c>
      <c r="O7670" t="s">
        <v>57322</v>
      </c>
    </row>
    <row r="7671" spans="1:15" x14ac:dyDescent="0.3">
      <c r="A7671" t="s">
        <v>57323</v>
      </c>
      <c r="B7671" t="s">
        <v>4226</v>
      </c>
      <c r="C7671" t="s">
        <v>57324</v>
      </c>
      <c r="D7671" t="s">
        <v>57325</v>
      </c>
      <c r="E7671" t="s">
        <v>17460</v>
      </c>
      <c r="F7671" t="s">
        <v>57326</v>
      </c>
      <c r="G7671" t="s">
        <v>3989</v>
      </c>
      <c r="H7671">
        <v>246.14</v>
      </c>
      <c r="I7671">
        <v>41</v>
      </c>
      <c r="K7671" t="s">
        <v>57327</v>
      </c>
      <c r="L7671">
        <v>410</v>
      </c>
      <c r="M7671">
        <v>0</v>
      </c>
      <c r="N7671" t="s">
        <v>10808</v>
      </c>
      <c r="O7671" t="s">
        <v>57328</v>
      </c>
    </row>
    <row r="7672" spans="1:15" x14ac:dyDescent="0.3">
      <c r="A7672" t="s">
        <v>57329</v>
      </c>
      <c r="B7672" t="s">
        <v>4226</v>
      </c>
      <c r="C7672" t="s">
        <v>57330</v>
      </c>
      <c r="D7672" t="s">
        <v>57331</v>
      </c>
      <c r="E7672" t="s">
        <v>17460</v>
      </c>
      <c r="F7672" t="s">
        <v>57332</v>
      </c>
      <c r="G7672" t="s">
        <v>3989</v>
      </c>
      <c r="H7672">
        <v>198.58500000000001</v>
      </c>
      <c r="I7672">
        <v>37.299999999999997</v>
      </c>
      <c r="K7672" t="s">
        <v>57333</v>
      </c>
      <c r="L7672">
        <v>279</v>
      </c>
      <c r="M7672">
        <v>0</v>
      </c>
      <c r="N7672" t="s">
        <v>10808</v>
      </c>
      <c r="O7672" t="s">
        <v>57334</v>
      </c>
    </row>
    <row r="7673" spans="1:15" x14ac:dyDescent="0.3">
      <c r="A7673" t="s">
        <v>57335</v>
      </c>
      <c r="B7673" t="s">
        <v>4226</v>
      </c>
      <c r="C7673" t="s">
        <v>57336</v>
      </c>
      <c r="D7673" t="s">
        <v>57337</v>
      </c>
      <c r="E7673" t="s">
        <v>17460</v>
      </c>
      <c r="F7673" t="s">
        <v>57338</v>
      </c>
      <c r="G7673" t="s">
        <v>3989</v>
      </c>
      <c r="H7673">
        <v>319.91300000000001</v>
      </c>
      <c r="I7673">
        <v>30.3</v>
      </c>
      <c r="K7673" t="s">
        <v>57339</v>
      </c>
      <c r="L7673">
        <v>192</v>
      </c>
      <c r="M7673">
        <v>0</v>
      </c>
      <c r="N7673" t="s">
        <v>10808</v>
      </c>
      <c r="O7673" t="s">
        <v>57340</v>
      </c>
    </row>
    <row r="7674" spans="1:15" x14ac:dyDescent="0.3">
      <c r="A7674" t="s">
        <v>57341</v>
      </c>
      <c r="B7674" t="s">
        <v>4226</v>
      </c>
      <c r="C7674" t="s">
        <v>57342</v>
      </c>
      <c r="D7674" t="s">
        <v>57343</v>
      </c>
      <c r="E7674" t="s">
        <v>17460</v>
      </c>
      <c r="F7674" t="s">
        <v>57344</v>
      </c>
      <c r="G7674" t="s">
        <v>3917</v>
      </c>
      <c r="H7674">
        <v>230.298</v>
      </c>
      <c r="I7674">
        <v>33</v>
      </c>
      <c r="K7674" t="s">
        <v>57345</v>
      </c>
      <c r="L7674">
        <v>19</v>
      </c>
      <c r="M7674">
        <v>0</v>
      </c>
      <c r="N7674" t="s">
        <v>10808</v>
      </c>
      <c r="O7674" t="s">
        <v>57346</v>
      </c>
    </row>
    <row r="7675" spans="1:15" x14ac:dyDescent="0.3">
      <c r="A7675" t="s">
        <v>57347</v>
      </c>
      <c r="B7675" t="s">
        <v>4226</v>
      </c>
      <c r="C7675" t="s">
        <v>57348</v>
      </c>
      <c r="D7675" t="s">
        <v>57349</v>
      </c>
      <c r="E7675" t="s">
        <v>17460</v>
      </c>
      <c r="F7675" t="s">
        <v>57350</v>
      </c>
      <c r="G7675" t="s">
        <v>3917</v>
      </c>
      <c r="H7675">
        <v>304.375</v>
      </c>
      <c r="I7675">
        <v>30.2</v>
      </c>
      <c r="K7675" t="s">
        <v>57351</v>
      </c>
      <c r="L7675">
        <v>230</v>
      </c>
      <c r="M7675">
        <v>0</v>
      </c>
      <c r="N7675" t="s">
        <v>10808</v>
      </c>
      <c r="O7675" t="s">
        <v>57352</v>
      </c>
    </row>
    <row r="7676" spans="1:15" x14ac:dyDescent="0.3">
      <c r="A7676" t="s">
        <v>57353</v>
      </c>
      <c r="B7676" t="s">
        <v>4226</v>
      </c>
      <c r="C7676" t="s">
        <v>57354</v>
      </c>
      <c r="D7676" t="s">
        <v>57355</v>
      </c>
      <c r="E7676" t="s">
        <v>17460</v>
      </c>
      <c r="F7676" t="s">
        <v>57356</v>
      </c>
      <c r="G7676" t="s">
        <v>3989</v>
      </c>
      <c r="H7676">
        <v>286.209</v>
      </c>
      <c r="I7676">
        <v>27.7</v>
      </c>
      <c r="K7676" t="s">
        <v>57357</v>
      </c>
      <c r="L7676">
        <v>75</v>
      </c>
      <c r="M7676">
        <v>0</v>
      </c>
      <c r="N7676" t="s">
        <v>10808</v>
      </c>
      <c r="O7676" t="s">
        <v>57358</v>
      </c>
    </row>
    <row r="7677" spans="1:15" x14ac:dyDescent="0.3">
      <c r="A7677" t="s">
        <v>57359</v>
      </c>
      <c r="B7677" t="s">
        <v>4226</v>
      </c>
      <c r="C7677" t="s">
        <v>57360</v>
      </c>
      <c r="D7677" t="s">
        <v>57361</v>
      </c>
      <c r="E7677" t="s">
        <v>17460</v>
      </c>
      <c r="F7677" t="s">
        <v>57362</v>
      </c>
      <c r="G7677" t="s">
        <v>3989</v>
      </c>
      <c r="H7677">
        <v>398.60700000000003</v>
      </c>
      <c r="I7677">
        <v>39.4</v>
      </c>
      <c r="K7677" t="s">
        <v>57363</v>
      </c>
      <c r="L7677">
        <v>1981</v>
      </c>
      <c r="M7677">
        <v>0</v>
      </c>
      <c r="N7677" t="s">
        <v>10808</v>
      </c>
      <c r="O7677" t="s">
        <v>57364</v>
      </c>
    </row>
    <row r="7678" spans="1:15" x14ac:dyDescent="0.3">
      <c r="A7678" t="s">
        <v>57365</v>
      </c>
      <c r="B7678" t="s">
        <v>4226</v>
      </c>
      <c r="C7678" t="s">
        <v>57366</v>
      </c>
      <c r="D7678" t="s">
        <v>57367</v>
      </c>
      <c r="E7678" t="s">
        <v>17460</v>
      </c>
      <c r="F7678" t="s">
        <v>57368</v>
      </c>
      <c r="G7678" t="s">
        <v>3917</v>
      </c>
      <c r="H7678">
        <v>318.36399999999998</v>
      </c>
      <c r="I7678">
        <v>29</v>
      </c>
      <c r="K7678" t="s">
        <v>57369</v>
      </c>
      <c r="L7678">
        <v>3281</v>
      </c>
      <c r="M7678">
        <v>0</v>
      </c>
      <c r="N7678" t="s">
        <v>10808</v>
      </c>
      <c r="O7678" t="s">
        <v>57370</v>
      </c>
    </row>
    <row r="7679" spans="1:15" x14ac:dyDescent="0.3">
      <c r="A7679" t="s">
        <v>57371</v>
      </c>
      <c r="B7679" t="s">
        <v>4226</v>
      </c>
      <c r="C7679" t="s">
        <v>57372</v>
      </c>
      <c r="D7679" t="s">
        <v>57373</v>
      </c>
      <c r="E7679" t="s">
        <v>57060</v>
      </c>
      <c r="F7679" t="s">
        <v>57374</v>
      </c>
      <c r="G7679" t="s">
        <v>3917</v>
      </c>
      <c r="H7679">
        <v>142.36199999999999</v>
      </c>
      <c r="I7679">
        <v>42.5</v>
      </c>
      <c r="K7679" t="s">
        <v>57375</v>
      </c>
      <c r="L7679">
        <v>35948</v>
      </c>
      <c r="M7679">
        <v>0</v>
      </c>
      <c r="N7679" t="s">
        <v>10808</v>
      </c>
      <c r="O7679" t="s">
        <v>57376</v>
      </c>
    </row>
    <row r="7680" spans="1:15" x14ac:dyDescent="0.3">
      <c r="A7680" t="s">
        <v>57377</v>
      </c>
      <c r="B7680" t="s">
        <v>4226</v>
      </c>
      <c r="C7680" t="s">
        <v>57378</v>
      </c>
      <c r="D7680" t="s">
        <v>57379</v>
      </c>
      <c r="E7680" t="s">
        <v>57060</v>
      </c>
      <c r="F7680" t="s">
        <v>57380</v>
      </c>
      <c r="G7680" t="s">
        <v>3917</v>
      </c>
      <c r="H7680">
        <v>134.345</v>
      </c>
      <c r="I7680">
        <v>41.5</v>
      </c>
      <c r="K7680" t="s">
        <v>57381</v>
      </c>
      <c r="L7680">
        <v>20005</v>
      </c>
      <c r="M7680">
        <v>0</v>
      </c>
      <c r="N7680" t="s">
        <v>10808</v>
      </c>
      <c r="O7680" t="s">
        <v>57382</v>
      </c>
    </row>
    <row r="7681" spans="1:17" x14ac:dyDescent="0.3">
      <c r="A7681" t="s">
        <v>57383</v>
      </c>
      <c r="B7681" t="s">
        <v>4226</v>
      </c>
      <c r="C7681" t="s">
        <v>57384</v>
      </c>
      <c r="D7681" t="s">
        <v>57385</v>
      </c>
      <c r="E7681" t="s">
        <v>57060</v>
      </c>
      <c r="F7681" t="s">
        <v>57386</v>
      </c>
      <c r="G7681" t="s">
        <v>3917</v>
      </c>
      <c r="H7681">
        <v>133.642</v>
      </c>
      <c r="I7681">
        <v>42.3</v>
      </c>
      <c r="K7681" t="s">
        <v>57387</v>
      </c>
      <c r="L7681">
        <v>27570</v>
      </c>
      <c r="M7681">
        <v>0</v>
      </c>
      <c r="N7681" t="s">
        <v>10808</v>
      </c>
      <c r="O7681" t="s">
        <v>57388</v>
      </c>
    </row>
    <row r="7682" spans="1:17" x14ac:dyDescent="0.3">
      <c r="A7682" t="s">
        <v>57389</v>
      </c>
      <c r="B7682" t="s">
        <v>4226</v>
      </c>
      <c r="C7682" t="s">
        <v>57390</v>
      </c>
      <c r="D7682" t="s">
        <v>57391</v>
      </c>
      <c r="E7682" t="s">
        <v>57060</v>
      </c>
      <c r="F7682" t="s">
        <v>57392</v>
      </c>
      <c r="G7682" t="s">
        <v>3917</v>
      </c>
      <c r="H7682">
        <v>133.80699999999999</v>
      </c>
      <c r="I7682">
        <v>41.9</v>
      </c>
      <c r="K7682" t="s">
        <v>57393</v>
      </c>
      <c r="L7682">
        <v>27569</v>
      </c>
      <c r="M7682">
        <v>0</v>
      </c>
      <c r="N7682" t="s">
        <v>10808</v>
      </c>
      <c r="O7682" t="s">
        <v>57394</v>
      </c>
    </row>
    <row r="7683" spans="1:17" x14ac:dyDescent="0.3">
      <c r="A7683" t="s">
        <v>57395</v>
      </c>
      <c r="B7683" t="s">
        <v>4226</v>
      </c>
      <c r="C7683" t="s">
        <v>57396</v>
      </c>
      <c r="D7683" t="s">
        <v>57397</v>
      </c>
      <c r="E7683" t="s">
        <v>57060</v>
      </c>
      <c r="F7683" t="s">
        <v>57398</v>
      </c>
      <c r="G7683" t="s">
        <v>3917</v>
      </c>
      <c r="H7683">
        <v>133.62700000000001</v>
      </c>
      <c r="I7683">
        <v>42.4</v>
      </c>
      <c r="K7683" t="s">
        <v>57399</v>
      </c>
      <c r="L7683">
        <v>45384</v>
      </c>
      <c r="M7683">
        <v>0</v>
      </c>
      <c r="N7683" t="s">
        <v>10808</v>
      </c>
      <c r="O7683" t="s">
        <v>57400</v>
      </c>
    </row>
    <row r="7684" spans="1:17" x14ac:dyDescent="0.3">
      <c r="A7684" t="s">
        <v>57401</v>
      </c>
      <c r="B7684" t="s">
        <v>4226</v>
      </c>
      <c r="C7684" t="s">
        <v>57402</v>
      </c>
      <c r="D7684" t="s">
        <v>57403</v>
      </c>
      <c r="E7684" t="s">
        <v>57060</v>
      </c>
      <c r="F7684" t="s">
        <v>57404</v>
      </c>
      <c r="G7684" t="s">
        <v>3917</v>
      </c>
      <c r="H7684">
        <v>137.208</v>
      </c>
      <c r="I7684">
        <v>41.3</v>
      </c>
      <c r="K7684" t="s">
        <v>57405</v>
      </c>
      <c r="L7684">
        <v>20076</v>
      </c>
      <c r="M7684">
        <v>0</v>
      </c>
      <c r="N7684" t="s">
        <v>10808</v>
      </c>
      <c r="O7684" t="s">
        <v>57406</v>
      </c>
    </row>
    <row r="7685" spans="1:17" x14ac:dyDescent="0.3">
      <c r="A7685" t="s">
        <v>57407</v>
      </c>
      <c r="B7685" t="s">
        <v>3984</v>
      </c>
      <c r="C7685" t="s">
        <v>57408</v>
      </c>
      <c r="D7685" t="s">
        <v>57409</v>
      </c>
      <c r="E7685" t="s">
        <v>57410</v>
      </c>
      <c r="F7685" t="s">
        <v>57411</v>
      </c>
      <c r="G7685" t="s">
        <v>3917</v>
      </c>
      <c r="H7685">
        <v>44.1905</v>
      </c>
      <c r="I7685">
        <v>53.6</v>
      </c>
      <c r="K7685" t="s">
        <v>57412</v>
      </c>
      <c r="L7685">
        <v>14</v>
      </c>
      <c r="M7685">
        <v>0</v>
      </c>
      <c r="N7685" t="s">
        <v>6747</v>
      </c>
      <c r="O7685" t="s">
        <v>57413</v>
      </c>
    </row>
    <row r="7686" spans="1:17" x14ac:dyDescent="0.3">
      <c r="A7686" t="s">
        <v>57414</v>
      </c>
      <c r="B7686" t="s">
        <v>4267</v>
      </c>
      <c r="C7686" t="s">
        <v>57415</v>
      </c>
      <c r="D7686" t="s">
        <v>57416</v>
      </c>
      <c r="E7686" t="s">
        <v>57417</v>
      </c>
      <c r="F7686" t="s">
        <v>57418</v>
      </c>
      <c r="G7686" t="s">
        <v>3989</v>
      </c>
      <c r="H7686">
        <v>198.01599999999999</v>
      </c>
      <c r="I7686">
        <v>30.9</v>
      </c>
      <c r="K7686" t="s">
        <v>57419</v>
      </c>
      <c r="L7686">
        <v>1182</v>
      </c>
      <c r="M7686">
        <v>0</v>
      </c>
      <c r="N7686" t="s">
        <v>6747</v>
      </c>
      <c r="O7686" t="s">
        <v>57420</v>
      </c>
    </row>
    <row r="7687" spans="1:17" x14ac:dyDescent="0.3">
      <c r="A7687" t="s">
        <v>57421</v>
      </c>
      <c r="B7687" t="s">
        <v>3912</v>
      </c>
      <c r="C7687" t="s">
        <v>57422</v>
      </c>
      <c r="D7687" t="s">
        <v>57423</v>
      </c>
      <c r="E7687" t="s">
        <v>57424</v>
      </c>
      <c r="F7687" t="s">
        <v>57425</v>
      </c>
      <c r="G7687" t="s">
        <v>3917</v>
      </c>
      <c r="H7687">
        <v>50.587299999999999</v>
      </c>
      <c r="I7687">
        <v>50.9</v>
      </c>
      <c r="K7687" t="s">
        <v>57426</v>
      </c>
      <c r="L7687">
        <v>3750</v>
      </c>
      <c r="M7687">
        <v>17721</v>
      </c>
      <c r="N7687" t="s">
        <v>6747</v>
      </c>
      <c r="O7687" t="s">
        <v>57427</v>
      </c>
    </row>
    <row r="7688" spans="1:17" x14ac:dyDescent="0.3">
      <c r="A7688" t="s">
        <v>57428</v>
      </c>
      <c r="B7688" t="s">
        <v>3923</v>
      </c>
      <c r="C7688" t="s">
        <v>57429</v>
      </c>
      <c r="D7688" t="s">
        <v>57430</v>
      </c>
      <c r="E7688" t="s">
        <v>57431</v>
      </c>
      <c r="F7688" t="s">
        <v>57432</v>
      </c>
      <c r="G7688" t="s">
        <v>3906</v>
      </c>
      <c r="H7688">
        <v>823.06100000000004</v>
      </c>
      <c r="I7688">
        <v>40.120399999999997</v>
      </c>
      <c r="J7688" t="s">
        <v>57433</v>
      </c>
      <c r="K7688" t="s">
        <v>57434</v>
      </c>
      <c r="L7688">
        <v>1289</v>
      </c>
      <c r="M7688">
        <v>0</v>
      </c>
      <c r="N7688" t="s">
        <v>6747</v>
      </c>
      <c r="O7688" t="s">
        <v>57435</v>
      </c>
    </row>
    <row r="7689" spans="1:17" x14ac:dyDescent="0.3">
      <c r="A7689" t="s">
        <v>57436</v>
      </c>
      <c r="B7689" t="s">
        <v>4226</v>
      </c>
      <c r="C7689" t="s">
        <v>57437</v>
      </c>
      <c r="D7689" t="s">
        <v>57438</v>
      </c>
      <c r="E7689" t="s">
        <v>17440</v>
      </c>
      <c r="F7689" t="s">
        <v>57439</v>
      </c>
      <c r="G7689" t="s">
        <v>3906</v>
      </c>
      <c r="H7689">
        <v>321.49799999999999</v>
      </c>
      <c r="I7689">
        <v>41.094999999999999</v>
      </c>
      <c r="J7689" t="s">
        <v>57440</v>
      </c>
      <c r="K7689" t="s">
        <v>57441</v>
      </c>
      <c r="L7689">
        <v>34747</v>
      </c>
      <c r="M7689">
        <v>0</v>
      </c>
      <c r="N7689" t="s">
        <v>10808</v>
      </c>
      <c r="O7689" t="s">
        <v>57442</v>
      </c>
    </row>
    <row r="7690" spans="1:17" x14ac:dyDescent="0.3">
      <c r="A7690" t="s">
        <v>57443</v>
      </c>
      <c r="B7690" t="s">
        <v>4347</v>
      </c>
      <c r="C7690" t="s">
        <v>57444</v>
      </c>
      <c r="D7690" t="s">
        <v>57445</v>
      </c>
      <c r="E7690" t="s">
        <v>57446</v>
      </c>
      <c r="F7690" t="s">
        <v>57447</v>
      </c>
      <c r="G7690" t="s">
        <v>3906</v>
      </c>
      <c r="H7690">
        <v>44.372399999999999</v>
      </c>
      <c r="I7690">
        <v>46.730200000000004</v>
      </c>
      <c r="J7690" t="s">
        <v>57448</v>
      </c>
      <c r="K7690" t="s">
        <v>57449</v>
      </c>
      <c r="L7690">
        <v>33</v>
      </c>
      <c r="M7690">
        <v>15044</v>
      </c>
      <c r="N7690" t="s">
        <v>10808</v>
      </c>
      <c r="O7690" t="s">
        <v>57450</v>
      </c>
      <c r="P7690" t="s">
        <v>57451</v>
      </c>
      <c r="Q7690">
        <v>23</v>
      </c>
    </row>
    <row r="7691" spans="1:17" x14ac:dyDescent="0.3">
      <c r="A7691" t="s">
        <v>57452</v>
      </c>
      <c r="B7691" t="s">
        <v>4226</v>
      </c>
      <c r="D7691" t="s">
        <v>57453</v>
      </c>
      <c r="E7691" t="s">
        <v>57454</v>
      </c>
      <c r="F7691" t="s">
        <v>57455</v>
      </c>
      <c r="G7691" t="s">
        <v>3906</v>
      </c>
      <c r="H7691">
        <v>677.82</v>
      </c>
      <c r="I7691">
        <v>35.322899999999997</v>
      </c>
      <c r="J7691" t="s">
        <v>57456</v>
      </c>
      <c r="K7691" t="s">
        <v>57457</v>
      </c>
      <c r="L7691">
        <v>96</v>
      </c>
      <c r="M7691">
        <v>0</v>
      </c>
      <c r="N7691" t="s">
        <v>13806</v>
      </c>
      <c r="O7691" t="s">
        <v>57458</v>
      </c>
    </row>
    <row r="7692" spans="1:17" x14ac:dyDescent="0.3">
      <c r="A7692" t="s">
        <v>57459</v>
      </c>
      <c r="B7692" t="s">
        <v>3912</v>
      </c>
      <c r="D7692" t="s">
        <v>57460</v>
      </c>
      <c r="E7692" t="s">
        <v>57461</v>
      </c>
      <c r="F7692" t="s">
        <v>57462</v>
      </c>
      <c r="G7692" t="s">
        <v>3917</v>
      </c>
      <c r="H7692">
        <v>86.329499999999996</v>
      </c>
      <c r="I7692">
        <v>22</v>
      </c>
      <c r="K7692" t="s">
        <v>57463</v>
      </c>
      <c r="L7692">
        <v>436</v>
      </c>
      <c r="M7692">
        <v>38668</v>
      </c>
      <c r="N7692" t="s">
        <v>57464</v>
      </c>
      <c r="O7692" t="s">
        <v>57465</v>
      </c>
    </row>
    <row r="7693" spans="1:17" x14ac:dyDescent="0.3">
      <c r="A7693" t="s">
        <v>57466</v>
      </c>
      <c r="B7693" t="s">
        <v>3912</v>
      </c>
      <c r="D7693" t="s">
        <v>57467</v>
      </c>
      <c r="E7693" t="s">
        <v>57468</v>
      </c>
      <c r="F7693" t="s">
        <v>57469</v>
      </c>
      <c r="G7693" t="s">
        <v>3917</v>
      </c>
      <c r="H7693">
        <v>98.056399999999996</v>
      </c>
      <c r="I7693">
        <v>22</v>
      </c>
      <c r="K7693" t="s">
        <v>57470</v>
      </c>
      <c r="L7693">
        <v>572</v>
      </c>
      <c r="M7693">
        <v>49755</v>
      </c>
      <c r="N7693" t="s">
        <v>57464</v>
      </c>
      <c r="O7693" t="s">
        <v>57471</v>
      </c>
    </row>
    <row r="7694" spans="1:17" x14ac:dyDescent="0.3">
      <c r="A7694" t="s">
        <v>57472</v>
      </c>
      <c r="B7694" t="s">
        <v>3912</v>
      </c>
      <c r="D7694" t="s">
        <v>57473</v>
      </c>
      <c r="E7694" t="s">
        <v>57474</v>
      </c>
      <c r="F7694" t="s">
        <v>57475</v>
      </c>
      <c r="G7694" t="s">
        <v>3917</v>
      </c>
      <c r="H7694">
        <v>86.439599999999999</v>
      </c>
      <c r="I7694">
        <v>27</v>
      </c>
      <c r="K7694" t="s">
        <v>57476</v>
      </c>
      <c r="L7694">
        <v>378</v>
      </c>
      <c r="M7694">
        <v>42611</v>
      </c>
      <c r="N7694" t="s">
        <v>57464</v>
      </c>
      <c r="O7694" t="s">
        <v>57477</v>
      </c>
    </row>
    <row r="7695" spans="1:17" x14ac:dyDescent="0.3">
      <c r="A7695" t="s">
        <v>57478</v>
      </c>
      <c r="B7695" t="s">
        <v>3912</v>
      </c>
      <c r="D7695" t="s">
        <v>57479</v>
      </c>
      <c r="E7695" t="s">
        <v>57480</v>
      </c>
      <c r="F7695" t="s">
        <v>57481</v>
      </c>
      <c r="G7695" t="s">
        <v>3917</v>
      </c>
      <c r="H7695">
        <v>87.295500000000004</v>
      </c>
      <c r="I7695">
        <v>22.6</v>
      </c>
      <c r="K7695" t="s">
        <v>57482</v>
      </c>
      <c r="L7695">
        <v>310</v>
      </c>
      <c r="M7695">
        <v>41578</v>
      </c>
      <c r="N7695" t="s">
        <v>57464</v>
      </c>
      <c r="O7695" t="s">
        <v>57483</v>
      </c>
    </row>
    <row r="7696" spans="1:17" x14ac:dyDescent="0.3">
      <c r="A7696" t="s">
        <v>57484</v>
      </c>
      <c r="B7696" t="s">
        <v>4198</v>
      </c>
      <c r="C7696" t="s">
        <v>57485</v>
      </c>
      <c r="D7696" t="s">
        <v>57486</v>
      </c>
      <c r="E7696" t="s">
        <v>57487</v>
      </c>
      <c r="F7696" t="s">
        <v>57488</v>
      </c>
      <c r="G7696" t="s">
        <v>3989</v>
      </c>
      <c r="H7696">
        <v>11.6723</v>
      </c>
      <c r="I7696">
        <v>34.681199999999997</v>
      </c>
      <c r="J7696" t="s">
        <v>57489</v>
      </c>
      <c r="K7696" t="s">
        <v>57490</v>
      </c>
      <c r="L7696">
        <v>3367</v>
      </c>
      <c r="M7696">
        <v>0</v>
      </c>
      <c r="N7696" t="s">
        <v>6323</v>
      </c>
      <c r="O7696" t="s">
        <v>57491</v>
      </c>
    </row>
    <row r="7697" spans="1:17" x14ac:dyDescent="0.3">
      <c r="A7697" t="s">
        <v>57492</v>
      </c>
      <c r="B7697" t="s">
        <v>4198</v>
      </c>
      <c r="C7697" t="s">
        <v>57493</v>
      </c>
      <c r="D7697" t="s">
        <v>57494</v>
      </c>
      <c r="E7697" t="s">
        <v>57495</v>
      </c>
      <c r="F7697" t="s">
        <v>57496</v>
      </c>
      <c r="G7697" t="s">
        <v>3989</v>
      </c>
      <c r="H7697">
        <v>10.5497</v>
      </c>
      <c r="I7697">
        <v>36.285499999999999</v>
      </c>
      <c r="J7697" t="s">
        <v>57497</v>
      </c>
      <c r="K7697" t="s">
        <v>57498</v>
      </c>
      <c r="L7697">
        <v>1319</v>
      </c>
      <c r="M7697">
        <v>0</v>
      </c>
      <c r="N7697" t="s">
        <v>6323</v>
      </c>
      <c r="O7697" t="s">
        <v>57499</v>
      </c>
    </row>
    <row r="7698" spans="1:17" x14ac:dyDescent="0.3">
      <c r="A7698" t="s">
        <v>57500</v>
      </c>
      <c r="B7698" t="s">
        <v>3923</v>
      </c>
      <c r="C7698" t="s">
        <v>57501</v>
      </c>
      <c r="D7698" t="s">
        <v>57502</v>
      </c>
      <c r="E7698" t="s">
        <v>57503</v>
      </c>
      <c r="F7698" t="s">
        <v>57504</v>
      </c>
      <c r="G7698" t="s">
        <v>3917</v>
      </c>
      <c r="H7698">
        <v>769.23099999999999</v>
      </c>
      <c r="I7698">
        <v>36.5</v>
      </c>
      <c r="K7698" t="s">
        <v>57505</v>
      </c>
      <c r="L7698">
        <v>269914</v>
      </c>
      <c r="M7698">
        <v>0</v>
      </c>
      <c r="N7698" t="s">
        <v>6323</v>
      </c>
      <c r="O7698" t="s">
        <v>57506</v>
      </c>
    </row>
    <row r="7699" spans="1:17" x14ac:dyDescent="0.3">
      <c r="A7699" t="s">
        <v>57507</v>
      </c>
      <c r="B7699" t="s">
        <v>3984</v>
      </c>
      <c r="C7699" t="s">
        <v>57508</v>
      </c>
      <c r="D7699" t="s">
        <v>57509</v>
      </c>
      <c r="E7699" t="s">
        <v>52465</v>
      </c>
      <c r="F7699" t="s">
        <v>57510</v>
      </c>
      <c r="G7699" t="s">
        <v>3989</v>
      </c>
      <c r="H7699">
        <v>55.074199999999998</v>
      </c>
      <c r="I7699">
        <v>50.1</v>
      </c>
      <c r="K7699" t="s">
        <v>57511</v>
      </c>
      <c r="L7699">
        <v>37</v>
      </c>
      <c r="M7699">
        <v>0</v>
      </c>
      <c r="N7699" t="s">
        <v>10467</v>
      </c>
      <c r="O7699" t="s">
        <v>57512</v>
      </c>
    </row>
    <row r="7700" spans="1:17" x14ac:dyDescent="0.3">
      <c r="A7700" t="s">
        <v>57513</v>
      </c>
      <c r="B7700" t="s">
        <v>4267</v>
      </c>
      <c r="C7700" t="s">
        <v>57514</v>
      </c>
      <c r="D7700" t="s">
        <v>57515</v>
      </c>
      <c r="E7700" t="s">
        <v>57516</v>
      </c>
      <c r="F7700" t="s">
        <v>57517</v>
      </c>
      <c r="G7700" t="s">
        <v>3989</v>
      </c>
      <c r="H7700">
        <v>829.61</v>
      </c>
      <c r="I7700">
        <v>45.5</v>
      </c>
      <c r="K7700" t="s">
        <v>57518</v>
      </c>
      <c r="L7700">
        <v>3926</v>
      </c>
      <c r="M7700">
        <v>0</v>
      </c>
      <c r="N7700" t="s">
        <v>9807</v>
      </c>
      <c r="O7700" t="s">
        <v>57519</v>
      </c>
    </row>
    <row r="7701" spans="1:17" x14ac:dyDescent="0.3">
      <c r="A7701" t="s">
        <v>57520</v>
      </c>
      <c r="B7701" t="s">
        <v>4226</v>
      </c>
      <c r="C7701" t="s">
        <v>57521</v>
      </c>
      <c r="D7701" t="s">
        <v>57522</v>
      </c>
      <c r="E7701" t="s">
        <v>57523</v>
      </c>
      <c r="F7701" t="s">
        <v>57524</v>
      </c>
      <c r="G7701" t="s">
        <v>3917</v>
      </c>
      <c r="H7701">
        <v>192.63900000000001</v>
      </c>
      <c r="I7701">
        <v>29.6</v>
      </c>
      <c r="K7701" t="s">
        <v>57525</v>
      </c>
      <c r="L7701">
        <v>14778</v>
      </c>
      <c r="M7701">
        <v>0</v>
      </c>
      <c r="N7701" t="s">
        <v>9807</v>
      </c>
      <c r="O7701" t="s">
        <v>57526</v>
      </c>
    </row>
    <row r="7702" spans="1:17" x14ac:dyDescent="0.3">
      <c r="A7702" t="s">
        <v>57527</v>
      </c>
      <c r="B7702" t="s">
        <v>4347</v>
      </c>
      <c r="C7702" t="s">
        <v>57528</v>
      </c>
      <c r="D7702" t="s">
        <v>57529</v>
      </c>
      <c r="E7702" t="s">
        <v>39370</v>
      </c>
      <c r="F7702" t="s">
        <v>57530</v>
      </c>
      <c r="G7702" t="s">
        <v>3917</v>
      </c>
      <c r="H7702">
        <v>121.494</v>
      </c>
      <c r="I7702">
        <v>50.7</v>
      </c>
      <c r="K7702" t="s">
        <v>57531</v>
      </c>
      <c r="L7702">
        <v>116375</v>
      </c>
      <c r="M7702">
        <v>0</v>
      </c>
      <c r="N7702" t="s">
        <v>9807</v>
      </c>
      <c r="O7702" t="s">
        <v>57532</v>
      </c>
    </row>
    <row r="7703" spans="1:17" x14ac:dyDescent="0.3">
      <c r="A7703" t="s">
        <v>57533</v>
      </c>
      <c r="B7703" t="s">
        <v>4347</v>
      </c>
      <c r="C7703" t="s">
        <v>57534</v>
      </c>
      <c r="D7703" t="s">
        <v>57535</v>
      </c>
      <c r="E7703" t="s">
        <v>39370</v>
      </c>
      <c r="F7703" t="s">
        <v>57536</v>
      </c>
      <c r="G7703" t="s">
        <v>3917</v>
      </c>
      <c r="H7703">
        <v>64.323099999999997</v>
      </c>
      <c r="I7703">
        <v>46</v>
      </c>
      <c r="K7703" t="s">
        <v>57537</v>
      </c>
      <c r="L7703">
        <v>31693</v>
      </c>
      <c r="M7703">
        <v>12567</v>
      </c>
      <c r="N7703" t="s">
        <v>9807</v>
      </c>
      <c r="O7703" t="s">
        <v>57538</v>
      </c>
    </row>
    <row r="7704" spans="1:17" x14ac:dyDescent="0.3">
      <c r="A7704" t="s">
        <v>57539</v>
      </c>
      <c r="B7704" t="s">
        <v>4347</v>
      </c>
      <c r="C7704" t="s">
        <v>57540</v>
      </c>
      <c r="D7704" t="s">
        <v>57541</v>
      </c>
      <c r="E7704" t="s">
        <v>39370</v>
      </c>
      <c r="F7704" t="s">
        <v>57542</v>
      </c>
      <c r="G7704" t="s">
        <v>3917</v>
      </c>
      <c r="H7704">
        <v>47.881999999999998</v>
      </c>
      <c r="I7704">
        <v>47.7</v>
      </c>
      <c r="K7704" t="s">
        <v>57543</v>
      </c>
      <c r="L7704">
        <v>29162</v>
      </c>
      <c r="M7704">
        <v>0</v>
      </c>
      <c r="N7704" t="s">
        <v>9807</v>
      </c>
      <c r="O7704" t="s">
        <v>57544</v>
      </c>
    </row>
    <row r="7705" spans="1:17" x14ac:dyDescent="0.3">
      <c r="A7705" t="s">
        <v>57545</v>
      </c>
      <c r="B7705" t="s">
        <v>4347</v>
      </c>
      <c r="C7705" t="s">
        <v>57546</v>
      </c>
      <c r="D7705" t="s">
        <v>57547</v>
      </c>
      <c r="E7705" t="s">
        <v>39370</v>
      </c>
      <c r="F7705" t="s">
        <v>57548</v>
      </c>
      <c r="G7705" t="s">
        <v>3917</v>
      </c>
      <c r="H7705">
        <v>50.531999999999996</v>
      </c>
      <c r="I7705">
        <v>46.4</v>
      </c>
      <c r="K7705" t="s">
        <v>57549</v>
      </c>
      <c r="L7705">
        <v>26871</v>
      </c>
      <c r="M7705">
        <v>16549</v>
      </c>
      <c r="N7705" t="s">
        <v>9807</v>
      </c>
      <c r="O7705" t="s">
        <v>57550</v>
      </c>
    </row>
    <row r="7706" spans="1:17" x14ac:dyDescent="0.3">
      <c r="A7706" t="s">
        <v>57551</v>
      </c>
      <c r="B7706" t="s">
        <v>3984</v>
      </c>
      <c r="C7706" t="s">
        <v>57552</v>
      </c>
      <c r="D7706" t="s">
        <v>57553</v>
      </c>
      <c r="E7706" t="s">
        <v>57554</v>
      </c>
      <c r="F7706" t="s">
        <v>57555</v>
      </c>
      <c r="G7706" t="s">
        <v>3917</v>
      </c>
      <c r="H7706">
        <v>79.884900000000002</v>
      </c>
      <c r="I7706">
        <v>43.6</v>
      </c>
      <c r="K7706" t="s">
        <v>57556</v>
      </c>
      <c r="L7706">
        <v>158</v>
      </c>
      <c r="M7706">
        <v>0</v>
      </c>
      <c r="N7706" t="s">
        <v>8557</v>
      </c>
      <c r="O7706" t="s">
        <v>57557</v>
      </c>
    </row>
    <row r="7707" spans="1:17" x14ac:dyDescent="0.3">
      <c r="A7707" t="s">
        <v>57558</v>
      </c>
      <c r="B7707" t="s">
        <v>3984</v>
      </c>
      <c r="C7707" t="s">
        <v>57559</v>
      </c>
      <c r="D7707" t="s">
        <v>57560</v>
      </c>
      <c r="E7707" t="s">
        <v>57561</v>
      </c>
      <c r="F7707" t="s">
        <v>57562</v>
      </c>
      <c r="G7707" t="s">
        <v>3917</v>
      </c>
      <c r="H7707">
        <v>31.8019</v>
      </c>
      <c r="I7707">
        <v>52.9</v>
      </c>
      <c r="K7707" t="s">
        <v>57563</v>
      </c>
      <c r="L7707">
        <v>1985</v>
      </c>
      <c r="M7707">
        <v>0</v>
      </c>
      <c r="N7707" t="s">
        <v>8557</v>
      </c>
      <c r="O7707" t="s">
        <v>57564</v>
      </c>
    </row>
    <row r="7708" spans="1:17" x14ac:dyDescent="0.3">
      <c r="A7708" t="s">
        <v>57565</v>
      </c>
      <c r="B7708" t="s">
        <v>3984</v>
      </c>
      <c r="C7708" t="s">
        <v>57566</v>
      </c>
      <c r="D7708" t="s">
        <v>57567</v>
      </c>
      <c r="E7708" t="s">
        <v>57568</v>
      </c>
      <c r="F7708" t="s">
        <v>57569</v>
      </c>
      <c r="G7708" t="s">
        <v>3917</v>
      </c>
      <c r="H7708">
        <v>45.583300000000001</v>
      </c>
      <c r="I7708">
        <v>51.5</v>
      </c>
      <c r="K7708" t="s">
        <v>57570</v>
      </c>
      <c r="L7708">
        <v>4763</v>
      </c>
      <c r="M7708">
        <v>0</v>
      </c>
      <c r="N7708" t="s">
        <v>8557</v>
      </c>
      <c r="O7708" t="s">
        <v>57571</v>
      </c>
    </row>
    <row r="7709" spans="1:17" x14ac:dyDescent="0.3">
      <c r="A7709" t="s">
        <v>57572</v>
      </c>
      <c r="B7709" t="s">
        <v>3923</v>
      </c>
      <c r="C7709" t="s">
        <v>57573</v>
      </c>
      <c r="D7709" t="s">
        <v>57574</v>
      </c>
      <c r="E7709" t="s">
        <v>57575</v>
      </c>
      <c r="F7709" t="s">
        <v>57576</v>
      </c>
      <c r="G7709" t="s">
        <v>3989</v>
      </c>
      <c r="H7709">
        <v>880.08699999999999</v>
      </c>
      <c r="I7709">
        <v>35.299999999999997</v>
      </c>
      <c r="J7709" t="s">
        <v>57577</v>
      </c>
      <c r="K7709" t="s">
        <v>57578</v>
      </c>
      <c r="L7709">
        <v>633</v>
      </c>
      <c r="M7709">
        <v>0</v>
      </c>
      <c r="N7709" t="s">
        <v>8557</v>
      </c>
      <c r="O7709" t="s">
        <v>57579</v>
      </c>
    </row>
    <row r="7710" spans="1:17" x14ac:dyDescent="0.3">
      <c r="A7710" t="s">
        <v>57580</v>
      </c>
      <c r="B7710" t="s">
        <v>3923</v>
      </c>
      <c r="C7710" t="s">
        <v>57581</v>
      </c>
      <c r="D7710" t="s">
        <v>57582</v>
      </c>
      <c r="E7710" t="s">
        <v>57575</v>
      </c>
      <c r="F7710" t="s">
        <v>57583</v>
      </c>
      <c r="G7710" t="s">
        <v>3989</v>
      </c>
      <c r="H7710">
        <v>749.10799999999995</v>
      </c>
      <c r="I7710">
        <v>35.4</v>
      </c>
      <c r="J7710" t="s">
        <v>57584</v>
      </c>
      <c r="K7710" t="s">
        <v>57585</v>
      </c>
      <c r="L7710">
        <v>188</v>
      </c>
      <c r="M7710">
        <v>0</v>
      </c>
      <c r="N7710" t="s">
        <v>8557</v>
      </c>
      <c r="O7710" t="s">
        <v>57586</v>
      </c>
    </row>
    <row r="7711" spans="1:17" x14ac:dyDescent="0.3">
      <c r="A7711" t="s">
        <v>57587</v>
      </c>
      <c r="B7711" t="s">
        <v>4635</v>
      </c>
      <c r="C7711" t="s">
        <v>57588</v>
      </c>
      <c r="D7711" t="s">
        <v>57589</v>
      </c>
      <c r="E7711" t="s">
        <v>57590</v>
      </c>
      <c r="F7711" t="s">
        <v>57591</v>
      </c>
      <c r="G7711" t="s">
        <v>3906</v>
      </c>
      <c r="H7711">
        <v>1079.47</v>
      </c>
      <c r="I7711">
        <v>42.363599999999998</v>
      </c>
      <c r="J7711" t="s">
        <v>57592</v>
      </c>
      <c r="K7711" t="s">
        <v>57593</v>
      </c>
      <c r="L7711">
        <v>600</v>
      </c>
      <c r="M7711">
        <v>0</v>
      </c>
      <c r="N7711" t="s">
        <v>8557</v>
      </c>
      <c r="O7711" t="s">
        <v>57594</v>
      </c>
    </row>
    <row r="7712" spans="1:17" x14ac:dyDescent="0.3">
      <c r="A7712" t="s">
        <v>57595</v>
      </c>
      <c r="B7712" t="s">
        <v>3984</v>
      </c>
      <c r="C7712" t="s">
        <v>57596</v>
      </c>
      <c r="D7712" t="s">
        <v>57597</v>
      </c>
      <c r="E7712" t="s">
        <v>57598</v>
      </c>
      <c r="F7712" t="s">
        <v>57599</v>
      </c>
      <c r="G7712" t="s">
        <v>3989</v>
      </c>
      <c r="H7712">
        <v>12.1326</v>
      </c>
      <c r="I7712">
        <v>38.4</v>
      </c>
      <c r="K7712" t="s">
        <v>57600</v>
      </c>
      <c r="L7712">
        <v>103</v>
      </c>
      <c r="M7712">
        <v>5045</v>
      </c>
      <c r="N7712" t="s">
        <v>54537</v>
      </c>
      <c r="O7712" t="s">
        <v>57601</v>
      </c>
      <c r="P7712" t="s">
        <v>57602</v>
      </c>
      <c r="Q7712">
        <v>25</v>
      </c>
    </row>
    <row r="7713" spans="1:16" x14ac:dyDescent="0.3">
      <c r="A7713" t="s">
        <v>57603</v>
      </c>
      <c r="B7713" t="s">
        <v>4226</v>
      </c>
      <c r="C7713" t="s">
        <v>57604</v>
      </c>
      <c r="D7713" t="s">
        <v>57605</v>
      </c>
      <c r="E7713" t="s">
        <v>57606</v>
      </c>
      <c r="F7713" t="s">
        <v>57607</v>
      </c>
      <c r="G7713" t="s">
        <v>3917</v>
      </c>
      <c r="H7713">
        <v>277.73599999999999</v>
      </c>
      <c r="I7713">
        <v>42.3</v>
      </c>
      <c r="K7713" t="s">
        <v>57608</v>
      </c>
      <c r="L7713">
        <v>7342</v>
      </c>
      <c r="M7713">
        <v>21627</v>
      </c>
      <c r="N7713" t="s">
        <v>54537</v>
      </c>
      <c r="O7713" t="s">
        <v>57609</v>
      </c>
    </row>
    <row r="7714" spans="1:16" x14ac:dyDescent="0.3">
      <c r="A7714" t="s">
        <v>57610</v>
      </c>
      <c r="B7714" t="s">
        <v>3984</v>
      </c>
      <c r="C7714" t="s">
        <v>57611</v>
      </c>
      <c r="D7714" t="s">
        <v>57612</v>
      </c>
      <c r="E7714" t="s">
        <v>11352</v>
      </c>
      <c r="F7714" t="s">
        <v>57613</v>
      </c>
      <c r="G7714" t="s">
        <v>3917</v>
      </c>
      <c r="H7714">
        <v>39.2836</v>
      </c>
      <c r="I7714">
        <v>48.3</v>
      </c>
      <c r="K7714" t="s">
        <v>57614</v>
      </c>
      <c r="L7714">
        <v>124</v>
      </c>
      <c r="M7714">
        <v>0</v>
      </c>
      <c r="N7714" t="s">
        <v>8810</v>
      </c>
      <c r="O7714" t="s">
        <v>57615</v>
      </c>
    </row>
    <row r="7715" spans="1:16" x14ac:dyDescent="0.3">
      <c r="A7715" t="s">
        <v>57616</v>
      </c>
      <c r="B7715" t="s">
        <v>3984</v>
      </c>
      <c r="C7715" t="s">
        <v>57617</v>
      </c>
      <c r="D7715" t="s">
        <v>57618</v>
      </c>
      <c r="E7715" t="s">
        <v>11352</v>
      </c>
      <c r="F7715" t="s">
        <v>57619</v>
      </c>
      <c r="G7715" t="s">
        <v>3917</v>
      </c>
      <c r="H7715">
        <v>39.376399999999997</v>
      </c>
      <c r="I7715">
        <v>48.2</v>
      </c>
      <c r="K7715" t="s">
        <v>57620</v>
      </c>
      <c r="L7715">
        <v>47</v>
      </c>
      <c r="M7715">
        <v>0</v>
      </c>
      <c r="N7715" t="s">
        <v>8810</v>
      </c>
      <c r="O7715" t="s">
        <v>57621</v>
      </c>
    </row>
    <row r="7716" spans="1:16" x14ac:dyDescent="0.3">
      <c r="A7716" t="s">
        <v>57622</v>
      </c>
      <c r="B7716" t="s">
        <v>3984</v>
      </c>
      <c r="C7716" t="s">
        <v>57623</v>
      </c>
      <c r="D7716" t="s">
        <v>57624</v>
      </c>
      <c r="E7716" t="s">
        <v>11352</v>
      </c>
      <c r="F7716" t="s">
        <v>57625</v>
      </c>
      <c r="G7716" t="s">
        <v>3917</v>
      </c>
      <c r="H7716">
        <v>39.0715</v>
      </c>
      <c r="I7716">
        <v>48.5</v>
      </c>
      <c r="K7716" t="s">
        <v>57626</v>
      </c>
      <c r="L7716">
        <v>95</v>
      </c>
      <c r="M7716">
        <v>0</v>
      </c>
      <c r="N7716" t="s">
        <v>8810</v>
      </c>
      <c r="O7716" t="s">
        <v>57627</v>
      </c>
    </row>
    <row r="7717" spans="1:16" x14ac:dyDescent="0.3">
      <c r="A7717" t="s">
        <v>57628</v>
      </c>
      <c r="B7717" t="s">
        <v>3984</v>
      </c>
      <c r="C7717" t="s">
        <v>57629</v>
      </c>
      <c r="D7717" t="s">
        <v>57630</v>
      </c>
      <c r="E7717" t="s">
        <v>11352</v>
      </c>
      <c r="F7717" t="s">
        <v>57631</v>
      </c>
      <c r="G7717" t="s">
        <v>3917</v>
      </c>
      <c r="H7717">
        <v>36.558500000000002</v>
      </c>
      <c r="I7717">
        <v>48.5</v>
      </c>
      <c r="K7717" t="s">
        <v>57632</v>
      </c>
      <c r="L7717">
        <v>53</v>
      </c>
      <c r="M7717">
        <v>0</v>
      </c>
      <c r="N7717" t="s">
        <v>8810</v>
      </c>
      <c r="O7717" t="s">
        <v>57633</v>
      </c>
    </row>
    <row r="7718" spans="1:16" x14ac:dyDescent="0.3">
      <c r="A7718" t="s">
        <v>57634</v>
      </c>
      <c r="B7718" t="s">
        <v>4443</v>
      </c>
      <c r="C7718" t="s">
        <v>57635</v>
      </c>
      <c r="D7718" t="s">
        <v>57636</v>
      </c>
      <c r="E7718" t="s">
        <v>57637</v>
      </c>
      <c r="F7718" t="s">
        <v>57638</v>
      </c>
      <c r="G7718" t="s">
        <v>3989</v>
      </c>
      <c r="H7718">
        <v>2844.77</v>
      </c>
      <c r="I7718">
        <v>40.799999999999997</v>
      </c>
      <c r="K7718" t="s">
        <v>57639</v>
      </c>
      <c r="L7718">
        <v>2026</v>
      </c>
      <c r="M7718">
        <v>37300</v>
      </c>
      <c r="N7718" t="s">
        <v>8810</v>
      </c>
      <c r="O7718" t="s">
        <v>57640</v>
      </c>
      <c r="P7718" t="s">
        <v>57641</v>
      </c>
    </row>
    <row r="7719" spans="1:16" x14ac:dyDescent="0.3">
      <c r="A7719" t="s">
        <v>57642</v>
      </c>
      <c r="B7719" t="s">
        <v>4226</v>
      </c>
      <c r="C7719" t="s">
        <v>57643</v>
      </c>
      <c r="D7719" t="s">
        <v>57644</v>
      </c>
      <c r="E7719" t="s">
        <v>57645</v>
      </c>
      <c r="F7719" t="s">
        <v>57646</v>
      </c>
      <c r="G7719" t="s">
        <v>3906</v>
      </c>
      <c r="H7719">
        <v>2051.39</v>
      </c>
      <c r="I7719">
        <v>33.763100000000001</v>
      </c>
      <c r="J7719" t="s">
        <v>57647</v>
      </c>
      <c r="K7719" t="s">
        <v>57648</v>
      </c>
      <c r="L7719">
        <v>4093</v>
      </c>
      <c r="M7719">
        <v>0</v>
      </c>
      <c r="N7719" t="s">
        <v>54537</v>
      </c>
      <c r="O7719" t="s">
        <v>57649</v>
      </c>
    </row>
    <row r="7720" spans="1:16" x14ac:dyDescent="0.3">
      <c r="A7720" t="s">
        <v>57650</v>
      </c>
      <c r="B7720" t="s">
        <v>4208</v>
      </c>
      <c r="C7720" t="s">
        <v>57651</v>
      </c>
      <c r="D7720" t="s">
        <v>57652</v>
      </c>
      <c r="E7720" t="s">
        <v>57653</v>
      </c>
      <c r="F7720" t="s">
        <v>57654</v>
      </c>
      <c r="G7720" t="s">
        <v>3917</v>
      </c>
      <c r="H7720">
        <v>490.90100000000001</v>
      </c>
      <c r="I7720">
        <v>40.1</v>
      </c>
      <c r="K7720" t="s">
        <v>57655</v>
      </c>
      <c r="L7720">
        <v>7507</v>
      </c>
      <c r="M7720">
        <v>0</v>
      </c>
      <c r="N7720" t="s">
        <v>8810</v>
      </c>
      <c r="O7720" t="s">
        <v>57656</v>
      </c>
    </row>
    <row r="7721" spans="1:16" x14ac:dyDescent="0.3">
      <c r="A7721" t="s">
        <v>57657</v>
      </c>
      <c r="B7721" t="s">
        <v>4347</v>
      </c>
      <c r="C7721" t="s">
        <v>57658</v>
      </c>
      <c r="D7721" t="s">
        <v>57659</v>
      </c>
      <c r="E7721" t="s">
        <v>57660</v>
      </c>
      <c r="F7721" t="s">
        <v>57661</v>
      </c>
      <c r="G7721" t="s">
        <v>3989</v>
      </c>
      <c r="H7721">
        <v>20.263400000000001</v>
      </c>
      <c r="I7721">
        <v>60.6</v>
      </c>
      <c r="K7721" t="s">
        <v>57662</v>
      </c>
      <c r="L7721">
        <v>181</v>
      </c>
      <c r="M7721">
        <v>0</v>
      </c>
      <c r="N7721" t="s">
        <v>8810</v>
      </c>
      <c r="O7721" t="s">
        <v>57663</v>
      </c>
    </row>
    <row r="7722" spans="1:16" x14ac:dyDescent="0.3">
      <c r="A7722" t="s">
        <v>57664</v>
      </c>
      <c r="B7722" t="s">
        <v>4267</v>
      </c>
      <c r="C7722" t="s">
        <v>57665</v>
      </c>
      <c r="D7722" t="s">
        <v>57666</v>
      </c>
      <c r="E7722" t="s">
        <v>57667</v>
      </c>
      <c r="F7722" t="s">
        <v>57668</v>
      </c>
      <c r="G7722" t="s">
        <v>3989</v>
      </c>
      <c r="H7722">
        <v>32.722900000000003</v>
      </c>
      <c r="I7722">
        <v>45.5</v>
      </c>
      <c r="K7722" t="s">
        <v>57669</v>
      </c>
      <c r="L7722">
        <v>15</v>
      </c>
      <c r="M7722">
        <v>0</v>
      </c>
      <c r="N7722" t="s">
        <v>8810</v>
      </c>
      <c r="O7722" t="s">
        <v>57670</v>
      </c>
    </row>
    <row r="7723" spans="1:16" x14ac:dyDescent="0.3">
      <c r="A7723" t="s">
        <v>3719</v>
      </c>
      <c r="B7723" t="s">
        <v>3984</v>
      </c>
      <c r="C7723" t="s">
        <v>57671</v>
      </c>
      <c r="D7723" t="s">
        <v>57672</v>
      </c>
      <c r="E7723" t="s">
        <v>57673</v>
      </c>
      <c r="F7723" t="s">
        <v>57674</v>
      </c>
      <c r="G7723" t="s">
        <v>3906</v>
      </c>
      <c r="H7723">
        <v>39.426099999999998</v>
      </c>
      <c r="I7723">
        <v>50.989199999999997</v>
      </c>
      <c r="J7723" t="s">
        <v>57675</v>
      </c>
      <c r="K7723" t="s">
        <v>57676</v>
      </c>
      <c r="L7723">
        <v>15</v>
      </c>
      <c r="M7723">
        <v>0</v>
      </c>
      <c r="N7723" t="s">
        <v>8810</v>
      </c>
      <c r="O7723" t="s">
        <v>57677</v>
      </c>
    </row>
    <row r="7724" spans="1:16" x14ac:dyDescent="0.3">
      <c r="A7724" t="s">
        <v>57678</v>
      </c>
      <c r="B7724" t="s">
        <v>4226</v>
      </c>
      <c r="C7724" t="s">
        <v>57679</v>
      </c>
      <c r="D7724" t="s">
        <v>57680</v>
      </c>
      <c r="E7724" t="s">
        <v>57681</v>
      </c>
      <c r="F7724" t="s">
        <v>57682</v>
      </c>
      <c r="G7724" t="s">
        <v>3906</v>
      </c>
      <c r="H7724">
        <v>797.60699999999997</v>
      </c>
      <c r="I7724">
        <v>39.130299999999998</v>
      </c>
      <c r="J7724" t="s">
        <v>57683</v>
      </c>
      <c r="K7724" t="s">
        <v>57684</v>
      </c>
      <c r="L7724">
        <v>3328</v>
      </c>
      <c r="M7724">
        <v>0</v>
      </c>
      <c r="N7724" t="s">
        <v>8810</v>
      </c>
      <c r="O7724" t="s">
        <v>57685</v>
      </c>
    </row>
    <row r="7725" spans="1:16" x14ac:dyDescent="0.3">
      <c r="A7725" t="s">
        <v>57686</v>
      </c>
      <c r="B7725" t="s">
        <v>3912</v>
      </c>
      <c r="C7725" t="s">
        <v>57687</v>
      </c>
      <c r="D7725" t="s">
        <v>57688</v>
      </c>
      <c r="E7725" t="s">
        <v>57689</v>
      </c>
      <c r="F7725" t="s">
        <v>57690</v>
      </c>
      <c r="G7725" t="s">
        <v>3917</v>
      </c>
      <c r="H7725">
        <v>97.249899999999997</v>
      </c>
      <c r="I7725">
        <v>51.5</v>
      </c>
      <c r="K7725" t="s">
        <v>57691</v>
      </c>
      <c r="L7725">
        <v>104289</v>
      </c>
      <c r="M7725">
        <v>0</v>
      </c>
      <c r="N7725" t="s">
        <v>8810</v>
      </c>
      <c r="O7725" t="s">
        <v>57692</v>
      </c>
    </row>
    <row r="7726" spans="1:16" x14ac:dyDescent="0.3">
      <c r="A7726" t="s">
        <v>57693</v>
      </c>
      <c r="B7726" t="s">
        <v>4635</v>
      </c>
      <c r="C7726" t="s">
        <v>57694</v>
      </c>
      <c r="D7726" t="s">
        <v>57695</v>
      </c>
      <c r="E7726" t="s">
        <v>57696</v>
      </c>
      <c r="F7726" t="s">
        <v>57697</v>
      </c>
      <c r="G7726" t="s">
        <v>3989</v>
      </c>
      <c r="H7726">
        <v>1194.6199999999999</v>
      </c>
      <c r="I7726">
        <v>43.1</v>
      </c>
      <c r="K7726" t="s">
        <v>57698</v>
      </c>
      <c r="L7726">
        <v>29147</v>
      </c>
      <c r="M7726">
        <v>0</v>
      </c>
      <c r="N7726" t="s">
        <v>9892</v>
      </c>
      <c r="O7726" t="s">
        <v>57699</v>
      </c>
    </row>
    <row r="7727" spans="1:16" x14ac:dyDescent="0.3">
      <c r="A7727" t="s">
        <v>57700</v>
      </c>
      <c r="B7727" t="s">
        <v>4367</v>
      </c>
      <c r="D7727" t="s">
        <v>57701</v>
      </c>
      <c r="E7727" t="s">
        <v>57702</v>
      </c>
      <c r="F7727" t="s">
        <v>57703</v>
      </c>
      <c r="G7727" t="s">
        <v>3989</v>
      </c>
      <c r="H7727">
        <v>737.31500000000005</v>
      </c>
      <c r="I7727">
        <v>39.5</v>
      </c>
      <c r="K7727" t="s">
        <v>57704</v>
      </c>
      <c r="L7727">
        <v>1946</v>
      </c>
      <c r="M7727">
        <v>0</v>
      </c>
      <c r="N7727" t="s">
        <v>57705</v>
      </c>
      <c r="O7727" t="s">
        <v>57706</v>
      </c>
    </row>
    <row r="7728" spans="1:16" x14ac:dyDescent="0.3">
      <c r="A7728" t="s">
        <v>57707</v>
      </c>
      <c r="B7728" t="s">
        <v>3923</v>
      </c>
      <c r="D7728" t="s">
        <v>57708</v>
      </c>
      <c r="E7728" t="s">
        <v>57709</v>
      </c>
      <c r="F7728" t="s">
        <v>57710</v>
      </c>
      <c r="G7728" t="s">
        <v>3989</v>
      </c>
      <c r="H7728">
        <v>417.64400000000001</v>
      </c>
      <c r="I7728">
        <v>40</v>
      </c>
      <c r="K7728" t="s">
        <v>57711</v>
      </c>
      <c r="L7728">
        <v>24440</v>
      </c>
      <c r="M7728">
        <v>0</v>
      </c>
      <c r="N7728" t="s">
        <v>9980</v>
      </c>
      <c r="O7728" t="s">
        <v>57712</v>
      </c>
    </row>
    <row r="7729" spans="1:15" x14ac:dyDescent="0.3">
      <c r="A7729" t="s">
        <v>57713</v>
      </c>
      <c r="B7729" t="s">
        <v>3902</v>
      </c>
      <c r="C7729" t="s">
        <v>57714</v>
      </c>
      <c r="D7729" t="s">
        <v>57715</v>
      </c>
      <c r="E7729" t="s">
        <v>57716</v>
      </c>
      <c r="F7729" t="s">
        <v>57717</v>
      </c>
      <c r="G7729" t="s">
        <v>3989</v>
      </c>
      <c r="H7729">
        <v>99.915800000000004</v>
      </c>
      <c r="I7729">
        <v>45.372100000000003</v>
      </c>
      <c r="J7729" t="s">
        <v>57718</v>
      </c>
      <c r="K7729" t="s">
        <v>57719</v>
      </c>
      <c r="L7729">
        <v>125</v>
      </c>
      <c r="M7729">
        <v>38785</v>
      </c>
      <c r="N7729" t="s">
        <v>17494</v>
      </c>
      <c r="O7729" t="s">
        <v>57720</v>
      </c>
    </row>
    <row r="7730" spans="1:15" x14ac:dyDescent="0.3">
      <c r="A7730" t="s">
        <v>57721</v>
      </c>
      <c r="B7730" t="s">
        <v>4443</v>
      </c>
      <c r="D7730" t="s">
        <v>57722</v>
      </c>
      <c r="E7730" t="s">
        <v>57723</v>
      </c>
      <c r="F7730" t="s">
        <v>57724</v>
      </c>
      <c r="G7730" t="s">
        <v>3906</v>
      </c>
      <c r="H7730">
        <v>2302.4</v>
      </c>
      <c r="I7730">
        <v>42.758600000000001</v>
      </c>
      <c r="J7730" t="s">
        <v>57725</v>
      </c>
      <c r="K7730" t="s">
        <v>57726</v>
      </c>
      <c r="L7730">
        <v>18302</v>
      </c>
      <c r="M7730">
        <v>0</v>
      </c>
      <c r="N7730" t="s">
        <v>57727</v>
      </c>
      <c r="O7730" t="s">
        <v>57728</v>
      </c>
    </row>
    <row r="7731" spans="1:15" x14ac:dyDescent="0.3">
      <c r="A7731" t="s">
        <v>57729</v>
      </c>
      <c r="B7731" t="s">
        <v>4443</v>
      </c>
      <c r="D7731" t="s">
        <v>57730</v>
      </c>
      <c r="E7731" t="s">
        <v>57723</v>
      </c>
      <c r="F7731" t="s">
        <v>57731</v>
      </c>
      <c r="G7731" t="s">
        <v>3906</v>
      </c>
      <c r="H7731">
        <v>2162.15</v>
      </c>
      <c r="I7731">
        <v>42.816699999999997</v>
      </c>
      <c r="J7731" t="s">
        <v>57732</v>
      </c>
      <c r="L7731">
        <v>19</v>
      </c>
      <c r="M7731">
        <v>0</v>
      </c>
      <c r="N7731" t="s">
        <v>57733</v>
      </c>
      <c r="O7731" t="s">
        <v>57734</v>
      </c>
    </row>
    <row r="7732" spans="1:15" x14ac:dyDescent="0.3">
      <c r="A7732" t="s">
        <v>57735</v>
      </c>
      <c r="B7732" t="s">
        <v>4443</v>
      </c>
      <c r="D7732" t="s">
        <v>57736</v>
      </c>
      <c r="E7732" t="s">
        <v>57723</v>
      </c>
      <c r="F7732" t="s">
        <v>57737</v>
      </c>
      <c r="G7732" t="s">
        <v>3906</v>
      </c>
      <c r="H7732">
        <v>2302.0500000000002</v>
      </c>
      <c r="I7732">
        <v>42.567</v>
      </c>
      <c r="J7732" t="s">
        <v>57738</v>
      </c>
      <c r="K7732" t="s">
        <v>57739</v>
      </c>
      <c r="L7732">
        <v>22442</v>
      </c>
      <c r="M7732">
        <v>0</v>
      </c>
      <c r="N7732" t="s">
        <v>57727</v>
      </c>
      <c r="O7732" t="s">
        <v>57740</v>
      </c>
    </row>
    <row r="7733" spans="1:15" x14ac:dyDescent="0.3">
      <c r="A7733" t="s">
        <v>57741</v>
      </c>
      <c r="B7733" t="s">
        <v>3923</v>
      </c>
      <c r="C7733" t="s">
        <v>57742</v>
      </c>
      <c r="D7733" t="s">
        <v>57743</v>
      </c>
      <c r="E7733" t="s">
        <v>57744</v>
      </c>
      <c r="F7733" t="s">
        <v>57745</v>
      </c>
      <c r="G7733" t="s">
        <v>3917</v>
      </c>
      <c r="H7733">
        <v>4.7016299999999998</v>
      </c>
      <c r="I7733">
        <v>38.6</v>
      </c>
      <c r="K7733" t="s">
        <v>57746</v>
      </c>
      <c r="L7733">
        <v>358</v>
      </c>
      <c r="M7733">
        <v>0</v>
      </c>
      <c r="N7733" t="s">
        <v>10337</v>
      </c>
      <c r="O7733" t="s">
        <v>57747</v>
      </c>
    </row>
    <row r="7734" spans="1:15" x14ac:dyDescent="0.3">
      <c r="A7734" t="s">
        <v>57748</v>
      </c>
      <c r="B7734" t="s">
        <v>3923</v>
      </c>
      <c r="C7734" t="s">
        <v>57749</v>
      </c>
      <c r="D7734" t="s">
        <v>57750</v>
      </c>
      <c r="E7734" t="s">
        <v>57744</v>
      </c>
      <c r="F7734" t="s">
        <v>57751</v>
      </c>
      <c r="G7734" t="s">
        <v>3917</v>
      </c>
      <c r="H7734">
        <v>4.86937</v>
      </c>
      <c r="I7734">
        <v>38.700000000000003</v>
      </c>
      <c r="K7734" t="s">
        <v>57752</v>
      </c>
      <c r="L7734">
        <v>341</v>
      </c>
      <c r="M7734">
        <v>0</v>
      </c>
      <c r="N7734" t="s">
        <v>10337</v>
      </c>
      <c r="O7734" t="s">
        <v>57753</v>
      </c>
    </row>
    <row r="7735" spans="1:15" x14ac:dyDescent="0.3">
      <c r="A7735" t="s">
        <v>57754</v>
      </c>
      <c r="B7735" t="s">
        <v>3923</v>
      </c>
      <c r="D7735" t="s">
        <v>57755</v>
      </c>
      <c r="E7735" t="s">
        <v>57744</v>
      </c>
      <c r="F7735" t="s">
        <v>57756</v>
      </c>
      <c r="G7735" t="s">
        <v>3917</v>
      </c>
      <c r="H7735">
        <v>4.7947300000000004</v>
      </c>
      <c r="I7735">
        <v>38.5</v>
      </c>
      <c r="K7735" t="s">
        <v>57757</v>
      </c>
      <c r="L7735">
        <v>353</v>
      </c>
      <c r="M7735">
        <v>0</v>
      </c>
      <c r="N7735" t="s">
        <v>10337</v>
      </c>
      <c r="O7735" t="s">
        <v>57758</v>
      </c>
    </row>
    <row r="7736" spans="1:15" x14ac:dyDescent="0.3">
      <c r="A7736" t="s">
        <v>57759</v>
      </c>
      <c r="B7736" t="s">
        <v>3923</v>
      </c>
      <c r="C7736" t="s">
        <v>57760</v>
      </c>
      <c r="D7736" t="s">
        <v>57761</v>
      </c>
      <c r="E7736" t="s">
        <v>57744</v>
      </c>
      <c r="F7736" t="s">
        <v>57762</v>
      </c>
      <c r="G7736" t="s">
        <v>3917</v>
      </c>
      <c r="H7736">
        <v>4.7004400000000004</v>
      </c>
      <c r="I7736">
        <v>38.5</v>
      </c>
      <c r="K7736" t="s">
        <v>57763</v>
      </c>
      <c r="L7736">
        <v>368</v>
      </c>
      <c r="M7736">
        <v>0</v>
      </c>
      <c r="N7736" t="s">
        <v>10337</v>
      </c>
      <c r="O7736" t="s">
        <v>57764</v>
      </c>
    </row>
    <row r="7737" spans="1:15" x14ac:dyDescent="0.3">
      <c r="A7737" t="s">
        <v>57765</v>
      </c>
      <c r="B7737" t="s">
        <v>3923</v>
      </c>
      <c r="C7737" t="s">
        <v>57766</v>
      </c>
      <c r="D7737" t="s">
        <v>57767</v>
      </c>
      <c r="E7737" t="s">
        <v>57744</v>
      </c>
      <c r="F7737" t="s">
        <v>57768</v>
      </c>
      <c r="G7737" t="s">
        <v>3917</v>
      </c>
      <c r="H7737">
        <v>4.8450800000000003</v>
      </c>
      <c r="I7737">
        <v>38.700000000000003</v>
      </c>
      <c r="K7737" t="s">
        <v>57769</v>
      </c>
      <c r="L7737">
        <v>336</v>
      </c>
      <c r="M7737">
        <v>0</v>
      </c>
      <c r="N7737" t="s">
        <v>10337</v>
      </c>
      <c r="O7737" t="s">
        <v>57770</v>
      </c>
    </row>
    <row r="7738" spans="1:15" x14ac:dyDescent="0.3">
      <c r="A7738" t="s">
        <v>57771</v>
      </c>
      <c r="B7738" t="s">
        <v>3923</v>
      </c>
      <c r="C7738" t="s">
        <v>57772</v>
      </c>
      <c r="D7738" t="s">
        <v>57773</v>
      </c>
      <c r="E7738" t="s">
        <v>57744</v>
      </c>
      <c r="F7738" t="s">
        <v>57774</v>
      </c>
      <c r="G7738" t="s">
        <v>3917</v>
      </c>
      <c r="H7738">
        <v>4.7723100000000001</v>
      </c>
      <c r="I7738">
        <v>38.4</v>
      </c>
      <c r="K7738" t="s">
        <v>57775</v>
      </c>
      <c r="L7738">
        <v>264</v>
      </c>
      <c r="M7738">
        <v>0</v>
      </c>
      <c r="N7738" t="s">
        <v>10337</v>
      </c>
      <c r="O7738" t="s">
        <v>57776</v>
      </c>
    </row>
    <row r="7739" spans="1:15" x14ac:dyDescent="0.3">
      <c r="A7739" t="s">
        <v>57777</v>
      </c>
      <c r="B7739" t="s">
        <v>4772</v>
      </c>
      <c r="C7739" t="s">
        <v>57778</v>
      </c>
      <c r="D7739" t="s">
        <v>57779</v>
      </c>
      <c r="E7739" t="s">
        <v>57780</v>
      </c>
      <c r="F7739" t="s">
        <v>57781</v>
      </c>
      <c r="G7739" t="s">
        <v>3989</v>
      </c>
      <c r="H7739">
        <v>21.646799999999999</v>
      </c>
      <c r="I7739">
        <v>44.9</v>
      </c>
      <c r="K7739" t="s">
        <v>57782</v>
      </c>
      <c r="L7739">
        <v>21</v>
      </c>
      <c r="M7739">
        <v>9227</v>
      </c>
      <c r="N7739" t="s">
        <v>54537</v>
      </c>
      <c r="O7739" t="s">
        <v>57783</v>
      </c>
    </row>
    <row r="7740" spans="1:15" x14ac:dyDescent="0.3">
      <c r="A7740" t="s">
        <v>57784</v>
      </c>
      <c r="B7740" t="s">
        <v>4226</v>
      </c>
      <c r="D7740" t="s">
        <v>57785</v>
      </c>
      <c r="E7740" t="s">
        <v>57786</v>
      </c>
      <c r="F7740" t="s">
        <v>57787</v>
      </c>
      <c r="G7740" t="s">
        <v>3906</v>
      </c>
      <c r="H7740">
        <v>229.602</v>
      </c>
      <c r="I7740">
        <v>31.536200000000001</v>
      </c>
      <c r="J7740" t="s">
        <v>57788</v>
      </c>
      <c r="K7740" t="s">
        <v>57789</v>
      </c>
      <c r="L7740">
        <v>106</v>
      </c>
      <c r="M7740">
        <v>0</v>
      </c>
      <c r="N7740" t="s">
        <v>10337</v>
      </c>
      <c r="O7740" t="s">
        <v>57790</v>
      </c>
    </row>
    <row r="7741" spans="1:15" x14ac:dyDescent="0.3">
      <c r="A7741" t="s">
        <v>57791</v>
      </c>
      <c r="B7741" t="s">
        <v>4226</v>
      </c>
      <c r="D7741" t="s">
        <v>57792</v>
      </c>
      <c r="E7741" t="s">
        <v>57793</v>
      </c>
      <c r="F7741" t="s">
        <v>57794</v>
      </c>
      <c r="G7741" t="s">
        <v>3906</v>
      </c>
      <c r="H7741">
        <v>861.04200000000003</v>
      </c>
      <c r="I7741">
        <v>38.642400000000002</v>
      </c>
      <c r="J7741" t="s">
        <v>57795</v>
      </c>
      <c r="K7741" t="s">
        <v>57796</v>
      </c>
      <c r="L7741">
        <v>47</v>
      </c>
      <c r="M7741">
        <v>0</v>
      </c>
      <c r="N7741" t="s">
        <v>10337</v>
      </c>
      <c r="O7741" t="s">
        <v>57797</v>
      </c>
    </row>
    <row r="7742" spans="1:15" x14ac:dyDescent="0.3">
      <c r="A7742" t="s">
        <v>57798</v>
      </c>
      <c r="B7742" t="s">
        <v>4226</v>
      </c>
      <c r="D7742" t="s">
        <v>57799</v>
      </c>
      <c r="E7742" t="s">
        <v>57800</v>
      </c>
      <c r="F7742" t="s">
        <v>57801</v>
      </c>
      <c r="G7742" t="s">
        <v>3906</v>
      </c>
      <c r="H7742">
        <v>596.601</v>
      </c>
      <c r="I7742">
        <v>35.811100000000003</v>
      </c>
      <c r="J7742" t="s">
        <v>57802</v>
      </c>
      <c r="L7742">
        <v>46</v>
      </c>
      <c r="M7742">
        <v>0</v>
      </c>
      <c r="N7742" t="s">
        <v>10337</v>
      </c>
      <c r="O7742" t="s">
        <v>57803</v>
      </c>
    </row>
    <row r="7743" spans="1:15" x14ac:dyDescent="0.3">
      <c r="A7743" t="s">
        <v>57804</v>
      </c>
      <c r="B7743" t="s">
        <v>4226</v>
      </c>
      <c r="D7743" t="s">
        <v>57805</v>
      </c>
      <c r="E7743" t="s">
        <v>57806</v>
      </c>
      <c r="F7743" t="s">
        <v>57807</v>
      </c>
      <c r="G7743" t="s">
        <v>3906</v>
      </c>
      <c r="H7743">
        <v>491.88400000000001</v>
      </c>
      <c r="I7743">
        <v>38.243899999999996</v>
      </c>
      <c r="J7743" t="s">
        <v>57808</v>
      </c>
      <c r="K7743" t="s">
        <v>57809</v>
      </c>
      <c r="L7743">
        <v>37</v>
      </c>
      <c r="M7743">
        <v>0</v>
      </c>
      <c r="N7743" t="s">
        <v>10337</v>
      </c>
      <c r="O7743" t="s">
        <v>57810</v>
      </c>
    </row>
    <row r="7744" spans="1:15" x14ac:dyDescent="0.3">
      <c r="A7744" t="s">
        <v>57811</v>
      </c>
      <c r="B7744" t="s">
        <v>4226</v>
      </c>
      <c r="D7744" t="s">
        <v>57812</v>
      </c>
      <c r="E7744" t="s">
        <v>57813</v>
      </c>
      <c r="F7744" t="s">
        <v>57814</v>
      </c>
      <c r="G7744" t="s">
        <v>3906</v>
      </c>
      <c r="H7744">
        <v>478.24900000000002</v>
      </c>
      <c r="I7744">
        <v>36.179000000000002</v>
      </c>
      <c r="J7744" t="s">
        <v>57815</v>
      </c>
      <c r="K7744" t="s">
        <v>57816</v>
      </c>
      <c r="L7744">
        <v>33</v>
      </c>
      <c r="M7744">
        <v>0</v>
      </c>
      <c r="N7744" t="s">
        <v>10337</v>
      </c>
      <c r="O7744" t="s">
        <v>57817</v>
      </c>
    </row>
    <row r="7745" spans="1:15" x14ac:dyDescent="0.3">
      <c r="A7745" t="s">
        <v>57818</v>
      </c>
      <c r="B7745" t="s">
        <v>4226</v>
      </c>
      <c r="D7745" t="s">
        <v>57819</v>
      </c>
      <c r="E7745" t="s">
        <v>57820</v>
      </c>
      <c r="F7745" t="s">
        <v>57821</v>
      </c>
      <c r="G7745" t="s">
        <v>3906</v>
      </c>
      <c r="H7745">
        <v>544.25599999999997</v>
      </c>
      <c r="I7745">
        <v>35.622100000000003</v>
      </c>
      <c r="J7745" t="s">
        <v>57822</v>
      </c>
      <c r="K7745" t="s">
        <v>57823</v>
      </c>
      <c r="L7745">
        <v>52</v>
      </c>
      <c r="M7745">
        <v>0</v>
      </c>
      <c r="N7745" t="s">
        <v>10337</v>
      </c>
      <c r="O7745" t="s">
        <v>57824</v>
      </c>
    </row>
    <row r="7746" spans="1:15" x14ac:dyDescent="0.3">
      <c r="A7746" t="s">
        <v>57825</v>
      </c>
      <c r="B7746" t="s">
        <v>4367</v>
      </c>
      <c r="D7746" t="s">
        <v>57826</v>
      </c>
      <c r="E7746" t="s">
        <v>57827</v>
      </c>
      <c r="F7746" t="s">
        <v>57828</v>
      </c>
      <c r="G7746" t="s">
        <v>3906</v>
      </c>
      <c r="H7746">
        <v>615.154</v>
      </c>
      <c r="I7746">
        <v>42.215800000000002</v>
      </c>
      <c r="J7746" t="s">
        <v>57829</v>
      </c>
      <c r="K7746" t="s">
        <v>57830</v>
      </c>
      <c r="L7746">
        <v>27</v>
      </c>
      <c r="M7746">
        <v>0</v>
      </c>
      <c r="N7746" t="s">
        <v>10337</v>
      </c>
      <c r="O7746" t="s">
        <v>57831</v>
      </c>
    </row>
    <row r="7747" spans="1:15" x14ac:dyDescent="0.3">
      <c r="A7747" t="s">
        <v>57832</v>
      </c>
      <c r="B7747" t="s">
        <v>4226</v>
      </c>
      <c r="D7747" t="s">
        <v>57833</v>
      </c>
      <c r="E7747" t="s">
        <v>57834</v>
      </c>
      <c r="F7747" t="s">
        <v>57835</v>
      </c>
      <c r="G7747" t="s">
        <v>3906</v>
      </c>
      <c r="H7747">
        <v>532.78599999999994</v>
      </c>
      <c r="I7747">
        <v>38.703299999999999</v>
      </c>
      <c r="J7747" t="s">
        <v>57836</v>
      </c>
      <c r="K7747" t="s">
        <v>57837</v>
      </c>
      <c r="L7747">
        <v>33</v>
      </c>
      <c r="M7747">
        <v>0</v>
      </c>
      <c r="N7747" t="s">
        <v>10337</v>
      </c>
      <c r="O7747" t="s">
        <v>57838</v>
      </c>
    </row>
    <row r="7748" spans="1:15" x14ac:dyDescent="0.3">
      <c r="A7748" t="s">
        <v>57839</v>
      </c>
      <c r="B7748" t="s">
        <v>4226</v>
      </c>
      <c r="D7748" t="s">
        <v>57840</v>
      </c>
      <c r="E7748" t="s">
        <v>57841</v>
      </c>
      <c r="F7748" t="s">
        <v>57842</v>
      </c>
      <c r="G7748" t="s">
        <v>3906</v>
      </c>
      <c r="H7748">
        <v>409.51799999999997</v>
      </c>
      <c r="I7748">
        <v>37.6342</v>
      </c>
      <c r="J7748" t="s">
        <v>57843</v>
      </c>
      <c r="K7748" t="s">
        <v>57844</v>
      </c>
      <c r="L7748">
        <v>32</v>
      </c>
      <c r="M7748">
        <v>0</v>
      </c>
      <c r="N7748" t="s">
        <v>10337</v>
      </c>
      <c r="O7748" t="s">
        <v>57845</v>
      </c>
    </row>
    <row r="7749" spans="1:15" x14ac:dyDescent="0.3">
      <c r="A7749" t="s">
        <v>57846</v>
      </c>
      <c r="B7749" t="s">
        <v>4226</v>
      </c>
      <c r="D7749" t="s">
        <v>57847</v>
      </c>
      <c r="E7749" t="s">
        <v>57848</v>
      </c>
      <c r="F7749" t="s">
        <v>57849</v>
      </c>
      <c r="G7749" t="s">
        <v>3906</v>
      </c>
      <c r="H7749">
        <v>645.22699999999998</v>
      </c>
      <c r="I7749">
        <v>36.467799999999997</v>
      </c>
      <c r="J7749" t="s">
        <v>57850</v>
      </c>
      <c r="K7749" t="s">
        <v>57851</v>
      </c>
      <c r="L7749">
        <v>58</v>
      </c>
      <c r="M7749">
        <v>0</v>
      </c>
      <c r="N7749" t="s">
        <v>10337</v>
      </c>
      <c r="O7749" t="s">
        <v>57852</v>
      </c>
    </row>
    <row r="7750" spans="1:15" x14ac:dyDescent="0.3">
      <c r="A7750" t="s">
        <v>57853</v>
      </c>
      <c r="B7750" t="s">
        <v>4226</v>
      </c>
      <c r="D7750" t="s">
        <v>57854</v>
      </c>
      <c r="E7750" t="s">
        <v>57855</v>
      </c>
      <c r="F7750" t="s">
        <v>57856</v>
      </c>
      <c r="G7750" t="s">
        <v>3906</v>
      </c>
      <c r="H7750">
        <v>511.42899999999997</v>
      </c>
      <c r="I7750">
        <v>35.829900000000002</v>
      </c>
      <c r="J7750" t="s">
        <v>57857</v>
      </c>
      <c r="K7750" t="s">
        <v>57858</v>
      </c>
      <c r="L7750">
        <v>39</v>
      </c>
      <c r="M7750">
        <v>0</v>
      </c>
      <c r="N7750" t="s">
        <v>10337</v>
      </c>
      <c r="O7750" t="s">
        <v>57859</v>
      </c>
    </row>
    <row r="7751" spans="1:15" x14ac:dyDescent="0.3">
      <c r="A7751" t="s">
        <v>57860</v>
      </c>
      <c r="B7751" t="s">
        <v>4226</v>
      </c>
      <c r="D7751" t="s">
        <v>57861</v>
      </c>
      <c r="E7751" t="s">
        <v>57862</v>
      </c>
      <c r="F7751" t="s">
        <v>57863</v>
      </c>
      <c r="G7751" t="s">
        <v>3906</v>
      </c>
      <c r="H7751">
        <v>418.09300000000002</v>
      </c>
      <c r="I7751">
        <v>37.531500000000001</v>
      </c>
      <c r="J7751" t="s">
        <v>57864</v>
      </c>
      <c r="K7751" t="s">
        <v>57865</v>
      </c>
      <c r="L7751">
        <v>672</v>
      </c>
      <c r="M7751">
        <v>0</v>
      </c>
      <c r="N7751" t="s">
        <v>10337</v>
      </c>
      <c r="O7751" t="s">
        <v>57866</v>
      </c>
    </row>
    <row r="7752" spans="1:15" x14ac:dyDescent="0.3">
      <c r="A7752" t="s">
        <v>57867</v>
      </c>
      <c r="B7752" t="s">
        <v>4226</v>
      </c>
      <c r="D7752" t="s">
        <v>57868</v>
      </c>
      <c r="E7752" t="s">
        <v>57869</v>
      </c>
      <c r="F7752" t="s">
        <v>57870</v>
      </c>
      <c r="G7752" t="s">
        <v>3906</v>
      </c>
      <c r="H7752">
        <v>260.36399999999998</v>
      </c>
      <c r="I7752">
        <v>44.051900000000003</v>
      </c>
      <c r="J7752" t="s">
        <v>57871</v>
      </c>
      <c r="K7752" t="s">
        <v>57872</v>
      </c>
      <c r="L7752">
        <v>348</v>
      </c>
      <c r="M7752">
        <v>0</v>
      </c>
      <c r="N7752" t="s">
        <v>10337</v>
      </c>
      <c r="O7752" t="s">
        <v>57873</v>
      </c>
    </row>
    <row r="7753" spans="1:15" x14ac:dyDescent="0.3">
      <c r="A7753" t="s">
        <v>57874</v>
      </c>
      <c r="B7753" t="s">
        <v>4226</v>
      </c>
      <c r="D7753" t="s">
        <v>57875</v>
      </c>
      <c r="E7753" t="s">
        <v>57876</v>
      </c>
      <c r="F7753" t="s">
        <v>57877</v>
      </c>
      <c r="G7753" t="s">
        <v>3906</v>
      </c>
      <c r="H7753">
        <v>466.38400000000001</v>
      </c>
      <c r="I7753">
        <v>37.181800000000003</v>
      </c>
      <c r="J7753" t="s">
        <v>57878</v>
      </c>
      <c r="L7753">
        <v>33</v>
      </c>
      <c r="M7753">
        <v>0</v>
      </c>
      <c r="N7753" t="s">
        <v>10337</v>
      </c>
      <c r="O7753" t="s">
        <v>57879</v>
      </c>
    </row>
    <row r="7754" spans="1:15" x14ac:dyDescent="0.3">
      <c r="A7754" t="s">
        <v>57880</v>
      </c>
      <c r="B7754" t="s">
        <v>4226</v>
      </c>
      <c r="D7754" t="s">
        <v>57881</v>
      </c>
      <c r="E7754" t="s">
        <v>57882</v>
      </c>
      <c r="F7754" t="s">
        <v>57883</v>
      </c>
      <c r="G7754" t="s">
        <v>3906</v>
      </c>
      <c r="H7754">
        <v>630.62199999999996</v>
      </c>
      <c r="I7754">
        <v>38.082099999999997</v>
      </c>
      <c r="J7754" t="s">
        <v>57884</v>
      </c>
      <c r="K7754" t="s">
        <v>57885</v>
      </c>
      <c r="L7754">
        <v>112</v>
      </c>
      <c r="M7754">
        <v>0</v>
      </c>
      <c r="N7754" t="s">
        <v>10337</v>
      </c>
      <c r="O7754" t="s">
        <v>57886</v>
      </c>
    </row>
    <row r="7755" spans="1:15" x14ac:dyDescent="0.3">
      <c r="A7755" t="s">
        <v>57887</v>
      </c>
      <c r="B7755" t="s">
        <v>4226</v>
      </c>
      <c r="D7755" t="s">
        <v>57888</v>
      </c>
      <c r="E7755" t="s">
        <v>57889</v>
      </c>
      <c r="F7755" t="s">
        <v>57890</v>
      </c>
      <c r="G7755" t="s">
        <v>3917</v>
      </c>
      <c r="H7755">
        <v>460.59300000000002</v>
      </c>
      <c r="I7755">
        <v>33.4</v>
      </c>
      <c r="K7755" t="s">
        <v>57891</v>
      </c>
      <c r="L7755">
        <v>29202</v>
      </c>
      <c r="M7755">
        <v>0</v>
      </c>
      <c r="N7755" t="s">
        <v>10337</v>
      </c>
      <c r="O7755" t="s">
        <v>57892</v>
      </c>
    </row>
    <row r="7756" spans="1:15" x14ac:dyDescent="0.3">
      <c r="A7756" t="s">
        <v>57893</v>
      </c>
      <c r="B7756" t="s">
        <v>4226</v>
      </c>
      <c r="D7756" t="s">
        <v>57894</v>
      </c>
      <c r="E7756" t="s">
        <v>57889</v>
      </c>
      <c r="F7756" t="s">
        <v>57895</v>
      </c>
      <c r="G7756" t="s">
        <v>3917</v>
      </c>
      <c r="H7756">
        <v>588.27200000000005</v>
      </c>
      <c r="I7756">
        <v>31.7</v>
      </c>
      <c r="K7756" t="s">
        <v>57896</v>
      </c>
      <c r="L7756">
        <v>39255</v>
      </c>
      <c r="M7756">
        <v>0</v>
      </c>
      <c r="N7756" t="s">
        <v>10337</v>
      </c>
      <c r="O7756" t="s">
        <v>57897</v>
      </c>
    </row>
    <row r="7757" spans="1:15" x14ac:dyDescent="0.3">
      <c r="A7757" t="s">
        <v>57898</v>
      </c>
      <c r="B7757" t="s">
        <v>4226</v>
      </c>
      <c r="D7757" t="s">
        <v>57899</v>
      </c>
      <c r="E7757" t="s">
        <v>57889</v>
      </c>
      <c r="F7757" t="s">
        <v>57900</v>
      </c>
      <c r="G7757" t="s">
        <v>3917</v>
      </c>
      <c r="H7757">
        <v>513.23800000000006</v>
      </c>
      <c r="I7757">
        <v>31.4</v>
      </c>
      <c r="K7757" t="s">
        <v>57901</v>
      </c>
      <c r="L7757">
        <v>40929</v>
      </c>
      <c r="M7757">
        <v>0</v>
      </c>
      <c r="N7757" t="s">
        <v>10337</v>
      </c>
      <c r="O7757" t="s">
        <v>57902</v>
      </c>
    </row>
    <row r="7758" spans="1:15" x14ac:dyDescent="0.3">
      <c r="A7758" t="s">
        <v>57903</v>
      </c>
      <c r="B7758" t="s">
        <v>4226</v>
      </c>
      <c r="D7758" t="s">
        <v>57904</v>
      </c>
      <c r="E7758" t="s">
        <v>57905</v>
      </c>
      <c r="F7758" t="s">
        <v>57906</v>
      </c>
      <c r="G7758" t="s">
        <v>3906</v>
      </c>
      <c r="H7758">
        <v>475.28800000000001</v>
      </c>
      <c r="I7758">
        <v>35.894199999999998</v>
      </c>
      <c r="J7758" t="s">
        <v>57907</v>
      </c>
      <c r="K7758" t="s">
        <v>57908</v>
      </c>
      <c r="L7758">
        <v>119</v>
      </c>
      <c r="M7758">
        <v>0</v>
      </c>
      <c r="N7758" t="s">
        <v>10337</v>
      </c>
      <c r="O7758" t="s">
        <v>57909</v>
      </c>
    </row>
    <row r="7759" spans="1:15" x14ac:dyDescent="0.3">
      <c r="A7759" t="s">
        <v>57910</v>
      </c>
      <c r="B7759" t="s">
        <v>4226</v>
      </c>
      <c r="D7759" t="s">
        <v>57911</v>
      </c>
      <c r="E7759" t="s">
        <v>57912</v>
      </c>
      <c r="F7759" t="s">
        <v>57913</v>
      </c>
      <c r="G7759" t="s">
        <v>3906</v>
      </c>
      <c r="H7759">
        <v>314.61599999999999</v>
      </c>
      <c r="I7759">
        <v>38.700099999999999</v>
      </c>
      <c r="J7759" t="s">
        <v>57914</v>
      </c>
      <c r="K7759" t="s">
        <v>57915</v>
      </c>
      <c r="L7759">
        <v>158</v>
      </c>
      <c r="M7759">
        <v>0</v>
      </c>
      <c r="N7759" t="s">
        <v>10337</v>
      </c>
      <c r="O7759" t="s">
        <v>57916</v>
      </c>
    </row>
    <row r="7760" spans="1:15" x14ac:dyDescent="0.3">
      <c r="A7760" t="s">
        <v>57917</v>
      </c>
      <c r="B7760" t="s">
        <v>4226</v>
      </c>
      <c r="D7760" t="s">
        <v>57918</v>
      </c>
      <c r="E7760" t="s">
        <v>57919</v>
      </c>
      <c r="F7760" t="s">
        <v>57920</v>
      </c>
      <c r="G7760" t="s">
        <v>3906</v>
      </c>
      <c r="H7760">
        <v>853.59500000000003</v>
      </c>
      <c r="I7760">
        <v>36.780099999999997</v>
      </c>
      <c r="J7760" t="s">
        <v>57921</v>
      </c>
      <c r="K7760" t="s">
        <v>57922</v>
      </c>
      <c r="L7760">
        <v>41</v>
      </c>
      <c r="M7760">
        <v>0</v>
      </c>
      <c r="N7760" t="s">
        <v>10337</v>
      </c>
      <c r="O7760" t="s">
        <v>57923</v>
      </c>
    </row>
    <row r="7761" spans="1:17" x14ac:dyDescent="0.3">
      <c r="A7761" t="s">
        <v>57924</v>
      </c>
      <c r="B7761" t="s">
        <v>4226</v>
      </c>
      <c r="D7761" t="s">
        <v>57925</v>
      </c>
      <c r="E7761" t="s">
        <v>57926</v>
      </c>
      <c r="F7761" t="s">
        <v>57927</v>
      </c>
      <c r="G7761" t="s">
        <v>3906</v>
      </c>
      <c r="H7761">
        <v>330.68700000000001</v>
      </c>
      <c r="I7761">
        <v>44.003</v>
      </c>
      <c r="J7761" t="s">
        <v>57928</v>
      </c>
      <c r="K7761" t="s">
        <v>57929</v>
      </c>
      <c r="L7761">
        <v>403</v>
      </c>
      <c r="M7761">
        <v>0</v>
      </c>
      <c r="N7761" t="s">
        <v>10337</v>
      </c>
      <c r="O7761" t="s">
        <v>57930</v>
      </c>
    </row>
    <row r="7762" spans="1:17" x14ac:dyDescent="0.3">
      <c r="A7762" t="s">
        <v>57931</v>
      </c>
      <c r="B7762" t="s">
        <v>4267</v>
      </c>
      <c r="D7762" t="s">
        <v>57932</v>
      </c>
      <c r="E7762" t="s">
        <v>57933</v>
      </c>
      <c r="F7762" t="s">
        <v>57934</v>
      </c>
      <c r="G7762" t="s">
        <v>3906</v>
      </c>
      <c r="H7762">
        <v>391.18599999999998</v>
      </c>
      <c r="I7762">
        <v>41.401699999999998</v>
      </c>
      <c r="J7762" t="s">
        <v>57935</v>
      </c>
      <c r="K7762" t="s">
        <v>57936</v>
      </c>
      <c r="L7762">
        <v>32</v>
      </c>
      <c r="M7762">
        <v>0</v>
      </c>
      <c r="N7762" t="s">
        <v>10337</v>
      </c>
      <c r="O7762" t="s">
        <v>57937</v>
      </c>
    </row>
    <row r="7763" spans="1:17" x14ac:dyDescent="0.3">
      <c r="A7763" t="s">
        <v>57938</v>
      </c>
      <c r="B7763" t="s">
        <v>4226</v>
      </c>
      <c r="D7763" t="s">
        <v>57939</v>
      </c>
      <c r="E7763" t="s">
        <v>57940</v>
      </c>
      <c r="F7763" t="s">
        <v>57941</v>
      </c>
      <c r="G7763" t="s">
        <v>3906</v>
      </c>
      <c r="H7763">
        <v>235.18700000000001</v>
      </c>
      <c r="I7763">
        <v>43.631599999999999</v>
      </c>
      <c r="J7763" t="s">
        <v>57942</v>
      </c>
      <c r="K7763" t="s">
        <v>57943</v>
      </c>
      <c r="L7763">
        <v>118</v>
      </c>
      <c r="M7763">
        <v>0</v>
      </c>
      <c r="N7763" t="s">
        <v>10337</v>
      </c>
      <c r="O7763" t="s">
        <v>57944</v>
      </c>
    </row>
    <row r="7764" spans="1:17" x14ac:dyDescent="0.3">
      <c r="A7764" t="s">
        <v>57945</v>
      </c>
      <c r="B7764" t="s">
        <v>4226</v>
      </c>
      <c r="D7764" t="s">
        <v>57946</v>
      </c>
      <c r="E7764" t="s">
        <v>57947</v>
      </c>
      <c r="F7764" t="s">
        <v>57948</v>
      </c>
      <c r="G7764" t="s">
        <v>3906</v>
      </c>
      <c r="H7764">
        <v>1083.8699999999999</v>
      </c>
      <c r="I7764">
        <v>32.535499999999999</v>
      </c>
      <c r="J7764" t="s">
        <v>57949</v>
      </c>
      <c r="K7764" t="s">
        <v>57950</v>
      </c>
      <c r="L7764">
        <v>188</v>
      </c>
      <c r="M7764">
        <v>0</v>
      </c>
      <c r="N7764" t="s">
        <v>10337</v>
      </c>
      <c r="O7764" t="s">
        <v>57951</v>
      </c>
    </row>
    <row r="7765" spans="1:17" x14ac:dyDescent="0.3">
      <c r="A7765" t="s">
        <v>57952</v>
      </c>
      <c r="B7765" t="s">
        <v>4226</v>
      </c>
      <c r="D7765" t="s">
        <v>57953</v>
      </c>
      <c r="E7765" t="s">
        <v>57954</v>
      </c>
      <c r="F7765" t="s">
        <v>57955</v>
      </c>
      <c r="G7765" t="s">
        <v>3906</v>
      </c>
      <c r="H7765">
        <v>340.02300000000002</v>
      </c>
      <c r="I7765">
        <v>25.642600000000002</v>
      </c>
      <c r="J7765" t="s">
        <v>57956</v>
      </c>
      <c r="L7765">
        <v>7</v>
      </c>
      <c r="M7765">
        <v>0</v>
      </c>
      <c r="N7765" t="s">
        <v>10337</v>
      </c>
      <c r="O7765" t="s">
        <v>57957</v>
      </c>
    </row>
    <row r="7766" spans="1:17" x14ac:dyDescent="0.3">
      <c r="A7766" t="s">
        <v>57958</v>
      </c>
      <c r="B7766" t="s">
        <v>4226</v>
      </c>
      <c r="D7766" t="s">
        <v>57959</v>
      </c>
      <c r="E7766" t="s">
        <v>57960</v>
      </c>
      <c r="F7766" t="s">
        <v>57961</v>
      </c>
      <c r="G7766" t="s">
        <v>3906</v>
      </c>
      <c r="H7766">
        <v>582.33000000000004</v>
      </c>
      <c r="I7766">
        <v>38.560600000000001</v>
      </c>
      <c r="J7766" t="s">
        <v>57962</v>
      </c>
      <c r="K7766" t="s">
        <v>57963</v>
      </c>
      <c r="L7766">
        <v>34</v>
      </c>
      <c r="M7766">
        <v>0</v>
      </c>
      <c r="N7766" t="s">
        <v>10337</v>
      </c>
      <c r="O7766" t="s">
        <v>57964</v>
      </c>
    </row>
    <row r="7767" spans="1:17" x14ac:dyDescent="0.3">
      <c r="A7767" t="s">
        <v>57965</v>
      </c>
      <c r="B7767" t="s">
        <v>4347</v>
      </c>
      <c r="C7767" t="s">
        <v>57966</v>
      </c>
      <c r="D7767" t="s">
        <v>57967</v>
      </c>
      <c r="E7767" t="s">
        <v>57968</v>
      </c>
      <c r="F7767" t="s">
        <v>57969</v>
      </c>
      <c r="G7767" t="s">
        <v>3917</v>
      </c>
      <c r="H7767">
        <v>53.686700000000002</v>
      </c>
      <c r="I7767">
        <v>45.5</v>
      </c>
      <c r="K7767" t="s">
        <v>57970</v>
      </c>
      <c r="L7767">
        <v>168</v>
      </c>
      <c r="M7767">
        <v>14267</v>
      </c>
      <c r="N7767" t="s">
        <v>57733</v>
      </c>
      <c r="O7767" t="s">
        <v>57971</v>
      </c>
      <c r="P7767" t="s">
        <v>57972</v>
      </c>
    </row>
    <row r="7768" spans="1:17" x14ac:dyDescent="0.3">
      <c r="A7768" t="s">
        <v>57973</v>
      </c>
      <c r="B7768" t="s">
        <v>3984</v>
      </c>
      <c r="C7768" t="s">
        <v>57974</v>
      </c>
      <c r="D7768" t="s">
        <v>57975</v>
      </c>
      <c r="E7768" t="s">
        <v>57976</v>
      </c>
      <c r="F7768" t="s">
        <v>57977</v>
      </c>
      <c r="G7768" t="s">
        <v>3989</v>
      </c>
      <c r="H7768">
        <v>29.1142</v>
      </c>
      <c r="I7768">
        <v>49.2</v>
      </c>
      <c r="K7768" t="s">
        <v>57978</v>
      </c>
      <c r="L7768">
        <v>18</v>
      </c>
      <c r="M7768">
        <v>0</v>
      </c>
      <c r="N7768" t="s">
        <v>3972</v>
      </c>
      <c r="O7768" t="s">
        <v>57979</v>
      </c>
    </row>
    <row r="7769" spans="1:17" x14ac:dyDescent="0.3">
      <c r="A7769" t="s">
        <v>57980</v>
      </c>
      <c r="B7769" t="s">
        <v>3984</v>
      </c>
      <c r="C7769" t="s">
        <v>57981</v>
      </c>
      <c r="D7769" t="s">
        <v>57982</v>
      </c>
      <c r="E7769" t="s">
        <v>57976</v>
      </c>
      <c r="F7769" t="s">
        <v>57983</v>
      </c>
      <c r="G7769" t="s">
        <v>3989</v>
      </c>
      <c r="H7769">
        <v>37.929900000000004</v>
      </c>
      <c r="I7769">
        <v>47.5</v>
      </c>
      <c r="K7769" t="s">
        <v>57984</v>
      </c>
      <c r="L7769">
        <v>16</v>
      </c>
      <c r="M7769">
        <v>0</v>
      </c>
      <c r="N7769" t="s">
        <v>3972</v>
      </c>
      <c r="O7769" t="s">
        <v>57985</v>
      </c>
    </row>
    <row r="7770" spans="1:17" x14ac:dyDescent="0.3">
      <c r="A7770" t="s">
        <v>57986</v>
      </c>
      <c r="B7770" t="s">
        <v>6388</v>
      </c>
      <c r="C7770" t="s">
        <v>57987</v>
      </c>
      <c r="D7770" t="s">
        <v>57988</v>
      </c>
      <c r="E7770" t="s">
        <v>57989</v>
      </c>
      <c r="F7770" t="s">
        <v>57990</v>
      </c>
      <c r="G7770" t="s">
        <v>3906</v>
      </c>
      <c r="H7770">
        <v>1905.48</v>
      </c>
      <c r="I7770">
        <v>41.486499999999999</v>
      </c>
      <c r="J7770" t="s">
        <v>57991</v>
      </c>
      <c r="K7770" t="s">
        <v>57992</v>
      </c>
      <c r="L7770">
        <v>45012</v>
      </c>
      <c r="M7770">
        <v>43690</v>
      </c>
      <c r="N7770" t="s">
        <v>3972</v>
      </c>
      <c r="O7770" t="s">
        <v>57993</v>
      </c>
      <c r="P7770" t="s">
        <v>57994</v>
      </c>
    </row>
    <row r="7771" spans="1:17" x14ac:dyDescent="0.3">
      <c r="A7771" t="s">
        <v>57995</v>
      </c>
      <c r="B7771" t="s">
        <v>4443</v>
      </c>
      <c r="C7771" t="s">
        <v>57996</v>
      </c>
      <c r="D7771" t="s">
        <v>57997</v>
      </c>
      <c r="E7771" t="s">
        <v>57998</v>
      </c>
      <c r="F7771" t="s">
        <v>57999</v>
      </c>
      <c r="G7771" t="s">
        <v>3917</v>
      </c>
      <c r="H7771">
        <v>2089.3000000000002</v>
      </c>
      <c r="I7771">
        <v>42.3</v>
      </c>
      <c r="K7771" t="s">
        <v>58000</v>
      </c>
      <c r="L7771">
        <v>545</v>
      </c>
      <c r="M7771">
        <v>0</v>
      </c>
      <c r="N7771" t="s">
        <v>14519</v>
      </c>
      <c r="O7771" t="s">
        <v>58001</v>
      </c>
    </row>
    <row r="7772" spans="1:17" x14ac:dyDescent="0.3">
      <c r="A7772" t="s">
        <v>58002</v>
      </c>
      <c r="B7772" t="s">
        <v>4043</v>
      </c>
      <c r="C7772" t="s">
        <v>58003</v>
      </c>
      <c r="D7772" t="s">
        <v>58004</v>
      </c>
      <c r="E7772" t="s">
        <v>58005</v>
      </c>
      <c r="F7772" t="s">
        <v>58006</v>
      </c>
      <c r="G7772" t="s">
        <v>3917</v>
      </c>
      <c r="H7772">
        <v>32.054699999999997</v>
      </c>
      <c r="I7772">
        <v>62.7</v>
      </c>
      <c r="K7772" t="s">
        <v>58007</v>
      </c>
      <c r="L7772">
        <v>1025</v>
      </c>
      <c r="M7772">
        <v>0</v>
      </c>
      <c r="N7772" t="s">
        <v>14519</v>
      </c>
      <c r="O7772" t="s">
        <v>58008</v>
      </c>
    </row>
    <row r="7773" spans="1:17" x14ac:dyDescent="0.3">
      <c r="A7773" t="s">
        <v>58009</v>
      </c>
      <c r="B7773" t="s">
        <v>3984</v>
      </c>
      <c r="C7773" t="s">
        <v>58010</v>
      </c>
      <c r="D7773" t="s">
        <v>58011</v>
      </c>
      <c r="E7773" t="s">
        <v>14516</v>
      </c>
      <c r="F7773" t="s">
        <v>58012</v>
      </c>
      <c r="G7773" t="s">
        <v>3917</v>
      </c>
      <c r="H7773">
        <v>36.4711</v>
      </c>
      <c r="I7773">
        <v>47.7</v>
      </c>
      <c r="K7773" t="s">
        <v>58013</v>
      </c>
      <c r="L7773">
        <v>794</v>
      </c>
      <c r="M7773">
        <v>0</v>
      </c>
      <c r="N7773" t="s">
        <v>14519</v>
      </c>
      <c r="O7773" t="s">
        <v>58014</v>
      </c>
    </row>
    <row r="7774" spans="1:17" x14ac:dyDescent="0.3">
      <c r="A7774" t="s">
        <v>58015</v>
      </c>
      <c r="B7774" t="s">
        <v>4226</v>
      </c>
      <c r="D7774" t="s">
        <v>58016</v>
      </c>
      <c r="E7774" t="s">
        <v>58017</v>
      </c>
      <c r="F7774" t="s">
        <v>58018</v>
      </c>
      <c r="G7774" t="s">
        <v>3906</v>
      </c>
      <c r="H7774">
        <v>977.17100000000005</v>
      </c>
      <c r="I7774">
        <v>34.009700000000002</v>
      </c>
      <c r="J7774" t="s">
        <v>58019</v>
      </c>
      <c r="K7774" t="s">
        <v>58020</v>
      </c>
      <c r="L7774">
        <v>485</v>
      </c>
      <c r="M7774">
        <v>0</v>
      </c>
      <c r="N7774" t="s">
        <v>10337</v>
      </c>
      <c r="O7774" t="s">
        <v>58021</v>
      </c>
    </row>
    <row r="7775" spans="1:17" x14ac:dyDescent="0.3">
      <c r="A7775" t="s">
        <v>58022</v>
      </c>
      <c r="B7775" t="s">
        <v>3984</v>
      </c>
      <c r="C7775" t="s">
        <v>58023</v>
      </c>
      <c r="D7775" t="s">
        <v>58024</v>
      </c>
      <c r="E7775" t="s">
        <v>14516</v>
      </c>
      <c r="F7775" t="s">
        <v>58025</v>
      </c>
      <c r="G7775" t="s">
        <v>3917</v>
      </c>
      <c r="H7775">
        <v>45.009799999999998</v>
      </c>
      <c r="I7775">
        <v>48.3</v>
      </c>
      <c r="K7775" t="s">
        <v>58026</v>
      </c>
      <c r="L7775">
        <v>275</v>
      </c>
      <c r="M7775">
        <v>0</v>
      </c>
      <c r="N7775" t="s">
        <v>14519</v>
      </c>
      <c r="O7775" t="s">
        <v>58027</v>
      </c>
      <c r="Q7775">
        <v>25</v>
      </c>
    </row>
    <row r="7776" spans="1:17" x14ac:dyDescent="0.3">
      <c r="A7776" t="s">
        <v>58028</v>
      </c>
      <c r="B7776" t="s">
        <v>3984</v>
      </c>
      <c r="C7776" t="s">
        <v>58029</v>
      </c>
      <c r="D7776" t="s">
        <v>58030</v>
      </c>
      <c r="E7776" t="s">
        <v>58031</v>
      </c>
      <c r="F7776" t="s">
        <v>58032</v>
      </c>
      <c r="G7776" t="s">
        <v>3989</v>
      </c>
      <c r="H7776">
        <v>46.811999999999998</v>
      </c>
      <c r="I7776">
        <v>47.5</v>
      </c>
      <c r="K7776" t="s">
        <v>58033</v>
      </c>
      <c r="L7776">
        <v>34</v>
      </c>
      <c r="M7776">
        <v>0</v>
      </c>
      <c r="N7776" t="s">
        <v>14519</v>
      </c>
      <c r="O7776" t="s">
        <v>58034</v>
      </c>
    </row>
    <row r="7777" spans="1:17" x14ac:dyDescent="0.3">
      <c r="A7777" t="s">
        <v>58035</v>
      </c>
      <c r="B7777" t="s">
        <v>3984</v>
      </c>
      <c r="C7777">
        <v>136</v>
      </c>
      <c r="D7777" t="s">
        <v>58036</v>
      </c>
      <c r="E7777" t="s">
        <v>58037</v>
      </c>
      <c r="F7777" t="s">
        <v>58038</v>
      </c>
      <c r="G7777" t="s">
        <v>3989</v>
      </c>
      <c r="H7777">
        <v>35.875599999999999</v>
      </c>
      <c r="I7777">
        <v>51.9</v>
      </c>
      <c r="K7777" t="s">
        <v>58039</v>
      </c>
      <c r="L7777">
        <v>1698</v>
      </c>
      <c r="M7777">
        <v>0</v>
      </c>
      <c r="N7777" t="s">
        <v>21074</v>
      </c>
      <c r="O7777" t="s">
        <v>58040</v>
      </c>
    </row>
    <row r="7778" spans="1:17" x14ac:dyDescent="0.3">
      <c r="A7778" t="s">
        <v>58041</v>
      </c>
      <c r="B7778" t="s">
        <v>3984</v>
      </c>
      <c r="C7778" t="s">
        <v>58042</v>
      </c>
      <c r="D7778" t="s">
        <v>58043</v>
      </c>
      <c r="E7778" t="s">
        <v>58037</v>
      </c>
      <c r="F7778" t="s">
        <v>58044</v>
      </c>
      <c r="G7778" t="s">
        <v>3989</v>
      </c>
      <c r="H7778">
        <v>28.5716</v>
      </c>
      <c r="I7778">
        <v>51.4</v>
      </c>
      <c r="K7778" t="s">
        <v>58045</v>
      </c>
      <c r="L7778">
        <v>2321</v>
      </c>
      <c r="M7778">
        <v>0</v>
      </c>
      <c r="N7778" t="s">
        <v>21074</v>
      </c>
      <c r="O7778" t="s">
        <v>58046</v>
      </c>
    </row>
    <row r="7779" spans="1:17" x14ac:dyDescent="0.3">
      <c r="A7779" t="s">
        <v>58047</v>
      </c>
      <c r="B7779" t="s">
        <v>3984</v>
      </c>
      <c r="C7779" t="s">
        <v>58048</v>
      </c>
      <c r="D7779" t="s">
        <v>58049</v>
      </c>
      <c r="E7779" t="s">
        <v>58037</v>
      </c>
      <c r="F7779" t="s">
        <v>58050</v>
      </c>
      <c r="G7779" t="s">
        <v>3989</v>
      </c>
      <c r="H7779">
        <v>30.598299999999998</v>
      </c>
      <c r="I7779">
        <v>51.4</v>
      </c>
      <c r="K7779" t="s">
        <v>58051</v>
      </c>
      <c r="L7779">
        <v>1630</v>
      </c>
      <c r="M7779">
        <v>0</v>
      </c>
      <c r="N7779" t="s">
        <v>21074</v>
      </c>
      <c r="O7779" t="s">
        <v>58052</v>
      </c>
    </row>
    <row r="7780" spans="1:17" x14ac:dyDescent="0.3">
      <c r="A7780" t="s">
        <v>58053</v>
      </c>
      <c r="B7780" t="s">
        <v>3984</v>
      </c>
      <c r="C7780" t="s">
        <v>58054</v>
      </c>
      <c r="D7780" t="s">
        <v>58055</v>
      </c>
      <c r="E7780" t="s">
        <v>14516</v>
      </c>
      <c r="F7780" t="s">
        <v>58056</v>
      </c>
      <c r="G7780" t="s">
        <v>3917</v>
      </c>
      <c r="H7780">
        <v>48.079000000000001</v>
      </c>
      <c r="I7780">
        <v>47.6</v>
      </c>
      <c r="K7780" t="s">
        <v>58057</v>
      </c>
      <c r="L7780">
        <v>861</v>
      </c>
      <c r="M7780">
        <v>0</v>
      </c>
      <c r="N7780" t="s">
        <v>14519</v>
      </c>
      <c r="O7780" t="s">
        <v>58058</v>
      </c>
    </row>
    <row r="7781" spans="1:17" x14ac:dyDescent="0.3">
      <c r="A7781" t="s">
        <v>58059</v>
      </c>
      <c r="B7781" t="s">
        <v>3984</v>
      </c>
      <c r="C7781" t="s">
        <v>58060</v>
      </c>
      <c r="D7781" t="s">
        <v>58061</v>
      </c>
      <c r="E7781" t="s">
        <v>58037</v>
      </c>
      <c r="F7781" t="s">
        <v>58062</v>
      </c>
      <c r="G7781" t="s">
        <v>3989</v>
      </c>
      <c r="H7781">
        <v>30.691600000000001</v>
      </c>
      <c r="I7781">
        <v>51.5</v>
      </c>
      <c r="K7781" t="s">
        <v>58063</v>
      </c>
      <c r="L7781">
        <v>1420</v>
      </c>
      <c r="M7781">
        <v>0</v>
      </c>
      <c r="N7781" t="s">
        <v>21074</v>
      </c>
      <c r="O7781" t="s">
        <v>58064</v>
      </c>
    </row>
    <row r="7782" spans="1:17" x14ac:dyDescent="0.3">
      <c r="A7782" t="s">
        <v>58065</v>
      </c>
      <c r="B7782" t="s">
        <v>4347</v>
      </c>
      <c r="C7782" t="s">
        <v>58066</v>
      </c>
      <c r="D7782" t="s">
        <v>58067</v>
      </c>
      <c r="E7782" t="s">
        <v>58068</v>
      </c>
      <c r="F7782" t="s">
        <v>58069</v>
      </c>
      <c r="G7782" t="s">
        <v>3917</v>
      </c>
      <c r="H7782">
        <v>26.438800000000001</v>
      </c>
      <c r="I7782">
        <v>52.9</v>
      </c>
      <c r="K7782" t="s">
        <v>58070</v>
      </c>
      <c r="L7782">
        <v>700</v>
      </c>
      <c r="M7782">
        <v>7227</v>
      </c>
      <c r="N7782" t="s">
        <v>58071</v>
      </c>
      <c r="O7782" t="s">
        <v>58072</v>
      </c>
      <c r="Q7782">
        <v>25</v>
      </c>
    </row>
    <row r="7783" spans="1:17" x14ac:dyDescent="0.3">
      <c r="A7783" t="s">
        <v>58073</v>
      </c>
      <c r="B7783" t="s">
        <v>4226</v>
      </c>
      <c r="C7783" t="s">
        <v>58074</v>
      </c>
      <c r="D7783" t="s">
        <v>58075</v>
      </c>
      <c r="E7783" t="s">
        <v>58076</v>
      </c>
      <c r="F7783" t="s">
        <v>58077</v>
      </c>
      <c r="G7783" t="s">
        <v>3989</v>
      </c>
      <c r="H7783">
        <v>250.066</v>
      </c>
      <c r="I7783">
        <v>37.6</v>
      </c>
      <c r="K7783" t="s">
        <v>58078</v>
      </c>
      <c r="L7783">
        <v>336</v>
      </c>
      <c r="M7783">
        <v>0</v>
      </c>
      <c r="N7783" t="s">
        <v>4922</v>
      </c>
      <c r="O7783" t="s">
        <v>58079</v>
      </c>
    </row>
    <row r="7784" spans="1:17" x14ac:dyDescent="0.3">
      <c r="A7784" t="s">
        <v>58080</v>
      </c>
      <c r="B7784" t="s">
        <v>3923</v>
      </c>
      <c r="C7784" t="s">
        <v>58081</v>
      </c>
      <c r="D7784" t="s">
        <v>58082</v>
      </c>
      <c r="E7784" t="s">
        <v>14820</v>
      </c>
      <c r="F7784" t="s">
        <v>58083</v>
      </c>
      <c r="G7784" t="s">
        <v>3906</v>
      </c>
      <c r="H7784">
        <v>268.99599999999998</v>
      </c>
      <c r="I7784">
        <v>35.969900000000003</v>
      </c>
      <c r="J7784" t="s">
        <v>58084</v>
      </c>
      <c r="K7784" t="s">
        <v>58085</v>
      </c>
      <c r="L7784">
        <v>218</v>
      </c>
      <c r="M7784">
        <v>62482</v>
      </c>
      <c r="N7784" t="s">
        <v>4922</v>
      </c>
      <c r="O7784" t="s">
        <v>58086</v>
      </c>
    </row>
    <row r="7785" spans="1:17" x14ac:dyDescent="0.3">
      <c r="A7785" t="s">
        <v>58087</v>
      </c>
      <c r="B7785" t="s">
        <v>3984</v>
      </c>
      <c r="C7785" t="s">
        <v>58088</v>
      </c>
      <c r="D7785" t="s">
        <v>58089</v>
      </c>
      <c r="E7785" t="s">
        <v>58090</v>
      </c>
      <c r="F7785" t="s">
        <v>58091</v>
      </c>
      <c r="G7785" t="s">
        <v>3917</v>
      </c>
      <c r="H7785">
        <v>34.047800000000002</v>
      </c>
      <c r="I7785">
        <v>52.9</v>
      </c>
      <c r="K7785" t="s">
        <v>58092</v>
      </c>
      <c r="L7785">
        <v>7745</v>
      </c>
      <c r="M7785">
        <v>0</v>
      </c>
      <c r="N7785" t="s">
        <v>4922</v>
      </c>
      <c r="O7785" t="s">
        <v>58093</v>
      </c>
    </row>
    <row r="7786" spans="1:17" x14ac:dyDescent="0.3">
      <c r="A7786" t="s">
        <v>58094</v>
      </c>
      <c r="B7786" t="s">
        <v>3984</v>
      </c>
      <c r="C7786" t="s">
        <v>58095</v>
      </c>
      <c r="D7786" t="s">
        <v>58096</v>
      </c>
      <c r="E7786" t="s">
        <v>58097</v>
      </c>
      <c r="F7786" t="s">
        <v>58098</v>
      </c>
      <c r="G7786" t="s">
        <v>3917</v>
      </c>
      <c r="H7786">
        <v>14.6004</v>
      </c>
      <c r="I7786">
        <v>36.15</v>
      </c>
      <c r="J7786" t="s">
        <v>58099</v>
      </c>
      <c r="K7786" t="s">
        <v>58100</v>
      </c>
      <c r="L7786">
        <v>410</v>
      </c>
      <c r="M7786">
        <v>0</v>
      </c>
      <c r="N7786" t="s">
        <v>58101</v>
      </c>
      <c r="O7786" t="s">
        <v>58102</v>
      </c>
    </row>
    <row r="7787" spans="1:17" x14ac:dyDescent="0.3">
      <c r="A7787" t="s">
        <v>58103</v>
      </c>
      <c r="B7787" t="s">
        <v>4635</v>
      </c>
      <c r="C7787" t="s">
        <v>58104</v>
      </c>
      <c r="D7787" t="s">
        <v>58105</v>
      </c>
      <c r="E7787" t="s">
        <v>58106</v>
      </c>
      <c r="F7787" t="s">
        <v>58107</v>
      </c>
      <c r="G7787" t="s">
        <v>3917</v>
      </c>
      <c r="H7787">
        <v>1016.02</v>
      </c>
      <c r="I7787">
        <v>41.6</v>
      </c>
      <c r="K7787" t="s">
        <v>58108</v>
      </c>
      <c r="L7787">
        <v>7343</v>
      </c>
      <c r="M7787">
        <v>33183</v>
      </c>
      <c r="N7787" t="s">
        <v>58101</v>
      </c>
      <c r="O7787" t="s">
        <v>58109</v>
      </c>
      <c r="P7787" t="s">
        <v>58110</v>
      </c>
    </row>
    <row r="7788" spans="1:17" x14ac:dyDescent="0.3">
      <c r="A7788" t="s">
        <v>58111</v>
      </c>
      <c r="B7788" t="s">
        <v>3923</v>
      </c>
      <c r="D7788" t="s">
        <v>58112</v>
      </c>
      <c r="E7788" t="s">
        <v>58113</v>
      </c>
      <c r="F7788" t="s">
        <v>58114</v>
      </c>
      <c r="G7788" t="s">
        <v>3917</v>
      </c>
      <c r="H7788">
        <v>1288.77</v>
      </c>
      <c r="I7788">
        <v>45.2</v>
      </c>
      <c r="K7788" t="s">
        <v>58115</v>
      </c>
      <c r="L7788">
        <v>2142</v>
      </c>
      <c r="M7788">
        <v>58757</v>
      </c>
      <c r="N7788" t="s">
        <v>15594</v>
      </c>
      <c r="O7788" t="s">
        <v>58116</v>
      </c>
    </row>
    <row r="7789" spans="1:17" x14ac:dyDescent="0.3">
      <c r="A7789" t="s">
        <v>58117</v>
      </c>
      <c r="B7789" t="s">
        <v>4226</v>
      </c>
      <c r="D7789" t="s">
        <v>58118</v>
      </c>
      <c r="E7789" t="s">
        <v>58119</v>
      </c>
      <c r="F7789" t="s">
        <v>58120</v>
      </c>
      <c r="G7789" t="s">
        <v>3989</v>
      </c>
      <c r="H7789">
        <v>186.66200000000001</v>
      </c>
      <c r="I7789">
        <v>30.6</v>
      </c>
      <c r="K7789" t="s">
        <v>58121</v>
      </c>
      <c r="L7789">
        <v>72</v>
      </c>
      <c r="M7789">
        <v>8423</v>
      </c>
      <c r="N7789" t="s">
        <v>45081</v>
      </c>
      <c r="O7789" t="s">
        <v>58122</v>
      </c>
    </row>
    <row r="7790" spans="1:17" x14ac:dyDescent="0.3">
      <c r="A7790" t="s">
        <v>58123</v>
      </c>
      <c r="B7790" t="s">
        <v>3984</v>
      </c>
      <c r="C7790" t="s">
        <v>58124</v>
      </c>
      <c r="D7790" t="s">
        <v>58125</v>
      </c>
      <c r="E7790" t="s">
        <v>58126</v>
      </c>
      <c r="F7790" t="s">
        <v>58127</v>
      </c>
      <c r="G7790" t="s">
        <v>3989</v>
      </c>
      <c r="H7790">
        <v>14.6441</v>
      </c>
      <c r="I7790">
        <v>33.1</v>
      </c>
      <c r="K7790" t="s">
        <v>58128</v>
      </c>
      <c r="L7790">
        <v>920</v>
      </c>
      <c r="M7790">
        <v>0</v>
      </c>
      <c r="N7790" t="s">
        <v>15594</v>
      </c>
      <c r="O7790" t="s">
        <v>58129</v>
      </c>
    </row>
    <row r="7791" spans="1:17" x14ac:dyDescent="0.3">
      <c r="A7791" t="s">
        <v>58130</v>
      </c>
      <c r="B7791" t="s">
        <v>3912</v>
      </c>
      <c r="C7791" t="s">
        <v>58131</v>
      </c>
      <c r="D7791" t="s">
        <v>58132</v>
      </c>
      <c r="E7791" t="s">
        <v>58133</v>
      </c>
      <c r="F7791" t="s">
        <v>58134</v>
      </c>
      <c r="G7791" t="s">
        <v>3917</v>
      </c>
      <c r="H7791">
        <v>76.947999999999993</v>
      </c>
      <c r="I7791">
        <v>47.4</v>
      </c>
      <c r="K7791" t="s">
        <v>58135</v>
      </c>
      <c r="L7791">
        <v>6469</v>
      </c>
      <c r="M7791">
        <v>0</v>
      </c>
      <c r="N7791" t="s">
        <v>10329</v>
      </c>
      <c r="O7791" t="s">
        <v>58136</v>
      </c>
    </row>
    <row r="7792" spans="1:17" x14ac:dyDescent="0.3">
      <c r="A7792" t="s">
        <v>58137</v>
      </c>
      <c r="B7792" t="s">
        <v>3984</v>
      </c>
      <c r="C7792" t="s">
        <v>58138</v>
      </c>
      <c r="D7792" t="s">
        <v>58139</v>
      </c>
      <c r="E7792" t="s">
        <v>58140</v>
      </c>
      <c r="F7792" t="s">
        <v>58141</v>
      </c>
      <c r="G7792" t="s">
        <v>3989</v>
      </c>
      <c r="H7792">
        <v>31.447299999999998</v>
      </c>
      <c r="I7792">
        <v>31.5</v>
      </c>
      <c r="K7792" t="s">
        <v>58142</v>
      </c>
      <c r="L7792">
        <v>207</v>
      </c>
      <c r="M7792">
        <v>0</v>
      </c>
      <c r="N7792" t="s">
        <v>12967</v>
      </c>
      <c r="O7792" t="s">
        <v>58143</v>
      </c>
    </row>
    <row r="7793" spans="1:16" x14ac:dyDescent="0.3">
      <c r="A7793" t="s">
        <v>58144</v>
      </c>
      <c r="B7793" t="s">
        <v>3984</v>
      </c>
      <c r="C7793" t="s">
        <v>58145</v>
      </c>
      <c r="D7793" t="s">
        <v>58146</v>
      </c>
      <c r="E7793" t="s">
        <v>58147</v>
      </c>
      <c r="F7793" t="s">
        <v>58148</v>
      </c>
      <c r="G7793" t="s">
        <v>3989</v>
      </c>
      <c r="H7793">
        <v>54.186199999999999</v>
      </c>
      <c r="I7793">
        <v>50.6</v>
      </c>
      <c r="K7793" t="s">
        <v>58149</v>
      </c>
      <c r="L7793">
        <v>34</v>
      </c>
      <c r="M7793">
        <v>13864</v>
      </c>
      <c r="N7793" t="s">
        <v>22686</v>
      </c>
      <c r="O7793" t="s">
        <v>58150</v>
      </c>
    </row>
    <row r="7794" spans="1:16" x14ac:dyDescent="0.3">
      <c r="A7794" t="s">
        <v>58151</v>
      </c>
      <c r="B7794" t="s">
        <v>4347</v>
      </c>
      <c r="C7794" t="s">
        <v>58152</v>
      </c>
      <c r="D7794" t="s">
        <v>58153</v>
      </c>
      <c r="E7794" t="s">
        <v>58154</v>
      </c>
      <c r="F7794" t="s">
        <v>58155</v>
      </c>
      <c r="G7794" t="s">
        <v>3989</v>
      </c>
      <c r="H7794">
        <v>38.119300000000003</v>
      </c>
      <c r="I7794">
        <v>42.7</v>
      </c>
      <c r="K7794" t="s">
        <v>58156</v>
      </c>
      <c r="L7794">
        <v>450</v>
      </c>
      <c r="M7794">
        <v>0</v>
      </c>
      <c r="N7794" t="s">
        <v>58157</v>
      </c>
      <c r="O7794" t="s">
        <v>58158</v>
      </c>
    </row>
    <row r="7795" spans="1:16" x14ac:dyDescent="0.3">
      <c r="A7795" t="s">
        <v>58159</v>
      </c>
      <c r="B7795" t="s">
        <v>3984</v>
      </c>
      <c r="C7795" t="s">
        <v>58160</v>
      </c>
      <c r="D7795" t="s">
        <v>58161</v>
      </c>
      <c r="E7795" t="s">
        <v>58162</v>
      </c>
      <c r="F7795" t="s">
        <v>58163</v>
      </c>
      <c r="G7795" t="s">
        <v>3989</v>
      </c>
      <c r="H7795">
        <v>41.889099999999999</v>
      </c>
      <c r="I7795">
        <v>50.4</v>
      </c>
      <c r="K7795" t="s">
        <v>58164</v>
      </c>
      <c r="L7795">
        <v>41</v>
      </c>
      <c r="M7795">
        <v>0</v>
      </c>
      <c r="N7795" t="s">
        <v>58157</v>
      </c>
      <c r="O7795" t="s">
        <v>58165</v>
      </c>
    </row>
    <row r="7796" spans="1:16" x14ac:dyDescent="0.3">
      <c r="A7796" t="s">
        <v>58166</v>
      </c>
      <c r="B7796" t="s">
        <v>4226</v>
      </c>
      <c r="D7796" t="s">
        <v>58167</v>
      </c>
      <c r="E7796" t="s">
        <v>58168</v>
      </c>
      <c r="F7796" t="s">
        <v>58169</v>
      </c>
      <c r="G7796" t="s">
        <v>3917</v>
      </c>
      <c r="H7796">
        <v>372.38799999999998</v>
      </c>
      <c r="I7796">
        <v>35.6</v>
      </c>
      <c r="K7796" t="s">
        <v>58170</v>
      </c>
      <c r="L7796">
        <v>25242</v>
      </c>
      <c r="M7796">
        <v>0</v>
      </c>
      <c r="N7796" t="s">
        <v>58157</v>
      </c>
      <c r="O7796" t="s">
        <v>58171</v>
      </c>
    </row>
    <row r="7797" spans="1:16" x14ac:dyDescent="0.3">
      <c r="A7797" t="s">
        <v>58172</v>
      </c>
      <c r="B7797" t="s">
        <v>3984</v>
      </c>
      <c r="C7797" t="s">
        <v>58173</v>
      </c>
      <c r="D7797" t="s">
        <v>58174</v>
      </c>
      <c r="E7797" t="s">
        <v>58175</v>
      </c>
      <c r="F7797" t="s">
        <v>58176</v>
      </c>
      <c r="G7797" t="s">
        <v>3917</v>
      </c>
      <c r="H7797">
        <v>8.8741199999999996</v>
      </c>
      <c r="I7797">
        <v>49.3</v>
      </c>
      <c r="K7797" t="s">
        <v>58177</v>
      </c>
      <c r="L7797">
        <v>64</v>
      </c>
      <c r="M7797">
        <v>5411</v>
      </c>
      <c r="N7797" t="s">
        <v>4922</v>
      </c>
      <c r="O7797" t="s">
        <v>58178</v>
      </c>
      <c r="P7797" t="s">
        <v>58179</v>
      </c>
    </row>
    <row r="7798" spans="1:16" x14ac:dyDescent="0.3">
      <c r="A7798" t="s">
        <v>58180</v>
      </c>
      <c r="B7798" t="s">
        <v>4635</v>
      </c>
      <c r="C7798" t="s">
        <v>58181</v>
      </c>
      <c r="D7798" t="s">
        <v>58182</v>
      </c>
      <c r="E7798" t="s">
        <v>58183</v>
      </c>
      <c r="F7798" t="s">
        <v>58184</v>
      </c>
      <c r="G7798" t="s">
        <v>3917</v>
      </c>
      <c r="H7798">
        <v>1010.66</v>
      </c>
      <c r="I7798">
        <v>41.5</v>
      </c>
      <c r="K7798" t="s">
        <v>58185</v>
      </c>
      <c r="L7798">
        <v>1502</v>
      </c>
      <c r="M7798">
        <v>31539</v>
      </c>
      <c r="N7798" t="s">
        <v>58101</v>
      </c>
      <c r="O7798" t="s">
        <v>58186</v>
      </c>
      <c r="P7798" t="s">
        <v>58187</v>
      </c>
    </row>
    <row r="7799" spans="1:16" x14ac:dyDescent="0.3">
      <c r="A7799" t="s">
        <v>58188</v>
      </c>
      <c r="B7799" t="s">
        <v>4635</v>
      </c>
      <c r="C7799" t="s">
        <v>58189</v>
      </c>
      <c r="D7799" t="s">
        <v>58190</v>
      </c>
      <c r="E7799" t="s">
        <v>58191</v>
      </c>
      <c r="F7799" t="s">
        <v>58192</v>
      </c>
      <c r="G7799" t="s">
        <v>3917</v>
      </c>
      <c r="H7799">
        <v>1183.6099999999999</v>
      </c>
      <c r="I7799">
        <v>38.700000000000003</v>
      </c>
      <c r="K7799" t="s">
        <v>58193</v>
      </c>
      <c r="L7799">
        <v>3206</v>
      </c>
      <c r="M7799">
        <v>0</v>
      </c>
      <c r="N7799" t="s">
        <v>58101</v>
      </c>
      <c r="O7799" t="s">
        <v>58194</v>
      </c>
    </row>
    <row r="7800" spans="1:16" x14ac:dyDescent="0.3">
      <c r="A7800" t="s">
        <v>58195</v>
      </c>
      <c r="B7800" t="s">
        <v>3923</v>
      </c>
      <c r="C7800" t="s">
        <v>58196</v>
      </c>
      <c r="D7800" t="s">
        <v>58197</v>
      </c>
      <c r="E7800" t="s">
        <v>58198</v>
      </c>
      <c r="F7800" t="s">
        <v>58199</v>
      </c>
      <c r="G7800" t="s">
        <v>3989</v>
      </c>
      <c r="H7800">
        <v>818.86</v>
      </c>
      <c r="I7800">
        <v>34</v>
      </c>
      <c r="K7800" t="s">
        <v>58200</v>
      </c>
      <c r="L7800">
        <v>2414</v>
      </c>
      <c r="M7800">
        <v>0</v>
      </c>
      <c r="N7800" t="s">
        <v>4922</v>
      </c>
      <c r="O7800" t="s">
        <v>58201</v>
      </c>
    </row>
    <row r="7801" spans="1:16" x14ac:dyDescent="0.3">
      <c r="A7801" t="s">
        <v>58202</v>
      </c>
      <c r="B7801" t="s">
        <v>4267</v>
      </c>
      <c r="C7801" t="s">
        <v>58203</v>
      </c>
      <c r="D7801" t="s">
        <v>58204</v>
      </c>
      <c r="E7801" t="s">
        <v>58205</v>
      </c>
      <c r="F7801" t="s">
        <v>58206</v>
      </c>
      <c r="G7801" t="s">
        <v>3906</v>
      </c>
      <c r="H7801">
        <v>490.44</v>
      </c>
      <c r="I7801">
        <v>41.337400000000002</v>
      </c>
      <c r="J7801" t="s">
        <v>58207</v>
      </c>
      <c r="K7801" t="s">
        <v>58208</v>
      </c>
      <c r="L7801">
        <v>98</v>
      </c>
      <c r="M7801">
        <v>0</v>
      </c>
      <c r="N7801" t="s">
        <v>4922</v>
      </c>
      <c r="O7801" t="s">
        <v>58209</v>
      </c>
    </row>
    <row r="7802" spans="1:16" x14ac:dyDescent="0.3">
      <c r="A7802" t="s">
        <v>58210</v>
      </c>
      <c r="B7802" t="s">
        <v>4226</v>
      </c>
      <c r="D7802" t="s">
        <v>58211</v>
      </c>
      <c r="E7802" t="s">
        <v>58212</v>
      </c>
      <c r="F7802" t="s">
        <v>58213</v>
      </c>
      <c r="G7802" t="s">
        <v>3906</v>
      </c>
      <c r="H7802">
        <v>247.59800000000001</v>
      </c>
      <c r="I7802">
        <v>35.069400000000002</v>
      </c>
      <c r="J7802" t="s">
        <v>58214</v>
      </c>
      <c r="K7802" t="s">
        <v>58215</v>
      </c>
      <c r="L7802">
        <v>162</v>
      </c>
      <c r="M7802">
        <v>0</v>
      </c>
      <c r="N7802" t="s">
        <v>10329</v>
      </c>
      <c r="O7802" t="s">
        <v>58216</v>
      </c>
    </row>
    <row r="7803" spans="1:16" x14ac:dyDescent="0.3">
      <c r="A7803" t="s">
        <v>58217</v>
      </c>
      <c r="B7803" t="s">
        <v>4226</v>
      </c>
      <c r="D7803" t="s">
        <v>58218</v>
      </c>
      <c r="E7803" t="s">
        <v>58219</v>
      </c>
      <c r="F7803" t="s">
        <v>58220</v>
      </c>
      <c r="G7803" t="s">
        <v>3906</v>
      </c>
      <c r="H7803">
        <v>470.72699999999998</v>
      </c>
      <c r="I7803">
        <v>36.1068</v>
      </c>
      <c r="J7803" t="s">
        <v>58221</v>
      </c>
      <c r="K7803" t="s">
        <v>58222</v>
      </c>
      <c r="L7803">
        <v>33</v>
      </c>
      <c r="M7803">
        <v>0</v>
      </c>
      <c r="N7803" t="s">
        <v>10329</v>
      </c>
      <c r="O7803" t="s">
        <v>58223</v>
      </c>
    </row>
    <row r="7804" spans="1:16" x14ac:dyDescent="0.3">
      <c r="A7804" t="s">
        <v>58224</v>
      </c>
      <c r="B7804" t="s">
        <v>4226</v>
      </c>
      <c r="D7804" t="s">
        <v>58225</v>
      </c>
      <c r="E7804" t="s">
        <v>58226</v>
      </c>
      <c r="F7804" t="s">
        <v>58227</v>
      </c>
      <c r="G7804" t="s">
        <v>3906</v>
      </c>
      <c r="H7804">
        <v>724.65</v>
      </c>
      <c r="I7804">
        <v>37.043500000000002</v>
      </c>
      <c r="J7804" t="s">
        <v>58228</v>
      </c>
      <c r="K7804" t="s">
        <v>58229</v>
      </c>
      <c r="L7804">
        <v>37</v>
      </c>
      <c r="M7804">
        <v>0</v>
      </c>
      <c r="N7804" t="s">
        <v>10329</v>
      </c>
      <c r="O7804" t="s">
        <v>58230</v>
      </c>
    </row>
    <row r="7805" spans="1:16" x14ac:dyDescent="0.3">
      <c r="A7805" t="s">
        <v>58231</v>
      </c>
      <c r="B7805" t="s">
        <v>4226</v>
      </c>
      <c r="D7805" t="s">
        <v>58232</v>
      </c>
      <c r="E7805" t="s">
        <v>58233</v>
      </c>
      <c r="F7805" t="s">
        <v>58234</v>
      </c>
      <c r="G7805" t="s">
        <v>3906</v>
      </c>
      <c r="H7805">
        <v>576.048</v>
      </c>
      <c r="I7805">
        <v>38.7288</v>
      </c>
      <c r="J7805" t="s">
        <v>58235</v>
      </c>
      <c r="K7805" t="s">
        <v>58236</v>
      </c>
      <c r="L7805">
        <v>48</v>
      </c>
      <c r="M7805">
        <v>0</v>
      </c>
      <c r="N7805" t="s">
        <v>10329</v>
      </c>
      <c r="O7805" t="s">
        <v>58237</v>
      </c>
    </row>
    <row r="7806" spans="1:16" x14ac:dyDescent="0.3">
      <c r="A7806" t="s">
        <v>58238</v>
      </c>
      <c r="B7806" t="s">
        <v>4226</v>
      </c>
      <c r="D7806" t="s">
        <v>58239</v>
      </c>
      <c r="E7806" t="s">
        <v>58240</v>
      </c>
      <c r="F7806" t="s">
        <v>58241</v>
      </c>
      <c r="G7806" t="s">
        <v>3906</v>
      </c>
      <c r="H7806">
        <v>1170.05</v>
      </c>
      <c r="I7806">
        <v>33.087400000000002</v>
      </c>
      <c r="J7806" t="s">
        <v>58242</v>
      </c>
      <c r="K7806" t="s">
        <v>58243</v>
      </c>
      <c r="L7806">
        <v>82</v>
      </c>
      <c r="M7806">
        <v>0</v>
      </c>
      <c r="N7806" t="s">
        <v>10329</v>
      </c>
      <c r="O7806" t="s">
        <v>58244</v>
      </c>
    </row>
    <row r="7807" spans="1:16" x14ac:dyDescent="0.3">
      <c r="A7807" t="s">
        <v>58245</v>
      </c>
      <c r="B7807" t="s">
        <v>4226</v>
      </c>
      <c r="D7807" t="s">
        <v>58246</v>
      </c>
      <c r="E7807" t="s">
        <v>58247</v>
      </c>
      <c r="F7807" t="s">
        <v>58248</v>
      </c>
      <c r="G7807" t="s">
        <v>3906</v>
      </c>
      <c r="H7807">
        <v>912.93799999999999</v>
      </c>
      <c r="I7807">
        <v>34.0914</v>
      </c>
      <c r="J7807" t="s">
        <v>58249</v>
      </c>
      <c r="K7807" t="s">
        <v>58250</v>
      </c>
      <c r="L7807">
        <v>93</v>
      </c>
      <c r="M7807">
        <v>0</v>
      </c>
      <c r="N7807" t="s">
        <v>10329</v>
      </c>
      <c r="O7807" t="s">
        <v>58251</v>
      </c>
    </row>
    <row r="7808" spans="1:16" x14ac:dyDescent="0.3">
      <c r="A7808" t="s">
        <v>58252</v>
      </c>
      <c r="B7808" t="s">
        <v>4226</v>
      </c>
      <c r="D7808" t="s">
        <v>58253</v>
      </c>
      <c r="E7808" t="s">
        <v>58254</v>
      </c>
      <c r="F7808" t="s">
        <v>58255</v>
      </c>
      <c r="G7808" t="s">
        <v>3906</v>
      </c>
      <c r="H7808">
        <v>445.93700000000001</v>
      </c>
      <c r="I7808">
        <v>30.936599999999999</v>
      </c>
      <c r="J7808" t="s">
        <v>58256</v>
      </c>
      <c r="K7808" t="s">
        <v>58257</v>
      </c>
      <c r="L7808">
        <v>18</v>
      </c>
      <c r="M7808">
        <v>0</v>
      </c>
      <c r="N7808" t="s">
        <v>10329</v>
      </c>
      <c r="O7808" t="s">
        <v>58258</v>
      </c>
    </row>
    <row r="7809" spans="1:17" x14ac:dyDescent="0.3">
      <c r="A7809" t="s">
        <v>58259</v>
      </c>
      <c r="B7809" t="s">
        <v>4226</v>
      </c>
      <c r="D7809" t="s">
        <v>58260</v>
      </c>
      <c r="E7809" t="s">
        <v>58261</v>
      </c>
      <c r="F7809" t="s">
        <v>58262</v>
      </c>
      <c r="G7809" t="s">
        <v>3906</v>
      </c>
      <c r="H7809">
        <v>221.85300000000001</v>
      </c>
      <c r="I7809">
        <v>35.581299999999999</v>
      </c>
      <c r="J7809" t="s">
        <v>58263</v>
      </c>
      <c r="K7809" t="s">
        <v>58264</v>
      </c>
      <c r="L7809">
        <v>113</v>
      </c>
      <c r="M7809">
        <v>0</v>
      </c>
      <c r="N7809" t="s">
        <v>10329</v>
      </c>
      <c r="O7809" t="s">
        <v>58265</v>
      </c>
    </row>
    <row r="7810" spans="1:17" x14ac:dyDescent="0.3">
      <c r="A7810" t="s">
        <v>58266</v>
      </c>
      <c r="B7810" t="s">
        <v>4226</v>
      </c>
      <c r="D7810" t="s">
        <v>58267</v>
      </c>
      <c r="E7810" t="s">
        <v>58268</v>
      </c>
      <c r="F7810" t="s">
        <v>58269</v>
      </c>
      <c r="G7810" t="s">
        <v>3906</v>
      </c>
      <c r="H7810">
        <v>297.37700000000001</v>
      </c>
      <c r="I7810">
        <v>37.548000000000002</v>
      </c>
      <c r="J7810" t="s">
        <v>58270</v>
      </c>
      <c r="K7810" t="s">
        <v>58271</v>
      </c>
      <c r="L7810">
        <v>53</v>
      </c>
      <c r="M7810">
        <v>0</v>
      </c>
      <c r="N7810" t="s">
        <v>10329</v>
      </c>
      <c r="O7810" t="s">
        <v>58272</v>
      </c>
    </row>
    <row r="7811" spans="1:17" x14ac:dyDescent="0.3">
      <c r="A7811" t="s">
        <v>58273</v>
      </c>
      <c r="B7811" t="s">
        <v>3984</v>
      </c>
      <c r="C7811" t="s">
        <v>58274</v>
      </c>
      <c r="D7811" t="s">
        <v>58275</v>
      </c>
      <c r="E7811" t="s">
        <v>58276</v>
      </c>
      <c r="F7811" t="s">
        <v>58277</v>
      </c>
      <c r="G7811" t="s">
        <v>3917</v>
      </c>
      <c r="H7811">
        <v>11.765599999999999</v>
      </c>
      <c r="I7811">
        <v>33.299999999999997</v>
      </c>
      <c r="K7811" t="s">
        <v>58278</v>
      </c>
      <c r="L7811">
        <v>7</v>
      </c>
      <c r="M7811">
        <v>2850</v>
      </c>
      <c r="N7811" t="s">
        <v>6097</v>
      </c>
      <c r="O7811" t="s">
        <v>58279</v>
      </c>
    </row>
    <row r="7812" spans="1:17" x14ac:dyDescent="0.3">
      <c r="A7812" t="s">
        <v>58280</v>
      </c>
      <c r="B7812" t="s">
        <v>4226</v>
      </c>
      <c r="C7812" t="s">
        <v>58281</v>
      </c>
      <c r="D7812" t="s">
        <v>58282</v>
      </c>
      <c r="E7812" t="s">
        <v>58283</v>
      </c>
      <c r="F7812" t="s">
        <v>58284</v>
      </c>
      <c r="G7812" t="s">
        <v>3917</v>
      </c>
      <c r="H7812">
        <v>1293.28</v>
      </c>
      <c r="I7812">
        <v>30.9</v>
      </c>
      <c r="K7812" t="s">
        <v>58285</v>
      </c>
      <c r="L7812">
        <v>41689</v>
      </c>
      <c r="M7812">
        <v>0</v>
      </c>
      <c r="N7812" t="s">
        <v>6097</v>
      </c>
      <c r="O7812" t="s">
        <v>58286</v>
      </c>
    </row>
    <row r="7813" spans="1:17" x14ac:dyDescent="0.3">
      <c r="A7813" t="s">
        <v>58287</v>
      </c>
      <c r="B7813" t="s">
        <v>4635</v>
      </c>
      <c r="C7813" t="s">
        <v>58288</v>
      </c>
      <c r="D7813" t="s">
        <v>58289</v>
      </c>
      <c r="E7813" t="s">
        <v>58290</v>
      </c>
      <c r="F7813" t="s">
        <v>58291</v>
      </c>
      <c r="G7813" t="s">
        <v>3917</v>
      </c>
      <c r="H7813">
        <v>1027.48</v>
      </c>
      <c r="I7813">
        <v>40.200000000000003</v>
      </c>
      <c r="K7813" t="s">
        <v>58292</v>
      </c>
      <c r="L7813">
        <v>10598</v>
      </c>
      <c r="M7813">
        <v>0</v>
      </c>
      <c r="N7813" t="s">
        <v>58293</v>
      </c>
      <c r="O7813" t="s">
        <v>58294</v>
      </c>
    </row>
    <row r="7814" spans="1:17" x14ac:dyDescent="0.3">
      <c r="A7814" t="s">
        <v>58295</v>
      </c>
      <c r="B7814" t="s">
        <v>3984</v>
      </c>
      <c r="C7814" t="s">
        <v>58296</v>
      </c>
      <c r="D7814" t="s">
        <v>58297</v>
      </c>
      <c r="E7814" t="s">
        <v>58175</v>
      </c>
      <c r="F7814" t="s">
        <v>58298</v>
      </c>
      <c r="G7814" t="s">
        <v>3917</v>
      </c>
      <c r="H7814">
        <v>28.073599999999999</v>
      </c>
      <c r="I7814">
        <v>47.9529</v>
      </c>
      <c r="J7814" t="s">
        <v>58299</v>
      </c>
      <c r="K7814" t="s">
        <v>58300</v>
      </c>
      <c r="L7814">
        <v>1555</v>
      </c>
      <c r="M7814">
        <v>0</v>
      </c>
      <c r="N7814" t="s">
        <v>6097</v>
      </c>
      <c r="O7814" t="s">
        <v>58301</v>
      </c>
      <c r="Q7814">
        <v>25</v>
      </c>
    </row>
    <row r="7815" spans="1:17" x14ac:dyDescent="0.3">
      <c r="A7815" t="s">
        <v>58302</v>
      </c>
      <c r="B7815" t="s">
        <v>3984</v>
      </c>
      <c r="C7815" t="s">
        <v>58303</v>
      </c>
      <c r="D7815" t="s">
        <v>58304</v>
      </c>
      <c r="E7815" t="s">
        <v>58305</v>
      </c>
      <c r="F7815" t="s">
        <v>58306</v>
      </c>
      <c r="G7815" t="s">
        <v>3989</v>
      </c>
      <c r="H7815">
        <v>40.468899999999998</v>
      </c>
      <c r="I7815">
        <v>42.2</v>
      </c>
      <c r="K7815" t="s">
        <v>58307</v>
      </c>
      <c r="L7815">
        <v>204</v>
      </c>
      <c r="M7815">
        <v>0</v>
      </c>
      <c r="N7815" t="s">
        <v>8491</v>
      </c>
      <c r="O7815" t="s">
        <v>58308</v>
      </c>
    </row>
    <row r="7816" spans="1:17" x14ac:dyDescent="0.3">
      <c r="A7816" t="s">
        <v>58309</v>
      </c>
      <c r="B7816" t="s">
        <v>3984</v>
      </c>
      <c r="C7816" t="s">
        <v>58310</v>
      </c>
      <c r="D7816" t="s">
        <v>58311</v>
      </c>
      <c r="E7816" t="s">
        <v>58305</v>
      </c>
      <c r="F7816" t="s">
        <v>58312</v>
      </c>
      <c r="G7816" t="s">
        <v>3989</v>
      </c>
      <c r="H7816">
        <v>40.165300000000002</v>
      </c>
      <c r="I7816">
        <v>42</v>
      </c>
      <c r="K7816" t="s">
        <v>58313</v>
      </c>
      <c r="L7816">
        <v>137</v>
      </c>
      <c r="M7816">
        <v>0</v>
      </c>
      <c r="N7816" t="s">
        <v>8491</v>
      </c>
      <c r="O7816" t="s">
        <v>58314</v>
      </c>
    </row>
    <row r="7817" spans="1:17" x14ac:dyDescent="0.3">
      <c r="A7817" t="s">
        <v>58315</v>
      </c>
      <c r="B7817" t="s">
        <v>4347</v>
      </c>
      <c r="C7817" t="s">
        <v>39332</v>
      </c>
      <c r="D7817" t="s">
        <v>58316</v>
      </c>
      <c r="E7817" t="s">
        <v>58317</v>
      </c>
      <c r="F7817" t="s">
        <v>58318</v>
      </c>
      <c r="G7817" t="s">
        <v>3917</v>
      </c>
      <c r="H7817">
        <v>35.078800000000001</v>
      </c>
      <c r="I7817">
        <v>50</v>
      </c>
      <c r="K7817" t="s">
        <v>58319</v>
      </c>
      <c r="L7817">
        <v>425</v>
      </c>
      <c r="M7817">
        <v>0</v>
      </c>
      <c r="N7817" t="s">
        <v>8491</v>
      </c>
      <c r="O7817" t="s">
        <v>58320</v>
      </c>
    </row>
    <row r="7818" spans="1:17" x14ac:dyDescent="0.3">
      <c r="A7818" t="s">
        <v>58321</v>
      </c>
      <c r="B7818" t="s">
        <v>4226</v>
      </c>
      <c r="C7818" t="s">
        <v>58322</v>
      </c>
      <c r="D7818" t="s">
        <v>58323</v>
      </c>
      <c r="E7818" t="s">
        <v>58324</v>
      </c>
      <c r="F7818" t="s">
        <v>58325</v>
      </c>
      <c r="G7818" t="s">
        <v>3917</v>
      </c>
      <c r="H7818">
        <v>193.05099999999999</v>
      </c>
      <c r="I7818">
        <v>41</v>
      </c>
      <c r="K7818" t="s">
        <v>58326</v>
      </c>
      <c r="L7818">
        <v>127</v>
      </c>
      <c r="M7818">
        <v>0</v>
      </c>
      <c r="N7818" t="s">
        <v>8491</v>
      </c>
      <c r="O7818" t="s">
        <v>58327</v>
      </c>
    </row>
    <row r="7819" spans="1:17" x14ac:dyDescent="0.3">
      <c r="A7819" t="s">
        <v>58328</v>
      </c>
      <c r="B7819" t="s">
        <v>4347</v>
      </c>
      <c r="C7819" t="s">
        <v>58329</v>
      </c>
      <c r="D7819" t="s">
        <v>58330</v>
      </c>
      <c r="E7819" t="s">
        <v>58331</v>
      </c>
      <c r="F7819" t="s">
        <v>58332</v>
      </c>
      <c r="G7819" t="s">
        <v>3917</v>
      </c>
      <c r="H7819">
        <v>90.698099999999997</v>
      </c>
      <c r="I7819">
        <v>41.1</v>
      </c>
      <c r="K7819" t="s">
        <v>58333</v>
      </c>
      <c r="L7819">
        <v>18179</v>
      </c>
      <c r="M7819">
        <v>0</v>
      </c>
      <c r="N7819" t="s">
        <v>8491</v>
      </c>
      <c r="O7819" t="s">
        <v>58334</v>
      </c>
    </row>
    <row r="7820" spans="1:17" x14ac:dyDescent="0.3">
      <c r="A7820" t="s">
        <v>58335</v>
      </c>
      <c r="B7820" t="s">
        <v>4347</v>
      </c>
      <c r="C7820" t="s">
        <v>58336</v>
      </c>
      <c r="D7820" t="s">
        <v>58337</v>
      </c>
      <c r="E7820" t="s">
        <v>58338</v>
      </c>
      <c r="F7820" t="s">
        <v>58339</v>
      </c>
      <c r="G7820" t="s">
        <v>3917</v>
      </c>
      <c r="H7820">
        <v>28.452100000000002</v>
      </c>
      <c r="I7820">
        <v>48.9</v>
      </c>
      <c r="K7820" t="s">
        <v>58340</v>
      </c>
      <c r="L7820">
        <v>474</v>
      </c>
      <c r="M7820">
        <v>0</v>
      </c>
      <c r="N7820" t="s">
        <v>8491</v>
      </c>
      <c r="O7820" t="s">
        <v>58341</v>
      </c>
    </row>
    <row r="7821" spans="1:17" x14ac:dyDescent="0.3">
      <c r="A7821" t="s">
        <v>58342</v>
      </c>
      <c r="B7821" t="s">
        <v>3923</v>
      </c>
      <c r="C7821" t="s">
        <v>58343</v>
      </c>
      <c r="D7821" t="s">
        <v>58344</v>
      </c>
      <c r="E7821" t="s">
        <v>58345</v>
      </c>
      <c r="F7821" t="s">
        <v>58346</v>
      </c>
      <c r="G7821" t="s">
        <v>3906</v>
      </c>
      <c r="H7821">
        <v>853.755</v>
      </c>
      <c r="I7821">
        <v>36.1038</v>
      </c>
      <c r="J7821" t="s">
        <v>58347</v>
      </c>
      <c r="K7821" t="s">
        <v>58348</v>
      </c>
      <c r="L7821">
        <v>439</v>
      </c>
      <c r="M7821">
        <v>29434</v>
      </c>
      <c r="N7821" t="s">
        <v>11340</v>
      </c>
      <c r="O7821" t="s">
        <v>58349</v>
      </c>
    </row>
    <row r="7822" spans="1:17" x14ac:dyDescent="0.3">
      <c r="A7822" t="s">
        <v>58350</v>
      </c>
      <c r="B7822" t="s">
        <v>4226</v>
      </c>
      <c r="D7822" t="s">
        <v>58351</v>
      </c>
      <c r="E7822" t="s">
        <v>58352</v>
      </c>
      <c r="F7822" t="s">
        <v>58353</v>
      </c>
      <c r="G7822" t="s">
        <v>3906</v>
      </c>
      <c r="H7822">
        <v>705.16</v>
      </c>
      <c r="I7822">
        <v>31.759799999999998</v>
      </c>
      <c r="J7822" t="s">
        <v>58354</v>
      </c>
      <c r="K7822" t="s">
        <v>58355</v>
      </c>
      <c r="L7822">
        <v>28</v>
      </c>
      <c r="M7822">
        <v>0</v>
      </c>
      <c r="N7822" t="s">
        <v>58356</v>
      </c>
      <c r="O7822" t="s">
        <v>58357</v>
      </c>
    </row>
    <row r="7823" spans="1:17" x14ac:dyDescent="0.3">
      <c r="A7823" t="s">
        <v>58358</v>
      </c>
      <c r="B7823" t="s">
        <v>4226</v>
      </c>
      <c r="D7823" t="s">
        <v>58359</v>
      </c>
      <c r="E7823" t="s">
        <v>58360</v>
      </c>
      <c r="F7823" t="s">
        <v>58361</v>
      </c>
      <c r="G7823" t="s">
        <v>3906</v>
      </c>
      <c r="H7823">
        <v>499.72899999999998</v>
      </c>
      <c r="I7823">
        <v>38.126300000000001</v>
      </c>
      <c r="J7823" t="s">
        <v>58362</v>
      </c>
      <c r="K7823" t="s">
        <v>58363</v>
      </c>
      <c r="L7823">
        <v>37</v>
      </c>
      <c r="M7823">
        <v>0</v>
      </c>
      <c r="N7823" t="s">
        <v>58356</v>
      </c>
      <c r="O7823" t="s">
        <v>58364</v>
      </c>
    </row>
    <row r="7824" spans="1:17" x14ac:dyDescent="0.3">
      <c r="A7824" t="s">
        <v>58365</v>
      </c>
      <c r="B7824" t="s">
        <v>4226</v>
      </c>
      <c r="D7824" t="s">
        <v>58366</v>
      </c>
      <c r="E7824" t="s">
        <v>58367</v>
      </c>
      <c r="F7824" t="s">
        <v>58368</v>
      </c>
      <c r="G7824" t="s">
        <v>3906</v>
      </c>
      <c r="H7824">
        <v>428.07799999999997</v>
      </c>
      <c r="I7824">
        <v>32.665300000000002</v>
      </c>
      <c r="J7824" t="s">
        <v>58369</v>
      </c>
      <c r="K7824" t="s">
        <v>58370</v>
      </c>
      <c r="L7824">
        <v>129</v>
      </c>
      <c r="M7824">
        <v>0</v>
      </c>
      <c r="N7824" t="s">
        <v>58356</v>
      </c>
      <c r="O7824" t="s">
        <v>58371</v>
      </c>
    </row>
    <row r="7825" spans="1:16" x14ac:dyDescent="0.3">
      <c r="A7825" t="s">
        <v>58372</v>
      </c>
      <c r="B7825" t="s">
        <v>4267</v>
      </c>
      <c r="D7825" t="s">
        <v>58373</v>
      </c>
      <c r="E7825" t="s">
        <v>58374</v>
      </c>
      <c r="F7825" t="s">
        <v>58375</v>
      </c>
      <c r="G7825" t="s">
        <v>3906</v>
      </c>
      <c r="H7825">
        <v>520.96</v>
      </c>
      <c r="I7825">
        <v>39.492699999999999</v>
      </c>
      <c r="J7825" t="s">
        <v>58376</v>
      </c>
      <c r="K7825" t="s">
        <v>58377</v>
      </c>
      <c r="L7825">
        <v>107</v>
      </c>
      <c r="M7825">
        <v>0</v>
      </c>
      <c r="N7825" t="s">
        <v>58356</v>
      </c>
      <c r="O7825" t="s">
        <v>58378</v>
      </c>
    </row>
    <row r="7826" spans="1:16" x14ac:dyDescent="0.3">
      <c r="A7826" t="s">
        <v>58379</v>
      </c>
      <c r="B7826" t="s">
        <v>4226</v>
      </c>
      <c r="D7826" t="s">
        <v>58380</v>
      </c>
      <c r="E7826" t="s">
        <v>58381</v>
      </c>
      <c r="F7826" t="s">
        <v>58382</v>
      </c>
      <c r="G7826" t="s">
        <v>3906</v>
      </c>
      <c r="H7826">
        <v>736.12300000000005</v>
      </c>
      <c r="I7826">
        <v>38.871600000000001</v>
      </c>
      <c r="J7826" t="s">
        <v>58383</v>
      </c>
      <c r="K7826" t="s">
        <v>58384</v>
      </c>
      <c r="L7826">
        <v>33</v>
      </c>
      <c r="M7826">
        <v>0</v>
      </c>
      <c r="N7826" t="s">
        <v>58356</v>
      </c>
      <c r="O7826" t="s">
        <v>58385</v>
      </c>
    </row>
    <row r="7827" spans="1:16" x14ac:dyDescent="0.3">
      <c r="A7827" t="s">
        <v>58386</v>
      </c>
      <c r="B7827" t="s">
        <v>4226</v>
      </c>
      <c r="D7827" t="s">
        <v>58387</v>
      </c>
      <c r="E7827" t="s">
        <v>58388</v>
      </c>
      <c r="F7827" t="s">
        <v>58389</v>
      </c>
      <c r="G7827" t="s">
        <v>3917</v>
      </c>
      <c r="H7827">
        <v>199.191</v>
      </c>
      <c r="I7827">
        <v>28</v>
      </c>
      <c r="K7827" t="s">
        <v>58390</v>
      </c>
      <c r="L7827">
        <v>1978</v>
      </c>
      <c r="M7827">
        <v>13989</v>
      </c>
      <c r="N7827" t="s">
        <v>5704</v>
      </c>
      <c r="O7827" t="s">
        <v>58391</v>
      </c>
    </row>
    <row r="7828" spans="1:16" x14ac:dyDescent="0.3">
      <c r="A7828" t="s">
        <v>58392</v>
      </c>
      <c r="B7828" t="s">
        <v>3984</v>
      </c>
      <c r="D7828" t="s">
        <v>58393</v>
      </c>
      <c r="E7828" t="s">
        <v>58394</v>
      </c>
      <c r="F7828" t="s">
        <v>58395</v>
      </c>
      <c r="G7828" t="s">
        <v>3917</v>
      </c>
      <c r="H7828">
        <v>51.176600000000001</v>
      </c>
      <c r="I7828">
        <v>44</v>
      </c>
      <c r="K7828" t="s">
        <v>58396</v>
      </c>
      <c r="L7828">
        <v>756</v>
      </c>
      <c r="M7828">
        <v>13647</v>
      </c>
      <c r="N7828" t="s">
        <v>4336</v>
      </c>
      <c r="O7828" t="s">
        <v>58397</v>
      </c>
    </row>
    <row r="7829" spans="1:16" x14ac:dyDescent="0.3">
      <c r="A7829" t="s">
        <v>58398</v>
      </c>
      <c r="B7829" t="s">
        <v>3984</v>
      </c>
      <c r="C7829" t="s">
        <v>28299</v>
      </c>
      <c r="D7829" t="s">
        <v>58399</v>
      </c>
      <c r="E7829" t="s">
        <v>58400</v>
      </c>
      <c r="F7829" t="s">
        <v>58401</v>
      </c>
      <c r="G7829" t="s">
        <v>3989</v>
      </c>
      <c r="H7829">
        <v>35.191200000000002</v>
      </c>
      <c r="I7829">
        <v>50.5</v>
      </c>
      <c r="K7829" t="s">
        <v>58402</v>
      </c>
      <c r="L7829">
        <v>29</v>
      </c>
      <c r="M7829">
        <v>0</v>
      </c>
      <c r="N7829" t="s">
        <v>9323</v>
      </c>
      <c r="O7829" t="s">
        <v>58403</v>
      </c>
    </row>
    <row r="7830" spans="1:16" x14ac:dyDescent="0.3">
      <c r="A7830" t="s">
        <v>58404</v>
      </c>
      <c r="B7830" t="s">
        <v>4226</v>
      </c>
      <c r="C7830" t="s">
        <v>13826</v>
      </c>
      <c r="D7830" t="s">
        <v>58405</v>
      </c>
      <c r="E7830" t="s">
        <v>58406</v>
      </c>
      <c r="F7830" t="s">
        <v>58407</v>
      </c>
      <c r="G7830" t="s">
        <v>3917</v>
      </c>
      <c r="H7830">
        <v>279.947</v>
      </c>
      <c r="I7830">
        <v>33.4</v>
      </c>
      <c r="K7830" t="s">
        <v>58408</v>
      </c>
      <c r="L7830">
        <v>16201</v>
      </c>
      <c r="M7830">
        <v>0</v>
      </c>
      <c r="N7830" t="s">
        <v>9323</v>
      </c>
      <c r="O7830" t="s">
        <v>58409</v>
      </c>
    </row>
    <row r="7831" spans="1:16" x14ac:dyDescent="0.3">
      <c r="A7831" t="s">
        <v>58410</v>
      </c>
      <c r="B7831" t="s">
        <v>4226</v>
      </c>
      <c r="C7831" t="s">
        <v>13826</v>
      </c>
      <c r="D7831" t="s">
        <v>58411</v>
      </c>
      <c r="E7831" t="s">
        <v>58412</v>
      </c>
      <c r="F7831" t="s">
        <v>58413</v>
      </c>
      <c r="G7831" t="s">
        <v>3917</v>
      </c>
      <c r="H7831">
        <v>410.32</v>
      </c>
      <c r="I7831">
        <v>30.5</v>
      </c>
      <c r="K7831" t="s">
        <v>58414</v>
      </c>
      <c r="L7831">
        <v>26312</v>
      </c>
      <c r="M7831">
        <v>0</v>
      </c>
      <c r="N7831" t="s">
        <v>9323</v>
      </c>
      <c r="O7831" t="s">
        <v>58415</v>
      </c>
    </row>
    <row r="7832" spans="1:16" x14ac:dyDescent="0.3">
      <c r="A7832" t="s">
        <v>58416</v>
      </c>
      <c r="B7832" t="s">
        <v>4226</v>
      </c>
      <c r="C7832" t="s">
        <v>13826</v>
      </c>
      <c r="D7832" t="s">
        <v>58417</v>
      </c>
      <c r="E7832" t="s">
        <v>58418</v>
      </c>
      <c r="F7832" t="s">
        <v>58419</v>
      </c>
      <c r="G7832" t="s">
        <v>3917</v>
      </c>
      <c r="H7832">
        <v>441.46899999999999</v>
      </c>
      <c r="I7832">
        <v>34.1</v>
      </c>
      <c r="K7832" t="s">
        <v>58420</v>
      </c>
      <c r="L7832">
        <v>7899</v>
      </c>
      <c r="M7832">
        <v>0</v>
      </c>
      <c r="N7832" t="s">
        <v>9323</v>
      </c>
      <c r="O7832" t="s">
        <v>58421</v>
      </c>
    </row>
    <row r="7833" spans="1:16" x14ac:dyDescent="0.3">
      <c r="A7833" t="s">
        <v>58422</v>
      </c>
      <c r="B7833" t="s">
        <v>4267</v>
      </c>
      <c r="C7833" t="s">
        <v>58423</v>
      </c>
      <c r="D7833" t="s">
        <v>58424</v>
      </c>
      <c r="E7833" t="s">
        <v>58425</v>
      </c>
      <c r="F7833" t="s">
        <v>58426</v>
      </c>
      <c r="G7833" t="s">
        <v>3906</v>
      </c>
      <c r="H7833">
        <v>821.42700000000002</v>
      </c>
      <c r="I7833">
        <v>32.082299999999996</v>
      </c>
      <c r="J7833" t="s">
        <v>58427</v>
      </c>
      <c r="K7833" t="s">
        <v>58428</v>
      </c>
      <c r="L7833">
        <v>7802</v>
      </c>
      <c r="M7833">
        <v>32682</v>
      </c>
      <c r="N7833" t="s">
        <v>22686</v>
      </c>
      <c r="O7833" t="s">
        <v>58429</v>
      </c>
    </row>
    <row r="7834" spans="1:16" x14ac:dyDescent="0.3">
      <c r="A7834" t="s">
        <v>58430</v>
      </c>
      <c r="B7834" t="s">
        <v>3984</v>
      </c>
      <c r="C7834" t="s">
        <v>58431</v>
      </c>
      <c r="D7834" t="s">
        <v>58432</v>
      </c>
      <c r="E7834" t="s">
        <v>58433</v>
      </c>
      <c r="F7834" t="s">
        <v>58434</v>
      </c>
      <c r="G7834" t="s">
        <v>3917</v>
      </c>
      <c r="H7834">
        <v>96.756399999999999</v>
      </c>
      <c r="I7834">
        <v>37.9</v>
      </c>
      <c r="K7834" t="s">
        <v>58435</v>
      </c>
      <c r="L7834">
        <v>14439</v>
      </c>
      <c r="M7834">
        <v>0</v>
      </c>
      <c r="N7834" t="s">
        <v>9323</v>
      </c>
      <c r="O7834" t="s">
        <v>58436</v>
      </c>
    </row>
    <row r="7835" spans="1:16" x14ac:dyDescent="0.3">
      <c r="A7835" t="s">
        <v>58437</v>
      </c>
      <c r="B7835" t="s">
        <v>3984</v>
      </c>
      <c r="C7835" t="s">
        <v>58438</v>
      </c>
      <c r="D7835" t="s">
        <v>58439</v>
      </c>
      <c r="E7835" t="s">
        <v>58433</v>
      </c>
      <c r="F7835" t="s">
        <v>58440</v>
      </c>
      <c r="G7835" t="s">
        <v>3917</v>
      </c>
      <c r="H7835">
        <v>180.34800000000001</v>
      </c>
      <c r="I7835">
        <v>38.799999999999997</v>
      </c>
      <c r="K7835" t="s">
        <v>58441</v>
      </c>
      <c r="L7835">
        <v>45560</v>
      </c>
      <c r="M7835">
        <v>0</v>
      </c>
      <c r="N7835" t="s">
        <v>9323</v>
      </c>
      <c r="O7835" t="s">
        <v>58442</v>
      </c>
    </row>
    <row r="7836" spans="1:16" x14ac:dyDescent="0.3">
      <c r="A7836" t="s">
        <v>58443</v>
      </c>
      <c r="B7836" t="s">
        <v>4226</v>
      </c>
      <c r="C7836" t="s">
        <v>58444</v>
      </c>
      <c r="D7836" t="s">
        <v>58445</v>
      </c>
      <c r="E7836" t="s">
        <v>58446</v>
      </c>
      <c r="F7836" t="s">
        <v>58447</v>
      </c>
      <c r="G7836" t="s">
        <v>3917</v>
      </c>
      <c r="H7836">
        <v>954.76499999999999</v>
      </c>
      <c r="I7836">
        <v>32.6</v>
      </c>
      <c r="K7836" t="s">
        <v>58448</v>
      </c>
      <c r="L7836">
        <v>37222</v>
      </c>
      <c r="M7836">
        <v>0</v>
      </c>
      <c r="N7836" t="s">
        <v>9323</v>
      </c>
      <c r="O7836" t="s">
        <v>58449</v>
      </c>
    </row>
    <row r="7837" spans="1:16" x14ac:dyDescent="0.3">
      <c r="A7837" t="s">
        <v>58450</v>
      </c>
      <c r="B7837" t="s">
        <v>3984</v>
      </c>
      <c r="C7837" t="s">
        <v>58451</v>
      </c>
      <c r="D7837" t="s">
        <v>58452</v>
      </c>
      <c r="E7837" t="s">
        <v>58453</v>
      </c>
      <c r="F7837" t="s">
        <v>58454</v>
      </c>
      <c r="G7837" t="s">
        <v>3989</v>
      </c>
      <c r="H7837">
        <v>33.117899999999999</v>
      </c>
      <c r="I7837">
        <v>44.7</v>
      </c>
      <c r="K7837" t="s">
        <v>58455</v>
      </c>
      <c r="L7837">
        <v>24</v>
      </c>
      <c r="M7837">
        <v>9229</v>
      </c>
      <c r="N7837" t="s">
        <v>58456</v>
      </c>
      <c r="O7837" t="s">
        <v>58457</v>
      </c>
    </row>
    <row r="7838" spans="1:16" x14ac:dyDescent="0.3">
      <c r="A7838" t="s">
        <v>58458</v>
      </c>
      <c r="B7838" t="s">
        <v>4226</v>
      </c>
      <c r="D7838" t="s">
        <v>58459</v>
      </c>
      <c r="E7838" t="s">
        <v>58460</v>
      </c>
      <c r="F7838" t="s">
        <v>58461</v>
      </c>
      <c r="G7838" t="s">
        <v>3906</v>
      </c>
      <c r="H7838">
        <v>564.43799999999999</v>
      </c>
      <c r="I7838">
        <v>37.688299999999998</v>
      </c>
      <c r="J7838" t="s">
        <v>58462</v>
      </c>
      <c r="K7838" t="s">
        <v>58463</v>
      </c>
      <c r="L7838">
        <v>34</v>
      </c>
      <c r="M7838">
        <v>0</v>
      </c>
      <c r="N7838" t="s">
        <v>58356</v>
      </c>
      <c r="O7838" t="s">
        <v>58464</v>
      </c>
    </row>
    <row r="7839" spans="1:16" x14ac:dyDescent="0.3">
      <c r="A7839" t="s">
        <v>58465</v>
      </c>
      <c r="B7839" t="s">
        <v>4226</v>
      </c>
      <c r="D7839" t="s">
        <v>58466</v>
      </c>
      <c r="E7839" t="s">
        <v>58467</v>
      </c>
      <c r="F7839" t="s">
        <v>58468</v>
      </c>
      <c r="G7839" t="s">
        <v>3906</v>
      </c>
      <c r="H7839">
        <v>302.56599999999997</v>
      </c>
      <c r="I7839">
        <v>36.393500000000003</v>
      </c>
      <c r="J7839" t="s">
        <v>58469</v>
      </c>
      <c r="K7839" t="s">
        <v>58470</v>
      </c>
      <c r="L7839">
        <v>139</v>
      </c>
      <c r="M7839">
        <v>0</v>
      </c>
      <c r="N7839" t="s">
        <v>22686</v>
      </c>
      <c r="O7839" t="s">
        <v>58471</v>
      </c>
    </row>
    <row r="7840" spans="1:16" x14ac:dyDescent="0.3">
      <c r="A7840" t="s">
        <v>58472</v>
      </c>
      <c r="B7840" t="s">
        <v>4226</v>
      </c>
      <c r="C7840" t="s">
        <v>58473</v>
      </c>
      <c r="D7840" t="s">
        <v>58474</v>
      </c>
      <c r="E7840" t="s">
        <v>58475</v>
      </c>
      <c r="F7840" t="s">
        <v>58476</v>
      </c>
      <c r="G7840" t="s">
        <v>3906</v>
      </c>
      <c r="H7840">
        <v>290.76</v>
      </c>
      <c r="I7840">
        <v>39.6389</v>
      </c>
      <c r="J7840" t="s">
        <v>58477</v>
      </c>
      <c r="K7840" t="s">
        <v>58478</v>
      </c>
      <c r="L7840">
        <v>67</v>
      </c>
      <c r="M7840">
        <v>23831</v>
      </c>
      <c r="N7840" t="s">
        <v>58456</v>
      </c>
      <c r="O7840" t="s">
        <v>58479</v>
      </c>
      <c r="P7840" t="s">
        <v>58480</v>
      </c>
    </row>
    <row r="7841" spans="1:15" x14ac:dyDescent="0.3">
      <c r="A7841" t="s">
        <v>58481</v>
      </c>
      <c r="B7841" t="s">
        <v>3984</v>
      </c>
      <c r="D7841" t="s">
        <v>58482</v>
      </c>
      <c r="E7841" t="s">
        <v>58483</v>
      </c>
      <c r="F7841" t="s">
        <v>58484</v>
      </c>
      <c r="G7841" t="s">
        <v>3917</v>
      </c>
      <c r="H7841">
        <v>124.489</v>
      </c>
      <c r="I7841">
        <v>43.5</v>
      </c>
      <c r="K7841" t="s">
        <v>58485</v>
      </c>
      <c r="L7841">
        <v>318</v>
      </c>
      <c r="M7841">
        <v>0</v>
      </c>
      <c r="N7841" t="s">
        <v>22265</v>
      </c>
      <c r="O7841" t="s">
        <v>58486</v>
      </c>
    </row>
    <row r="7842" spans="1:15" x14ac:dyDescent="0.3">
      <c r="A7842" t="s">
        <v>58487</v>
      </c>
      <c r="B7842" t="s">
        <v>3902</v>
      </c>
      <c r="C7842" t="s">
        <v>58488</v>
      </c>
      <c r="D7842" t="s">
        <v>58489</v>
      </c>
      <c r="E7842" t="s">
        <v>58490</v>
      </c>
      <c r="F7842" t="s">
        <v>58491</v>
      </c>
      <c r="G7842" t="s">
        <v>3917</v>
      </c>
      <c r="H7842">
        <v>41.155999999999999</v>
      </c>
      <c r="I7842">
        <v>46.1</v>
      </c>
      <c r="K7842" t="s">
        <v>58492</v>
      </c>
      <c r="L7842">
        <v>3279</v>
      </c>
      <c r="M7842">
        <v>0</v>
      </c>
      <c r="N7842" t="s">
        <v>23472</v>
      </c>
      <c r="O7842" t="s">
        <v>58493</v>
      </c>
    </row>
    <row r="7843" spans="1:15" x14ac:dyDescent="0.3">
      <c r="A7843" t="s">
        <v>58494</v>
      </c>
      <c r="B7843" t="s">
        <v>4367</v>
      </c>
      <c r="C7843" t="s">
        <v>58495</v>
      </c>
      <c r="D7843" t="s">
        <v>58496</v>
      </c>
      <c r="E7843" t="s">
        <v>58497</v>
      </c>
      <c r="F7843" t="s">
        <v>58498</v>
      </c>
      <c r="G7843" t="s">
        <v>3917</v>
      </c>
      <c r="H7843">
        <v>854.41899999999998</v>
      </c>
      <c r="I7843">
        <v>40.6</v>
      </c>
      <c r="K7843" t="s">
        <v>58499</v>
      </c>
      <c r="L7843">
        <v>1417</v>
      </c>
      <c r="M7843">
        <v>0</v>
      </c>
      <c r="N7843" t="s">
        <v>23472</v>
      </c>
      <c r="O7843" t="s">
        <v>58500</v>
      </c>
    </row>
    <row r="7844" spans="1:15" x14ac:dyDescent="0.3">
      <c r="A7844" t="s">
        <v>58501</v>
      </c>
      <c r="B7844" t="s">
        <v>4226</v>
      </c>
      <c r="D7844" t="s">
        <v>58502</v>
      </c>
      <c r="E7844" t="s">
        <v>13946</v>
      </c>
      <c r="F7844" t="s">
        <v>58503</v>
      </c>
      <c r="G7844" t="s">
        <v>3989</v>
      </c>
      <c r="H7844">
        <v>329.91800000000001</v>
      </c>
      <c r="I7844">
        <v>35.4</v>
      </c>
      <c r="K7844" t="s">
        <v>58504</v>
      </c>
      <c r="L7844">
        <v>632333</v>
      </c>
      <c r="M7844">
        <v>0</v>
      </c>
      <c r="N7844" t="s">
        <v>13949</v>
      </c>
      <c r="O7844" t="s">
        <v>58505</v>
      </c>
    </row>
    <row r="7845" spans="1:15" x14ac:dyDescent="0.3">
      <c r="A7845" t="s">
        <v>58506</v>
      </c>
      <c r="B7845" t="s">
        <v>4267</v>
      </c>
      <c r="C7845" t="s">
        <v>58507</v>
      </c>
      <c r="D7845" t="s">
        <v>58508</v>
      </c>
      <c r="E7845" t="s">
        <v>58509</v>
      </c>
      <c r="F7845" t="s">
        <v>58510</v>
      </c>
      <c r="G7845" t="s">
        <v>3989</v>
      </c>
      <c r="H7845">
        <v>426.49799999999999</v>
      </c>
      <c r="I7845">
        <v>45.9</v>
      </c>
      <c r="K7845" t="s">
        <v>58511</v>
      </c>
      <c r="L7845">
        <v>158</v>
      </c>
      <c r="M7845">
        <v>0</v>
      </c>
      <c r="N7845" t="s">
        <v>9653</v>
      </c>
      <c r="O7845" t="s">
        <v>58512</v>
      </c>
    </row>
    <row r="7846" spans="1:15" x14ac:dyDescent="0.3">
      <c r="A7846" t="s">
        <v>58513</v>
      </c>
      <c r="B7846" t="s">
        <v>4347</v>
      </c>
      <c r="C7846">
        <v>396</v>
      </c>
      <c r="D7846" t="s">
        <v>58514</v>
      </c>
      <c r="E7846" t="s">
        <v>58515</v>
      </c>
      <c r="F7846" t="s">
        <v>58516</v>
      </c>
      <c r="G7846" t="s">
        <v>3917</v>
      </c>
      <c r="H7846">
        <v>20.6387</v>
      </c>
      <c r="I7846">
        <v>47.4</v>
      </c>
      <c r="K7846" t="s">
        <v>58517</v>
      </c>
      <c r="L7846">
        <v>1431</v>
      </c>
      <c r="M7846">
        <v>8285</v>
      </c>
      <c r="N7846" t="s">
        <v>9653</v>
      </c>
      <c r="O7846" t="s">
        <v>58518</v>
      </c>
    </row>
    <row r="7847" spans="1:15" x14ac:dyDescent="0.3">
      <c r="A7847" t="s">
        <v>58519</v>
      </c>
      <c r="B7847" t="s">
        <v>4347</v>
      </c>
      <c r="C7847">
        <v>414</v>
      </c>
      <c r="D7847" t="s">
        <v>58520</v>
      </c>
      <c r="E7847" t="s">
        <v>58521</v>
      </c>
      <c r="F7847" t="s">
        <v>58522</v>
      </c>
      <c r="G7847" t="s">
        <v>3917</v>
      </c>
      <c r="H7847">
        <v>50.425400000000003</v>
      </c>
      <c r="I7847">
        <v>51.8</v>
      </c>
      <c r="K7847" t="s">
        <v>58523</v>
      </c>
      <c r="L7847">
        <v>4161</v>
      </c>
      <c r="M7847">
        <v>12204</v>
      </c>
      <c r="N7847" t="s">
        <v>9653</v>
      </c>
      <c r="O7847" t="s">
        <v>58524</v>
      </c>
    </row>
    <row r="7848" spans="1:15" x14ac:dyDescent="0.3">
      <c r="A7848" t="s">
        <v>58525</v>
      </c>
      <c r="B7848" t="s">
        <v>4347</v>
      </c>
      <c r="C7848">
        <v>397</v>
      </c>
      <c r="D7848" t="s">
        <v>58526</v>
      </c>
      <c r="E7848" t="s">
        <v>58527</v>
      </c>
      <c r="F7848" t="s">
        <v>58528</v>
      </c>
      <c r="G7848" t="s">
        <v>3917</v>
      </c>
      <c r="H7848">
        <v>28.775500000000001</v>
      </c>
      <c r="I7848">
        <v>47.5</v>
      </c>
      <c r="K7848" t="s">
        <v>58529</v>
      </c>
      <c r="L7848">
        <v>4253</v>
      </c>
      <c r="M7848">
        <v>12081</v>
      </c>
      <c r="N7848" t="s">
        <v>9653</v>
      </c>
      <c r="O7848" t="s">
        <v>58530</v>
      </c>
    </row>
    <row r="7849" spans="1:15" x14ac:dyDescent="0.3">
      <c r="A7849" t="s">
        <v>58531</v>
      </c>
      <c r="B7849" t="s">
        <v>4347</v>
      </c>
      <c r="C7849">
        <v>398</v>
      </c>
      <c r="D7849" t="s">
        <v>58532</v>
      </c>
      <c r="E7849" t="s">
        <v>58533</v>
      </c>
      <c r="F7849" t="s">
        <v>58534</v>
      </c>
      <c r="G7849" t="s">
        <v>3917</v>
      </c>
      <c r="H7849">
        <v>28.851299999999998</v>
      </c>
      <c r="I7849">
        <v>47.5</v>
      </c>
      <c r="K7849" t="s">
        <v>58535</v>
      </c>
      <c r="L7849">
        <v>4302</v>
      </c>
      <c r="M7849">
        <v>11452</v>
      </c>
      <c r="N7849" t="s">
        <v>9653</v>
      </c>
      <c r="O7849" t="s">
        <v>58536</v>
      </c>
    </row>
    <row r="7850" spans="1:15" x14ac:dyDescent="0.3">
      <c r="A7850" t="s">
        <v>58537</v>
      </c>
      <c r="B7850" t="s">
        <v>4347</v>
      </c>
      <c r="C7850">
        <v>400</v>
      </c>
      <c r="D7850" t="s">
        <v>58538</v>
      </c>
      <c r="E7850" t="s">
        <v>58539</v>
      </c>
      <c r="F7850" t="s">
        <v>58540</v>
      </c>
      <c r="G7850" t="s">
        <v>3917</v>
      </c>
      <c r="H7850">
        <v>28.5609</v>
      </c>
      <c r="I7850">
        <v>47.4</v>
      </c>
      <c r="K7850" t="s">
        <v>58541</v>
      </c>
      <c r="L7850">
        <v>4392</v>
      </c>
      <c r="M7850">
        <v>12384</v>
      </c>
      <c r="N7850" t="s">
        <v>9653</v>
      </c>
      <c r="O7850" t="s">
        <v>58542</v>
      </c>
    </row>
    <row r="7851" spans="1:15" x14ac:dyDescent="0.3">
      <c r="A7851" t="s">
        <v>58543</v>
      </c>
      <c r="B7851" t="s">
        <v>4347</v>
      </c>
      <c r="C7851">
        <v>411</v>
      </c>
      <c r="D7851" t="s">
        <v>58544</v>
      </c>
      <c r="E7851" t="s">
        <v>58545</v>
      </c>
      <c r="F7851" t="s">
        <v>58546</v>
      </c>
      <c r="G7851" t="s">
        <v>3917</v>
      </c>
      <c r="H7851">
        <v>28.400700000000001</v>
      </c>
      <c r="I7851">
        <v>47.5</v>
      </c>
      <c r="K7851" t="s">
        <v>58547</v>
      </c>
      <c r="L7851">
        <v>4211</v>
      </c>
      <c r="M7851">
        <v>12019</v>
      </c>
      <c r="N7851" t="s">
        <v>9653</v>
      </c>
      <c r="O7851" t="s">
        <v>58548</v>
      </c>
    </row>
    <row r="7852" spans="1:15" x14ac:dyDescent="0.3">
      <c r="A7852" t="s">
        <v>58549</v>
      </c>
      <c r="B7852" t="s">
        <v>4347</v>
      </c>
      <c r="C7852">
        <v>401</v>
      </c>
      <c r="D7852" t="s">
        <v>58550</v>
      </c>
      <c r="E7852" t="s">
        <v>58551</v>
      </c>
      <c r="F7852" t="s">
        <v>58552</v>
      </c>
      <c r="G7852" t="s">
        <v>3917</v>
      </c>
      <c r="H7852">
        <v>28.571300000000001</v>
      </c>
      <c r="I7852">
        <v>47.6</v>
      </c>
      <c r="K7852" t="s">
        <v>58553</v>
      </c>
      <c r="L7852">
        <v>3823</v>
      </c>
      <c r="M7852">
        <v>11941</v>
      </c>
      <c r="N7852" t="s">
        <v>9653</v>
      </c>
      <c r="O7852" t="s">
        <v>58554</v>
      </c>
    </row>
    <row r="7853" spans="1:15" x14ac:dyDescent="0.3">
      <c r="A7853" t="s">
        <v>58555</v>
      </c>
      <c r="B7853" t="s">
        <v>4347</v>
      </c>
      <c r="C7853">
        <v>405</v>
      </c>
      <c r="D7853" t="s">
        <v>58556</v>
      </c>
      <c r="E7853" t="s">
        <v>58557</v>
      </c>
      <c r="F7853" t="s">
        <v>58558</v>
      </c>
      <c r="G7853" t="s">
        <v>3917</v>
      </c>
      <c r="H7853">
        <v>28.7241</v>
      </c>
      <c r="I7853">
        <v>47.5</v>
      </c>
      <c r="K7853" t="s">
        <v>58559</v>
      </c>
      <c r="L7853">
        <v>4254</v>
      </c>
      <c r="M7853">
        <v>12042</v>
      </c>
      <c r="N7853" t="s">
        <v>9653</v>
      </c>
      <c r="O7853" t="s">
        <v>58560</v>
      </c>
    </row>
    <row r="7854" spans="1:15" x14ac:dyDescent="0.3">
      <c r="A7854" t="s">
        <v>58561</v>
      </c>
      <c r="B7854" t="s">
        <v>4347</v>
      </c>
      <c r="C7854">
        <v>330</v>
      </c>
      <c r="D7854" t="s">
        <v>58562</v>
      </c>
      <c r="E7854" t="s">
        <v>58563</v>
      </c>
      <c r="F7854" t="s">
        <v>58564</v>
      </c>
      <c r="G7854" t="s">
        <v>3917</v>
      </c>
      <c r="H7854">
        <v>42.302799999999998</v>
      </c>
      <c r="I7854">
        <v>50.3</v>
      </c>
      <c r="K7854" t="s">
        <v>58565</v>
      </c>
      <c r="L7854">
        <v>1013</v>
      </c>
      <c r="M7854">
        <v>9644</v>
      </c>
      <c r="N7854" t="s">
        <v>9653</v>
      </c>
      <c r="O7854" t="s">
        <v>58566</v>
      </c>
    </row>
    <row r="7855" spans="1:15" x14ac:dyDescent="0.3">
      <c r="A7855" t="s">
        <v>58567</v>
      </c>
      <c r="B7855" t="s">
        <v>4347</v>
      </c>
      <c r="C7855">
        <v>403</v>
      </c>
      <c r="D7855" t="s">
        <v>58568</v>
      </c>
      <c r="E7855" t="s">
        <v>58569</v>
      </c>
      <c r="F7855" t="s">
        <v>58570</v>
      </c>
      <c r="G7855" t="s">
        <v>3917</v>
      </c>
      <c r="H7855">
        <v>29.964600000000001</v>
      </c>
      <c r="I7855">
        <v>50.9</v>
      </c>
      <c r="K7855" t="s">
        <v>58571</v>
      </c>
      <c r="L7855">
        <v>2963</v>
      </c>
      <c r="M7855">
        <v>8982</v>
      </c>
      <c r="N7855" t="s">
        <v>9653</v>
      </c>
      <c r="O7855" t="s">
        <v>58572</v>
      </c>
    </row>
    <row r="7856" spans="1:15" x14ac:dyDescent="0.3">
      <c r="A7856" t="s">
        <v>58573</v>
      </c>
      <c r="B7856" t="s">
        <v>4347</v>
      </c>
      <c r="C7856">
        <v>332</v>
      </c>
      <c r="D7856" t="s">
        <v>58574</v>
      </c>
      <c r="E7856" t="s">
        <v>58575</v>
      </c>
      <c r="F7856" t="s">
        <v>58576</v>
      </c>
      <c r="G7856" t="s">
        <v>3917</v>
      </c>
      <c r="H7856">
        <v>44.5764</v>
      </c>
      <c r="I7856">
        <v>49.7</v>
      </c>
      <c r="K7856" t="s">
        <v>58577</v>
      </c>
      <c r="L7856">
        <v>3329</v>
      </c>
      <c r="M7856">
        <v>9671</v>
      </c>
      <c r="N7856" t="s">
        <v>9653</v>
      </c>
      <c r="O7856" t="s">
        <v>58578</v>
      </c>
    </row>
    <row r="7857" spans="1:15" x14ac:dyDescent="0.3">
      <c r="A7857" t="s">
        <v>58579</v>
      </c>
      <c r="B7857" t="s">
        <v>4347</v>
      </c>
      <c r="C7857">
        <v>331</v>
      </c>
      <c r="D7857" t="s">
        <v>58580</v>
      </c>
      <c r="E7857" t="s">
        <v>58581</v>
      </c>
      <c r="F7857" t="s">
        <v>58582</v>
      </c>
      <c r="G7857" t="s">
        <v>3917</v>
      </c>
      <c r="H7857">
        <v>44.512300000000003</v>
      </c>
      <c r="I7857">
        <v>49.6</v>
      </c>
      <c r="K7857" t="s">
        <v>58583</v>
      </c>
      <c r="L7857">
        <v>3446</v>
      </c>
      <c r="M7857">
        <v>9801</v>
      </c>
      <c r="N7857" t="s">
        <v>9653</v>
      </c>
      <c r="O7857" t="s">
        <v>58584</v>
      </c>
    </row>
    <row r="7858" spans="1:15" x14ac:dyDescent="0.3">
      <c r="A7858" t="s">
        <v>58585</v>
      </c>
      <c r="B7858" t="s">
        <v>4347</v>
      </c>
      <c r="C7858">
        <v>418</v>
      </c>
      <c r="D7858" t="s">
        <v>58586</v>
      </c>
      <c r="E7858" t="s">
        <v>58587</v>
      </c>
      <c r="F7858" t="s">
        <v>58588</v>
      </c>
      <c r="G7858" t="s">
        <v>3917</v>
      </c>
      <c r="H7858">
        <v>32.841799999999999</v>
      </c>
      <c r="I7858">
        <v>45.7</v>
      </c>
      <c r="K7858" t="s">
        <v>58589</v>
      </c>
      <c r="L7858">
        <v>3880</v>
      </c>
      <c r="M7858">
        <v>12435</v>
      </c>
      <c r="N7858" t="s">
        <v>9653</v>
      </c>
      <c r="O7858" t="s">
        <v>58590</v>
      </c>
    </row>
    <row r="7859" spans="1:15" x14ac:dyDescent="0.3">
      <c r="A7859" t="s">
        <v>58591</v>
      </c>
      <c r="B7859" t="s">
        <v>4347</v>
      </c>
      <c r="C7859">
        <v>424</v>
      </c>
      <c r="D7859" t="s">
        <v>58592</v>
      </c>
      <c r="E7859" t="s">
        <v>58593</v>
      </c>
      <c r="F7859" t="s">
        <v>58594</v>
      </c>
      <c r="G7859" t="s">
        <v>3917</v>
      </c>
      <c r="H7859">
        <v>48.431699999999999</v>
      </c>
      <c r="I7859">
        <v>51.6</v>
      </c>
      <c r="K7859" t="s">
        <v>58595</v>
      </c>
      <c r="L7859">
        <v>781</v>
      </c>
      <c r="M7859">
        <v>12201</v>
      </c>
      <c r="N7859" t="s">
        <v>9653</v>
      </c>
      <c r="O7859" t="s">
        <v>58596</v>
      </c>
    </row>
    <row r="7860" spans="1:15" x14ac:dyDescent="0.3">
      <c r="A7860" t="s">
        <v>58597</v>
      </c>
      <c r="B7860" t="s">
        <v>4347</v>
      </c>
      <c r="C7860">
        <v>425</v>
      </c>
      <c r="D7860" t="s">
        <v>58598</v>
      </c>
      <c r="E7860" t="s">
        <v>58599</v>
      </c>
      <c r="F7860" t="s">
        <v>58600</v>
      </c>
      <c r="G7860" t="s">
        <v>3917</v>
      </c>
      <c r="H7860">
        <v>48.3994</v>
      </c>
      <c r="I7860">
        <v>51.6</v>
      </c>
      <c r="K7860" t="s">
        <v>58601</v>
      </c>
      <c r="L7860">
        <v>769</v>
      </c>
      <c r="M7860">
        <v>11641</v>
      </c>
      <c r="N7860" t="s">
        <v>9653</v>
      </c>
      <c r="O7860" t="s">
        <v>58602</v>
      </c>
    </row>
    <row r="7861" spans="1:15" x14ac:dyDescent="0.3">
      <c r="A7861" t="s">
        <v>58603</v>
      </c>
      <c r="B7861" t="s">
        <v>4347</v>
      </c>
      <c r="C7861">
        <v>419</v>
      </c>
      <c r="D7861" t="s">
        <v>58604</v>
      </c>
      <c r="E7861" t="s">
        <v>58605</v>
      </c>
      <c r="F7861" t="s">
        <v>58606</v>
      </c>
      <c r="G7861" t="s">
        <v>3917</v>
      </c>
      <c r="H7861">
        <v>33.664999999999999</v>
      </c>
      <c r="I7861">
        <v>45.7</v>
      </c>
      <c r="K7861" t="s">
        <v>58607</v>
      </c>
      <c r="L7861">
        <v>3865</v>
      </c>
      <c r="M7861">
        <v>12896</v>
      </c>
      <c r="N7861" t="s">
        <v>9653</v>
      </c>
      <c r="O7861" t="s">
        <v>58608</v>
      </c>
    </row>
    <row r="7862" spans="1:15" x14ac:dyDescent="0.3">
      <c r="A7862" t="s">
        <v>58609</v>
      </c>
      <c r="B7862" t="s">
        <v>4347</v>
      </c>
      <c r="C7862">
        <v>235</v>
      </c>
      <c r="D7862" t="s">
        <v>58610</v>
      </c>
      <c r="E7862" t="s">
        <v>58611</v>
      </c>
      <c r="F7862" t="s">
        <v>58612</v>
      </c>
      <c r="G7862" t="s">
        <v>3917</v>
      </c>
      <c r="H7862">
        <v>44.191800000000001</v>
      </c>
      <c r="I7862">
        <v>49.8</v>
      </c>
      <c r="K7862" t="s">
        <v>58613</v>
      </c>
      <c r="L7862">
        <v>1742</v>
      </c>
      <c r="M7862">
        <v>14030</v>
      </c>
      <c r="N7862" t="s">
        <v>9653</v>
      </c>
      <c r="O7862" t="s">
        <v>58614</v>
      </c>
    </row>
    <row r="7863" spans="1:15" x14ac:dyDescent="0.3">
      <c r="A7863" t="s">
        <v>58615</v>
      </c>
      <c r="B7863" t="s">
        <v>4347</v>
      </c>
      <c r="C7863">
        <v>407</v>
      </c>
      <c r="D7863" t="s">
        <v>58616</v>
      </c>
      <c r="E7863" t="s">
        <v>58617</v>
      </c>
      <c r="F7863" t="s">
        <v>58618</v>
      </c>
      <c r="G7863" t="s">
        <v>3917</v>
      </c>
      <c r="H7863">
        <v>27.230499999999999</v>
      </c>
      <c r="I7863">
        <v>47.5</v>
      </c>
      <c r="K7863" t="s">
        <v>58619</v>
      </c>
      <c r="L7863">
        <v>4028</v>
      </c>
      <c r="M7863">
        <v>11463</v>
      </c>
      <c r="N7863" t="s">
        <v>9653</v>
      </c>
      <c r="O7863" t="s">
        <v>58620</v>
      </c>
    </row>
    <row r="7864" spans="1:15" x14ac:dyDescent="0.3">
      <c r="A7864" t="s">
        <v>58621</v>
      </c>
      <c r="B7864" t="s">
        <v>4347</v>
      </c>
      <c r="C7864" t="s">
        <v>58622</v>
      </c>
      <c r="D7864" t="s">
        <v>58623</v>
      </c>
      <c r="E7864" t="s">
        <v>58624</v>
      </c>
      <c r="F7864" t="s">
        <v>58625</v>
      </c>
      <c r="G7864" t="s">
        <v>3917</v>
      </c>
      <c r="H7864">
        <v>49.802300000000002</v>
      </c>
      <c r="I7864">
        <v>51.4</v>
      </c>
      <c r="K7864" t="s">
        <v>58626</v>
      </c>
      <c r="L7864">
        <v>4164</v>
      </c>
      <c r="M7864">
        <v>12984</v>
      </c>
      <c r="N7864" t="s">
        <v>9653</v>
      </c>
      <c r="O7864" t="s">
        <v>58627</v>
      </c>
    </row>
    <row r="7865" spans="1:15" x14ac:dyDescent="0.3">
      <c r="A7865" t="s">
        <v>58628</v>
      </c>
      <c r="B7865" t="s">
        <v>4347</v>
      </c>
      <c r="C7865">
        <v>428</v>
      </c>
      <c r="D7865" t="s">
        <v>58629</v>
      </c>
      <c r="E7865" t="s">
        <v>58630</v>
      </c>
      <c r="F7865" t="s">
        <v>58631</v>
      </c>
      <c r="G7865" t="s">
        <v>3917</v>
      </c>
      <c r="H7865">
        <v>69.097999999999999</v>
      </c>
      <c r="I7865">
        <v>49.6</v>
      </c>
      <c r="K7865" t="s">
        <v>58632</v>
      </c>
      <c r="L7865">
        <v>8999</v>
      </c>
      <c r="M7865">
        <v>25099</v>
      </c>
      <c r="N7865" t="s">
        <v>9653</v>
      </c>
      <c r="O7865" t="s">
        <v>58633</v>
      </c>
    </row>
    <row r="7866" spans="1:15" x14ac:dyDescent="0.3">
      <c r="A7866" t="s">
        <v>58634</v>
      </c>
      <c r="B7866" t="s">
        <v>4347</v>
      </c>
      <c r="C7866">
        <v>417</v>
      </c>
      <c r="D7866" t="s">
        <v>58635</v>
      </c>
      <c r="E7866" t="s">
        <v>58636</v>
      </c>
      <c r="F7866" t="s">
        <v>58637</v>
      </c>
      <c r="G7866" t="s">
        <v>3917</v>
      </c>
      <c r="H7866">
        <v>61.487299999999998</v>
      </c>
      <c r="I7866">
        <v>51.3</v>
      </c>
      <c r="K7866" t="s">
        <v>58638</v>
      </c>
      <c r="L7866">
        <v>9866</v>
      </c>
      <c r="M7866">
        <v>14817</v>
      </c>
      <c r="N7866" t="s">
        <v>9653</v>
      </c>
      <c r="O7866" t="s">
        <v>58639</v>
      </c>
    </row>
    <row r="7867" spans="1:15" x14ac:dyDescent="0.3">
      <c r="A7867" t="s">
        <v>58640</v>
      </c>
      <c r="B7867" t="s">
        <v>4347</v>
      </c>
      <c r="C7867">
        <v>394</v>
      </c>
      <c r="D7867" t="s">
        <v>58641</v>
      </c>
      <c r="E7867" t="s">
        <v>58642</v>
      </c>
      <c r="F7867" t="s">
        <v>58643</v>
      </c>
      <c r="G7867" t="s">
        <v>3917</v>
      </c>
      <c r="H7867">
        <v>53.454500000000003</v>
      </c>
      <c r="I7867">
        <v>51.2</v>
      </c>
      <c r="K7867" t="s">
        <v>58644</v>
      </c>
      <c r="L7867">
        <v>8562</v>
      </c>
      <c r="M7867">
        <v>18691</v>
      </c>
      <c r="N7867" t="s">
        <v>9653</v>
      </c>
      <c r="O7867" t="s">
        <v>58645</v>
      </c>
    </row>
    <row r="7868" spans="1:15" x14ac:dyDescent="0.3">
      <c r="A7868" t="s">
        <v>58646</v>
      </c>
      <c r="B7868" t="s">
        <v>4347</v>
      </c>
      <c r="C7868">
        <v>395</v>
      </c>
      <c r="D7868" t="s">
        <v>58647</v>
      </c>
      <c r="E7868" t="s">
        <v>58648</v>
      </c>
      <c r="F7868" t="s">
        <v>58649</v>
      </c>
      <c r="G7868" t="s">
        <v>3917</v>
      </c>
      <c r="H7868">
        <v>67.010300000000001</v>
      </c>
      <c r="I7868">
        <v>49.6</v>
      </c>
      <c r="K7868" t="s">
        <v>58650</v>
      </c>
      <c r="L7868">
        <v>8769</v>
      </c>
      <c r="M7868">
        <v>20868</v>
      </c>
      <c r="N7868" t="s">
        <v>9653</v>
      </c>
      <c r="O7868" t="s">
        <v>58651</v>
      </c>
    </row>
    <row r="7869" spans="1:15" x14ac:dyDescent="0.3">
      <c r="A7869" t="s">
        <v>58652</v>
      </c>
      <c r="B7869" t="s">
        <v>4347</v>
      </c>
      <c r="C7869">
        <v>423</v>
      </c>
      <c r="D7869" t="s">
        <v>58653</v>
      </c>
      <c r="E7869" t="s">
        <v>58654</v>
      </c>
      <c r="F7869" t="s">
        <v>58655</v>
      </c>
      <c r="G7869" t="s">
        <v>3917</v>
      </c>
      <c r="H7869">
        <v>66.434899999999999</v>
      </c>
      <c r="I7869">
        <v>47.5</v>
      </c>
      <c r="K7869" t="s">
        <v>58656</v>
      </c>
      <c r="L7869">
        <v>15380</v>
      </c>
      <c r="M7869">
        <v>14999</v>
      </c>
      <c r="N7869" t="s">
        <v>9653</v>
      </c>
      <c r="O7869" t="s">
        <v>58657</v>
      </c>
    </row>
    <row r="7870" spans="1:15" x14ac:dyDescent="0.3">
      <c r="A7870" t="s">
        <v>58658</v>
      </c>
      <c r="B7870" t="s">
        <v>4347</v>
      </c>
      <c r="C7870">
        <v>399</v>
      </c>
      <c r="D7870" t="s">
        <v>58659</v>
      </c>
      <c r="E7870" t="s">
        <v>58660</v>
      </c>
      <c r="F7870" t="s">
        <v>58661</v>
      </c>
      <c r="G7870" t="s">
        <v>3917</v>
      </c>
      <c r="H7870">
        <v>31.004799999999999</v>
      </c>
      <c r="I7870">
        <v>48.6</v>
      </c>
      <c r="K7870" t="s">
        <v>58662</v>
      </c>
      <c r="L7870">
        <v>5013</v>
      </c>
      <c r="M7870">
        <v>11262</v>
      </c>
      <c r="N7870" t="s">
        <v>9653</v>
      </c>
      <c r="O7870" t="s">
        <v>58663</v>
      </c>
    </row>
    <row r="7871" spans="1:15" x14ac:dyDescent="0.3">
      <c r="A7871" t="s">
        <v>58664</v>
      </c>
      <c r="B7871" t="s">
        <v>4347</v>
      </c>
      <c r="C7871">
        <v>408</v>
      </c>
      <c r="D7871" t="s">
        <v>58665</v>
      </c>
      <c r="E7871" t="s">
        <v>58666</v>
      </c>
      <c r="F7871" t="s">
        <v>58667</v>
      </c>
      <c r="G7871" t="s">
        <v>3917</v>
      </c>
      <c r="H7871">
        <v>63.626600000000003</v>
      </c>
      <c r="I7871">
        <v>51.3</v>
      </c>
      <c r="K7871" t="s">
        <v>58668</v>
      </c>
      <c r="L7871">
        <v>10591</v>
      </c>
      <c r="M7871">
        <v>14638</v>
      </c>
      <c r="N7871" t="s">
        <v>9653</v>
      </c>
      <c r="O7871" t="s">
        <v>58669</v>
      </c>
    </row>
    <row r="7872" spans="1:15" x14ac:dyDescent="0.3">
      <c r="A7872" t="s">
        <v>58670</v>
      </c>
      <c r="B7872" t="s">
        <v>4347</v>
      </c>
      <c r="C7872">
        <v>427</v>
      </c>
      <c r="D7872" t="s">
        <v>58671</v>
      </c>
      <c r="E7872" t="s">
        <v>58672</v>
      </c>
      <c r="F7872" t="s">
        <v>58673</v>
      </c>
      <c r="G7872" t="s">
        <v>3917</v>
      </c>
      <c r="H7872">
        <v>39.289900000000003</v>
      </c>
      <c r="I7872">
        <v>51.7</v>
      </c>
      <c r="K7872" t="s">
        <v>58674</v>
      </c>
      <c r="L7872">
        <v>6018</v>
      </c>
      <c r="M7872">
        <v>12776</v>
      </c>
      <c r="N7872" t="s">
        <v>9653</v>
      </c>
      <c r="O7872" t="s">
        <v>58675</v>
      </c>
    </row>
    <row r="7873" spans="1:17" x14ac:dyDescent="0.3">
      <c r="A7873" t="s">
        <v>58676</v>
      </c>
      <c r="B7873" t="s">
        <v>4347</v>
      </c>
      <c r="C7873" t="s">
        <v>58677</v>
      </c>
      <c r="D7873" t="s">
        <v>58678</v>
      </c>
      <c r="E7873" t="s">
        <v>58679</v>
      </c>
      <c r="F7873" t="s">
        <v>58680</v>
      </c>
      <c r="G7873" t="s">
        <v>3989</v>
      </c>
      <c r="H7873">
        <v>43.856699999999996</v>
      </c>
      <c r="I7873">
        <v>55.3</v>
      </c>
      <c r="K7873" t="s">
        <v>58681</v>
      </c>
      <c r="L7873">
        <v>226</v>
      </c>
      <c r="M7873">
        <v>0</v>
      </c>
      <c r="N7873" t="s">
        <v>6933</v>
      </c>
      <c r="O7873" t="s">
        <v>58682</v>
      </c>
    </row>
    <row r="7874" spans="1:17" x14ac:dyDescent="0.3">
      <c r="A7874" t="s">
        <v>58683</v>
      </c>
      <c r="B7874" t="s">
        <v>4267</v>
      </c>
      <c r="D7874" t="s">
        <v>58684</v>
      </c>
      <c r="E7874" t="s">
        <v>13885</v>
      </c>
      <c r="F7874" t="s">
        <v>58685</v>
      </c>
      <c r="G7874" t="s">
        <v>3917</v>
      </c>
      <c r="H7874">
        <v>790.322</v>
      </c>
      <c r="I7874">
        <v>32.700000000000003</v>
      </c>
      <c r="K7874" t="s">
        <v>58686</v>
      </c>
      <c r="L7874">
        <v>14149</v>
      </c>
      <c r="M7874">
        <v>70752</v>
      </c>
      <c r="N7874" t="s">
        <v>13888</v>
      </c>
      <c r="O7874" t="s">
        <v>58687</v>
      </c>
    </row>
    <row r="7875" spans="1:17" x14ac:dyDescent="0.3">
      <c r="A7875" t="s">
        <v>58688</v>
      </c>
      <c r="B7875" t="s">
        <v>3984</v>
      </c>
      <c r="C7875" t="s">
        <v>58689</v>
      </c>
      <c r="D7875" t="s">
        <v>58690</v>
      </c>
      <c r="E7875" t="s">
        <v>58691</v>
      </c>
      <c r="F7875" t="s">
        <v>58692</v>
      </c>
      <c r="G7875" t="s">
        <v>3917</v>
      </c>
      <c r="H7875">
        <v>8.9629100000000008</v>
      </c>
      <c r="I7875">
        <v>34.799999999999997</v>
      </c>
      <c r="K7875" t="s">
        <v>58693</v>
      </c>
      <c r="L7875">
        <v>48</v>
      </c>
      <c r="M7875">
        <v>0</v>
      </c>
      <c r="N7875" t="s">
        <v>58694</v>
      </c>
      <c r="O7875" t="s">
        <v>58695</v>
      </c>
    </row>
    <row r="7876" spans="1:17" x14ac:dyDescent="0.3">
      <c r="A7876" t="s">
        <v>58696</v>
      </c>
      <c r="B7876" t="s">
        <v>3984</v>
      </c>
      <c r="C7876" t="s">
        <v>58697</v>
      </c>
      <c r="D7876" t="s">
        <v>58698</v>
      </c>
      <c r="E7876" t="s">
        <v>58699</v>
      </c>
      <c r="F7876" t="s">
        <v>58700</v>
      </c>
      <c r="G7876" t="s">
        <v>3917</v>
      </c>
      <c r="H7876">
        <v>10.7927</v>
      </c>
      <c r="I7876">
        <v>36.1</v>
      </c>
      <c r="K7876" t="s">
        <v>58701</v>
      </c>
      <c r="L7876">
        <v>282</v>
      </c>
      <c r="M7876">
        <v>0</v>
      </c>
      <c r="N7876" t="s">
        <v>58694</v>
      </c>
      <c r="O7876" t="s">
        <v>58702</v>
      </c>
      <c r="Q7876">
        <v>25</v>
      </c>
    </row>
    <row r="7877" spans="1:17" x14ac:dyDescent="0.3">
      <c r="A7877" t="s">
        <v>58703</v>
      </c>
      <c r="B7877" t="s">
        <v>4772</v>
      </c>
      <c r="C7877" t="s">
        <v>58704</v>
      </c>
      <c r="D7877" t="s">
        <v>58705</v>
      </c>
      <c r="E7877" t="s">
        <v>39460</v>
      </c>
      <c r="F7877" t="s">
        <v>58706</v>
      </c>
      <c r="G7877" t="s">
        <v>3989</v>
      </c>
      <c r="H7877">
        <v>133.065</v>
      </c>
      <c r="I7877">
        <v>53.9</v>
      </c>
      <c r="K7877" t="s">
        <v>58707</v>
      </c>
      <c r="L7877">
        <v>200</v>
      </c>
      <c r="M7877">
        <v>22374</v>
      </c>
      <c r="N7877" t="s">
        <v>58708</v>
      </c>
      <c r="O7877" t="s">
        <v>58709</v>
      </c>
    </row>
    <row r="7878" spans="1:17" x14ac:dyDescent="0.3">
      <c r="A7878" t="s">
        <v>58710</v>
      </c>
      <c r="B7878" t="s">
        <v>3923</v>
      </c>
      <c r="C7878" t="s">
        <v>58711</v>
      </c>
      <c r="D7878" t="s">
        <v>58712</v>
      </c>
      <c r="E7878" t="s">
        <v>58713</v>
      </c>
      <c r="F7878" t="s">
        <v>58714</v>
      </c>
      <c r="G7878" t="s">
        <v>3917</v>
      </c>
      <c r="H7878">
        <v>601.91999999999996</v>
      </c>
      <c r="I7878">
        <v>34.9</v>
      </c>
      <c r="K7878" t="s">
        <v>58715</v>
      </c>
      <c r="L7878">
        <v>32308</v>
      </c>
      <c r="M7878">
        <v>0</v>
      </c>
      <c r="N7878" t="s">
        <v>58716</v>
      </c>
      <c r="O7878" t="s">
        <v>58717</v>
      </c>
    </row>
    <row r="7879" spans="1:17" x14ac:dyDescent="0.3">
      <c r="A7879" t="s">
        <v>58718</v>
      </c>
      <c r="B7879" t="s">
        <v>3923</v>
      </c>
      <c r="C7879" t="s">
        <v>58719</v>
      </c>
      <c r="D7879" t="s">
        <v>58720</v>
      </c>
      <c r="E7879" t="s">
        <v>58713</v>
      </c>
      <c r="F7879" t="s">
        <v>58721</v>
      </c>
      <c r="G7879" t="s">
        <v>3989</v>
      </c>
      <c r="H7879">
        <v>506.709</v>
      </c>
      <c r="I7879">
        <v>39</v>
      </c>
      <c r="K7879" t="s">
        <v>58722</v>
      </c>
      <c r="L7879">
        <v>319</v>
      </c>
      <c r="M7879">
        <v>0</v>
      </c>
      <c r="N7879" t="s">
        <v>58723</v>
      </c>
      <c r="O7879" t="s">
        <v>58724</v>
      </c>
    </row>
    <row r="7880" spans="1:17" x14ac:dyDescent="0.3">
      <c r="A7880" t="s">
        <v>58725</v>
      </c>
      <c r="B7880" t="s">
        <v>4511</v>
      </c>
      <c r="C7880" t="s">
        <v>58726</v>
      </c>
      <c r="D7880" t="s">
        <v>58727</v>
      </c>
      <c r="E7880" t="s">
        <v>58728</v>
      </c>
      <c r="F7880" t="s">
        <v>58729</v>
      </c>
      <c r="G7880" t="s">
        <v>3917</v>
      </c>
      <c r="H7880">
        <v>1370.89</v>
      </c>
      <c r="I7880">
        <v>37.5</v>
      </c>
      <c r="K7880" t="s">
        <v>58730</v>
      </c>
      <c r="L7880">
        <v>283592</v>
      </c>
      <c r="M7880">
        <v>0</v>
      </c>
      <c r="N7880" t="s">
        <v>58694</v>
      </c>
      <c r="O7880" t="s">
        <v>58731</v>
      </c>
    </row>
    <row r="7881" spans="1:17" x14ac:dyDescent="0.3">
      <c r="A7881" t="s">
        <v>58732</v>
      </c>
      <c r="B7881" t="s">
        <v>4511</v>
      </c>
      <c r="C7881" t="s">
        <v>58733</v>
      </c>
      <c r="D7881" t="s">
        <v>58734</v>
      </c>
      <c r="E7881" t="s">
        <v>58735</v>
      </c>
      <c r="F7881" t="s">
        <v>58736</v>
      </c>
      <c r="G7881" t="s">
        <v>3906</v>
      </c>
      <c r="H7881">
        <v>2555.52</v>
      </c>
      <c r="I7881">
        <v>41.968800000000002</v>
      </c>
      <c r="J7881" t="s">
        <v>58737</v>
      </c>
      <c r="K7881" t="s">
        <v>58738</v>
      </c>
      <c r="L7881">
        <v>108304</v>
      </c>
      <c r="M7881">
        <v>48168</v>
      </c>
      <c r="N7881" t="s">
        <v>21393</v>
      </c>
      <c r="O7881" t="s">
        <v>58739</v>
      </c>
    </row>
    <row r="7882" spans="1:17" x14ac:dyDescent="0.3">
      <c r="A7882" t="s">
        <v>58740</v>
      </c>
      <c r="B7882" t="s">
        <v>3984</v>
      </c>
      <c r="C7882" t="s">
        <v>58741</v>
      </c>
      <c r="D7882" t="s">
        <v>58742</v>
      </c>
      <c r="E7882" t="s">
        <v>58743</v>
      </c>
      <c r="F7882" t="s">
        <v>58744</v>
      </c>
      <c r="G7882" t="s">
        <v>4048</v>
      </c>
      <c r="H7882">
        <v>40.078400000000002</v>
      </c>
      <c r="I7882">
        <v>48.130800000000001</v>
      </c>
      <c r="J7882" t="s">
        <v>58745</v>
      </c>
      <c r="L7882">
        <v>7</v>
      </c>
      <c r="M7882">
        <v>13875</v>
      </c>
      <c r="N7882" t="s">
        <v>58746</v>
      </c>
      <c r="O7882" t="s">
        <v>58747</v>
      </c>
    </row>
    <row r="7883" spans="1:17" x14ac:dyDescent="0.3">
      <c r="A7883" t="s">
        <v>58748</v>
      </c>
      <c r="B7883" t="s">
        <v>4635</v>
      </c>
      <c r="D7883" t="s">
        <v>58749</v>
      </c>
      <c r="E7883" t="s">
        <v>58750</v>
      </c>
      <c r="F7883" t="s">
        <v>58751</v>
      </c>
      <c r="G7883" t="s">
        <v>3917</v>
      </c>
      <c r="H7883">
        <v>1279.3599999999999</v>
      </c>
      <c r="I7883">
        <v>37.9</v>
      </c>
      <c r="K7883" t="s">
        <v>58752</v>
      </c>
      <c r="L7883">
        <v>27</v>
      </c>
      <c r="M7883">
        <v>0</v>
      </c>
      <c r="N7883" t="s">
        <v>58356</v>
      </c>
      <c r="O7883" t="s">
        <v>58753</v>
      </c>
    </row>
    <row r="7884" spans="1:17" x14ac:dyDescent="0.3">
      <c r="A7884" t="s">
        <v>58754</v>
      </c>
      <c r="B7884" t="s">
        <v>3984</v>
      </c>
      <c r="C7884" t="s">
        <v>58755</v>
      </c>
      <c r="D7884" t="s">
        <v>58756</v>
      </c>
      <c r="E7884" t="s">
        <v>58757</v>
      </c>
      <c r="F7884" t="s">
        <v>58758</v>
      </c>
      <c r="G7884" t="s">
        <v>3989</v>
      </c>
      <c r="H7884">
        <v>26.833600000000001</v>
      </c>
      <c r="I7884">
        <v>56.9</v>
      </c>
      <c r="K7884" t="s">
        <v>58759</v>
      </c>
      <c r="L7884">
        <v>62</v>
      </c>
      <c r="M7884">
        <v>0</v>
      </c>
      <c r="N7884" t="s">
        <v>12055</v>
      </c>
      <c r="O7884" t="s">
        <v>58760</v>
      </c>
    </row>
    <row r="7885" spans="1:17" x14ac:dyDescent="0.3">
      <c r="A7885" t="s">
        <v>58761</v>
      </c>
      <c r="B7885" t="s">
        <v>4198</v>
      </c>
      <c r="C7885" t="s">
        <v>58762</v>
      </c>
      <c r="D7885" t="s">
        <v>58763</v>
      </c>
      <c r="E7885" t="s">
        <v>58764</v>
      </c>
      <c r="F7885" t="s">
        <v>58765</v>
      </c>
      <c r="G7885" t="s">
        <v>3989</v>
      </c>
      <c r="H7885">
        <v>51.558199999999999</v>
      </c>
      <c r="I7885">
        <v>48.3</v>
      </c>
      <c r="K7885" t="s">
        <v>58766</v>
      </c>
      <c r="L7885">
        <v>52</v>
      </c>
      <c r="M7885">
        <v>12693</v>
      </c>
      <c r="N7885" t="s">
        <v>12055</v>
      </c>
      <c r="O7885" t="s">
        <v>58767</v>
      </c>
    </row>
    <row r="7886" spans="1:17" x14ac:dyDescent="0.3">
      <c r="A7886" t="s">
        <v>58768</v>
      </c>
      <c r="B7886" t="s">
        <v>3984</v>
      </c>
      <c r="C7886" t="s">
        <v>58769</v>
      </c>
      <c r="D7886" t="s">
        <v>58770</v>
      </c>
      <c r="E7886" t="s">
        <v>58771</v>
      </c>
      <c r="F7886" t="s">
        <v>58772</v>
      </c>
      <c r="G7886" t="s">
        <v>3917</v>
      </c>
      <c r="H7886">
        <v>25.417400000000001</v>
      </c>
      <c r="I7886">
        <v>51.2</v>
      </c>
      <c r="K7886" t="s">
        <v>58773</v>
      </c>
      <c r="L7886">
        <v>103</v>
      </c>
      <c r="M7886">
        <v>0</v>
      </c>
      <c r="N7886" t="s">
        <v>12055</v>
      </c>
      <c r="O7886" t="s">
        <v>58774</v>
      </c>
    </row>
    <row r="7887" spans="1:17" x14ac:dyDescent="0.3">
      <c r="A7887" t="s">
        <v>58775</v>
      </c>
      <c r="B7887" t="s">
        <v>4226</v>
      </c>
      <c r="C7887" t="s">
        <v>58776</v>
      </c>
      <c r="D7887" t="s">
        <v>58777</v>
      </c>
      <c r="E7887" t="s">
        <v>58778</v>
      </c>
      <c r="F7887" t="s">
        <v>58779</v>
      </c>
      <c r="G7887" t="s">
        <v>3989</v>
      </c>
      <c r="H7887">
        <v>252.08199999999999</v>
      </c>
      <c r="I7887">
        <v>38.200000000000003</v>
      </c>
      <c r="K7887" t="s">
        <v>58780</v>
      </c>
      <c r="L7887">
        <v>592</v>
      </c>
      <c r="M7887">
        <v>0</v>
      </c>
      <c r="N7887" t="s">
        <v>12055</v>
      </c>
      <c r="O7887" t="s">
        <v>58781</v>
      </c>
    </row>
    <row r="7888" spans="1:17" x14ac:dyDescent="0.3">
      <c r="A7888" t="s">
        <v>58782</v>
      </c>
      <c r="B7888" t="s">
        <v>4198</v>
      </c>
      <c r="C7888" t="s">
        <v>58783</v>
      </c>
      <c r="D7888" t="s">
        <v>58784</v>
      </c>
      <c r="E7888" t="s">
        <v>58785</v>
      </c>
      <c r="F7888" t="s">
        <v>58786</v>
      </c>
      <c r="G7888" t="s">
        <v>3917</v>
      </c>
      <c r="H7888">
        <v>49.417900000000003</v>
      </c>
      <c r="I7888">
        <v>35.799999999999997</v>
      </c>
      <c r="K7888" t="s">
        <v>58787</v>
      </c>
      <c r="L7888">
        <v>5383</v>
      </c>
      <c r="M7888">
        <v>0</v>
      </c>
      <c r="N7888" t="s">
        <v>12055</v>
      </c>
      <c r="O7888" t="s">
        <v>58788</v>
      </c>
    </row>
    <row r="7889" spans="1:15" x14ac:dyDescent="0.3">
      <c r="A7889" t="s">
        <v>58789</v>
      </c>
      <c r="B7889" t="s">
        <v>4347</v>
      </c>
      <c r="C7889" t="s">
        <v>58790</v>
      </c>
      <c r="D7889" t="s">
        <v>58791</v>
      </c>
      <c r="E7889" t="s">
        <v>58792</v>
      </c>
      <c r="F7889" t="s">
        <v>58793</v>
      </c>
      <c r="G7889" t="s">
        <v>3917</v>
      </c>
      <c r="H7889">
        <v>47.766800000000003</v>
      </c>
      <c r="I7889">
        <v>51.1</v>
      </c>
      <c r="K7889" t="s">
        <v>58794</v>
      </c>
      <c r="L7889">
        <v>7239</v>
      </c>
      <c r="M7889">
        <v>16692</v>
      </c>
      <c r="N7889" t="s">
        <v>12055</v>
      </c>
      <c r="O7889" t="s">
        <v>58795</v>
      </c>
    </row>
    <row r="7890" spans="1:15" x14ac:dyDescent="0.3">
      <c r="A7890" t="s">
        <v>58796</v>
      </c>
      <c r="B7890" t="s">
        <v>4347</v>
      </c>
      <c r="C7890">
        <v>370</v>
      </c>
      <c r="D7890" t="s">
        <v>58797</v>
      </c>
      <c r="E7890" t="s">
        <v>58798</v>
      </c>
      <c r="F7890" t="s">
        <v>58799</v>
      </c>
      <c r="G7890" t="s">
        <v>3917</v>
      </c>
      <c r="H7890">
        <v>47.284599999999998</v>
      </c>
      <c r="I7890">
        <v>51</v>
      </c>
      <c r="K7890" t="s">
        <v>58800</v>
      </c>
      <c r="L7890">
        <v>8028</v>
      </c>
      <c r="M7890">
        <v>11825</v>
      </c>
      <c r="N7890" t="s">
        <v>12055</v>
      </c>
      <c r="O7890" t="s">
        <v>58801</v>
      </c>
    </row>
    <row r="7891" spans="1:15" x14ac:dyDescent="0.3">
      <c r="A7891" t="s">
        <v>58802</v>
      </c>
      <c r="B7891" t="s">
        <v>4347</v>
      </c>
      <c r="C7891">
        <v>392</v>
      </c>
      <c r="D7891" t="s">
        <v>58803</v>
      </c>
      <c r="E7891" t="s">
        <v>58804</v>
      </c>
      <c r="F7891" t="s">
        <v>58805</v>
      </c>
      <c r="G7891" t="s">
        <v>3917</v>
      </c>
      <c r="H7891">
        <v>52.465800000000002</v>
      </c>
      <c r="I7891">
        <v>48.8</v>
      </c>
      <c r="K7891" t="s">
        <v>58806</v>
      </c>
      <c r="L7891">
        <v>8904</v>
      </c>
      <c r="M7891">
        <v>15075</v>
      </c>
      <c r="N7891" t="s">
        <v>12055</v>
      </c>
      <c r="O7891" t="s">
        <v>58807</v>
      </c>
    </row>
    <row r="7892" spans="1:15" x14ac:dyDescent="0.3">
      <c r="A7892" t="s">
        <v>58808</v>
      </c>
      <c r="B7892" t="s">
        <v>6388</v>
      </c>
      <c r="C7892" t="s">
        <v>58809</v>
      </c>
      <c r="D7892" t="s">
        <v>58810</v>
      </c>
      <c r="E7892" t="s">
        <v>58811</v>
      </c>
      <c r="F7892" t="s">
        <v>58812</v>
      </c>
      <c r="G7892" t="s">
        <v>3917</v>
      </c>
      <c r="H7892">
        <v>1516.1</v>
      </c>
      <c r="I7892">
        <v>35.5</v>
      </c>
      <c r="K7892" t="s">
        <v>58813</v>
      </c>
      <c r="L7892">
        <v>63678</v>
      </c>
      <c r="M7892">
        <v>0</v>
      </c>
      <c r="N7892" t="s">
        <v>12055</v>
      </c>
      <c r="O7892" t="s">
        <v>58814</v>
      </c>
    </row>
    <row r="7893" spans="1:15" x14ac:dyDescent="0.3">
      <c r="A7893" t="s">
        <v>58815</v>
      </c>
      <c r="B7893" t="s">
        <v>4198</v>
      </c>
      <c r="C7893" t="s">
        <v>58816</v>
      </c>
      <c r="D7893" t="s">
        <v>58817</v>
      </c>
      <c r="E7893" t="s">
        <v>58818</v>
      </c>
      <c r="F7893" t="s">
        <v>58819</v>
      </c>
      <c r="G7893" t="s">
        <v>3917</v>
      </c>
      <c r="H7893">
        <v>43.508899999999997</v>
      </c>
      <c r="I7893">
        <v>38.5</v>
      </c>
      <c r="K7893" t="s">
        <v>58820</v>
      </c>
      <c r="L7893">
        <v>2625</v>
      </c>
      <c r="M7893">
        <v>0</v>
      </c>
      <c r="N7893" t="s">
        <v>12055</v>
      </c>
      <c r="O7893" t="s">
        <v>58821</v>
      </c>
    </row>
    <row r="7894" spans="1:15" x14ac:dyDescent="0.3">
      <c r="A7894" t="s">
        <v>58822</v>
      </c>
      <c r="B7894" t="s">
        <v>4772</v>
      </c>
      <c r="C7894" t="s">
        <v>58823</v>
      </c>
      <c r="D7894" t="s">
        <v>58824</v>
      </c>
      <c r="E7894" t="s">
        <v>8146</v>
      </c>
      <c r="F7894" t="s">
        <v>58825</v>
      </c>
      <c r="G7894" t="s">
        <v>3917</v>
      </c>
      <c r="H7894">
        <v>55.586799999999997</v>
      </c>
      <c r="I7894">
        <v>58.5</v>
      </c>
      <c r="K7894" t="s">
        <v>58826</v>
      </c>
      <c r="L7894">
        <v>1029</v>
      </c>
      <c r="M7894">
        <v>0</v>
      </c>
      <c r="N7894" t="s">
        <v>8149</v>
      </c>
      <c r="O7894" t="s">
        <v>58827</v>
      </c>
    </row>
    <row r="7895" spans="1:15" x14ac:dyDescent="0.3">
      <c r="A7895" t="s">
        <v>58828</v>
      </c>
      <c r="B7895" t="s">
        <v>3902</v>
      </c>
      <c r="C7895" t="s">
        <v>58829</v>
      </c>
      <c r="D7895" t="s">
        <v>58830</v>
      </c>
      <c r="E7895" t="s">
        <v>8146</v>
      </c>
      <c r="F7895" t="s">
        <v>58831</v>
      </c>
      <c r="G7895" t="s">
        <v>3917</v>
      </c>
      <c r="H7895">
        <v>30.158200000000001</v>
      </c>
      <c r="I7895">
        <v>49.1</v>
      </c>
      <c r="K7895" t="s">
        <v>58832</v>
      </c>
      <c r="L7895">
        <v>8063</v>
      </c>
      <c r="M7895">
        <v>0</v>
      </c>
      <c r="N7895" t="s">
        <v>8149</v>
      </c>
      <c r="O7895" t="s">
        <v>58833</v>
      </c>
    </row>
    <row r="7896" spans="1:15" x14ac:dyDescent="0.3">
      <c r="A7896" t="s">
        <v>58834</v>
      </c>
      <c r="B7896" t="s">
        <v>4772</v>
      </c>
      <c r="C7896" t="s">
        <v>58835</v>
      </c>
      <c r="D7896" t="s">
        <v>58836</v>
      </c>
      <c r="E7896" t="s">
        <v>8146</v>
      </c>
      <c r="F7896" t="s">
        <v>58837</v>
      </c>
      <c r="G7896" t="s">
        <v>3917</v>
      </c>
      <c r="H7896">
        <v>13.149900000000001</v>
      </c>
      <c r="I7896">
        <v>46.4</v>
      </c>
      <c r="K7896" t="s">
        <v>58838</v>
      </c>
      <c r="L7896">
        <v>696</v>
      </c>
      <c r="M7896">
        <v>0</v>
      </c>
      <c r="N7896" t="s">
        <v>8149</v>
      </c>
      <c r="O7896" t="s">
        <v>58839</v>
      </c>
    </row>
    <row r="7897" spans="1:15" x14ac:dyDescent="0.3">
      <c r="A7897" t="s">
        <v>3753</v>
      </c>
      <c r="B7897" t="s">
        <v>3984</v>
      </c>
      <c r="C7897" t="s">
        <v>58840</v>
      </c>
      <c r="D7897" t="s">
        <v>58841</v>
      </c>
      <c r="E7897" t="s">
        <v>58842</v>
      </c>
      <c r="F7897" t="s">
        <v>58843</v>
      </c>
      <c r="G7897" t="s">
        <v>3989</v>
      </c>
      <c r="H7897">
        <v>74.3245</v>
      </c>
      <c r="I7897">
        <v>46.8</v>
      </c>
      <c r="K7897" t="s">
        <v>58844</v>
      </c>
      <c r="L7897">
        <v>42</v>
      </c>
      <c r="M7897">
        <v>0</v>
      </c>
      <c r="N7897" t="s">
        <v>23472</v>
      </c>
      <c r="O7897" t="s">
        <v>58845</v>
      </c>
    </row>
    <row r="7898" spans="1:15" x14ac:dyDescent="0.3">
      <c r="A7898" t="s">
        <v>58846</v>
      </c>
      <c r="B7898" t="s">
        <v>3923</v>
      </c>
      <c r="C7898" t="s">
        <v>58847</v>
      </c>
      <c r="D7898" t="s">
        <v>58848</v>
      </c>
      <c r="E7898" t="s">
        <v>58849</v>
      </c>
      <c r="F7898" t="s">
        <v>58850</v>
      </c>
      <c r="G7898" t="s">
        <v>3906</v>
      </c>
      <c r="H7898">
        <v>2675.93</v>
      </c>
      <c r="I7898">
        <v>35.353200000000001</v>
      </c>
      <c r="J7898" t="s">
        <v>58851</v>
      </c>
      <c r="K7898" t="s">
        <v>58852</v>
      </c>
      <c r="L7898">
        <v>3248</v>
      </c>
      <c r="M7898">
        <v>0</v>
      </c>
      <c r="N7898" t="s">
        <v>12055</v>
      </c>
      <c r="O7898" t="s">
        <v>58853</v>
      </c>
    </row>
    <row r="7899" spans="1:15" x14ac:dyDescent="0.3">
      <c r="A7899" t="s">
        <v>58854</v>
      </c>
      <c r="B7899" t="s">
        <v>3902</v>
      </c>
      <c r="C7899" t="s">
        <v>58855</v>
      </c>
      <c r="D7899" t="s">
        <v>58856</v>
      </c>
      <c r="E7899" t="s">
        <v>8146</v>
      </c>
      <c r="F7899" t="s">
        <v>58857</v>
      </c>
      <c r="G7899" t="s">
        <v>3917</v>
      </c>
      <c r="H7899">
        <v>48.249600000000001</v>
      </c>
      <c r="I7899">
        <v>45.7</v>
      </c>
      <c r="K7899" t="s">
        <v>58858</v>
      </c>
      <c r="L7899">
        <v>13423</v>
      </c>
      <c r="M7899">
        <v>0</v>
      </c>
      <c r="N7899" t="s">
        <v>8149</v>
      </c>
      <c r="O7899" t="s">
        <v>58859</v>
      </c>
    </row>
    <row r="7900" spans="1:15" x14ac:dyDescent="0.3">
      <c r="A7900" t="s">
        <v>58860</v>
      </c>
      <c r="B7900" t="s">
        <v>4043</v>
      </c>
      <c r="C7900" t="s">
        <v>58861</v>
      </c>
      <c r="D7900" t="s">
        <v>58862</v>
      </c>
      <c r="E7900" t="s">
        <v>58863</v>
      </c>
      <c r="F7900" t="s">
        <v>58864</v>
      </c>
      <c r="G7900" t="s">
        <v>3917</v>
      </c>
      <c r="H7900">
        <v>23.416899999999998</v>
      </c>
      <c r="I7900">
        <v>44.7</v>
      </c>
      <c r="K7900" t="s">
        <v>58865</v>
      </c>
      <c r="L7900">
        <v>7229</v>
      </c>
      <c r="M7900">
        <v>0</v>
      </c>
      <c r="N7900" t="s">
        <v>8149</v>
      </c>
      <c r="O7900" t="s">
        <v>58866</v>
      </c>
    </row>
    <row r="7901" spans="1:15" x14ac:dyDescent="0.3">
      <c r="A7901" t="s">
        <v>58867</v>
      </c>
      <c r="B7901" t="s">
        <v>3923</v>
      </c>
      <c r="C7901" t="s">
        <v>58868</v>
      </c>
      <c r="D7901" t="s">
        <v>58869</v>
      </c>
      <c r="E7901" t="s">
        <v>58870</v>
      </c>
      <c r="F7901" t="s">
        <v>58871</v>
      </c>
      <c r="G7901" t="s">
        <v>3906</v>
      </c>
      <c r="H7901">
        <v>549.69000000000005</v>
      </c>
      <c r="I7901">
        <v>38.8429</v>
      </c>
      <c r="J7901" t="s">
        <v>58872</v>
      </c>
      <c r="K7901" t="s">
        <v>58873</v>
      </c>
      <c r="L7901">
        <v>183</v>
      </c>
      <c r="M7901">
        <v>0</v>
      </c>
      <c r="N7901" t="s">
        <v>58694</v>
      </c>
      <c r="O7901" t="s">
        <v>58874</v>
      </c>
    </row>
    <row r="7902" spans="1:15" x14ac:dyDescent="0.3">
      <c r="A7902" t="s">
        <v>58875</v>
      </c>
      <c r="B7902" t="s">
        <v>3912</v>
      </c>
      <c r="C7902" t="s">
        <v>58876</v>
      </c>
      <c r="D7902" t="s">
        <v>58877</v>
      </c>
      <c r="E7902" t="s">
        <v>8146</v>
      </c>
      <c r="F7902" t="s">
        <v>58878</v>
      </c>
      <c r="G7902" t="s">
        <v>3917</v>
      </c>
      <c r="H7902">
        <v>21.596699999999998</v>
      </c>
      <c r="I7902">
        <v>65.7</v>
      </c>
      <c r="K7902" t="s">
        <v>58879</v>
      </c>
      <c r="L7902">
        <v>4076</v>
      </c>
      <c r="M7902">
        <v>0</v>
      </c>
      <c r="N7902" t="s">
        <v>8149</v>
      </c>
      <c r="O7902" t="s">
        <v>58880</v>
      </c>
    </row>
    <row r="7903" spans="1:15" x14ac:dyDescent="0.3">
      <c r="A7903" t="s">
        <v>58881</v>
      </c>
      <c r="B7903" t="s">
        <v>3984</v>
      </c>
      <c r="C7903" t="s">
        <v>58882</v>
      </c>
      <c r="D7903" t="s">
        <v>58883</v>
      </c>
      <c r="E7903" t="s">
        <v>58884</v>
      </c>
      <c r="F7903" t="s">
        <v>58885</v>
      </c>
      <c r="G7903" t="s">
        <v>3917</v>
      </c>
      <c r="H7903">
        <v>34.756399999999999</v>
      </c>
      <c r="I7903">
        <v>51</v>
      </c>
      <c r="K7903" t="s">
        <v>58886</v>
      </c>
      <c r="L7903">
        <v>24</v>
      </c>
      <c r="M7903">
        <v>11837</v>
      </c>
      <c r="N7903" t="s">
        <v>9032</v>
      </c>
      <c r="O7903" t="s">
        <v>58887</v>
      </c>
    </row>
    <row r="7904" spans="1:15" x14ac:dyDescent="0.3">
      <c r="A7904" t="s">
        <v>58888</v>
      </c>
      <c r="B7904" t="s">
        <v>3984</v>
      </c>
      <c r="C7904" t="s">
        <v>58889</v>
      </c>
      <c r="D7904" t="s">
        <v>58890</v>
      </c>
      <c r="E7904" t="s">
        <v>58891</v>
      </c>
      <c r="F7904" t="s">
        <v>58892</v>
      </c>
      <c r="G7904" t="s">
        <v>3917</v>
      </c>
      <c r="H7904">
        <v>27.300999999999998</v>
      </c>
      <c r="I7904">
        <v>54.2</v>
      </c>
      <c r="K7904" t="s">
        <v>58893</v>
      </c>
      <c r="L7904">
        <v>114</v>
      </c>
      <c r="M7904">
        <v>9964</v>
      </c>
      <c r="N7904" t="s">
        <v>12055</v>
      </c>
      <c r="O7904" t="s">
        <v>58894</v>
      </c>
    </row>
    <row r="7905" spans="1:17" x14ac:dyDescent="0.3">
      <c r="A7905" t="s">
        <v>58895</v>
      </c>
      <c r="B7905" t="s">
        <v>3984</v>
      </c>
      <c r="C7905" t="s">
        <v>58896</v>
      </c>
      <c r="D7905" t="s">
        <v>58897</v>
      </c>
      <c r="E7905" t="s">
        <v>58898</v>
      </c>
      <c r="F7905" t="s">
        <v>58899</v>
      </c>
      <c r="G7905" t="s">
        <v>3917</v>
      </c>
      <c r="H7905">
        <v>34.209200000000003</v>
      </c>
      <c r="I7905">
        <v>47.6</v>
      </c>
      <c r="K7905" t="s">
        <v>58900</v>
      </c>
      <c r="L7905">
        <v>1318</v>
      </c>
      <c r="M7905">
        <v>9557</v>
      </c>
      <c r="N7905" t="s">
        <v>12055</v>
      </c>
      <c r="O7905" t="s">
        <v>58901</v>
      </c>
    </row>
    <row r="7906" spans="1:17" x14ac:dyDescent="0.3">
      <c r="A7906" t="s">
        <v>682</v>
      </c>
      <c r="B7906" t="s">
        <v>3984</v>
      </c>
      <c r="C7906" t="s">
        <v>58902</v>
      </c>
      <c r="D7906" t="s">
        <v>58903</v>
      </c>
      <c r="E7906" t="s">
        <v>58904</v>
      </c>
      <c r="F7906" t="s">
        <v>58905</v>
      </c>
      <c r="G7906" t="s">
        <v>3917</v>
      </c>
      <c r="H7906">
        <v>46.286799999999999</v>
      </c>
      <c r="I7906">
        <v>44.9</v>
      </c>
      <c r="K7906" t="s">
        <v>58906</v>
      </c>
      <c r="L7906">
        <v>2381</v>
      </c>
      <c r="M7906">
        <v>11869</v>
      </c>
      <c r="N7906" t="s">
        <v>12055</v>
      </c>
      <c r="O7906" t="s">
        <v>58907</v>
      </c>
    </row>
    <row r="7907" spans="1:17" x14ac:dyDescent="0.3">
      <c r="A7907" t="s">
        <v>58908</v>
      </c>
      <c r="B7907" t="s">
        <v>4226</v>
      </c>
      <c r="D7907" t="s">
        <v>58909</v>
      </c>
      <c r="E7907" t="s">
        <v>58910</v>
      </c>
      <c r="F7907" t="s">
        <v>58911</v>
      </c>
      <c r="G7907" t="s">
        <v>3906</v>
      </c>
      <c r="H7907">
        <v>423.31799999999998</v>
      </c>
      <c r="I7907">
        <v>36.137300000000003</v>
      </c>
      <c r="J7907" t="s">
        <v>58912</v>
      </c>
      <c r="K7907" t="s">
        <v>58913</v>
      </c>
      <c r="L7907">
        <v>35</v>
      </c>
      <c r="M7907">
        <v>0</v>
      </c>
      <c r="N7907" t="s">
        <v>12055</v>
      </c>
      <c r="O7907" t="s">
        <v>58914</v>
      </c>
    </row>
    <row r="7908" spans="1:17" x14ac:dyDescent="0.3">
      <c r="A7908" t="s">
        <v>58915</v>
      </c>
      <c r="B7908" t="s">
        <v>3984</v>
      </c>
      <c r="C7908" t="s">
        <v>58916</v>
      </c>
      <c r="D7908" t="s">
        <v>58917</v>
      </c>
      <c r="E7908" t="s">
        <v>35628</v>
      </c>
      <c r="F7908" t="s">
        <v>58918</v>
      </c>
      <c r="G7908" t="s">
        <v>3917</v>
      </c>
      <c r="H7908">
        <v>39.032400000000003</v>
      </c>
      <c r="I7908">
        <v>48.6</v>
      </c>
      <c r="K7908" t="s">
        <v>58919</v>
      </c>
      <c r="L7908">
        <v>602</v>
      </c>
      <c r="M7908">
        <v>0</v>
      </c>
      <c r="N7908" t="s">
        <v>8080</v>
      </c>
      <c r="O7908" t="s">
        <v>58920</v>
      </c>
    </row>
    <row r="7909" spans="1:17" x14ac:dyDescent="0.3">
      <c r="A7909" t="s">
        <v>58921</v>
      </c>
      <c r="B7909" t="s">
        <v>4226</v>
      </c>
      <c r="D7909" t="s">
        <v>58922</v>
      </c>
      <c r="E7909" t="s">
        <v>58923</v>
      </c>
      <c r="F7909" t="s">
        <v>58924</v>
      </c>
      <c r="G7909" t="s">
        <v>3906</v>
      </c>
      <c r="H7909">
        <v>335.226</v>
      </c>
      <c r="I7909">
        <v>38.529800000000002</v>
      </c>
      <c r="J7909" t="s">
        <v>58925</v>
      </c>
      <c r="L7909">
        <v>32</v>
      </c>
      <c r="M7909">
        <v>0</v>
      </c>
      <c r="N7909" t="s">
        <v>12055</v>
      </c>
      <c r="O7909" t="s">
        <v>58926</v>
      </c>
    </row>
    <row r="7910" spans="1:17" x14ac:dyDescent="0.3">
      <c r="A7910" t="s">
        <v>58927</v>
      </c>
      <c r="B7910" t="s">
        <v>3984</v>
      </c>
      <c r="C7910" t="s">
        <v>58928</v>
      </c>
      <c r="D7910" t="s">
        <v>58929</v>
      </c>
      <c r="E7910" t="s">
        <v>58930</v>
      </c>
      <c r="F7910" t="s">
        <v>58931</v>
      </c>
      <c r="G7910" t="s">
        <v>3989</v>
      </c>
      <c r="H7910">
        <v>30.7561</v>
      </c>
      <c r="I7910">
        <v>53</v>
      </c>
      <c r="K7910" t="s">
        <v>58932</v>
      </c>
      <c r="L7910">
        <v>11</v>
      </c>
      <c r="M7910">
        <v>0</v>
      </c>
      <c r="N7910" t="s">
        <v>58933</v>
      </c>
      <c r="O7910" t="s">
        <v>58934</v>
      </c>
    </row>
    <row r="7911" spans="1:17" x14ac:dyDescent="0.3">
      <c r="A7911" t="s">
        <v>58935</v>
      </c>
      <c r="B7911" t="s">
        <v>4347</v>
      </c>
      <c r="C7911" t="s">
        <v>58936</v>
      </c>
      <c r="D7911" t="s">
        <v>58937</v>
      </c>
      <c r="E7911" t="s">
        <v>52713</v>
      </c>
      <c r="F7911" t="s">
        <v>58938</v>
      </c>
      <c r="G7911" t="s">
        <v>3917</v>
      </c>
      <c r="H7911">
        <v>53.416800000000002</v>
      </c>
      <c r="I7911">
        <v>47.4</v>
      </c>
      <c r="K7911" t="s">
        <v>58939</v>
      </c>
      <c r="L7911">
        <v>21694</v>
      </c>
      <c r="M7911">
        <v>0</v>
      </c>
      <c r="N7911" t="s">
        <v>58933</v>
      </c>
      <c r="O7911" t="s">
        <v>58940</v>
      </c>
    </row>
    <row r="7912" spans="1:17" x14ac:dyDescent="0.3">
      <c r="A7912" t="s">
        <v>58941</v>
      </c>
      <c r="B7912" t="s">
        <v>4347</v>
      </c>
      <c r="C7912" t="s">
        <v>58942</v>
      </c>
      <c r="D7912" t="s">
        <v>58943</v>
      </c>
      <c r="E7912" t="s">
        <v>52713</v>
      </c>
      <c r="F7912" t="s">
        <v>58944</v>
      </c>
      <c r="G7912" t="s">
        <v>3917</v>
      </c>
      <c r="H7912">
        <v>78.009600000000006</v>
      </c>
      <c r="I7912">
        <v>45.2</v>
      </c>
      <c r="K7912" t="s">
        <v>58945</v>
      </c>
      <c r="L7912">
        <v>71058</v>
      </c>
      <c r="M7912">
        <v>0</v>
      </c>
      <c r="N7912" t="s">
        <v>58933</v>
      </c>
      <c r="O7912" t="s">
        <v>58946</v>
      </c>
    </row>
    <row r="7913" spans="1:17" x14ac:dyDescent="0.3">
      <c r="A7913" t="s">
        <v>58947</v>
      </c>
      <c r="B7913" t="s">
        <v>3923</v>
      </c>
      <c r="C7913" t="s">
        <v>58948</v>
      </c>
      <c r="D7913" t="s">
        <v>58949</v>
      </c>
      <c r="E7913" t="s">
        <v>58950</v>
      </c>
      <c r="F7913" t="s">
        <v>58951</v>
      </c>
      <c r="G7913" t="s">
        <v>3917</v>
      </c>
      <c r="H7913">
        <v>259.30200000000002</v>
      </c>
      <c r="I7913">
        <v>38.299999999999997</v>
      </c>
      <c r="K7913" t="s">
        <v>58952</v>
      </c>
      <c r="L7913">
        <v>360</v>
      </c>
      <c r="M7913">
        <v>0</v>
      </c>
      <c r="N7913" t="s">
        <v>8790</v>
      </c>
      <c r="O7913" t="s">
        <v>58953</v>
      </c>
    </row>
    <row r="7914" spans="1:17" x14ac:dyDescent="0.3">
      <c r="A7914" t="s">
        <v>58954</v>
      </c>
      <c r="B7914" t="s">
        <v>4226</v>
      </c>
      <c r="C7914" t="s">
        <v>58955</v>
      </c>
      <c r="D7914" t="s">
        <v>58956</v>
      </c>
      <c r="E7914" t="s">
        <v>58957</v>
      </c>
      <c r="F7914" t="s">
        <v>58958</v>
      </c>
      <c r="G7914" t="s">
        <v>3906</v>
      </c>
      <c r="H7914">
        <v>345.74</v>
      </c>
      <c r="I7914">
        <v>41.370899999999999</v>
      </c>
      <c r="J7914" t="s">
        <v>58959</v>
      </c>
      <c r="K7914" t="s">
        <v>58960</v>
      </c>
      <c r="L7914">
        <v>227</v>
      </c>
      <c r="M7914">
        <v>0</v>
      </c>
      <c r="N7914" t="s">
        <v>9653</v>
      </c>
      <c r="O7914" t="s">
        <v>58961</v>
      </c>
    </row>
    <row r="7915" spans="1:17" x14ac:dyDescent="0.3">
      <c r="A7915" t="s">
        <v>58962</v>
      </c>
      <c r="B7915" t="s">
        <v>4347</v>
      </c>
      <c r="C7915" t="s">
        <v>58963</v>
      </c>
      <c r="D7915" t="s">
        <v>58964</v>
      </c>
      <c r="E7915" t="s">
        <v>58965</v>
      </c>
      <c r="F7915" t="s">
        <v>58966</v>
      </c>
      <c r="G7915" t="s">
        <v>3917</v>
      </c>
      <c r="H7915">
        <v>22.07</v>
      </c>
      <c r="I7915">
        <v>49.3</v>
      </c>
      <c r="K7915" t="s">
        <v>58967</v>
      </c>
      <c r="L7915">
        <v>108</v>
      </c>
      <c r="M7915">
        <v>0</v>
      </c>
      <c r="N7915" t="s">
        <v>10565</v>
      </c>
      <c r="O7915" t="s">
        <v>58968</v>
      </c>
      <c r="Q7915">
        <v>25</v>
      </c>
    </row>
    <row r="7916" spans="1:17" x14ac:dyDescent="0.3">
      <c r="A7916" t="s">
        <v>58969</v>
      </c>
      <c r="B7916" t="s">
        <v>3984</v>
      </c>
      <c r="C7916" t="s">
        <v>58970</v>
      </c>
      <c r="D7916" t="s">
        <v>58971</v>
      </c>
      <c r="E7916" t="s">
        <v>58965</v>
      </c>
      <c r="F7916" t="s">
        <v>58972</v>
      </c>
      <c r="G7916" t="s">
        <v>3917</v>
      </c>
      <c r="H7916">
        <v>25.520700000000001</v>
      </c>
      <c r="I7916">
        <v>50.8</v>
      </c>
      <c r="K7916" t="s">
        <v>58973</v>
      </c>
      <c r="L7916">
        <v>69</v>
      </c>
      <c r="M7916">
        <v>0</v>
      </c>
      <c r="N7916" t="s">
        <v>10565</v>
      </c>
      <c r="O7916" t="s">
        <v>58974</v>
      </c>
    </row>
    <row r="7917" spans="1:17" x14ac:dyDescent="0.3">
      <c r="A7917" t="s">
        <v>58975</v>
      </c>
      <c r="B7917" t="s">
        <v>3984</v>
      </c>
      <c r="C7917" t="s">
        <v>58976</v>
      </c>
      <c r="D7917" t="s">
        <v>58977</v>
      </c>
      <c r="E7917" t="s">
        <v>58965</v>
      </c>
      <c r="F7917" t="s">
        <v>58978</v>
      </c>
      <c r="G7917" t="s">
        <v>3917</v>
      </c>
      <c r="H7917">
        <v>24.8642</v>
      </c>
      <c r="I7917">
        <v>50.3</v>
      </c>
      <c r="K7917" t="s">
        <v>58979</v>
      </c>
      <c r="L7917">
        <v>296</v>
      </c>
      <c r="M7917">
        <v>0</v>
      </c>
      <c r="N7917" t="s">
        <v>10565</v>
      </c>
      <c r="O7917" t="s">
        <v>58980</v>
      </c>
    </row>
    <row r="7918" spans="1:17" x14ac:dyDescent="0.3">
      <c r="A7918" t="s">
        <v>58981</v>
      </c>
      <c r="B7918" t="s">
        <v>3984</v>
      </c>
      <c r="C7918" t="s">
        <v>58982</v>
      </c>
      <c r="D7918" t="s">
        <v>58983</v>
      </c>
      <c r="E7918" t="s">
        <v>58965</v>
      </c>
      <c r="F7918" t="s">
        <v>58984</v>
      </c>
      <c r="G7918" t="s">
        <v>3917</v>
      </c>
      <c r="H7918">
        <v>24.854099999999999</v>
      </c>
      <c r="I7918">
        <v>50.3</v>
      </c>
      <c r="K7918" t="s">
        <v>58985</v>
      </c>
      <c r="L7918">
        <v>312</v>
      </c>
      <c r="M7918">
        <v>0</v>
      </c>
      <c r="N7918" t="s">
        <v>10565</v>
      </c>
      <c r="O7918" t="s">
        <v>58986</v>
      </c>
    </row>
    <row r="7919" spans="1:17" x14ac:dyDescent="0.3">
      <c r="A7919" t="s">
        <v>58987</v>
      </c>
      <c r="B7919" t="s">
        <v>3984</v>
      </c>
      <c r="C7919" t="s">
        <v>58988</v>
      </c>
      <c r="D7919" t="s">
        <v>58989</v>
      </c>
      <c r="E7919" t="s">
        <v>58965</v>
      </c>
      <c r="F7919" t="s">
        <v>58990</v>
      </c>
      <c r="G7919" t="s">
        <v>3917</v>
      </c>
      <c r="H7919">
        <v>28.6724</v>
      </c>
      <c r="I7919">
        <v>50.3</v>
      </c>
      <c r="K7919" t="s">
        <v>58991</v>
      </c>
      <c r="L7919">
        <v>60</v>
      </c>
      <c r="M7919">
        <v>0</v>
      </c>
      <c r="N7919" t="s">
        <v>10565</v>
      </c>
      <c r="O7919" t="s">
        <v>58992</v>
      </c>
    </row>
    <row r="7920" spans="1:17" x14ac:dyDescent="0.3">
      <c r="A7920" t="s">
        <v>58993</v>
      </c>
      <c r="B7920" t="s">
        <v>3984</v>
      </c>
      <c r="C7920" t="s">
        <v>58994</v>
      </c>
      <c r="D7920" t="s">
        <v>58995</v>
      </c>
      <c r="E7920" t="s">
        <v>58965</v>
      </c>
      <c r="F7920" t="s">
        <v>58996</v>
      </c>
      <c r="G7920" t="s">
        <v>3917</v>
      </c>
      <c r="H7920">
        <v>35.174500000000002</v>
      </c>
      <c r="I7920">
        <v>48.4</v>
      </c>
      <c r="K7920" t="s">
        <v>58997</v>
      </c>
      <c r="L7920">
        <v>432</v>
      </c>
      <c r="M7920">
        <v>0</v>
      </c>
      <c r="N7920" t="s">
        <v>10565</v>
      </c>
      <c r="O7920" t="s">
        <v>58998</v>
      </c>
    </row>
    <row r="7921" spans="1:15" x14ac:dyDescent="0.3">
      <c r="A7921" t="s">
        <v>58999</v>
      </c>
      <c r="B7921" t="s">
        <v>3984</v>
      </c>
      <c r="C7921" t="s">
        <v>59000</v>
      </c>
      <c r="D7921" t="s">
        <v>59001</v>
      </c>
      <c r="E7921" t="s">
        <v>58965</v>
      </c>
      <c r="F7921" t="s">
        <v>59002</v>
      </c>
      <c r="G7921" t="s">
        <v>3917</v>
      </c>
      <c r="H7921">
        <v>32.718899999999998</v>
      </c>
      <c r="I7921">
        <v>52.3</v>
      </c>
      <c r="K7921" t="s">
        <v>59003</v>
      </c>
      <c r="L7921">
        <v>217</v>
      </c>
      <c r="M7921">
        <v>0</v>
      </c>
      <c r="N7921" t="s">
        <v>10565</v>
      </c>
      <c r="O7921" t="s">
        <v>59004</v>
      </c>
    </row>
    <row r="7922" spans="1:15" x14ac:dyDescent="0.3">
      <c r="A7922" t="s">
        <v>59005</v>
      </c>
      <c r="B7922" t="s">
        <v>3984</v>
      </c>
      <c r="C7922" t="s">
        <v>59006</v>
      </c>
      <c r="D7922" t="s">
        <v>59007</v>
      </c>
      <c r="E7922" t="s">
        <v>58965</v>
      </c>
      <c r="F7922" t="s">
        <v>59008</v>
      </c>
      <c r="G7922" t="s">
        <v>3917</v>
      </c>
      <c r="H7922">
        <v>35.127499999999998</v>
      </c>
      <c r="I7922">
        <v>48.4</v>
      </c>
      <c r="K7922" t="s">
        <v>59009</v>
      </c>
      <c r="L7922">
        <v>452</v>
      </c>
      <c r="M7922">
        <v>0</v>
      </c>
      <c r="N7922" t="s">
        <v>10565</v>
      </c>
      <c r="O7922" t="s">
        <v>59010</v>
      </c>
    </row>
    <row r="7923" spans="1:15" x14ac:dyDescent="0.3">
      <c r="A7923" t="s">
        <v>59011</v>
      </c>
      <c r="B7923" t="s">
        <v>3984</v>
      </c>
      <c r="C7923" t="s">
        <v>59012</v>
      </c>
      <c r="D7923" t="s">
        <v>59013</v>
      </c>
      <c r="E7923" t="s">
        <v>58965</v>
      </c>
      <c r="F7923" t="s">
        <v>59014</v>
      </c>
      <c r="G7923" t="s">
        <v>3917</v>
      </c>
      <c r="H7923">
        <v>30.418500000000002</v>
      </c>
      <c r="I7923">
        <v>52.8</v>
      </c>
      <c r="K7923" t="s">
        <v>59015</v>
      </c>
      <c r="L7923">
        <v>128</v>
      </c>
      <c r="M7923">
        <v>0</v>
      </c>
      <c r="N7923" t="s">
        <v>10565</v>
      </c>
      <c r="O7923" t="s">
        <v>59016</v>
      </c>
    </row>
    <row r="7924" spans="1:15" x14ac:dyDescent="0.3">
      <c r="A7924" t="s">
        <v>583</v>
      </c>
      <c r="B7924" t="s">
        <v>4347</v>
      </c>
      <c r="C7924" t="s">
        <v>59017</v>
      </c>
      <c r="D7924" t="s">
        <v>59018</v>
      </c>
      <c r="E7924" t="s">
        <v>58965</v>
      </c>
      <c r="F7924" t="s">
        <v>59019</v>
      </c>
      <c r="G7924" t="s">
        <v>3917</v>
      </c>
      <c r="H7924">
        <v>26.563400000000001</v>
      </c>
      <c r="I7924">
        <v>58.5</v>
      </c>
      <c r="K7924" t="s">
        <v>59020</v>
      </c>
      <c r="L7924">
        <v>496</v>
      </c>
      <c r="M7924">
        <v>0</v>
      </c>
      <c r="N7924" t="s">
        <v>10565</v>
      </c>
      <c r="O7924" t="s">
        <v>59021</v>
      </c>
    </row>
    <row r="7925" spans="1:15" x14ac:dyDescent="0.3">
      <c r="A7925" t="s">
        <v>59022</v>
      </c>
      <c r="B7925" t="s">
        <v>4226</v>
      </c>
      <c r="D7925" t="s">
        <v>59023</v>
      </c>
      <c r="E7925" t="s">
        <v>42573</v>
      </c>
      <c r="F7925" t="s">
        <v>59024</v>
      </c>
      <c r="G7925" t="s">
        <v>3917</v>
      </c>
      <c r="H7925">
        <v>305.79000000000002</v>
      </c>
      <c r="I7925">
        <v>34</v>
      </c>
      <c r="K7925" t="s">
        <v>59025</v>
      </c>
      <c r="L7925">
        <v>50806</v>
      </c>
      <c r="M7925">
        <v>0</v>
      </c>
      <c r="N7925" t="s">
        <v>10565</v>
      </c>
      <c r="O7925" t="s">
        <v>59026</v>
      </c>
    </row>
    <row r="7926" spans="1:15" x14ac:dyDescent="0.3">
      <c r="A7926" t="s">
        <v>59027</v>
      </c>
      <c r="B7926" t="s">
        <v>4226</v>
      </c>
      <c r="D7926" t="s">
        <v>59028</v>
      </c>
      <c r="E7926" t="s">
        <v>42573</v>
      </c>
      <c r="F7926" t="s">
        <v>59029</v>
      </c>
      <c r="G7926" t="s">
        <v>3917</v>
      </c>
      <c r="H7926">
        <v>317.95100000000002</v>
      </c>
      <c r="I7926">
        <v>35.1</v>
      </c>
      <c r="K7926" t="s">
        <v>59030</v>
      </c>
      <c r="L7926">
        <v>77964</v>
      </c>
      <c r="M7926">
        <v>0</v>
      </c>
      <c r="N7926" t="s">
        <v>10565</v>
      </c>
      <c r="O7926" t="s">
        <v>59031</v>
      </c>
    </row>
    <row r="7927" spans="1:15" x14ac:dyDescent="0.3">
      <c r="A7927" t="s">
        <v>59032</v>
      </c>
      <c r="B7927" t="s">
        <v>4226</v>
      </c>
      <c r="D7927" t="s">
        <v>59033</v>
      </c>
      <c r="E7927" t="s">
        <v>42573</v>
      </c>
      <c r="F7927" t="s">
        <v>59034</v>
      </c>
      <c r="G7927" t="s">
        <v>3917</v>
      </c>
      <c r="H7927">
        <v>208.84899999999999</v>
      </c>
      <c r="I7927">
        <v>37.4</v>
      </c>
      <c r="K7927" t="s">
        <v>59035</v>
      </c>
      <c r="L7927">
        <v>74048</v>
      </c>
      <c r="M7927">
        <v>0</v>
      </c>
      <c r="N7927" t="s">
        <v>10565</v>
      </c>
      <c r="O7927" t="s">
        <v>59036</v>
      </c>
    </row>
    <row r="7928" spans="1:15" x14ac:dyDescent="0.3">
      <c r="A7928" t="s">
        <v>59037</v>
      </c>
      <c r="B7928" t="s">
        <v>4367</v>
      </c>
      <c r="C7928" t="s">
        <v>59038</v>
      </c>
      <c r="D7928" t="s">
        <v>59039</v>
      </c>
      <c r="E7928" t="s">
        <v>59040</v>
      </c>
      <c r="F7928" t="s">
        <v>59041</v>
      </c>
      <c r="G7928" t="s">
        <v>3917</v>
      </c>
      <c r="H7928">
        <v>713.08500000000004</v>
      </c>
      <c r="I7928">
        <v>41.9</v>
      </c>
      <c r="K7928" t="s">
        <v>59042</v>
      </c>
      <c r="L7928">
        <v>529132</v>
      </c>
      <c r="M7928">
        <v>0</v>
      </c>
      <c r="N7928" t="s">
        <v>10565</v>
      </c>
      <c r="O7928" t="s">
        <v>59043</v>
      </c>
    </row>
    <row r="7929" spans="1:15" x14ac:dyDescent="0.3">
      <c r="A7929" t="s">
        <v>59044</v>
      </c>
      <c r="B7929" t="s">
        <v>4367</v>
      </c>
      <c r="C7929" t="s">
        <v>59045</v>
      </c>
      <c r="D7929" t="s">
        <v>59046</v>
      </c>
      <c r="E7929" t="s">
        <v>59047</v>
      </c>
      <c r="F7929" t="s">
        <v>59048</v>
      </c>
      <c r="G7929" t="s">
        <v>3917</v>
      </c>
      <c r="H7929">
        <v>782.05799999999999</v>
      </c>
      <c r="I7929">
        <v>40.5</v>
      </c>
      <c r="K7929" t="s">
        <v>59049</v>
      </c>
      <c r="L7929">
        <v>586373</v>
      </c>
      <c r="M7929">
        <v>0</v>
      </c>
      <c r="N7929" t="s">
        <v>10565</v>
      </c>
      <c r="O7929" t="s">
        <v>59050</v>
      </c>
    </row>
    <row r="7930" spans="1:15" x14ac:dyDescent="0.3">
      <c r="A7930" t="s">
        <v>59051</v>
      </c>
      <c r="B7930" t="s">
        <v>4367</v>
      </c>
      <c r="C7930" t="s">
        <v>59052</v>
      </c>
      <c r="D7930" t="s">
        <v>59053</v>
      </c>
      <c r="E7930" t="s">
        <v>59054</v>
      </c>
      <c r="F7930" t="s">
        <v>59055</v>
      </c>
      <c r="G7930" t="s">
        <v>3917</v>
      </c>
      <c r="H7930">
        <v>786.90899999999999</v>
      </c>
      <c r="I7930">
        <v>41.1</v>
      </c>
      <c r="K7930" t="s">
        <v>59056</v>
      </c>
      <c r="L7930">
        <v>653928</v>
      </c>
      <c r="M7930">
        <v>0</v>
      </c>
      <c r="N7930" t="s">
        <v>10565</v>
      </c>
      <c r="O7930" t="s">
        <v>59057</v>
      </c>
    </row>
    <row r="7931" spans="1:15" x14ac:dyDescent="0.3">
      <c r="A7931" t="s">
        <v>59058</v>
      </c>
      <c r="B7931" t="s">
        <v>3923</v>
      </c>
      <c r="C7931" t="s">
        <v>59059</v>
      </c>
      <c r="D7931" t="s">
        <v>59060</v>
      </c>
      <c r="E7931" t="s">
        <v>59061</v>
      </c>
      <c r="F7931" t="s">
        <v>59062</v>
      </c>
      <c r="G7931" t="s">
        <v>3989</v>
      </c>
      <c r="H7931">
        <v>3161.64</v>
      </c>
      <c r="I7931">
        <v>38.9</v>
      </c>
      <c r="K7931" t="s">
        <v>59063</v>
      </c>
      <c r="L7931">
        <v>122084</v>
      </c>
      <c r="M7931">
        <v>0</v>
      </c>
      <c r="N7931" t="s">
        <v>10565</v>
      </c>
      <c r="O7931" t="s">
        <v>59064</v>
      </c>
    </row>
    <row r="7932" spans="1:15" x14ac:dyDescent="0.3">
      <c r="A7932" t="s">
        <v>59065</v>
      </c>
      <c r="B7932" t="s">
        <v>3923</v>
      </c>
      <c r="C7932" t="s">
        <v>59066</v>
      </c>
      <c r="D7932" t="s">
        <v>59067</v>
      </c>
      <c r="E7932" t="s">
        <v>59068</v>
      </c>
      <c r="F7932" t="s">
        <v>59069</v>
      </c>
      <c r="G7932" t="s">
        <v>3917</v>
      </c>
      <c r="H7932">
        <v>692.83199999999999</v>
      </c>
      <c r="I7932">
        <v>43.8</v>
      </c>
      <c r="K7932" t="s">
        <v>59070</v>
      </c>
      <c r="L7932">
        <v>20299</v>
      </c>
      <c r="M7932">
        <v>0</v>
      </c>
      <c r="N7932" t="s">
        <v>10565</v>
      </c>
      <c r="O7932" t="s">
        <v>59071</v>
      </c>
    </row>
    <row r="7933" spans="1:15" x14ac:dyDescent="0.3">
      <c r="A7933" t="s">
        <v>59072</v>
      </c>
      <c r="B7933" t="s">
        <v>4226</v>
      </c>
      <c r="D7933" t="s">
        <v>59073</v>
      </c>
      <c r="E7933" t="s">
        <v>42573</v>
      </c>
      <c r="F7933" t="s">
        <v>59074</v>
      </c>
      <c r="G7933" t="s">
        <v>3917</v>
      </c>
      <c r="H7933">
        <v>119.226</v>
      </c>
      <c r="I7933">
        <v>39.1</v>
      </c>
      <c r="K7933" t="s">
        <v>59075</v>
      </c>
      <c r="L7933">
        <v>11495</v>
      </c>
      <c r="M7933">
        <v>0</v>
      </c>
      <c r="N7933" t="s">
        <v>10565</v>
      </c>
      <c r="O7933" t="s">
        <v>59076</v>
      </c>
    </row>
    <row r="7934" spans="1:15" x14ac:dyDescent="0.3">
      <c r="A7934" t="s">
        <v>59077</v>
      </c>
      <c r="B7934" t="s">
        <v>4226</v>
      </c>
      <c r="D7934" t="s">
        <v>59078</v>
      </c>
      <c r="E7934" t="s">
        <v>42573</v>
      </c>
      <c r="F7934" t="s">
        <v>59079</v>
      </c>
      <c r="G7934" t="s">
        <v>3917</v>
      </c>
      <c r="H7934">
        <v>273.66199999999998</v>
      </c>
      <c r="I7934">
        <v>34.200000000000003</v>
      </c>
      <c r="K7934" t="s">
        <v>59080</v>
      </c>
      <c r="L7934">
        <v>27220</v>
      </c>
      <c r="M7934">
        <v>0</v>
      </c>
      <c r="N7934" t="s">
        <v>10565</v>
      </c>
      <c r="O7934" t="s">
        <v>59081</v>
      </c>
    </row>
    <row r="7935" spans="1:15" x14ac:dyDescent="0.3">
      <c r="A7935" t="s">
        <v>59082</v>
      </c>
      <c r="B7935" t="s">
        <v>4226</v>
      </c>
      <c r="D7935" t="s">
        <v>59083</v>
      </c>
      <c r="E7935" t="s">
        <v>42573</v>
      </c>
      <c r="F7935" t="s">
        <v>59084</v>
      </c>
      <c r="G7935" t="s">
        <v>3917</v>
      </c>
      <c r="H7935">
        <v>209.81899999999999</v>
      </c>
      <c r="I7935">
        <v>36.6</v>
      </c>
      <c r="K7935" t="s">
        <v>59085</v>
      </c>
      <c r="L7935">
        <v>32164</v>
      </c>
      <c r="M7935">
        <v>0</v>
      </c>
      <c r="N7935" t="s">
        <v>10565</v>
      </c>
      <c r="O7935" t="s">
        <v>59086</v>
      </c>
    </row>
    <row r="7936" spans="1:15" x14ac:dyDescent="0.3">
      <c r="A7936" t="s">
        <v>59087</v>
      </c>
      <c r="B7936" t="s">
        <v>4226</v>
      </c>
      <c r="D7936" t="s">
        <v>59088</v>
      </c>
      <c r="E7936" t="s">
        <v>42573</v>
      </c>
      <c r="F7936" t="s">
        <v>59089</v>
      </c>
      <c r="G7936" t="s">
        <v>3917</v>
      </c>
      <c r="H7936">
        <v>302.66899999999998</v>
      </c>
      <c r="I7936">
        <v>35.4</v>
      </c>
      <c r="K7936" t="s">
        <v>59090</v>
      </c>
      <c r="L7936">
        <v>41534</v>
      </c>
      <c r="M7936">
        <v>0</v>
      </c>
      <c r="N7936" t="s">
        <v>10565</v>
      </c>
      <c r="O7936" t="s">
        <v>59091</v>
      </c>
    </row>
    <row r="7937" spans="1:17" x14ac:dyDescent="0.3">
      <c r="A7937" t="s">
        <v>59092</v>
      </c>
      <c r="B7937" t="s">
        <v>4226</v>
      </c>
      <c r="D7937" t="s">
        <v>59093</v>
      </c>
      <c r="E7937" t="s">
        <v>42573</v>
      </c>
      <c r="F7937" t="s">
        <v>59094</v>
      </c>
      <c r="G7937" t="s">
        <v>3917</v>
      </c>
      <c r="H7937">
        <v>269.28800000000001</v>
      </c>
      <c r="I7937">
        <v>35.1</v>
      </c>
      <c r="K7937" t="s">
        <v>59095</v>
      </c>
      <c r="L7937">
        <v>45233</v>
      </c>
      <c r="M7937">
        <v>0</v>
      </c>
      <c r="N7937" t="s">
        <v>10565</v>
      </c>
      <c r="O7937" t="s">
        <v>59096</v>
      </c>
    </row>
    <row r="7938" spans="1:17" x14ac:dyDescent="0.3">
      <c r="A7938" t="s">
        <v>59097</v>
      </c>
      <c r="B7938" t="s">
        <v>4226</v>
      </c>
      <c r="D7938" t="s">
        <v>59098</v>
      </c>
      <c r="E7938" t="s">
        <v>42573</v>
      </c>
      <c r="F7938" t="s">
        <v>59099</v>
      </c>
      <c r="G7938" t="s">
        <v>3917</v>
      </c>
      <c r="H7938">
        <v>83.202299999999994</v>
      </c>
      <c r="I7938">
        <v>36.200000000000003</v>
      </c>
      <c r="K7938" t="s">
        <v>59100</v>
      </c>
      <c r="L7938">
        <v>18905</v>
      </c>
      <c r="M7938">
        <v>0</v>
      </c>
      <c r="N7938" t="s">
        <v>10565</v>
      </c>
      <c r="O7938" t="s">
        <v>59101</v>
      </c>
    </row>
    <row r="7939" spans="1:17" x14ac:dyDescent="0.3">
      <c r="A7939" t="s">
        <v>59102</v>
      </c>
      <c r="B7939" t="s">
        <v>4226</v>
      </c>
      <c r="D7939" t="s">
        <v>59103</v>
      </c>
      <c r="E7939" t="s">
        <v>42573</v>
      </c>
      <c r="F7939" t="s">
        <v>59104</v>
      </c>
      <c r="G7939" t="s">
        <v>3917</v>
      </c>
      <c r="H7939">
        <v>266.58499999999998</v>
      </c>
      <c r="I7939">
        <v>35.1</v>
      </c>
      <c r="K7939" t="s">
        <v>59105</v>
      </c>
      <c r="L7939">
        <v>37758</v>
      </c>
      <c r="M7939">
        <v>0</v>
      </c>
      <c r="N7939" t="s">
        <v>10565</v>
      </c>
      <c r="O7939" t="s">
        <v>59106</v>
      </c>
    </row>
    <row r="7940" spans="1:17" x14ac:dyDescent="0.3">
      <c r="A7940" t="s">
        <v>59107</v>
      </c>
      <c r="B7940" t="s">
        <v>4226</v>
      </c>
      <c r="D7940" t="s">
        <v>59108</v>
      </c>
      <c r="E7940" t="s">
        <v>42573</v>
      </c>
      <c r="F7940" t="s">
        <v>59109</v>
      </c>
      <c r="G7940" t="s">
        <v>3917</v>
      </c>
      <c r="H7940">
        <v>275.185</v>
      </c>
      <c r="I7940">
        <v>35.1</v>
      </c>
      <c r="K7940" t="s">
        <v>59110</v>
      </c>
      <c r="L7940">
        <v>46900</v>
      </c>
      <c r="M7940">
        <v>0</v>
      </c>
      <c r="N7940" t="s">
        <v>10565</v>
      </c>
      <c r="O7940" t="s">
        <v>59111</v>
      </c>
    </row>
    <row r="7941" spans="1:17" x14ac:dyDescent="0.3">
      <c r="A7941" t="s">
        <v>59112</v>
      </c>
      <c r="B7941" t="s">
        <v>4226</v>
      </c>
      <c r="D7941" t="s">
        <v>59113</v>
      </c>
      <c r="E7941" t="s">
        <v>42573</v>
      </c>
      <c r="F7941" t="s">
        <v>59114</v>
      </c>
      <c r="G7941" t="s">
        <v>3917</v>
      </c>
      <c r="H7941">
        <v>118.474</v>
      </c>
      <c r="I7941">
        <v>40</v>
      </c>
      <c r="K7941" t="s">
        <v>59115</v>
      </c>
      <c r="L7941">
        <v>22316</v>
      </c>
      <c r="M7941">
        <v>0</v>
      </c>
      <c r="N7941" t="s">
        <v>10565</v>
      </c>
      <c r="O7941" t="s">
        <v>59116</v>
      </c>
    </row>
    <row r="7942" spans="1:17" x14ac:dyDescent="0.3">
      <c r="A7942" t="s">
        <v>59117</v>
      </c>
      <c r="B7942" t="s">
        <v>4226</v>
      </c>
      <c r="D7942" t="s">
        <v>59118</v>
      </c>
      <c r="E7942" t="s">
        <v>42573</v>
      </c>
      <c r="F7942" t="s">
        <v>59119</v>
      </c>
      <c r="G7942" t="s">
        <v>3917</v>
      </c>
      <c r="H7942">
        <v>176.55</v>
      </c>
      <c r="I7942">
        <v>32.5</v>
      </c>
      <c r="K7942" t="s">
        <v>59120</v>
      </c>
      <c r="L7942">
        <v>23351</v>
      </c>
      <c r="M7942">
        <v>0</v>
      </c>
      <c r="N7942" t="s">
        <v>10565</v>
      </c>
      <c r="O7942" t="s">
        <v>59121</v>
      </c>
    </row>
    <row r="7943" spans="1:17" x14ac:dyDescent="0.3">
      <c r="A7943" t="s">
        <v>59122</v>
      </c>
      <c r="B7943" t="s">
        <v>3984</v>
      </c>
      <c r="C7943" t="s">
        <v>59123</v>
      </c>
      <c r="D7943" t="s">
        <v>59124</v>
      </c>
      <c r="E7943" t="s">
        <v>59125</v>
      </c>
      <c r="F7943" t="s">
        <v>59126</v>
      </c>
      <c r="G7943" t="s">
        <v>3917</v>
      </c>
      <c r="H7943">
        <v>51.905000000000001</v>
      </c>
      <c r="I7943">
        <v>51.4</v>
      </c>
      <c r="K7943" t="s">
        <v>59127</v>
      </c>
      <c r="L7943">
        <v>870</v>
      </c>
      <c r="M7943">
        <v>0</v>
      </c>
      <c r="N7943" t="s">
        <v>10060</v>
      </c>
      <c r="O7943" t="s">
        <v>59128</v>
      </c>
    </row>
    <row r="7944" spans="1:17" x14ac:dyDescent="0.3">
      <c r="A7944" t="s">
        <v>59129</v>
      </c>
      <c r="B7944" t="s">
        <v>4367</v>
      </c>
      <c r="C7944" t="s">
        <v>59130</v>
      </c>
      <c r="D7944" t="s">
        <v>59131</v>
      </c>
      <c r="E7944" t="s">
        <v>59132</v>
      </c>
      <c r="F7944" t="s">
        <v>59133</v>
      </c>
      <c r="G7944" t="s">
        <v>3917</v>
      </c>
      <c r="H7944">
        <v>636.36900000000003</v>
      </c>
      <c r="I7944">
        <v>36.299999999999997</v>
      </c>
      <c r="K7944" t="s">
        <v>59134</v>
      </c>
      <c r="L7944">
        <v>1948</v>
      </c>
      <c r="M7944">
        <v>0</v>
      </c>
      <c r="N7944" t="s">
        <v>17435</v>
      </c>
      <c r="O7944" t="s">
        <v>59135</v>
      </c>
    </row>
    <row r="7945" spans="1:17" x14ac:dyDescent="0.3">
      <c r="A7945" t="s">
        <v>59136</v>
      </c>
      <c r="B7945" t="s">
        <v>3984</v>
      </c>
      <c r="C7945" t="s">
        <v>59137</v>
      </c>
      <c r="D7945" t="s">
        <v>59138</v>
      </c>
      <c r="E7945" t="s">
        <v>58965</v>
      </c>
      <c r="F7945" t="s">
        <v>59139</v>
      </c>
      <c r="G7945" t="s">
        <v>3917</v>
      </c>
      <c r="H7945">
        <v>35.080800000000004</v>
      </c>
      <c r="I7945">
        <v>48.2</v>
      </c>
      <c r="K7945" t="s">
        <v>59140</v>
      </c>
      <c r="L7945">
        <v>875</v>
      </c>
      <c r="M7945">
        <v>0</v>
      </c>
      <c r="N7945" t="s">
        <v>17435</v>
      </c>
      <c r="O7945" t="s">
        <v>59141</v>
      </c>
    </row>
    <row r="7946" spans="1:17" x14ac:dyDescent="0.3">
      <c r="A7946" t="s">
        <v>59142</v>
      </c>
      <c r="B7946" t="s">
        <v>3984</v>
      </c>
      <c r="C7946" t="s">
        <v>59143</v>
      </c>
      <c r="D7946" t="s">
        <v>59144</v>
      </c>
      <c r="E7946" t="s">
        <v>58965</v>
      </c>
      <c r="F7946" t="s">
        <v>59145</v>
      </c>
      <c r="G7946" t="s">
        <v>3917</v>
      </c>
      <c r="H7946">
        <v>30.431000000000001</v>
      </c>
      <c r="I7946">
        <v>50.4</v>
      </c>
      <c r="K7946" t="s">
        <v>59146</v>
      </c>
      <c r="L7946">
        <v>105</v>
      </c>
      <c r="M7946">
        <v>0</v>
      </c>
      <c r="N7946" t="s">
        <v>17435</v>
      </c>
      <c r="O7946" t="s">
        <v>59147</v>
      </c>
    </row>
    <row r="7947" spans="1:17" x14ac:dyDescent="0.3">
      <c r="A7947" t="s">
        <v>59148</v>
      </c>
      <c r="B7947" t="s">
        <v>3984</v>
      </c>
      <c r="C7947" t="s">
        <v>59149</v>
      </c>
      <c r="D7947" t="s">
        <v>59150</v>
      </c>
      <c r="E7947" t="s">
        <v>59151</v>
      </c>
      <c r="F7947" t="s">
        <v>59152</v>
      </c>
      <c r="G7947" t="s">
        <v>3917</v>
      </c>
      <c r="H7947">
        <v>62.235500000000002</v>
      </c>
      <c r="I7947">
        <v>45.8</v>
      </c>
      <c r="K7947" t="s">
        <v>59153</v>
      </c>
      <c r="L7947">
        <v>7454</v>
      </c>
      <c r="M7947">
        <v>5417</v>
      </c>
      <c r="N7947" t="s">
        <v>17435</v>
      </c>
      <c r="O7947" t="s">
        <v>59154</v>
      </c>
    </row>
    <row r="7948" spans="1:17" x14ac:dyDescent="0.3">
      <c r="A7948" t="s">
        <v>59155</v>
      </c>
      <c r="B7948" t="s">
        <v>3923</v>
      </c>
      <c r="C7948" t="s">
        <v>59156</v>
      </c>
      <c r="D7948" t="s">
        <v>59157</v>
      </c>
      <c r="E7948" t="s">
        <v>59158</v>
      </c>
      <c r="F7948" t="s">
        <v>59159</v>
      </c>
      <c r="G7948" t="s">
        <v>3906</v>
      </c>
      <c r="H7948">
        <v>210.39099999999999</v>
      </c>
      <c r="I7948">
        <v>35.802900000000001</v>
      </c>
      <c r="J7948" t="s">
        <v>59160</v>
      </c>
      <c r="K7948" t="s">
        <v>59161</v>
      </c>
      <c r="L7948">
        <v>10404</v>
      </c>
      <c r="M7948">
        <v>0</v>
      </c>
      <c r="N7948" t="s">
        <v>17435</v>
      </c>
      <c r="O7948" t="s">
        <v>59162</v>
      </c>
    </row>
    <row r="7949" spans="1:17" x14ac:dyDescent="0.3">
      <c r="A7949" t="s">
        <v>59163</v>
      </c>
      <c r="B7949" t="s">
        <v>3984</v>
      </c>
      <c r="C7949" t="s">
        <v>59164</v>
      </c>
      <c r="D7949" t="s">
        <v>59165</v>
      </c>
      <c r="E7949" t="s">
        <v>58965</v>
      </c>
      <c r="F7949" t="s">
        <v>59166</v>
      </c>
      <c r="G7949" t="s">
        <v>3917</v>
      </c>
      <c r="H7949">
        <v>68.790999999999997</v>
      </c>
      <c r="I7949">
        <v>49.2</v>
      </c>
      <c r="K7949" t="s">
        <v>59167</v>
      </c>
      <c r="L7949">
        <v>893</v>
      </c>
      <c r="M7949">
        <v>0</v>
      </c>
      <c r="N7949" t="s">
        <v>59168</v>
      </c>
      <c r="O7949" t="s">
        <v>59169</v>
      </c>
    </row>
    <row r="7950" spans="1:17" x14ac:dyDescent="0.3">
      <c r="A7950" t="s">
        <v>59170</v>
      </c>
      <c r="B7950" t="s">
        <v>3984</v>
      </c>
      <c r="C7950" t="s">
        <v>59171</v>
      </c>
      <c r="D7950" t="s">
        <v>59172</v>
      </c>
      <c r="E7950" t="s">
        <v>58965</v>
      </c>
      <c r="F7950" t="s">
        <v>59173</v>
      </c>
      <c r="G7950" t="s">
        <v>3917</v>
      </c>
      <c r="H7950">
        <v>32.753999999999998</v>
      </c>
      <c r="I7950">
        <v>52.1</v>
      </c>
      <c r="K7950" t="s">
        <v>59174</v>
      </c>
      <c r="L7950">
        <v>182</v>
      </c>
      <c r="M7950">
        <v>0</v>
      </c>
      <c r="N7950" t="s">
        <v>10565</v>
      </c>
      <c r="O7950" t="s">
        <v>59175</v>
      </c>
    </row>
    <row r="7951" spans="1:17" x14ac:dyDescent="0.3">
      <c r="A7951" t="s">
        <v>59176</v>
      </c>
      <c r="B7951" t="s">
        <v>3984</v>
      </c>
      <c r="C7951" t="s">
        <v>59177</v>
      </c>
      <c r="D7951" t="s">
        <v>59178</v>
      </c>
      <c r="E7951" t="s">
        <v>58965</v>
      </c>
      <c r="F7951" t="s">
        <v>59179</v>
      </c>
      <c r="G7951" t="s">
        <v>3917</v>
      </c>
      <c r="H7951">
        <v>14.0756</v>
      </c>
      <c r="I7951">
        <v>35.700000000000003</v>
      </c>
      <c r="K7951" t="s">
        <v>59180</v>
      </c>
      <c r="L7951">
        <v>80</v>
      </c>
      <c r="M7951">
        <v>0</v>
      </c>
      <c r="N7951" t="s">
        <v>10565</v>
      </c>
      <c r="O7951" t="s">
        <v>59181</v>
      </c>
      <c r="Q7951">
        <v>25</v>
      </c>
    </row>
    <row r="7952" spans="1:17" x14ac:dyDescent="0.3">
      <c r="A7952" t="s">
        <v>59182</v>
      </c>
      <c r="B7952" t="s">
        <v>3984</v>
      </c>
      <c r="C7952" t="s">
        <v>59183</v>
      </c>
      <c r="D7952" t="s">
        <v>59184</v>
      </c>
      <c r="E7952" t="s">
        <v>58965</v>
      </c>
      <c r="F7952" t="s">
        <v>59185</v>
      </c>
      <c r="G7952" t="s">
        <v>3917</v>
      </c>
      <c r="H7952">
        <v>25.817599999999999</v>
      </c>
      <c r="I7952">
        <v>54.7</v>
      </c>
      <c r="K7952" t="s">
        <v>59186</v>
      </c>
      <c r="L7952">
        <v>89</v>
      </c>
      <c r="M7952">
        <v>0</v>
      </c>
      <c r="N7952" t="s">
        <v>10565</v>
      </c>
      <c r="O7952" t="s">
        <v>59187</v>
      </c>
    </row>
    <row r="7953" spans="1:17" x14ac:dyDescent="0.3">
      <c r="A7953" t="s">
        <v>59188</v>
      </c>
      <c r="B7953" t="s">
        <v>3984</v>
      </c>
      <c r="C7953" t="s">
        <v>59189</v>
      </c>
      <c r="D7953" t="s">
        <v>59190</v>
      </c>
      <c r="E7953" t="s">
        <v>59191</v>
      </c>
      <c r="F7953" t="s">
        <v>59192</v>
      </c>
      <c r="G7953" t="s">
        <v>3917</v>
      </c>
      <c r="H7953">
        <v>27.436499999999999</v>
      </c>
      <c r="I7953">
        <v>55.3</v>
      </c>
      <c r="K7953" t="s">
        <v>59193</v>
      </c>
      <c r="L7953">
        <v>381</v>
      </c>
      <c r="M7953">
        <v>0</v>
      </c>
      <c r="N7953" t="s">
        <v>10565</v>
      </c>
      <c r="O7953" t="s">
        <v>59194</v>
      </c>
    </row>
    <row r="7954" spans="1:17" x14ac:dyDescent="0.3">
      <c r="A7954" t="s">
        <v>59195</v>
      </c>
      <c r="B7954" t="s">
        <v>3923</v>
      </c>
      <c r="D7954" t="s">
        <v>59196</v>
      </c>
      <c r="E7954" t="s">
        <v>59197</v>
      </c>
      <c r="F7954" t="s">
        <v>59198</v>
      </c>
      <c r="G7954" t="s">
        <v>3989</v>
      </c>
      <c r="H7954">
        <v>388.29300000000001</v>
      </c>
      <c r="I7954">
        <v>33.4</v>
      </c>
      <c r="K7954" t="s">
        <v>59199</v>
      </c>
      <c r="L7954">
        <v>1664</v>
      </c>
      <c r="M7954">
        <v>0</v>
      </c>
      <c r="N7954" t="s">
        <v>10565</v>
      </c>
      <c r="O7954" t="s">
        <v>59200</v>
      </c>
    </row>
    <row r="7955" spans="1:17" x14ac:dyDescent="0.3">
      <c r="A7955" t="s">
        <v>59201</v>
      </c>
      <c r="B7955" t="s">
        <v>3912</v>
      </c>
      <c r="C7955" t="s">
        <v>59202</v>
      </c>
      <c r="D7955" t="s">
        <v>59203</v>
      </c>
      <c r="E7955" t="s">
        <v>59204</v>
      </c>
      <c r="F7955" t="s">
        <v>59205</v>
      </c>
      <c r="G7955" t="s">
        <v>3917</v>
      </c>
      <c r="H7955">
        <v>24.2378</v>
      </c>
      <c r="I7955">
        <v>57.2</v>
      </c>
      <c r="K7955" t="s">
        <v>59206</v>
      </c>
      <c r="L7955">
        <v>69</v>
      </c>
      <c r="M7955">
        <v>8272</v>
      </c>
      <c r="N7955" t="s">
        <v>59168</v>
      </c>
      <c r="O7955" t="s">
        <v>59207</v>
      </c>
    </row>
    <row r="7956" spans="1:17" x14ac:dyDescent="0.3">
      <c r="A7956" t="s">
        <v>59208</v>
      </c>
      <c r="B7956" t="s">
        <v>3912</v>
      </c>
      <c r="C7956" t="s">
        <v>59209</v>
      </c>
      <c r="D7956" t="s">
        <v>59210</v>
      </c>
      <c r="E7956" t="s">
        <v>59211</v>
      </c>
      <c r="F7956" t="s">
        <v>59212</v>
      </c>
      <c r="G7956" t="s">
        <v>3989</v>
      </c>
      <c r="H7956">
        <v>76.219399999999993</v>
      </c>
      <c r="I7956">
        <v>47.4</v>
      </c>
      <c r="K7956" t="s">
        <v>59213</v>
      </c>
      <c r="L7956">
        <v>94</v>
      </c>
      <c r="M7956">
        <v>19514</v>
      </c>
      <c r="N7956" t="s">
        <v>59168</v>
      </c>
      <c r="O7956" t="s">
        <v>59214</v>
      </c>
    </row>
    <row r="7957" spans="1:17" x14ac:dyDescent="0.3">
      <c r="A7957" t="s">
        <v>59215</v>
      </c>
      <c r="B7957" t="s">
        <v>3984</v>
      </c>
      <c r="C7957" t="s">
        <v>59216</v>
      </c>
      <c r="D7957" t="s">
        <v>59217</v>
      </c>
      <c r="E7957" t="s">
        <v>58965</v>
      </c>
      <c r="F7957" t="s">
        <v>59218</v>
      </c>
      <c r="G7957" t="s">
        <v>3917</v>
      </c>
      <c r="H7957">
        <v>31.813800000000001</v>
      </c>
      <c r="I7957">
        <v>43.4</v>
      </c>
      <c r="K7957" t="s">
        <v>59219</v>
      </c>
      <c r="L7957">
        <v>581</v>
      </c>
      <c r="M7957">
        <v>0</v>
      </c>
      <c r="N7957" t="s">
        <v>59168</v>
      </c>
      <c r="O7957" t="s">
        <v>59220</v>
      </c>
    </row>
    <row r="7958" spans="1:17" x14ac:dyDescent="0.3">
      <c r="A7958" t="s">
        <v>59221</v>
      </c>
      <c r="B7958" t="s">
        <v>3984</v>
      </c>
      <c r="C7958" t="s">
        <v>59222</v>
      </c>
      <c r="D7958" t="s">
        <v>59223</v>
      </c>
      <c r="E7958" t="s">
        <v>58965</v>
      </c>
      <c r="F7958" t="s">
        <v>59224</v>
      </c>
      <c r="G7958" t="s">
        <v>3917</v>
      </c>
      <c r="H7958">
        <v>1.0867500000000001</v>
      </c>
      <c r="I7958">
        <v>54.2</v>
      </c>
      <c r="K7958" t="s">
        <v>59225</v>
      </c>
      <c r="L7958">
        <v>753</v>
      </c>
      <c r="M7958">
        <v>0</v>
      </c>
      <c r="N7958" t="s">
        <v>59168</v>
      </c>
      <c r="O7958" t="s">
        <v>59226</v>
      </c>
    </row>
    <row r="7959" spans="1:17" x14ac:dyDescent="0.3">
      <c r="A7959" t="s">
        <v>59227</v>
      </c>
      <c r="B7959" t="s">
        <v>3984</v>
      </c>
      <c r="C7959" t="s">
        <v>59228</v>
      </c>
      <c r="D7959" t="s">
        <v>59229</v>
      </c>
      <c r="E7959" t="s">
        <v>58965</v>
      </c>
      <c r="F7959" t="s">
        <v>59230</v>
      </c>
      <c r="G7959" t="s">
        <v>3917</v>
      </c>
      <c r="H7959">
        <v>45.825299999999999</v>
      </c>
      <c r="I7959">
        <v>48.8</v>
      </c>
      <c r="K7959" t="s">
        <v>59231</v>
      </c>
      <c r="L7959">
        <v>927</v>
      </c>
      <c r="M7959">
        <v>0</v>
      </c>
      <c r="N7959" t="s">
        <v>59168</v>
      </c>
      <c r="O7959" t="s">
        <v>59232</v>
      </c>
    </row>
    <row r="7960" spans="1:17" x14ac:dyDescent="0.3">
      <c r="A7960" t="s">
        <v>59233</v>
      </c>
      <c r="B7960" t="s">
        <v>3984</v>
      </c>
      <c r="C7960" t="s">
        <v>59234</v>
      </c>
      <c r="D7960" t="s">
        <v>59235</v>
      </c>
      <c r="E7960" t="s">
        <v>58965</v>
      </c>
      <c r="F7960" t="s">
        <v>59236</v>
      </c>
      <c r="G7960" t="s">
        <v>3917</v>
      </c>
      <c r="H7960">
        <v>22.8673</v>
      </c>
      <c r="I7960">
        <v>50.6</v>
      </c>
      <c r="K7960" t="s">
        <v>59237</v>
      </c>
      <c r="L7960">
        <v>7378</v>
      </c>
      <c r="M7960">
        <v>0</v>
      </c>
      <c r="N7960" t="s">
        <v>59168</v>
      </c>
      <c r="O7960" t="s">
        <v>59238</v>
      </c>
    </row>
    <row r="7961" spans="1:17" x14ac:dyDescent="0.3">
      <c r="A7961" t="s">
        <v>59239</v>
      </c>
      <c r="B7961" t="s">
        <v>3923</v>
      </c>
      <c r="C7961" t="s">
        <v>59240</v>
      </c>
      <c r="D7961" t="s">
        <v>59241</v>
      </c>
      <c r="E7961" t="s">
        <v>59242</v>
      </c>
      <c r="F7961" t="s">
        <v>59243</v>
      </c>
      <c r="G7961" t="s">
        <v>3906</v>
      </c>
      <c r="H7961">
        <v>667.21299999999997</v>
      </c>
      <c r="I7961">
        <v>32.936500000000002</v>
      </c>
      <c r="J7961" t="s">
        <v>59244</v>
      </c>
      <c r="K7961" t="s">
        <v>59245</v>
      </c>
      <c r="L7961">
        <v>109</v>
      </c>
      <c r="M7961">
        <v>0</v>
      </c>
      <c r="N7961" t="s">
        <v>13576</v>
      </c>
      <c r="O7961" t="s">
        <v>59246</v>
      </c>
    </row>
    <row r="7962" spans="1:17" x14ac:dyDescent="0.3">
      <c r="A7962" t="s">
        <v>59247</v>
      </c>
      <c r="B7962" t="s">
        <v>3923</v>
      </c>
      <c r="C7962">
        <v>21027</v>
      </c>
      <c r="D7962" t="s">
        <v>59248</v>
      </c>
      <c r="E7962" t="s">
        <v>59249</v>
      </c>
      <c r="F7962" t="s">
        <v>59250</v>
      </c>
      <c r="G7962" t="s">
        <v>3906</v>
      </c>
      <c r="H7962">
        <v>197.96600000000001</v>
      </c>
      <c r="I7962">
        <v>35.060699999999997</v>
      </c>
      <c r="J7962" t="s">
        <v>59251</v>
      </c>
      <c r="K7962" t="s">
        <v>59252</v>
      </c>
      <c r="L7962">
        <v>821</v>
      </c>
      <c r="M7962">
        <v>0</v>
      </c>
      <c r="N7962" t="s">
        <v>13576</v>
      </c>
      <c r="O7962" t="s">
        <v>59253</v>
      </c>
    </row>
    <row r="7963" spans="1:17" x14ac:dyDescent="0.3">
      <c r="A7963" t="s">
        <v>512</v>
      </c>
      <c r="B7963" t="s">
        <v>3984</v>
      </c>
      <c r="C7963" t="s">
        <v>59254</v>
      </c>
      <c r="D7963" t="s">
        <v>59255</v>
      </c>
      <c r="E7963" t="s">
        <v>59256</v>
      </c>
      <c r="F7963" t="s">
        <v>59257</v>
      </c>
      <c r="G7963" t="s">
        <v>3917</v>
      </c>
      <c r="H7963">
        <v>29.672699999999999</v>
      </c>
      <c r="I7963">
        <v>49.3</v>
      </c>
      <c r="K7963" t="s">
        <v>59258</v>
      </c>
      <c r="L7963">
        <v>38</v>
      </c>
      <c r="M7963">
        <v>0</v>
      </c>
      <c r="N7963" t="s">
        <v>13792</v>
      </c>
      <c r="O7963" t="s">
        <v>59259</v>
      </c>
      <c r="Q7963">
        <v>24</v>
      </c>
    </row>
    <row r="7964" spans="1:17" x14ac:dyDescent="0.3">
      <c r="A7964" t="s">
        <v>59260</v>
      </c>
      <c r="B7964" t="s">
        <v>3984</v>
      </c>
      <c r="C7964" t="s">
        <v>59261</v>
      </c>
      <c r="D7964" t="s">
        <v>59262</v>
      </c>
      <c r="E7964" t="s">
        <v>30063</v>
      </c>
      <c r="F7964" t="s">
        <v>59263</v>
      </c>
      <c r="G7964" t="s">
        <v>3917</v>
      </c>
      <c r="H7964">
        <v>44.991300000000003</v>
      </c>
      <c r="I7964">
        <v>48.8</v>
      </c>
      <c r="K7964" t="s">
        <v>59264</v>
      </c>
      <c r="L7964">
        <v>1585</v>
      </c>
      <c r="M7964">
        <v>0</v>
      </c>
      <c r="N7964" t="s">
        <v>13792</v>
      </c>
      <c r="O7964" t="s">
        <v>59265</v>
      </c>
    </row>
    <row r="7965" spans="1:17" x14ac:dyDescent="0.3">
      <c r="A7965" t="s">
        <v>59266</v>
      </c>
      <c r="B7965" t="s">
        <v>3984</v>
      </c>
      <c r="C7965" t="s">
        <v>59267</v>
      </c>
      <c r="D7965" t="s">
        <v>59268</v>
      </c>
      <c r="E7965" t="s">
        <v>59269</v>
      </c>
      <c r="F7965" t="s">
        <v>59270</v>
      </c>
      <c r="G7965" t="s">
        <v>3989</v>
      </c>
      <c r="H7965">
        <v>48.7258</v>
      </c>
      <c r="I7965">
        <v>43.7</v>
      </c>
      <c r="K7965" t="s">
        <v>59271</v>
      </c>
      <c r="L7965">
        <v>3729</v>
      </c>
      <c r="M7965">
        <v>0</v>
      </c>
      <c r="N7965" t="s">
        <v>13792</v>
      </c>
      <c r="O7965" t="s">
        <v>59272</v>
      </c>
    </row>
    <row r="7966" spans="1:17" x14ac:dyDescent="0.3">
      <c r="A7966" t="s">
        <v>59273</v>
      </c>
      <c r="B7966" t="s">
        <v>4443</v>
      </c>
      <c r="C7966" t="s">
        <v>59274</v>
      </c>
      <c r="D7966" t="s">
        <v>59275</v>
      </c>
      <c r="E7966" t="s">
        <v>14553</v>
      </c>
      <c r="F7966" t="s">
        <v>59276</v>
      </c>
      <c r="G7966" t="s">
        <v>3917</v>
      </c>
      <c r="H7966">
        <v>2183.2399999999998</v>
      </c>
      <c r="I7966">
        <v>41.3</v>
      </c>
      <c r="K7966" t="s">
        <v>59277</v>
      </c>
      <c r="L7966">
        <v>583570</v>
      </c>
      <c r="M7966">
        <v>0</v>
      </c>
      <c r="N7966" t="s">
        <v>13792</v>
      </c>
      <c r="O7966" t="s">
        <v>59278</v>
      </c>
    </row>
    <row r="7967" spans="1:17" x14ac:dyDescent="0.3">
      <c r="A7967" t="s">
        <v>59279</v>
      </c>
      <c r="B7967" t="s">
        <v>4443</v>
      </c>
      <c r="C7967" t="s">
        <v>59280</v>
      </c>
      <c r="D7967" t="s">
        <v>59281</v>
      </c>
      <c r="E7967" t="s">
        <v>14553</v>
      </c>
      <c r="F7967" t="s">
        <v>59282</v>
      </c>
      <c r="G7967" t="s">
        <v>3917</v>
      </c>
      <c r="H7967">
        <v>2183.38</v>
      </c>
      <c r="I7967">
        <v>41.3</v>
      </c>
      <c r="K7967" t="s">
        <v>59283</v>
      </c>
      <c r="L7967">
        <v>14193</v>
      </c>
      <c r="M7967">
        <v>0</v>
      </c>
      <c r="N7967" t="s">
        <v>13792</v>
      </c>
      <c r="O7967" t="s">
        <v>59284</v>
      </c>
    </row>
    <row r="7968" spans="1:17" x14ac:dyDescent="0.3">
      <c r="A7968" t="s">
        <v>59285</v>
      </c>
      <c r="B7968" t="s">
        <v>4443</v>
      </c>
      <c r="C7968" t="s">
        <v>59286</v>
      </c>
      <c r="D7968" t="s">
        <v>59287</v>
      </c>
      <c r="E7968" t="s">
        <v>14553</v>
      </c>
      <c r="F7968" t="s">
        <v>59288</v>
      </c>
      <c r="G7968" t="s">
        <v>3917</v>
      </c>
      <c r="H7968">
        <v>2257.8000000000002</v>
      </c>
      <c r="I7968">
        <v>40.700000000000003</v>
      </c>
      <c r="K7968" t="s">
        <v>59289</v>
      </c>
      <c r="L7968">
        <v>30953</v>
      </c>
      <c r="M7968">
        <v>0</v>
      </c>
      <c r="N7968" t="s">
        <v>13792</v>
      </c>
      <c r="O7968" t="s">
        <v>59290</v>
      </c>
    </row>
    <row r="7969" spans="1:15" x14ac:dyDescent="0.3">
      <c r="A7969" t="s">
        <v>59291</v>
      </c>
      <c r="B7969" t="s">
        <v>4347</v>
      </c>
      <c r="C7969" t="s">
        <v>59292</v>
      </c>
      <c r="D7969" t="s">
        <v>59293</v>
      </c>
      <c r="E7969" t="s">
        <v>59294</v>
      </c>
      <c r="F7969" t="s">
        <v>59295</v>
      </c>
      <c r="G7969" t="s">
        <v>3917</v>
      </c>
      <c r="H7969">
        <v>21.297599999999999</v>
      </c>
      <c r="I7969">
        <v>58.6</v>
      </c>
      <c r="K7969" t="s">
        <v>59296</v>
      </c>
      <c r="L7969">
        <v>1620</v>
      </c>
      <c r="M7969">
        <v>0</v>
      </c>
      <c r="N7969" t="s">
        <v>8543</v>
      </c>
      <c r="O7969" t="s">
        <v>59297</v>
      </c>
    </row>
    <row r="7970" spans="1:15" x14ac:dyDescent="0.3">
      <c r="A7970" t="s">
        <v>59298</v>
      </c>
      <c r="B7970" t="s">
        <v>3984</v>
      </c>
      <c r="C7970" t="s">
        <v>59299</v>
      </c>
      <c r="D7970" t="s">
        <v>59300</v>
      </c>
      <c r="E7970" t="s">
        <v>59301</v>
      </c>
      <c r="F7970" t="s">
        <v>59302</v>
      </c>
      <c r="G7970" t="s">
        <v>3989</v>
      </c>
      <c r="H7970">
        <v>25.501799999999999</v>
      </c>
      <c r="I7970">
        <v>51.1</v>
      </c>
      <c r="K7970" t="s">
        <v>59303</v>
      </c>
      <c r="L7970">
        <v>178</v>
      </c>
      <c r="M7970">
        <v>9935</v>
      </c>
      <c r="N7970" t="s">
        <v>7353</v>
      </c>
      <c r="O7970" t="s">
        <v>59304</v>
      </c>
    </row>
    <row r="7971" spans="1:15" x14ac:dyDescent="0.3">
      <c r="A7971" t="s">
        <v>59305</v>
      </c>
      <c r="B7971" t="s">
        <v>3984</v>
      </c>
      <c r="C7971" t="s">
        <v>59306</v>
      </c>
      <c r="D7971" t="s">
        <v>59307</v>
      </c>
      <c r="E7971" t="s">
        <v>59308</v>
      </c>
      <c r="F7971" t="s">
        <v>59309</v>
      </c>
      <c r="G7971" t="s">
        <v>3989</v>
      </c>
      <c r="H7971">
        <v>50.566699999999997</v>
      </c>
      <c r="I7971">
        <v>38</v>
      </c>
      <c r="K7971" t="s">
        <v>59310</v>
      </c>
      <c r="L7971">
        <v>52</v>
      </c>
      <c r="M7971">
        <v>0</v>
      </c>
      <c r="N7971" t="s">
        <v>7353</v>
      </c>
      <c r="O7971" t="s">
        <v>59311</v>
      </c>
    </row>
    <row r="7972" spans="1:15" x14ac:dyDescent="0.3">
      <c r="A7972" t="s">
        <v>59312</v>
      </c>
      <c r="B7972" t="s">
        <v>3984</v>
      </c>
      <c r="C7972" t="s">
        <v>59313</v>
      </c>
      <c r="D7972" t="s">
        <v>59314</v>
      </c>
      <c r="E7972" t="s">
        <v>32158</v>
      </c>
      <c r="F7972" t="s">
        <v>59315</v>
      </c>
      <c r="G7972" t="s">
        <v>3917</v>
      </c>
      <c r="H7972">
        <v>35.1965</v>
      </c>
      <c r="I7972">
        <v>53.3</v>
      </c>
      <c r="K7972" t="s">
        <v>59316</v>
      </c>
      <c r="L7972">
        <v>51</v>
      </c>
      <c r="M7972">
        <v>0</v>
      </c>
      <c r="N7972" t="s">
        <v>7353</v>
      </c>
      <c r="O7972" t="s">
        <v>59317</v>
      </c>
    </row>
    <row r="7973" spans="1:15" x14ac:dyDescent="0.3">
      <c r="A7973" t="s">
        <v>59318</v>
      </c>
      <c r="B7973" t="s">
        <v>3984</v>
      </c>
      <c r="C7973" t="s">
        <v>59319</v>
      </c>
      <c r="D7973" t="s">
        <v>59320</v>
      </c>
      <c r="E7973" t="s">
        <v>32158</v>
      </c>
      <c r="F7973" t="s">
        <v>59321</v>
      </c>
      <c r="G7973" t="s">
        <v>3917</v>
      </c>
      <c r="H7973">
        <v>27.344799999999999</v>
      </c>
      <c r="I7973">
        <v>59.5</v>
      </c>
      <c r="K7973" t="s">
        <v>59322</v>
      </c>
      <c r="L7973">
        <v>125</v>
      </c>
      <c r="M7973">
        <v>0</v>
      </c>
      <c r="N7973" t="s">
        <v>7353</v>
      </c>
      <c r="O7973" t="s">
        <v>59323</v>
      </c>
    </row>
    <row r="7974" spans="1:15" x14ac:dyDescent="0.3">
      <c r="A7974" t="s">
        <v>59324</v>
      </c>
      <c r="B7974" t="s">
        <v>3984</v>
      </c>
      <c r="C7974" t="s">
        <v>59325</v>
      </c>
      <c r="D7974" t="s">
        <v>59326</v>
      </c>
      <c r="E7974" t="s">
        <v>32158</v>
      </c>
      <c r="F7974" t="s">
        <v>59327</v>
      </c>
      <c r="G7974" t="s">
        <v>3917</v>
      </c>
      <c r="H7974">
        <v>31.649799999999999</v>
      </c>
      <c r="I7974">
        <v>50.1</v>
      </c>
      <c r="K7974" t="s">
        <v>59328</v>
      </c>
      <c r="L7974">
        <v>490</v>
      </c>
      <c r="M7974">
        <v>0</v>
      </c>
      <c r="N7974" t="s">
        <v>7353</v>
      </c>
      <c r="O7974" t="s">
        <v>59329</v>
      </c>
    </row>
    <row r="7975" spans="1:15" x14ac:dyDescent="0.3">
      <c r="A7975" t="s">
        <v>59330</v>
      </c>
      <c r="B7975" t="s">
        <v>3984</v>
      </c>
      <c r="C7975" t="s">
        <v>59331</v>
      </c>
      <c r="D7975" t="s">
        <v>59332</v>
      </c>
      <c r="E7975" t="s">
        <v>32158</v>
      </c>
      <c r="F7975" t="s">
        <v>59333</v>
      </c>
      <c r="G7975" t="s">
        <v>3917</v>
      </c>
      <c r="H7975">
        <v>36.128700000000002</v>
      </c>
      <c r="I7975">
        <v>52.7</v>
      </c>
      <c r="K7975" t="s">
        <v>59334</v>
      </c>
      <c r="L7975">
        <v>92</v>
      </c>
      <c r="M7975">
        <v>0</v>
      </c>
      <c r="N7975" t="s">
        <v>7353</v>
      </c>
      <c r="O7975" t="s">
        <v>59335</v>
      </c>
    </row>
    <row r="7976" spans="1:15" x14ac:dyDescent="0.3">
      <c r="A7976" t="s">
        <v>59336</v>
      </c>
      <c r="B7976" t="s">
        <v>3984</v>
      </c>
      <c r="C7976" t="s">
        <v>59337</v>
      </c>
      <c r="D7976" t="s">
        <v>59338</v>
      </c>
      <c r="E7976" t="s">
        <v>32158</v>
      </c>
      <c r="F7976" t="s">
        <v>59339</v>
      </c>
      <c r="G7976" t="s">
        <v>3917</v>
      </c>
      <c r="H7976">
        <v>30.946000000000002</v>
      </c>
      <c r="I7976">
        <v>54.5</v>
      </c>
      <c r="K7976" t="s">
        <v>59340</v>
      </c>
      <c r="L7976">
        <v>120</v>
      </c>
      <c r="M7976">
        <v>0</v>
      </c>
      <c r="N7976" t="s">
        <v>7353</v>
      </c>
      <c r="O7976" t="s">
        <v>59341</v>
      </c>
    </row>
    <row r="7977" spans="1:15" x14ac:dyDescent="0.3">
      <c r="A7977" t="s">
        <v>59342</v>
      </c>
      <c r="B7977" t="s">
        <v>3984</v>
      </c>
      <c r="C7977" t="s">
        <v>59343</v>
      </c>
      <c r="D7977" t="s">
        <v>59344</v>
      </c>
      <c r="E7977" t="s">
        <v>32158</v>
      </c>
      <c r="F7977" t="s">
        <v>59345</v>
      </c>
      <c r="G7977" t="s">
        <v>3917</v>
      </c>
      <c r="H7977">
        <v>22.5426</v>
      </c>
      <c r="I7977">
        <v>65.3</v>
      </c>
      <c r="K7977" t="s">
        <v>59346</v>
      </c>
      <c r="L7977">
        <v>36</v>
      </c>
      <c r="M7977">
        <v>0</v>
      </c>
      <c r="N7977" t="s">
        <v>7353</v>
      </c>
      <c r="O7977" t="s">
        <v>59347</v>
      </c>
    </row>
    <row r="7978" spans="1:15" x14ac:dyDescent="0.3">
      <c r="A7978" t="s">
        <v>59348</v>
      </c>
      <c r="B7978" t="s">
        <v>3984</v>
      </c>
      <c r="C7978" t="s">
        <v>59349</v>
      </c>
      <c r="D7978" t="s">
        <v>59350</v>
      </c>
      <c r="E7978" t="s">
        <v>32158</v>
      </c>
      <c r="F7978" t="s">
        <v>59351</v>
      </c>
      <c r="G7978" t="s">
        <v>3917</v>
      </c>
      <c r="H7978">
        <v>32.659700000000001</v>
      </c>
      <c r="I7978">
        <v>57.9</v>
      </c>
      <c r="K7978" t="s">
        <v>59352</v>
      </c>
      <c r="L7978">
        <v>473</v>
      </c>
      <c r="M7978">
        <v>0</v>
      </c>
      <c r="N7978" t="s">
        <v>7353</v>
      </c>
      <c r="O7978" t="s">
        <v>59353</v>
      </c>
    </row>
    <row r="7979" spans="1:15" x14ac:dyDescent="0.3">
      <c r="A7979" t="s">
        <v>59354</v>
      </c>
      <c r="B7979" t="s">
        <v>3984</v>
      </c>
      <c r="C7979" t="s">
        <v>59355</v>
      </c>
      <c r="D7979" t="s">
        <v>59356</v>
      </c>
      <c r="E7979" t="s">
        <v>32158</v>
      </c>
      <c r="F7979" t="s">
        <v>59357</v>
      </c>
      <c r="G7979" t="s">
        <v>3917</v>
      </c>
      <c r="H7979">
        <v>27.555099999999999</v>
      </c>
      <c r="I7979">
        <v>57.1</v>
      </c>
      <c r="K7979" t="s">
        <v>59358</v>
      </c>
      <c r="L7979">
        <v>85</v>
      </c>
      <c r="M7979">
        <v>0</v>
      </c>
      <c r="N7979" t="s">
        <v>7353</v>
      </c>
      <c r="O7979" t="s">
        <v>59359</v>
      </c>
    </row>
    <row r="7980" spans="1:15" x14ac:dyDescent="0.3">
      <c r="A7980" t="s">
        <v>59360</v>
      </c>
      <c r="B7980" t="s">
        <v>3984</v>
      </c>
      <c r="C7980" t="s">
        <v>59361</v>
      </c>
      <c r="D7980" t="s">
        <v>59362</v>
      </c>
      <c r="E7980" t="s">
        <v>32158</v>
      </c>
      <c r="F7980" t="s">
        <v>59363</v>
      </c>
      <c r="G7980" t="s">
        <v>3917</v>
      </c>
      <c r="H7980">
        <v>23.804099999999998</v>
      </c>
      <c r="I7980">
        <v>57.9</v>
      </c>
      <c r="K7980" t="s">
        <v>59364</v>
      </c>
      <c r="L7980">
        <v>317</v>
      </c>
      <c r="M7980">
        <v>0</v>
      </c>
      <c r="N7980" t="s">
        <v>7353</v>
      </c>
      <c r="O7980" t="s">
        <v>59365</v>
      </c>
    </row>
    <row r="7981" spans="1:15" x14ac:dyDescent="0.3">
      <c r="A7981" t="s">
        <v>59366</v>
      </c>
      <c r="B7981" t="s">
        <v>3984</v>
      </c>
      <c r="C7981" t="s">
        <v>59367</v>
      </c>
      <c r="D7981" t="s">
        <v>59368</v>
      </c>
      <c r="E7981" t="s">
        <v>32158</v>
      </c>
      <c r="F7981" t="s">
        <v>59369</v>
      </c>
      <c r="G7981" t="s">
        <v>3917</v>
      </c>
      <c r="H7981">
        <v>28.054500000000001</v>
      </c>
      <c r="I7981">
        <v>54.6</v>
      </c>
      <c r="K7981" t="s">
        <v>59370</v>
      </c>
      <c r="L7981">
        <v>254</v>
      </c>
      <c r="M7981">
        <v>0</v>
      </c>
      <c r="N7981" t="s">
        <v>7353</v>
      </c>
      <c r="O7981" t="s">
        <v>59371</v>
      </c>
    </row>
    <row r="7982" spans="1:15" x14ac:dyDescent="0.3">
      <c r="A7982" t="s">
        <v>59372</v>
      </c>
      <c r="B7982" t="s">
        <v>3984</v>
      </c>
      <c r="C7982" t="s">
        <v>59373</v>
      </c>
      <c r="D7982" t="s">
        <v>59374</v>
      </c>
      <c r="E7982" t="s">
        <v>32158</v>
      </c>
      <c r="F7982" t="s">
        <v>59375</v>
      </c>
      <c r="G7982" t="s">
        <v>3917</v>
      </c>
      <c r="H7982">
        <v>24.020099999999999</v>
      </c>
      <c r="I7982">
        <v>55.5</v>
      </c>
      <c r="K7982" t="s">
        <v>59376</v>
      </c>
      <c r="L7982">
        <v>178</v>
      </c>
      <c r="M7982">
        <v>0</v>
      </c>
      <c r="N7982" t="s">
        <v>7353</v>
      </c>
      <c r="O7982" t="s">
        <v>59377</v>
      </c>
    </row>
    <row r="7983" spans="1:15" x14ac:dyDescent="0.3">
      <c r="A7983" t="s">
        <v>59378</v>
      </c>
      <c r="B7983" t="s">
        <v>3984</v>
      </c>
      <c r="C7983" t="s">
        <v>59379</v>
      </c>
      <c r="D7983" t="s">
        <v>59380</v>
      </c>
      <c r="E7983" t="s">
        <v>32158</v>
      </c>
      <c r="F7983" t="s">
        <v>59381</v>
      </c>
      <c r="G7983" t="s">
        <v>3917</v>
      </c>
      <c r="H7983">
        <v>23.6051</v>
      </c>
      <c r="I7983">
        <v>60.9</v>
      </c>
      <c r="K7983" t="s">
        <v>59382</v>
      </c>
      <c r="L7983">
        <v>117</v>
      </c>
      <c r="M7983">
        <v>0</v>
      </c>
      <c r="N7983" t="s">
        <v>7353</v>
      </c>
      <c r="O7983" t="s">
        <v>59383</v>
      </c>
    </row>
    <row r="7984" spans="1:15" x14ac:dyDescent="0.3">
      <c r="A7984" t="s">
        <v>59384</v>
      </c>
      <c r="B7984" t="s">
        <v>3984</v>
      </c>
      <c r="C7984" t="s">
        <v>59385</v>
      </c>
      <c r="D7984" t="s">
        <v>59386</v>
      </c>
      <c r="E7984" t="s">
        <v>32158</v>
      </c>
      <c r="F7984" t="s">
        <v>59387</v>
      </c>
      <c r="G7984" t="s">
        <v>3917</v>
      </c>
      <c r="H7984">
        <v>20.448699999999999</v>
      </c>
      <c r="I7984">
        <v>61.5</v>
      </c>
      <c r="K7984" t="s">
        <v>59388</v>
      </c>
      <c r="L7984">
        <v>79</v>
      </c>
      <c r="M7984">
        <v>0</v>
      </c>
      <c r="N7984" t="s">
        <v>7353</v>
      </c>
      <c r="O7984" t="s">
        <v>59389</v>
      </c>
    </row>
    <row r="7985" spans="1:15" x14ac:dyDescent="0.3">
      <c r="A7985" t="s">
        <v>59390</v>
      </c>
      <c r="B7985" t="s">
        <v>3923</v>
      </c>
      <c r="C7985" t="s">
        <v>59391</v>
      </c>
      <c r="D7985" t="s">
        <v>59392</v>
      </c>
      <c r="E7985" t="s">
        <v>59393</v>
      </c>
      <c r="F7985" t="s">
        <v>59394</v>
      </c>
      <c r="G7985" t="s">
        <v>3917</v>
      </c>
      <c r="H7985">
        <v>362.036</v>
      </c>
      <c r="I7985">
        <v>40.299999999999997</v>
      </c>
      <c r="K7985" t="s">
        <v>59395</v>
      </c>
      <c r="L7985">
        <v>3128</v>
      </c>
      <c r="M7985">
        <v>0</v>
      </c>
      <c r="N7985" t="s">
        <v>7353</v>
      </c>
      <c r="O7985" t="s">
        <v>59396</v>
      </c>
    </row>
    <row r="7986" spans="1:15" x14ac:dyDescent="0.3">
      <c r="A7986" t="s">
        <v>59397</v>
      </c>
      <c r="B7986" t="s">
        <v>4226</v>
      </c>
      <c r="C7986" t="s">
        <v>59398</v>
      </c>
      <c r="D7986" t="s">
        <v>59399</v>
      </c>
      <c r="E7986" t="s">
        <v>59400</v>
      </c>
      <c r="F7986" t="s">
        <v>59401</v>
      </c>
      <c r="G7986" t="s">
        <v>3906</v>
      </c>
      <c r="H7986">
        <v>480.81200000000001</v>
      </c>
      <c r="I7986">
        <v>30.2379</v>
      </c>
      <c r="J7986" t="s">
        <v>59402</v>
      </c>
      <c r="K7986" t="s">
        <v>59403</v>
      </c>
      <c r="L7986">
        <v>67</v>
      </c>
      <c r="M7986">
        <v>0</v>
      </c>
      <c r="N7986" t="s">
        <v>7353</v>
      </c>
      <c r="O7986" t="s">
        <v>59404</v>
      </c>
    </row>
    <row r="7987" spans="1:15" x14ac:dyDescent="0.3">
      <c r="A7987" t="s">
        <v>59405</v>
      </c>
      <c r="B7987" t="s">
        <v>4267</v>
      </c>
      <c r="C7987" t="s">
        <v>59406</v>
      </c>
      <c r="D7987" t="s">
        <v>59407</v>
      </c>
      <c r="E7987" t="s">
        <v>59408</v>
      </c>
      <c r="F7987" t="s">
        <v>59409</v>
      </c>
      <c r="G7987" t="s">
        <v>3989</v>
      </c>
      <c r="H7987">
        <v>40.8994</v>
      </c>
      <c r="I7987">
        <v>43.194499999999998</v>
      </c>
      <c r="J7987" t="s">
        <v>59410</v>
      </c>
      <c r="K7987" t="s">
        <v>59411</v>
      </c>
      <c r="L7987">
        <v>3583</v>
      </c>
      <c r="M7987">
        <v>3058</v>
      </c>
      <c r="N7987" t="s">
        <v>7353</v>
      </c>
      <c r="O7987" t="s">
        <v>59412</v>
      </c>
    </row>
    <row r="7988" spans="1:15" x14ac:dyDescent="0.3">
      <c r="A7988" t="s">
        <v>59413</v>
      </c>
      <c r="B7988" t="s">
        <v>4091</v>
      </c>
      <c r="C7988" t="s">
        <v>20482</v>
      </c>
      <c r="D7988" t="s">
        <v>59414</v>
      </c>
      <c r="E7988" t="s">
        <v>59415</v>
      </c>
      <c r="F7988" t="s">
        <v>59416</v>
      </c>
      <c r="G7988" t="s">
        <v>3917</v>
      </c>
      <c r="H7988">
        <v>8.8126599999999993</v>
      </c>
      <c r="I7988">
        <v>54.2</v>
      </c>
      <c r="K7988" t="s">
        <v>59417</v>
      </c>
      <c r="L7988">
        <v>787</v>
      </c>
      <c r="M7988">
        <v>8895</v>
      </c>
      <c r="N7988" t="s">
        <v>16151</v>
      </c>
      <c r="O7988" t="s">
        <v>59418</v>
      </c>
    </row>
    <row r="7989" spans="1:15" x14ac:dyDescent="0.3">
      <c r="A7989" t="s">
        <v>59419</v>
      </c>
      <c r="B7989" t="s">
        <v>4091</v>
      </c>
      <c r="C7989" t="s">
        <v>8111</v>
      </c>
      <c r="D7989" t="s">
        <v>59420</v>
      </c>
      <c r="E7989" t="s">
        <v>59415</v>
      </c>
      <c r="F7989" t="s">
        <v>59421</v>
      </c>
      <c r="G7989" t="s">
        <v>3917</v>
      </c>
      <c r="H7989">
        <v>9.0547799999999992</v>
      </c>
      <c r="I7989">
        <v>54.3</v>
      </c>
      <c r="K7989" t="s">
        <v>59422</v>
      </c>
      <c r="L7989">
        <v>933</v>
      </c>
      <c r="M7989">
        <v>9035</v>
      </c>
      <c r="N7989" t="s">
        <v>16151</v>
      </c>
      <c r="O7989" t="s">
        <v>59423</v>
      </c>
    </row>
    <row r="7990" spans="1:15" x14ac:dyDescent="0.3">
      <c r="A7990" t="s">
        <v>59424</v>
      </c>
      <c r="B7990" t="s">
        <v>4226</v>
      </c>
      <c r="C7990" t="s">
        <v>59425</v>
      </c>
      <c r="D7990" t="s">
        <v>59426</v>
      </c>
      <c r="E7990" t="s">
        <v>59427</v>
      </c>
      <c r="F7990" t="s">
        <v>59428</v>
      </c>
      <c r="G7990" t="s">
        <v>3989</v>
      </c>
      <c r="H7990">
        <v>170.66800000000001</v>
      </c>
      <c r="I7990">
        <v>38.200000000000003</v>
      </c>
      <c r="K7990" t="s">
        <v>59429</v>
      </c>
      <c r="L7990">
        <v>87</v>
      </c>
      <c r="M7990">
        <v>0</v>
      </c>
      <c r="N7990" t="s">
        <v>6097</v>
      </c>
      <c r="O7990" t="s">
        <v>59430</v>
      </c>
    </row>
    <row r="7991" spans="1:15" x14ac:dyDescent="0.3">
      <c r="A7991" t="s">
        <v>59431</v>
      </c>
      <c r="B7991" t="s">
        <v>4347</v>
      </c>
      <c r="C7991" t="s">
        <v>59432</v>
      </c>
      <c r="D7991" t="s">
        <v>59433</v>
      </c>
      <c r="E7991" t="s">
        <v>59434</v>
      </c>
      <c r="F7991" t="s">
        <v>59435</v>
      </c>
      <c r="G7991" t="s">
        <v>3917</v>
      </c>
      <c r="H7991">
        <v>21.706600000000002</v>
      </c>
      <c r="I7991">
        <v>50.1</v>
      </c>
      <c r="K7991" t="s">
        <v>59436</v>
      </c>
      <c r="L7991">
        <v>65</v>
      </c>
      <c r="M7991">
        <v>5</v>
      </c>
      <c r="N7991" t="s">
        <v>59437</v>
      </c>
      <c r="O7991" t="s">
        <v>59438</v>
      </c>
    </row>
    <row r="7992" spans="1:15" x14ac:dyDescent="0.3">
      <c r="A7992" t="s">
        <v>59439</v>
      </c>
      <c r="B7992" t="s">
        <v>4347</v>
      </c>
      <c r="C7992" t="s">
        <v>59440</v>
      </c>
      <c r="D7992" t="s">
        <v>59441</v>
      </c>
      <c r="E7992" t="s">
        <v>59442</v>
      </c>
      <c r="F7992" t="s">
        <v>59443</v>
      </c>
      <c r="G7992" t="s">
        <v>3989</v>
      </c>
      <c r="H7992">
        <v>41.214199999999998</v>
      </c>
      <c r="I7992">
        <v>58.7</v>
      </c>
      <c r="K7992" t="s">
        <v>59444</v>
      </c>
      <c r="L7992">
        <v>341</v>
      </c>
      <c r="M7992">
        <v>17108</v>
      </c>
      <c r="N7992" t="s">
        <v>30133</v>
      </c>
      <c r="O7992" t="s">
        <v>59445</v>
      </c>
    </row>
    <row r="7993" spans="1:15" x14ac:dyDescent="0.3">
      <c r="A7993" t="s">
        <v>59446</v>
      </c>
      <c r="B7993" t="s">
        <v>3984</v>
      </c>
      <c r="C7993" t="s">
        <v>59447</v>
      </c>
      <c r="D7993" t="s">
        <v>59448</v>
      </c>
      <c r="E7993" t="s">
        <v>59449</v>
      </c>
      <c r="F7993" t="s">
        <v>59450</v>
      </c>
      <c r="G7993" t="s">
        <v>3989</v>
      </c>
      <c r="H7993">
        <v>32.156700000000001</v>
      </c>
      <c r="I7993">
        <v>47.6</v>
      </c>
      <c r="K7993" t="s">
        <v>59451</v>
      </c>
      <c r="L7993">
        <v>9</v>
      </c>
      <c r="M7993">
        <v>0</v>
      </c>
      <c r="N7993" t="s">
        <v>16151</v>
      </c>
      <c r="O7993" t="s">
        <v>59452</v>
      </c>
    </row>
    <row r="7994" spans="1:15" x14ac:dyDescent="0.3">
      <c r="A7994" t="s">
        <v>59453</v>
      </c>
      <c r="B7994" t="s">
        <v>3984</v>
      </c>
      <c r="C7994" t="s">
        <v>59454</v>
      </c>
      <c r="D7994" t="s">
        <v>59455</v>
      </c>
      <c r="E7994" t="s">
        <v>59456</v>
      </c>
      <c r="F7994" t="s">
        <v>59457</v>
      </c>
      <c r="G7994" t="s">
        <v>3989</v>
      </c>
      <c r="H7994">
        <v>44.5214</v>
      </c>
      <c r="I7994">
        <v>51.6</v>
      </c>
      <c r="K7994" t="s">
        <v>59458</v>
      </c>
      <c r="L7994">
        <v>14</v>
      </c>
      <c r="M7994">
        <v>0</v>
      </c>
      <c r="N7994" t="s">
        <v>16151</v>
      </c>
      <c r="O7994" t="s">
        <v>59459</v>
      </c>
    </row>
    <row r="7995" spans="1:15" x14ac:dyDescent="0.3">
      <c r="A7995" t="s">
        <v>59460</v>
      </c>
      <c r="B7995" t="s">
        <v>3923</v>
      </c>
      <c r="C7995" t="s">
        <v>59461</v>
      </c>
      <c r="D7995" t="s">
        <v>59462</v>
      </c>
      <c r="E7995" t="s">
        <v>59463</v>
      </c>
      <c r="F7995" t="s">
        <v>59464</v>
      </c>
      <c r="G7995" t="s">
        <v>3917</v>
      </c>
      <c r="H7995">
        <v>547.54700000000003</v>
      </c>
      <c r="I7995">
        <v>38.1</v>
      </c>
      <c r="K7995" t="s">
        <v>59465</v>
      </c>
      <c r="L7995">
        <v>271</v>
      </c>
      <c r="M7995">
        <v>0</v>
      </c>
      <c r="N7995" t="s">
        <v>16151</v>
      </c>
      <c r="O7995" t="s">
        <v>59466</v>
      </c>
    </row>
    <row r="7996" spans="1:15" x14ac:dyDescent="0.3">
      <c r="A7996" t="s">
        <v>59467</v>
      </c>
      <c r="B7996" t="s">
        <v>3984</v>
      </c>
      <c r="C7996" t="s">
        <v>59468</v>
      </c>
      <c r="D7996" t="s">
        <v>59469</v>
      </c>
      <c r="E7996" t="s">
        <v>59470</v>
      </c>
      <c r="F7996" t="s">
        <v>59471</v>
      </c>
      <c r="G7996" t="s">
        <v>3989</v>
      </c>
      <c r="H7996">
        <v>34.062899999999999</v>
      </c>
      <c r="I7996">
        <v>51.2</v>
      </c>
      <c r="K7996" t="s">
        <v>59472</v>
      </c>
      <c r="L7996">
        <v>10</v>
      </c>
      <c r="M7996">
        <v>10739</v>
      </c>
      <c r="N7996" t="s">
        <v>32531</v>
      </c>
      <c r="O7996" t="s">
        <v>59473</v>
      </c>
    </row>
    <row r="7997" spans="1:15" x14ac:dyDescent="0.3">
      <c r="A7997" t="s">
        <v>59474</v>
      </c>
      <c r="B7997" t="s">
        <v>3984</v>
      </c>
      <c r="C7997" t="s">
        <v>59475</v>
      </c>
      <c r="D7997" t="s">
        <v>59476</v>
      </c>
      <c r="E7997" t="s">
        <v>59477</v>
      </c>
      <c r="F7997" t="s">
        <v>59478</v>
      </c>
      <c r="G7997" t="s">
        <v>3917</v>
      </c>
      <c r="H7997">
        <v>16.250699999999998</v>
      </c>
      <c r="I7997">
        <v>50.1</v>
      </c>
      <c r="K7997" t="s">
        <v>59479</v>
      </c>
      <c r="L7997">
        <v>1002</v>
      </c>
      <c r="M7997">
        <v>0</v>
      </c>
      <c r="N7997" t="s">
        <v>32531</v>
      </c>
      <c r="O7997" t="s">
        <v>59480</v>
      </c>
    </row>
    <row r="7998" spans="1:15" x14ac:dyDescent="0.3">
      <c r="A7998" t="s">
        <v>59481</v>
      </c>
      <c r="B7998" t="s">
        <v>3984</v>
      </c>
      <c r="C7998" t="s">
        <v>59482</v>
      </c>
      <c r="D7998" t="s">
        <v>59483</v>
      </c>
      <c r="E7998" t="s">
        <v>59477</v>
      </c>
      <c r="F7998" t="s">
        <v>59484</v>
      </c>
      <c r="G7998" t="s">
        <v>3917</v>
      </c>
      <c r="H7998">
        <v>26.393599999999999</v>
      </c>
      <c r="I7998">
        <v>53.7</v>
      </c>
      <c r="K7998" t="s">
        <v>59485</v>
      </c>
      <c r="L7998">
        <v>1058</v>
      </c>
      <c r="M7998">
        <v>0</v>
      </c>
      <c r="N7998" t="s">
        <v>32531</v>
      </c>
      <c r="O7998" t="s">
        <v>59486</v>
      </c>
    </row>
    <row r="7999" spans="1:15" x14ac:dyDescent="0.3">
      <c r="A7999" t="s">
        <v>59487</v>
      </c>
      <c r="B7999" t="s">
        <v>3984</v>
      </c>
      <c r="D7999" t="s">
        <v>59488</v>
      </c>
      <c r="E7999" t="s">
        <v>28232</v>
      </c>
      <c r="F7999" t="s">
        <v>59489</v>
      </c>
      <c r="G7999" t="s">
        <v>3989</v>
      </c>
      <c r="H7999">
        <v>41.609099999999998</v>
      </c>
      <c r="I7999">
        <v>54.2</v>
      </c>
      <c r="K7999" t="s">
        <v>59490</v>
      </c>
      <c r="L7999">
        <v>26</v>
      </c>
      <c r="M7999">
        <v>0</v>
      </c>
      <c r="N7999" t="s">
        <v>10322</v>
      </c>
      <c r="O7999" t="s">
        <v>59491</v>
      </c>
    </row>
    <row r="8000" spans="1:15" x14ac:dyDescent="0.3">
      <c r="A8000" t="s">
        <v>59492</v>
      </c>
      <c r="B8000" t="s">
        <v>4226</v>
      </c>
      <c r="C8000" t="s">
        <v>59493</v>
      </c>
      <c r="D8000" t="s">
        <v>59494</v>
      </c>
      <c r="E8000" t="s">
        <v>32581</v>
      </c>
      <c r="F8000" t="s">
        <v>59495</v>
      </c>
      <c r="G8000" t="s">
        <v>3989</v>
      </c>
      <c r="H8000">
        <v>1.4920599999999999</v>
      </c>
      <c r="I8000">
        <v>32.799999999999997</v>
      </c>
      <c r="K8000" t="s">
        <v>59496</v>
      </c>
      <c r="L8000">
        <v>163</v>
      </c>
      <c r="M8000">
        <v>0</v>
      </c>
      <c r="N8000" t="s">
        <v>10322</v>
      </c>
      <c r="O8000" t="s">
        <v>59497</v>
      </c>
    </row>
    <row r="8001" spans="1:15" x14ac:dyDescent="0.3">
      <c r="A8001" t="s">
        <v>59498</v>
      </c>
      <c r="B8001" t="s">
        <v>4226</v>
      </c>
      <c r="C8001" t="s">
        <v>59499</v>
      </c>
      <c r="D8001" t="s">
        <v>59500</v>
      </c>
      <c r="E8001" t="s">
        <v>32581</v>
      </c>
      <c r="F8001" t="s">
        <v>59501</v>
      </c>
      <c r="G8001" t="s">
        <v>3989</v>
      </c>
      <c r="H8001">
        <v>1.4972300000000001</v>
      </c>
      <c r="I8001">
        <v>34.4</v>
      </c>
      <c r="K8001" t="s">
        <v>59502</v>
      </c>
      <c r="L8001">
        <v>181</v>
      </c>
      <c r="M8001">
        <v>0</v>
      </c>
      <c r="N8001" t="s">
        <v>10322</v>
      </c>
      <c r="O8001" t="s">
        <v>59503</v>
      </c>
    </row>
    <row r="8002" spans="1:15" x14ac:dyDescent="0.3">
      <c r="A8002" t="s">
        <v>59504</v>
      </c>
      <c r="B8002" t="s">
        <v>4226</v>
      </c>
      <c r="D8002" t="s">
        <v>59505</v>
      </c>
      <c r="E8002" t="s">
        <v>32581</v>
      </c>
      <c r="F8002" t="s">
        <v>59506</v>
      </c>
      <c r="G8002" t="s">
        <v>3989</v>
      </c>
      <c r="H8002">
        <v>1.2666299999999999</v>
      </c>
      <c r="I8002">
        <v>32</v>
      </c>
      <c r="K8002" t="s">
        <v>59507</v>
      </c>
      <c r="L8002">
        <v>171</v>
      </c>
      <c r="M8002">
        <v>0</v>
      </c>
      <c r="N8002" t="s">
        <v>10322</v>
      </c>
      <c r="O8002" t="s">
        <v>59508</v>
      </c>
    </row>
    <row r="8003" spans="1:15" x14ac:dyDescent="0.3">
      <c r="A8003" t="s">
        <v>59509</v>
      </c>
      <c r="B8003" t="s">
        <v>4226</v>
      </c>
      <c r="C8003" t="s">
        <v>59510</v>
      </c>
      <c r="D8003" t="s">
        <v>59511</v>
      </c>
      <c r="E8003" t="s">
        <v>32581</v>
      </c>
      <c r="F8003" t="s">
        <v>59512</v>
      </c>
      <c r="G8003" t="s">
        <v>3989</v>
      </c>
      <c r="H8003">
        <v>1.5291399999999999</v>
      </c>
      <c r="I8003">
        <v>31.9</v>
      </c>
      <c r="K8003" t="s">
        <v>59513</v>
      </c>
      <c r="L8003">
        <v>91</v>
      </c>
      <c r="M8003">
        <v>0</v>
      </c>
      <c r="N8003" t="s">
        <v>10322</v>
      </c>
      <c r="O8003" t="s">
        <v>59514</v>
      </c>
    </row>
    <row r="8004" spans="1:15" x14ac:dyDescent="0.3">
      <c r="A8004" t="s">
        <v>59515</v>
      </c>
      <c r="B8004" t="s">
        <v>4226</v>
      </c>
      <c r="C8004" t="s">
        <v>59516</v>
      </c>
      <c r="D8004" t="s">
        <v>59517</v>
      </c>
      <c r="E8004" t="s">
        <v>32581</v>
      </c>
      <c r="F8004" t="s">
        <v>59518</v>
      </c>
      <c r="G8004" t="s">
        <v>3989</v>
      </c>
      <c r="H8004">
        <v>1.3578300000000001</v>
      </c>
      <c r="I8004">
        <v>31.6</v>
      </c>
      <c r="K8004" t="s">
        <v>59519</v>
      </c>
      <c r="L8004">
        <v>16</v>
      </c>
      <c r="M8004">
        <v>0</v>
      </c>
      <c r="N8004" t="s">
        <v>10322</v>
      </c>
      <c r="O8004" t="s">
        <v>59520</v>
      </c>
    </row>
    <row r="8005" spans="1:15" x14ac:dyDescent="0.3">
      <c r="A8005" t="s">
        <v>59521</v>
      </c>
      <c r="B8005" t="s">
        <v>4226</v>
      </c>
      <c r="C8005" t="s">
        <v>59522</v>
      </c>
      <c r="D8005" t="s">
        <v>59523</v>
      </c>
      <c r="E8005" t="s">
        <v>32581</v>
      </c>
      <c r="F8005" t="s">
        <v>59524</v>
      </c>
      <c r="G8005" t="s">
        <v>3989</v>
      </c>
      <c r="H8005">
        <v>1.07033</v>
      </c>
      <c r="I8005">
        <v>32.299999999999997</v>
      </c>
      <c r="K8005" t="s">
        <v>59525</v>
      </c>
      <c r="L8005">
        <v>238</v>
      </c>
      <c r="M8005">
        <v>0</v>
      </c>
      <c r="N8005" t="s">
        <v>10322</v>
      </c>
      <c r="O8005" t="s">
        <v>59526</v>
      </c>
    </row>
    <row r="8006" spans="1:15" x14ac:dyDescent="0.3">
      <c r="A8006" t="s">
        <v>59527</v>
      </c>
      <c r="B8006" t="s">
        <v>4226</v>
      </c>
      <c r="D8006" t="s">
        <v>59528</v>
      </c>
      <c r="E8006" t="s">
        <v>32581</v>
      </c>
      <c r="F8006" t="s">
        <v>59529</v>
      </c>
      <c r="G8006" t="s">
        <v>3989</v>
      </c>
      <c r="H8006">
        <v>1.4174500000000001</v>
      </c>
      <c r="I8006">
        <v>31.9</v>
      </c>
      <c r="K8006" t="s">
        <v>59530</v>
      </c>
      <c r="L8006">
        <v>249</v>
      </c>
      <c r="M8006">
        <v>0</v>
      </c>
      <c r="N8006" t="s">
        <v>10322</v>
      </c>
      <c r="O8006" t="s">
        <v>59531</v>
      </c>
    </row>
    <row r="8007" spans="1:15" x14ac:dyDescent="0.3">
      <c r="A8007" t="s">
        <v>59532</v>
      </c>
      <c r="B8007" t="s">
        <v>4226</v>
      </c>
      <c r="C8007" t="s">
        <v>59533</v>
      </c>
      <c r="D8007" t="s">
        <v>59534</v>
      </c>
      <c r="E8007" t="s">
        <v>32581</v>
      </c>
      <c r="F8007" t="s">
        <v>59535</v>
      </c>
      <c r="G8007" t="s">
        <v>3989</v>
      </c>
      <c r="H8007">
        <v>1.30176</v>
      </c>
      <c r="I8007">
        <v>32.5</v>
      </c>
      <c r="K8007" t="s">
        <v>59536</v>
      </c>
      <c r="L8007">
        <v>109</v>
      </c>
      <c r="M8007">
        <v>0</v>
      </c>
      <c r="N8007" t="s">
        <v>10322</v>
      </c>
      <c r="O8007" t="s">
        <v>59537</v>
      </c>
    </row>
    <row r="8008" spans="1:15" x14ac:dyDescent="0.3">
      <c r="A8008" t="s">
        <v>59538</v>
      </c>
      <c r="B8008" t="s">
        <v>4226</v>
      </c>
      <c r="C8008" t="s">
        <v>59539</v>
      </c>
      <c r="D8008" t="s">
        <v>59540</v>
      </c>
      <c r="E8008" t="s">
        <v>32581</v>
      </c>
      <c r="F8008" t="s">
        <v>59541</v>
      </c>
      <c r="G8008" t="s">
        <v>3989</v>
      </c>
      <c r="H8008">
        <v>1.1880999999999999</v>
      </c>
      <c r="I8008">
        <v>33</v>
      </c>
      <c r="K8008" t="s">
        <v>59542</v>
      </c>
      <c r="L8008">
        <v>171</v>
      </c>
      <c r="M8008">
        <v>0</v>
      </c>
      <c r="N8008" t="s">
        <v>10322</v>
      </c>
      <c r="O8008" t="s">
        <v>59543</v>
      </c>
    </row>
    <row r="8009" spans="1:15" x14ac:dyDescent="0.3">
      <c r="A8009" t="s">
        <v>59544</v>
      </c>
      <c r="B8009" t="s">
        <v>4226</v>
      </c>
      <c r="C8009" t="s">
        <v>59545</v>
      </c>
      <c r="D8009" t="s">
        <v>59546</v>
      </c>
      <c r="E8009" t="s">
        <v>32581</v>
      </c>
      <c r="F8009" t="s">
        <v>59547</v>
      </c>
      <c r="G8009" t="s">
        <v>3989</v>
      </c>
      <c r="H8009">
        <v>1.3500700000000001</v>
      </c>
      <c r="I8009">
        <v>32.4</v>
      </c>
      <c r="K8009" t="s">
        <v>59548</v>
      </c>
      <c r="L8009">
        <v>96</v>
      </c>
      <c r="M8009">
        <v>0</v>
      </c>
      <c r="N8009" t="s">
        <v>10322</v>
      </c>
      <c r="O8009" t="s">
        <v>59549</v>
      </c>
    </row>
    <row r="8010" spans="1:15" x14ac:dyDescent="0.3">
      <c r="A8010" t="s">
        <v>59550</v>
      </c>
      <c r="B8010" t="s">
        <v>4226</v>
      </c>
      <c r="C8010" t="s">
        <v>59551</v>
      </c>
      <c r="D8010" t="s">
        <v>59552</v>
      </c>
      <c r="E8010" t="s">
        <v>32581</v>
      </c>
      <c r="F8010" t="s">
        <v>59553</v>
      </c>
      <c r="G8010" t="s">
        <v>3989</v>
      </c>
      <c r="H8010">
        <v>1.3646100000000001</v>
      </c>
      <c r="I8010">
        <v>31.6</v>
      </c>
      <c r="K8010" t="s">
        <v>59554</v>
      </c>
      <c r="L8010">
        <v>14</v>
      </c>
      <c r="M8010">
        <v>0</v>
      </c>
      <c r="N8010" t="s">
        <v>10322</v>
      </c>
      <c r="O8010" t="s">
        <v>59555</v>
      </c>
    </row>
    <row r="8011" spans="1:15" x14ac:dyDescent="0.3">
      <c r="A8011" t="s">
        <v>59556</v>
      </c>
      <c r="B8011" t="s">
        <v>4226</v>
      </c>
      <c r="C8011" t="s">
        <v>59557</v>
      </c>
      <c r="D8011" t="s">
        <v>59558</v>
      </c>
      <c r="E8011" t="s">
        <v>32581</v>
      </c>
      <c r="F8011" t="s">
        <v>59559</v>
      </c>
      <c r="G8011" t="s">
        <v>3989</v>
      </c>
      <c r="H8011">
        <v>1.47261</v>
      </c>
      <c r="I8011">
        <v>33</v>
      </c>
      <c r="K8011" t="s">
        <v>59560</v>
      </c>
      <c r="L8011">
        <v>70</v>
      </c>
      <c r="M8011">
        <v>0</v>
      </c>
      <c r="N8011" t="s">
        <v>10322</v>
      </c>
      <c r="O8011" t="s">
        <v>59561</v>
      </c>
    </row>
    <row r="8012" spans="1:15" x14ac:dyDescent="0.3">
      <c r="A8012" t="s">
        <v>59562</v>
      </c>
      <c r="B8012" t="s">
        <v>4226</v>
      </c>
      <c r="D8012" t="s">
        <v>59563</v>
      </c>
      <c r="E8012" t="s">
        <v>32581</v>
      </c>
      <c r="F8012" t="s">
        <v>59564</v>
      </c>
      <c r="G8012" t="s">
        <v>3989</v>
      </c>
      <c r="H8012">
        <v>1.42605</v>
      </c>
      <c r="I8012">
        <v>33.6</v>
      </c>
      <c r="K8012" t="s">
        <v>59565</v>
      </c>
      <c r="L8012">
        <v>90</v>
      </c>
      <c r="M8012">
        <v>0</v>
      </c>
      <c r="N8012" t="s">
        <v>10322</v>
      </c>
      <c r="O8012" t="s">
        <v>59566</v>
      </c>
    </row>
    <row r="8013" spans="1:15" x14ac:dyDescent="0.3">
      <c r="A8013" t="s">
        <v>59567</v>
      </c>
      <c r="B8013" t="s">
        <v>4226</v>
      </c>
      <c r="C8013" t="s">
        <v>59568</v>
      </c>
      <c r="D8013" t="s">
        <v>59569</v>
      </c>
      <c r="E8013" t="s">
        <v>32581</v>
      </c>
      <c r="F8013" t="s">
        <v>59570</v>
      </c>
      <c r="G8013" t="s">
        <v>3989</v>
      </c>
      <c r="H8013">
        <v>1.2518899999999999</v>
      </c>
      <c r="I8013">
        <v>32.299999999999997</v>
      </c>
      <c r="K8013" t="s">
        <v>59571</v>
      </c>
      <c r="L8013">
        <v>7</v>
      </c>
      <c r="M8013">
        <v>0</v>
      </c>
      <c r="N8013" t="s">
        <v>10322</v>
      </c>
      <c r="O8013" t="s">
        <v>59572</v>
      </c>
    </row>
    <row r="8014" spans="1:15" x14ac:dyDescent="0.3">
      <c r="A8014" t="s">
        <v>59573</v>
      </c>
      <c r="B8014" t="s">
        <v>4226</v>
      </c>
      <c r="D8014" t="s">
        <v>59574</v>
      </c>
      <c r="E8014" t="s">
        <v>32581</v>
      </c>
      <c r="F8014" t="s">
        <v>59575</v>
      </c>
      <c r="G8014" t="s">
        <v>3989</v>
      </c>
      <c r="H8014">
        <v>1.2949999999999999</v>
      </c>
      <c r="I8014">
        <v>32.5</v>
      </c>
      <c r="K8014" t="s">
        <v>59576</v>
      </c>
      <c r="L8014">
        <v>196</v>
      </c>
      <c r="M8014">
        <v>0</v>
      </c>
      <c r="N8014" t="s">
        <v>10322</v>
      </c>
      <c r="O8014" t="s">
        <v>59577</v>
      </c>
    </row>
    <row r="8015" spans="1:15" x14ac:dyDescent="0.3">
      <c r="A8015" t="s">
        <v>59578</v>
      </c>
      <c r="B8015" t="s">
        <v>4226</v>
      </c>
      <c r="C8015" t="s">
        <v>59579</v>
      </c>
      <c r="D8015" t="s">
        <v>59580</v>
      </c>
      <c r="E8015" t="s">
        <v>59581</v>
      </c>
      <c r="F8015" t="s">
        <v>59582</v>
      </c>
      <c r="G8015" t="s">
        <v>3989</v>
      </c>
      <c r="H8015">
        <v>313.93099999999998</v>
      </c>
      <c r="I8015">
        <v>40.098300000000002</v>
      </c>
      <c r="J8015" t="s">
        <v>59583</v>
      </c>
      <c r="K8015" t="s">
        <v>59584</v>
      </c>
      <c r="L8015">
        <v>227</v>
      </c>
      <c r="M8015">
        <v>0</v>
      </c>
      <c r="N8015" t="s">
        <v>59585</v>
      </c>
      <c r="O8015" t="s">
        <v>59586</v>
      </c>
    </row>
    <row r="8016" spans="1:15" x14ac:dyDescent="0.3">
      <c r="A8016" t="s">
        <v>59587</v>
      </c>
      <c r="B8016" t="s">
        <v>4511</v>
      </c>
      <c r="C8016" t="s">
        <v>59588</v>
      </c>
      <c r="D8016" t="s">
        <v>59589</v>
      </c>
      <c r="E8016" t="s">
        <v>59590</v>
      </c>
      <c r="F8016" t="s">
        <v>59591</v>
      </c>
      <c r="G8016" t="s">
        <v>3906</v>
      </c>
      <c r="H8016">
        <v>2789.35</v>
      </c>
      <c r="I8016">
        <v>43.774299999999997</v>
      </c>
      <c r="J8016" t="s">
        <v>59592</v>
      </c>
      <c r="K8016" t="s">
        <v>59593</v>
      </c>
      <c r="L8016">
        <v>105233</v>
      </c>
      <c r="M8016">
        <v>21221</v>
      </c>
      <c r="N8016" t="s">
        <v>8543</v>
      </c>
      <c r="O8016" t="s">
        <v>59594</v>
      </c>
    </row>
    <row r="8017" spans="1:15" x14ac:dyDescent="0.3">
      <c r="A8017" t="s">
        <v>59595</v>
      </c>
      <c r="B8017" t="s">
        <v>4347</v>
      </c>
      <c r="C8017" t="s">
        <v>59596</v>
      </c>
      <c r="D8017" t="s">
        <v>59597</v>
      </c>
      <c r="E8017" t="s">
        <v>59598</v>
      </c>
      <c r="F8017" t="s">
        <v>59599</v>
      </c>
      <c r="G8017" t="s">
        <v>3917</v>
      </c>
      <c r="H8017">
        <v>53.204500000000003</v>
      </c>
      <c r="I8017">
        <v>46.5</v>
      </c>
      <c r="K8017" t="s">
        <v>59600</v>
      </c>
      <c r="L8017">
        <v>119</v>
      </c>
      <c r="M8017">
        <v>0</v>
      </c>
      <c r="N8017" t="s">
        <v>59585</v>
      </c>
      <c r="O8017" t="s">
        <v>59601</v>
      </c>
    </row>
    <row r="8018" spans="1:15" x14ac:dyDescent="0.3">
      <c r="A8018" t="s">
        <v>59602</v>
      </c>
      <c r="B8018" t="s">
        <v>4772</v>
      </c>
      <c r="D8018" t="s">
        <v>59603</v>
      </c>
      <c r="E8018" t="s">
        <v>59604</v>
      </c>
      <c r="F8018" t="s">
        <v>59605</v>
      </c>
      <c r="G8018" t="s">
        <v>3906</v>
      </c>
      <c r="H8018">
        <v>210.95</v>
      </c>
      <c r="I8018">
        <v>48.867100000000001</v>
      </c>
      <c r="J8018" t="s">
        <v>59606</v>
      </c>
      <c r="K8018" t="s">
        <v>59607</v>
      </c>
      <c r="L8018">
        <v>25</v>
      </c>
      <c r="M8018">
        <v>0</v>
      </c>
      <c r="N8018" t="s">
        <v>10322</v>
      </c>
    </row>
    <row r="8019" spans="1:15" x14ac:dyDescent="0.3">
      <c r="A8019" t="s">
        <v>59608</v>
      </c>
      <c r="B8019" t="s">
        <v>4347</v>
      </c>
      <c r="C8019" t="s">
        <v>59609</v>
      </c>
      <c r="D8019" t="s">
        <v>59610</v>
      </c>
      <c r="E8019" t="s">
        <v>52713</v>
      </c>
      <c r="F8019" t="s">
        <v>59611</v>
      </c>
      <c r="G8019" t="s">
        <v>3917</v>
      </c>
      <c r="H8019">
        <v>46.521000000000001</v>
      </c>
      <c r="I8019">
        <v>47.4</v>
      </c>
      <c r="K8019" t="s">
        <v>59612</v>
      </c>
      <c r="L8019">
        <v>12408</v>
      </c>
      <c r="M8019">
        <v>0</v>
      </c>
      <c r="N8019" t="s">
        <v>9216</v>
      </c>
      <c r="O8019" t="s">
        <v>59613</v>
      </c>
    </row>
    <row r="8020" spans="1:15" x14ac:dyDescent="0.3">
      <c r="A8020" t="s">
        <v>59614</v>
      </c>
      <c r="B8020" t="s">
        <v>4347</v>
      </c>
      <c r="C8020" t="s">
        <v>59615</v>
      </c>
      <c r="D8020" t="s">
        <v>59616</v>
      </c>
      <c r="E8020" t="s">
        <v>59617</v>
      </c>
      <c r="F8020" t="s">
        <v>59618</v>
      </c>
      <c r="G8020" t="s">
        <v>3989</v>
      </c>
      <c r="H8020">
        <v>43.461199999999998</v>
      </c>
      <c r="I8020">
        <v>56.1</v>
      </c>
      <c r="K8020" t="s">
        <v>59619</v>
      </c>
      <c r="L8020">
        <v>54</v>
      </c>
      <c r="M8020">
        <v>0</v>
      </c>
      <c r="N8020" t="s">
        <v>13576</v>
      </c>
      <c r="O8020" t="s">
        <v>59620</v>
      </c>
    </row>
    <row r="8021" spans="1:15" x14ac:dyDescent="0.3">
      <c r="A8021" t="s">
        <v>59621</v>
      </c>
      <c r="B8021" t="s">
        <v>4347</v>
      </c>
      <c r="C8021" t="s">
        <v>59622</v>
      </c>
      <c r="D8021" t="s">
        <v>59623</v>
      </c>
      <c r="E8021" t="s">
        <v>59624</v>
      </c>
      <c r="F8021" t="s">
        <v>59625</v>
      </c>
      <c r="G8021" t="s">
        <v>3989</v>
      </c>
      <c r="H8021">
        <v>51.677500000000002</v>
      </c>
      <c r="I8021">
        <v>56.4</v>
      </c>
      <c r="K8021" t="s">
        <v>59626</v>
      </c>
      <c r="L8021">
        <v>104</v>
      </c>
      <c r="M8021">
        <v>0</v>
      </c>
      <c r="N8021" t="s">
        <v>13576</v>
      </c>
      <c r="O8021" t="s">
        <v>59627</v>
      </c>
    </row>
    <row r="8022" spans="1:15" x14ac:dyDescent="0.3">
      <c r="A8022" t="s">
        <v>59628</v>
      </c>
      <c r="B8022" t="s">
        <v>4347</v>
      </c>
      <c r="C8022" t="s">
        <v>59629</v>
      </c>
      <c r="D8022" t="s">
        <v>59630</v>
      </c>
      <c r="E8022" t="s">
        <v>59631</v>
      </c>
      <c r="F8022" t="s">
        <v>59632</v>
      </c>
      <c r="G8022" t="s">
        <v>3989</v>
      </c>
      <c r="H8022">
        <v>45.398699999999998</v>
      </c>
      <c r="I8022">
        <v>56.7</v>
      </c>
      <c r="K8022" t="s">
        <v>59633</v>
      </c>
      <c r="L8022">
        <v>38</v>
      </c>
      <c r="M8022">
        <v>0</v>
      </c>
      <c r="N8022" t="s">
        <v>13576</v>
      </c>
      <c r="O8022" t="s">
        <v>59634</v>
      </c>
    </row>
    <row r="8023" spans="1:15" x14ac:dyDescent="0.3">
      <c r="A8023" t="s">
        <v>59635</v>
      </c>
      <c r="B8023" t="s">
        <v>4347</v>
      </c>
      <c r="C8023" t="s">
        <v>59636</v>
      </c>
      <c r="D8023" t="s">
        <v>59637</v>
      </c>
      <c r="E8023" t="s">
        <v>59638</v>
      </c>
      <c r="F8023" t="s">
        <v>59639</v>
      </c>
      <c r="G8023" t="s">
        <v>3989</v>
      </c>
      <c r="H8023">
        <v>42.381599999999999</v>
      </c>
      <c r="I8023">
        <v>52.1</v>
      </c>
      <c r="K8023" t="s">
        <v>59640</v>
      </c>
      <c r="L8023">
        <v>38</v>
      </c>
      <c r="M8023">
        <v>0</v>
      </c>
      <c r="N8023" t="s">
        <v>13576</v>
      </c>
      <c r="O8023" t="s">
        <v>59641</v>
      </c>
    </row>
    <row r="8024" spans="1:15" x14ac:dyDescent="0.3">
      <c r="A8024" t="s">
        <v>59642</v>
      </c>
      <c r="B8024" t="s">
        <v>4347</v>
      </c>
      <c r="C8024" t="s">
        <v>59643</v>
      </c>
      <c r="D8024" t="s">
        <v>59644</v>
      </c>
      <c r="E8024" t="s">
        <v>59645</v>
      </c>
      <c r="F8024" t="s">
        <v>59646</v>
      </c>
      <c r="G8024" t="s">
        <v>3989</v>
      </c>
      <c r="H8024">
        <v>46.713200000000001</v>
      </c>
      <c r="I8024">
        <v>51.8</v>
      </c>
      <c r="K8024" t="s">
        <v>59647</v>
      </c>
      <c r="L8024">
        <v>58</v>
      </c>
      <c r="M8024">
        <v>0</v>
      </c>
      <c r="N8024" t="s">
        <v>13576</v>
      </c>
      <c r="O8024" t="s">
        <v>59648</v>
      </c>
    </row>
    <row r="8025" spans="1:15" x14ac:dyDescent="0.3">
      <c r="A8025" t="s">
        <v>59649</v>
      </c>
      <c r="B8025" t="s">
        <v>4347</v>
      </c>
      <c r="C8025" t="s">
        <v>59650</v>
      </c>
      <c r="D8025" t="s">
        <v>59651</v>
      </c>
      <c r="E8025" t="s">
        <v>59652</v>
      </c>
      <c r="F8025" t="s">
        <v>59653</v>
      </c>
      <c r="G8025" t="s">
        <v>3989</v>
      </c>
      <c r="H8025">
        <v>51.817799999999998</v>
      </c>
      <c r="I8025">
        <v>51.8</v>
      </c>
      <c r="K8025" t="s">
        <v>59654</v>
      </c>
      <c r="L8025">
        <v>71</v>
      </c>
      <c r="M8025">
        <v>0</v>
      </c>
      <c r="N8025" t="s">
        <v>13576</v>
      </c>
      <c r="O8025" t="s">
        <v>59655</v>
      </c>
    </row>
    <row r="8026" spans="1:15" x14ac:dyDescent="0.3">
      <c r="A8026" t="s">
        <v>59656</v>
      </c>
      <c r="B8026" t="s">
        <v>4347</v>
      </c>
      <c r="C8026" t="s">
        <v>59657</v>
      </c>
      <c r="D8026" t="s">
        <v>59658</v>
      </c>
      <c r="E8026" t="s">
        <v>59659</v>
      </c>
      <c r="F8026" t="s">
        <v>59660</v>
      </c>
      <c r="G8026" t="s">
        <v>3989</v>
      </c>
      <c r="H8026">
        <v>51.2468</v>
      </c>
      <c r="I8026">
        <v>51.5</v>
      </c>
      <c r="K8026" t="s">
        <v>59661</v>
      </c>
      <c r="L8026">
        <v>43</v>
      </c>
      <c r="M8026">
        <v>0</v>
      </c>
      <c r="N8026" t="s">
        <v>13576</v>
      </c>
      <c r="O8026" t="s">
        <v>59662</v>
      </c>
    </row>
    <row r="8027" spans="1:15" x14ac:dyDescent="0.3">
      <c r="A8027" t="s">
        <v>59663</v>
      </c>
      <c r="B8027" t="s">
        <v>3923</v>
      </c>
      <c r="C8027" t="s">
        <v>59664</v>
      </c>
      <c r="D8027" t="s">
        <v>59665</v>
      </c>
      <c r="E8027" t="s">
        <v>13573</v>
      </c>
      <c r="F8027" t="s">
        <v>59666</v>
      </c>
      <c r="G8027" t="s">
        <v>3989</v>
      </c>
      <c r="H8027">
        <v>962.36300000000006</v>
      </c>
      <c r="I8027">
        <v>39.5</v>
      </c>
      <c r="K8027" t="s">
        <v>59667</v>
      </c>
      <c r="L8027">
        <v>769</v>
      </c>
      <c r="M8027">
        <v>0</v>
      </c>
      <c r="N8027" t="s">
        <v>13576</v>
      </c>
      <c r="O8027" t="s">
        <v>59668</v>
      </c>
    </row>
    <row r="8028" spans="1:15" x14ac:dyDescent="0.3">
      <c r="A8028" t="s">
        <v>59669</v>
      </c>
      <c r="B8028" t="s">
        <v>4367</v>
      </c>
      <c r="C8028" t="s">
        <v>59670</v>
      </c>
      <c r="D8028" t="s">
        <v>59671</v>
      </c>
      <c r="E8028" t="s">
        <v>32301</v>
      </c>
      <c r="F8028" t="s">
        <v>59672</v>
      </c>
      <c r="G8028" t="s">
        <v>3906</v>
      </c>
      <c r="H8028">
        <v>668.10299999999995</v>
      </c>
      <c r="I8028">
        <v>42.212699999999998</v>
      </c>
      <c r="J8028" t="s">
        <v>59673</v>
      </c>
      <c r="K8028" t="s">
        <v>59674</v>
      </c>
      <c r="L8028">
        <v>895</v>
      </c>
      <c r="M8028">
        <v>0</v>
      </c>
      <c r="N8028" t="s">
        <v>17435</v>
      </c>
      <c r="O8028" t="s">
        <v>59675</v>
      </c>
    </row>
    <row r="8029" spans="1:15" x14ac:dyDescent="0.3">
      <c r="A8029" t="s">
        <v>59676</v>
      </c>
      <c r="B8029" t="s">
        <v>4267</v>
      </c>
      <c r="D8029" t="s">
        <v>59677</v>
      </c>
      <c r="E8029" t="s">
        <v>59678</v>
      </c>
      <c r="F8029" t="s">
        <v>59679</v>
      </c>
      <c r="G8029" t="s">
        <v>3906</v>
      </c>
      <c r="H8029">
        <v>339.375</v>
      </c>
      <c r="I8029">
        <v>38.006900000000002</v>
      </c>
      <c r="J8029" t="s">
        <v>59680</v>
      </c>
      <c r="K8029" t="s">
        <v>59681</v>
      </c>
      <c r="L8029">
        <v>22</v>
      </c>
      <c r="M8029">
        <v>0</v>
      </c>
      <c r="N8029" t="s">
        <v>10322</v>
      </c>
      <c r="O8029" t="s">
        <v>59682</v>
      </c>
    </row>
    <row r="8030" spans="1:15" x14ac:dyDescent="0.3">
      <c r="A8030" t="s">
        <v>59683</v>
      </c>
      <c r="B8030" t="s">
        <v>4226</v>
      </c>
      <c r="D8030" t="s">
        <v>59684</v>
      </c>
      <c r="E8030" t="s">
        <v>59685</v>
      </c>
      <c r="F8030" t="s">
        <v>59686</v>
      </c>
      <c r="G8030" t="s">
        <v>3906</v>
      </c>
      <c r="H8030">
        <v>546.80899999999997</v>
      </c>
      <c r="I8030">
        <v>36.686300000000003</v>
      </c>
      <c r="J8030" t="s">
        <v>59687</v>
      </c>
      <c r="K8030" t="s">
        <v>59688</v>
      </c>
      <c r="L8030">
        <v>36</v>
      </c>
      <c r="M8030">
        <v>0</v>
      </c>
      <c r="N8030" t="s">
        <v>10322</v>
      </c>
    </row>
    <row r="8031" spans="1:15" x14ac:dyDescent="0.3">
      <c r="A8031" t="s">
        <v>59689</v>
      </c>
      <c r="B8031" t="s">
        <v>4226</v>
      </c>
      <c r="D8031" t="s">
        <v>59690</v>
      </c>
      <c r="E8031" t="s">
        <v>59691</v>
      </c>
      <c r="F8031" t="s">
        <v>59692</v>
      </c>
      <c r="G8031" t="s">
        <v>3906</v>
      </c>
      <c r="H8031">
        <v>562.44100000000003</v>
      </c>
      <c r="I8031">
        <v>38.142200000000003</v>
      </c>
      <c r="J8031" t="s">
        <v>59693</v>
      </c>
      <c r="K8031" t="s">
        <v>59694</v>
      </c>
      <c r="L8031">
        <v>36</v>
      </c>
      <c r="M8031">
        <v>0</v>
      </c>
      <c r="N8031" t="s">
        <v>10322</v>
      </c>
    </row>
    <row r="8032" spans="1:15" x14ac:dyDescent="0.3">
      <c r="A8032" t="s">
        <v>59695</v>
      </c>
      <c r="B8032" t="s">
        <v>4226</v>
      </c>
      <c r="D8032" t="s">
        <v>59696</v>
      </c>
      <c r="E8032" t="s">
        <v>59697</v>
      </c>
      <c r="F8032" t="s">
        <v>59698</v>
      </c>
      <c r="G8032" t="s">
        <v>3906</v>
      </c>
      <c r="H8032">
        <v>731.04</v>
      </c>
      <c r="I8032">
        <v>36.993499999999997</v>
      </c>
      <c r="J8032" t="s">
        <v>59699</v>
      </c>
      <c r="K8032" t="s">
        <v>59700</v>
      </c>
      <c r="L8032">
        <v>77</v>
      </c>
      <c r="M8032">
        <v>0</v>
      </c>
      <c r="N8032" t="s">
        <v>10322</v>
      </c>
    </row>
    <row r="8033" spans="1:15" x14ac:dyDescent="0.3">
      <c r="A8033" t="s">
        <v>59701</v>
      </c>
      <c r="B8033" t="s">
        <v>4226</v>
      </c>
      <c r="D8033" t="s">
        <v>59702</v>
      </c>
      <c r="E8033" t="s">
        <v>59703</v>
      </c>
      <c r="F8033" t="s">
        <v>59704</v>
      </c>
      <c r="G8033" t="s">
        <v>3906</v>
      </c>
      <c r="H8033">
        <v>348.71199999999999</v>
      </c>
      <c r="I8033">
        <v>38.1357</v>
      </c>
      <c r="J8033" t="s">
        <v>59705</v>
      </c>
      <c r="L8033">
        <v>32</v>
      </c>
      <c r="M8033">
        <v>0</v>
      </c>
      <c r="N8033" t="s">
        <v>10322</v>
      </c>
      <c r="O8033" t="s">
        <v>59706</v>
      </c>
    </row>
    <row r="8034" spans="1:15" x14ac:dyDescent="0.3">
      <c r="A8034" t="s">
        <v>59707</v>
      </c>
      <c r="B8034" t="s">
        <v>4226</v>
      </c>
      <c r="D8034" t="s">
        <v>59708</v>
      </c>
      <c r="E8034" t="s">
        <v>59709</v>
      </c>
      <c r="F8034" t="s">
        <v>59710</v>
      </c>
      <c r="G8034" t="s">
        <v>3906</v>
      </c>
      <c r="H8034">
        <v>572.16300000000001</v>
      </c>
      <c r="I8034">
        <v>37.622100000000003</v>
      </c>
      <c r="J8034" t="s">
        <v>59711</v>
      </c>
      <c r="K8034" t="s">
        <v>59712</v>
      </c>
      <c r="L8034">
        <v>35</v>
      </c>
      <c r="M8034">
        <v>0</v>
      </c>
      <c r="N8034" t="s">
        <v>10322</v>
      </c>
    </row>
    <row r="8035" spans="1:15" x14ac:dyDescent="0.3">
      <c r="A8035" t="s">
        <v>59713</v>
      </c>
      <c r="B8035" t="s">
        <v>4226</v>
      </c>
      <c r="D8035" t="s">
        <v>59714</v>
      </c>
      <c r="E8035" t="s">
        <v>59715</v>
      </c>
      <c r="F8035" t="s">
        <v>59716</v>
      </c>
      <c r="G8035" t="s">
        <v>3906</v>
      </c>
      <c r="H8035">
        <v>979.68</v>
      </c>
      <c r="I8035">
        <v>33.756399999999999</v>
      </c>
      <c r="J8035" t="s">
        <v>59717</v>
      </c>
      <c r="K8035" t="s">
        <v>59718</v>
      </c>
      <c r="L8035">
        <v>61</v>
      </c>
      <c r="M8035">
        <v>0</v>
      </c>
      <c r="N8035" t="s">
        <v>10322</v>
      </c>
    </row>
    <row r="8036" spans="1:15" x14ac:dyDescent="0.3">
      <c r="A8036" t="s">
        <v>59719</v>
      </c>
      <c r="B8036" t="s">
        <v>4226</v>
      </c>
      <c r="D8036" t="s">
        <v>59720</v>
      </c>
      <c r="E8036" t="s">
        <v>59721</v>
      </c>
      <c r="F8036" t="s">
        <v>59722</v>
      </c>
      <c r="G8036" t="s">
        <v>3906</v>
      </c>
      <c r="H8036">
        <v>252.84200000000001</v>
      </c>
      <c r="I8036">
        <v>37.140900000000002</v>
      </c>
      <c r="J8036" t="s">
        <v>59723</v>
      </c>
      <c r="K8036" t="s">
        <v>59724</v>
      </c>
      <c r="L8036">
        <v>28</v>
      </c>
      <c r="M8036">
        <v>0</v>
      </c>
      <c r="N8036" t="s">
        <v>10322</v>
      </c>
      <c r="O8036" t="s">
        <v>59725</v>
      </c>
    </row>
    <row r="8037" spans="1:15" x14ac:dyDescent="0.3">
      <c r="A8037" t="s">
        <v>59726</v>
      </c>
      <c r="B8037" t="s">
        <v>4226</v>
      </c>
      <c r="D8037" t="s">
        <v>59727</v>
      </c>
      <c r="E8037" t="s">
        <v>59728</v>
      </c>
      <c r="F8037" t="s">
        <v>59729</v>
      </c>
      <c r="G8037" t="s">
        <v>3906</v>
      </c>
      <c r="H8037">
        <v>623.80100000000004</v>
      </c>
      <c r="I8037">
        <v>43.371000000000002</v>
      </c>
      <c r="J8037" t="s">
        <v>59730</v>
      </c>
      <c r="K8037" t="s">
        <v>59731</v>
      </c>
      <c r="L8037">
        <v>1203</v>
      </c>
      <c r="M8037">
        <v>0</v>
      </c>
      <c r="N8037" t="s">
        <v>10322</v>
      </c>
    </row>
    <row r="8038" spans="1:15" x14ac:dyDescent="0.3">
      <c r="A8038" t="s">
        <v>59732</v>
      </c>
      <c r="B8038" t="s">
        <v>4226</v>
      </c>
      <c r="D8038" t="s">
        <v>59733</v>
      </c>
      <c r="E8038" t="s">
        <v>59734</v>
      </c>
      <c r="F8038" t="s">
        <v>59735</v>
      </c>
      <c r="G8038" t="s">
        <v>3906</v>
      </c>
      <c r="H8038">
        <v>692.90099999999995</v>
      </c>
      <c r="I8038">
        <v>32.679699999999997</v>
      </c>
      <c r="J8038" t="s">
        <v>59736</v>
      </c>
      <c r="K8038" t="s">
        <v>59737</v>
      </c>
      <c r="L8038">
        <v>54</v>
      </c>
      <c r="M8038">
        <v>0</v>
      </c>
      <c r="N8038" t="s">
        <v>10322</v>
      </c>
    </row>
    <row r="8039" spans="1:15" x14ac:dyDescent="0.3">
      <c r="A8039" t="s">
        <v>59738</v>
      </c>
      <c r="B8039" t="s">
        <v>4226</v>
      </c>
      <c r="D8039" t="s">
        <v>59739</v>
      </c>
      <c r="E8039" t="s">
        <v>59740</v>
      </c>
      <c r="F8039" t="s">
        <v>59741</v>
      </c>
      <c r="G8039" t="s">
        <v>3906</v>
      </c>
      <c r="H8039">
        <v>622.02200000000005</v>
      </c>
      <c r="I8039">
        <v>38.260599999999997</v>
      </c>
      <c r="J8039" t="s">
        <v>59742</v>
      </c>
      <c r="L8039">
        <v>31</v>
      </c>
      <c r="M8039">
        <v>0</v>
      </c>
      <c r="N8039" t="s">
        <v>10322</v>
      </c>
    </row>
    <row r="8040" spans="1:15" x14ac:dyDescent="0.3">
      <c r="A8040" t="s">
        <v>59743</v>
      </c>
      <c r="B8040" t="s">
        <v>4226</v>
      </c>
      <c r="D8040" t="s">
        <v>59744</v>
      </c>
      <c r="E8040" t="s">
        <v>59745</v>
      </c>
      <c r="F8040" t="s">
        <v>59746</v>
      </c>
      <c r="G8040" t="s">
        <v>3906</v>
      </c>
      <c r="H8040">
        <v>466.923</v>
      </c>
      <c r="I8040">
        <v>37.358899999999998</v>
      </c>
      <c r="J8040" t="s">
        <v>59747</v>
      </c>
      <c r="L8040">
        <v>33</v>
      </c>
      <c r="M8040">
        <v>0</v>
      </c>
      <c r="N8040" t="s">
        <v>10322</v>
      </c>
    </row>
    <row r="8041" spans="1:15" x14ac:dyDescent="0.3">
      <c r="A8041" t="s">
        <v>59748</v>
      </c>
      <c r="B8041" t="s">
        <v>4226</v>
      </c>
      <c r="D8041" t="s">
        <v>59749</v>
      </c>
      <c r="E8041" t="s">
        <v>59750</v>
      </c>
      <c r="F8041" t="s">
        <v>59751</v>
      </c>
      <c r="G8041" t="s">
        <v>3906</v>
      </c>
      <c r="H8041">
        <v>485.38499999999999</v>
      </c>
      <c r="I8041">
        <v>37.846299999999999</v>
      </c>
      <c r="J8041" t="s">
        <v>59752</v>
      </c>
      <c r="L8041">
        <v>31</v>
      </c>
      <c r="M8041">
        <v>0</v>
      </c>
      <c r="N8041" t="s">
        <v>10322</v>
      </c>
    </row>
    <row r="8042" spans="1:15" x14ac:dyDescent="0.3">
      <c r="A8042" t="s">
        <v>59753</v>
      </c>
      <c r="B8042" t="s">
        <v>3984</v>
      </c>
      <c r="C8042" t="s">
        <v>59754</v>
      </c>
      <c r="D8042" t="s">
        <v>59755</v>
      </c>
      <c r="E8042" t="s">
        <v>59756</v>
      </c>
      <c r="F8042" t="s">
        <v>59757</v>
      </c>
      <c r="G8042" t="s">
        <v>3989</v>
      </c>
      <c r="H8042">
        <v>38.634500000000003</v>
      </c>
      <c r="I8042">
        <v>49.5</v>
      </c>
      <c r="K8042" t="s">
        <v>59758</v>
      </c>
      <c r="L8042">
        <v>21</v>
      </c>
      <c r="M8042">
        <v>0</v>
      </c>
      <c r="N8042" t="s">
        <v>42635</v>
      </c>
      <c r="O8042" t="s">
        <v>59759</v>
      </c>
    </row>
    <row r="8043" spans="1:15" x14ac:dyDescent="0.3">
      <c r="A8043" t="s">
        <v>59760</v>
      </c>
      <c r="B8043" t="s">
        <v>3984</v>
      </c>
      <c r="C8043" t="s">
        <v>59761</v>
      </c>
      <c r="D8043" t="s">
        <v>59762</v>
      </c>
      <c r="E8043" t="s">
        <v>59763</v>
      </c>
      <c r="F8043" t="s">
        <v>59764</v>
      </c>
      <c r="G8043" t="s">
        <v>3917</v>
      </c>
      <c r="H8043">
        <v>26.395900000000001</v>
      </c>
      <c r="I8043">
        <v>50</v>
      </c>
      <c r="K8043" t="s">
        <v>59765</v>
      </c>
      <c r="L8043">
        <v>565</v>
      </c>
      <c r="M8043">
        <v>7646</v>
      </c>
      <c r="N8043" t="s">
        <v>19450</v>
      </c>
      <c r="O8043" t="s">
        <v>59766</v>
      </c>
    </row>
    <row r="8044" spans="1:15" x14ac:dyDescent="0.3">
      <c r="A8044" t="s">
        <v>59767</v>
      </c>
      <c r="B8044" t="s">
        <v>3984</v>
      </c>
      <c r="C8044" t="s">
        <v>59768</v>
      </c>
      <c r="D8044" t="s">
        <v>59769</v>
      </c>
      <c r="E8044" t="s">
        <v>59770</v>
      </c>
      <c r="F8044" t="s">
        <v>59771</v>
      </c>
      <c r="G8044" t="s">
        <v>3917</v>
      </c>
      <c r="H8044">
        <v>28.857099999999999</v>
      </c>
      <c r="I8044">
        <v>51.2</v>
      </c>
      <c r="K8044" t="s">
        <v>59772</v>
      </c>
      <c r="L8044">
        <v>4945</v>
      </c>
      <c r="M8044">
        <v>8949</v>
      </c>
      <c r="N8044" t="s">
        <v>19450</v>
      </c>
      <c r="O8044" t="s">
        <v>59773</v>
      </c>
    </row>
    <row r="8045" spans="1:15" x14ac:dyDescent="0.3">
      <c r="A8045" t="s">
        <v>59774</v>
      </c>
      <c r="B8045" t="s">
        <v>3984</v>
      </c>
      <c r="C8045" t="s">
        <v>59775</v>
      </c>
      <c r="D8045" t="s">
        <v>59776</v>
      </c>
      <c r="E8045" t="s">
        <v>59777</v>
      </c>
      <c r="F8045" t="s">
        <v>59778</v>
      </c>
      <c r="G8045" t="s">
        <v>3917</v>
      </c>
      <c r="H8045">
        <v>48.482199999999999</v>
      </c>
      <c r="I8045">
        <v>49.3</v>
      </c>
      <c r="K8045" t="s">
        <v>59779</v>
      </c>
      <c r="L8045">
        <v>62</v>
      </c>
      <c r="M8045">
        <v>0</v>
      </c>
      <c r="N8045" t="s">
        <v>19450</v>
      </c>
      <c r="O8045" t="s">
        <v>59780</v>
      </c>
    </row>
    <row r="8046" spans="1:15" x14ac:dyDescent="0.3">
      <c r="A8046" t="s">
        <v>59781</v>
      </c>
      <c r="B8046" t="s">
        <v>4347</v>
      </c>
      <c r="C8046" t="s">
        <v>59782</v>
      </c>
      <c r="D8046" t="s">
        <v>59783</v>
      </c>
      <c r="E8046" t="s">
        <v>59784</v>
      </c>
      <c r="F8046" t="s">
        <v>59785</v>
      </c>
      <c r="G8046" t="s">
        <v>3989</v>
      </c>
      <c r="H8046">
        <v>7.2476000000000003</v>
      </c>
      <c r="I8046">
        <v>55.6</v>
      </c>
      <c r="K8046" t="s">
        <v>59786</v>
      </c>
      <c r="L8046">
        <v>19</v>
      </c>
      <c r="M8046">
        <v>0</v>
      </c>
      <c r="N8046" t="s">
        <v>19450</v>
      </c>
      <c r="O8046" t="s">
        <v>59787</v>
      </c>
    </row>
    <row r="8047" spans="1:15" x14ac:dyDescent="0.3">
      <c r="A8047" t="s">
        <v>59788</v>
      </c>
      <c r="B8047" t="s">
        <v>3984</v>
      </c>
      <c r="C8047" t="s">
        <v>59789</v>
      </c>
      <c r="D8047" t="s">
        <v>59790</v>
      </c>
      <c r="E8047" t="s">
        <v>59791</v>
      </c>
      <c r="F8047" t="s">
        <v>59792</v>
      </c>
      <c r="G8047" t="s">
        <v>3989</v>
      </c>
      <c r="H8047">
        <v>35.342799999999997</v>
      </c>
      <c r="I8047">
        <v>53.3</v>
      </c>
      <c r="K8047" t="s">
        <v>59793</v>
      </c>
      <c r="L8047">
        <v>3715</v>
      </c>
      <c r="M8047">
        <v>0</v>
      </c>
      <c r="N8047" t="s">
        <v>19450</v>
      </c>
      <c r="O8047" t="s">
        <v>59794</v>
      </c>
    </row>
    <row r="8048" spans="1:15" x14ac:dyDescent="0.3">
      <c r="A8048" t="s">
        <v>59795</v>
      </c>
      <c r="B8048" t="s">
        <v>3984</v>
      </c>
      <c r="C8048" t="s">
        <v>59796</v>
      </c>
      <c r="D8048" t="s">
        <v>59797</v>
      </c>
      <c r="E8048" t="s">
        <v>59798</v>
      </c>
      <c r="F8048" t="s">
        <v>59799</v>
      </c>
      <c r="G8048" t="s">
        <v>3917</v>
      </c>
      <c r="H8048">
        <v>36.393099999999997</v>
      </c>
      <c r="I8048">
        <v>47</v>
      </c>
      <c r="K8048" t="s">
        <v>59800</v>
      </c>
      <c r="L8048">
        <v>4510</v>
      </c>
      <c r="M8048">
        <v>0</v>
      </c>
      <c r="N8048" t="s">
        <v>19450</v>
      </c>
      <c r="O8048" t="s">
        <v>59801</v>
      </c>
    </row>
    <row r="8049" spans="1:15" x14ac:dyDescent="0.3">
      <c r="A8049" t="s">
        <v>59802</v>
      </c>
      <c r="B8049" t="s">
        <v>3984</v>
      </c>
      <c r="C8049" t="s">
        <v>59803</v>
      </c>
      <c r="D8049" t="s">
        <v>59804</v>
      </c>
      <c r="E8049" t="s">
        <v>58965</v>
      </c>
      <c r="F8049" t="s">
        <v>59805</v>
      </c>
      <c r="G8049" t="s">
        <v>3917</v>
      </c>
      <c r="H8049">
        <v>24.833300000000001</v>
      </c>
      <c r="I8049">
        <v>52.2</v>
      </c>
      <c r="K8049" t="s">
        <v>59806</v>
      </c>
      <c r="L8049">
        <v>123</v>
      </c>
      <c r="M8049">
        <v>0</v>
      </c>
      <c r="N8049" t="s">
        <v>19450</v>
      </c>
      <c r="O8049" t="s">
        <v>59807</v>
      </c>
    </row>
    <row r="8050" spans="1:15" x14ac:dyDescent="0.3">
      <c r="A8050" t="s">
        <v>59808</v>
      </c>
      <c r="B8050" t="s">
        <v>3984</v>
      </c>
      <c r="C8050" t="s">
        <v>59809</v>
      </c>
      <c r="D8050" t="s">
        <v>59810</v>
      </c>
      <c r="E8050" t="s">
        <v>58965</v>
      </c>
      <c r="F8050" t="s">
        <v>59811</v>
      </c>
      <c r="G8050" t="s">
        <v>3917</v>
      </c>
      <c r="H8050">
        <v>34.452300000000001</v>
      </c>
      <c r="I8050">
        <v>50</v>
      </c>
      <c r="K8050" t="s">
        <v>59812</v>
      </c>
      <c r="L8050">
        <v>86</v>
      </c>
      <c r="M8050">
        <v>0</v>
      </c>
      <c r="N8050" t="s">
        <v>19450</v>
      </c>
      <c r="O8050" t="s">
        <v>59813</v>
      </c>
    </row>
    <row r="8051" spans="1:15" x14ac:dyDescent="0.3">
      <c r="A8051" t="s">
        <v>59814</v>
      </c>
      <c r="B8051" t="s">
        <v>3984</v>
      </c>
      <c r="C8051" t="s">
        <v>59815</v>
      </c>
      <c r="D8051" t="s">
        <v>59816</v>
      </c>
      <c r="E8051" t="s">
        <v>58965</v>
      </c>
      <c r="F8051" t="s">
        <v>59817</v>
      </c>
      <c r="G8051" t="s">
        <v>3917</v>
      </c>
      <c r="H8051">
        <v>27.610900000000001</v>
      </c>
      <c r="I8051">
        <v>48.1</v>
      </c>
      <c r="K8051" t="s">
        <v>59818</v>
      </c>
      <c r="L8051">
        <v>981</v>
      </c>
      <c r="M8051">
        <v>0</v>
      </c>
      <c r="N8051" t="s">
        <v>19450</v>
      </c>
      <c r="O8051" t="s">
        <v>59819</v>
      </c>
    </row>
    <row r="8052" spans="1:15" x14ac:dyDescent="0.3">
      <c r="A8052" t="s">
        <v>59820</v>
      </c>
      <c r="B8052" t="s">
        <v>4347</v>
      </c>
      <c r="C8052" t="s">
        <v>59821</v>
      </c>
      <c r="D8052" t="s">
        <v>59822</v>
      </c>
      <c r="E8052" t="s">
        <v>58965</v>
      </c>
      <c r="F8052" t="s">
        <v>59823</v>
      </c>
      <c r="G8052" t="s">
        <v>3917</v>
      </c>
      <c r="H8052">
        <v>22.4407</v>
      </c>
      <c r="I8052">
        <v>58.5</v>
      </c>
      <c r="K8052" t="s">
        <v>59824</v>
      </c>
      <c r="L8052">
        <v>399</v>
      </c>
      <c r="M8052">
        <v>0</v>
      </c>
      <c r="N8052" t="s">
        <v>19450</v>
      </c>
      <c r="O8052" t="s">
        <v>59825</v>
      </c>
    </row>
    <row r="8053" spans="1:15" x14ac:dyDescent="0.3">
      <c r="A8053" t="s">
        <v>59826</v>
      </c>
      <c r="B8053" t="s">
        <v>3902</v>
      </c>
      <c r="C8053" t="s">
        <v>59827</v>
      </c>
      <c r="D8053" t="s">
        <v>59828</v>
      </c>
      <c r="E8053" t="s">
        <v>59829</v>
      </c>
      <c r="F8053" t="s">
        <v>59830</v>
      </c>
      <c r="G8053" t="s">
        <v>3989</v>
      </c>
      <c r="H8053">
        <v>52.892400000000002</v>
      </c>
      <c r="I8053">
        <v>51.5</v>
      </c>
      <c r="K8053" t="s">
        <v>59831</v>
      </c>
      <c r="L8053">
        <v>9999</v>
      </c>
      <c r="M8053">
        <v>0</v>
      </c>
      <c r="N8053" t="s">
        <v>19450</v>
      </c>
      <c r="O8053" t="s">
        <v>59832</v>
      </c>
    </row>
    <row r="8054" spans="1:15" x14ac:dyDescent="0.3">
      <c r="A8054" t="s">
        <v>59833</v>
      </c>
      <c r="B8054" t="s">
        <v>4635</v>
      </c>
      <c r="C8054">
        <v>143784</v>
      </c>
      <c r="D8054" t="s">
        <v>59834</v>
      </c>
      <c r="E8054" t="s">
        <v>59835</v>
      </c>
      <c r="F8054" t="s">
        <v>59836</v>
      </c>
      <c r="G8054" t="s">
        <v>3917</v>
      </c>
      <c r="H8054">
        <v>1205.29</v>
      </c>
      <c r="I8054">
        <v>43.4</v>
      </c>
      <c r="K8054" t="s">
        <v>59837</v>
      </c>
      <c r="L8054">
        <v>39481</v>
      </c>
      <c r="M8054">
        <v>0</v>
      </c>
      <c r="N8054" t="s">
        <v>19450</v>
      </c>
      <c r="O8054" t="s">
        <v>59838</v>
      </c>
    </row>
    <row r="8055" spans="1:15" x14ac:dyDescent="0.3">
      <c r="A8055" t="s">
        <v>59839</v>
      </c>
      <c r="B8055" t="s">
        <v>4347</v>
      </c>
      <c r="C8055" t="s">
        <v>59840</v>
      </c>
      <c r="D8055" t="s">
        <v>59841</v>
      </c>
      <c r="E8055" t="s">
        <v>59842</v>
      </c>
      <c r="F8055" t="s">
        <v>59843</v>
      </c>
      <c r="G8055" t="s">
        <v>3917</v>
      </c>
      <c r="H8055">
        <v>70.031300000000002</v>
      </c>
      <c r="I8055">
        <v>46.5</v>
      </c>
      <c r="K8055" t="s">
        <v>59844</v>
      </c>
      <c r="L8055">
        <v>46</v>
      </c>
      <c r="M8055">
        <v>13692</v>
      </c>
      <c r="N8055" t="s">
        <v>18840</v>
      </c>
      <c r="O8055" t="s">
        <v>59845</v>
      </c>
    </row>
    <row r="8056" spans="1:15" x14ac:dyDescent="0.3">
      <c r="A8056" t="s">
        <v>59846</v>
      </c>
      <c r="B8056" t="s">
        <v>3984</v>
      </c>
      <c r="D8056" t="s">
        <v>59847</v>
      </c>
      <c r="E8056" t="s">
        <v>59848</v>
      </c>
      <c r="F8056" t="s">
        <v>59849</v>
      </c>
      <c r="G8056" t="s">
        <v>3989</v>
      </c>
      <c r="H8056">
        <v>27.251799999999999</v>
      </c>
      <c r="I8056">
        <v>50</v>
      </c>
      <c r="K8056" t="s">
        <v>59850</v>
      </c>
      <c r="L8056">
        <v>13</v>
      </c>
      <c r="M8056">
        <v>10236</v>
      </c>
      <c r="N8056" t="s">
        <v>9722</v>
      </c>
      <c r="O8056" t="s">
        <v>59851</v>
      </c>
    </row>
    <row r="8057" spans="1:15" x14ac:dyDescent="0.3">
      <c r="A8057" t="s">
        <v>59852</v>
      </c>
      <c r="B8057" t="s">
        <v>3984</v>
      </c>
      <c r="D8057" t="s">
        <v>59853</v>
      </c>
      <c r="E8057" t="s">
        <v>59848</v>
      </c>
      <c r="F8057" t="s">
        <v>59854</v>
      </c>
      <c r="G8057" t="s">
        <v>3989</v>
      </c>
      <c r="H8057">
        <v>25.936399999999999</v>
      </c>
      <c r="I8057">
        <v>50.6</v>
      </c>
      <c r="K8057" t="s">
        <v>59855</v>
      </c>
      <c r="L8057">
        <v>17</v>
      </c>
      <c r="M8057">
        <v>9680</v>
      </c>
      <c r="N8057" t="s">
        <v>9722</v>
      </c>
      <c r="O8057" t="s">
        <v>59856</v>
      </c>
    </row>
    <row r="8058" spans="1:15" x14ac:dyDescent="0.3">
      <c r="A8058" t="s">
        <v>59857</v>
      </c>
      <c r="B8058" t="s">
        <v>3984</v>
      </c>
      <c r="D8058" t="s">
        <v>59858</v>
      </c>
      <c r="E8058" t="s">
        <v>59848</v>
      </c>
      <c r="F8058" t="s">
        <v>59859</v>
      </c>
      <c r="G8058" t="s">
        <v>3989</v>
      </c>
      <c r="H8058">
        <v>25.618300000000001</v>
      </c>
      <c r="I8058">
        <v>50.7</v>
      </c>
      <c r="K8058" t="s">
        <v>59860</v>
      </c>
      <c r="L8058">
        <v>19</v>
      </c>
      <c r="M8058">
        <v>9775</v>
      </c>
      <c r="N8058" t="s">
        <v>9722</v>
      </c>
      <c r="O8058" t="s">
        <v>59861</v>
      </c>
    </row>
    <row r="8059" spans="1:15" x14ac:dyDescent="0.3">
      <c r="A8059" t="s">
        <v>59862</v>
      </c>
      <c r="B8059" t="s">
        <v>4367</v>
      </c>
      <c r="D8059" t="s">
        <v>59863</v>
      </c>
      <c r="E8059" t="s">
        <v>13803</v>
      </c>
      <c r="F8059" t="s">
        <v>59864</v>
      </c>
      <c r="G8059" t="s">
        <v>3989</v>
      </c>
      <c r="H8059">
        <v>603.73199999999997</v>
      </c>
      <c r="I8059">
        <v>39.4</v>
      </c>
      <c r="K8059" t="s">
        <v>59865</v>
      </c>
      <c r="L8059">
        <v>588</v>
      </c>
      <c r="M8059">
        <v>0</v>
      </c>
      <c r="N8059" t="s">
        <v>13806</v>
      </c>
      <c r="O8059" t="s">
        <v>59866</v>
      </c>
    </row>
    <row r="8060" spans="1:15" x14ac:dyDescent="0.3">
      <c r="A8060" t="s">
        <v>59867</v>
      </c>
      <c r="B8060" t="s">
        <v>4367</v>
      </c>
      <c r="D8060" t="s">
        <v>59868</v>
      </c>
      <c r="E8060" t="s">
        <v>13803</v>
      </c>
      <c r="F8060" t="s">
        <v>59869</v>
      </c>
      <c r="G8060" t="s">
        <v>3917</v>
      </c>
      <c r="H8060">
        <v>639.54100000000005</v>
      </c>
      <c r="I8060">
        <v>38.6</v>
      </c>
      <c r="K8060" t="s">
        <v>59870</v>
      </c>
      <c r="L8060">
        <v>32348</v>
      </c>
      <c r="M8060">
        <v>0</v>
      </c>
      <c r="N8060" t="s">
        <v>13806</v>
      </c>
      <c r="O8060" t="s">
        <v>59871</v>
      </c>
    </row>
    <row r="8061" spans="1:15" x14ac:dyDescent="0.3">
      <c r="A8061" t="s">
        <v>59872</v>
      </c>
      <c r="B8061" t="s">
        <v>4367</v>
      </c>
      <c r="D8061" t="s">
        <v>59873</v>
      </c>
      <c r="E8061" t="s">
        <v>13803</v>
      </c>
      <c r="F8061" t="s">
        <v>59874</v>
      </c>
      <c r="G8061" t="s">
        <v>3917</v>
      </c>
      <c r="H8061">
        <v>646.91399999999999</v>
      </c>
      <c r="I8061">
        <v>38.6</v>
      </c>
      <c r="K8061" t="s">
        <v>59875</v>
      </c>
      <c r="L8061">
        <v>79525</v>
      </c>
      <c r="M8061">
        <v>0</v>
      </c>
      <c r="N8061" t="s">
        <v>13806</v>
      </c>
      <c r="O8061" t="s">
        <v>59876</v>
      </c>
    </row>
    <row r="8062" spans="1:15" x14ac:dyDescent="0.3">
      <c r="A8062" t="s">
        <v>59877</v>
      </c>
      <c r="B8062" t="s">
        <v>4367</v>
      </c>
      <c r="D8062" t="s">
        <v>59878</v>
      </c>
      <c r="E8062" t="s">
        <v>13803</v>
      </c>
      <c r="F8062" t="s">
        <v>59879</v>
      </c>
      <c r="G8062" t="s">
        <v>3917</v>
      </c>
      <c r="H8062">
        <v>593.28599999999994</v>
      </c>
      <c r="I8062">
        <v>39.1</v>
      </c>
      <c r="K8062" t="s">
        <v>59880</v>
      </c>
      <c r="L8062">
        <v>74755</v>
      </c>
      <c r="M8062">
        <v>0</v>
      </c>
      <c r="N8062" t="s">
        <v>13806</v>
      </c>
      <c r="O8062" t="s">
        <v>59881</v>
      </c>
    </row>
    <row r="8063" spans="1:15" x14ac:dyDescent="0.3">
      <c r="A8063" t="s">
        <v>59882</v>
      </c>
      <c r="B8063" t="s">
        <v>4367</v>
      </c>
      <c r="D8063" t="s">
        <v>59883</v>
      </c>
      <c r="E8063" t="s">
        <v>13803</v>
      </c>
      <c r="F8063" t="s">
        <v>59884</v>
      </c>
      <c r="G8063" t="s">
        <v>3917</v>
      </c>
      <c r="H8063">
        <v>582.63800000000003</v>
      </c>
      <c r="I8063">
        <v>39.1</v>
      </c>
      <c r="K8063" t="s">
        <v>59885</v>
      </c>
      <c r="L8063">
        <v>29401</v>
      </c>
      <c r="M8063">
        <v>0</v>
      </c>
      <c r="N8063" t="s">
        <v>13806</v>
      </c>
      <c r="O8063" t="s">
        <v>59886</v>
      </c>
    </row>
    <row r="8064" spans="1:15" x14ac:dyDescent="0.3">
      <c r="A8064" t="s">
        <v>59887</v>
      </c>
      <c r="B8064" t="s">
        <v>4367</v>
      </c>
      <c r="D8064" t="s">
        <v>59888</v>
      </c>
      <c r="E8064" t="s">
        <v>13803</v>
      </c>
      <c r="F8064" t="s">
        <v>59889</v>
      </c>
      <c r="G8064" t="s">
        <v>3917</v>
      </c>
      <c r="H8064">
        <v>643.97400000000005</v>
      </c>
      <c r="I8064">
        <v>38.700000000000003</v>
      </c>
      <c r="K8064" t="s">
        <v>59890</v>
      </c>
      <c r="L8064">
        <v>104205</v>
      </c>
      <c r="M8064">
        <v>0</v>
      </c>
      <c r="N8064" t="s">
        <v>13806</v>
      </c>
      <c r="O8064" t="s">
        <v>59891</v>
      </c>
    </row>
    <row r="8065" spans="1:15" x14ac:dyDescent="0.3">
      <c r="A8065" t="s">
        <v>59892</v>
      </c>
      <c r="B8065" t="s">
        <v>4367</v>
      </c>
      <c r="D8065" t="s">
        <v>59893</v>
      </c>
      <c r="E8065" t="s">
        <v>13803</v>
      </c>
      <c r="F8065" t="s">
        <v>59894</v>
      </c>
      <c r="G8065" t="s">
        <v>3917</v>
      </c>
      <c r="H8065">
        <v>594.43100000000004</v>
      </c>
      <c r="I8065">
        <v>39.6</v>
      </c>
      <c r="K8065" t="s">
        <v>59895</v>
      </c>
      <c r="L8065">
        <v>83076</v>
      </c>
      <c r="M8065">
        <v>0</v>
      </c>
      <c r="N8065" t="s">
        <v>13806</v>
      </c>
      <c r="O8065" t="s">
        <v>59896</v>
      </c>
    </row>
    <row r="8066" spans="1:15" x14ac:dyDescent="0.3">
      <c r="A8066" t="s">
        <v>59897</v>
      </c>
      <c r="B8066" t="s">
        <v>4367</v>
      </c>
      <c r="D8066" t="s">
        <v>59898</v>
      </c>
      <c r="E8066" t="s">
        <v>13803</v>
      </c>
      <c r="F8066" t="s">
        <v>59899</v>
      </c>
      <c r="G8066" t="s">
        <v>3917</v>
      </c>
      <c r="H8066">
        <v>674.36699999999996</v>
      </c>
      <c r="I8066">
        <v>38.9</v>
      </c>
      <c r="K8066" t="s">
        <v>59900</v>
      </c>
      <c r="L8066">
        <v>101868</v>
      </c>
      <c r="M8066">
        <v>0</v>
      </c>
      <c r="N8066" t="s">
        <v>13806</v>
      </c>
      <c r="O8066" t="s">
        <v>59901</v>
      </c>
    </row>
    <row r="8067" spans="1:15" x14ac:dyDescent="0.3">
      <c r="A8067" t="s">
        <v>59902</v>
      </c>
      <c r="B8067" t="s">
        <v>4226</v>
      </c>
      <c r="D8067" t="s">
        <v>59903</v>
      </c>
      <c r="E8067" t="s">
        <v>59904</v>
      </c>
      <c r="F8067" t="s">
        <v>59905</v>
      </c>
      <c r="G8067" t="s">
        <v>3906</v>
      </c>
      <c r="H8067">
        <v>232.01499999999999</v>
      </c>
      <c r="I8067">
        <v>39.813000000000002</v>
      </c>
      <c r="J8067" t="s">
        <v>59906</v>
      </c>
      <c r="L8067">
        <v>7</v>
      </c>
      <c r="M8067">
        <v>0</v>
      </c>
      <c r="N8067" t="s">
        <v>13806</v>
      </c>
      <c r="O8067" t="s">
        <v>59907</v>
      </c>
    </row>
    <row r="8068" spans="1:15" x14ac:dyDescent="0.3">
      <c r="A8068" t="s">
        <v>59908</v>
      </c>
      <c r="B8068" t="s">
        <v>4226</v>
      </c>
      <c r="D8068" t="s">
        <v>59909</v>
      </c>
      <c r="E8068" t="s">
        <v>59910</v>
      </c>
      <c r="F8068" t="s">
        <v>59911</v>
      </c>
      <c r="G8068" t="s">
        <v>3906</v>
      </c>
      <c r="H8068">
        <v>584.78700000000003</v>
      </c>
      <c r="I8068">
        <v>36.257300000000001</v>
      </c>
      <c r="J8068" t="s">
        <v>59912</v>
      </c>
      <c r="K8068" t="s">
        <v>59913</v>
      </c>
      <c r="L8068">
        <v>42</v>
      </c>
      <c r="M8068">
        <v>0</v>
      </c>
      <c r="N8068" t="s">
        <v>13806</v>
      </c>
      <c r="O8068" t="s">
        <v>59914</v>
      </c>
    </row>
    <row r="8069" spans="1:15" x14ac:dyDescent="0.3">
      <c r="A8069" t="s">
        <v>59915</v>
      </c>
      <c r="B8069" t="s">
        <v>4267</v>
      </c>
      <c r="D8069" t="s">
        <v>59916</v>
      </c>
      <c r="E8069" t="s">
        <v>59917</v>
      </c>
      <c r="F8069" t="s">
        <v>59918</v>
      </c>
      <c r="G8069" t="s">
        <v>3906</v>
      </c>
      <c r="H8069">
        <v>264.55700000000002</v>
      </c>
      <c r="I8069">
        <v>41.8919</v>
      </c>
      <c r="J8069" t="s">
        <v>59919</v>
      </c>
      <c r="K8069" t="s">
        <v>59920</v>
      </c>
      <c r="L8069">
        <v>45</v>
      </c>
      <c r="M8069">
        <v>0</v>
      </c>
      <c r="N8069" t="s">
        <v>13806</v>
      </c>
      <c r="O8069" t="s">
        <v>59921</v>
      </c>
    </row>
    <row r="8070" spans="1:15" x14ac:dyDescent="0.3">
      <c r="A8070" t="s">
        <v>59922</v>
      </c>
      <c r="B8070" t="s">
        <v>3923</v>
      </c>
      <c r="D8070" t="s">
        <v>59923</v>
      </c>
      <c r="E8070" t="s">
        <v>59924</v>
      </c>
      <c r="F8070" t="s">
        <v>59925</v>
      </c>
      <c r="G8070" t="s">
        <v>3906</v>
      </c>
      <c r="H8070">
        <v>640.98699999999997</v>
      </c>
      <c r="I8070">
        <v>38.061399999999999</v>
      </c>
      <c r="J8070" t="s">
        <v>59926</v>
      </c>
      <c r="K8070" t="s">
        <v>59927</v>
      </c>
      <c r="L8070">
        <v>33</v>
      </c>
      <c r="M8070">
        <v>0</v>
      </c>
      <c r="N8070" t="s">
        <v>13806</v>
      </c>
      <c r="O8070" t="s">
        <v>59928</v>
      </c>
    </row>
    <row r="8071" spans="1:15" x14ac:dyDescent="0.3">
      <c r="A8071" t="s">
        <v>59929</v>
      </c>
      <c r="B8071" t="s">
        <v>4226</v>
      </c>
      <c r="D8071" t="s">
        <v>59930</v>
      </c>
      <c r="E8071" t="s">
        <v>59931</v>
      </c>
      <c r="F8071" t="s">
        <v>59932</v>
      </c>
      <c r="G8071" t="s">
        <v>3906</v>
      </c>
      <c r="H8071">
        <v>617.20600000000002</v>
      </c>
      <c r="I8071">
        <v>30.2957</v>
      </c>
      <c r="J8071" t="s">
        <v>59933</v>
      </c>
      <c r="K8071" t="s">
        <v>59934</v>
      </c>
      <c r="L8071">
        <v>75</v>
      </c>
      <c r="M8071">
        <v>0</v>
      </c>
      <c r="N8071" t="s">
        <v>13806</v>
      </c>
      <c r="O8071" t="s">
        <v>59935</v>
      </c>
    </row>
    <row r="8072" spans="1:15" x14ac:dyDescent="0.3">
      <c r="A8072" t="s">
        <v>59936</v>
      </c>
      <c r="B8072" t="s">
        <v>4443</v>
      </c>
      <c r="D8072" t="s">
        <v>59937</v>
      </c>
      <c r="E8072" t="s">
        <v>59938</v>
      </c>
      <c r="F8072" t="s">
        <v>59939</v>
      </c>
      <c r="G8072" t="s">
        <v>3917</v>
      </c>
      <c r="H8072">
        <v>2643.27</v>
      </c>
      <c r="I8072">
        <v>40.700000000000003</v>
      </c>
      <c r="K8072" t="s">
        <v>59940</v>
      </c>
      <c r="L8072">
        <v>1300</v>
      </c>
      <c r="M8072">
        <v>0</v>
      </c>
      <c r="N8072" t="s">
        <v>19450</v>
      </c>
      <c r="O8072" t="s">
        <v>59941</v>
      </c>
    </row>
    <row r="8073" spans="1:15" x14ac:dyDescent="0.3">
      <c r="A8073" t="s">
        <v>59942</v>
      </c>
      <c r="B8073" t="s">
        <v>3984</v>
      </c>
      <c r="C8073" t="s">
        <v>59943</v>
      </c>
      <c r="D8073" t="s">
        <v>59944</v>
      </c>
      <c r="E8073" t="s">
        <v>59945</v>
      </c>
      <c r="F8073" t="s">
        <v>59946</v>
      </c>
      <c r="G8073" t="s">
        <v>3917</v>
      </c>
      <c r="H8073">
        <v>38.587000000000003</v>
      </c>
      <c r="I8073">
        <v>49.7</v>
      </c>
      <c r="K8073" t="s">
        <v>59947</v>
      </c>
      <c r="L8073">
        <v>1072</v>
      </c>
      <c r="M8073">
        <v>10546</v>
      </c>
      <c r="N8073" t="s">
        <v>8898</v>
      </c>
      <c r="O8073" t="s">
        <v>59948</v>
      </c>
    </row>
    <row r="8074" spans="1:15" x14ac:dyDescent="0.3">
      <c r="A8074" t="s">
        <v>59949</v>
      </c>
      <c r="B8074" t="s">
        <v>4226</v>
      </c>
      <c r="C8074" t="s">
        <v>59950</v>
      </c>
      <c r="D8074" t="s">
        <v>59951</v>
      </c>
      <c r="E8074" t="s">
        <v>59952</v>
      </c>
      <c r="F8074" t="s">
        <v>59953</v>
      </c>
      <c r="G8074" t="s">
        <v>3906</v>
      </c>
      <c r="H8074">
        <v>288.846</v>
      </c>
      <c r="I8074">
        <v>30.871200000000002</v>
      </c>
      <c r="J8074" t="s">
        <v>59954</v>
      </c>
      <c r="K8074" t="s">
        <v>59955</v>
      </c>
      <c r="L8074">
        <v>3354</v>
      </c>
      <c r="M8074">
        <v>19218</v>
      </c>
      <c r="N8074" t="s">
        <v>19450</v>
      </c>
      <c r="O8074" t="s">
        <v>59956</v>
      </c>
    </row>
    <row r="8075" spans="1:15" x14ac:dyDescent="0.3">
      <c r="A8075" t="s">
        <v>59957</v>
      </c>
      <c r="B8075" t="s">
        <v>4091</v>
      </c>
      <c r="D8075" t="s">
        <v>59958</v>
      </c>
      <c r="E8075" t="s">
        <v>56913</v>
      </c>
      <c r="F8075" t="s">
        <v>59959</v>
      </c>
      <c r="G8075" t="s">
        <v>3917</v>
      </c>
      <c r="H8075">
        <v>50.561300000000003</v>
      </c>
      <c r="I8075">
        <v>48.6</v>
      </c>
      <c r="K8075" t="s">
        <v>59960</v>
      </c>
      <c r="L8075">
        <v>27925</v>
      </c>
      <c r="M8075">
        <v>0</v>
      </c>
      <c r="N8075" t="s">
        <v>30215</v>
      </c>
      <c r="O8075" t="s">
        <v>59961</v>
      </c>
    </row>
    <row r="8076" spans="1:15" x14ac:dyDescent="0.3">
      <c r="A8076" t="s">
        <v>59962</v>
      </c>
      <c r="B8076" t="s">
        <v>4208</v>
      </c>
      <c r="C8076" t="s">
        <v>59963</v>
      </c>
      <c r="D8076" t="s">
        <v>59964</v>
      </c>
      <c r="E8076" t="s">
        <v>40648</v>
      </c>
      <c r="F8076" t="s">
        <v>59965</v>
      </c>
      <c r="G8076" t="s">
        <v>3917</v>
      </c>
      <c r="H8076">
        <v>48.802900000000001</v>
      </c>
      <c r="I8076">
        <v>29.8</v>
      </c>
      <c r="K8076" t="s">
        <v>59966</v>
      </c>
      <c r="L8076">
        <v>23474</v>
      </c>
      <c r="M8076">
        <v>0</v>
      </c>
      <c r="N8076" t="s">
        <v>9923</v>
      </c>
      <c r="O8076" t="s">
        <v>59967</v>
      </c>
    </row>
    <row r="8077" spans="1:15" x14ac:dyDescent="0.3">
      <c r="A8077" t="s">
        <v>59968</v>
      </c>
      <c r="B8077" t="s">
        <v>3902</v>
      </c>
      <c r="C8077" t="s">
        <v>59969</v>
      </c>
      <c r="D8077" t="s">
        <v>59970</v>
      </c>
      <c r="E8077" t="s">
        <v>59971</v>
      </c>
      <c r="F8077" t="s">
        <v>59972</v>
      </c>
      <c r="G8077" t="s">
        <v>3917</v>
      </c>
      <c r="H8077">
        <v>242.35599999999999</v>
      </c>
      <c r="I8077">
        <v>47.7</v>
      </c>
      <c r="K8077" t="s">
        <v>59973</v>
      </c>
      <c r="L8077">
        <v>5286</v>
      </c>
      <c r="M8077">
        <v>25595</v>
      </c>
      <c r="N8077" t="s">
        <v>9697</v>
      </c>
      <c r="O8077" t="s">
        <v>59974</v>
      </c>
    </row>
    <row r="8078" spans="1:15" x14ac:dyDescent="0.3">
      <c r="A8078" t="s">
        <v>59975</v>
      </c>
      <c r="B8078" t="s">
        <v>4091</v>
      </c>
      <c r="C8078" t="s">
        <v>59976</v>
      </c>
      <c r="D8078" t="s">
        <v>59977</v>
      </c>
      <c r="E8078" t="s">
        <v>59978</v>
      </c>
      <c r="F8078" t="s">
        <v>59979</v>
      </c>
      <c r="G8078" t="s">
        <v>3989</v>
      </c>
      <c r="H8078">
        <v>560.45100000000002</v>
      </c>
      <c r="I8078">
        <v>31.5</v>
      </c>
      <c r="K8078" t="s">
        <v>59980</v>
      </c>
      <c r="L8078">
        <v>548705</v>
      </c>
      <c r="M8078">
        <v>0</v>
      </c>
      <c r="N8078" t="s">
        <v>12504</v>
      </c>
      <c r="O8078" t="s">
        <v>59981</v>
      </c>
    </row>
    <row r="8079" spans="1:15" x14ac:dyDescent="0.3">
      <c r="A8079" t="s">
        <v>59982</v>
      </c>
      <c r="B8079" t="s">
        <v>4772</v>
      </c>
      <c r="C8079" t="s">
        <v>59983</v>
      </c>
      <c r="D8079" t="s">
        <v>59984</v>
      </c>
      <c r="E8079" t="s">
        <v>59985</v>
      </c>
      <c r="F8079" t="s">
        <v>59986</v>
      </c>
      <c r="G8079" t="s">
        <v>3989</v>
      </c>
      <c r="H8079">
        <v>151.89699999999999</v>
      </c>
      <c r="I8079">
        <v>57.3</v>
      </c>
      <c r="K8079" t="s">
        <v>59987</v>
      </c>
      <c r="L8079">
        <v>2661</v>
      </c>
      <c r="M8079">
        <v>17398</v>
      </c>
      <c r="N8079" t="s">
        <v>31609</v>
      </c>
      <c r="O8079" t="s">
        <v>59988</v>
      </c>
    </row>
    <row r="8080" spans="1:15" x14ac:dyDescent="0.3">
      <c r="A8080" t="s">
        <v>59989</v>
      </c>
      <c r="B8080" t="s">
        <v>3902</v>
      </c>
      <c r="C8080" t="s">
        <v>59990</v>
      </c>
      <c r="D8080" t="s">
        <v>59991</v>
      </c>
      <c r="E8080" t="s">
        <v>15514</v>
      </c>
      <c r="F8080" t="s">
        <v>59992</v>
      </c>
      <c r="G8080" t="s">
        <v>3917</v>
      </c>
      <c r="H8080">
        <v>53.206000000000003</v>
      </c>
      <c r="I8080">
        <v>46.4</v>
      </c>
      <c r="K8080" t="s">
        <v>59993</v>
      </c>
      <c r="L8080">
        <v>55067</v>
      </c>
      <c r="M8080">
        <v>0</v>
      </c>
      <c r="N8080" t="s">
        <v>12538</v>
      </c>
      <c r="O8080" t="s">
        <v>59994</v>
      </c>
    </row>
    <row r="8081" spans="1:15" x14ac:dyDescent="0.3">
      <c r="A8081" t="s">
        <v>59995</v>
      </c>
      <c r="B8081" t="s">
        <v>4772</v>
      </c>
      <c r="C8081" t="s">
        <v>16319</v>
      </c>
      <c r="D8081" t="s">
        <v>59996</v>
      </c>
      <c r="E8081" t="s">
        <v>15514</v>
      </c>
      <c r="F8081" t="s">
        <v>59997</v>
      </c>
      <c r="G8081" t="s">
        <v>3917</v>
      </c>
      <c r="H8081">
        <v>25.5382</v>
      </c>
      <c r="I8081">
        <v>40.299999999999997</v>
      </c>
      <c r="K8081" t="s">
        <v>59998</v>
      </c>
      <c r="L8081">
        <v>1189</v>
      </c>
      <c r="M8081">
        <v>0</v>
      </c>
      <c r="N8081" t="s">
        <v>12538</v>
      </c>
      <c r="O8081" t="s">
        <v>59999</v>
      </c>
    </row>
    <row r="8082" spans="1:15" x14ac:dyDescent="0.3">
      <c r="A8082" t="s">
        <v>60000</v>
      </c>
      <c r="B8082" t="s">
        <v>4772</v>
      </c>
      <c r="C8082" t="s">
        <v>60001</v>
      </c>
      <c r="D8082" t="s">
        <v>60002</v>
      </c>
      <c r="E8082" t="s">
        <v>15514</v>
      </c>
      <c r="F8082" t="s">
        <v>60003</v>
      </c>
      <c r="G8082" t="s">
        <v>3917</v>
      </c>
      <c r="H8082">
        <v>60.445300000000003</v>
      </c>
      <c r="I8082">
        <v>42.9</v>
      </c>
      <c r="K8082" t="s">
        <v>60004</v>
      </c>
      <c r="L8082">
        <v>850</v>
      </c>
      <c r="M8082">
        <v>0</v>
      </c>
      <c r="N8082" t="s">
        <v>12538</v>
      </c>
      <c r="O8082" t="s">
        <v>60005</v>
      </c>
    </row>
    <row r="8083" spans="1:15" x14ac:dyDescent="0.3">
      <c r="A8083" t="s">
        <v>60006</v>
      </c>
      <c r="B8083" t="s">
        <v>4043</v>
      </c>
      <c r="C8083" t="s">
        <v>60007</v>
      </c>
      <c r="D8083" t="s">
        <v>60008</v>
      </c>
      <c r="E8083" t="s">
        <v>35502</v>
      </c>
      <c r="F8083" t="s">
        <v>60009</v>
      </c>
      <c r="G8083" t="s">
        <v>3917</v>
      </c>
      <c r="H8083">
        <v>75.858099999999993</v>
      </c>
      <c r="I8083">
        <v>57.1</v>
      </c>
      <c r="K8083" t="s">
        <v>60010</v>
      </c>
      <c r="L8083">
        <v>20763</v>
      </c>
      <c r="M8083">
        <v>0</v>
      </c>
      <c r="N8083" t="s">
        <v>35505</v>
      </c>
      <c r="O8083" t="s">
        <v>60011</v>
      </c>
    </row>
    <row r="8084" spans="1:15" x14ac:dyDescent="0.3">
      <c r="A8084" t="s">
        <v>60012</v>
      </c>
      <c r="B8084" t="s">
        <v>4772</v>
      </c>
      <c r="C8084" t="s">
        <v>60013</v>
      </c>
      <c r="D8084" t="s">
        <v>60014</v>
      </c>
      <c r="E8084" t="s">
        <v>60015</v>
      </c>
      <c r="F8084" t="s">
        <v>60016</v>
      </c>
      <c r="G8084" t="s">
        <v>3917</v>
      </c>
      <c r="H8084">
        <v>32.957799999999999</v>
      </c>
      <c r="I8084">
        <v>59.1</v>
      </c>
      <c r="K8084" t="s">
        <v>60017</v>
      </c>
      <c r="L8084">
        <v>201</v>
      </c>
      <c r="M8084">
        <v>0</v>
      </c>
      <c r="N8084" t="s">
        <v>9151</v>
      </c>
      <c r="O8084" t="s">
        <v>60018</v>
      </c>
    </row>
    <row r="8085" spans="1:15" x14ac:dyDescent="0.3">
      <c r="A8085" t="s">
        <v>60019</v>
      </c>
      <c r="B8085" t="s">
        <v>3912</v>
      </c>
      <c r="C8085" t="s">
        <v>60020</v>
      </c>
      <c r="D8085" t="s">
        <v>60021</v>
      </c>
      <c r="E8085" t="s">
        <v>60022</v>
      </c>
      <c r="F8085" t="s">
        <v>60023</v>
      </c>
      <c r="G8085" t="s">
        <v>3917</v>
      </c>
      <c r="H8085">
        <v>18.099900000000002</v>
      </c>
      <c r="I8085">
        <v>0</v>
      </c>
      <c r="K8085" t="s">
        <v>60024</v>
      </c>
      <c r="L8085">
        <v>10764</v>
      </c>
      <c r="M8085">
        <v>0</v>
      </c>
      <c r="N8085" t="s">
        <v>15181</v>
      </c>
      <c r="O8085" t="s">
        <v>60025</v>
      </c>
    </row>
    <row r="8086" spans="1:15" x14ac:dyDescent="0.3">
      <c r="A8086" t="s">
        <v>60026</v>
      </c>
      <c r="B8086" t="s">
        <v>4772</v>
      </c>
      <c r="C8086" t="s">
        <v>60027</v>
      </c>
      <c r="D8086" t="s">
        <v>60028</v>
      </c>
      <c r="E8086" t="s">
        <v>23536</v>
      </c>
      <c r="F8086" t="s">
        <v>60029</v>
      </c>
      <c r="G8086" t="s">
        <v>3917</v>
      </c>
      <c r="H8086">
        <v>52.896799999999999</v>
      </c>
      <c r="I8086">
        <v>49.7</v>
      </c>
      <c r="K8086" t="s">
        <v>60030</v>
      </c>
      <c r="L8086">
        <v>217</v>
      </c>
      <c r="M8086">
        <v>13918</v>
      </c>
      <c r="N8086" t="s">
        <v>8526</v>
      </c>
      <c r="O8086" t="s">
        <v>60031</v>
      </c>
    </row>
    <row r="8087" spans="1:15" x14ac:dyDescent="0.3">
      <c r="A8087" t="s">
        <v>60032</v>
      </c>
      <c r="B8087" t="s">
        <v>4772</v>
      </c>
      <c r="C8087" t="s">
        <v>60033</v>
      </c>
      <c r="D8087" t="s">
        <v>60034</v>
      </c>
      <c r="E8087" t="s">
        <v>15488</v>
      </c>
      <c r="F8087" t="s">
        <v>60035</v>
      </c>
      <c r="G8087" t="s">
        <v>3989</v>
      </c>
      <c r="H8087">
        <v>3.4604699999999999</v>
      </c>
      <c r="I8087">
        <v>46.4</v>
      </c>
      <c r="K8087" t="s">
        <v>60036</v>
      </c>
      <c r="L8087">
        <v>988</v>
      </c>
      <c r="M8087">
        <v>0</v>
      </c>
      <c r="N8087" t="s">
        <v>5945</v>
      </c>
      <c r="O8087" t="s">
        <v>60037</v>
      </c>
    </row>
    <row r="8088" spans="1:15" x14ac:dyDescent="0.3">
      <c r="A8088" t="s">
        <v>60038</v>
      </c>
      <c r="B8088" t="s">
        <v>3912</v>
      </c>
      <c r="D8088" t="s">
        <v>60039</v>
      </c>
      <c r="E8088" t="s">
        <v>28577</v>
      </c>
      <c r="F8088" t="s">
        <v>60040</v>
      </c>
      <c r="G8088" t="s">
        <v>3917</v>
      </c>
      <c r="H8088">
        <v>28.414200000000001</v>
      </c>
      <c r="I8088">
        <v>44.7</v>
      </c>
      <c r="K8088" t="s">
        <v>60041</v>
      </c>
      <c r="L8088">
        <v>7088</v>
      </c>
      <c r="M8088">
        <v>0</v>
      </c>
      <c r="N8088" t="s">
        <v>26507</v>
      </c>
      <c r="O8088" t="s">
        <v>60042</v>
      </c>
    </row>
    <row r="8089" spans="1:15" x14ac:dyDescent="0.3">
      <c r="A8089" t="s">
        <v>60043</v>
      </c>
      <c r="B8089" t="s">
        <v>4772</v>
      </c>
      <c r="C8089" t="s">
        <v>60044</v>
      </c>
      <c r="D8089" t="s">
        <v>60045</v>
      </c>
      <c r="E8089" t="s">
        <v>60046</v>
      </c>
      <c r="F8089" t="s">
        <v>60047</v>
      </c>
      <c r="G8089" t="s">
        <v>3989</v>
      </c>
      <c r="H8089">
        <v>80.221800000000002</v>
      </c>
      <c r="I8089">
        <v>51.8</v>
      </c>
      <c r="K8089" t="s">
        <v>60048</v>
      </c>
      <c r="L8089">
        <v>16225</v>
      </c>
      <c r="M8089">
        <v>0</v>
      </c>
      <c r="N8089" t="s">
        <v>19114</v>
      </c>
      <c r="O8089" t="s">
        <v>60049</v>
      </c>
    </row>
    <row r="8090" spans="1:15" x14ac:dyDescent="0.3">
      <c r="A8090" t="s">
        <v>60050</v>
      </c>
      <c r="B8090" t="s">
        <v>3912</v>
      </c>
      <c r="C8090" t="s">
        <v>60051</v>
      </c>
      <c r="D8090" t="s">
        <v>60052</v>
      </c>
      <c r="E8090" t="s">
        <v>60053</v>
      </c>
      <c r="F8090" t="s">
        <v>60054</v>
      </c>
      <c r="G8090" t="s">
        <v>3917</v>
      </c>
      <c r="H8090">
        <v>76.822500000000005</v>
      </c>
      <c r="I8090">
        <v>57.1</v>
      </c>
      <c r="K8090" t="s">
        <v>60055</v>
      </c>
      <c r="L8090">
        <v>512</v>
      </c>
      <c r="M8090">
        <v>0</v>
      </c>
      <c r="N8090" t="s">
        <v>33355</v>
      </c>
      <c r="O8090" t="s">
        <v>60056</v>
      </c>
    </row>
    <row r="8091" spans="1:15" x14ac:dyDescent="0.3">
      <c r="A8091" t="s">
        <v>60057</v>
      </c>
      <c r="B8091" t="s">
        <v>4208</v>
      </c>
      <c r="C8091" t="s">
        <v>60058</v>
      </c>
      <c r="D8091" t="s">
        <v>60059</v>
      </c>
      <c r="E8091" t="s">
        <v>12758</v>
      </c>
      <c r="F8091" t="s">
        <v>60060</v>
      </c>
      <c r="G8091" t="s">
        <v>3917</v>
      </c>
      <c r="H8091">
        <v>49.075200000000002</v>
      </c>
      <c r="I8091">
        <v>33.6</v>
      </c>
      <c r="K8091" t="s">
        <v>60061</v>
      </c>
      <c r="L8091">
        <v>5752</v>
      </c>
      <c r="M8091">
        <v>18558</v>
      </c>
      <c r="N8091" t="s">
        <v>12761</v>
      </c>
      <c r="O8091" t="s">
        <v>60062</v>
      </c>
    </row>
    <row r="8092" spans="1:15" x14ac:dyDescent="0.3">
      <c r="A8092" t="s">
        <v>60063</v>
      </c>
      <c r="B8092" t="s">
        <v>4208</v>
      </c>
      <c r="C8092" t="s">
        <v>60064</v>
      </c>
      <c r="D8092" t="s">
        <v>60065</v>
      </c>
      <c r="E8092" t="s">
        <v>60066</v>
      </c>
      <c r="F8092" t="s">
        <v>60067</v>
      </c>
      <c r="G8092" t="s">
        <v>3917</v>
      </c>
      <c r="H8092">
        <v>117.474</v>
      </c>
      <c r="I8092">
        <v>42.2</v>
      </c>
      <c r="K8092" t="s">
        <v>60068</v>
      </c>
      <c r="L8092">
        <v>73786</v>
      </c>
      <c r="M8092">
        <v>0</v>
      </c>
      <c r="N8092" t="s">
        <v>60069</v>
      </c>
      <c r="O8092" t="s">
        <v>60070</v>
      </c>
    </row>
    <row r="8093" spans="1:15" x14ac:dyDescent="0.3">
      <c r="A8093" t="s">
        <v>60071</v>
      </c>
      <c r="B8093" t="s">
        <v>4772</v>
      </c>
      <c r="C8093" t="s">
        <v>60072</v>
      </c>
      <c r="D8093" t="s">
        <v>60073</v>
      </c>
      <c r="E8093" t="s">
        <v>60074</v>
      </c>
      <c r="F8093" t="s">
        <v>60075</v>
      </c>
      <c r="G8093" t="s">
        <v>3917</v>
      </c>
      <c r="H8093">
        <v>13.390700000000001</v>
      </c>
      <c r="I8093">
        <v>46.1</v>
      </c>
      <c r="K8093" t="s">
        <v>60076</v>
      </c>
      <c r="L8093">
        <v>880</v>
      </c>
      <c r="M8093">
        <v>0</v>
      </c>
      <c r="N8093" t="s">
        <v>10966</v>
      </c>
      <c r="O8093" t="s">
        <v>60077</v>
      </c>
    </row>
    <row r="8094" spans="1:15" x14ac:dyDescent="0.3">
      <c r="A8094" t="s">
        <v>60078</v>
      </c>
      <c r="B8094" t="s">
        <v>4091</v>
      </c>
      <c r="C8094" t="s">
        <v>60079</v>
      </c>
      <c r="D8094" t="s">
        <v>60080</v>
      </c>
      <c r="E8094" t="s">
        <v>60081</v>
      </c>
      <c r="F8094" t="s">
        <v>60082</v>
      </c>
      <c r="G8094" t="s">
        <v>3989</v>
      </c>
      <c r="H8094">
        <v>9.5097799999999992</v>
      </c>
      <c r="I8094">
        <v>31.9</v>
      </c>
      <c r="K8094" t="s">
        <v>60083</v>
      </c>
      <c r="L8094">
        <v>853</v>
      </c>
      <c r="M8094">
        <v>0</v>
      </c>
      <c r="N8094" t="s">
        <v>17056</v>
      </c>
      <c r="O8094" t="s">
        <v>60084</v>
      </c>
    </row>
    <row r="8095" spans="1:15" x14ac:dyDescent="0.3">
      <c r="A8095" t="s">
        <v>60085</v>
      </c>
      <c r="B8095" t="s">
        <v>3912</v>
      </c>
      <c r="C8095" t="s">
        <v>60086</v>
      </c>
      <c r="D8095" t="s">
        <v>60087</v>
      </c>
      <c r="E8095" t="s">
        <v>60088</v>
      </c>
      <c r="F8095" t="s">
        <v>60089</v>
      </c>
      <c r="G8095" t="s">
        <v>3917</v>
      </c>
      <c r="H8095">
        <v>64.068100000000001</v>
      </c>
      <c r="I8095">
        <v>44.843400000000003</v>
      </c>
      <c r="J8095" t="s">
        <v>60090</v>
      </c>
      <c r="K8095" t="s">
        <v>60091</v>
      </c>
      <c r="L8095">
        <v>37</v>
      </c>
      <c r="M8095">
        <v>0</v>
      </c>
      <c r="N8095" t="s">
        <v>4373</v>
      </c>
      <c r="O8095" t="s">
        <v>60092</v>
      </c>
    </row>
    <row r="8096" spans="1:15" x14ac:dyDescent="0.3">
      <c r="A8096" t="s">
        <v>60093</v>
      </c>
      <c r="B8096" t="s">
        <v>4772</v>
      </c>
      <c r="C8096" t="s">
        <v>60094</v>
      </c>
      <c r="D8096" t="s">
        <v>60095</v>
      </c>
      <c r="E8096" t="s">
        <v>60096</v>
      </c>
      <c r="F8096" t="s">
        <v>60097</v>
      </c>
      <c r="G8096" t="s">
        <v>3989</v>
      </c>
      <c r="H8096">
        <v>11.7544</v>
      </c>
      <c r="I8096">
        <v>49.8</v>
      </c>
      <c r="K8096" t="s">
        <v>60098</v>
      </c>
      <c r="L8096">
        <v>23591</v>
      </c>
      <c r="M8096">
        <v>0</v>
      </c>
      <c r="N8096" t="s">
        <v>24673</v>
      </c>
      <c r="O8096" t="s">
        <v>60099</v>
      </c>
    </row>
    <row r="8097" spans="1:16" x14ac:dyDescent="0.3">
      <c r="A8097" t="s">
        <v>60100</v>
      </c>
      <c r="B8097" t="s">
        <v>4043</v>
      </c>
      <c r="C8097" t="s">
        <v>60101</v>
      </c>
      <c r="D8097" t="s">
        <v>60102</v>
      </c>
      <c r="E8097" t="s">
        <v>60103</v>
      </c>
      <c r="F8097" t="s">
        <v>60104</v>
      </c>
      <c r="G8097" t="s">
        <v>3917</v>
      </c>
      <c r="H8097">
        <v>18.129200000000001</v>
      </c>
      <c r="I8097">
        <v>46.2</v>
      </c>
      <c r="K8097" t="s">
        <v>60105</v>
      </c>
      <c r="L8097">
        <v>84</v>
      </c>
      <c r="M8097">
        <v>6451</v>
      </c>
      <c r="N8097" t="s">
        <v>60106</v>
      </c>
      <c r="O8097" t="s">
        <v>60107</v>
      </c>
    </row>
    <row r="8098" spans="1:16" x14ac:dyDescent="0.3">
      <c r="A8098" t="s">
        <v>60108</v>
      </c>
      <c r="B8098" t="s">
        <v>4043</v>
      </c>
      <c r="C8098">
        <v>253</v>
      </c>
      <c r="D8098" t="s">
        <v>60109</v>
      </c>
      <c r="E8098" t="s">
        <v>60110</v>
      </c>
      <c r="F8098" t="s">
        <v>60111</v>
      </c>
      <c r="G8098" t="s">
        <v>3906</v>
      </c>
      <c r="H8098">
        <v>34.118600000000001</v>
      </c>
      <c r="I8098">
        <v>59.533799999999999</v>
      </c>
      <c r="J8098" t="s">
        <v>60112</v>
      </c>
      <c r="K8098" t="s">
        <v>60113</v>
      </c>
      <c r="L8098">
        <v>67</v>
      </c>
      <c r="M8098">
        <v>8266</v>
      </c>
      <c r="N8098" t="s">
        <v>17979</v>
      </c>
      <c r="O8098" t="s">
        <v>60114</v>
      </c>
    </row>
    <row r="8099" spans="1:16" x14ac:dyDescent="0.3">
      <c r="A8099" t="s">
        <v>60115</v>
      </c>
      <c r="B8099" t="s">
        <v>4226</v>
      </c>
      <c r="C8099" t="s">
        <v>60116</v>
      </c>
      <c r="D8099" t="s">
        <v>60117</v>
      </c>
      <c r="E8099" t="s">
        <v>10805</v>
      </c>
      <c r="F8099" t="s">
        <v>60118</v>
      </c>
      <c r="G8099" t="s">
        <v>3989</v>
      </c>
      <c r="H8099">
        <v>127.211</v>
      </c>
      <c r="I8099">
        <v>37.5</v>
      </c>
      <c r="K8099" t="s">
        <v>60119</v>
      </c>
      <c r="L8099">
        <v>1641</v>
      </c>
      <c r="M8099">
        <v>0</v>
      </c>
      <c r="N8099" t="s">
        <v>10808</v>
      </c>
      <c r="O8099" t="s">
        <v>60120</v>
      </c>
    </row>
    <row r="8100" spans="1:16" x14ac:dyDescent="0.3">
      <c r="A8100" t="s">
        <v>60121</v>
      </c>
      <c r="B8100" t="s">
        <v>4772</v>
      </c>
      <c r="C8100" t="s">
        <v>60122</v>
      </c>
      <c r="D8100" t="s">
        <v>60123</v>
      </c>
      <c r="E8100" t="s">
        <v>60124</v>
      </c>
      <c r="F8100" t="s">
        <v>60125</v>
      </c>
      <c r="G8100" t="s">
        <v>3917</v>
      </c>
      <c r="H8100">
        <v>211.64099999999999</v>
      </c>
      <c r="I8100">
        <v>60.6</v>
      </c>
      <c r="K8100" t="s">
        <v>60126</v>
      </c>
      <c r="L8100">
        <v>2458</v>
      </c>
      <c r="M8100">
        <v>16018</v>
      </c>
      <c r="N8100" t="s">
        <v>8402</v>
      </c>
      <c r="O8100" t="s">
        <v>60127</v>
      </c>
    </row>
    <row r="8101" spans="1:16" x14ac:dyDescent="0.3">
      <c r="A8101" t="s">
        <v>60128</v>
      </c>
      <c r="B8101" t="s">
        <v>4267</v>
      </c>
      <c r="C8101" t="s">
        <v>60129</v>
      </c>
      <c r="D8101" t="s">
        <v>60130</v>
      </c>
      <c r="E8101" t="s">
        <v>17460</v>
      </c>
      <c r="F8101" t="s">
        <v>60131</v>
      </c>
      <c r="G8101" t="s">
        <v>3989</v>
      </c>
      <c r="H8101">
        <v>288.58699999999999</v>
      </c>
      <c r="I8101">
        <v>38.299999999999997</v>
      </c>
      <c r="K8101" t="s">
        <v>60132</v>
      </c>
      <c r="L8101">
        <v>683</v>
      </c>
      <c r="M8101">
        <v>0</v>
      </c>
      <c r="N8101" t="s">
        <v>10808</v>
      </c>
      <c r="O8101" t="s">
        <v>60133</v>
      </c>
    </row>
    <row r="8102" spans="1:16" x14ac:dyDescent="0.3">
      <c r="A8102" t="s">
        <v>60134</v>
      </c>
      <c r="B8102" t="s">
        <v>3923</v>
      </c>
      <c r="D8102" t="s">
        <v>60135</v>
      </c>
      <c r="E8102" t="s">
        <v>15780</v>
      </c>
      <c r="F8102" t="s">
        <v>60136</v>
      </c>
      <c r="G8102" t="s">
        <v>3917</v>
      </c>
      <c r="H8102">
        <v>926.43100000000004</v>
      </c>
      <c r="I8102">
        <v>34.9</v>
      </c>
      <c r="K8102" t="s">
        <v>60137</v>
      </c>
      <c r="L8102">
        <v>550497</v>
      </c>
      <c r="M8102">
        <v>0</v>
      </c>
      <c r="N8102" t="s">
        <v>15783</v>
      </c>
      <c r="O8102" t="s">
        <v>60138</v>
      </c>
    </row>
    <row r="8103" spans="1:16" x14ac:dyDescent="0.3">
      <c r="A8103" t="s">
        <v>60139</v>
      </c>
      <c r="B8103" t="s">
        <v>4267</v>
      </c>
      <c r="C8103" t="s">
        <v>60140</v>
      </c>
      <c r="D8103" t="s">
        <v>60141</v>
      </c>
      <c r="E8103" t="s">
        <v>60142</v>
      </c>
      <c r="F8103" t="s">
        <v>60143</v>
      </c>
      <c r="G8103" t="s">
        <v>3917</v>
      </c>
      <c r="H8103">
        <v>403.66199999999998</v>
      </c>
      <c r="I8103">
        <v>39.5</v>
      </c>
      <c r="K8103" t="s">
        <v>60144</v>
      </c>
      <c r="L8103">
        <v>2968</v>
      </c>
      <c r="M8103">
        <v>0</v>
      </c>
      <c r="N8103" t="s">
        <v>13273</v>
      </c>
      <c r="O8103" t="s">
        <v>60145</v>
      </c>
    </row>
    <row r="8104" spans="1:16" x14ac:dyDescent="0.3">
      <c r="A8104" t="s">
        <v>60146</v>
      </c>
      <c r="B8104" t="s">
        <v>3912</v>
      </c>
      <c r="D8104" t="s">
        <v>60147</v>
      </c>
      <c r="E8104" t="s">
        <v>12059</v>
      </c>
      <c r="F8104" t="s">
        <v>60148</v>
      </c>
      <c r="G8104" t="s">
        <v>3917</v>
      </c>
      <c r="H8104">
        <v>296.46800000000002</v>
      </c>
      <c r="I8104">
        <v>31</v>
      </c>
      <c r="K8104" t="s">
        <v>60149</v>
      </c>
      <c r="L8104">
        <v>30050</v>
      </c>
      <c r="M8104">
        <v>48379</v>
      </c>
      <c r="N8104" t="s">
        <v>5704</v>
      </c>
      <c r="O8104" t="s">
        <v>60150</v>
      </c>
    </row>
    <row r="8105" spans="1:16" x14ac:dyDescent="0.3">
      <c r="A8105" t="s">
        <v>60151</v>
      </c>
      <c r="B8105" t="s">
        <v>4772</v>
      </c>
      <c r="C8105" t="s">
        <v>60152</v>
      </c>
      <c r="D8105" t="s">
        <v>60153</v>
      </c>
      <c r="E8105" t="s">
        <v>15514</v>
      </c>
      <c r="F8105" t="s">
        <v>60154</v>
      </c>
      <c r="G8105" t="s">
        <v>3917</v>
      </c>
      <c r="H8105">
        <v>13.742000000000001</v>
      </c>
      <c r="I8105">
        <v>44.5</v>
      </c>
      <c r="K8105" t="s">
        <v>60155</v>
      </c>
      <c r="L8105">
        <v>895</v>
      </c>
      <c r="M8105">
        <v>0</v>
      </c>
      <c r="N8105" t="s">
        <v>12538</v>
      </c>
      <c r="O8105" t="s">
        <v>60156</v>
      </c>
    </row>
    <row r="8106" spans="1:16" x14ac:dyDescent="0.3">
      <c r="A8106" t="s">
        <v>60157</v>
      </c>
      <c r="B8106" t="s">
        <v>4091</v>
      </c>
      <c r="D8106" t="s">
        <v>60158</v>
      </c>
      <c r="E8106" t="s">
        <v>15508</v>
      </c>
      <c r="F8106" t="s">
        <v>60159</v>
      </c>
      <c r="G8106" t="s">
        <v>3906</v>
      </c>
      <c r="H8106">
        <v>22.1907</v>
      </c>
      <c r="I8106">
        <v>18.625699999999998</v>
      </c>
      <c r="J8106" t="s">
        <v>60160</v>
      </c>
      <c r="K8106" t="s">
        <v>60161</v>
      </c>
      <c r="L8106">
        <v>82</v>
      </c>
      <c r="M8106">
        <v>5321</v>
      </c>
      <c r="N8106" t="s">
        <v>8681</v>
      </c>
      <c r="O8106" t="s">
        <v>60162</v>
      </c>
      <c r="P8106" t="s">
        <v>60163</v>
      </c>
    </row>
    <row r="8107" spans="1:16" x14ac:dyDescent="0.3">
      <c r="A8107" t="s">
        <v>60164</v>
      </c>
      <c r="B8107" t="s">
        <v>4208</v>
      </c>
      <c r="C8107" t="s">
        <v>60165</v>
      </c>
      <c r="D8107" t="s">
        <v>60166</v>
      </c>
      <c r="E8107" t="s">
        <v>60167</v>
      </c>
      <c r="F8107" t="s">
        <v>60168</v>
      </c>
      <c r="G8107" t="s">
        <v>3917</v>
      </c>
      <c r="H8107">
        <v>100.372</v>
      </c>
      <c r="I8107">
        <v>34.799999999999997</v>
      </c>
      <c r="K8107" t="s">
        <v>60169</v>
      </c>
      <c r="L8107">
        <v>4890</v>
      </c>
      <c r="M8107">
        <v>0</v>
      </c>
      <c r="N8107" t="s">
        <v>7641</v>
      </c>
      <c r="O8107" t="s">
        <v>60170</v>
      </c>
    </row>
    <row r="8108" spans="1:16" x14ac:dyDescent="0.3">
      <c r="A8108" t="s">
        <v>60171</v>
      </c>
      <c r="B8108" t="s">
        <v>3912</v>
      </c>
      <c r="D8108" t="s">
        <v>60172</v>
      </c>
      <c r="E8108" t="s">
        <v>52341</v>
      </c>
      <c r="F8108" t="s">
        <v>60173</v>
      </c>
      <c r="G8108" t="s">
        <v>3917</v>
      </c>
      <c r="H8108">
        <v>813.74400000000003</v>
      </c>
      <c r="I8108">
        <v>51.3</v>
      </c>
      <c r="K8108" t="s">
        <v>60174</v>
      </c>
      <c r="L8108">
        <v>67937</v>
      </c>
      <c r="M8108">
        <v>42650</v>
      </c>
      <c r="N8108" t="s">
        <v>8535</v>
      </c>
      <c r="O8108" t="s">
        <v>60175</v>
      </c>
    </row>
    <row r="8109" spans="1:16" x14ac:dyDescent="0.3">
      <c r="A8109" t="s">
        <v>60176</v>
      </c>
      <c r="B8109" t="s">
        <v>4772</v>
      </c>
      <c r="C8109" t="s">
        <v>60177</v>
      </c>
      <c r="D8109" t="s">
        <v>60178</v>
      </c>
      <c r="E8109" t="s">
        <v>15488</v>
      </c>
      <c r="F8109" t="s">
        <v>60179</v>
      </c>
      <c r="G8109" t="s">
        <v>3989</v>
      </c>
      <c r="H8109">
        <v>3.5143</v>
      </c>
      <c r="I8109">
        <v>57</v>
      </c>
      <c r="K8109" t="s">
        <v>60180</v>
      </c>
      <c r="L8109">
        <v>733</v>
      </c>
      <c r="M8109">
        <v>0</v>
      </c>
      <c r="N8109" t="s">
        <v>5945</v>
      </c>
      <c r="O8109" t="s">
        <v>60181</v>
      </c>
    </row>
    <row r="8110" spans="1:16" x14ac:dyDescent="0.3">
      <c r="A8110" t="s">
        <v>60182</v>
      </c>
      <c r="B8110" t="s">
        <v>3912</v>
      </c>
      <c r="C8110" t="s">
        <v>60183</v>
      </c>
      <c r="D8110" t="s">
        <v>60184</v>
      </c>
      <c r="E8110" t="s">
        <v>60185</v>
      </c>
      <c r="F8110" t="s">
        <v>60186</v>
      </c>
      <c r="G8110" t="s">
        <v>3917</v>
      </c>
      <c r="H8110">
        <v>12.9194</v>
      </c>
      <c r="I8110">
        <v>39.700000000000003</v>
      </c>
      <c r="K8110" t="s">
        <v>60187</v>
      </c>
      <c r="L8110">
        <v>1301</v>
      </c>
      <c r="M8110">
        <v>5707</v>
      </c>
      <c r="N8110" t="s">
        <v>20479</v>
      </c>
      <c r="O8110" t="s">
        <v>60188</v>
      </c>
      <c r="P8110" t="s">
        <v>60189</v>
      </c>
    </row>
    <row r="8111" spans="1:16" x14ac:dyDescent="0.3">
      <c r="A8111" t="s">
        <v>60190</v>
      </c>
      <c r="B8111" t="s">
        <v>4635</v>
      </c>
      <c r="D8111" t="s">
        <v>60191</v>
      </c>
      <c r="E8111" t="s">
        <v>60192</v>
      </c>
      <c r="F8111" t="s">
        <v>60193</v>
      </c>
      <c r="G8111" t="s">
        <v>3917</v>
      </c>
      <c r="H8111">
        <v>1107.99</v>
      </c>
      <c r="I8111">
        <v>41.600099999999998</v>
      </c>
      <c r="J8111" t="s">
        <v>60194</v>
      </c>
      <c r="K8111" t="s">
        <v>60195</v>
      </c>
      <c r="L8111">
        <v>14923</v>
      </c>
      <c r="M8111">
        <v>32508</v>
      </c>
      <c r="N8111" t="s">
        <v>60196</v>
      </c>
      <c r="O8111" t="s">
        <v>60197</v>
      </c>
      <c r="P8111" t="s">
        <v>60198</v>
      </c>
    </row>
    <row r="8112" spans="1:16" x14ac:dyDescent="0.3">
      <c r="A8112" t="s">
        <v>60199</v>
      </c>
      <c r="B8112" t="s">
        <v>4772</v>
      </c>
      <c r="C8112" t="s">
        <v>60200</v>
      </c>
      <c r="D8112" t="s">
        <v>60201</v>
      </c>
      <c r="E8112" t="s">
        <v>15488</v>
      </c>
      <c r="F8112" t="s">
        <v>60202</v>
      </c>
      <c r="G8112" t="s">
        <v>3989</v>
      </c>
      <c r="H8112">
        <v>0.60994300000000001</v>
      </c>
      <c r="I8112">
        <v>41.4</v>
      </c>
      <c r="K8112" t="s">
        <v>60203</v>
      </c>
      <c r="L8112">
        <v>271</v>
      </c>
      <c r="M8112">
        <v>0</v>
      </c>
      <c r="N8112" t="s">
        <v>5945</v>
      </c>
      <c r="O8112" t="s">
        <v>60204</v>
      </c>
    </row>
    <row r="8113" spans="1:16" x14ac:dyDescent="0.3">
      <c r="A8113" t="s">
        <v>60205</v>
      </c>
      <c r="B8113" t="s">
        <v>3923</v>
      </c>
      <c r="D8113" t="s">
        <v>60206</v>
      </c>
      <c r="E8113" t="s">
        <v>60207</v>
      </c>
      <c r="F8113" t="s">
        <v>60208</v>
      </c>
      <c r="G8113" t="s">
        <v>3906</v>
      </c>
      <c r="H8113">
        <v>582.279</v>
      </c>
      <c r="I8113">
        <v>38.005899999999997</v>
      </c>
      <c r="J8113" t="s">
        <v>60209</v>
      </c>
      <c r="K8113" t="s">
        <v>60210</v>
      </c>
      <c r="L8113">
        <v>2020</v>
      </c>
      <c r="M8113">
        <v>43286</v>
      </c>
      <c r="N8113" t="s">
        <v>60211</v>
      </c>
      <c r="O8113" t="s">
        <v>60212</v>
      </c>
      <c r="P8113" t="s">
        <v>60213</v>
      </c>
    </row>
    <row r="8114" spans="1:16" x14ac:dyDescent="0.3">
      <c r="A8114" t="s">
        <v>60214</v>
      </c>
      <c r="B8114" t="s">
        <v>4091</v>
      </c>
      <c r="C8114" t="s">
        <v>60215</v>
      </c>
      <c r="E8114" t="s">
        <v>60216</v>
      </c>
      <c r="F8114" t="s">
        <v>60217</v>
      </c>
      <c r="G8114" t="s">
        <v>3917</v>
      </c>
      <c r="H8114">
        <v>8.7435700000000001</v>
      </c>
      <c r="I8114">
        <v>30.9</v>
      </c>
      <c r="K8114" t="s">
        <v>60218</v>
      </c>
      <c r="L8114">
        <v>1422</v>
      </c>
      <c r="M8114">
        <v>3885</v>
      </c>
      <c r="N8114" t="s">
        <v>60219</v>
      </c>
      <c r="P8114" t="s">
        <v>60220</v>
      </c>
    </row>
    <row r="8115" spans="1:16" x14ac:dyDescent="0.3">
      <c r="A8115" t="s">
        <v>60221</v>
      </c>
      <c r="B8115" t="s">
        <v>4443</v>
      </c>
      <c r="C8115" t="s">
        <v>60222</v>
      </c>
      <c r="D8115" t="s">
        <v>60223</v>
      </c>
      <c r="E8115" t="s">
        <v>60224</v>
      </c>
      <c r="F8115" t="s">
        <v>60225</v>
      </c>
      <c r="G8115" t="s">
        <v>3906</v>
      </c>
      <c r="H8115">
        <v>2398.21</v>
      </c>
      <c r="I8115">
        <v>41.335000000000001</v>
      </c>
      <c r="J8115" t="s">
        <v>60226</v>
      </c>
      <c r="K8115" t="s">
        <v>60227</v>
      </c>
      <c r="L8115">
        <v>477</v>
      </c>
      <c r="M8115">
        <v>70942</v>
      </c>
      <c r="N8115" t="s">
        <v>10142</v>
      </c>
      <c r="O8115" t="s">
        <v>60228</v>
      </c>
      <c r="P8115" t="s">
        <v>60229</v>
      </c>
    </row>
    <row r="8116" spans="1:16" x14ac:dyDescent="0.3">
      <c r="A8116" t="s">
        <v>60230</v>
      </c>
      <c r="B8116" t="s">
        <v>4367</v>
      </c>
      <c r="D8116" t="s">
        <v>60231</v>
      </c>
      <c r="E8116" t="s">
        <v>60232</v>
      </c>
      <c r="F8116" t="s">
        <v>60233</v>
      </c>
      <c r="G8116" t="s">
        <v>3906</v>
      </c>
      <c r="H8116">
        <v>783.27499999999998</v>
      </c>
      <c r="I8116">
        <v>39.839100000000002</v>
      </c>
      <c r="J8116" t="s">
        <v>60234</v>
      </c>
      <c r="K8116" t="s">
        <v>60235</v>
      </c>
      <c r="L8116">
        <v>9975</v>
      </c>
      <c r="M8116">
        <v>47978</v>
      </c>
      <c r="N8116" t="s">
        <v>27611</v>
      </c>
      <c r="O8116" t="s">
        <v>60236</v>
      </c>
      <c r="P8116" t="s">
        <v>60237</v>
      </c>
    </row>
    <row r="8117" spans="1:16" x14ac:dyDescent="0.3">
      <c r="A8117" t="s">
        <v>60238</v>
      </c>
      <c r="B8117" t="s">
        <v>4772</v>
      </c>
      <c r="C8117" t="s">
        <v>60239</v>
      </c>
      <c r="D8117" t="s">
        <v>60240</v>
      </c>
      <c r="E8117" t="s">
        <v>15488</v>
      </c>
      <c r="F8117" t="s">
        <v>60241</v>
      </c>
      <c r="G8117" t="s">
        <v>3989</v>
      </c>
      <c r="H8117">
        <v>0.55882200000000004</v>
      </c>
      <c r="I8117">
        <v>38.799999999999997</v>
      </c>
      <c r="K8117" t="s">
        <v>60242</v>
      </c>
      <c r="L8117">
        <v>272</v>
      </c>
      <c r="M8117">
        <v>0</v>
      </c>
      <c r="N8117" t="s">
        <v>5945</v>
      </c>
      <c r="O8117" t="s">
        <v>60243</v>
      </c>
    </row>
    <row r="8118" spans="1:16" x14ac:dyDescent="0.3">
      <c r="A8118" t="s">
        <v>60244</v>
      </c>
      <c r="B8118" t="s">
        <v>3923</v>
      </c>
      <c r="D8118" t="s">
        <v>60245</v>
      </c>
      <c r="E8118" t="s">
        <v>60246</v>
      </c>
      <c r="F8118" t="s">
        <v>60247</v>
      </c>
      <c r="G8118" t="s">
        <v>3917</v>
      </c>
      <c r="H8118">
        <v>3105.37</v>
      </c>
      <c r="I8118">
        <v>38.799900000000001</v>
      </c>
      <c r="J8118" t="s">
        <v>60248</v>
      </c>
      <c r="K8118" t="s">
        <v>60249</v>
      </c>
      <c r="L8118">
        <v>14028</v>
      </c>
      <c r="M8118">
        <v>76698</v>
      </c>
      <c r="N8118" t="s">
        <v>8516</v>
      </c>
      <c r="O8118" t="s">
        <v>60250</v>
      </c>
      <c r="P8118" t="s">
        <v>60251</v>
      </c>
    </row>
    <row r="8119" spans="1:16" x14ac:dyDescent="0.3">
      <c r="A8119" t="s">
        <v>60252</v>
      </c>
      <c r="B8119" t="s">
        <v>3923</v>
      </c>
      <c r="D8119" t="s">
        <v>60253</v>
      </c>
      <c r="E8119" t="s">
        <v>60254</v>
      </c>
      <c r="F8119" t="s">
        <v>60255</v>
      </c>
      <c r="G8119" t="s">
        <v>3906</v>
      </c>
      <c r="H8119">
        <v>1084.26</v>
      </c>
      <c r="I8119">
        <v>37.674999999999997</v>
      </c>
      <c r="J8119" t="s">
        <v>60256</v>
      </c>
      <c r="K8119" t="s">
        <v>60257</v>
      </c>
      <c r="L8119">
        <v>3189</v>
      </c>
      <c r="M8119">
        <v>52826</v>
      </c>
      <c r="N8119" t="s">
        <v>60258</v>
      </c>
      <c r="O8119" t="s">
        <v>60259</v>
      </c>
      <c r="P8119" t="s">
        <v>60260</v>
      </c>
    </row>
    <row r="8120" spans="1:16" x14ac:dyDescent="0.3">
      <c r="A8120" t="s">
        <v>60261</v>
      </c>
      <c r="B8120" t="s">
        <v>3912</v>
      </c>
      <c r="C8120" t="s">
        <v>60262</v>
      </c>
      <c r="D8120" t="s">
        <v>60263</v>
      </c>
      <c r="E8120" t="s">
        <v>60264</v>
      </c>
      <c r="F8120" t="s">
        <v>60265</v>
      </c>
      <c r="G8120" t="s">
        <v>3917</v>
      </c>
      <c r="H8120">
        <v>11.651400000000001</v>
      </c>
      <c r="I8120">
        <v>52</v>
      </c>
      <c r="K8120" t="s">
        <v>60266</v>
      </c>
      <c r="L8120">
        <v>917</v>
      </c>
      <c r="M8120">
        <v>0</v>
      </c>
      <c r="N8120" t="s">
        <v>60267</v>
      </c>
      <c r="O8120" t="s">
        <v>60268</v>
      </c>
    </row>
    <row r="8121" spans="1:16" x14ac:dyDescent="0.3">
      <c r="A8121" t="s">
        <v>60269</v>
      </c>
      <c r="B8121" t="s">
        <v>4772</v>
      </c>
      <c r="C8121" t="s">
        <v>60270</v>
      </c>
      <c r="D8121" t="s">
        <v>60271</v>
      </c>
      <c r="E8121" t="s">
        <v>15488</v>
      </c>
      <c r="F8121" t="s">
        <v>60272</v>
      </c>
      <c r="G8121" t="s">
        <v>3989</v>
      </c>
      <c r="H8121">
        <v>1.5837000000000001</v>
      </c>
      <c r="I8121">
        <v>52</v>
      </c>
      <c r="K8121" t="s">
        <v>60273</v>
      </c>
      <c r="L8121">
        <v>544</v>
      </c>
      <c r="M8121">
        <v>0</v>
      </c>
      <c r="N8121" t="s">
        <v>5945</v>
      </c>
      <c r="O8121" t="s">
        <v>60274</v>
      </c>
    </row>
    <row r="8122" spans="1:16" x14ac:dyDescent="0.3">
      <c r="A8122" t="s">
        <v>60275</v>
      </c>
      <c r="B8122" t="s">
        <v>3912</v>
      </c>
      <c r="D8122" t="s">
        <v>60276</v>
      </c>
      <c r="E8122" t="s">
        <v>52341</v>
      </c>
      <c r="F8122" t="s">
        <v>60277</v>
      </c>
      <c r="G8122" t="s">
        <v>3917</v>
      </c>
      <c r="H8122">
        <v>1103.3</v>
      </c>
      <c r="I8122">
        <v>51</v>
      </c>
      <c r="K8122" t="s">
        <v>60278</v>
      </c>
      <c r="L8122">
        <v>6245</v>
      </c>
      <c r="M8122">
        <v>45474</v>
      </c>
      <c r="N8122" t="s">
        <v>8535</v>
      </c>
      <c r="O8122" t="s">
        <v>60279</v>
      </c>
    </row>
    <row r="8123" spans="1:16" x14ac:dyDescent="0.3">
      <c r="A8123" t="s">
        <v>60280</v>
      </c>
      <c r="B8123" t="s">
        <v>4208</v>
      </c>
      <c r="C8123" t="s">
        <v>60281</v>
      </c>
      <c r="D8123" t="s">
        <v>60282</v>
      </c>
      <c r="E8123" t="s">
        <v>60283</v>
      </c>
      <c r="F8123" t="s">
        <v>60284</v>
      </c>
      <c r="G8123" t="s">
        <v>3917</v>
      </c>
      <c r="H8123">
        <v>101.086</v>
      </c>
      <c r="I8123">
        <v>38.299999999999997</v>
      </c>
      <c r="K8123" t="s">
        <v>60285</v>
      </c>
      <c r="L8123">
        <v>3127</v>
      </c>
      <c r="M8123">
        <v>0</v>
      </c>
      <c r="N8123" t="s">
        <v>7641</v>
      </c>
      <c r="O8123" t="s">
        <v>60286</v>
      </c>
    </row>
    <row r="8124" spans="1:16" x14ac:dyDescent="0.3">
      <c r="A8124" t="s">
        <v>60287</v>
      </c>
      <c r="B8124" t="s">
        <v>4091</v>
      </c>
      <c r="D8124" t="s">
        <v>60288</v>
      </c>
      <c r="E8124" t="s">
        <v>15508</v>
      </c>
      <c r="F8124" t="s">
        <v>60289</v>
      </c>
      <c r="G8124" t="s">
        <v>3906</v>
      </c>
      <c r="H8124">
        <v>24.982600000000001</v>
      </c>
      <c r="I8124">
        <v>19.488399999999999</v>
      </c>
      <c r="J8124" t="s">
        <v>60290</v>
      </c>
      <c r="K8124" t="s">
        <v>60291</v>
      </c>
      <c r="L8124">
        <v>53</v>
      </c>
      <c r="M8124">
        <v>5888</v>
      </c>
      <c r="N8124" t="s">
        <v>8681</v>
      </c>
      <c r="O8124" t="s">
        <v>60292</v>
      </c>
    </row>
    <row r="8125" spans="1:16" x14ac:dyDescent="0.3">
      <c r="A8125" t="s">
        <v>60293</v>
      </c>
      <c r="B8125" t="s">
        <v>4267</v>
      </c>
      <c r="C8125" t="s">
        <v>60294</v>
      </c>
      <c r="D8125" t="s">
        <v>60295</v>
      </c>
      <c r="E8125" t="s">
        <v>9504</v>
      </c>
      <c r="F8125" t="s">
        <v>60296</v>
      </c>
      <c r="G8125" t="s">
        <v>3917</v>
      </c>
      <c r="H8125">
        <v>710.755</v>
      </c>
      <c r="I8125">
        <v>40.5</v>
      </c>
      <c r="K8125" t="s">
        <v>60297</v>
      </c>
      <c r="L8125">
        <v>53215</v>
      </c>
      <c r="M8125">
        <v>0</v>
      </c>
      <c r="N8125" t="s">
        <v>9507</v>
      </c>
      <c r="O8125" t="s">
        <v>60298</v>
      </c>
    </row>
    <row r="8126" spans="1:16" x14ac:dyDescent="0.3">
      <c r="A8126" t="s">
        <v>60299</v>
      </c>
      <c r="B8126" t="s">
        <v>4267</v>
      </c>
      <c r="C8126" t="s">
        <v>60300</v>
      </c>
      <c r="D8126" t="s">
        <v>60301</v>
      </c>
      <c r="E8126" t="s">
        <v>60302</v>
      </c>
      <c r="F8126" t="s">
        <v>60303</v>
      </c>
      <c r="G8126" t="s">
        <v>3917</v>
      </c>
      <c r="H8126">
        <v>170.50899999999999</v>
      </c>
      <c r="I8126">
        <v>43.5</v>
      </c>
      <c r="K8126" t="s">
        <v>60304</v>
      </c>
      <c r="L8126">
        <v>684</v>
      </c>
      <c r="M8126">
        <v>0</v>
      </c>
      <c r="N8126" t="s">
        <v>60305</v>
      </c>
      <c r="O8126" t="s">
        <v>60306</v>
      </c>
    </row>
    <row r="8127" spans="1:16" x14ac:dyDescent="0.3">
      <c r="A8127" t="s">
        <v>60307</v>
      </c>
      <c r="B8127" t="s">
        <v>4772</v>
      </c>
      <c r="C8127" t="s">
        <v>60308</v>
      </c>
      <c r="D8127" t="s">
        <v>60309</v>
      </c>
      <c r="E8127" t="s">
        <v>15514</v>
      </c>
      <c r="F8127" t="s">
        <v>60310</v>
      </c>
      <c r="G8127" t="s">
        <v>3917</v>
      </c>
      <c r="H8127">
        <v>114.12</v>
      </c>
      <c r="I8127">
        <v>66.900000000000006</v>
      </c>
      <c r="K8127" t="s">
        <v>60311</v>
      </c>
      <c r="L8127">
        <v>9862</v>
      </c>
      <c r="M8127">
        <v>0</v>
      </c>
      <c r="N8127" t="s">
        <v>12538</v>
      </c>
      <c r="O8127" t="s">
        <v>60312</v>
      </c>
    </row>
    <row r="8128" spans="1:16" x14ac:dyDescent="0.3">
      <c r="A8128" t="s">
        <v>60313</v>
      </c>
      <c r="B8128" t="s">
        <v>3984</v>
      </c>
      <c r="C8128" t="s">
        <v>60314</v>
      </c>
      <c r="D8128" t="s">
        <v>60315</v>
      </c>
      <c r="E8128" t="s">
        <v>60316</v>
      </c>
      <c r="F8128" t="s">
        <v>60317</v>
      </c>
      <c r="G8128" t="s">
        <v>3917</v>
      </c>
      <c r="H8128">
        <v>42.592799999999997</v>
      </c>
      <c r="I8128">
        <v>56.7</v>
      </c>
      <c r="K8128" t="s">
        <v>60318</v>
      </c>
      <c r="L8128">
        <v>1297</v>
      </c>
      <c r="M8128">
        <v>10366</v>
      </c>
      <c r="N8128" t="s">
        <v>16962</v>
      </c>
      <c r="O8128" t="s">
        <v>60319</v>
      </c>
      <c r="P8128" t="s">
        <v>60320</v>
      </c>
    </row>
    <row r="8129" spans="1:16" x14ac:dyDescent="0.3">
      <c r="A8129" t="s">
        <v>60321</v>
      </c>
      <c r="B8129" t="s">
        <v>4043</v>
      </c>
      <c r="C8129" t="s">
        <v>60322</v>
      </c>
      <c r="D8129" t="s">
        <v>60323</v>
      </c>
      <c r="E8129" t="s">
        <v>60324</v>
      </c>
      <c r="F8129" t="s">
        <v>60325</v>
      </c>
      <c r="G8129" t="s">
        <v>3906</v>
      </c>
      <c r="H8129">
        <v>30.814</v>
      </c>
      <c r="I8129">
        <v>59.584200000000003</v>
      </c>
      <c r="J8129" t="s">
        <v>60326</v>
      </c>
      <c r="K8129" t="s">
        <v>60327</v>
      </c>
      <c r="L8129">
        <v>251</v>
      </c>
      <c r="M8129">
        <v>0</v>
      </c>
      <c r="N8129" t="s">
        <v>60328</v>
      </c>
      <c r="O8129" t="s">
        <v>60329</v>
      </c>
    </row>
    <row r="8130" spans="1:16" x14ac:dyDescent="0.3">
      <c r="A8130" t="s">
        <v>60330</v>
      </c>
      <c r="B8130" t="s">
        <v>4367</v>
      </c>
      <c r="D8130" t="s">
        <v>60331</v>
      </c>
      <c r="E8130" t="s">
        <v>60332</v>
      </c>
      <c r="F8130" t="s">
        <v>60333</v>
      </c>
      <c r="G8130" t="s">
        <v>3906</v>
      </c>
      <c r="H8130">
        <v>591.952</v>
      </c>
      <c r="I8130">
        <v>40.862900000000003</v>
      </c>
      <c r="J8130" t="s">
        <v>60334</v>
      </c>
      <c r="K8130" t="s">
        <v>60335</v>
      </c>
      <c r="L8130">
        <v>123</v>
      </c>
      <c r="M8130">
        <v>42270</v>
      </c>
      <c r="N8130" t="s">
        <v>22265</v>
      </c>
      <c r="O8130" t="s">
        <v>60336</v>
      </c>
      <c r="P8130" t="s">
        <v>60337</v>
      </c>
    </row>
    <row r="8131" spans="1:16" x14ac:dyDescent="0.3">
      <c r="A8131" t="s">
        <v>60338</v>
      </c>
      <c r="B8131" t="s">
        <v>4772</v>
      </c>
      <c r="D8131" t="s">
        <v>60339</v>
      </c>
      <c r="E8131" t="s">
        <v>60340</v>
      </c>
      <c r="F8131" t="s">
        <v>60341</v>
      </c>
      <c r="G8131" t="s">
        <v>3917</v>
      </c>
      <c r="H8131">
        <v>27.430199999999999</v>
      </c>
      <c r="I8131">
        <v>46.2</v>
      </c>
      <c r="K8131" t="s">
        <v>60342</v>
      </c>
      <c r="L8131">
        <v>30</v>
      </c>
      <c r="M8131">
        <v>0</v>
      </c>
      <c r="N8131" t="s">
        <v>8976</v>
      </c>
      <c r="O8131" t="s">
        <v>60343</v>
      </c>
    </row>
    <row r="8132" spans="1:16" x14ac:dyDescent="0.3">
      <c r="A8132" t="s">
        <v>60344</v>
      </c>
      <c r="B8132" t="s">
        <v>4208</v>
      </c>
      <c r="C8132" t="s">
        <v>60345</v>
      </c>
      <c r="D8132" t="s">
        <v>60346</v>
      </c>
      <c r="E8132" t="s">
        <v>12758</v>
      </c>
      <c r="F8132" t="s">
        <v>60347</v>
      </c>
      <c r="G8132" t="s">
        <v>3917</v>
      </c>
      <c r="H8132">
        <v>50.853700000000003</v>
      </c>
      <c r="I8132">
        <v>33.6</v>
      </c>
      <c r="K8132" t="s">
        <v>60348</v>
      </c>
      <c r="L8132">
        <v>5951</v>
      </c>
      <c r="M8132">
        <v>19518</v>
      </c>
      <c r="N8132" t="s">
        <v>12761</v>
      </c>
      <c r="O8132" t="s">
        <v>60349</v>
      </c>
    </row>
    <row r="8133" spans="1:16" x14ac:dyDescent="0.3">
      <c r="A8133" t="s">
        <v>60350</v>
      </c>
      <c r="B8133" t="s">
        <v>4772</v>
      </c>
      <c r="C8133" t="s">
        <v>60351</v>
      </c>
      <c r="D8133" t="s">
        <v>60352</v>
      </c>
      <c r="E8133" t="s">
        <v>60353</v>
      </c>
      <c r="F8133" t="s">
        <v>60354</v>
      </c>
      <c r="G8133" t="s">
        <v>3917</v>
      </c>
      <c r="H8133">
        <v>151.547</v>
      </c>
      <c r="I8133">
        <v>36</v>
      </c>
      <c r="K8133" t="s">
        <v>60355</v>
      </c>
      <c r="L8133">
        <v>29867</v>
      </c>
      <c r="M8133">
        <v>0</v>
      </c>
      <c r="N8133" t="s">
        <v>5088</v>
      </c>
      <c r="O8133" t="s">
        <v>60356</v>
      </c>
    </row>
    <row r="8134" spans="1:16" x14ac:dyDescent="0.3">
      <c r="A8134" t="s">
        <v>60357</v>
      </c>
      <c r="B8134" t="s">
        <v>3912</v>
      </c>
      <c r="D8134" t="s">
        <v>60358</v>
      </c>
      <c r="E8134" t="s">
        <v>28577</v>
      </c>
      <c r="F8134" t="s">
        <v>60359</v>
      </c>
      <c r="G8134" t="s">
        <v>3917</v>
      </c>
      <c r="H8134">
        <v>30.044799999999999</v>
      </c>
      <c r="I8134">
        <v>40.5</v>
      </c>
      <c r="K8134" t="s">
        <v>60360</v>
      </c>
      <c r="L8134">
        <v>9021</v>
      </c>
      <c r="M8134">
        <v>0</v>
      </c>
      <c r="N8134" t="s">
        <v>26507</v>
      </c>
      <c r="O8134" t="s">
        <v>60361</v>
      </c>
    </row>
    <row r="8135" spans="1:16" x14ac:dyDescent="0.3">
      <c r="A8135" t="s">
        <v>60362</v>
      </c>
      <c r="B8135" t="s">
        <v>4772</v>
      </c>
      <c r="C8135" t="s">
        <v>60363</v>
      </c>
      <c r="D8135" t="s">
        <v>60364</v>
      </c>
      <c r="E8135" t="s">
        <v>15488</v>
      </c>
      <c r="F8135" t="s">
        <v>60365</v>
      </c>
      <c r="G8135" t="s">
        <v>3989</v>
      </c>
      <c r="H8135">
        <v>4.5213299999999998</v>
      </c>
      <c r="I8135">
        <v>47</v>
      </c>
      <c r="K8135" t="s">
        <v>60366</v>
      </c>
      <c r="L8135">
        <v>1240</v>
      </c>
      <c r="M8135">
        <v>0</v>
      </c>
      <c r="N8135" t="s">
        <v>5945</v>
      </c>
      <c r="O8135" t="s">
        <v>60367</v>
      </c>
    </row>
    <row r="8136" spans="1:16" x14ac:dyDescent="0.3">
      <c r="A8136" t="s">
        <v>60368</v>
      </c>
      <c r="B8136" t="s">
        <v>4772</v>
      </c>
      <c r="C8136" t="s">
        <v>60369</v>
      </c>
      <c r="D8136" t="s">
        <v>60370</v>
      </c>
      <c r="E8136" t="s">
        <v>60371</v>
      </c>
      <c r="F8136" t="s">
        <v>60372</v>
      </c>
      <c r="G8136" t="s">
        <v>3917</v>
      </c>
      <c r="H8136">
        <v>60.366799999999998</v>
      </c>
      <c r="I8136">
        <v>62.446599999999997</v>
      </c>
      <c r="J8136" t="s">
        <v>60373</v>
      </c>
      <c r="K8136" t="s">
        <v>60374</v>
      </c>
      <c r="L8136">
        <v>2277</v>
      </c>
      <c r="M8136">
        <v>0</v>
      </c>
      <c r="N8136" t="s">
        <v>39380</v>
      </c>
      <c r="O8136" t="s">
        <v>60375</v>
      </c>
    </row>
    <row r="8137" spans="1:16" x14ac:dyDescent="0.3">
      <c r="A8137" t="s">
        <v>60376</v>
      </c>
      <c r="B8137" t="s">
        <v>4772</v>
      </c>
      <c r="C8137" t="s">
        <v>60377</v>
      </c>
      <c r="D8137" t="s">
        <v>60378</v>
      </c>
      <c r="E8137" t="s">
        <v>15514</v>
      </c>
      <c r="F8137" t="s">
        <v>60379</v>
      </c>
      <c r="G8137" t="s">
        <v>3917</v>
      </c>
      <c r="H8137">
        <v>121.879</v>
      </c>
      <c r="I8137">
        <v>46.8</v>
      </c>
      <c r="K8137" t="s">
        <v>60380</v>
      </c>
      <c r="L8137">
        <v>19995</v>
      </c>
      <c r="M8137">
        <v>0</v>
      </c>
      <c r="N8137" t="s">
        <v>12538</v>
      </c>
      <c r="O8137" t="s">
        <v>60381</v>
      </c>
    </row>
    <row r="8138" spans="1:16" x14ac:dyDescent="0.3">
      <c r="A8138" t="s">
        <v>60382</v>
      </c>
      <c r="B8138" t="s">
        <v>4772</v>
      </c>
      <c r="C8138" t="s">
        <v>60383</v>
      </c>
      <c r="D8138" t="s">
        <v>60384</v>
      </c>
      <c r="E8138" t="s">
        <v>15514</v>
      </c>
      <c r="F8138" t="s">
        <v>60385</v>
      </c>
      <c r="G8138" t="s">
        <v>3917</v>
      </c>
      <c r="H8138">
        <v>93.238299999999995</v>
      </c>
      <c r="I8138">
        <v>56.8</v>
      </c>
      <c r="K8138" t="s">
        <v>60386</v>
      </c>
      <c r="L8138">
        <v>1984</v>
      </c>
      <c r="M8138">
        <v>0</v>
      </c>
      <c r="N8138" t="s">
        <v>12538</v>
      </c>
      <c r="O8138" t="s">
        <v>60387</v>
      </c>
    </row>
    <row r="8139" spans="1:16" x14ac:dyDescent="0.3">
      <c r="A8139" t="s">
        <v>60388</v>
      </c>
      <c r="B8139" t="s">
        <v>4208</v>
      </c>
      <c r="C8139" t="s">
        <v>60389</v>
      </c>
      <c r="D8139" t="s">
        <v>60390</v>
      </c>
      <c r="E8139" t="s">
        <v>40648</v>
      </c>
      <c r="F8139" t="s">
        <v>60391</v>
      </c>
      <c r="G8139" t="s">
        <v>3917</v>
      </c>
      <c r="H8139">
        <v>84.957099999999997</v>
      </c>
      <c r="I8139">
        <v>27.6</v>
      </c>
      <c r="K8139" t="s">
        <v>60392</v>
      </c>
      <c r="L8139">
        <v>17628</v>
      </c>
      <c r="M8139">
        <v>0</v>
      </c>
      <c r="N8139" t="s">
        <v>9923</v>
      </c>
      <c r="O8139" t="s">
        <v>60393</v>
      </c>
    </row>
    <row r="8140" spans="1:16" x14ac:dyDescent="0.3">
      <c r="A8140" t="s">
        <v>60394</v>
      </c>
      <c r="B8140" t="s">
        <v>4091</v>
      </c>
      <c r="D8140" t="s">
        <v>60395</v>
      </c>
      <c r="E8140" t="s">
        <v>56913</v>
      </c>
      <c r="F8140" t="s">
        <v>60396</v>
      </c>
      <c r="G8140" t="s">
        <v>3917</v>
      </c>
      <c r="H8140">
        <v>58.019799999999996</v>
      </c>
      <c r="I8140">
        <v>49.5</v>
      </c>
      <c r="K8140" t="s">
        <v>60397</v>
      </c>
      <c r="L8140">
        <v>40800</v>
      </c>
      <c r="M8140">
        <v>0</v>
      </c>
      <c r="N8140" t="s">
        <v>30215</v>
      </c>
      <c r="O8140" t="s">
        <v>60398</v>
      </c>
    </row>
    <row r="8141" spans="1:16" x14ac:dyDescent="0.3">
      <c r="A8141" t="s">
        <v>60399</v>
      </c>
      <c r="B8141" t="s">
        <v>4208</v>
      </c>
      <c r="C8141" t="s">
        <v>60400</v>
      </c>
      <c r="D8141" t="s">
        <v>60401</v>
      </c>
      <c r="E8141" t="s">
        <v>40648</v>
      </c>
      <c r="F8141" t="s">
        <v>60402</v>
      </c>
      <c r="G8141" t="s">
        <v>3917</v>
      </c>
      <c r="H8141">
        <v>64.262299999999996</v>
      </c>
      <c r="I8141">
        <v>35.4</v>
      </c>
      <c r="K8141" t="s">
        <v>60403</v>
      </c>
      <c r="L8141">
        <v>13268</v>
      </c>
      <c r="M8141">
        <v>0</v>
      </c>
      <c r="N8141" t="s">
        <v>9923</v>
      </c>
      <c r="O8141" t="s">
        <v>60404</v>
      </c>
    </row>
    <row r="8142" spans="1:16" x14ac:dyDescent="0.3">
      <c r="A8142" t="s">
        <v>60405</v>
      </c>
      <c r="B8142" t="s">
        <v>4772</v>
      </c>
      <c r="C8142" t="s">
        <v>60406</v>
      </c>
      <c r="D8142" t="s">
        <v>60407</v>
      </c>
      <c r="E8142" t="s">
        <v>15514</v>
      </c>
      <c r="F8142" t="s">
        <v>60408</v>
      </c>
      <c r="G8142" t="s">
        <v>3917</v>
      </c>
      <c r="H8142">
        <v>93.238299999999995</v>
      </c>
      <c r="I8142">
        <v>56.8</v>
      </c>
      <c r="K8142" t="s">
        <v>60409</v>
      </c>
      <c r="L8142">
        <v>1984</v>
      </c>
      <c r="M8142">
        <v>0</v>
      </c>
      <c r="N8142" t="s">
        <v>12538</v>
      </c>
      <c r="O8142" t="s">
        <v>60410</v>
      </c>
    </row>
    <row r="8143" spans="1:16" x14ac:dyDescent="0.3">
      <c r="A8143" t="s">
        <v>60411</v>
      </c>
      <c r="B8143" t="s">
        <v>4772</v>
      </c>
      <c r="C8143" t="s">
        <v>60412</v>
      </c>
      <c r="D8143" t="s">
        <v>60413</v>
      </c>
      <c r="E8143" t="s">
        <v>15514</v>
      </c>
      <c r="F8143" t="s">
        <v>60414</v>
      </c>
      <c r="G8143" t="s">
        <v>3917</v>
      </c>
      <c r="H8143">
        <v>125.753</v>
      </c>
      <c r="I8143">
        <v>48.9</v>
      </c>
      <c r="K8143" t="s">
        <v>60415</v>
      </c>
      <c r="L8143">
        <v>6266</v>
      </c>
      <c r="M8143">
        <v>0</v>
      </c>
      <c r="N8143" t="s">
        <v>12538</v>
      </c>
      <c r="O8143" t="s">
        <v>60416</v>
      </c>
    </row>
    <row r="8144" spans="1:16" x14ac:dyDescent="0.3">
      <c r="A8144" t="s">
        <v>60417</v>
      </c>
      <c r="B8144" t="s">
        <v>4772</v>
      </c>
      <c r="C8144" t="s">
        <v>37769</v>
      </c>
      <c r="D8144" t="s">
        <v>60418</v>
      </c>
      <c r="E8144" t="s">
        <v>60419</v>
      </c>
      <c r="F8144" t="s">
        <v>60420</v>
      </c>
      <c r="G8144" t="s">
        <v>3917</v>
      </c>
      <c r="H8144">
        <v>40.933999999999997</v>
      </c>
      <c r="I8144">
        <v>68.099999999999994</v>
      </c>
      <c r="K8144" t="s">
        <v>60421</v>
      </c>
      <c r="L8144">
        <v>82</v>
      </c>
      <c r="M8144">
        <v>0</v>
      </c>
      <c r="N8144" t="s">
        <v>32914</v>
      </c>
      <c r="O8144" t="s">
        <v>60422</v>
      </c>
    </row>
    <row r="8145" spans="1:17" x14ac:dyDescent="0.3">
      <c r="A8145" t="s">
        <v>60423</v>
      </c>
      <c r="B8145" t="s">
        <v>4772</v>
      </c>
      <c r="D8145" t="s">
        <v>60424</v>
      </c>
      <c r="E8145" t="s">
        <v>28577</v>
      </c>
      <c r="F8145" t="s">
        <v>60425</v>
      </c>
      <c r="G8145" t="s">
        <v>3917</v>
      </c>
      <c r="H8145">
        <v>10.0579</v>
      </c>
      <c r="I8145">
        <v>47.3</v>
      </c>
      <c r="K8145" t="s">
        <v>60426</v>
      </c>
      <c r="L8145">
        <v>2118</v>
      </c>
      <c r="M8145">
        <v>0</v>
      </c>
      <c r="N8145" t="s">
        <v>60427</v>
      </c>
      <c r="O8145" t="s">
        <v>60428</v>
      </c>
    </row>
    <row r="8146" spans="1:17" x14ac:dyDescent="0.3">
      <c r="A8146" t="s">
        <v>60429</v>
      </c>
      <c r="B8146" t="s">
        <v>4208</v>
      </c>
      <c r="C8146" t="s">
        <v>60430</v>
      </c>
      <c r="D8146" t="s">
        <v>60431</v>
      </c>
      <c r="E8146" t="s">
        <v>60432</v>
      </c>
      <c r="F8146" t="s">
        <v>60433</v>
      </c>
      <c r="G8146" t="s">
        <v>3917</v>
      </c>
      <c r="H8146">
        <v>59.190399999999997</v>
      </c>
      <c r="I8146">
        <v>34</v>
      </c>
      <c r="K8146" t="s">
        <v>60434</v>
      </c>
      <c r="L8146">
        <v>12493</v>
      </c>
      <c r="M8146">
        <v>0</v>
      </c>
      <c r="N8146" t="s">
        <v>13255</v>
      </c>
      <c r="O8146" t="s">
        <v>60435</v>
      </c>
    </row>
    <row r="8147" spans="1:17" x14ac:dyDescent="0.3">
      <c r="A8147" t="s">
        <v>60436</v>
      </c>
      <c r="B8147" t="s">
        <v>4772</v>
      </c>
      <c r="C8147" t="s">
        <v>60437</v>
      </c>
      <c r="D8147" t="s">
        <v>60438</v>
      </c>
      <c r="E8147" t="s">
        <v>60439</v>
      </c>
      <c r="F8147" t="s">
        <v>60440</v>
      </c>
      <c r="G8147" t="s">
        <v>3989</v>
      </c>
      <c r="H8147">
        <v>14.391400000000001</v>
      </c>
      <c r="I8147">
        <v>46.2</v>
      </c>
      <c r="K8147" t="s">
        <v>60441</v>
      </c>
      <c r="L8147">
        <v>29</v>
      </c>
      <c r="M8147">
        <v>0</v>
      </c>
      <c r="N8147" t="s">
        <v>7491</v>
      </c>
      <c r="O8147" t="s">
        <v>60442</v>
      </c>
    </row>
    <row r="8148" spans="1:17" x14ac:dyDescent="0.3">
      <c r="A8148" t="s">
        <v>60443</v>
      </c>
      <c r="B8148" t="s">
        <v>4043</v>
      </c>
      <c r="C8148" t="s">
        <v>60444</v>
      </c>
      <c r="D8148" t="s">
        <v>60445</v>
      </c>
      <c r="E8148" t="s">
        <v>60446</v>
      </c>
      <c r="F8148" t="s">
        <v>60447</v>
      </c>
      <c r="G8148" t="s">
        <v>3989</v>
      </c>
      <c r="H8148">
        <v>27.848299999999998</v>
      </c>
      <c r="I8148">
        <v>55.8</v>
      </c>
      <c r="K8148" t="s">
        <v>60448</v>
      </c>
      <c r="L8148">
        <v>1100</v>
      </c>
      <c r="M8148">
        <v>0</v>
      </c>
      <c r="N8148" t="s">
        <v>23957</v>
      </c>
      <c r="O8148" t="s">
        <v>60449</v>
      </c>
    </row>
    <row r="8149" spans="1:17" x14ac:dyDescent="0.3">
      <c r="A8149" t="s">
        <v>60450</v>
      </c>
      <c r="B8149" t="s">
        <v>4772</v>
      </c>
      <c r="C8149" t="s">
        <v>60451</v>
      </c>
      <c r="D8149" t="s">
        <v>60452</v>
      </c>
      <c r="E8149" t="s">
        <v>15514</v>
      </c>
      <c r="F8149" t="s">
        <v>60453</v>
      </c>
      <c r="G8149" t="s">
        <v>3917</v>
      </c>
      <c r="H8149">
        <v>114.12</v>
      </c>
      <c r="I8149">
        <v>66.900000000000006</v>
      </c>
      <c r="K8149" t="s">
        <v>60454</v>
      </c>
      <c r="L8149">
        <v>9862</v>
      </c>
      <c r="M8149">
        <v>0</v>
      </c>
      <c r="N8149" t="s">
        <v>12538</v>
      </c>
      <c r="O8149" t="s">
        <v>60455</v>
      </c>
    </row>
    <row r="8150" spans="1:17" x14ac:dyDescent="0.3">
      <c r="A8150" t="s">
        <v>60456</v>
      </c>
      <c r="B8150" t="s">
        <v>4267</v>
      </c>
      <c r="C8150" t="s">
        <v>60457</v>
      </c>
      <c r="D8150" t="s">
        <v>60458</v>
      </c>
      <c r="E8150" t="s">
        <v>60459</v>
      </c>
      <c r="F8150" t="s">
        <v>60460</v>
      </c>
      <c r="G8150" t="s">
        <v>3917</v>
      </c>
      <c r="H8150">
        <v>123.14400000000001</v>
      </c>
      <c r="I8150">
        <v>35.799999999999997</v>
      </c>
      <c r="K8150" t="s">
        <v>60461</v>
      </c>
      <c r="L8150">
        <v>13824</v>
      </c>
      <c r="M8150">
        <v>0</v>
      </c>
      <c r="N8150" t="s">
        <v>6747</v>
      </c>
      <c r="O8150" t="s">
        <v>60462</v>
      </c>
    </row>
    <row r="8151" spans="1:17" x14ac:dyDescent="0.3">
      <c r="A8151" t="s">
        <v>60463</v>
      </c>
      <c r="B8151" t="s">
        <v>4267</v>
      </c>
      <c r="C8151" t="s">
        <v>60464</v>
      </c>
      <c r="D8151" t="s">
        <v>60465</v>
      </c>
      <c r="E8151" t="s">
        <v>9504</v>
      </c>
      <c r="F8151" t="s">
        <v>60466</v>
      </c>
      <c r="G8151" t="s">
        <v>3917</v>
      </c>
      <c r="H8151">
        <v>712.49900000000002</v>
      </c>
      <c r="I8151">
        <v>40.4</v>
      </c>
      <c r="K8151" t="s">
        <v>60467</v>
      </c>
      <c r="L8151">
        <v>54208</v>
      </c>
      <c r="M8151">
        <v>0</v>
      </c>
      <c r="N8151" t="s">
        <v>48821</v>
      </c>
      <c r="O8151" t="s">
        <v>60468</v>
      </c>
    </row>
    <row r="8152" spans="1:17" x14ac:dyDescent="0.3">
      <c r="A8152" t="s">
        <v>60469</v>
      </c>
      <c r="B8152" t="s">
        <v>4091</v>
      </c>
      <c r="D8152" t="s">
        <v>60470</v>
      </c>
      <c r="E8152" t="s">
        <v>15508</v>
      </c>
      <c r="F8152" t="s">
        <v>60471</v>
      </c>
      <c r="G8152" t="s">
        <v>3906</v>
      </c>
      <c r="H8152">
        <v>21.84</v>
      </c>
      <c r="I8152">
        <v>19.326899999999998</v>
      </c>
      <c r="J8152" t="s">
        <v>60472</v>
      </c>
      <c r="K8152" t="s">
        <v>60473</v>
      </c>
      <c r="L8152">
        <v>97</v>
      </c>
      <c r="M8152">
        <v>5097</v>
      </c>
      <c r="N8152" t="s">
        <v>8681</v>
      </c>
      <c r="O8152" t="s">
        <v>60474</v>
      </c>
    </row>
    <row r="8153" spans="1:17" x14ac:dyDescent="0.3">
      <c r="A8153" t="s">
        <v>60475</v>
      </c>
      <c r="B8153" t="s">
        <v>4208</v>
      </c>
      <c r="C8153" t="s">
        <v>60476</v>
      </c>
      <c r="D8153" t="s">
        <v>60477</v>
      </c>
      <c r="E8153" t="s">
        <v>60478</v>
      </c>
      <c r="F8153" t="s">
        <v>60479</v>
      </c>
      <c r="G8153" t="s">
        <v>3917</v>
      </c>
      <c r="H8153">
        <v>104.047</v>
      </c>
      <c r="I8153">
        <v>36.1</v>
      </c>
      <c r="K8153" t="s">
        <v>60480</v>
      </c>
      <c r="L8153">
        <v>3222</v>
      </c>
      <c r="M8153">
        <v>0</v>
      </c>
      <c r="N8153" t="s">
        <v>7641</v>
      </c>
      <c r="O8153" t="s">
        <v>60481</v>
      </c>
    </row>
    <row r="8154" spans="1:17" x14ac:dyDescent="0.3">
      <c r="A8154" t="s">
        <v>60482</v>
      </c>
      <c r="B8154" t="s">
        <v>3912</v>
      </c>
      <c r="D8154" t="s">
        <v>60483</v>
      </c>
      <c r="E8154" t="s">
        <v>52341</v>
      </c>
      <c r="F8154" t="s">
        <v>60484</v>
      </c>
      <c r="G8154" t="s">
        <v>3917</v>
      </c>
      <c r="H8154">
        <v>694.90200000000004</v>
      </c>
      <c r="I8154">
        <v>49.7</v>
      </c>
      <c r="K8154" t="s">
        <v>60485</v>
      </c>
      <c r="L8154">
        <v>37772</v>
      </c>
      <c r="M8154">
        <v>32053</v>
      </c>
      <c r="N8154" t="s">
        <v>8535</v>
      </c>
      <c r="O8154" t="s">
        <v>60486</v>
      </c>
    </row>
    <row r="8155" spans="1:17" x14ac:dyDescent="0.3">
      <c r="A8155" t="s">
        <v>60487</v>
      </c>
      <c r="B8155" t="s">
        <v>4772</v>
      </c>
      <c r="C8155" t="s">
        <v>60488</v>
      </c>
      <c r="D8155" t="s">
        <v>60489</v>
      </c>
      <c r="E8155" t="s">
        <v>15488</v>
      </c>
      <c r="F8155" t="s">
        <v>60490</v>
      </c>
      <c r="G8155" t="s">
        <v>3989</v>
      </c>
      <c r="H8155">
        <v>0.88477600000000001</v>
      </c>
      <c r="I8155">
        <v>52</v>
      </c>
      <c r="K8155" t="s">
        <v>60491</v>
      </c>
      <c r="L8155">
        <v>405</v>
      </c>
      <c r="M8155">
        <v>0</v>
      </c>
      <c r="N8155" t="s">
        <v>5945</v>
      </c>
      <c r="O8155" t="s">
        <v>60492</v>
      </c>
    </row>
    <row r="8156" spans="1:17" x14ac:dyDescent="0.3">
      <c r="A8156" t="s">
        <v>60493</v>
      </c>
      <c r="B8156" t="s">
        <v>3912</v>
      </c>
      <c r="C8156" t="s">
        <v>60494</v>
      </c>
      <c r="D8156" t="s">
        <v>60495</v>
      </c>
      <c r="E8156" t="s">
        <v>60496</v>
      </c>
      <c r="F8156" t="s">
        <v>60497</v>
      </c>
      <c r="G8156" t="s">
        <v>3917</v>
      </c>
      <c r="H8156">
        <v>15.4178</v>
      </c>
      <c r="I8156">
        <v>43.1</v>
      </c>
      <c r="K8156" t="s">
        <v>60498</v>
      </c>
      <c r="L8156">
        <v>879</v>
      </c>
      <c r="M8156">
        <v>0</v>
      </c>
      <c r="N8156" t="s">
        <v>60267</v>
      </c>
      <c r="O8156" t="s">
        <v>60499</v>
      </c>
    </row>
    <row r="8157" spans="1:17" x14ac:dyDescent="0.3">
      <c r="A8157" t="s">
        <v>60500</v>
      </c>
      <c r="B8157" t="s">
        <v>4226</v>
      </c>
      <c r="D8157" t="s">
        <v>60501</v>
      </c>
      <c r="E8157" t="s">
        <v>60502</v>
      </c>
      <c r="F8157" t="s">
        <v>60503</v>
      </c>
      <c r="G8157" t="s">
        <v>3917</v>
      </c>
      <c r="H8157">
        <v>343.59100000000001</v>
      </c>
      <c r="I8157">
        <v>38.399099999999997</v>
      </c>
      <c r="J8157" t="s">
        <v>60504</v>
      </c>
      <c r="K8157" t="s">
        <v>60505</v>
      </c>
      <c r="L8157">
        <v>574</v>
      </c>
      <c r="M8157">
        <v>23031</v>
      </c>
      <c r="N8157" t="s">
        <v>9566</v>
      </c>
      <c r="O8157" t="s">
        <v>60506</v>
      </c>
      <c r="P8157" t="s">
        <v>60507</v>
      </c>
    </row>
    <row r="8158" spans="1:17" x14ac:dyDescent="0.3">
      <c r="A8158" t="s">
        <v>60508</v>
      </c>
      <c r="B8158" t="s">
        <v>4772</v>
      </c>
      <c r="C8158" t="s">
        <v>60509</v>
      </c>
      <c r="D8158" t="s">
        <v>60510</v>
      </c>
      <c r="E8158" t="s">
        <v>15488</v>
      </c>
      <c r="F8158" t="s">
        <v>60511</v>
      </c>
      <c r="G8158" t="s">
        <v>3989</v>
      </c>
      <c r="H8158">
        <v>0.95734699999999995</v>
      </c>
      <c r="I8158">
        <v>39.799999999999997</v>
      </c>
      <c r="K8158" t="s">
        <v>60512</v>
      </c>
      <c r="L8158">
        <v>687</v>
      </c>
      <c r="M8158">
        <v>0</v>
      </c>
      <c r="N8158" t="s">
        <v>5945</v>
      </c>
      <c r="O8158" t="s">
        <v>60513</v>
      </c>
    </row>
    <row r="8159" spans="1:17" x14ac:dyDescent="0.3">
      <c r="A8159" t="s">
        <v>60514</v>
      </c>
      <c r="B8159" t="s">
        <v>4347</v>
      </c>
      <c r="C8159" t="s">
        <v>60515</v>
      </c>
      <c r="D8159" t="s">
        <v>60516</v>
      </c>
      <c r="E8159" t="s">
        <v>60517</v>
      </c>
      <c r="F8159" t="s">
        <v>60518</v>
      </c>
      <c r="G8159" t="s">
        <v>3917</v>
      </c>
      <c r="H8159">
        <v>30.233699999999999</v>
      </c>
      <c r="I8159">
        <v>46.5</v>
      </c>
      <c r="K8159" t="s">
        <v>60519</v>
      </c>
      <c r="L8159">
        <v>29</v>
      </c>
      <c r="M8159">
        <v>10448</v>
      </c>
      <c r="N8159" t="s">
        <v>7015</v>
      </c>
      <c r="O8159" t="s">
        <v>60520</v>
      </c>
      <c r="P8159" t="s">
        <v>60521</v>
      </c>
      <c r="Q8159">
        <v>24</v>
      </c>
    </row>
    <row r="8160" spans="1:17" x14ac:dyDescent="0.3">
      <c r="A8160" t="s">
        <v>60522</v>
      </c>
      <c r="B8160" t="s">
        <v>4772</v>
      </c>
      <c r="C8160" t="s">
        <v>60523</v>
      </c>
      <c r="D8160" t="s">
        <v>60524</v>
      </c>
      <c r="E8160" t="s">
        <v>15488</v>
      </c>
      <c r="F8160" t="s">
        <v>60525</v>
      </c>
      <c r="G8160" t="s">
        <v>3989</v>
      </c>
      <c r="H8160">
        <v>0.61482199999999998</v>
      </c>
      <c r="I8160">
        <v>39.299999999999997</v>
      </c>
      <c r="K8160" t="s">
        <v>60526</v>
      </c>
      <c r="L8160">
        <v>469</v>
      </c>
      <c r="M8160">
        <v>0</v>
      </c>
      <c r="N8160" t="s">
        <v>5945</v>
      </c>
      <c r="O8160" t="s">
        <v>60527</v>
      </c>
    </row>
    <row r="8161" spans="1:16" x14ac:dyDescent="0.3">
      <c r="A8161" t="s">
        <v>60528</v>
      </c>
      <c r="B8161" t="s">
        <v>3912</v>
      </c>
      <c r="C8161" t="s">
        <v>60529</v>
      </c>
      <c r="D8161" t="s">
        <v>60530</v>
      </c>
      <c r="E8161" t="s">
        <v>60531</v>
      </c>
      <c r="F8161" t="s">
        <v>60532</v>
      </c>
      <c r="G8161" t="s">
        <v>3917</v>
      </c>
      <c r="H8161">
        <v>11.7149</v>
      </c>
      <c r="I8161">
        <v>43</v>
      </c>
      <c r="K8161" t="s">
        <v>60533</v>
      </c>
      <c r="L8161">
        <v>871</v>
      </c>
      <c r="M8161">
        <v>0</v>
      </c>
      <c r="N8161" t="s">
        <v>60267</v>
      </c>
      <c r="O8161" t="s">
        <v>60534</v>
      </c>
    </row>
    <row r="8162" spans="1:16" x14ac:dyDescent="0.3">
      <c r="A8162" t="s">
        <v>60535</v>
      </c>
      <c r="B8162" t="s">
        <v>4208</v>
      </c>
      <c r="C8162" t="s">
        <v>60536</v>
      </c>
      <c r="D8162" t="s">
        <v>60537</v>
      </c>
      <c r="E8162" t="s">
        <v>60538</v>
      </c>
      <c r="F8162" t="s">
        <v>60539</v>
      </c>
      <c r="G8162" t="s">
        <v>3917</v>
      </c>
      <c r="H8162">
        <v>65.0989</v>
      </c>
      <c r="I8162">
        <v>46.4</v>
      </c>
      <c r="K8162" t="s">
        <v>60540</v>
      </c>
      <c r="L8162">
        <v>2044</v>
      </c>
      <c r="M8162">
        <v>0</v>
      </c>
      <c r="N8162" t="s">
        <v>7641</v>
      </c>
      <c r="O8162" t="s">
        <v>60541</v>
      </c>
    </row>
    <row r="8163" spans="1:16" x14ac:dyDescent="0.3">
      <c r="A8163" t="s">
        <v>60542</v>
      </c>
      <c r="B8163" t="s">
        <v>4267</v>
      </c>
      <c r="D8163" t="s">
        <v>60543</v>
      </c>
      <c r="E8163" t="s">
        <v>48270</v>
      </c>
      <c r="F8163" t="s">
        <v>60544</v>
      </c>
      <c r="G8163" t="s">
        <v>3917</v>
      </c>
      <c r="H8163">
        <v>194.52</v>
      </c>
      <c r="I8163">
        <v>39.299999999999997</v>
      </c>
      <c r="K8163" t="s">
        <v>60545</v>
      </c>
      <c r="L8163">
        <v>21833</v>
      </c>
      <c r="M8163">
        <v>0</v>
      </c>
      <c r="N8163" t="s">
        <v>9741</v>
      </c>
      <c r="O8163" t="s">
        <v>60546</v>
      </c>
    </row>
    <row r="8164" spans="1:16" x14ac:dyDescent="0.3">
      <c r="A8164" t="s">
        <v>60547</v>
      </c>
      <c r="B8164" t="s">
        <v>4772</v>
      </c>
      <c r="C8164" t="s">
        <v>60548</v>
      </c>
      <c r="D8164" t="s">
        <v>60549</v>
      </c>
      <c r="E8164" t="s">
        <v>15514</v>
      </c>
      <c r="F8164" t="s">
        <v>60550</v>
      </c>
      <c r="G8164" t="s">
        <v>3917</v>
      </c>
      <c r="H8164">
        <v>52.664999999999999</v>
      </c>
      <c r="I8164">
        <v>56.4</v>
      </c>
      <c r="K8164" t="s">
        <v>60551</v>
      </c>
      <c r="L8164">
        <v>5241</v>
      </c>
      <c r="M8164">
        <v>0</v>
      </c>
      <c r="N8164" t="s">
        <v>12538</v>
      </c>
      <c r="O8164" t="s">
        <v>60552</v>
      </c>
    </row>
    <row r="8165" spans="1:16" x14ac:dyDescent="0.3">
      <c r="A8165" t="s">
        <v>60553</v>
      </c>
      <c r="B8165" t="s">
        <v>4267</v>
      </c>
      <c r="C8165" t="s">
        <v>60554</v>
      </c>
      <c r="D8165" t="s">
        <v>60555</v>
      </c>
      <c r="E8165" t="s">
        <v>9504</v>
      </c>
      <c r="F8165" t="s">
        <v>60556</v>
      </c>
      <c r="G8165" t="s">
        <v>3917</v>
      </c>
      <c r="H8165">
        <v>717.92399999999998</v>
      </c>
      <c r="I8165">
        <v>40.299999999999997</v>
      </c>
      <c r="K8165" t="s">
        <v>60557</v>
      </c>
      <c r="L8165">
        <v>50732</v>
      </c>
      <c r="M8165">
        <v>0</v>
      </c>
      <c r="N8165" t="s">
        <v>9507</v>
      </c>
      <c r="O8165" t="s">
        <v>60558</v>
      </c>
    </row>
    <row r="8166" spans="1:16" x14ac:dyDescent="0.3">
      <c r="A8166" t="s">
        <v>60559</v>
      </c>
      <c r="B8166" t="s">
        <v>4772</v>
      </c>
      <c r="C8166" t="s">
        <v>60560</v>
      </c>
      <c r="D8166" t="s">
        <v>60561</v>
      </c>
      <c r="E8166" t="s">
        <v>15488</v>
      </c>
      <c r="F8166" t="s">
        <v>60562</v>
      </c>
      <c r="G8166" t="s">
        <v>3989</v>
      </c>
      <c r="H8166">
        <v>3.33745</v>
      </c>
      <c r="I8166">
        <v>45.6</v>
      </c>
      <c r="K8166" t="s">
        <v>60563</v>
      </c>
      <c r="L8166">
        <v>1047</v>
      </c>
      <c r="M8166">
        <v>0</v>
      </c>
      <c r="N8166" t="s">
        <v>5945</v>
      </c>
      <c r="O8166" t="s">
        <v>60564</v>
      </c>
    </row>
    <row r="8167" spans="1:16" x14ac:dyDescent="0.3">
      <c r="A8167" t="s">
        <v>60565</v>
      </c>
      <c r="B8167" t="s">
        <v>4772</v>
      </c>
      <c r="C8167" t="s">
        <v>60566</v>
      </c>
      <c r="D8167" t="s">
        <v>60567</v>
      </c>
      <c r="E8167" t="s">
        <v>60568</v>
      </c>
      <c r="F8167" t="s">
        <v>60569</v>
      </c>
      <c r="G8167" t="s">
        <v>3989</v>
      </c>
      <c r="H8167">
        <v>56.831800000000001</v>
      </c>
      <c r="I8167">
        <v>65.2</v>
      </c>
      <c r="K8167" t="s">
        <v>60570</v>
      </c>
      <c r="L8167">
        <v>6768</v>
      </c>
      <c r="M8167">
        <v>0</v>
      </c>
      <c r="N8167" t="s">
        <v>60571</v>
      </c>
      <c r="O8167" t="s">
        <v>60572</v>
      </c>
    </row>
    <row r="8168" spans="1:16" x14ac:dyDescent="0.3">
      <c r="A8168" t="s">
        <v>60573</v>
      </c>
      <c r="B8168" t="s">
        <v>4772</v>
      </c>
      <c r="C8168" t="s">
        <v>60574</v>
      </c>
      <c r="D8168" t="s">
        <v>60575</v>
      </c>
      <c r="E8168" t="s">
        <v>15514</v>
      </c>
      <c r="F8168" t="s">
        <v>60576</v>
      </c>
      <c r="G8168" t="s">
        <v>3989</v>
      </c>
      <c r="H8168">
        <v>126.282</v>
      </c>
      <c r="I8168">
        <v>61.3</v>
      </c>
      <c r="K8168" t="s">
        <v>60577</v>
      </c>
      <c r="L8168">
        <v>19988</v>
      </c>
      <c r="M8168">
        <v>0</v>
      </c>
      <c r="N8168" t="s">
        <v>12538</v>
      </c>
      <c r="O8168" t="s">
        <v>60578</v>
      </c>
    </row>
    <row r="8169" spans="1:16" x14ac:dyDescent="0.3">
      <c r="A8169" t="s">
        <v>60579</v>
      </c>
      <c r="B8169" t="s">
        <v>4772</v>
      </c>
      <c r="C8169" t="s">
        <v>60580</v>
      </c>
      <c r="D8169" t="s">
        <v>60581</v>
      </c>
      <c r="E8169" t="s">
        <v>60582</v>
      </c>
      <c r="F8169" t="s">
        <v>60583</v>
      </c>
      <c r="G8169" t="s">
        <v>3917</v>
      </c>
      <c r="H8169">
        <v>1.6941299999999999</v>
      </c>
      <c r="I8169">
        <v>47.6</v>
      </c>
      <c r="K8169" t="s">
        <v>60584</v>
      </c>
      <c r="L8169">
        <v>517</v>
      </c>
      <c r="M8169">
        <v>0</v>
      </c>
      <c r="N8169" t="s">
        <v>6855</v>
      </c>
      <c r="O8169" t="s">
        <v>60585</v>
      </c>
    </row>
    <row r="8170" spans="1:16" x14ac:dyDescent="0.3">
      <c r="A8170" t="s">
        <v>60586</v>
      </c>
      <c r="B8170" t="s">
        <v>4267</v>
      </c>
      <c r="C8170" t="s">
        <v>60587</v>
      </c>
      <c r="D8170" t="s">
        <v>60588</v>
      </c>
      <c r="E8170" t="s">
        <v>9504</v>
      </c>
      <c r="F8170" t="s">
        <v>60589</v>
      </c>
      <c r="G8170" t="s">
        <v>3917</v>
      </c>
      <c r="H8170">
        <v>706.55399999999997</v>
      </c>
      <c r="I8170">
        <v>40.5</v>
      </c>
      <c r="K8170" t="s">
        <v>60590</v>
      </c>
      <c r="L8170">
        <v>49724</v>
      </c>
      <c r="M8170">
        <v>0</v>
      </c>
      <c r="N8170" t="s">
        <v>9507</v>
      </c>
      <c r="O8170" t="s">
        <v>60591</v>
      </c>
    </row>
    <row r="8171" spans="1:16" x14ac:dyDescent="0.3">
      <c r="A8171" t="s">
        <v>60592</v>
      </c>
      <c r="B8171" t="s">
        <v>4772</v>
      </c>
      <c r="C8171">
        <v>3222</v>
      </c>
      <c r="D8171" t="s">
        <v>60593</v>
      </c>
      <c r="E8171" t="s">
        <v>15514</v>
      </c>
      <c r="F8171" t="s">
        <v>60594</v>
      </c>
      <c r="G8171" t="s">
        <v>3917</v>
      </c>
      <c r="H8171">
        <v>120.06399999999999</v>
      </c>
      <c r="I8171">
        <v>59.6</v>
      </c>
      <c r="K8171" t="s">
        <v>60595</v>
      </c>
      <c r="L8171">
        <v>18517</v>
      </c>
      <c r="M8171">
        <v>0</v>
      </c>
      <c r="N8171" t="s">
        <v>12538</v>
      </c>
      <c r="O8171" t="s">
        <v>60596</v>
      </c>
    </row>
    <row r="8172" spans="1:16" x14ac:dyDescent="0.3">
      <c r="A8172" t="s">
        <v>60597</v>
      </c>
      <c r="B8172" t="s">
        <v>4267</v>
      </c>
      <c r="C8172" t="s">
        <v>60598</v>
      </c>
      <c r="D8172" t="s">
        <v>60599</v>
      </c>
      <c r="E8172" t="s">
        <v>60600</v>
      </c>
      <c r="F8172" t="s">
        <v>60601</v>
      </c>
      <c r="G8172" t="s">
        <v>3917</v>
      </c>
      <c r="H8172">
        <v>1177.92</v>
      </c>
      <c r="I8172">
        <v>34.6</v>
      </c>
      <c r="K8172" t="s">
        <v>60602</v>
      </c>
      <c r="L8172">
        <v>39873</v>
      </c>
      <c r="M8172">
        <v>0</v>
      </c>
      <c r="N8172" t="s">
        <v>13624</v>
      </c>
      <c r="O8172" t="s">
        <v>60603</v>
      </c>
    </row>
    <row r="8173" spans="1:16" x14ac:dyDescent="0.3">
      <c r="A8173" t="s">
        <v>60604</v>
      </c>
      <c r="B8173" t="s">
        <v>4208</v>
      </c>
      <c r="C8173" t="s">
        <v>60605</v>
      </c>
      <c r="D8173" t="s">
        <v>60606</v>
      </c>
      <c r="E8173" t="s">
        <v>60607</v>
      </c>
      <c r="F8173" t="s">
        <v>60608</v>
      </c>
      <c r="G8173" t="s">
        <v>3917</v>
      </c>
      <c r="H8173">
        <v>93.733900000000006</v>
      </c>
      <c r="I8173">
        <v>39.299999999999997</v>
      </c>
      <c r="K8173" t="s">
        <v>60609</v>
      </c>
      <c r="L8173">
        <v>5716</v>
      </c>
      <c r="M8173">
        <v>0</v>
      </c>
      <c r="N8173" t="s">
        <v>7641</v>
      </c>
      <c r="O8173" t="s">
        <v>60610</v>
      </c>
    </row>
    <row r="8174" spans="1:16" x14ac:dyDescent="0.3">
      <c r="A8174" t="s">
        <v>60611</v>
      </c>
      <c r="B8174" t="s">
        <v>3912</v>
      </c>
      <c r="C8174" t="s">
        <v>60612</v>
      </c>
      <c r="D8174" t="s">
        <v>60613</v>
      </c>
      <c r="E8174" t="s">
        <v>60614</v>
      </c>
      <c r="F8174" t="s">
        <v>60615</v>
      </c>
      <c r="G8174" t="s">
        <v>3917</v>
      </c>
      <c r="H8174">
        <v>12.239000000000001</v>
      </c>
      <c r="I8174">
        <v>39.700000000000003</v>
      </c>
      <c r="K8174" t="s">
        <v>60616</v>
      </c>
      <c r="L8174">
        <v>947</v>
      </c>
      <c r="M8174">
        <v>0</v>
      </c>
      <c r="N8174" t="s">
        <v>60267</v>
      </c>
      <c r="O8174" t="s">
        <v>60617</v>
      </c>
    </row>
    <row r="8175" spans="1:16" x14ac:dyDescent="0.3">
      <c r="A8175" t="s">
        <v>60618</v>
      </c>
      <c r="B8175" t="s">
        <v>4208</v>
      </c>
      <c r="C8175" t="s">
        <v>60619</v>
      </c>
      <c r="D8175" t="s">
        <v>60620</v>
      </c>
      <c r="E8175" t="s">
        <v>60621</v>
      </c>
      <c r="F8175" t="s">
        <v>60622</v>
      </c>
      <c r="G8175" t="s">
        <v>3917</v>
      </c>
      <c r="H8175">
        <v>63.525399999999998</v>
      </c>
      <c r="I8175">
        <v>35.1</v>
      </c>
      <c r="K8175" t="s">
        <v>60623</v>
      </c>
      <c r="L8175">
        <v>6863</v>
      </c>
      <c r="M8175">
        <v>16380</v>
      </c>
      <c r="N8175" t="s">
        <v>60624</v>
      </c>
      <c r="O8175" t="s">
        <v>60625</v>
      </c>
      <c r="P8175" t="s">
        <v>60626</v>
      </c>
    </row>
    <row r="8176" spans="1:16" x14ac:dyDescent="0.3">
      <c r="A8176" t="s">
        <v>60627</v>
      </c>
      <c r="B8176" t="s">
        <v>3912</v>
      </c>
      <c r="C8176" t="s">
        <v>60628</v>
      </c>
      <c r="D8176" t="s">
        <v>60629</v>
      </c>
      <c r="E8176" t="s">
        <v>60630</v>
      </c>
      <c r="F8176" t="s">
        <v>60631</v>
      </c>
      <c r="G8176" t="s">
        <v>3917</v>
      </c>
      <c r="H8176">
        <v>12.693099999999999</v>
      </c>
      <c r="I8176">
        <v>54</v>
      </c>
      <c r="K8176" t="s">
        <v>60632</v>
      </c>
      <c r="L8176">
        <v>969</v>
      </c>
      <c r="M8176">
        <v>0</v>
      </c>
      <c r="N8176" t="s">
        <v>60267</v>
      </c>
      <c r="O8176" t="s">
        <v>60633</v>
      </c>
    </row>
    <row r="8177" spans="1:15" x14ac:dyDescent="0.3">
      <c r="A8177" t="s">
        <v>60634</v>
      </c>
      <c r="B8177" t="s">
        <v>4208</v>
      </c>
      <c r="C8177" t="s">
        <v>60635</v>
      </c>
      <c r="D8177" t="s">
        <v>60636</v>
      </c>
      <c r="E8177" t="s">
        <v>60637</v>
      </c>
      <c r="F8177" t="s">
        <v>60638</v>
      </c>
      <c r="G8177" t="s">
        <v>3917</v>
      </c>
      <c r="H8177">
        <v>91.416499999999999</v>
      </c>
      <c r="I8177">
        <v>41.9</v>
      </c>
      <c r="K8177" t="s">
        <v>60639</v>
      </c>
      <c r="L8177">
        <v>21203</v>
      </c>
      <c r="M8177">
        <v>0</v>
      </c>
      <c r="N8177" t="s">
        <v>7641</v>
      </c>
      <c r="O8177" t="s">
        <v>60640</v>
      </c>
    </row>
    <row r="8178" spans="1:15" x14ac:dyDescent="0.3">
      <c r="A8178" t="s">
        <v>60641</v>
      </c>
      <c r="B8178" t="s">
        <v>4267</v>
      </c>
      <c r="C8178" t="s">
        <v>60642</v>
      </c>
      <c r="D8178" t="s">
        <v>60643</v>
      </c>
      <c r="E8178" t="s">
        <v>9504</v>
      </c>
      <c r="F8178" t="s">
        <v>60644</v>
      </c>
      <c r="G8178" t="s">
        <v>3917</v>
      </c>
      <c r="H8178">
        <v>718.43</v>
      </c>
      <c r="I8178">
        <v>40.5</v>
      </c>
      <c r="K8178" t="s">
        <v>60645</v>
      </c>
      <c r="L8178">
        <v>65284</v>
      </c>
      <c r="M8178">
        <v>0</v>
      </c>
      <c r="N8178" t="s">
        <v>48821</v>
      </c>
      <c r="O8178" t="s">
        <v>60646</v>
      </c>
    </row>
    <row r="8179" spans="1:15" x14ac:dyDescent="0.3">
      <c r="A8179" t="s">
        <v>60647</v>
      </c>
      <c r="B8179" t="s">
        <v>4267</v>
      </c>
      <c r="C8179" t="s">
        <v>60648</v>
      </c>
      <c r="D8179" t="s">
        <v>60649</v>
      </c>
      <c r="E8179" t="s">
        <v>60650</v>
      </c>
      <c r="F8179" t="s">
        <v>60651</v>
      </c>
      <c r="G8179" t="s">
        <v>3917</v>
      </c>
      <c r="H8179">
        <v>188.37200000000001</v>
      </c>
      <c r="I8179">
        <v>34.9</v>
      </c>
      <c r="K8179" t="s">
        <v>60652</v>
      </c>
      <c r="L8179">
        <v>72818</v>
      </c>
      <c r="M8179">
        <v>0</v>
      </c>
      <c r="N8179" t="s">
        <v>10808</v>
      </c>
      <c r="O8179" t="s">
        <v>60653</v>
      </c>
    </row>
    <row r="8180" spans="1:15" x14ac:dyDescent="0.3">
      <c r="A8180" t="s">
        <v>60654</v>
      </c>
      <c r="B8180" t="s">
        <v>4772</v>
      </c>
      <c r="C8180">
        <v>3112</v>
      </c>
      <c r="D8180" t="s">
        <v>60655</v>
      </c>
      <c r="E8180" t="s">
        <v>15514</v>
      </c>
      <c r="F8180" t="s">
        <v>60656</v>
      </c>
      <c r="G8180" t="s">
        <v>3917</v>
      </c>
      <c r="H8180">
        <v>120.06399999999999</v>
      </c>
      <c r="I8180">
        <v>59.6</v>
      </c>
      <c r="K8180" t="s">
        <v>60657</v>
      </c>
      <c r="L8180">
        <v>18517</v>
      </c>
      <c r="M8180">
        <v>0</v>
      </c>
      <c r="N8180" t="s">
        <v>12538</v>
      </c>
      <c r="O8180" t="s">
        <v>60658</v>
      </c>
    </row>
    <row r="8181" spans="1:15" x14ac:dyDescent="0.3">
      <c r="A8181" t="s">
        <v>60659</v>
      </c>
      <c r="B8181" t="s">
        <v>4267</v>
      </c>
      <c r="C8181" t="s">
        <v>60660</v>
      </c>
      <c r="D8181" t="s">
        <v>60661</v>
      </c>
      <c r="E8181" t="s">
        <v>9504</v>
      </c>
      <c r="F8181" t="s">
        <v>60662</v>
      </c>
      <c r="G8181" t="s">
        <v>3917</v>
      </c>
      <c r="H8181">
        <v>705.28599999999994</v>
      </c>
      <c r="I8181">
        <v>40.4</v>
      </c>
      <c r="K8181" t="s">
        <v>60663</v>
      </c>
      <c r="L8181">
        <v>54583</v>
      </c>
      <c r="M8181">
        <v>0</v>
      </c>
      <c r="N8181" t="s">
        <v>9507</v>
      </c>
      <c r="O8181" t="s">
        <v>60664</v>
      </c>
    </row>
    <row r="8182" spans="1:15" x14ac:dyDescent="0.3">
      <c r="A8182" t="s">
        <v>60665</v>
      </c>
      <c r="B8182" t="s">
        <v>4267</v>
      </c>
      <c r="C8182" t="s">
        <v>60666</v>
      </c>
      <c r="D8182" t="s">
        <v>60667</v>
      </c>
      <c r="E8182" t="s">
        <v>60668</v>
      </c>
      <c r="F8182" t="s">
        <v>60669</v>
      </c>
      <c r="G8182" t="s">
        <v>3917</v>
      </c>
      <c r="H8182">
        <v>195.02699999999999</v>
      </c>
      <c r="I8182">
        <v>35.9</v>
      </c>
      <c r="K8182" t="s">
        <v>60670</v>
      </c>
      <c r="L8182">
        <v>85629</v>
      </c>
      <c r="M8182">
        <v>0</v>
      </c>
      <c r="N8182" t="s">
        <v>10808</v>
      </c>
      <c r="O8182" t="s">
        <v>60671</v>
      </c>
    </row>
    <row r="8183" spans="1:15" x14ac:dyDescent="0.3">
      <c r="A8183" t="s">
        <v>60672</v>
      </c>
      <c r="B8183" t="s">
        <v>4267</v>
      </c>
      <c r="C8183" t="s">
        <v>60673</v>
      </c>
      <c r="D8183" t="s">
        <v>60674</v>
      </c>
      <c r="E8183" t="s">
        <v>60675</v>
      </c>
      <c r="F8183" t="s">
        <v>60676</v>
      </c>
      <c r="G8183" t="s">
        <v>3917</v>
      </c>
      <c r="H8183">
        <v>241.08199999999999</v>
      </c>
      <c r="I8183">
        <v>36.799999999999997</v>
      </c>
      <c r="K8183" t="s">
        <v>60677</v>
      </c>
      <c r="L8183">
        <v>107837</v>
      </c>
      <c r="M8183">
        <v>0</v>
      </c>
      <c r="N8183" t="s">
        <v>10808</v>
      </c>
      <c r="O8183" t="s">
        <v>60678</v>
      </c>
    </row>
    <row r="8184" spans="1:15" x14ac:dyDescent="0.3">
      <c r="A8184" t="s">
        <v>60679</v>
      </c>
      <c r="B8184" t="s">
        <v>4267</v>
      </c>
      <c r="C8184" t="s">
        <v>60680</v>
      </c>
      <c r="D8184" t="s">
        <v>60681</v>
      </c>
      <c r="E8184" t="s">
        <v>9504</v>
      </c>
      <c r="F8184" t="s">
        <v>60682</v>
      </c>
      <c r="G8184" t="s">
        <v>3917</v>
      </c>
      <c r="H8184">
        <v>698.83</v>
      </c>
      <c r="I8184">
        <v>40.5</v>
      </c>
      <c r="K8184" t="s">
        <v>60683</v>
      </c>
      <c r="L8184">
        <v>52843</v>
      </c>
      <c r="M8184">
        <v>0</v>
      </c>
      <c r="N8184" t="s">
        <v>9507</v>
      </c>
      <c r="O8184" t="s">
        <v>60684</v>
      </c>
    </row>
    <row r="8185" spans="1:15" x14ac:dyDescent="0.3">
      <c r="A8185" t="s">
        <v>60685</v>
      </c>
      <c r="B8185" t="s">
        <v>4267</v>
      </c>
      <c r="C8185" t="s">
        <v>60686</v>
      </c>
      <c r="D8185" t="s">
        <v>60687</v>
      </c>
      <c r="E8185" t="s">
        <v>9504</v>
      </c>
      <c r="F8185" t="s">
        <v>60688</v>
      </c>
      <c r="G8185" t="s">
        <v>3917</v>
      </c>
      <c r="H8185">
        <v>708.48199999999997</v>
      </c>
      <c r="I8185">
        <v>40.4</v>
      </c>
      <c r="K8185" t="s">
        <v>60689</v>
      </c>
      <c r="L8185">
        <v>51996</v>
      </c>
      <c r="M8185">
        <v>0</v>
      </c>
      <c r="N8185" t="s">
        <v>9507</v>
      </c>
      <c r="O8185" t="s">
        <v>60690</v>
      </c>
    </row>
    <row r="8186" spans="1:15" x14ac:dyDescent="0.3">
      <c r="A8186" t="s">
        <v>60691</v>
      </c>
      <c r="B8186" t="s">
        <v>4267</v>
      </c>
      <c r="C8186" t="s">
        <v>60692</v>
      </c>
      <c r="D8186" t="s">
        <v>60693</v>
      </c>
      <c r="E8186" t="s">
        <v>60694</v>
      </c>
      <c r="F8186" t="s">
        <v>60695</v>
      </c>
      <c r="G8186" t="s">
        <v>3917</v>
      </c>
      <c r="H8186">
        <v>172.96199999999999</v>
      </c>
      <c r="I8186">
        <v>39.799999999999997</v>
      </c>
      <c r="K8186" t="s">
        <v>60696</v>
      </c>
      <c r="L8186">
        <v>101653</v>
      </c>
      <c r="M8186">
        <v>0</v>
      </c>
      <c r="N8186" t="s">
        <v>10808</v>
      </c>
      <c r="O8186" t="s">
        <v>60697</v>
      </c>
    </row>
    <row r="8187" spans="1:15" x14ac:dyDescent="0.3">
      <c r="A8187" t="s">
        <v>60698</v>
      </c>
      <c r="B8187" t="s">
        <v>4267</v>
      </c>
      <c r="C8187" t="s">
        <v>60699</v>
      </c>
      <c r="D8187" t="s">
        <v>60700</v>
      </c>
      <c r="E8187" t="s">
        <v>13946</v>
      </c>
      <c r="F8187" t="s">
        <v>60701</v>
      </c>
      <c r="G8187" t="s">
        <v>3989</v>
      </c>
      <c r="H8187">
        <v>392.16199999999998</v>
      </c>
      <c r="I8187">
        <v>36.4</v>
      </c>
      <c r="K8187" t="s">
        <v>60702</v>
      </c>
      <c r="L8187">
        <v>238423</v>
      </c>
      <c r="M8187">
        <v>0</v>
      </c>
      <c r="N8187" t="s">
        <v>13949</v>
      </c>
      <c r="O8187" t="s">
        <v>60703</v>
      </c>
    </row>
    <row r="8188" spans="1:15" x14ac:dyDescent="0.3">
      <c r="A8188" t="s">
        <v>60704</v>
      </c>
      <c r="B8188" t="s">
        <v>4267</v>
      </c>
      <c r="C8188" t="s">
        <v>60705</v>
      </c>
      <c r="D8188" t="s">
        <v>60706</v>
      </c>
      <c r="E8188" t="s">
        <v>9504</v>
      </c>
      <c r="F8188" t="s">
        <v>60707</v>
      </c>
      <c r="G8188" t="s">
        <v>3917</v>
      </c>
      <c r="H8188">
        <v>713.50400000000002</v>
      </c>
      <c r="I8188">
        <v>40.5</v>
      </c>
      <c r="K8188" t="s">
        <v>60708</v>
      </c>
      <c r="L8188">
        <v>60747</v>
      </c>
      <c r="M8188">
        <v>0</v>
      </c>
      <c r="N8188" t="s">
        <v>9507</v>
      </c>
      <c r="O8188" t="s">
        <v>60709</v>
      </c>
    </row>
    <row r="8189" spans="1:15" x14ac:dyDescent="0.3">
      <c r="A8189" t="s">
        <v>60710</v>
      </c>
      <c r="B8189" t="s">
        <v>4267</v>
      </c>
      <c r="C8189" t="s">
        <v>60711</v>
      </c>
      <c r="D8189" t="s">
        <v>60712</v>
      </c>
      <c r="E8189" t="s">
        <v>9504</v>
      </c>
      <c r="F8189" t="s">
        <v>60713</v>
      </c>
      <c r="G8189" t="s">
        <v>3917</v>
      </c>
      <c r="H8189">
        <v>705.09699999999998</v>
      </c>
      <c r="I8189">
        <v>40.5</v>
      </c>
      <c r="K8189" t="s">
        <v>60714</v>
      </c>
      <c r="L8189">
        <v>67072</v>
      </c>
      <c r="M8189">
        <v>0</v>
      </c>
      <c r="N8189" t="s">
        <v>9507</v>
      </c>
      <c r="O8189" t="s">
        <v>60715</v>
      </c>
    </row>
    <row r="8190" spans="1:15" x14ac:dyDescent="0.3">
      <c r="A8190" t="s">
        <v>60716</v>
      </c>
      <c r="B8190" t="s">
        <v>4267</v>
      </c>
      <c r="D8190" t="s">
        <v>60717</v>
      </c>
      <c r="E8190" t="s">
        <v>13946</v>
      </c>
      <c r="F8190" t="s">
        <v>60718</v>
      </c>
      <c r="G8190" t="s">
        <v>3989</v>
      </c>
      <c r="H8190">
        <v>377.58</v>
      </c>
      <c r="I8190">
        <v>35.200000000000003</v>
      </c>
      <c r="K8190" t="s">
        <v>60719</v>
      </c>
      <c r="L8190">
        <v>344862</v>
      </c>
      <c r="M8190">
        <v>0</v>
      </c>
      <c r="N8190" t="s">
        <v>13949</v>
      </c>
      <c r="O8190" t="s">
        <v>60720</v>
      </c>
    </row>
    <row r="8191" spans="1:15" x14ac:dyDescent="0.3">
      <c r="A8191" t="s">
        <v>60721</v>
      </c>
      <c r="B8191" t="s">
        <v>4267</v>
      </c>
      <c r="C8191" t="s">
        <v>60722</v>
      </c>
      <c r="D8191" t="s">
        <v>60723</v>
      </c>
      <c r="E8191" t="s">
        <v>60724</v>
      </c>
      <c r="F8191" t="s">
        <v>60725</v>
      </c>
      <c r="G8191" t="s">
        <v>3917</v>
      </c>
      <c r="H8191">
        <v>233.24100000000001</v>
      </c>
      <c r="I8191">
        <v>37.200000000000003</v>
      </c>
      <c r="K8191" t="s">
        <v>60726</v>
      </c>
      <c r="L8191">
        <v>187652</v>
      </c>
      <c r="M8191">
        <v>0</v>
      </c>
      <c r="N8191" t="s">
        <v>16064</v>
      </c>
      <c r="O8191" t="s">
        <v>60727</v>
      </c>
    </row>
    <row r="8192" spans="1:15" x14ac:dyDescent="0.3">
      <c r="A8192" t="s">
        <v>60728</v>
      </c>
      <c r="B8192" t="s">
        <v>4267</v>
      </c>
      <c r="C8192" t="s">
        <v>60729</v>
      </c>
      <c r="D8192" t="s">
        <v>60730</v>
      </c>
      <c r="E8192" t="s">
        <v>9504</v>
      </c>
      <c r="F8192" t="s">
        <v>60731</v>
      </c>
      <c r="G8192" t="s">
        <v>3917</v>
      </c>
      <c r="H8192">
        <v>708.04700000000003</v>
      </c>
      <c r="I8192">
        <v>40.5</v>
      </c>
      <c r="K8192" t="s">
        <v>60732</v>
      </c>
      <c r="L8192">
        <v>70033</v>
      </c>
      <c r="M8192">
        <v>0</v>
      </c>
      <c r="N8192" t="s">
        <v>9507</v>
      </c>
      <c r="O8192" t="s">
        <v>60733</v>
      </c>
    </row>
    <row r="8193" spans="1:15" x14ac:dyDescent="0.3">
      <c r="A8193" t="s">
        <v>60734</v>
      </c>
      <c r="B8193" t="s">
        <v>4267</v>
      </c>
      <c r="C8193" t="s">
        <v>60735</v>
      </c>
      <c r="D8193" t="s">
        <v>60736</v>
      </c>
      <c r="E8193" t="s">
        <v>60737</v>
      </c>
      <c r="F8193" t="s">
        <v>60738</v>
      </c>
      <c r="G8193" t="s">
        <v>3917</v>
      </c>
      <c r="H8193">
        <v>267.37299999999999</v>
      </c>
      <c r="I8193">
        <v>41.7</v>
      </c>
      <c r="K8193" t="s">
        <v>60739</v>
      </c>
      <c r="L8193">
        <v>202886</v>
      </c>
      <c r="M8193">
        <v>0</v>
      </c>
      <c r="N8193" t="s">
        <v>10696</v>
      </c>
      <c r="O8193" t="s">
        <v>60740</v>
      </c>
    </row>
    <row r="8194" spans="1:15" x14ac:dyDescent="0.3">
      <c r="A8194" t="s">
        <v>60741</v>
      </c>
      <c r="B8194" t="s">
        <v>4267</v>
      </c>
      <c r="C8194" t="s">
        <v>60742</v>
      </c>
      <c r="D8194" t="s">
        <v>60743</v>
      </c>
      <c r="E8194" t="s">
        <v>9504</v>
      </c>
      <c r="F8194" t="s">
        <v>60744</v>
      </c>
      <c r="G8194" t="s">
        <v>3917</v>
      </c>
      <c r="H8194">
        <v>700.23400000000004</v>
      </c>
      <c r="I8194">
        <v>40.5</v>
      </c>
      <c r="K8194" t="s">
        <v>60745</v>
      </c>
      <c r="L8194">
        <v>57837</v>
      </c>
      <c r="M8194">
        <v>0</v>
      </c>
      <c r="N8194" t="s">
        <v>9507</v>
      </c>
      <c r="O8194" t="s">
        <v>60746</v>
      </c>
    </row>
    <row r="8195" spans="1:15" x14ac:dyDescent="0.3">
      <c r="A8195" t="s">
        <v>60747</v>
      </c>
      <c r="B8195" t="s">
        <v>4267</v>
      </c>
      <c r="D8195" t="s">
        <v>60748</v>
      </c>
      <c r="E8195" t="s">
        <v>13946</v>
      </c>
      <c r="F8195" t="s">
        <v>60749</v>
      </c>
      <c r="G8195" t="s">
        <v>3989</v>
      </c>
      <c r="H8195">
        <v>357.21699999999998</v>
      </c>
      <c r="I8195">
        <v>33.700000000000003</v>
      </c>
      <c r="K8195" t="s">
        <v>60750</v>
      </c>
      <c r="L8195">
        <v>345184</v>
      </c>
      <c r="M8195">
        <v>0</v>
      </c>
      <c r="N8195" t="s">
        <v>13949</v>
      </c>
      <c r="O8195" t="s">
        <v>60751</v>
      </c>
    </row>
    <row r="8196" spans="1:15" x14ac:dyDescent="0.3">
      <c r="A8196" t="s">
        <v>60752</v>
      </c>
      <c r="B8196" t="s">
        <v>4267</v>
      </c>
      <c r="C8196" t="s">
        <v>60753</v>
      </c>
      <c r="D8196" t="s">
        <v>60754</v>
      </c>
      <c r="E8196" t="s">
        <v>9504</v>
      </c>
      <c r="F8196" t="s">
        <v>60755</v>
      </c>
      <c r="G8196" t="s">
        <v>3917</v>
      </c>
      <c r="H8196">
        <v>714.93399999999997</v>
      </c>
      <c r="I8196">
        <v>40.5</v>
      </c>
      <c r="K8196" t="s">
        <v>60756</v>
      </c>
      <c r="L8196">
        <v>64790</v>
      </c>
      <c r="M8196">
        <v>0</v>
      </c>
      <c r="N8196" t="s">
        <v>9507</v>
      </c>
      <c r="O8196" t="s">
        <v>60757</v>
      </c>
    </row>
    <row r="8197" spans="1:15" x14ac:dyDescent="0.3">
      <c r="A8197" t="s">
        <v>60758</v>
      </c>
      <c r="B8197" t="s">
        <v>4267</v>
      </c>
      <c r="C8197" t="s">
        <v>60759</v>
      </c>
      <c r="D8197" t="s">
        <v>60760</v>
      </c>
      <c r="E8197" t="s">
        <v>9504</v>
      </c>
      <c r="F8197" t="s">
        <v>60761</v>
      </c>
      <c r="G8197" t="s">
        <v>3917</v>
      </c>
      <c r="H8197">
        <v>705.3</v>
      </c>
      <c r="I8197">
        <v>40.4</v>
      </c>
      <c r="K8197" t="s">
        <v>60762</v>
      </c>
      <c r="L8197">
        <v>52256</v>
      </c>
      <c r="M8197">
        <v>0</v>
      </c>
      <c r="N8197" t="s">
        <v>9507</v>
      </c>
      <c r="O8197" t="s">
        <v>60763</v>
      </c>
    </row>
    <row r="8198" spans="1:15" x14ac:dyDescent="0.3">
      <c r="A8198" t="s">
        <v>60764</v>
      </c>
      <c r="B8198" t="s">
        <v>4267</v>
      </c>
      <c r="D8198" t="s">
        <v>60765</v>
      </c>
      <c r="E8198" t="s">
        <v>13946</v>
      </c>
      <c r="F8198" t="s">
        <v>60766</v>
      </c>
      <c r="G8198" t="s">
        <v>3989</v>
      </c>
      <c r="H8198">
        <v>269.14299999999997</v>
      </c>
      <c r="I8198">
        <v>36.700000000000003</v>
      </c>
      <c r="K8198" t="s">
        <v>60767</v>
      </c>
      <c r="L8198">
        <v>292525</v>
      </c>
      <c r="M8198">
        <v>0</v>
      </c>
      <c r="N8198" t="s">
        <v>13949</v>
      </c>
      <c r="O8198" t="s">
        <v>60768</v>
      </c>
    </row>
    <row r="8199" spans="1:15" x14ac:dyDescent="0.3">
      <c r="A8199" t="s">
        <v>60769</v>
      </c>
      <c r="B8199" t="s">
        <v>4267</v>
      </c>
      <c r="C8199" t="s">
        <v>60770</v>
      </c>
      <c r="D8199" t="s">
        <v>60771</v>
      </c>
      <c r="E8199" t="s">
        <v>9504</v>
      </c>
      <c r="F8199" t="s">
        <v>60772</v>
      </c>
      <c r="G8199" t="s">
        <v>3917</v>
      </c>
      <c r="H8199">
        <v>710.88599999999997</v>
      </c>
      <c r="I8199">
        <v>40.6</v>
      </c>
      <c r="K8199" t="s">
        <v>60773</v>
      </c>
      <c r="L8199">
        <v>72378</v>
      </c>
      <c r="M8199">
        <v>0</v>
      </c>
      <c r="N8199" t="s">
        <v>9507</v>
      </c>
      <c r="O8199" t="s">
        <v>60774</v>
      </c>
    </row>
    <row r="8200" spans="1:15" x14ac:dyDescent="0.3">
      <c r="A8200" t="s">
        <v>60775</v>
      </c>
      <c r="B8200" t="s">
        <v>4267</v>
      </c>
      <c r="D8200" t="s">
        <v>60776</v>
      </c>
      <c r="E8200" t="s">
        <v>13946</v>
      </c>
      <c r="F8200" t="s">
        <v>60777</v>
      </c>
      <c r="G8200" t="s">
        <v>3989</v>
      </c>
      <c r="H8200">
        <v>394.45600000000002</v>
      </c>
      <c r="I8200">
        <v>36.5</v>
      </c>
      <c r="K8200" t="s">
        <v>60778</v>
      </c>
      <c r="L8200">
        <v>485264</v>
      </c>
      <c r="M8200">
        <v>0</v>
      </c>
      <c r="N8200" t="s">
        <v>13949</v>
      </c>
      <c r="O8200" t="s">
        <v>60779</v>
      </c>
    </row>
    <row r="8201" spans="1:15" x14ac:dyDescent="0.3">
      <c r="A8201" t="s">
        <v>60780</v>
      </c>
      <c r="B8201" t="s">
        <v>4267</v>
      </c>
      <c r="C8201" t="s">
        <v>60781</v>
      </c>
      <c r="D8201" t="s">
        <v>60782</v>
      </c>
      <c r="E8201" t="s">
        <v>9504</v>
      </c>
      <c r="F8201" t="s">
        <v>60783</v>
      </c>
      <c r="G8201" t="s">
        <v>3917</v>
      </c>
      <c r="H8201">
        <v>695.42</v>
      </c>
      <c r="I8201">
        <v>40.299999999999997</v>
      </c>
      <c r="K8201" t="s">
        <v>60784</v>
      </c>
      <c r="L8201">
        <v>58373</v>
      </c>
      <c r="M8201">
        <v>0</v>
      </c>
      <c r="N8201" t="s">
        <v>9507</v>
      </c>
      <c r="O8201" t="s">
        <v>60785</v>
      </c>
    </row>
    <row r="8202" spans="1:15" x14ac:dyDescent="0.3">
      <c r="A8202" t="s">
        <v>60786</v>
      </c>
      <c r="B8202" t="s">
        <v>4267</v>
      </c>
      <c r="C8202" t="s">
        <v>60787</v>
      </c>
      <c r="D8202" t="s">
        <v>60788</v>
      </c>
      <c r="E8202" t="s">
        <v>60789</v>
      </c>
      <c r="F8202" t="s">
        <v>60790</v>
      </c>
      <c r="G8202" t="s">
        <v>3917</v>
      </c>
      <c r="H8202">
        <v>244.358</v>
      </c>
      <c r="I8202">
        <v>38.9</v>
      </c>
      <c r="K8202" t="s">
        <v>60791</v>
      </c>
      <c r="L8202">
        <v>292232</v>
      </c>
      <c r="M8202">
        <v>0</v>
      </c>
      <c r="N8202" t="s">
        <v>16064</v>
      </c>
      <c r="O8202" t="s">
        <v>60792</v>
      </c>
    </row>
    <row r="8203" spans="1:15" x14ac:dyDescent="0.3">
      <c r="A8203" t="s">
        <v>60793</v>
      </c>
      <c r="B8203" t="s">
        <v>4267</v>
      </c>
      <c r="C8203" t="s">
        <v>60794</v>
      </c>
      <c r="D8203" t="s">
        <v>60795</v>
      </c>
      <c r="E8203" t="s">
        <v>60796</v>
      </c>
      <c r="F8203" t="s">
        <v>60797</v>
      </c>
      <c r="G8203" t="s">
        <v>3917</v>
      </c>
      <c r="H8203">
        <v>324.13900000000001</v>
      </c>
      <c r="I8203">
        <v>31.6</v>
      </c>
      <c r="K8203" t="s">
        <v>60798</v>
      </c>
      <c r="L8203">
        <v>423886</v>
      </c>
      <c r="M8203">
        <v>0</v>
      </c>
      <c r="N8203" t="s">
        <v>10808</v>
      </c>
      <c r="O8203" t="s">
        <v>60799</v>
      </c>
    </row>
    <row r="8204" spans="1:15" x14ac:dyDescent="0.3">
      <c r="A8204" t="s">
        <v>60800</v>
      </c>
      <c r="B8204" t="s">
        <v>4267</v>
      </c>
      <c r="C8204" t="s">
        <v>60801</v>
      </c>
      <c r="D8204" t="s">
        <v>60802</v>
      </c>
      <c r="E8204" t="s">
        <v>9504</v>
      </c>
      <c r="F8204" t="s">
        <v>60803</v>
      </c>
      <c r="G8204" t="s">
        <v>3917</v>
      </c>
      <c r="H8204">
        <v>698.73</v>
      </c>
      <c r="I8204">
        <v>40.4</v>
      </c>
      <c r="K8204" t="s">
        <v>60804</v>
      </c>
      <c r="L8204">
        <v>67745</v>
      </c>
      <c r="M8204">
        <v>0</v>
      </c>
      <c r="N8204" t="s">
        <v>9507</v>
      </c>
      <c r="O8204" t="s">
        <v>60805</v>
      </c>
    </row>
    <row r="8205" spans="1:15" x14ac:dyDescent="0.3">
      <c r="A8205" t="s">
        <v>60806</v>
      </c>
      <c r="B8205" t="s">
        <v>4267</v>
      </c>
      <c r="C8205" t="s">
        <v>60807</v>
      </c>
      <c r="D8205" t="s">
        <v>60808</v>
      </c>
      <c r="E8205" t="s">
        <v>9504</v>
      </c>
      <c r="F8205" t="s">
        <v>60809</v>
      </c>
      <c r="G8205" t="s">
        <v>3917</v>
      </c>
      <c r="H8205">
        <v>694.495</v>
      </c>
      <c r="I8205">
        <v>40.4</v>
      </c>
      <c r="K8205" t="s">
        <v>60810</v>
      </c>
      <c r="L8205">
        <v>61897</v>
      </c>
      <c r="M8205">
        <v>0</v>
      </c>
      <c r="N8205" t="s">
        <v>9507</v>
      </c>
      <c r="O8205" t="s">
        <v>60811</v>
      </c>
    </row>
    <row r="8206" spans="1:15" x14ac:dyDescent="0.3">
      <c r="A8206" t="s">
        <v>60812</v>
      </c>
      <c r="B8206" t="s">
        <v>4267</v>
      </c>
      <c r="D8206" t="s">
        <v>60813</v>
      </c>
      <c r="E8206" t="s">
        <v>13946</v>
      </c>
      <c r="F8206" t="s">
        <v>60814</v>
      </c>
      <c r="G8206" t="s">
        <v>3989</v>
      </c>
      <c r="H8206">
        <v>319.24400000000003</v>
      </c>
      <c r="I8206">
        <v>32.6</v>
      </c>
      <c r="K8206" t="s">
        <v>60815</v>
      </c>
      <c r="L8206">
        <v>501315</v>
      </c>
      <c r="M8206">
        <v>0</v>
      </c>
      <c r="N8206" t="s">
        <v>13949</v>
      </c>
      <c r="O8206" t="s">
        <v>60816</v>
      </c>
    </row>
    <row r="8207" spans="1:15" x14ac:dyDescent="0.3">
      <c r="A8207" t="s">
        <v>60817</v>
      </c>
      <c r="B8207" t="s">
        <v>4267</v>
      </c>
      <c r="C8207" t="s">
        <v>60818</v>
      </c>
      <c r="D8207" t="s">
        <v>60819</v>
      </c>
      <c r="E8207" t="s">
        <v>60820</v>
      </c>
      <c r="F8207" t="s">
        <v>60821</v>
      </c>
      <c r="G8207" t="s">
        <v>3917</v>
      </c>
      <c r="H8207">
        <v>226.36199999999999</v>
      </c>
      <c r="I8207">
        <v>38.799999999999997</v>
      </c>
      <c r="K8207" t="s">
        <v>60822</v>
      </c>
      <c r="L8207">
        <v>332749</v>
      </c>
      <c r="M8207">
        <v>0</v>
      </c>
      <c r="N8207" t="s">
        <v>10808</v>
      </c>
      <c r="O8207" t="s">
        <v>60823</v>
      </c>
    </row>
    <row r="8208" spans="1:15" x14ac:dyDescent="0.3">
      <c r="A8208" t="s">
        <v>60824</v>
      </c>
      <c r="B8208" t="s">
        <v>4267</v>
      </c>
      <c r="C8208" t="s">
        <v>60825</v>
      </c>
      <c r="D8208" t="s">
        <v>60826</v>
      </c>
      <c r="E8208" t="s">
        <v>9504</v>
      </c>
      <c r="F8208" t="s">
        <v>60827</v>
      </c>
      <c r="G8208" t="s">
        <v>3917</v>
      </c>
      <c r="H8208">
        <v>712.55100000000004</v>
      </c>
      <c r="I8208">
        <v>40.299999999999997</v>
      </c>
      <c r="K8208" t="s">
        <v>60828</v>
      </c>
      <c r="L8208">
        <v>72014</v>
      </c>
      <c r="M8208">
        <v>0</v>
      </c>
      <c r="N8208" t="s">
        <v>9507</v>
      </c>
      <c r="O8208" t="s">
        <v>60829</v>
      </c>
    </row>
    <row r="8209" spans="1:15" x14ac:dyDescent="0.3">
      <c r="A8209" t="s">
        <v>60830</v>
      </c>
      <c r="B8209" t="s">
        <v>4267</v>
      </c>
      <c r="C8209" t="s">
        <v>60831</v>
      </c>
      <c r="D8209" t="s">
        <v>60832</v>
      </c>
      <c r="E8209" t="s">
        <v>9504</v>
      </c>
      <c r="F8209" t="s">
        <v>60833</v>
      </c>
      <c r="G8209" t="s">
        <v>3917</v>
      </c>
      <c r="H8209">
        <v>704.46500000000003</v>
      </c>
      <c r="I8209">
        <v>40.4</v>
      </c>
      <c r="K8209" t="s">
        <v>60834</v>
      </c>
      <c r="L8209">
        <v>68608</v>
      </c>
      <c r="M8209">
        <v>0</v>
      </c>
      <c r="N8209" t="s">
        <v>9507</v>
      </c>
      <c r="O8209" t="s">
        <v>60835</v>
      </c>
    </row>
    <row r="8210" spans="1:15" x14ac:dyDescent="0.3">
      <c r="A8210" t="s">
        <v>60836</v>
      </c>
      <c r="B8210" t="s">
        <v>4267</v>
      </c>
      <c r="D8210" t="s">
        <v>60837</v>
      </c>
      <c r="E8210" t="s">
        <v>13946</v>
      </c>
      <c r="F8210" t="s">
        <v>60838</v>
      </c>
      <c r="G8210" t="s">
        <v>3989</v>
      </c>
      <c r="H8210">
        <v>357.33300000000003</v>
      </c>
      <c r="I8210">
        <v>37</v>
      </c>
      <c r="K8210" t="s">
        <v>60839</v>
      </c>
      <c r="L8210">
        <v>769641</v>
      </c>
      <c r="M8210">
        <v>0</v>
      </c>
      <c r="N8210" t="s">
        <v>13949</v>
      </c>
      <c r="O8210" t="s">
        <v>60840</v>
      </c>
    </row>
    <row r="8211" spans="1:15" x14ac:dyDescent="0.3">
      <c r="A8211" t="s">
        <v>60841</v>
      </c>
      <c r="B8211" t="s">
        <v>4267</v>
      </c>
      <c r="D8211" t="s">
        <v>60842</v>
      </c>
      <c r="E8211" t="s">
        <v>13946</v>
      </c>
      <c r="F8211" t="s">
        <v>60843</v>
      </c>
      <c r="G8211" t="s">
        <v>3989</v>
      </c>
      <c r="H8211">
        <v>320.60199999999998</v>
      </c>
      <c r="I8211">
        <v>36.200000000000003</v>
      </c>
      <c r="K8211" t="s">
        <v>60844</v>
      </c>
      <c r="L8211">
        <v>712736</v>
      </c>
      <c r="M8211">
        <v>0</v>
      </c>
      <c r="N8211" t="s">
        <v>13949</v>
      </c>
      <c r="O8211" t="s">
        <v>60845</v>
      </c>
    </row>
    <row r="8212" spans="1:15" x14ac:dyDescent="0.3">
      <c r="A8212" t="s">
        <v>60846</v>
      </c>
      <c r="B8212" t="s">
        <v>4267</v>
      </c>
      <c r="C8212" t="s">
        <v>60847</v>
      </c>
      <c r="D8212" t="s">
        <v>60848</v>
      </c>
      <c r="E8212" t="s">
        <v>9504</v>
      </c>
      <c r="F8212" t="s">
        <v>60849</v>
      </c>
      <c r="G8212" t="s">
        <v>3917</v>
      </c>
      <c r="H8212">
        <v>697.94600000000003</v>
      </c>
      <c r="I8212">
        <v>40.4</v>
      </c>
      <c r="K8212" t="s">
        <v>60850</v>
      </c>
      <c r="L8212">
        <v>53363</v>
      </c>
      <c r="M8212">
        <v>0</v>
      </c>
      <c r="N8212" t="s">
        <v>9507</v>
      </c>
      <c r="O8212" t="s">
        <v>60851</v>
      </c>
    </row>
    <row r="8213" spans="1:15" x14ac:dyDescent="0.3">
      <c r="A8213" t="s">
        <v>60852</v>
      </c>
      <c r="B8213" t="s">
        <v>4267</v>
      </c>
      <c r="C8213" t="s">
        <v>60853</v>
      </c>
      <c r="D8213" t="s">
        <v>60854</v>
      </c>
      <c r="E8213" t="s">
        <v>9504</v>
      </c>
      <c r="F8213" t="s">
        <v>60855</v>
      </c>
      <c r="G8213" t="s">
        <v>3917</v>
      </c>
      <c r="H8213">
        <v>708.85500000000002</v>
      </c>
      <c r="I8213">
        <v>40.5</v>
      </c>
      <c r="K8213" t="s">
        <v>60856</v>
      </c>
      <c r="L8213">
        <v>67572</v>
      </c>
      <c r="M8213">
        <v>0</v>
      </c>
      <c r="N8213" t="s">
        <v>9507</v>
      </c>
      <c r="O8213" t="s">
        <v>60857</v>
      </c>
    </row>
    <row r="8214" spans="1:15" x14ac:dyDescent="0.3">
      <c r="A8214" t="s">
        <v>60858</v>
      </c>
      <c r="B8214" t="s">
        <v>4267</v>
      </c>
      <c r="C8214" t="s">
        <v>60859</v>
      </c>
      <c r="D8214" t="s">
        <v>60860</v>
      </c>
      <c r="E8214" t="s">
        <v>9504</v>
      </c>
      <c r="F8214" t="s">
        <v>60861</v>
      </c>
      <c r="G8214" t="s">
        <v>3917</v>
      </c>
      <c r="H8214">
        <v>691.45299999999997</v>
      </c>
      <c r="I8214">
        <v>40.4</v>
      </c>
      <c r="K8214" t="s">
        <v>60862</v>
      </c>
      <c r="L8214">
        <v>63108</v>
      </c>
      <c r="M8214">
        <v>0</v>
      </c>
      <c r="N8214" t="s">
        <v>9507</v>
      </c>
      <c r="O8214" t="s">
        <v>60863</v>
      </c>
    </row>
    <row r="8215" spans="1:15" x14ac:dyDescent="0.3">
      <c r="A8215" t="s">
        <v>60864</v>
      </c>
      <c r="B8215" t="s">
        <v>4267</v>
      </c>
      <c r="C8215" t="s">
        <v>60865</v>
      </c>
      <c r="D8215" t="s">
        <v>60866</v>
      </c>
      <c r="E8215" t="s">
        <v>9504</v>
      </c>
      <c r="F8215" t="s">
        <v>60867</v>
      </c>
      <c r="G8215" t="s">
        <v>3917</v>
      </c>
      <c r="H8215">
        <v>691.26199999999994</v>
      </c>
      <c r="I8215">
        <v>40.299999999999997</v>
      </c>
      <c r="K8215" t="s">
        <v>60868</v>
      </c>
      <c r="L8215">
        <v>58180</v>
      </c>
      <c r="M8215">
        <v>0</v>
      </c>
      <c r="N8215" t="s">
        <v>9507</v>
      </c>
      <c r="O8215" t="s">
        <v>60869</v>
      </c>
    </row>
    <row r="8216" spans="1:15" x14ac:dyDescent="0.3">
      <c r="A8216" t="s">
        <v>60870</v>
      </c>
      <c r="B8216" t="s">
        <v>4267</v>
      </c>
      <c r="C8216" t="s">
        <v>60871</v>
      </c>
      <c r="D8216" t="s">
        <v>60872</v>
      </c>
      <c r="E8216" t="s">
        <v>9504</v>
      </c>
      <c r="F8216" t="s">
        <v>60873</v>
      </c>
      <c r="G8216" t="s">
        <v>3917</v>
      </c>
      <c r="H8216">
        <v>699.22900000000004</v>
      </c>
      <c r="I8216">
        <v>40.4</v>
      </c>
      <c r="K8216" t="s">
        <v>60874</v>
      </c>
      <c r="L8216">
        <v>68370</v>
      </c>
      <c r="M8216">
        <v>0</v>
      </c>
      <c r="N8216" t="s">
        <v>9507</v>
      </c>
      <c r="O8216" t="s">
        <v>60875</v>
      </c>
    </row>
    <row r="8217" spans="1:15" x14ac:dyDescent="0.3">
      <c r="A8217" t="s">
        <v>60876</v>
      </c>
      <c r="B8217" t="s">
        <v>4267</v>
      </c>
      <c r="C8217" t="s">
        <v>60877</v>
      </c>
      <c r="D8217" t="s">
        <v>60878</v>
      </c>
      <c r="E8217" t="s">
        <v>9504</v>
      </c>
      <c r="F8217" t="s">
        <v>60879</v>
      </c>
      <c r="G8217" t="s">
        <v>3917</v>
      </c>
      <c r="H8217">
        <v>688.85900000000004</v>
      </c>
      <c r="I8217">
        <v>40.4</v>
      </c>
      <c r="K8217" t="s">
        <v>60880</v>
      </c>
      <c r="L8217">
        <v>77224</v>
      </c>
      <c r="M8217">
        <v>0</v>
      </c>
      <c r="N8217" t="s">
        <v>9507</v>
      </c>
      <c r="O8217" t="s">
        <v>60881</v>
      </c>
    </row>
    <row r="8218" spans="1:15" x14ac:dyDescent="0.3">
      <c r="A8218" t="s">
        <v>60882</v>
      </c>
      <c r="B8218" t="s">
        <v>4267</v>
      </c>
      <c r="C8218" t="s">
        <v>60883</v>
      </c>
      <c r="D8218" t="s">
        <v>60884</v>
      </c>
      <c r="E8218" t="s">
        <v>9504</v>
      </c>
      <c r="F8218" t="s">
        <v>60885</v>
      </c>
      <c r="G8218" t="s">
        <v>3917</v>
      </c>
      <c r="H8218">
        <v>683.48699999999997</v>
      </c>
      <c r="I8218">
        <v>40.4</v>
      </c>
      <c r="K8218" t="s">
        <v>60886</v>
      </c>
      <c r="L8218">
        <v>75257</v>
      </c>
      <c r="M8218">
        <v>0</v>
      </c>
      <c r="N8218" t="s">
        <v>9507</v>
      </c>
      <c r="O8218" t="s">
        <v>60887</v>
      </c>
    </row>
    <row r="8219" spans="1:15" x14ac:dyDescent="0.3">
      <c r="A8219" t="s">
        <v>60888</v>
      </c>
      <c r="B8219" t="s">
        <v>4267</v>
      </c>
      <c r="C8219" t="s">
        <v>60889</v>
      </c>
      <c r="D8219" t="s">
        <v>60890</v>
      </c>
      <c r="E8219" t="s">
        <v>9504</v>
      </c>
      <c r="F8219" t="s">
        <v>60891</v>
      </c>
      <c r="G8219" t="s">
        <v>3917</v>
      </c>
      <c r="H8219">
        <v>696.86199999999997</v>
      </c>
      <c r="I8219">
        <v>40.5</v>
      </c>
      <c r="K8219" t="s">
        <v>60892</v>
      </c>
      <c r="L8219">
        <v>72545</v>
      </c>
      <c r="M8219">
        <v>0</v>
      </c>
      <c r="N8219" t="s">
        <v>9507</v>
      </c>
      <c r="O8219" t="s">
        <v>60893</v>
      </c>
    </row>
    <row r="8220" spans="1:15" x14ac:dyDescent="0.3">
      <c r="A8220" t="s">
        <v>60894</v>
      </c>
      <c r="B8220" t="s">
        <v>4267</v>
      </c>
      <c r="C8220" t="s">
        <v>60895</v>
      </c>
      <c r="D8220" t="s">
        <v>60896</v>
      </c>
      <c r="E8220" t="s">
        <v>9504</v>
      </c>
      <c r="F8220" t="s">
        <v>60897</v>
      </c>
      <c r="G8220" t="s">
        <v>3917</v>
      </c>
      <c r="H8220">
        <v>681.49099999999999</v>
      </c>
      <c r="I8220">
        <v>40.5</v>
      </c>
      <c r="K8220" t="s">
        <v>60898</v>
      </c>
      <c r="L8220">
        <v>75985</v>
      </c>
      <c r="M8220">
        <v>0</v>
      </c>
      <c r="N8220" t="s">
        <v>9507</v>
      </c>
      <c r="O8220" t="s">
        <v>60899</v>
      </c>
    </row>
    <row r="8221" spans="1:15" x14ac:dyDescent="0.3">
      <c r="A8221" t="s">
        <v>60900</v>
      </c>
      <c r="B8221" t="s">
        <v>4267</v>
      </c>
      <c r="C8221" t="s">
        <v>60901</v>
      </c>
      <c r="D8221" t="s">
        <v>60902</v>
      </c>
      <c r="E8221" t="s">
        <v>9504</v>
      </c>
      <c r="F8221" t="s">
        <v>60903</v>
      </c>
      <c r="G8221" t="s">
        <v>3917</v>
      </c>
      <c r="H8221">
        <v>684.15800000000002</v>
      </c>
      <c r="I8221">
        <v>40.299999999999997</v>
      </c>
      <c r="K8221" t="s">
        <v>60904</v>
      </c>
      <c r="L8221">
        <v>62941</v>
      </c>
      <c r="M8221">
        <v>0</v>
      </c>
      <c r="N8221" t="s">
        <v>9507</v>
      </c>
      <c r="O8221" t="s">
        <v>60905</v>
      </c>
    </row>
    <row r="8222" spans="1:15" x14ac:dyDescent="0.3">
      <c r="A8222" t="s">
        <v>60906</v>
      </c>
      <c r="B8222" t="s">
        <v>4267</v>
      </c>
      <c r="C8222" t="s">
        <v>60907</v>
      </c>
      <c r="D8222" t="s">
        <v>60908</v>
      </c>
      <c r="E8222" t="s">
        <v>9504</v>
      </c>
      <c r="F8222" t="s">
        <v>60909</v>
      </c>
      <c r="G8222" t="s">
        <v>3917</v>
      </c>
      <c r="H8222">
        <v>689.21699999999998</v>
      </c>
      <c r="I8222">
        <v>40.4</v>
      </c>
      <c r="K8222" t="s">
        <v>60910</v>
      </c>
      <c r="L8222">
        <v>73760</v>
      </c>
      <c r="M8222">
        <v>0</v>
      </c>
      <c r="N8222" t="s">
        <v>9507</v>
      </c>
      <c r="O8222" t="s">
        <v>60911</v>
      </c>
    </row>
    <row r="8223" spans="1:15" x14ac:dyDescent="0.3">
      <c r="A8223" t="s">
        <v>60912</v>
      </c>
      <c r="B8223" t="s">
        <v>4267</v>
      </c>
      <c r="C8223" t="s">
        <v>60913</v>
      </c>
      <c r="D8223" t="s">
        <v>60914</v>
      </c>
      <c r="E8223" t="s">
        <v>9504</v>
      </c>
      <c r="F8223" t="s">
        <v>60915</v>
      </c>
      <c r="G8223" t="s">
        <v>3917</v>
      </c>
      <c r="H8223">
        <v>700.98</v>
      </c>
      <c r="I8223">
        <v>40.4</v>
      </c>
      <c r="K8223" t="s">
        <v>60916</v>
      </c>
      <c r="L8223">
        <v>71849</v>
      </c>
      <c r="M8223">
        <v>0</v>
      </c>
      <c r="N8223" t="s">
        <v>9507</v>
      </c>
      <c r="O8223" t="s">
        <v>60917</v>
      </c>
    </row>
    <row r="8224" spans="1:15" x14ac:dyDescent="0.3">
      <c r="A8224" t="s">
        <v>60918</v>
      </c>
      <c r="B8224" t="s">
        <v>4267</v>
      </c>
      <c r="C8224" t="s">
        <v>60919</v>
      </c>
      <c r="D8224" t="s">
        <v>60920</v>
      </c>
      <c r="E8224" t="s">
        <v>9504</v>
      </c>
      <c r="F8224" t="s">
        <v>60921</v>
      </c>
      <c r="G8224" t="s">
        <v>3917</v>
      </c>
      <c r="H8224">
        <v>701.80899999999997</v>
      </c>
      <c r="I8224">
        <v>40.4</v>
      </c>
      <c r="K8224" t="s">
        <v>60922</v>
      </c>
      <c r="L8224">
        <v>71355</v>
      </c>
      <c r="M8224">
        <v>0</v>
      </c>
      <c r="N8224" t="s">
        <v>9507</v>
      </c>
      <c r="O8224" t="s">
        <v>60923</v>
      </c>
    </row>
    <row r="8225" spans="1:15" x14ac:dyDescent="0.3">
      <c r="A8225" t="s">
        <v>60924</v>
      </c>
      <c r="B8225" t="s">
        <v>4267</v>
      </c>
      <c r="C8225" t="s">
        <v>60925</v>
      </c>
      <c r="D8225" t="s">
        <v>60926</v>
      </c>
      <c r="E8225" t="s">
        <v>9504</v>
      </c>
      <c r="F8225" t="s">
        <v>60927</v>
      </c>
      <c r="G8225" t="s">
        <v>3917</v>
      </c>
      <c r="H8225">
        <v>694.95600000000002</v>
      </c>
      <c r="I8225">
        <v>40.4</v>
      </c>
      <c r="K8225" t="s">
        <v>60928</v>
      </c>
      <c r="L8225">
        <v>70074</v>
      </c>
      <c r="M8225">
        <v>0</v>
      </c>
      <c r="N8225" t="s">
        <v>9507</v>
      </c>
      <c r="O8225" t="s">
        <v>60929</v>
      </c>
    </row>
    <row r="8226" spans="1:15" x14ac:dyDescent="0.3">
      <c r="A8226" t="s">
        <v>60930</v>
      </c>
      <c r="B8226" t="s">
        <v>4267</v>
      </c>
      <c r="C8226" t="s">
        <v>60931</v>
      </c>
      <c r="D8226" t="s">
        <v>60932</v>
      </c>
      <c r="E8226" t="s">
        <v>9504</v>
      </c>
      <c r="F8226" t="s">
        <v>60933</v>
      </c>
      <c r="G8226" t="s">
        <v>3917</v>
      </c>
      <c r="H8226">
        <v>689.43600000000004</v>
      </c>
      <c r="I8226">
        <v>40.5</v>
      </c>
      <c r="K8226" t="s">
        <v>60934</v>
      </c>
      <c r="L8226">
        <v>82695</v>
      </c>
      <c r="M8226">
        <v>0</v>
      </c>
      <c r="N8226" t="s">
        <v>9507</v>
      </c>
      <c r="O8226" t="s">
        <v>60935</v>
      </c>
    </row>
    <row r="8227" spans="1:15" x14ac:dyDescent="0.3">
      <c r="A8227" t="s">
        <v>60936</v>
      </c>
      <c r="B8227" t="s">
        <v>4267</v>
      </c>
      <c r="C8227" t="s">
        <v>60937</v>
      </c>
      <c r="D8227" t="s">
        <v>60938</v>
      </c>
      <c r="E8227" t="s">
        <v>9504</v>
      </c>
      <c r="F8227" t="s">
        <v>60939</v>
      </c>
      <c r="G8227" t="s">
        <v>3917</v>
      </c>
      <c r="H8227">
        <v>690.96600000000001</v>
      </c>
      <c r="I8227">
        <v>40.4</v>
      </c>
      <c r="K8227" t="s">
        <v>60940</v>
      </c>
      <c r="L8227">
        <v>78503</v>
      </c>
      <c r="M8227">
        <v>0</v>
      </c>
      <c r="N8227" t="s">
        <v>9507</v>
      </c>
      <c r="O8227" t="s">
        <v>60941</v>
      </c>
    </row>
    <row r="8228" spans="1:15" x14ac:dyDescent="0.3">
      <c r="A8228" t="s">
        <v>60942</v>
      </c>
      <c r="B8228" t="s">
        <v>4267</v>
      </c>
      <c r="C8228" t="s">
        <v>60943</v>
      </c>
      <c r="D8228" t="s">
        <v>60944</v>
      </c>
      <c r="E8228" t="s">
        <v>9504</v>
      </c>
      <c r="F8228" t="s">
        <v>60945</v>
      </c>
      <c r="G8228" t="s">
        <v>3917</v>
      </c>
      <c r="H8228">
        <v>685.61500000000001</v>
      </c>
      <c r="I8228">
        <v>40.299999999999997</v>
      </c>
      <c r="K8228" t="s">
        <v>60946</v>
      </c>
      <c r="L8228">
        <v>58823</v>
      </c>
      <c r="M8228">
        <v>0</v>
      </c>
      <c r="N8228" t="s">
        <v>9507</v>
      </c>
      <c r="O8228" t="s">
        <v>60947</v>
      </c>
    </row>
    <row r="8229" spans="1:15" x14ac:dyDescent="0.3">
      <c r="A8229" t="s">
        <v>60948</v>
      </c>
      <c r="B8229" t="s">
        <v>4267</v>
      </c>
      <c r="C8229" t="s">
        <v>60949</v>
      </c>
      <c r="D8229" t="s">
        <v>60950</v>
      </c>
      <c r="E8229" t="s">
        <v>9504</v>
      </c>
      <c r="F8229" t="s">
        <v>60951</v>
      </c>
      <c r="G8229" t="s">
        <v>3917</v>
      </c>
      <c r="H8229">
        <v>683.22900000000004</v>
      </c>
      <c r="I8229">
        <v>40.299999999999997</v>
      </c>
      <c r="K8229" t="s">
        <v>60952</v>
      </c>
      <c r="L8229">
        <v>59374</v>
      </c>
      <c r="M8229">
        <v>0</v>
      </c>
      <c r="N8229" t="s">
        <v>9507</v>
      </c>
      <c r="O8229" t="s">
        <v>60953</v>
      </c>
    </row>
    <row r="8230" spans="1:15" x14ac:dyDescent="0.3">
      <c r="A8230" t="s">
        <v>60954</v>
      </c>
      <c r="B8230" t="s">
        <v>4267</v>
      </c>
      <c r="C8230" t="s">
        <v>60955</v>
      </c>
      <c r="D8230" t="s">
        <v>60956</v>
      </c>
      <c r="E8230" t="s">
        <v>9504</v>
      </c>
      <c r="F8230" t="s">
        <v>60957</v>
      </c>
      <c r="G8230" t="s">
        <v>3917</v>
      </c>
      <c r="H8230">
        <v>685.88900000000001</v>
      </c>
      <c r="I8230">
        <v>40.4</v>
      </c>
      <c r="K8230" t="s">
        <v>60958</v>
      </c>
      <c r="L8230">
        <v>62804</v>
      </c>
      <c r="M8230">
        <v>0</v>
      </c>
      <c r="N8230" t="s">
        <v>9507</v>
      </c>
      <c r="O8230" t="s">
        <v>60959</v>
      </c>
    </row>
    <row r="8231" spans="1:15" x14ac:dyDescent="0.3">
      <c r="A8231" t="s">
        <v>60960</v>
      </c>
      <c r="B8231" t="s">
        <v>4267</v>
      </c>
      <c r="C8231" t="s">
        <v>60961</v>
      </c>
      <c r="D8231" t="s">
        <v>60962</v>
      </c>
      <c r="E8231" t="s">
        <v>9504</v>
      </c>
      <c r="F8231" t="s">
        <v>60963</v>
      </c>
      <c r="G8231" t="s">
        <v>3917</v>
      </c>
      <c r="H8231">
        <v>693.49199999999996</v>
      </c>
      <c r="I8231">
        <v>40.4</v>
      </c>
      <c r="K8231" t="s">
        <v>60964</v>
      </c>
      <c r="L8231">
        <v>72597</v>
      </c>
      <c r="M8231">
        <v>0</v>
      </c>
      <c r="N8231" t="s">
        <v>9507</v>
      </c>
      <c r="O8231" t="s">
        <v>60965</v>
      </c>
    </row>
    <row r="8232" spans="1:15" x14ac:dyDescent="0.3">
      <c r="A8232" t="s">
        <v>60966</v>
      </c>
      <c r="B8232" t="s">
        <v>4267</v>
      </c>
      <c r="C8232" t="s">
        <v>60967</v>
      </c>
      <c r="D8232" t="s">
        <v>60968</v>
      </c>
      <c r="E8232" t="s">
        <v>9504</v>
      </c>
      <c r="F8232" t="s">
        <v>60969</v>
      </c>
      <c r="G8232" t="s">
        <v>3917</v>
      </c>
      <c r="H8232">
        <v>683.86500000000001</v>
      </c>
      <c r="I8232">
        <v>40.4</v>
      </c>
      <c r="K8232" t="s">
        <v>60970</v>
      </c>
      <c r="L8232">
        <v>70391</v>
      </c>
      <c r="M8232">
        <v>0</v>
      </c>
      <c r="N8232" t="s">
        <v>9507</v>
      </c>
      <c r="O8232" t="s">
        <v>60971</v>
      </c>
    </row>
    <row r="8233" spans="1:15" x14ac:dyDescent="0.3">
      <c r="A8233" t="s">
        <v>60972</v>
      </c>
      <c r="B8233" t="s">
        <v>4267</v>
      </c>
      <c r="C8233" t="s">
        <v>60973</v>
      </c>
      <c r="D8233" t="s">
        <v>60974</v>
      </c>
      <c r="E8233" t="s">
        <v>9504</v>
      </c>
      <c r="F8233" t="s">
        <v>60975</v>
      </c>
      <c r="G8233" t="s">
        <v>3917</v>
      </c>
      <c r="H8233">
        <v>690.03300000000002</v>
      </c>
      <c r="I8233">
        <v>40.4</v>
      </c>
      <c r="K8233" t="s">
        <v>60976</v>
      </c>
      <c r="L8233">
        <v>79436</v>
      </c>
      <c r="M8233">
        <v>0</v>
      </c>
      <c r="N8233" t="s">
        <v>9507</v>
      </c>
      <c r="O8233" t="s">
        <v>60977</v>
      </c>
    </row>
    <row r="8234" spans="1:15" x14ac:dyDescent="0.3">
      <c r="A8234" t="s">
        <v>60978</v>
      </c>
      <c r="B8234" t="s">
        <v>4267</v>
      </c>
      <c r="C8234" t="s">
        <v>60979</v>
      </c>
      <c r="D8234" t="s">
        <v>60980</v>
      </c>
      <c r="E8234" t="s">
        <v>9504</v>
      </c>
      <c r="F8234" t="s">
        <v>60981</v>
      </c>
      <c r="G8234" t="s">
        <v>3917</v>
      </c>
      <c r="H8234">
        <v>691.05399999999997</v>
      </c>
      <c r="I8234">
        <v>40.4</v>
      </c>
      <c r="K8234" t="s">
        <v>60982</v>
      </c>
      <c r="L8234">
        <v>73342</v>
      </c>
      <c r="M8234">
        <v>0</v>
      </c>
      <c r="N8234" t="s">
        <v>9507</v>
      </c>
      <c r="O8234" t="s">
        <v>60983</v>
      </c>
    </row>
    <row r="8235" spans="1:15" x14ac:dyDescent="0.3">
      <c r="A8235" t="s">
        <v>60984</v>
      </c>
      <c r="B8235" t="s">
        <v>4267</v>
      </c>
      <c r="C8235" t="s">
        <v>60985</v>
      </c>
      <c r="D8235" t="s">
        <v>60986</v>
      </c>
      <c r="E8235" t="s">
        <v>9504</v>
      </c>
      <c r="F8235" t="s">
        <v>60987</v>
      </c>
      <c r="G8235" t="s">
        <v>3917</v>
      </c>
      <c r="H8235">
        <v>676.75900000000001</v>
      </c>
      <c r="I8235">
        <v>40.4</v>
      </c>
      <c r="K8235" t="s">
        <v>60988</v>
      </c>
      <c r="L8235">
        <v>76684</v>
      </c>
      <c r="M8235">
        <v>0</v>
      </c>
      <c r="N8235" t="s">
        <v>9507</v>
      </c>
      <c r="O8235" t="s">
        <v>60989</v>
      </c>
    </row>
    <row r="8236" spans="1:15" x14ac:dyDescent="0.3">
      <c r="A8236" t="s">
        <v>60990</v>
      </c>
      <c r="B8236" t="s">
        <v>4267</v>
      </c>
      <c r="C8236" t="s">
        <v>60991</v>
      </c>
      <c r="D8236" t="s">
        <v>60992</v>
      </c>
      <c r="E8236" t="s">
        <v>9504</v>
      </c>
      <c r="F8236" t="s">
        <v>60993</v>
      </c>
      <c r="G8236" t="s">
        <v>3917</v>
      </c>
      <c r="H8236">
        <v>681.48400000000004</v>
      </c>
      <c r="I8236">
        <v>40.299999999999997</v>
      </c>
      <c r="K8236" t="s">
        <v>60994</v>
      </c>
      <c r="L8236">
        <v>62676</v>
      </c>
      <c r="M8236">
        <v>0</v>
      </c>
      <c r="N8236" t="s">
        <v>48821</v>
      </c>
      <c r="O8236" t="s">
        <v>60995</v>
      </c>
    </row>
    <row r="8237" spans="1:15" x14ac:dyDescent="0.3">
      <c r="A8237" t="s">
        <v>60996</v>
      </c>
      <c r="B8237" t="s">
        <v>4267</v>
      </c>
      <c r="C8237" t="s">
        <v>60997</v>
      </c>
      <c r="D8237" t="s">
        <v>60998</v>
      </c>
      <c r="E8237" t="s">
        <v>9504</v>
      </c>
      <c r="F8237" t="s">
        <v>60999</v>
      </c>
      <c r="G8237" t="s">
        <v>3917</v>
      </c>
      <c r="H8237">
        <v>681.96699999999998</v>
      </c>
      <c r="I8237">
        <v>40.299999999999997</v>
      </c>
      <c r="K8237" t="s">
        <v>61000</v>
      </c>
      <c r="L8237">
        <v>61901</v>
      </c>
      <c r="M8237">
        <v>0</v>
      </c>
      <c r="N8237" t="s">
        <v>9507</v>
      </c>
      <c r="O8237" t="s">
        <v>61001</v>
      </c>
    </row>
    <row r="8238" spans="1:15" x14ac:dyDescent="0.3">
      <c r="A8238" t="s">
        <v>61002</v>
      </c>
      <c r="B8238" t="s">
        <v>4267</v>
      </c>
      <c r="C8238" t="s">
        <v>61003</v>
      </c>
      <c r="D8238" t="s">
        <v>61004</v>
      </c>
      <c r="E8238" t="s">
        <v>9504</v>
      </c>
      <c r="F8238" t="s">
        <v>61005</v>
      </c>
      <c r="G8238" t="s">
        <v>3917</v>
      </c>
      <c r="H8238">
        <v>681.80200000000002</v>
      </c>
      <c r="I8238">
        <v>40.299999999999997</v>
      </c>
      <c r="K8238" t="s">
        <v>61006</v>
      </c>
      <c r="L8238">
        <v>60721</v>
      </c>
      <c r="M8238">
        <v>0</v>
      </c>
      <c r="N8238" t="s">
        <v>9507</v>
      </c>
      <c r="O8238" t="s">
        <v>61007</v>
      </c>
    </row>
    <row r="8239" spans="1:15" x14ac:dyDescent="0.3">
      <c r="A8239" t="s">
        <v>61008</v>
      </c>
      <c r="B8239" t="s">
        <v>4267</v>
      </c>
      <c r="C8239" t="s">
        <v>61009</v>
      </c>
      <c r="D8239" t="s">
        <v>61010</v>
      </c>
      <c r="E8239" t="s">
        <v>9504</v>
      </c>
      <c r="F8239" t="s">
        <v>61011</v>
      </c>
      <c r="G8239" t="s">
        <v>3917</v>
      </c>
      <c r="H8239">
        <v>677.96100000000001</v>
      </c>
      <c r="I8239">
        <v>40.299999999999997</v>
      </c>
      <c r="K8239" t="s">
        <v>61012</v>
      </c>
      <c r="L8239">
        <v>72675</v>
      </c>
      <c r="M8239">
        <v>0</v>
      </c>
      <c r="N8239" t="s">
        <v>9507</v>
      </c>
      <c r="O8239" t="s">
        <v>61013</v>
      </c>
    </row>
    <row r="8240" spans="1:15" x14ac:dyDescent="0.3">
      <c r="A8240" t="s">
        <v>61014</v>
      </c>
      <c r="B8240" t="s">
        <v>4267</v>
      </c>
      <c r="C8240" t="s">
        <v>61015</v>
      </c>
      <c r="D8240" t="s">
        <v>61016</v>
      </c>
      <c r="E8240" t="s">
        <v>9504</v>
      </c>
      <c r="F8240" t="s">
        <v>61017</v>
      </c>
      <c r="G8240" t="s">
        <v>3917</v>
      </c>
      <c r="H8240">
        <v>686.26700000000005</v>
      </c>
      <c r="I8240">
        <v>40.4</v>
      </c>
      <c r="K8240" t="s">
        <v>61018</v>
      </c>
      <c r="L8240">
        <v>75869</v>
      </c>
      <c r="M8240">
        <v>0</v>
      </c>
      <c r="N8240" t="s">
        <v>9507</v>
      </c>
      <c r="O8240" t="s">
        <v>61019</v>
      </c>
    </row>
    <row r="8241" spans="1:15" x14ac:dyDescent="0.3">
      <c r="A8241" t="s">
        <v>61020</v>
      </c>
      <c r="B8241" t="s">
        <v>4267</v>
      </c>
      <c r="C8241" t="s">
        <v>61021</v>
      </c>
      <c r="D8241" t="s">
        <v>61022</v>
      </c>
      <c r="E8241" t="s">
        <v>9504</v>
      </c>
      <c r="F8241" t="s">
        <v>61023</v>
      </c>
      <c r="G8241" t="s">
        <v>3917</v>
      </c>
      <c r="H8241">
        <v>661.09400000000005</v>
      </c>
      <c r="I8241">
        <v>40.4</v>
      </c>
      <c r="K8241" t="s">
        <v>61024</v>
      </c>
      <c r="L8241">
        <v>75835</v>
      </c>
      <c r="M8241">
        <v>0</v>
      </c>
      <c r="N8241" t="s">
        <v>9507</v>
      </c>
      <c r="O8241" t="s">
        <v>61025</v>
      </c>
    </row>
    <row r="8242" spans="1:15" x14ac:dyDescent="0.3">
      <c r="A8242" t="s">
        <v>61026</v>
      </c>
      <c r="B8242" t="s">
        <v>4267</v>
      </c>
      <c r="C8242" t="s">
        <v>61027</v>
      </c>
      <c r="D8242" t="s">
        <v>61028</v>
      </c>
      <c r="E8242" t="s">
        <v>9504</v>
      </c>
      <c r="F8242" t="s">
        <v>61029</v>
      </c>
      <c r="G8242" t="s">
        <v>3917</v>
      </c>
      <c r="H8242">
        <v>686.95399999999995</v>
      </c>
      <c r="I8242">
        <v>40.4</v>
      </c>
      <c r="K8242" t="s">
        <v>61030</v>
      </c>
      <c r="L8242">
        <v>78243</v>
      </c>
      <c r="M8242">
        <v>0</v>
      </c>
      <c r="N8242" t="s">
        <v>9507</v>
      </c>
      <c r="O8242" t="s">
        <v>61031</v>
      </c>
    </row>
    <row r="8243" spans="1:15" x14ac:dyDescent="0.3">
      <c r="A8243" t="s">
        <v>61032</v>
      </c>
      <c r="B8243" t="s">
        <v>4267</v>
      </c>
      <c r="C8243" t="s">
        <v>61033</v>
      </c>
      <c r="D8243" t="s">
        <v>61034</v>
      </c>
      <c r="E8243" t="s">
        <v>9504</v>
      </c>
      <c r="F8243" t="s">
        <v>61035</v>
      </c>
      <c r="G8243" t="s">
        <v>3917</v>
      </c>
      <c r="H8243">
        <v>674.29300000000001</v>
      </c>
      <c r="I8243">
        <v>40.299999999999997</v>
      </c>
      <c r="K8243" t="s">
        <v>61036</v>
      </c>
      <c r="L8243">
        <v>63506</v>
      </c>
      <c r="M8243">
        <v>0</v>
      </c>
      <c r="N8243" t="s">
        <v>9507</v>
      </c>
      <c r="O8243" t="s">
        <v>61037</v>
      </c>
    </row>
    <row r="8244" spans="1:15" x14ac:dyDescent="0.3">
      <c r="A8244" t="s">
        <v>61038</v>
      </c>
      <c r="B8244" t="s">
        <v>4267</v>
      </c>
      <c r="C8244" t="s">
        <v>61039</v>
      </c>
      <c r="D8244" t="s">
        <v>61040</v>
      </c>
      <c r="E8244" t="s">
        <v>9504</v>
      </c>
      <c r="F8244" t="s">
        <v>61041</v>
      </c>
      <c r="G8244" t="s">
        <v>3917</v>
      </c>
      <c r="H8244">
        <v>677.26300000000003</v>
      </c>
      <c r="I8244">
        <v>40.299999999999997</v>
      </c>
      <c r="K8244" t="s">
        <v>61042</v>
      </c>
      <c r="L8244">
        <v>62265</v>
      </c>
      <c r="M8244">
        <v>0</v>
      </c>
      <c r="N8244" t="s">
        <v>9507</v>
      </c>
      <c r="O8244" t="s">
        <v>61043</v>
      </c>
    </row>
    <row r="8245" spans="1:15" x14ac:dyDescent="0.3">
      <c r="A8245" t="s">
        <v>61044</v>
      </c>
      <c r="B8245" t="s">
        <v>4267</v>
      </c>
      <c r="C8245" t="s">
        <v>61045</v>
      </c>
      <c r="D8245" t="s">
        <v>61046</v>
      </c>
      <c r="E8245" t="s">
        <v>9504</v>
      </c>
      <c r="F8245" t="s">
        <v>61047</v>
      </c>
      <c r="G8245" t="s">
        <v>3917</v>
      </c>
      <c r="H8245">
        <v>671.745</v>
      </c>
      <c r="I8245">
        <v>40.299999999999997</v>
      </c>
      <c r="K8245" t="s">
        <v>61048</v>
      </c>
      <c r="L8245">
        <v>73433</v>
      </c>
      <c r="M8245">
        <v>0</v>
      </c>
      <c r="N8245" t="s">
        <v>9507</v>
      </c>
      <c r="O8245" t="s">
        <v>61049</v>
      </c>
    </row>
    <row r="8246" spans="1:15" x14ac:dyDescent="0.3">
      <c r="A8246" t="s">
        <v>61050</v>
      </c>
      <c r="B8246" t="s">
        <v>4267</v>
      </c>
      <c r="C8246" t="s">
        <v>61051</v>
      </c>
      <c r="D8246" t="s">
        <v>61052</v>
      </c>
      <c r="E8246" t="s">
        <v>9504</v>
      </c>
      <c r="F8246" t="s">
        <v>61053</v>
      </c>
      <c r="G8246" t="s">
        <v>3917</v>
      </c>
      <c r="H8246">
        <v>651.03300000000002</v>
      </c>
      <c r="I8246">
        <v>40.299999999999997</v>
      </c>
      <c r="K8246" t="s">
        <v>61054</v>
      </c>
      <c r="L8246">
        <v>89027</v>
      </c>
      <c r="M8246">
        <v>0</v>
      </c>
      <c r="N8246" t="s">
        <v>9507</v>
      </c>
      <c r="O8246" t="s">
        <v>61055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545D0-44A7-4EEE-BC81-99DB7A6C739B}">
  <sheetPr codeName="Sheet5"/>
  <dimension ref="B1:R90"/>
  <sheetViews>
    <sheetView topLeftCell="A24" zoomScale="90" zoomScaleNormal="90" workbookViewId="0">
      <selection activeCell="R10" sqref="R10"/>
    </sheetView>
  </sheetViews>
  <sheetFormatPr defaultRowHeight="14.4" x14ac:dyDescent="0.3"/>
  <cols>
    <col min="9" max="9" width="12.6640625" bestFit="1" customWidth="1"/>
  </cols>
  <sheetData>
    <row r="1" spans="2:18" x14ac:dyDescent="0.3">
      <c r="D1" t="s">
        <v>213</v>
      </c>
      <c r="F1" t="s">
        <v>214</v>
      </c>
      <c r="H1" t="s">
        <v>215</v>
      </c>
      <c r="J1" t="s">
        <v>216</v>
      </c>
      <c r="L1" t="s">
        <v>224</v>
      </c>
    </row>
    <row r="2" spans="2:18" x14ac:dyDescent="0.3">
      <c r="C2" t="s">
        <v>208</v>
      </c>
      <c r="D2">
        <v>2.5854495377010798</v>
      </c>
      <c r="F2">
        <f>H2+H2*$L$3*O2</f>
        <v>2.5854495377010798</v>
      </c>
      <c r="H2">
        <v>2.5854495377010798</v>
      </c>
      <c r="J2">
        <f t="shared" ref="J2:J7" si="0">IF(ISERROR($D$7),H2,IF($D$7&lt;$H$7,D2,H2))</f>
        <v>2.5854495377010798</v>
      </c>
      <c r="N2">
        <v>0</v>
      </c>
      <c r="O2">
        <f>IF(N2=1,-1,IF(N6=-1,1,0))</f>
        <v>0</v>
      </c>
    </row>
    <row r="3" spans="2:18" x14ac:dyDescent="0.3">
      <c r="D3">
        <v>-43.472502132986882</v>
      </c>
      <c r="F3">
        <f>H3+H3*$L$3*O3</f>
        <v>-43.472502132986882</v>
      </c>
      <c r="H3">
        <v>-43.472502132986882</v>
      </c>
      <c r="J3">
        <f t="shared" si="0"/>
        <v>-43.472502132986882</v>
      </c>
      <c r="L3">
        <v>4.7330100818617927E-3</v>
      </c>
      <c r="N3">
        <v>0</v>
      </c>
      <c r="O3">
        <f>IF(N3=1,-1,IF(N2=-1,1,0))</f>
        <v>0</v>
      </c>
    </row>
    <row r="4" spans="2:18" x14ac:dyDescent="0.3">
      <c r="D4">
        <v>1151.7944008975019</v>
      </c>
      <c r="F4">
        <f>H4+H4*$L$3*O4*0.1</f>
        <v>1151.7944008975019</v>
      </c>
      <c r="H4">
        <v>1151.7944008975019</v>
      </c>
      <c r="J4">
        <f t="shared" si="0"/>
        <v>1151.7944008975019</v>
      </c>
      <c r="L4">
        <f>L3*0.98</f>
        <v>4.6383498802245564E-3</v>
      </c>
      <c r="N4">
        <v>0</v>
      </c>
      <c r="O4">
        <f>IF(N4=1,-1,IF(N3=-1,1,0))</f>
        <v>0</v>
      </c>
      <c r="R4" s="3">
        <f>VLOOKUP(MAX(I10:I21),I10:R21,10,FALSE)*50</f>
        <v>1200</v>
      </c>
    </row>
    <row r="5" spans="2:18" x14ac:dyDescent="0.3">
      <c r="B5" s="2">
        <f>D4</f>
        <v>1151.7944008975019</v>
      </c>
      <c r="D5">
        <v>1.5017748787806982</v>
      </c>
      <c r="F5">
        <f>H5+H5*$L$3*O5/4</f>
        <v>1.4982251212193018</v>
      </c>
      <c r="H5">
        <v>1.5</v>
      </c>
      <c r="J5">
        <f t="shared" si="0"/>
        <v>1.5</v>
      </c>
      <c r="N5">
        <v>1</v>
      </c>
      <c r="O5">
        <f>IF(N5=1,-1,IF(N4=-1,1,0))</f>
        <v>-1</v>
      </c>
    </row>
    <row r="6" spans="2:18" x14ac:dyDescent="0.3">
      <c r="B6" s="2"/>
      <c r="D6">
        <v>4.6111796424438651</v>
      </c>
      <c r="F6">
        <f>H6+H6*$L$3*O6</f>
        <v>4.6111796424438651</v>
      </c>
      <c r="H6">
        <v>4.6111796424438651</v>
      </c>
      <c r="J6">
        <f t="shared" si="0"/>
        <v>4.6111796424438651</v>
      </c>
      <c r="N6">
        <v>0</v>
      </c>
      <c r="O6">
        <f>IF(N6=1,-1,IF(N5=-1,1,0))</f>
        <v>0</v>
      </c>
    </row>
    <row r="7" spans="2:18" x14ac:dyDescent="0.3">
      <c r="D7">
        <f>SUM(N10:N90)</f>
        <v>1.0825692485341406E-2</v>
      </c>
      <c r="H7">
        <v>1.0316320609128403E-2</v>
      </c>
      <c r="J7">
        <f t="shared" si="0"/>
        <v>1.0316320609128403E-2</v>
      </c>
    </row>
    <row r="8" spans="2:18" x14ac:dyDescent="0.3">
      <c r="I8">
        <f>MAX(I10:I21)</f>
        <v>4.3859999999999992</v>
      </c>
    </row>
    <row r="9" spans="2:18" x14ac:dyDescent="0.3">
      <c r="B9" t="s">
        <v>192</v>
      </c>
      <c r="C9" t="s">
        <v>209</v>
      </c>
      <c r="D9" t="s">
        <v>210</v>
      </c>
      <c r="E9" t="s">
        <v>211</v>
      </c>
      <c r="F9" t="s">
        <v>212</v>
      </c>
      <c r="H9" t="s">
        <v>408</v>
      </c>
      <c r="I9" t="s">
        <v>409</v>
      </c>
      <c r="K9" t="s">
        <v>812</v>
      </c>
      <c r="L9" t="s">
        <v>217</v>
      </c>
      <c r="M9" t="s">
        <v>218</v>
      </c>
      <c r="N9" t="s">
        <v>219</v>
      </c>
      <c r="O9" t="s">
        <v>220</v>
      </c>
    </row>
    <row r="10" spans="2:18" x14ac:dyDescent="0.3">
      <c r="B10">
        <v>1</v>
      </c>
      <c r="C10">
        <f>B10*$D$2+$D$3</f>
        <v>-40.887052595285802</v>
      </c>
      <c r="D10">
        <f t="shared" ref="D10:D41" si="1">EXP(-$D$4*EXP(-$B$5/B10^$D$5))</f>
        <v>1</v>
      </c>
      <c r="E10">
        <f t="shared" ref="E10:E73" si="2">D10*C10</f>
        <v>-40.887052595285802</v>
      </c>
      <c r="F10">
        <f>IF(E10/MAX($E$10:$E$90)&lt;0,0,E10/MAX($E$10:$E$90))</f>
        <v>0</v>
      </c>
      <c r="H10" s="3">
        <v>20</v>
      </c>
      <c r="I10" s="3">
        <f>AVERAGE(2.22,1.74,2.57,1.86,1.46,3.81,1.72,1.56,1.76,2.06,1.4,2.01,2.28,2.17,1.69)</f>
        <v>2.0206666666666666</v>
      </c>
      <c r="J10">
        <f t="shared" ref="J10:J21" si="3">I10/$D$6</f>
        <v>0.43821035469260955</v>
      </c>
      <c r="K10">
        <f>1/I10</f>
        <v>0.49488617617947872</v>
      </c>
      <c r="L10">
        <f t="shared" ref="L10:L41" si="4">IF(ISERROR(VLOOKUP(B10,$H$10:$I$21,2,FALSE)),0,1)</f>
        <v>0</v>
      </c>
      <c r="M10" t="str">
        <f>IF(L10=1,VLOOKUP(B10,$H$10:$J$21,3,FALSE),"")</f>
        <v/>
      </c>
      <c r="N10" t="str">
        <f>IF(L10=1,(M10-F10)^2,"")</f>
        <v/>
      </c>
      <c r="O10" t="str">
        <f t="shared" ref="O10:O41" si="5">IF(F10&gt;$J$23,B10,"")</f>
        <v/>
      </c>
      <c r="R10" s="3">
        <f>H10</f>
        <v>20</v>
      </c>
    </row>
    <row r="11" spans="2:18" x14ac:dyDescent="0.3">
      <c r="B11">
        <f>B10+1</f>
        <v>2</v>
      </c>
      <c r="C11">
        <f t="shared" ref="C11:C74" si="6">B11*$D$2+$D$3</f>
        <v>-38.301603057584721</v>
      </c>
      <c r="D11">
        <f t="shared" si="1"/>
        <v>1</v>
      </c>
      <c r="E11">
        <f t="shared" si="2"/>
        <v>-38.301603057584721</v>
      </c>
      <c r="F11">
        <f t="shared" ref="F11:F74" si="7">IF(E11/MAX($E$10:$E$90)&lt;0,0,E11/MAX($E$10:$E$90))</f>
        <v>0</v>
      </c>
      <c r="H11" s="3">
        <v>22</v>
      </c>
      <c r="I11" s="3">
        <f>AVERAGE(3.35,2.38,3.15,1.88,2.29,3.81,2.88,2.13,2.29,2.88,2.55,3.23,4.44,3.38,2.73)</f>
        <v>2.8913333333333329</v>
      </c>
      <c r="J11">
        <f t="shared" si="3"/>
        <v>0.62702682556972855</v>
      </c>
      <c r="K11">
        <f t="shared" ref="K11:K21" si="8">1/I11</f>
        <v>0.34586119437399132</v>
      </c>
      <c r="L11">
        <f t="shared" si="4"/>
        <v>0</v>
      </c>
      <c r="M11" t="str">
        <f t="shared" ref="M11:M74" si="9">IF(L11=1,VLOOKUP(B11,$H$10:$J$21,3,FALSE),"")</f>
        <v/>
      </c>
      <c r="N11" t="str">
        <f t="shared" ref="N11:N74" si="10">IF(L11=1,(M11-F11)^2,"")</f>
        <v/>
      </c>
      <c r="O11" t="str">
        <f t="shared" si="5"/>
        <v/>
      </c>
      <c r="R11" s="3">
        <f t="shared" ref="R11:R22" si="11">H11</f>
        <v>22</v>
      </c>
    </row>
    <row r="12" spans="2:18" x14ac:dyDescent="0.3">
      <c r="B12">
        <f t="shared" ref="B12:B75" si="12">B11+1</f>
        <v>3</v>
      </c>
      <c r="C12">
        <f t="shared" si="6"/>
        <v>-35.71615351988364</v>
      </c>
      <c r="D12">
        <f t="shared" si="1"/>
        <v>1</v>
      </c>
      <c r="E12">
        <f t="shared" si="2"/>
        <v>-35.71615351988364</v>
      </c>
      <c r="F12">
        <f t="shared" si="7"/>
        <v>0</v>
      </c>
      <c r="H12" s="3">
        <v>24</v>
      </c>
      <c r="I12" s="3">
        <f>AVERAGE(5.54,3.31,5.56,3.06,3.04,4.88,5.29,3.75,3.85,4.04,5.07,5.17,4.48,4.04,4.71)</f>
        <v>4.3859999999999992</v>
      </c>
      <c r="J12">
        <f t="shared" si="3"/>
        <v>0.95116658644760077</v>
      </c>
      <c r="K12">
        <f t="shared" si="8"/>
        <v>0.22799817601459194</v>
      </c>
      <c r="L12">
        <f t="shared" si="4"/>
        <v>0</v>
      </c>
      <c r="M12" t="str">
        <f t="shared" si="9"/>
        <v/>
      </c>
      <c r="N12" t="str">
        <f t="shared" si="10"/>
        <v/>
      </c>
      <c r="O12" t="str">
        <f t="shared" si="5"/>
        <v/>
      </c>
      <c r="R12" s="3">
        <f t="shared" si="11"/>
        <v>24</v>
      </c>
    </row>
    <row r="13" spans="2:18" x14ac:dyDescent="0.3">
      <c r="B13">
        <f t="shared" si="12"/>
        <v>4</v>
      </c>
      <c r="C13">
        <f t="shared" si="6"/>
        <v>-33.130703982182567</v>
      </c>
      <c r="D13">
        <f t="shared" si="1"/>
        <v>1</v>
      </c>
      <c r="E13">
        <f t="shared" si="2"/>
        <v>-33.130703982182567</v>
      </c>
      <c r="F13">
        <f t="shared" si="7"/>
        <v>0</v>
      </c>
      <c r="H13" s="3">
        <v>26</v>
      </c>
      <c r="I13" s="3">
        <f>AVERAGE(3.92,3.9,4.86,3.79,3.38,4.05,5.25,4.63,3.42,5.13,5.03,4.31,3.77,4.53,5.25)</f>
        <v>4.3480000000000008</v>
      </c>
      <c r="J13">
        <f t="shared" si="3"/>
        <v>0.94292574506935012</v>
      </c>
      <c r="K13">
        <f t="shared" si="8"/>
        <v>0.22999080036798525</v>
      </c>
      <c r="L13">
        <f t="shared" si="4"/>
        <v>0</v>
      </c>
      <c r="M13" t="str">
        <f t="shared" si="9"/>
        <v/>
      </c>
      <c r="N13" t="str">
        <f t="shared" si="10"/>
        <v/>
      </c>
      <c r="O13" t="str">
        <f t="shared" si="5"/>
        <v/>
      </c>
      <c r="R13" s="3">
        <f t="shared" si="11"/>
        <v>26</v>
      </c>
    </row>
    <row r="14" spans="2:18" x14ac:dyDescent="0.3">
      <c r="B14">
        <f t="shared" si="12"/>
        <v>5</v>
      </c>
      <c r="C14">
        <f t="shared" si="6"/>
        <v>-30.545254444481483</v>
      </c>
      <c r="D14">
        <f t="shared" si="1"/>
        <v>1</v>
      </c>
      <c r="E14">
        <f t="shared" si="2"/>
        <v>-30.545254444481483</v>
      </c>
      <c r="F14">
        <f t="shared" si="7"/>
        <v>0</v>
      </c>
      <c r="H14" s="3">
        <v>28</v>
      </c>
      <c r="I14" s="3">
        <f>AVERAGE(3.26,4.29,4.63,4.17,4.08,3.86,4.33,4.75,3.96,5.04,4.83,3.15,3.75,6.33,4.42)</f>
        <v>4.3233333333333333</v>
      </c>
      <c r="J14">
        <f t="shared" si="3"/>
        <v>0.93757642698171328</v>
      </c>
      <c r="K14">
        <f t="shared" si="8"/>
        <v>0.2313030069390902</v>
      </c>
      <c r="L14">
        <f t="shared" si="4"/>
        <v>0</v>
      </c>
      <c r="M14" t="str">
        <f t="shared" si="9"/>
        <v/>
      </c>
      <c r="N14" t="str">
        <f t="shared" si="10"/>
        <v/>
      </c>
      <c r="O14" t="str">
        <f t="shared" si="5"/>
        <v/>
      </c>
      <c r="R14" s="3">
        <f t="shared" si="11"/>
        <v>28</v>
      </c>
    </row>
    <row r="15" spans="2:18" x14ac:dyDescent="0.3">
      <c r="B15">
        <f t="shared" si="12"/>
        <v>6</v>
      </c>
      <c r="C15">
        <f t="shared" si="6"/>
        <v>-27.959804906780406</v>
      </c>
      <c r="D15">
        <f t="shared" si="1"/>
        <v>1</v>
      </c>
      <c r="E15">
        <f t="shared" si="2"/>
        <v>-27.959804906780406</v>
      </c>
      <c r="F15">
        <f t="shared" si="7"/>
        <v>0</v>
      </c>
      <c r="H15" s="3">
        <v>30</v>
      </c>
      <c r="I15" s="3">
        <f>AVERAGE(2.55,2.58,1.96,2.29,3.02,3.51,3.39,3.55,3.54,2.27,2.64,2.56,3.69,2.18,2.04)</f>
        <v>2.7846666666666664</v>
      </c>
      <c r="J15">
        <f t="shared" si="3"/>
        <v>0.60389463924481357</v>
      </c>
      <c r="K15">
        <f t="shared" si="8"/>
        <v>0.35910940866650709</v>
      </c>
      <c r="L15">
        <f t="shared" si="4"/>
        <v>0</v>
      </c>
      <c r="M15" t="str">
        <f t="shared" si="9"/>
        <v/>
      </c>
      <c r="N15" t="str">
        <f t="shared" si="10"/>
        <v/>
      </c>
      <c r="O15" t="str">
        <f t="shared" si="5"/>
        <v/>
      </c>
      <c r="R15" s="3">
        <f t="shared" si="11"/>
        <v>30</v>
      </c>
    </row>
    <row r="16" spans="2:18" x14ac:dyDescent="0.3">
      <c r="B16">
        <f t="shared" si="12"/>
        <v>7</v>
      </c>
      <c r="C16">
        <f t="shared" si="6"/>
        <v>-25.374355369079325</v>
      </c>
      <c r="D16">
        <f t="shared" si="1"/>
        <v>1</v>
      </c>
      <c r="E16">
        <f t="shared" si="2"/>
        <v>-25.374355369079325</v>
      </c>
      <c r="F16">
        <f t="shared" si="7"/>
        <v>0</v>
      </c>
      <c r="H16" s="3"/>
      <c r="I16" s="3"/>
      <c r="J16">
        <f t="shared" si="3"/>
        <v>0</v>
      </c>
      <c r="K16" t="e">
        <f t="shared" si="8"/>
        <v>#DIV/0!</v>
      </c>
      <c r="L16">
        <f t="shared" si="4"/>
        <v>0</v>
      </c>
      <c r="M16" t="str">
        <f t="shared" si="9"/>
        <v/>
      </c>
      <c r="N16" t="str">
        <f t="shared" si="10"/>
        <v/>
      </c>
      <c r="O16" t="str">
        <f t="shared" si="5"/>
        <v/>
      </c>
      <c r="R16" s="3">
        <f t="shared" si="11"/>
        <v>0</v>
      </c>
    </row>
    <row r="17" spans="2:18" x14ac:dyDescent="0.3">
      <c r="B17">
        <f t="shared" si="12"/>
        <v>8</v>
      </c>
      <c r="C17">
        <f t="shared" si="6"/>
        <v>-22.788905831378244</v>
      </c>
      <c r="D17">
        <f t="shared" si="1"/>
        <v>1</v>
      </c>
      <c r="E17">
        <f t="shared" si="2"/>
        <v>-22.788905831378244</v>
      </c>
      <c r="F17">
        <f t="shared" si="7"/>
        <v>0</v>
      </c>
      <c r="H17" s="3"/>
      <c r="I17" s="3"/>
      <c r="J17">
        <f t="shared" si="3"/>
        <v>0</v>
      </c>
      <c r="K17" t="e">
        <f t="shared" si="8"/>
        <v>#DIV/0!</v>
      </c>
      <c r="L17">
        <f t="shared" si="4"/>
        <v>0</v>
      </c>
      <c r="M17" t="str">
        <f t="shared" si="9"/>
        <v/>
      </c>
      <c r="N17" t="str">
        <f t="shared" si="10"/>
        <v/>
      </c>
      <c r="O17" t="str">
        <f t="shared" si="5"/>
        <v/>
      </c>
      <c r="R17" s="3">
        <f t="shared" si="11"/>
        <v>0</v>
      </c>
    </row>
    <row r="18" spans="2:18" x14ac:dyDescent="0.3">
      <c r="B18">
        <f t="shared" si="12"/>
        <v>9</v>
      </c>
      <c r="C18">
        <f t="shared" si="6"/>
        <v>-20.203456293677164</v>
      </c>
      <c r="D18">
        <f t="shared" si="1"/>
        <v>0.99999999999999956</v>
      </c>
      <c r="E18">
        <f t="shared" si="2"/>
        <v>-20.203456293677153</v>
      </c>
      <c r="F18">
        <f t="shared" si="7"/>
        <v>0</v>
      </c>
      <c r="H18" s="3"/>
      <c r="I18" s="3"/>
      <c r="J18">
        <f t="shared" si="3"/>
        <v>0</v>
      </c>
      <c r="K18" t="e">
        <f t="shared" si="8"/>
        <v>#DIV/0!</v>
      </c>
      <c r="L18">
        <f t="shared" si="4"/>
        <v>0</v>
      </c>
      <c r="M18" t="str">
        <f t="shared" si="9"/>
        <v/>
      </c>
      <c r="N18" t="str">
        <f t="shared" si="10"/>
        <v/>
      </c>
      <c r="O18" t="str">
        <f t="shared" si="5"/>
        <v/>
      </c>
      <c r="R18" s="3">
        <f t="shared" si="11"/>
        <v>0</v>
      </c>
    </row>
    <row r="19" spans="2:18" x14ac:dyDescent="0.3">
      <c r="B19">
        <f t="shared" si="12"/>
        <v>10</v>
      </c>
      <c r="C19">
        <f t="shared" si="6"/>
        <v>-17.618006755976083</v>
      </c>
      <c r="D19">
        <f t="shared" si="1"/>
        <v>0.99999999999979694</v>
      </c>
      <c r="E19">
        <f t="shared" si="2"/>
        <v>-17.618006755972505</v>
      </c>
      <c r="F19">
        <f t="shared" si="7"/>
        <v>0</v>
      </c>
      <c r="H19" s="3"/>
      <c r="I19" s="3"/>
      <c r="J19">
        <f t="shared" si="3"/>
        <v>0</v>
      </c>
      <c r="K19" t="e">
        <f t="shared" si="8"/>
        <v>#DIV/0!</v>
      </c>
      <c r="L19">
        <f t="shared" si="4"/>
        <v>0</v>
      </c>
      <c r="M19" t="str">
        <f t="shared" si="9"/>
        <v/>
      </c>
      <c r="N19" t="str">
        <f t="shared" si="10"/>
        <v/>
      </c>
      <c r="O19" t="str">
        <f t="shared" si="5"/>
        <v/>
      </c>
      <c r="R19" s="3">
        <f t="shared" si="11"/>
        <v>0</v>
      </c>
    </row>
    <row r="20" spans="2:18" x14ac:dyDescent="0.3">
      <c r="B20">
        <f t="shared" si="12"/>
        <v>11</v>
      </c>
      <c r="C20">
        <f t="shared" si="6"/>
        <v>-15.032557218275006</v>
      </c>
      <c r="D20">
        <f t="shared" si="1"/>
        <v>0.9999999999743806</v>
      </c>
      <c r="E20">
        <f t="shared" si="2"/>
        <v>-15.032557217889881</v>
      </c>
      <c r="F20">
        <f t="shared" si="7"/>
        <v>0</v>
      </c>
      <c r="H20" s="3"/>
      <c r="I20" s="3"/>
      <c r="J20">
        <f t="shared" si="3"/>
        <v>0</v>
      </c>
      <c r="K20" t="e">
        <f t="shared" si="8"/>
        <v>#DIV/0!</v>
      </c>
      <c r="L20">
        <f t="shared" si="4"/>
        <v>0</v>
      </c>
      <c r="M20" t="str">
        <f t="shared" si="9"/>
        <v/>
      </c>
      <c r="N20" t="str">
        <f t="shared" si="10"/>
        <v/>
      </c>
      <c r="O20" t="str">
        <f t="shared" si="5"/>
        <v/>
      </c>
      <c r="R20" s="3">
        <f t="shared" si="11"/>
        <v>0</v>
      </c>
    </row>
    <row r="21" spans="2:18" x14ac:dyDescent="0.3">
      <c r="B21">
        <f t="shared" si="12"/>
        <v>12</v>
      </c>
      <c r="C21">
        <f t="shared" si="6"/>
        <v>-12.447107680573925</v>
      </c>
      <c r="D21">
        <f t="shared" si="1"/>
        <v>0.99999999879508483</v>
      </c>
      <c r="E21">
        <f t="shared" si="2"/>
        <v>-12.447107665576217</v>
      </c>
      <c r="F21">
        <f t="shared" si="7"/>
        <v>0</v>
      </c>
      <c r="H21" s="3"/>
      <c r="I21" s="3"/>
      <c r="J21">
        <f t="shared" si="3"/>
        <v>0</v>
      </c>
      <c r="K21" t="e">
        <f t="shared" si="8"/>
        <v>#DIV/0!</v>
      </c>
      <c r="L21">
        <f t="shared" si="4"/>
        <v>0</v>
      </c>
      <c r="M21" t="str">
        <f t="shared" si="9"/>
        <v/>
      </c>
      <c r="N21" t="str">
        <f t="shared" si="10"/>
        <v/>
      </c>
      <c r="O21" t="str">
        <f t="shared" si="5"/>
        <v/>
      </c>
      <c r="R21" s="3">
        <f t="shared" si="11"/>
        <v>0</v>
      </c>
    </row>
    <row r="22" spans="2:18" x14ac:dyDescent="0.3">
      <c r="B22">
        <f t="shared" si="12"/>
        <v>13</v>
      </c>
      <c r="C22">
        <f t="shared" si="6"/>
        <v>-9.861658142872848</v>
      </c>
      <c r="D22">
        <f t="shared" si="1"/>
        <v>0.99999997259139306</v>
      </c>
      <c r="E22">
        <f t="shared" si="2"/>
        <v>-9.8616578725785367</v>
      </c>
      <c r="F22">
        <f t="shared" si="7"/>
        <v>0</v>
      </c>
      <c r="L22">
        <f t="shared" si="4"/>
        <v>0</v>
      </c>
      <c r="M22" t="str">
        <f t="shared" si="9"/>
        <v/>
      </c>
      <c r="N22" t="str">
        <f t="shared" si="10"/>
        <v/>
      </c>
      <c r="O22" t="str">
        <f t="shared" si="5"/>
        <v/>
      </c>
      <c r="R22" s="3">
        <f t="shared" si="11"/>
        <v>0</v>
      </c>
    </row>
    <row r="23" spans="2:18" x14ac:dyDescent="0.3">
      <c r="B23">
        <f t="shared" si="12"/>
        <v>14</v>
      </c>
      <c r="C23">
        <f t="shared" si="6"/>
        <v>-7.2762086051717674</v>
      </c>
      <c r="D23">
        <f t="shared" si="1"/>
        <v>0.99999963959256022</v>
      </c>
      <c r="E23">
        <f t="shared" si="2"/>
        <v>-7.2762059827720531</v>
      </c>
      <c r="F23">
        <f t="shared" si="7"/>
        <v>0</v>
      </c>
      <c r="H23" s="4" t="s">
        <v>223</v>
      </c>
      <c r="I23" s="4"/>
      <c r="J23" s="4">
        <v>0.05</v>
      </c>
      <c r="L23">
        <f t="shared" si="4"/>
        <v>0</v>
      </c>
      <c r="M23" t="str">
        <f t="shared" si="9"/>
        <v/>
      </c>
      <c r="N23" t="str">
        <f t="shared" si="10"/>
        <v/>
      </c>
      <c r="O23" t="str">
        <f t="shared" si="5"/>
        <v/>
      </c>
    </row>
    <row r="24" spans="2:18" x14ac:dyDescent="0.3">
      <c r="B24">
        <f t="shared" si="12"/>
        <v>15</v>
      </c>
      <c r="C24">
        <f t="shared" si="6"/>
        <v>-4.6907590674706867</v>
      </c>
      <c r="D24">
        <f t="shared" si="1"/>
        <v>0.9999968934445016</v>
      </c>
      <c r="E24">
        <f t="shared" si="2"/>
        <v>-4.6907444953673139</v>
      </c>
      <c r="F24">
        <f t="shared" si="7"/>
        <v>0</v>
      </c>
      <c r="H24" t="s">
        <v>221</v>
      </c>
      <c r="I24" t="s">
        <v>222</v>
      </c>
      <c r="L24">
        <f t="shared" si="4"/>
        <v>0</v>
      </c>
      <c r="M24" t="str">
        <f t="shared" si="9"/>
        <v/>
      </c>
      <c r="N24" t="str">
        <f t="shared" si="10"/>
        <v/>
      </c>
      <c r="O24" t="str">
        <f t="shared" si="5"/>
        <v/>
      </c>
    </row>
    <row r="25" spans="2:18" x14ac:dyDescent="0.3">
      <c r="B25">
        <f t="shared" si="12"/>
        <v>16</v>
      </c>
      <c r="C25">
        <f t="shared" si="6"/>
        <v>-2.1053095297696061</v>
      </c>
      <c r="D25">
        <f t="shared" si="1"/>
        <v>0.99998077647890504</v>
      </c>
      <c r="E25">
        <f t="shared" si="2"/>
        <v>-2.1052690583074489</v>
      </c>
      <c r="F25">
        <f t="shared" si="7"/>
        <v>0</v>
      </c>
      <c r="H25">
        <f>MIN(O10:O90)</f>
        <v>18</v>
      </c>
      <c r="I25">
        <f>MAX(O10:O90)</f>
        <v>34</v>
      </c>
      <c r="L25">
        <f t="shared" si="4"/>
        <v>0</v>
      </c>
      <c r="M25" t="str">
        <f t="shared" si="9"/>
        <v/>
      </c>
      <c r="N25" t="str">
        <f t="shared" si="10"/>
        <v/>
      </c>
      <c r="O25" t="str">
        <f t="shared" si="5"/>
        <v/>
      </c>
    </row>
    <row r="26" spans="2:18" x14ac:dyDescent="0.3">
      <c r="B26">
        <f t="shared" si="12"/>
        <v>17</v>
      </c>
      <c r="C26">
        <f t="shared" si="6"/>
        <v>0.4801400079314746</v>
      </c>
      <c r="D26">
        <f t="shared" si="1"/>
        <v>0.99990866409098689</v>
      </c>
      <c r="E26">
        <f t="shared" si="2"/>
        <v>0.48009615390739663</v>
      </c>
      <c r="F26">
        <f t="shared" si="7"/>
        <v>2.4794519158822619E-2</v>
      </c>
      <c r="L26">
        <f t="shared" si="4"/>
        <v>0</v>
      </c>
      <c r="M26" t="str">
        <f t="shared" si="9"/>
        <v/>
      </c>
      <c r="N26" t="str">
        <f t="shared" si="10"/>
        <v/>
      </c>
      <c r="O26" t="str">
        <f t="shared" si="5"/>
        <v/>
      </c>
    </row>
    <row r="27" spans="2:18" x14ac:dyDescent="0.3">
      <c r="B27">
        <f t="shared" si="12"/>
        <v>18</v>
      </c>
      <c r="C27">
        <f t="shared" si="6"/>
        <v>3.0655895456325553</v>
      </c>
      <c r="D27">
        <f t="shared" si="1"/>
        <v>0.99964950938322483</v>
      </c>
      <c r="E27">
        <f t="shared" si="2"/>
        <v>3.064515085261927</v>
      </c>
      <c r="F27">
        <f t="shared" si="7"/>
        <v>0.15826658342421088</v>
      </c>
      <c r="L27">
        <f t="shared" si="4"/>
        <v>0</v>
      </c>
      <c r="M27" t="str">
        <f t="shared" si="9"/>
        <v/>
      </c>
      <c r="N27" t="str">
        <f t="shared" si="10"/>
        <v/>
      </c>
      <c r="O27">
        <f t="shared" si="5"/>
        <v>18</v>
      </c>
    </row>
    <row r="28" spans="2:18" x14ac:dyDescent="0.3">
      <c r="B28">
        <f t="shared" si="12"/>
        <v>19</v>
      </c>
      <c r="C28">
        <f t="shared" si="6"/>
        <v>5.6510390833336359</v>
      </c>
      <c r="D28">
        <f t="shared" si="1"/>
        <v>0.99887092160129087</v>
      </c>
      <c r="E28">
        <f t="shared" si="2"/>
        <v>5.6446586171743824</v>
      </c>
      <c r="F28">
        <f t="shared" si="7"/>
        <v>0.29151784510137724</v>
      </c>
      <c r="L28">
        <f t="shared" si="4"/>
        <v>0</v>
      </c>
      <c r="M28" t="str">
        <f t="shared" si="9"/>
        <v/>
      </c>
      <c r="N28" t="str">
        <f t="shared" si="10"/>
        <v/>
      </c>
      <c r="O28">
        <f t="shared" si="5"/>
        <v>19</v>
      </c>
    </row>
    <row r="29" spans="2:18" x14ac:dyDescent="0.3">
      <c r="B29">
        <f t="shared" si="12"/>
        <v>20</v>
      </c>
      <c r="C29">
        <f t="shared" si="6"/>
        <v>8.2364886210347166</v>
      </c>
      <c r="D29">
        <f t="shared" si="1"/>
        <v>0.99685412443739962</v>
      </c>
      <c r="E29">
        <f t="shared" si="2"/>
        <v>8.2105776527601666</v>
      </c>
      <c r="F29">
        <f t="shared" si="7"/>
        <v>0.42403448404968858</v>
      </c>
      <c r="L29">
        <f t="shared" si="4"/>
        <v>1</v>
      </c>
      <c r="M29">
        <f t="shared" si="9"/>
        <v>0.43821035469260955</v>
      </c>
      <c r="N29">
        <f t="shared" si="10"/>
        <v>2.0095530848482869E-4</v>
      </c>
      <c r="O29">
        <f t="shared" si="5"/>
        <v>20</v>
      </c>
    </row>
    <row r="30" spans="2:18" x14ac:dyDescent="0.3">
      <c r="B30">
        <f t="shared" si="12"/>
        <v>21</v>
      </c>
      <c r="C30">
        <f t="shared" si="6"/>
        <v>10.82193815873579</v>
      </c>
      <c r="D30">
        <f t="shared" si="1"/>
        <v>0.9922416744070699</v>
      </c>
      <c r="E30">
        <f t="shared" si="2"/>
        <v>10.737978038953763</v>
      </c>
      <c r="F30">
        <f t="shared" si="7"/>
        <v>0.55456183109771362</v>
      </c>
      <c r="L30">
        <f t="shared" si="4"/>
        <v>0</v>
      </c>
      <c r="M30" t="str">
        <f t="shared" si="9"/>
        <v/>
      </c>
      <c r="N30" t="str">
        <f t="shared" si="10"/>
        <v/>
      </c>
      <c r="O30">
        <f t="shared" si="5"/>
        <v>21</v>
      </c>
    </row>
    <row r="31" spans="2:18" x14ac:dyDescent="0.3">
      <c r="B31">
        <f t="shared" si="12"/>
        <v>22</v>
      </c>
      <c r="C31">
        <f t="shared" si="6"/>
        <v>13.407387696436871</v>
      </c>
      <c r="D31">
        <f t="shared" si="1"/>
        <v>0.98275976261546227</v>
      </c>
      <c r="E31">
        <f t="shared" si="2"/>
        <v>13.176241149843769</v>
      </c>
      <c r="F31">
        <f t="shared" si="7"/>
        <v>0.6804856922350675</v>
      </c>
      <c r="L31">
        <f t="shared" si="4"/>
        <v>1</v>
      </c>
      <c r="M31">
        <f t="shared" si="9"/>
        <v>0.62702682556972855</v>
      </c>
      <c r="N31">
        <f t="shared" si="10"/>
        <v>2.8578504251424875E-3</v>
      </c>
      <c r="O31">
        <f t="shared" si="5"/>
        <v>22</v>
      </c>
    </row>
    <row r="32" spans="2:18" x14ac:dyDescent="0.3">
      <c r="B32">
        <f t="shared" si="12"/>
        <v>23</v>
      </c>
      <c r="C32">
        <f t="shared" si="6"/>
        <v>15.992837234137951</v>
      </c>
      <c r="D32">
        <f t="shared" si="1"/>
        <v>0.96501086417089055</v>
      </c>
      <c r="E32">
        <f t="shared" si="2"/>
        <v>15.433261679859859</v>
      </c>
      <c r="F32">
        <f t="shared" si="7"/>
        <v>0.79704929791672041</v>
      </c>
      <c r="L32">
        <f t="shared" si="4"/>
        <v>0</v>
      </c>
      <c r="M32" t="str">
        <f t="shared" si="9"/>
        <v/>
      </c>
      <c r="N32" t="str">
        <f t="shared" si="10"/>
        <v/>
      </c>
      <c r="O32">
        <f t="shared" si="5"/>
        <v>23</v>
      </c>
    </row>
    <row r="33" spans="2:15" x14ac:dyDescent="0.3">
      <c r="B33">
        <f t="shared" si="12"/>
        <v>24</v>
      </c>
      <c r="C33">
        <f t="shared" si="6"/>
        <v>18.578286771839032</v>
      </c>
      <c r="D33">
        <f t="shared" si="1"/>
        <v>0.93450049996546303</v>
      </c>
      <c r="E33">
        <f t="shared" si="2"/>
        <v>17.361418276785322</v>
      </c>
      <c r="F33">
        <f t="shared" si="7"/>
        <v>0.89662875776988138</v>
      </c>
      <c r="L33">
        <f t="shared" si="4"/>
        <v>1</v>
      </c>
      <c r="M33">
        <f t="shared" si="9"/>
        <v>0.95116658644760077</v>
      </c>
      <c r="N33">
        <f t="shared" si="10"/>
        <v>2.9743747568802717E-3</v>
      </c>
      <c r="O33">
        <f t="shared" si="5"/>
        <v>24</v>
      </c>
    </row>
    <row r="34" spans="2:15" x14ac:dyDescent="0.3">
      <c r="B34">
        <f t="shared" si="12"/>
        <v>25</v>
      </c>
      <c r="C34">
        <f t="shared" si="6"/>
        <v>21.163736309540106</v>
      </c>
      <c r="D34">
        <f t="shared" si="1"/>
        <v>0.8861220057600625</v>
      </c>
      <c r="E34">
        <f t="shared" si="2"/>
        <v>18.75365246798674</v>
      </c>
      <c r="F34">
        <f t="shared" si="7"/>
        <v>0.96853055712062108</v>
      </c>
      <c r="L34">
        <f t="shared" si="4"/>
        <v>0</v>
      </c>
      <c r="M34" t="str">
        <f t="shared" si="9"/>
        <v/>
      </c>
      <c r="N34" t="str">
        <f t="shared" si="10"/>
        <v/>
      </c>
      <c r="O34">
        <f t="shared" si="5"/>
        <v>25</v>
      </c>
    </row>
    <row r="35" spans="2:15" x14ac:dyDescent="0.3">
      <c r="B35">
        <f t="shared" si="12"/>
        <v>26</v>
      </c>
      <c r="C35">
        <f t="shared" si="6"/>
        <v>23.749185847241186</v>
      </c>
      <c r="D35">
        <f t="shared" si="1"/>
        <v>0.81531195477538154</v>
      </c>
      <c r="E35">
        <f t="shared" si="2"/>
        <v>19.362995137438038</v>
      </c>
      <c r="F35">
        <f t="shared" si="7"/>
        <v>1</v>
      </c>
      <c r="L35">
        <f t="shared" si="4"/>
        <v>1</v>
      </c>
      <c r="M35">
        <f t="shared" si="9"/>
        <v>0.94292574506935012</v>
      </c>
      <c r="N35">
        <f t="shared" si="10"/>
        <v>3.2574705758888125E-3</v>
      </c>
      <c r="O35">
        <f t="shared" si="5"/>
        <v>26</v>
      </c>
    </row>
    <row r="36" spans="2:15" x14ac:dyDescent="0.3">
      <c r="B36">
        <f t="shared" si="12"/>
        <v>27</v>
      </c>
      <c r="C36">
        <f t="shared" si="6"/>
        <v>26.334635384942267</v>
      </c>
      <c r="D36">
        <f t="shared" si="1"/>
        <v>0.71989864572135798</v>
      </c>
      <c r="E36">
        <f t="shared" si="2"/>
        <v>18.95826834918569</v>
      </c>
      <c r="F36">
        <f t="shared" si="7"/>
        <v>0.97909792439756316</v>
      </c>
      <c r="L36">
        <f t="shared" si="4"/>
        <v>0</v>
      </c>
      <c r="M36" t="str">
        <f t="shared" si="9"/>
        <v/>
      </c>
      <c r="N36" t="str">
        <f t="shared" si="10"/>
        <v/>
      </c>
      <c r="O36">
        <f t="shared" si="5"/>
        <v>27</v>
      </c>
    </row>
    <row r="37" spans="2:15" x14ac:dyDescent="0.3">
      <c r="B37">
        <f t="shared" si="12"/>
        <v>28</v>
      </c>
      <c r="C37">
        <f t="shared" si="6"/>
        <v>28.920084922643348</v>
      </c>
      <c r="D37">
        <f t="shared" si="1"/>
        <v>0.60221420365854517</v>
      </c>
      <c r="E37">
        <f t="shared" si="2"/>
        <v>17.416085911427164</v>
      </c>
      <c r="F37">
        <f t="shared" si="7"/>
        <v>0.89945206244221199</v>
      </c>
      <c r="L37">
        <f t="shared" si="4"/>
        <v>1</v>
      </c>
      <c r="M37">
        <f t="shared" si="9"/>
        <v>0.93757642698171328</v>
      </c>
      <c r="N37">
        <f t="shared" si="10"/>
        <v>1.4534671715407841E-3</v>
      </c>
      <c r="O37">
        <f t="shared" si="5"/>
        <v>28</v>
      </c>
    </row>
    <row r="38" spans="2:15" x14ac:dyDescent="0.3">
      <c r="B38">
        <f t="shared" si="12"/>
        <v>29</v>
      </c>
      <c r="C38">
        <f t="shared" si="6"/>
        <v>31.505534460344428</v>
      </c>
      <c r="D38">
        <f t="shared" si="1"/>
        <v>0.47043981403972807</v>
      </c>
      <c r="E38">
        <f t="shared" si="2"/>
        <v>14.821457772746678</v>
      </c>
      <c r="F38">
        <f t="shared" si="7"/>
        <v>0.76545274465775337</v>
      </c>
      <c r="L38">
        <f t="shared" si="4"/>
        <v>0</v>
      </c>
      <c r="M38" t="str">
        <f t="shared" si="9"/>
        <v/>
      </c>
      <c r="N38" t="str">
        <f t="shared" si="10"/>
        <v/>
      </c>
      <c r="O38">
        <f t="shared" si="5"/>
        <v>29</v>
      </c>
    </row>
    <row r="39" spans="2:15" x14ac:dyDescent="0.3">
      <c r="B39">
        <f t="shared" si="12"/>
        <v>30</v>
      </c>
      <c r="C39">
        <f t="shared" si="6"/>
        <v>34.090983998045509</v>
      </c>
      <c r="D39">
        <f t="shared" si="1"/>
        <v>0.33787013505064384</v>
      </c>
      <c r="E39">
        <f t="shared" si="2"/>
        <v>11.518325367428973</v>
      </c>
      <c r="F39">
        <f t="shared" si="7"/>
        <v>0.59486279295492239</v>
      </c>
      <c r="L39">
        <f t="shared" si="4"/>
        <v>1</v>
      </c>
      <c r="M39">
        <f t="shared" si="9"/>
        <v>0.60389463924481357</v>
      </c>
      <c r="N39">
        <f t="shared" si="10"/>
        <v>8.1574247404221013E-5</v>
      </c>
      <c r="O39">
        <f t="shared" si="5"/>
        <v>30</v>
      </c>
    </row>
    <row r="40" spans="2:15" x14ac:dyDescent="0.3">
      <c r="B40">
        <f t="shared" si="12"/>
        <v>31</v>
      </c>
      <c r="C40">
        <f t="shared" si="6"/>
        <v>36.67643353574659</v>
      </c>
      <c r="D40">
        <f t="shared" si="1"/>
        <v>0.2194632693331624</v>
      </c>
      <c r="E40">
        <f t="shared" si="2"/>
        <v>8.0491300112353841</v>
      </c>
      <c r="F40">
        <f t="shared" si="7"/>
        <v>0.41569653631077569</v>
      </c>
      <c r="L40">
        <f t="shared" si="4"/>
        <v>0</v>
      </c>
      <c r="M40" t="str">
        <f t="shared" si="9"/>
        <v/>
      </c>
      <c r="N40" t="str">
        <f t="shared" si="10"/>
        <v/>
      </c>
      <c r="O40">
        <f t="shared" si="5"/>
        <v>31</v>
      </c>
    </row>
    <row r="41" spans="2:15" x14ac:dyDescent="0.3">
      <c r="B41">
        <f t="shared" si="12"/>
        <v>32</v>
      </c>
      <c r="C41">
        <f t="shared" si="6"/>
        <v>39.26188307344767</v>
      </c>
      <c r="D41">
        <f t="shared" si="1"/>
        <v>0.12678159093096794</v>
      </c>
      <c r="E41">
        <f t="shared" si="2"/>
        <v>4.9776839989973372</v>
      </c>
      <c r="F41">
        <f t="shared" si="7"/>
        <v>0.25707200583720985</v>
      </c>
      <c r="L41">
        <f t="shared" si="4"/>
        <v>0</v>
      </c>
      <c r="M41" t="str">
        <f t="shared" si="9"/>
        <v/>
      </c>
      <c r="N41" t="str">
        <f t="shared" si="10"/>
        <v/>
      </c>
      <c r="O41">
        <f t="shared" si="5"/>
        <v>32</v>
      </c>
    </row>
    <row r="42" spans="2:15" x14ac:dyDescent="0.3">
      <c r="B42">
        <f t="shared" si="12"/>
        <v>33</v>
      </c>
      <c r="C42">
        <f t="shared" si="6"/>
        <v>41.847332611148751</v>
      </c>
      <c r="D42">
        <f t="shared" ref="D42:D73" si="13">EXP(-$D$4*EXP(-$B$5/B42^$D$5))</f>
        <v>6.4058700733368779E-2</v>
      </c>
      <c r="E42">
        <f t="shared" si="2"/>
        <v>2.6806857562273216</v>
      </c>
      <c r="F42">
        <f t="shared" si="7"/>
        <v>0.13844375506990958</v>
      </c>
      <c r="L42">
        <f t="shared" ref="L42:L73" si="14">IF(ISERROR(VLOOKUP(B42,$H$10:$I$21,2,FALSE)),0,1)</f>
        <v>0</v>
      </c>
      <c r="M42" t="str">
        <f t="shared" si="9"/>
        <v/>
      </c>
      <c r="N42" t="str">
        <f t="shared" si="10"/>
        <v/>
      </c>
      <c r="O42">
        <f t="shared" ref="O42:O73" si="15">IF(F42&gt;$J$23,B42,"")</f>
        <v>33</v>
      </c>
    </row>
    <row r="43" spans="2:15" x14ac:dyDescent="0.3">
      <c r="B43">
        <f t="shared" si="12"/>
        <v>34</v>
      </c>
      <c r="C43">
        <f t="shared" si="6"/>
        <v>44.432782148849832</v>
      </c>
      <c r="D43">
        <f t="shared" si="13"/>
        <v>2.7853368759472981E-2</v>
      </c>
      <c r="E43">
        <f t="shared" si="2"/>
        <v>1.2376026662012427</v>
      </c>
      <c r="F43">
        <f t="shared" si="7"/>
        <v>6.3915869286583563E-2</v>
      </c>
      <c r="L43">
        <f t="shared" si="14"/>
        <v>0</v>
      </c>
      <c r="M43" t="str">
        <f t="shared" si="9"/>
        <v/>
      </c>
      <c r="N43" t="str">
        <f t="shared" si="10"/>
        <v/>
      </c>
      <c r="O43">
        <f t="shared" si="15"/>
        <v>34</v>
      </c>
    </row>
    <row r="44" spans="2:15" x14ac:dyDescent="0.3">
      <c r="B44">
        <f t="shared" si="12"/>
        <v>35</v>
      </c>
      <c r="C44">
        <f t="shared" si="6"/>
        <v>47.018231686550912</v>
      </c>
      <c r="D44">
        <f t="shared" si="13"/>
        <v>1.0262817934987565E-2</v>
      </c>
      <c r="E44">
        <f t="shared" si="2"/>
        <v>0.48253955142413535</v>
      </c>
      <c r="F44">
        <f t="shared" si="7"/>
        <v>2.4920708185850491E-2</v>
      </c>
      <c r="L44">
        <f t="shared" si="14"/>
        <v>0</v>
      </c>
      <c r="M44" t="str">
        <f t="shared" si="9"/>
        <v/>
      </c>
      <c r="N44" t="str">
        <f t="shared" si="10"/>
        <v/>
      </c>
      <c r="O44" t="str">
        <f t="shared" si="15"/>
        <v/>
      </c>
    </row>
    <row r="45" spans="2:15" x14ac:dyDescent="0.3">
      <c r="B45">
        <f t="shared" si="12"/>
        <v>36</v>
      </c>
      <c r="C45">
        <f t="shared" si="6"/>
        <v>49.603681224251993</v>
      </c>
      <c r="D45">
        <f t="shared" si="13"/>
        <v>3.1590084105281996E-3</v>
      </c>
      <c r="E45">
        <f t="shared" si="2"/>
        <v>0.1566984461805718</v>
      </c>
      <c r="F45">
        <f t="shared" si="7"/>
        <v>8.0926760074219034E-3</v>
      </c>
      <c r="L45">
        <f t="shared" si="14"/>
        <v>0</v>
      </c>
      <c r="M45" t="str">
        <f t="shared" si="9"/>
        <v/>
      </c>
      <c r="N45" t="str">
        <f t="shared" si="10"/>
        <v/>
      </c>
      <c r="O45" t="str">
        <f t="shared" si="15"/>
        <v/>
      </c>
    </row>
    <row r="46" spans="2:15" x14ac:dyDescent="0.3">
      <c r="B46">
        <f t="shared" si="12"/>
        <v>37</v>
      </c>
      <c r="C46">
        <f t="shared" si="6"/>
        <v>52.189130761953074</v>
      </c>
      <c r="D46">
        <f t="shared" si="13"/>
        <v>8.0193090090551562E-4</v>
      </c>
      <c r="E46">
        <f t="shared" si="2"/>
        <v>4.1852076649408786E-2</v>
      </c>
      <c r="F46">
        <f t="shared" si="7"/>
        <v>2.1614464266681795E-3</v>
      </c>
      <c r="L46">
        <f t="shared" si="14"/>
        <v>0</v>
      </c>
      <c r="M46" t="str">
        <f t="shared" si="9"/>
        <v/>
      </c>
      <c r="N46" t="str">
        <f t="shared" si="10"/>
        <v/>
      </c>
      <c r="O46" t="str">
        <f t="shared" si="15"/>
        <v/>
      </c>
    </row>
    <row r="47" spans="2:15" x14ac:dyDescent="0.3">
      <c r="B47">
        <f t="shared" si="12"/>
        <v>38</v>
      </c>
      <c r="C47">
        <f t="shared" si="6"/>
        <v>54.774580299654154</v>
      </c>
      <c r="D47">
        <f t="shared" si="13"/>
        <v>1.6600153319625824E-4</v>
      </c>
      <c r="E47">
        <f t="shared" si="2"/>
        <v>9.0926643099241509E-3</v>
      </c>
      <c r="F47">
        <f t="shared" si="7"/>
        <v>4.6958976363856186E-4</v>
      </c>
      <c r="L47">
        <f t="shared" si="14"/>
        <v>0</v>
      </c>
      <c r="M47" t="str">
        <f t="shared" si="9"/>
        <v/>
      </c>
      <c r="N47" t="str">
        <f t="shared" si="10"/>
        <v/>
      </c>
      <c r="O47" t="str">
        <f t="shared" si="15"/>
        <v/>
      </c>
    </row>
    <row r="48" spans="2:15" x14ac:dyDescent="0.3">
      <c r="B48">
        <f t="shared" si="12"/>
        <v>39</v>
      </c>
      <c r="C48">
        <f t="shared" si="6"/>
        <v>57.360029837355235</v>
      </c>
      <c r="D48">
        <f t="shared" si="13"/>
        <v>2.7752166327990472E-5</v>
      </c>
      <c r="E48">
        <f t="shared" si="2"/>
        <v>1.5918650886247788E-3</v>
      </c>
      <c r="F48">
        <f t="shared" si="7"/>
        <v>8.2211717625592606E-5</v>
      </c>
      <c r="L48">
        <f t="shared" si="14"/>
        <v>0</v>
      </c>
      <c r="M48" t="str">
        <f t="shared" si="9"/>
        <v/>
      </c>
      <c r="N48" t="str">
        <f t="shared" si="10"/>
        <v/>
      </c>
      <c r="O48" t="str">
        <f t="shared" si="15"/>
        <v/>
      </c>
    </row>
    <row r="49" spans="2:15" x14ac:dyDescent="0.3">
      <c r="B49">
        <f t="shared" si="12"/>
        <v>40</v>
      </c>
      <c r="C49">
        <f t="shared" si="6"/>
        <v>59.945479375056316</v>
      </c>
      <c r="D49">
        <f t="shared" si="13"/>
        <v>3.7177070403165113E-6</v>
      </c>
      <c r="E49">
        <f t="shared" si="2"/>
        <v>2.2285973070779508E-4</v>
      </c>
      <c r="F49">
        <f t="shared" si="7"/>
        <v>1.1509569109837735E-5</v>
      </c>
      <c r="L49">
        <f t="shared" si="14"/>
        <v>0</v>
      </c>
      <c r="M49" t="str">
        <f t="shared" si="9"/>
        <v/>
      </c>
      <c r="N49" t="str">
        <f t="shared" si="10"/>
        <v/>
      </c>
      <c r="O49" t="str">
        <f t="shared" si="15"/>
        <v/>
      </c>
    </row>
    <row r="50" spans="2:15" x14ac:dyDescent="0.3">
      <c r="B50">
        <f t="shared" si="12"/>
        <v>41</v>
      </c>
      <c r="C50">
        <f t="shared" si="6"/>
        <v>62.530928912757382</v>
      </c>
      <c r="D50">
        <f t="shared" si="13"/>
        <v>3.9664526291713658E-7</v>
      </c>
      <c r="E50">
        <f t="shared" si="2"/>
        <v>2.4802596739053429E-5</v>
      </c>
      <c r="F50">
        <f t="shared" si="7"/>
        <v>1.28092769548333E-6</v>
      </c>
      <c r="L50">
        <f t="shared" si="14"/>
        <v>0</v>
      </c>
      <c r="M50" t="str">
        <f t="shared" si="9"/>
        <v/>
      </c>
      <c r="N50" t="str">
        <f t="shared" si="10"/>
        <v/>
      </c>
      <c r="O50" t="str">
        <f t="shared" si="15"/>
        <v/>
      </c>
    </row>
    <row r="51" spans="2:15" x14ac:dyDescent="0.3">
      <c r="B51">
        <f t="shared" si="12"/>
        <v>42</v>
      </c>
      <c r="C51">
        <f t="shared" si="6"/>
        <v>65.116378450458456</v>
      </c>
      <c r="D51">
        <f t="shared" si="13"/>
        <v>3.3557941298828174E-8</v>
      </c>
      <c r="E51">
        <f t="shared" si="2"/>
        <v>2.1851716056327646E-6</v>
      </c>
      <c r="F51">
        <f t="shared" si="7"/>
        <v>1.1285297497223303E-7</v>
      </c>
      <c r="L51">
        <f t="shared" si="14"/>
        <v>0</v>
      </c>
      <c r="M51" t="str">
        <f t="shared" si="9"/>
        <v/>
      </c>
      <c r="N51" t="str">
        <f t="shared" si="10"/>
        <v/>
      </c>
      <c r="O51" t="str">
        <f t="shared" si="15"/>
        <v/>
      </c>
    </row>
    <row r="52" spans="2:15" x14ac:dyDescent="0.3">
      <c r="B52">
        <f t="shared" si="12"/>
        <v>43</v>
      </c>
      <c r="C52">
        <f t="shared" si="6"/>
        <v>67.70182798815955</v>
      </c>
      <c r="D52">
        <f t="shared" si="13"/>
        <v>2.2454764053196457E-9</v>
      </c>
      <c r="E52">
        <f t="shared" si="2"/>
        <v>1.5202285734442148E-7</v>
      </c>
      <c r="F52">
        <f t="shared" si="7"/>
        <v>7.8512056768783544E-9</v>
      </c>
      <c r="L52">
        <f t="shared" si="14"/>
        <v>0</v>
      </c>
      <c r="M52" t="str">
        <f t="shared" si="9"/>
        <v/>
      </c>
      <c r="N52" t="str">
        <f t="shared" si="10"/>
        <v/>
      </c>
      <c r="O52" t="str">
        <f t="shared" si="15"/>
        <v/>
      </c>
    </row>
    <row r="53" spans="2:15" x14ac:dyDescent="0.3">
      <c r="B53">
        <f t="shared" si="12"/>
        <v>44</v>
      </c>
      <c r="C53">
        <f t="shared" si="6"/>
        <v>70.287277525860617</v>
      </c>
      <c r="D53">
        <f t="shared" si="13"/>
        <v>1.187125981077902E-10</v>
      </c>
      <c r="E53">
        <f t="shared" si="2"/>
        <v>8.343985329018206E-9</v>
      </c>
      <c r="F53">
        <f t="shared" si="7"/>
        <v>4.3092431051047706E-10</v>
      </c>
      <c r="L53">
        <f t="shared" si="14"/>
        <v>0</v>
      </c>
      <c r="M53" t="str">
        <f t="shared" si="9"/>
        <v/>
      </c>
      <c r="N53" t="str">
        <f t="shared" si="10"/>
        <v/>
      </c>
      <c r="O53" t="str">
        <f t="shared" si="15"/>
        <v/>
      </c>
    </row>
    <row r="54" spans="2:15" x14ac:dyDescent="0.3">
      <c r="B54">
        <f t="shared" si="12"/>
        <v>45</v>
      </c>
      <c r="C54">
        <f t="shared" si="6"/>
        <v>72.872727063561712</v>
      </c>
      <c r="D54">
        <f t="shared" si="13"/>
        <v>4.9610180999078093E-12</v>
      </c>
      <c r="E54">
        <f t="shared" si="2"/>
        <v>3.6152291795197131E-10</v>
      </c>
      <c r="F54">
        <f t="shared" si="7"/>
        <v>1.8670815924183786E-11</v>
      </c>
      <c r="L54">
        <f t="shared" si="14"/>
        <v>0</v>
      </c>
      <c r="M54" t="str">
        <f t="shared" si="9"/>
        <v/>
      </c>
      <c r="N54" t="str">
        <f t="shared" si="10"/>
        <v/>
      </c>
      <c r="O54" t="str">
        <f t="shared" si="15"/>
        <v/>
      </c>
    </row>
    <row r="55" spans="2:15" x14ac:dyDescent="0.3">
      <c r="B55">
        <f t="shared" si="12"/>
        <v>46</v>
      </c>
      <c r="C55">
        <f t="shared" si="6"/>
        <v>75.458176601262778</v>
      </c>
      <c r="D55">
        <f t="shared" si="13"/>
        <v>1.6418945158187103E-13</v>
      </c>
      <c r="E55">
        <f t="shared" si="2"/>
        <v>1.2389436633529309E-11</v>
      </c>
      <c r="F55">
        <f t="shared" si="7"/>
        <v>6.3985124954013611E-13</v>
      </c>
      <c r="L55">
        <f t="shared" si="14"/>
        <v>0</v>
      </c>
      <c r="M55" t="str">
        <f t="shared" si="9"/>
        <v/>
      </c>
      <c r="N55" t="str">
        <f t="shared" si="10"/>
        <v/>
      </c>
      <c r="O55" t="str">
        <f t="shared" si="15"/>
        <v/>
      </c>
    </row>
    <row r="56" spans="2:15" x14ac:dyDescent="0.3">
      <c r="B56">
        <f t="shared" si="12"/>
        <v>47</v>
      </c>
      <c r="C56">
        <f t="shared" si="6"/>
        <v>78.043626138963873</v>
      </c>
      <c r="D56">
        <f t="shared" si="13"/>
        <v>4.3170170448777919E-15</v>
      </c>
      <c r="E56">
        <f t="shared" si="2"/>
        <v>3.3691566428597701E-13</v>
      </c>
      <c r="F56">
        <f t="shared" si="7"/>
        <v>1.7399976702703191E-14</v>
      </c>
      <c r="L56">
        <f t="shared" si="14"/>
        <v>0</v>
      </c>
      <c r="M56" t="str">
        <f t="shared" si="9"/>
        <v/>
      </c>
      <c r="N56" t="str">
        <f t="shared" si="10"/>
        <v/>
      </c>
      <c r="O56" t="str">
        <f t="shared" si="15"/>
        <v/>
      </c>
    </row>
    <row r="57" spans="2:15" x14ac:dyDescent="0.3">
      <c r="B57">
        <f t="shared" si="12"/>
        <v>48</v>
      </c>
      <c r="C57">
        <f t="shared" si="6"/>
        <v>80.629075676664939</v>
      </c>
      <c r="D57">
        <f t="shared" si="13"/>
        <v>9.0561072066672865E-17</v>
      </c>
      <c r="E57">
        <f t="shared" si="2"/>
        <v>7.3018555330236738E-15</v>
      </c>
      <c r="F57">
        <f t="shared" si="7"/>
        <v>3.7710361858768713E-16</v>
      </c>
      <c r="L57">
        <f t="shared" si="14"/>
        <v>0</v>
      </c>
      <c r="M57" t="str">
        <f t="shared" si="9"/>
        <v/>
      </c>
      <c r="N57" t="str">
        <f t="shared" si="10"/>
        <v/>
      </c>
      <c r="O57" t="str">
        <f t="shared" si="15"/>
        <v/>
      </c>
    </row>
    <row r="58" spans="2:15" x14ac:dyDescent="0.3">
      <c r="B58">
        <f t="shared" si="12"/>
        <v>49</v>
      </c>
      <c r="C58">
        <f t="shared" si="6"/>
        <v>83.214525214366034</v>
      </c>
      <c r="D58">
        <f t="shared" si="13"/>
        <v>1.5237289630010241E-18</v>
      </c>
      <c r="E58">
        <f t="shared" si="2"/>
        <v>1.2679638221150853E-16</v>
      </c>
      <c r="F58">
        <f t="shared" si="7"/>
        <v>6.5483868229843113E-18</v>
      </c>
      <c r="L58">
        <f t="shared" si="14"/>
        <v>0</v>
      </c>
      <c r="M58" t="str">
        <f t="shared" si="9"/>
        <v/>
      </c>
      <c r="N58" t="str">
        <f t="shared" si="10"/>
        <v/>
      </c>
      <c r="O58" t="str">
        <f t="shared" si="15"/>
        <v/>
      </c>
    </row>
    <row r="59" spans="2:15" x14ac:dyDescent="0.3">
      <c r="B59">
        <f t="shared" si="12"/>
        <v>50</v>
      </c>
      <c r="C59">
        <f t="shared" si="6"/>
        <v>85.799974752067101</v>
      </c>
      <c r="D59">
        <f t="shared" si="13"/>
        <v>2.0689425964971592E-20</v>
      </c>
      <c r="E59">
        <f t="shared" si="2"/>
        <v>1.7751522254293242E-18</v>
      </c>
      <c r="F59">
        <f t="shared" si="7"/>
        <v>9.167756397341112E-20</v>
      </c>
      <c r="L59">
        <f t="shared" si="14"/>
        <v>0</v>
      </c>
      <c r="M59" t="str">
        <f t="shared" si="9"/>
        <v/>
      </c>
      <c r="N59" t="str">
        <f t="shared" si="10"/>
        <v/>
      </c>
      <c r="O59" t="str">
        <f t="shared" si="15"/>
        <v/>
      </c>
    </row>
    <row r="60" spans="2:15" x14ac:dyDescent="0.3">
      <c r="B60">
        <f t="shared" si="12"/>
        <v>51</v>
      </c>
      <c r="C60">
        <f t="shared" si="6"/>
        <v>88.385424289768196</v>
      </c>
      <c r="D60">
        <f t="shared" si="13"/>
        <v>2.282716842000908E-22</v>
      </c>
      <c r="E60">
        <f t="shared" si="2"/>
        <v>2.0175889661365E-20</v>
      </c>
      <c r="F60">
        <f t="shared" si="7"/>
        <v>1.0419818585997186E-21</v>
      </c>
      <c r="L60">
        <f t="shared" si="14"/>
        <v>0</v>
      </c>
      <c r="M60" t="str">
        <f t="shared" si="9"/>
        <v/>
      </c>
      <c r="N60" t="str">
        <f t="shared" si="10"/>
        <v/>
      </c>
      <c r="O60" t="str">
        <f t="shared" si="15"/>
        <v/>
      </c>
    </row>
    <row r="61" spans="2:15" x14ac:dyDescent="0.3">
      <c r="B61">
        <f t="shared" si="12"/>
        <v>52</v>
      </c>
      <c r="C61">
        <f t="shared" si="6"/>
        <v>90.970873827469262</v>
      </c>
      <c r="D61">
        <f t="shared" si="13"/>
        <v>2.0619433261177886E-24</v>
      </c>
      <c r="E61">
        <f t="shared" si="2"/>
        <v>1.8757678615965366E-22</v>
      </c>
      <c r="F61">
        <f t="shared" si="7"/>
        <v>9.6873848714126349E-24</v>
      </c>
      <c r="L61">
        <f t="shared" si="14"/>
        <v>0</v>
      </c>
      <c r="M61" t="str">
        <f t="shared" si="9"/>
        <v/>
      </c>
      <c r="N61" t="str">
        <f t="shared" si="10"/>
        <v/>
      </c>
      <c r="O61" t="str">
        <f t="shared" si="15"/>
        <v/>
      </c>
    </row>
    <row r="62" spans="2:15" x14ac:dyDescent="0.3">
      <c r="B62">
        <f t="shared" si="12"/>
        <v>53</v>
      </c>
      <c r="C62">
        <f t="shared" si="6"/>
        <v>93.556323365170357</v>
      </c>
      <c r="D62">
        <f t="shared" si="13"/>
        <v>1.5370974658237668E-26</v>
      </c>
      <c r="E62">
        <f t="shared" si="2"/>
        <v>1.4380518755639222E-24</v>
      </c>
      <c r="F62">
        <f t="shared" si="7"/>
        <v>7.4268049201927043E-26</v>
      </c>
      <c r="L62">
        <f t="shared" si="14"/>
        <v>0</v>
      </c>
      <c r="M62" t="str">
        <f t="shared" si="9"/>
        <v/>
      </c>
      <c r="N62" t="str">
        <f t="shared" si="10"/>
        <v/>
      </c>
      <c r="O62" t="str">
        <f t="shared" si="15"/>
        <v/>
      </c>
    </row>
    <row r="63" spans="2:15" x14ac:dyDescent="0.3">
      <c r="B63">
        <f t="shared" si="12"/>
        <v>54</v>
      </c>
      <c r="C63">
        <f t="shared" si="6"/>
        <v>96.141772902871423</v>
      </c>
      <c r="D63">
        <f t="shared" si="13"/>
        <v>9.5363043863493752E-29</v>
      </c>
      <c r="E63">
        <f t="shared" si="2"/>
        <v>9.1683721064505824E-27</v>
      </c>
      <c r="F63">
        <f t="shared" si="7"/>
        <v>4.7349968542437342E-28</v>
      </c>
      <c r="L63">
        <f t="shared" si="14"/>
        <v>0</v>
      </c>
      <c r="M63" t="str">
        <f t="shared" si="9"/>
        <v/>
      </c>
      <c r="N63" t="str">
        <f t="shared" si="10"/>
        <v/>
      </c>
      <c r="O63" t="str">
        <f t="shared" si="15"/>
        <v/>
      </c>
    </row>
    <row r="64" spans="2:15" x14ac:dyDescent="0.3">
      <c r="B64">
        <f t="shared" si="12"/>
        <v>55</v>
      </c>
      <c r="C64">
        <f t="shared" si="6"/>
        <v>98.727222440572518</v>
      </c>
      <c r="D64">
        <f t="shared" si="13"/>
        <v>4.9670667386069866E-31</v>
      </c>
      <c r="E64">
        <f t="shared" si="2"/>
        <v>4.9038470277962101E-29</v>
      </c>
      <c r="F64">
        <f t="shared" si="7"/>
        <v>2.5325870264330651E-30</v>
      </c>
      <c r="L64">
        <f t="shared" si="14"/>
        <v>0</v>
      </c>
      <c r="M64" t="str">
        <f t="shared" si="9"/>
        <v/>
      </c>
      <c r="N64" t="str">
        <f t="shared" si="10"/>
        <v/>
      </c>
      <c r="O64" t="str">
        <f t="shared" si="15"/>
        <v/>
      </c>
    </row>
    <row r="65" spans="2:15" x14ac:dyDescent="0.3">
      <c r="B65">
        <f t="shared" si="12"/>
        <v>56</v>
      </c>
      <c r="C65">
        <f t="shared" si="6"/>
        <v>101.31267197827358</v>
      </c>
      <c r="D65">
        <f t="shared" si="13"/>
        <v>2.1915090349922586E-33</v>
      </c>
      <c r="E65">
        <f t="shared" si="2"/>
        <v>2.220276359995936E-31</v>
      </c>
      <c r="F65">
        <f t="shared" si="7"/>
        <v>1.146659565958919E-32</v>
      </c>
      <c r="L65">
        <f t="shared" si="14"/>
        <v>0</v>
      </c>
      <c r="M65" t="str">
        <f t="shared" si="9"/>
        <v/>
      </c>
      <c r="N65" t="str">
        <f t="shared" si="10"/>
        <v/>
      </c>
      <c r="O65" t="str">
        <f t="shared" si="15"/>
        <v/>
      </c>
    </row>
    <row r="66" spans="2:15" x14ac:dyDescent="0.3">
      <c r="B66">
        <f t="shared" si="12"/>
        <v>57</v>
      </c>
      <c r="C66">
        <f t="shared" si="6"/>
        <v>103.89812151597468</v>
      </c>
      <c r="D66">
        <f t="shared" si="13"/>
        <v>8.2651877634996473E-36</v>
      </c>
      <c r="E66">
        <f t="shared" si="2"/>
        <v>8.5873748260443328E-34</v>
      </c>
      <c r="F66">
        <f t="shared" si="7"/>
        <v>4.4349413740443399E-35</v>
      </c>
      <c r="L66">
        <f t="shared" si="14"/>
        <v>0</v>
      </c>
      <c r="M66" t="str">
        <f t="shared" si="9"/>
        <v/>
      </c>
      <c r="N66" t="str">
        <f t="shared" si="10"/>
        <v/>
      </c>
      <c r="O66" t="str">
        <f t="shared" si="15"/>
        <v/>
      </c>
    </row>
    <row r="67" spans="2:15" x14ac:dyDescent="0.3">
      <c r="B67">
        <f t="shared" si="12"/>
        <v>58</v>
      </c>
      <c r="C67">
        <f t="shared" si="6"/>
        <v>106.48357105367575</v>
      </c>
      <c r="D67">
        <f t="shared" si="13"/>
        <v>2.6890636654574617E-38</v>
      </c>
      <c r="E67">
        <f t="shared" si="2"/>
        <v>2.8634110188859738E-36</v>
      </c>
      <c r="F67">
        <f t="shared" si="7"/>
        <v>1.4788058348212952E-37</v>
      </c>
      <c r="L67">
        <f t="shared" si="14"/>
        <v>0</v>
      </c>
      <c r="M67" t="str">
        <f t="shared" si="9"/>
        <v/>
      </c>
      <c r="N67" t="str">
        <f t="shared" si="10"/>
        <v/>
      </c>
      <c r="O67" t="str">
        <f t="shared" si="15"/>
        <v/>
      </c>
    </row>
    <row r="68" spans="2:15" x14ac:dyDescent="0.3">
      <c r="B68">
        <f t="shared" si="12"/>
        <v>59</v>
      </c>
      <c r="C68">
        <f t="shared" si="6"/>
        <v>109.06902059137684</v>
      </c>
      <c r="D68">
        <f t="shared" si="13"/>
        <v>7.6166460734683452E-41</v>
      </c>
      <c r="E68">
        <f t="shared" si="2"/>
        <v>8.3074012742434851E-39</v>
      </c>
      <c r="F68">
        <f t="shared" si="7"/>
        <v>4.2903493056098841E-40</v>
      </c>
      <c r="L68">
        <f t="shared" si="14"/>
        <v>0</v>
      </c>
      <c r="M68" t="str">
        <f t="shared" si="9"/>
        <v/>
      </c>
      <c r="N68" t="str">
        <f t="shared" si="10"/>
        <v/>
      </c>
      <c r="O68" t="str">
        <f t="shared" si="15"/>
        <v/>
      </c>
    </row>
    <row r="69" spans="2:15" x14ac:dyDescent="0.3">
      <c r="B69">
        <f t="shared" si="12"/>
        <v>60</v>
      </c>
      <c r="C69">
        <f t="shared" si="6"/>
        <v>111.65447012907791</v>
      </c>
      <c r="D69">
        <f t="shared" si="13"/>
        <v>1.8953747678266533E-43</v>
      </c>
      <c r="E69">
        <f t="shared" si="2"/>
        <v>2.1162706539770903E-41</v>
      </c>
      <c r="F69">
        <f t="shared" si="7"/>
        <v>1.0929459202751723E-42</v>
      </c>
      <c r="L69">
        <f t="shared" si="14"/>
        <v>0</v>
      </c>
      <c r="M69" t="str">
        <f t="shared" si="9"/>
        <v/>
      </c>
      <c r="N69" t="str">
        <f t="shared" si="10"/>
        <v/>
      </c>
      <c r="O69" t="str">
        <f t="shared" si="15"/>
        <v/>
      </c>
    </row>
    <row r="70" spans="2:15" x14ac:dyDescent="0.3">
      <c r="B70">
        <f t="shared" si="12"/>
        <v>61</v>
      </c>
      <c r="C70">
        <f t="shared" si="6"/>
        <v>114.239919666779</v>
      </c>
      <c r="D70">
        <f t="shared" si="13"/>
        <v>4.1812631399653256E-46</v>
      </c>
      <c r="E70">
        <f t="shared" si="2"/>
        <v>4.7766716521530293E-44</v>
      </c>
      <c r="F70">
        <f t="shared" si="7"/>
        <v>2.466907427414167E-45</v>
      </c>
      <c r="L70">
        <f t="shared" si="14"/>
        <v>0</v>
      </c>
      <c r="M70" t="str">
        <f t="shared" si="9"/>
        <v/>
      </c>
      <c r="N70" t="str">
        <f t="shared" si="10"/>
        <v/>
      </c>
      <c r="O70" t="str">
        <f t="shared" si="15"/>
        <v/>
      </c>
    </row>
    <row r="71" spans="2:15" x14ac:dyDescent="0.3">
      <c r="B71">
        <f t="shared" si="12"/>
        <v>62</v>
      </c>
      <c r="C71">
        <f t="shared" si="6"/>
        <v>116.82536920448007</v>
      </c>
      <c r="D71">
        <f t="shared" si="13"/>
        <v>8.2499973485126246E-49</v>
      </c>
      <c r="E71">
        <f t="shared" si="2"/>
        <v>9.6380898617596903E-47</v>
      </c>
      <c r="F71">
        <f t="shared" si="7"/>
        <v>4.9775821319732708E-48</v>
      </c>
      <c r="L71">
        <f t="shared" si="14"/>
        <v>0</v>
      </c>
      <c r="M71" t="str">
        <f t="shared" si="9"/>
        <v/>
      </c>
      <c r="N71" t="str">
        <f t="shared" si="10"/>
        <v/>
      </c>
      <c r="O71" t="str">
        <f t="shared" si="15"/>
        <v/>
      </c>
    </row>
    <row r="72" spans="2:15" x14ac:dyDescent="0.3">
      <c r="B72">
        <f t="shared" si="12"/>
        <v>63</v>
      </c>
      <c r="C72">
        <f t="shared" si="6"/>
        <v>119.41081874218116</v>
      </c>
      <c r="D72">
        <f t="shared" si="13"/>
        <v>1.4686289394820604E-51</v>
      </c>
      <c r="E72">
        <f t="shared" si="2"/>
        <v>1.7537018409201406E-49</v>
      </c>
      <c r="F72">
        <f t="shared" si="7"/>
        <v>9.0569760952394523E-51</v>
      </c>
      <c r="L72">
        <f t="shared" si="14"/>
        <v>0</v>
      </c>
      <c r="M72" t="str">
        <f t="shared" si="9"/>
        <v/>
      </c>
      <c r="N72" t="str">
        <f t="shared" si="10"/>
        <v/>
      </c>
      <c r="O72" t="str">
        <f t="shared" si="15"/>
        <v/>
      </c>
    </row>
    <row r="73" spans="2:15" x14ac:dyDescent="0.3">
      <c r="B73">
        <f t="shared" si="12"/>
        <v>64</v>
      </c>
      <c r="C73">
        <f t="shared" si="6"/>
        <v>121.99626827988223</v>
      </c>
      <c r="D73">
        <f t="shared" si="13"/>
        <v>2.3788822676702265E-54</v>
      </c>
      <c r="E73">
        <f t="shared" si="2"/>
        <v>2.9021475933295158E-52</v>
      </c>
      <c r="F73">
        <f t="shared" si="7"/>
        <v>1.4988113010049051E-53</v>
      </c>
      <c r="L73">
        <f t="shared" si="14"/>
        <v>0</v>
      </c>
      <c r="M73" t="str">
        <f t="shared" si="9"/>
        <v/>
      </c>
      <c r="N73" t="str">
        <f t="shared" si="10"/>
        <v/>
      </c>
      <c r="O73" t="str">
        <f t="shared" si="15"/>
        <v/>
      </c>
    </row>
    <row r="74" spans="2:15" x14ac:dyDescent="0.3">
      <c r="B74">
        <f t="shared" si="12"/>
        <v>65</v>
      </c>
      <c r="C74">
        <f t="shared" si="6"/>
        <v>124.5817178175833</v>
      </c>
      <c r="D74">
        <f t="shared" ref="D74:D90" si="16">EXP(-$D$4*EXP(-$B$5/B74^$D$5))</f>
        <v>3.5353235147948105E-57</v>
      </c>
      <c r="E74">
        <f t="shared" ref="E74:E89" si="17">D74*C74</f>
        <v>4.4043667651403386E-55</v>
      </c>
      <c r="F74">
        <f t="shared" si="7"/>
        <v>2.2746309307409609E-56</v>
      </c>
      <c r="L74">
        <f t="shared" ref="L74:L90" si="18">IF(ISERROR(VLOOKUP(B74,$H$10:$I$21,2,FALSE)),0,1)</f>
        <v>0</v>
      </c>
      <c r="M74" t="str">
        <f t="shared" si="9"/>
        <v/>
      </c>
      <c r="N74" t="str">
        <f t="shared" si="10"/>
        <v/>
      </c>
      <c r="O74" t="str">
        <f t="shared" ref="O74:O90" si="19">IF(F74&gt;$J$23,B74,"")</f>
        <v/>
      </c>
    </row>
    <row r="75" spans="2:15" x14ac:dyDescent="0.3">
      <c r="B75">
        <f t="shared" si="12"/>
        <v>66</v>
      </c>
      <c r="C75">
        <f t="shared" ref="C75:C90" si="20">B75*$D$2+$D$3</f>
        <v>127.16716735528439</v>
      </c>
      <c r="D75">
        <f t="shared" si="16"/>
        <v>4.8592264809678301E-60</v>
      </c>
      <c r="E75">
        <f t="shared" si="17"/>
        <v>6.1793406712246569E-58</v>
      </c>
      <c r="F75">
        <f t="shared" ref="F75:F90" si="21">IF(E75/MAX($E$10:$E$90)&lt;0,0,E75/MAX($E$10:$E$90))</f>
        <v>3.1913144776228354E-59</v>
      </c>
      <c r="L75">
        <f t="shared" si="18"/>
        <v>0</v>
      </c>
      <c r="M75" t="str">
        <f t="shared" ref="M75:M90" si="22">IF(L75=1,VLOOKUP(B75,$H$10:$J$21,3,FALSE),"")</f>
        <v/>
      </c>
      <c r="N75" t="str">
        <f t="shared" ref="N75:N90" si="23">IF(L75=1,(M75-F75)^2,"")</f>
        <v/>
      </c>
      <c r="O75" t="str">
        <f t="shared" si="19"/>
        <v/>
      </c>
    </row>
    <row r="76" spans="2:15" x14ac:dyDescent="0.3">
      <c r="B76">
        <f t="shared" ref="B76:B90" si="24">B75+1</f>
        <v>67</v>
      </c>
      <c r="C76">
        <f t="shared" si="20"/>
        <v>129.75261689298546</v>
      </c>
      <c r="D76">
        <f t="shared" si="16"/>
        <v>6.2253004807936793E-63</v>
      </c>
      <c r="E76">
        <f t="shared" si="17"/>
        <v>8.0774902832814046E-61</v>
      </c>
      <c r="F76">
        <f t="shared" si="21"/>
        <v>4.1716119980135242E-62</v>
      </c>
      <c r="L76">
        <f t="shared" si="18"/>
        <v>0</v>
      </c>
      <c r="M76" t="str">
        <f t="shared" si="22"/>
        <v/>
      </c>
      <c r="N76" t="str">
        <f t="shared" si="23"/>
        <v/>
      </c>
      <c r="O76" t="str">
        <f t="shared" si="19"/>
        <v/>
      </c>
    </row>
    <row r="77" spans="2:15" x14ac:dyDescent="0.3">
      <c r="B77">
        <f t="shared" si="24"/>
        <v>68</v>
      </c>
      <c r="C77">
        <f t="shared" si="20"/>
        <v>132.33806643068655</v>
      </c>
      <c r="D77">
        <f t="shared" si="16"/>
        <v>7.4896939075183574E-66</v>
      </c>
      <c r="E77">
        <f t="shared" si="17"/>
        <v>9.9117160987867271E-64</v>
      </c>
      <c r="F77">
        <f t="shared" si="21"/>
        <v>5.1188961358682493E-65</v>
      </c>
      <c r="L77">
        <f t="shared" si="18"/>
        <v>0</v>
      </c>
      <c r="M77" t="str">
        <f t="shared" si="22"/>
        <v/>
      </c>
      <c r="N77" t="str">
        <f t="shared" si="23"/>
        <v/>
      </c>
      <c r="O77" t="str">
        <f t="shared" si="19"/>
        <v/>
      </c>
    </row>
    <row r="78" spans="2:15" x14ac:dyDescent="0.3">
      <c r="B78">
        <f t="shared" si="24"/>
        <v>69</v>
      </c>
      <c r="C78">
        <f t="shared" si="20"/>
        <v>134.92351596838762</v>
      </c>
      <c r="D78">
        <f t="shared" si="16"/>
        <v>8.5233839790960201E-69</v>
      </c>
      <c r="E78">
        <f t="shared" si="17"/>
        <v>1.150004934408261E-66</v>
      </c>
      <c r="F78">
        <f t="shared" si="21"/>
        <v>5.9391892950731832E-68</v>
      </c>
      <c r="L78">
        <f t="shared" si="18"/>
        <v>0</v>
      </c>
      <c r="M78" t="str">
        <f t="shared" si="22"/>
        <v/>
      </c>
      <c r="N78" t="str">
        <f t="shared" si="23"/>
        <v/>
      </c>
      <c r="O78" t="str">
        <f t="shared" si="19"/>
        <v/>
      </c>
    </row>
    <row r="79" spans="2:15" x14ac:dyDescent="0.3">
      <c r="B79">
        <f t="shared" si="24"/>
        <v>70</v>
      </c>
      <c r="C79">
        <f t="shared" si="20"/>
        <v>137.50896550608871</v>
      </c>
      <c r="D79">
        <f t="shared" si="16"/>
        <v>9.2387624487630949E-72</v>
      </c>
      <c r="E79">
        <f t="shared" si="17"/>
        <v>1.2704126668859121E-69</v>
      </c>
      <c r="F79">
        <f t="shared" si="21"/>
        <v>6.5610338579778379E-71</v>
      </c>
      <c r="L79">
        <f t="shared" si="18"/>
        <v>0</v>
      </c>
      <c r="M79" t="str">
        <f t="shared" si="22"/>
        <v/>
      </c>
      <c r="N79" t="str">
        <f t="shared" si="23"/>
        <v/>
      </c>
      <c r="O79" t="str">
        <f t="shared" si="19"/>
        <v/>
      </c>
    </row>
    <row r="80" spans="2:15" x14ac:dyDescent="0.3">
      <c r="B80">
        <f t="shared" si="24"/>
        <v>71</v>
      </c>
      <c r="C80">
        <f t="shared" si="20"/>
        <v>140.09441504378978</v>
      </c>
      <c r="D80">
        <f t="shared" si="16"/>
        <v>9.6018156562976747E-75</v>
      </c>
      <c r="E80">
        <f t="shared" si="17"/>
        <v>1.3451607477273251E-72</v>
      </c>
      <c r="F80">
        <f t="shared" si="21"/>
        <v>6.9470695942410197E-74</v>
      </c>
      <c r="L80">
        <f t="shared" si="18"/>
        <v>0</v>
      </c>
      <c r="M80" t="str">
        <f t="shared" si="22"/>
        <v/>
      </c>
      <c r="N80" t="str">
        <f t="shared" si="23"/>
        <v/>
      </c>
      <c r="O80" t="str">
        <f t="shared" si="19"/>
        <v/>
      </c>
    </row>
    <row r="81" spans="2:15" x14ac:dyDescent="0.3">
      <c r="B81">
        <f t="shared" si="24"/>
        <v>72</v>
      </c>
      <c r="C81">
        <f t="shared" si="20"/>
        <v>142.67986458149088</v>
      </c>
      <c r="D81">
        <f t="shared" si="16"/>
        <v>9.6291715653181018E-78</v>
      </c>
      <c r="E81">
        <f t="shared" si="17"/>
        <v>1.3738888949715293E-75</v>
      </c>
      <c r="F81">
        <f t="shared" si="21"/>
        <v>7.0954358311805675E-77</v>
      </c>
      <c r="L81">
        <f t="shared" si="18"/>
        <v>0</v>
      </c>
      <c r="M81" t="str">
        <f t="shared" si="22"/>
        <v/>
      </c>
      <c r="N81" t="str">
        <f t="shared" si="23"/>
        <v/>
      </c>
      <c r="O81" t="str">
        <f t="shared" si="19"/>
        <v/>
      </c>
    </row>
    <row r="82" spans="2:15" x14ac:dyDescent="0.3">
      <c r="B82">
        <f t="shared" si="24"/>
        <v>73</v>
      </c>
      <c r="C82">
        <f t="shared" si="20"/>
        <v>145.26531411919194</v>
      </c>
      <c r="D82">
        <f t="shared" si="16"/>
        <v>9.3746097167856018E-81</v>
      </c>
      <c r="E82">
        <f t="shared" si="17"/>
        <v>1.3618056252536896E-78</v>
      </c>
      <c r="F82">
        <f t="shared" si="21"/>
        <v>7.0330319022838588E-80</v>
      </c>
      <c r="L82">
        <f t="shared" si="18"/>
        <v>0</v>
      </c>
      <c r="M82" t="str">
        <f t="shared" si="22"/>
        <v/>
      </c>
      <c r="N82" t="str">
        <f t="shared" si="23"/>
        <v/>
      </c>
      <c r="O82" t="str">
        <f t="shared" si="19"/>
        <v/>
      </c>
    </row>
    <row r="83" spans="2:15" x14ac:dyDescent="0.3">
      <c r="B83">
        <f t="shared" si="24"/>
        <v>74</v>
      </c>
      <c r="C83">
        <f t="shared" si="20"/>
        <v>147.85076365689304</v>
      </c>
      <c r="D83">
        <f t="shared" si="16"/>
        <v>8.9115760722701535E-84</v>
      </c>
      <c r="E83">
        <f t="shared" si="17"/>
        <v>1.3175833276716376E-81</v>
      </c>
      <c r="F83">
        <f t="shared" si="21"/>
        <v>6.8046462766708627E-83</v>
      </c>
      <c r="L83">
        <f t="shared" si="18"/>
        <v>0</v>
      </c>
      <c r="M83" t="str">
        <f t="shared" si="22"/>
        <v/>
      </c>
      <c r="N83" t="str">
        <f t="shared" si="23"/>
        <v/>
      </c>
      <c r="O83" t="str">
        <f t="shared" si="19"/>
        <v/>
      </c>
    </row>
    <row r="84" spans="2:15" x14ac:dyDescent="0.3">
      <c r="B84">
        <f t="shared" si="24"/>
        <v>75</v>
      </c>
      <c r="C84">
        <f t="shared" si="20"/>
        <v>150.4362131945941</v>
      </c>
      <c r="D84">
        <f t="shared" si="16"/>
        <v>8.3172266965932541E-87</v>
      </c>
      <c r="E84">
        <f t="shared" si="17"/>
        <v>1.2512120885164725E-84</v>
      </c>
      <c r="F84">
        <f t="shared" si="21"/>
        <v>6.4618726577959741E-86</v>
      </c>
      <c r="L84">
        <f t="shared" si="18"/>
        <v>0</v>
      </c>
      <c r="M84" t="str">
        <f t="shared" si="22"/>
        <v/>
      </c>
      <c r="N84" t="str">
        <f t="shared" si="23"/>
        <v/>
      </c>
      <c r="O84" t="str">
        <f t="shared" si="19"/>
        <v/>
      </c>
    </row>
    <row r="85" spans="2:15" x14ac:dyDescent="0.3">
      <c r="B85">
        <f t="shared" si="24"/>
        <v>76</v>
      </c>
      <c r="C85">
        <f t="shared" si="20"/>
        <v>153.0216627322952</v>
      </c>
      <c r="D85">
        <f t="shared" si="16"/>
        <v>7.6610867098822601E-90</v>
      </c>
      <c r="E85">
        <f t="shared" si="17"/>
        <v>1.1723122266824723E-87</v>
      </c>
      <c r="F85">
        <f t="shared" si="21"/>
        <v>6.0543950889902646E-89</v>
      </c>
      <c r="L85">
        <f t="shared" si="18"/>
        <v>0</v>
      </c>
      <c r="M85" t="str">
        <f t="shared" si="22"/>
        <v/>
      </c>
      <c r="N85" t="str">
        <f t="shared" si="23"/>
        <v/>
      </c>
      <c r="O85" t="str">
        <f t="shared" si="19"/>
        <v/>
      </c>
    </row>
    <row r="86" spans="2:15" x14ac:dyDescent="0.3">
      <c r="B86">
        <f t="shared" si="24"/>
        <v>77</v>
      </c>
      <c r="C86">
        <f t="shared" si="20"/>
        <v>155.60711226999626</v>
      </c>
      <c r="D86">
        <f t="shared" si="16"/>
        <v>6.9990194971869069E-93</v>
      </c>
      <c r="E86">
        <f t="shared" si="17"/>
        <v>1.0890972126786557E-90</v>
      </c>
      <c r="F86">
        <f t="shared" si="21"/>
        <v>5.6246319587867063E-92</v>
      </c>
      <c r="L86">
        <f t="shared" si="18"/>
        <v>0</v>
      </c>
      <c r="M86" t="str">
        <f t="shared" si="22"/>
        <v/>
      </c>
      <c r="N86" t="str">
        <f t="shared" si="23"/>
        <v/>
      </c>
      <c r="O86" t="str">
        <f t="shared" si="19"/>
        <v/>
      </c>
    </row>
    <row r="87" spans="2:15" x14ac:dyDescent="0.3">
      <c r="B87">
        <f t="shared" si="24"/>
        <v>78</v>
      </c>
      <c r="C87">
        <f t="shared" si="20"/>
        <v>158.19256180769736</v>
      </c>
      <c r="D87">
        <f t="shared" si="16"/>
        <v>6.3716385637934166E-96</v>
      </c>
      <c r="E87">
        <f t="shared" si="17"/>
        <v>1.0079458273191981E-93</v>
      </c>
      <c r="F87">
        <f t="shared" si="21"/>
        <v>5.2055264186393926E-95</v>
      </c>
      <c r="L87">
        <f t="shared" si="18"/>
        <v>0</v>
      </c>
      <c r="M87" t="str">
        <f t="shared" si="22"/>
        <v/>
      </c>
      <c r="N87" t="str">
        <f t="shared" si="23"/>
        <v/>
      </c>
      <c r="O87" t="str">
        <f t="shared" si="19"/>
        <v/>
      </c>
    </row>
    <row r="88" spans="2:15" x14ac:dyDescent="0.3">
      <c r="B88">
        <f t="shared" si="24"/>
        <v>79</v>
      </c>
      <c r="C88">
        <f t="shared" si="20"/>
        <v>160.77801134539843</v>
      </c>
      <c r="D88">
        <f t="shared" si="16"/>
        <v>5.8056706525435051E-99</v>
      </c>
      <c r="E88">
        <f t="shared" si="17"/>
        <v>9.3342418204228632E-97</v>
      </c>
      <c r="F88">
        <f t="shared" si="21"/>
        <v>4.8206601066460314E-98</v>
      </c>
      <c r="L88">
        <f t="shared" si="18"/>
        <v>0</v>
      </c>
      <c r="M88" t="str">
        <f t="shared" si="22"/>
        <v/>
      </c>
      <c r="N88" t="str">
        <f t="shared" si="23"/>
        <v/>
      </c>
      <c r="O88" t="str">
        <f t="shared" si="19"/>
        <v/>
      </c>
    </row>
    <row r="89" spans="2:15" x14ac:dyDescent="0.3">
      <c r="B89">
        <f t="shared" si="24"/>
        <v>80</v>
      </c>
      <c r="C89">
        <f t="shared" si="20"/>
        <v>163.36346088309952</v>
      </c>
      <c r="D89">
        <f t="shared" si="16"/>
        <v>5.3168292014705594E-102</v>
      </c>
      <c r="E89">
        <f t="shared" si="17"/>
        <v>8.6857561927655703E-100</v>
      </c>
      <c r="F89">
        <f t="shared" si="21"/>
        <v>4.485750335169894E-101</v>
      </c>
      <c r="L89">
        <f t="shared" si="18"/>
        <v>0</v>
      </c>
      <c r="M89" t="str">
        <f t="shared" si="22"/>
        <v/>
      </c>
      <c r="N89" t="str">
        <f t="shared" si="23"/>
        <v/>
      </c>
      <c r="O89" t="str">
        <f t="shared" si="19"/>
        <v/>
      </c>
    </row>
    <row r="90" spans="2:15" x14ac:dyDescent="0.3">
      <c r="B90">
        <f t="shared" si="24"/>
        <v>81</v>
      </c>
      <c r="C90">
        <f t="shared" si="20"/>
        <v>165.94891042080059</v>
      </c>
      <c r="D90">
        <f t="shared" si="16"/>
        <v>4.9131361710114176E-105</v>
      </c>
      <c r="E90">
        <f>D90*C90</f>
        <v>8.1532959432836898E-103</v>
      </c>
      <c r="F90">
        <f t="shared" si="21"/>
        <v>4.2107617573685302E-104</v>
      </c>
      <c r="L90">
        <f t="shared" si="18"/>
        <v>0</v>
      </c>
      <c r="M90" t="str">
        <f t="shared" si="22"/>
        <v/>
      </c>
      <c r="N90" t="str">
        <f t="shared" si="23"/>
        <v/>
      </c>
      <c r="O90" t="str">
        <f t="shared" si="19"/>
        <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3">
              <controlPr defaultSize="0" print="0" autoFill="0" autoPict="0" macro="[0]!run">
                <anchor moveWithCells="1" sizeWithCells="1">
                  <from>
                    <xdr:col>15</xdr:col>
                    <xdr:colOff>228600</xdr:colOff>
                    <xdr:row>11</xdr:row>
                    <xdr:rowOff>22860</xdr:rowOff>
                  </from>
                  <to>
                    <xdr:col>17</xdr:col>
                    <xdr:colOff>342900</xdr:colOff>
                    <xdr:row>15</xdr:row>
                    <xdr:rowOff>160020</xdr:rowOff>
                  </to>
                </anchor>
              </controlPr>
            </control>
          </mc:Choice>
        </mc:AlternateContent>
        <mc:AlternateContent xmlns:mc="http://schemas.openxmlformats.org/markup-compatibility/2006">
          <mc:Choice Requires="x14">
            <control shapeId="8211" r:id="rId5" name="Button 19">
              <controlPr defaultSize="0" print="0" autoFill="0" autoPict="0" macro="[0]!Rerun">
                <anchor moveWithCells="1" sizeWithCells="1">
                  <from>
                    <xdr:col>15</xdr:col>
                    <xdr:colOff>190500</xdr:colOff>
                    <xdr:row>16</xdr:row>
                    <xdr:rowOff>60960</xdr:rowOff>
                  </from>
                  <to>
                    <xdr:col>17</xdr:col>
                    <xdr:colOff>335280</xdr:colOff>
                    <xdr:row>20</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31ABB-DD2F-4429-BCC6-DC7B08D82BF4}">
  <dimension ref="A1:A497"/>
  <sheetViews>
    <sheetView zoomScale="37" workbookViewId="0">
      <selection activeCell="G404" sqref="G404"/>
    </sheetView>
  </sheetViews>
  <sheetFormatPr defaultRowHeight="14.4" x14ac:dyDescent="0.3"/>
  <sheetData>
    <row r="1" spans="1:1" x14ac:dyDescent="0.3">
      <c r="A1" s="6"/>
    </row>
    <row r="2" spans="1:1" x14ac:dyDescent="0.3">
      <c r="A2" s="6" t="s">
        <v>2537</v>
      </c>
    </row>
    <row r="3" spans="1:1" x14ac:dyDescent="0.3">
      <c r="A3" s="6" t="s">
        <v>2538</v>
      </c>
    </row>
    <row r="4" spans="1:1" x14ac:dyDescent="0.3">
      <c r="A4" s="6" t="s">
        <v>2539</v>
      </c>
    </row>
    <row r="5" spans="1:1" x14ac:dyDescent="0.3">
      <c r="A5" s="6" t="s">
        <v>2540</v>
      </c>
    </row>
    <row r="6" spans="1:1" x14ac:dyDescent="0.3">
      <c r="A6" s="6" t="s">
        <v>2541</v>
      </c>
    </row>
    <row r="7" spans="1:1" x14ac:dyDescent="0.3">
      <c r="A7" s="6" t="s">
        <v>2542</v>
      </c>
    </row>
    <row r="8" spans="1:1" x14ac:dyDescent="0.3">
      <c r="A8" s="6" t="s">
        <v>2543</v>
      </c>
    </row>
    <row r="9" spans="1:1" x14ac:dyDescent="0.3">
      <c r="A9" s="6" t="s">
        <v>2544</v>
      </c>
    </row>
    <row r="10" spans="1:1" x14ac:dyDescent="0.3">
      <c r="A10" s="6" t="s">
        <v>2545</v>
      </c>
    </row>
    <row r="11" spans="1:1" x14ac:dyDescent="0.3">
      <c r="A11" s="6" t="s">
        <v>2546</v>
      </c>
    </row>
    <row r="12" spans="1:1" x14ac:dyDescent="0.3">
      <c r="A12" s="6" t="s">
        <v>2547</v>
      </c>
    </row>
    <row r="13" spans="1:1" x14ac:dyDescent="0.3">
      <c r="A13" s="6" t="s">
        <v>2548</v>
      </c>
    </row>
    <row r="14" spans="1:1" x14ac:dyDescent="0.3">
      <c r="A14" s="6" t="s">
        <v>2549</v>
      </c>
    </row>
    <row r="15" spans="1:1" x14ac:dyDescent="0.3">
      <c r="A15" s="6" t="s">
        <v>2550</v>
      </c>
    </row>
    <row r="16" spans="1:1" x14ac:dyDescent="0.3">
      <c r="A16" s="6" t="s">
        <v>2551</v>
      </c>
    </row>
    <row r="17" spans="1:1" x14ac:dyDescent="0.3">
      <c r="A17" s="6" t="s">
        <v>2552</v>
      </c>
    </row>
    <row r="18" spans="1:1" x14ac:dyDescent="0.3">
      <c r="A18" s="6" t="s">
        <v>2553</v>
      </c>
    </row>
    <row r="19" spans="1:1" x14ac:dyDescent="0.3">
      <c r="A19" s="6" t="s">
        <v>2554</v>
      </c>
    </row>
    <row r="20" spans="1:1" x14ac:dyDescent="0.3">
      <c r="A20" s="6" t="s">
        <v>2555</v>
      </c>
    </row>
    <row r="21" spans="1:1" x14ac:dyDescent="0.3">
      <c r="A21" s="6" t="s">
        <v>2556</v>
      </c>
    </row>
    <row r="22" spans="1:1" x14ac:dyDescent="0.3">
      <c r="A22" s="6" t="s">
        <v>2557</v>
      </c>
    </row>
    <row r="23" spans="1:1" x14ac:dyDescent="0.3">
      <c r="A23" s="6" t="s">
        <v>2558</v>
      </c>
    </row>
    <row r="24" spans="1:1" x14ac:dyDescent="0.3">
      <c r="A24" s="6" t="s">
        <v>2559</v>
      </c>
    </row>
    <row r="25" spans="1:1" x14ac:dyDescent="0.3">
      <c r="A25" s="6" t="s">
        <v>2560</v>
      </c>
    </row>
    <row r="26" spans="1:1" x14ac:dyDescent="0.3">
      <c r="A26" s="6" t="s">
        <v>2561</v>
      </c>
    </row>
    <row r="27" spans="1:1" x14ac:dyDescent="0.3">
      <c r="A27" s="6" t="s">
        <v>2562</v>
      </c>
    </row>
    <row r="28" spans="1:1" x14ac:dyDescent="0.3">
      <c r="A28" s="6" t="s">
        <v>2563</v>
      </c>
    </row>
    <row r="29" spans="1:1" x14ac:dyDescent="0.3">
      <c r="A29" s="6" t="s">
        <v>2564</v>
      </c>
    </row>
    <row r="30" spans="1:1" x14ac:dyDescent="0.3">
      <c r="A30" s="6" t="s">
        <v>2565</v>
      </c>
    </row>
    <row r="31" spans="1:1" x14ac:dyDescent="0.3">
      <c r="A31" s="6" t="s">
        <v>2566</v>
      </c>
    </row>
    <row r="32" spans="1:1" x14ac:dyDescent="0.3">
      <c r="A32" s="6" t="s">
        <v>2567</v>
      </c>
    </row>
    <row r="33" spans="1:1" x14ac:dyDescent="0.3">
      <c r="A33" s="6" t="s">
        <v>2568</v>
      </c>
    </row>
    <row r="34" spans="1:1" x14ac:dyDescent="0.3">
      <c r="A34" s="6" t="s">
        <v>2569</v>
      </c>
    </row>
    <row r="35" spans="1:1" x14ac:dyDescent="0.3">
      <c r="A35" s="6" t="s">
        <v>2570</v>
      </c>
    </row>
    <row r="36" spans="1:1" x14ac:dyDescent="0.3">
      <c r="A36" s="6" t="s">
        <v>2571</v>
      </c>
    </row>
    <row r="37" spans="1:1" x14ac:dyDescent="0.3">
      <c r="A37" s="6" t="s">
        <v>2572</v>
      </c>
    </row>
    <row r="38" spans="1:1" x14ac:dyDescent="0.3">
      <c r="A38" s="6" t="s">
        <v>2573</v>
      </c>
    </row>
    <row r="39" spans="1:1" x14ac:dyDescent="0.3">
      <c r="A39" s="6" t="s">
        <v>2574</v>
      </c>
    </row>
    <row r="40" spans="1:1" x14ac:dyDescent="0.3">
      <c r="A40" s="6" t="s">
        <v>2575</v>
      </c>
    </row>
    <row r="41" spans="1:1" x14ac:dyDescent="0.3">
      <c r="A41" s="6" t="s">
        <v>2576</v>
      </c>
    </row>
    <row r="42" spans="1:1" x14ac:dyDescent="0.3">
      <c r="A42" s="6" t="s">
        <v>2577</v>
      </c>
    </row>
    <row r="43" spans="1:1" x14ac:dyDescent="0.3">
      <c r="A43" s="6" t="s">
        <v>2578</v>
      </c>
    </row>
    <row r="44" spans="1:1" x14ac:dyDescent="0.3">
      <c r="A44" s="6" t="s">
        <v>2579</v>
      </c>
    </row>
    <row r="45" spans="1:1" x14ac:dyDescent="0.3">
      <c r="A45" s="6" t="s">
        <v>2580</v>
      </c>
    </row>
    <row r="46" spans="1:1" x14ac:dyDescent="0.3">
      <c r="A46" s="6" t="s">
        <v>2581</v>
      </c>
    </row>
    <row r="47" spans="1:1" x14ac:dyDescent="0.3">
      <c r="A47" s="6" t="s">
        <v>2582</v>
      </c>
    </row>
    <row r="48" spans="1:1" x14ac:dyDescent="0.3">
      <c r="A48" s="6" t="s">
        <v>2583</v>
      </c>
    </row>
    <row r="49" spans="1:1" x14ac:dyDescent="0.3">
      <c r="A49" s="6" t="s">
        <v>2584</v>
      </c>
    </row>
    <row r="50" spans="1:1" x14ac:dyDescent="0.3">
      <c r="A50" s="6" t="s">
        <v>2585</v>
      </c>
    </row>
    <row r="51" spans="1:1" x14ac:dyDescent="0.3">
      <c r="A51" s="6" t="s">
        <v>2586</v>
      </c>
    </row>
    <row r="52" spans="1:1" x14ac:dyDescent="0.3">
      <c r="A52" s="6" t="s">
        <v>2587</v>
      </c>
    </row>
    <row r="53" spans="1:1" x14ac:dyDescent="0.3">
      <c r="A53" s="6" t="s">
        <v>2588</v>
      </c>
    </row>
    <row r="54" spans="1:1" x14ac:dyDescent="0.3">
      <c r="A54" s="6" t="s">
        <v>2589</v>
      </c>
    </row>
    <row r="55" spans="1:1" x14ac:dyDescent="0.3">
      <c r="A55" s="6" t="s">
        <v>2590</v>
      </c>
    </row>
    <row r="56" spans="1:1" x14ac:dyDescent="0.3">
      <c r="A56" s="6" t="s">
        <v>2591</v>
      </c>
    </row>
    <row r="57" spans="1:1" x14ac:dyDescent="0.3">
      <c r="A57" s="6" t="s">
        <v>2592</v>
      </c>
    </row>
    <row r="58" spans="1:1" x14ac:dyDescent="0.3">
      <c r="A58" s="6" t="s">
        <v>2593</v>
      </c>
    </row>
    <row r="59" spans="1:1" ht="83.4" x14ac:dyDescent="0.3">
      <c r="A59" s="6" t="s">
        <v>2594</v>
      </c>
    </row>
    <row r="60" spans="1:1" x14ac:dyDescent="0.3">
      <c r="A60" s="6" t="s">
        <v>2595</v>
      </c>
    </row>
    <row r="61" spans="1:1" x14ac:dyDescent="0.3">
      <c r="A61" s="6" t="s">
        <v>2596</v>
      </c>
    </row>
    <row r="62" spans="1:1" x14ac:dyDescent="0.3">
      <c r="A62" s="6" t="s">
        <v>2597</v>
      </c>
    </row>
    <row r="63" spans="1:1" x14ac:dyDescent="0.3">
      <c r="A63" s="6" t="s">
        <v>2598</v>
      </c>
    </row>
    <row r="64" spans="1:1" x14ac:dyDescent="0.3">
      <c r="A64" s="6" t="s">
        <v>2599</v>
      </c>
    </row>
    <row r="65" spans="1:1" x14ac:dyDescent="0.3">
      <c r="A65" s="6" t="s">
        <v>2600</v>
      </c>
    </row>
    <row r="66" spans="1:1" x14ac:dyDescent="0.3">
      <c r="A66" s="6" t="s">
        <v>2601</v>
      </c>
    </row>
    <row r="67" spans="1:1" x14ac:dyDescent="0.3">
      <c r="A67" s="6" t="s">
        <v>2602</v>
      </c>
    </row>
    <row r="68" spans="1:1" x14ac:dyDescent="0.3">
      <c r="A68" s="6" t="s">
        <v>2603</v>
      </c>
    </row>
    <row r="69" spans="1:1" x14ac:dyDescent="0.3">
      <c r="A69" s="6" t="s">
        <v>2604</v>
      </c>
    </row>
    <row r="70" spans="1:1" x14ac:dyDescent="0.3">
      <c r="A70" s="6" t="s">
        <v>2605</v>
      </c>
    </row>
    <row r="71" spans="1:1" x14ac:dyDescent="0.3">
      <c r="A71" s="6" t="s">
        <v>2606</v>
      </c>
    </row>
    <row r="72" spans="1:1" x14ac:dyDescent="0.3">
      <c r="A72" s="6" t="s">
        <v>2607</v>
      </c>
    </row>
    <row r="73" spans="1:1" x14ac:dyDescent="0.3">
      <c r="A73" s="6" t="s">
        <v>2608</v>
      </c>
    </row>
    <row r="74" spans="1:1" x14ac:dyDescent="0.3">
      <c r="A74" s="6" t="s">
        <v>2609</v>
      </c>
    </row>
    <row r="75" spans="1:1" x14ac:dyDescent="0.3">
      <c r="A75" s="6" t="s">
        <v>2610</v>
      </c>
    </row>
    <row r="76" spans="1:1" x14ac:dyDescent="0.3">
      <c r="A76" s="6" t="s">
        <v>2611</v>
      </c>
    </row>
    <row r="77" spans="1:1" x14ac:dyDescent="0.3">
      <c r="A77" s="6" t="s">
        <v>2612</v>
      </c>
    </row>
    <row r="78" spans="1:1" x14ac:dyDescent="0.3">
      <c r="A78" s="6" t="s">
        <v>2613</v>
      </c>
    </row>
    <row r="79" spans="1:1" x14ac:dyDescent="0.3">
      <c r="A79" s="6" t="s">
        <v>2614</v>
      </c>
    </row>
    <row r="80" spans="1:1" x14ac:dyDescent="0.3">
      <c r="A80" s="6" t="s">
        <v>2615</v>
      </c>
    </row>
    <row r="81" spans="1:1" x14ac:dyDescent="0.3">
      <c r="A81" s="6" t="s">
        <v>2616</v>
      </c>
    </row>
    <row r="82" spans="1:1" x14ac:dyDescent="0.3">
      <c r="A82" s="6" t="s">
        <v>2617</v>
      </c>
    </row>
    <row r="83" spans="1:1" x14ac:dyDescent="0.3">
      <c r="A83" s="6" t="s">
        <v>2618</v>
      </c>
    </row>
    <row r="84" spans="1:1" x14ac:dyDescent="0.3">
      <c r="A84" s="6" t="s">
        <v>2619</v>
      </c>
    </row>
    <row r="85" spans="1:1" x14ac:dyDescent="0.3">
      <c r="A85" s="6" t="s">
        <v>2620</v>
      </c>
    </row>
    <row r="86" spans="1:1" x14ac:dyDescent="0.3">
      <c r="A86" s="6" t="s">
        <v>2621</v>
      </c>
    </row>
    <row r="87" spans="1:1" x14ac:dyDescent="0.3">
      <c r="A87" s="6" t="s">
        <v>2622</v>
      </c>
    </row>
    <row r="88" spans="1:1" x14ac:dyDescent="0.3">
      <c r="A88" s="6" t="s">
        <v>2623</v>
      </c>
    </row>
    <row r="89" spans="1:1" x14ac:dyDescent="0.3">
      <c r="A89" s="6" t="s">
        <v>2624</v>
      </c>
    </row>
    <row r="90" spans="1:1" x14ac:dyDescent="0.3">
      <c r="A90" s="6" t="s">
        <v>2625</v>
      </c>
    </row>
    <row r="91" spans="1:1" x14ac:dyDescent="0.3">
      <c r="A91" s="6" t="s">
        <v>2626</v>
      </c>
    </row>
    <row r="92" spans="1:1" x14ac:dyDescent="0.3">
      <c r="A92" s="6" t="s">
        <v>2627</v>
      </c>
    </row>
    <row r="93" spans="1:1" x14ac:dyDescent="0.3">
      <c r="A93" s="6" t="s">
        <v>2628</v>
      </c>
    </row>
    <row r="94" spans="1:1" x14ac:dyDescent="0.3">
      <c r="A94" s="6" t="s">
        <v>2629</v>
      </c>
    </row>
    <row r="95" spans="1:1" x14ac:dyDescent="0.3">
      <c r="A95" s="6" t="s">
        <v>2630</v>
      </c>
    </row>
    <row r="96" spans="1:1" x14ac:dyDescent="0.3">
      <c r="A96" s="6" t="s">
        <v>2631</v>
      </c>
    </row>
    <row r="97" spans="1:1" x14ac:dyDescent="0.3">
      <c r="A97" s="6" t="s">
        <v>2632</v>
      </c>
    </row>
    <row r="98" spans="1:1" x14ac:dyDescent="0.3">
      <c r="A98" s="6" t="s">
        <v>2633</v>
      </c>
    </row>
    <row r="99" spans="1:1" x14ac:dyDescent="0.3">
      <c r="A99" s="6" t="s">
        <v>2634</v>
      </c>
    </row>
    <row r="100" spans="1:1" x14ac:dyDescent="0.3">
      <c r="A100" s="6" t="s">
        <v>2635</v>
      </c>
    </row>
    <row r="101" spans="1:1" x14ac:dyDescent="0.3">
      <c r="A101" s="6" t="s">
        <v>2636</v>
      </c>
    </row>
    <row r="102" spans="1:1" x14ac:dyDescent="0.3">
      <c r="A102" s="6" t="s">
        <v>2637</v>
      </c>
    </row>
    <row r="103" spans="1:1" x14ac:dyDescent="0.3">
      <c r="A103" s="6" t="s">
        <v>2638</v>
      </c>
    </row>
    <row r="104" spans="1:1" x14ac:dyDescent="0.3">
      <c r="A104" s="6" t="s">
        <v>2639</v>
      </c>
    </row>
    <row r="105" spans="1:1" x14ac:dyDescent="0.3">
      <c r="A105" s="6" t="s">
        <v>2640</v>
      </c>
    </row>
    <row r="106" spans="1:1" x14ac:dyDescent="0.3">
      <c r="A106" s="6" t="s">
        <v>2641</v>
      </c>
    </row>
    <row r="107" spans="1:1" x14ac:dyDescent="0.3">
      <c r="A107" s="6" t="s">
        <v>2642</v>
      </c>
    </row>
    <row r="108" spans="1:1" x14ac:dyDescent="0.3">
      <c r="A108" s="6" t="s">
        <v>2643</v>
      </c>
    </row>
    <row r="109" spans="1:1" x14ac:dyDescent="0.3">
      <c r="A109" s="6" t="s">
        <v>2644</v>
      </c>
    </row>
    <row r="110" spans="1:1" x14ac:dyDescent="0.3">
      <c r="A110" s="6" t="s">
        <v>2645</v>
      </c>
    </row>
    <row r="111" spans="1:1" x14ac:dyDescent="0.3">
      <c r="A111" s="6" t="s">
        <v>2646</v>
      </c>
    </row>
    <row r="112" spans="1:1" x14ac:dyDescent="0.3">
      <c r="A112" s="6" t="s">
        <v>2647</v>
      </c>
    </row>
    <row r="113" spans="1:1" x14ac:dyDescent="0.3">
      <c r="A113" s="6" t="s">
        <v>2648</v>
      </c>
    </row>
    <row r="114" spans="1:1" x14ac:dyDescent="0.3">
      <c r="A114" s="6" t="s">
        <v>2649</v>
      </c>
    </row>
    <row r="115" spans="1:1" x14ac:dyDescent="0.3">
      <c r="A115" s="6" t="s">
        <v>2650</v>
      </c>
    </row>
    <row r="116" spans="1:1" x14ac:dyDescent="0.3">
      <c r="A116" s="6" t="s">
        <v>2651</v>
      </c>
    </row>
    <row r="117" spans="1:1" x14ac:dyDescent="0.3">
      <c r="A117" s="6" t="s">
        <v>2652</v>
      </c>
    </row>
    <row r="118" spans="1:1" x14ac:dyDescent="0.3">
      <c r="A118" s="6" t="s">
        <v>2653</v>
      </c>
    </row>
    <row r="119" spans="1:1" x14ac:dyDescent="0.3">
      <c r="A119" s="6" t="s">
        <v>2654</v>
      </c>
    </row>
    <row r="120" spans="1:1" x14ac:dyDescent="0.3">
      <c r="A120" s="6" t="s">
        <v>2655</v>
      </c>
    </row>
    <row r="121" spans="1:1" x14ac:dyDescent="0.3">
      <c r="A121" s="6" t="s">
        <v>2656</v>
      </c>
    </row>
    <row r="122" spans="1:1" x14ac:dyDescent="0.3">
      <c r="A122" s="6" t="s">
        <v>2657</v>
      </c>
    </row>
    <row r="123" spans="1:1" x14ac:dyDescent="0.3">
      <c r="A123" s="6" t="s">
        <v>2658</v>
      </c>
    </row>
    <row r="124" spans="1:1" x14ac:dyDescent="0.3">
      <c r="A124" s="6" t="s">
        <v>2659</v>
      </c>
    </row>
    <row r="125" spans="1:1" x14ac:dyDescent="0.3">
      <c r="A125" s="6" t="s">
        <v>2660</v>
      </c>
    </row>
    <row r="126" spans="1:1" x14ac:dyDescent="0.3">
      <c r="A126" s="6" t="s">
        <v>2661</v>
      </c>
    </row>
    <row r="127" spans="1:1" x14ac:dyDescent="0.3">
      <c r="A127" s="6" t="s">
        <v>2662</v>
      </c>
    </row>
    <row r="128" spans="1:1" x14ac:dyDescent="0.3">
      <c r="A128" s="6" t="s">
        <v>2663</v>
      </c>
    </row>
    <row r="129" spans="1:1" x14ac:dyDescent="0.3">
      <c r="A129" s="6" t="s">
        <v>2664</v>
      </c>
    </row>
    <row r="130" spans="1:1" x14ac:dyDescent="0.3">
      <c r="A130" s="6" t="s">
        <v>2665</v>
      </c>
    </row>
    <row r="131" spans="1:1" x14ac:dyDescent="0.3">
      <c r="A131" s="6" t="s">
        <v>2666</v>
      </c>
    </row>
    <row r="132" spans="1:1" x14ac:dyDescent="0.3">
      <c r="A132" s="6" t="s">
        <v>2667</v>
      </c>
    </row>
    <row r="133" spans="1:1" x14ac:dyDescent="0.3">
      <c r="A133" s="6" t="s">
        <v>2668</v>
      </c>
    </row>
    <row r="134" spans="1:1" x14ac:dyDescent="0.3">
      <c r="A134" s="6" t="s">
        <v>2669</v>
      </c>
    </row>
    <row r="135" spans="1:1" x14ac:dyDescent="0.3">
      <c r="A135" s="6" t="s">
        <v>2670</v>
      </c>
    </row>
    <row r="136" spans="1:1" x14ac:dyDescent="0.3">
      <c r="A136" s="6" t="s">
        <v>2671</v>
      </c>
    </row>
    <row r="137" spans="1:1" x14ac:dyDescent="0.3">
      <c r="A137" s="6" t="s">
        <v>2672</v>
      </c>
    </row>
    <row r="138" spans="1:1" x14ac:dyDescent="0.3">
      <c r="A138" s="6" t="s">
        <v>2673</v>
      </c>
    </row>
    <row r="139" spans="1:1" x14ac:dyDescent="0.3">
      <c r="A139" s="6" t="s">
        <v>2674</v>
      </c>
    </row>
    <row r="140" spans="1:1" x14ac:dyDescent="0.3">
      <c r="A140" s="6" t="s">
        <v>2675</v>
      </c>
    </row>
    <row r="141" spans="1:1" x14ac:dyDescent="0.3">
      <c r="A141" s="6" t="s">
        <v>2676</v>
      </c>
    </row>
    <row r="142" spans="1:1" x14ac:dyDescent="0.3">
      <c r="A142" s="6" t="s">
        <v>2677</v>
      </c>
    </row>
    <row r="143" spans="1:1" x14ac:dyDescent="0.3">
      <c r="A143" s="6" t="s">
        <v>2678</v>
      </c>
    </row>
    <row r="144" spans="1:1" x14ac:dyDescent="0.3">
      <c r="A144" s="6" t="s">
        <v>2679</v>
      </c>
    </row>
    <row r="145" spans="1:1" x14ac:dyDescent="0.3">
      <c r="A145" s="6" t="s">
        <v>2680</v>
      </c>
    </row>
    <row r="146" spans="1:1" x14ac:dyDescent="0.3">
      <c r="A146" s="6" t="s">
        <v>2681</v>
      </c>
    </row>
    <row r="147" spans="1:1" x14ac:dyDescent="0.3">
      <c r="A147" s="6" t="s">
        <v>2682</v>
      </c>
    </row>
    <row r="148" spans="1:1" x14ac:dyDescent="0.3">
      <c r="A148" s="6" t="s">
        <v>2683</v>
      </c>
    </row>
    <row r="149" spans="1:1" x14ac:dyDescent="0.3">
      <c r="A149" s="6" t="s">
        <v>2684</v>
      </c>
    </row>
    <row r="150" spans="1:1" x14ac:dyDescent="0.3">
      <c r="A150" s="6" t="s">
        <v>2685</v>
      </c>
    </row>
    <row r="151" spans="1:1" x14ac:dyDescent="0.3">
      <c r="A151" s="6" t="s">
        <v>2686</v>
      </c>
    </row>
    <row r="152" spans="1:1" x14ac:dyDescent="0.3">
      <c r="A152" s="6" t="s">
        <v>2687</v>
      </c>
    </row>
    <row r="153" spans="1:1" x14ac:dyDescent="0.3">
      <c r="A153" s="6" t="s">
        <v>2688</v>
      </c>
    </row>
    <row r="154" spans="1:1" x14ac:dyDescent="0.3">
      <c r="A154" s="6" t="s">
        <v>2689</v>
      </c>
    </row>
    <row r="155" spans="1:1" x14ac:dyDescent="0.3">
      <c r="A155" s="6" t="s">
        <v>2690</v>
      </c>
    </row>
    <row r="156" spans="1:1" x14ac:dyDescent="0.3">
      <c r="A156" s="6" t="s">
        <v>2691</v>
      </c>
    </row>
    <row r="157" spans="1:1" x14ac:dyDescent="0.3">
      <c r="A157" s="6" t="s">
        <v>2692</v>
      </c>
    </row>
    <row r="158" spans="1:1" x14ac:dyDescent="0.3">
      <c r="A158" s="6" t="s">
        <v>2693</v>
      </c>
    </row>
    <row r="159" spans="1:1" x14ac:dyDescent="0.3">
      <c r="A159" s="6" t="s">
        <v>2694</v>
      </c>
    </row>
    <row r="160" spans="1:1" x14ac:dyDescent="0.3">
      <c r="A160" s="6" t="s">
        <v>2695</v>
      </c>
    </row>
    <row r="161" spans="1:1" x14ac:dyDescent="0.3">
      <c r="A161" s="6" t="s">
        <v>2696</v>
      </c>
    </row>
    <row r="162" spans="1:1" x14ac:dyDescent="0.3">
      <c r="A162" s="6" t="s">
        <v>2697</v>
      </c>
    </row>
    <row r="163" spans="1:1" x14ac:dyDescent="0.3">
      <c r="A163" s="6" t="s">
        <v>2698</v>
      </c>
    </row>
    <row r="164" spans="1:1" x14ac:dyDescent="0.3">
      <c r="A164" s="6" t="s">
        <v>2699</v>
      </c>
    </row>
    <row r="165" spans="1:1" x14ac:dyDescent="0.3">
      <c r="A165" s="6" t="s">
        <v>2700</v>
      </c>
    </row>
    <row r="166" spans="1:1" x14ac:dyDescent="0.3">
      <c r="A166" s="6" t="s">
        <v>2701</v>
      </c>
    </row>
    <row r="167" spans="1:1" x14ac:dyDescent="0.3">
      <c r="A167" s="6" t="s">
        <v>2702</v>
      </c>
    </row>
    <row r="168" spans="1:1" x14ac:dyDescent="0.3">
      <c r="A168" s="6" t="s">
        <v>2703</v>
      </c>
    </row>
    <row r="169" spans="1:1" x14ac:dyDescent="0.3">
      <c r="A169" s="6" t="s">
        <v>2704</v>
      </c>
    </row>
    <row r="170" spans="1:1" x14ac:dyDescent="0.3">
      <c r="A170" s="6" t="s">
        <v>2705</v>
      </c>
    </row>
    <row r="171" spans="1:1" x14ac:dyDescent="0.3">
      <c r="A171" s="6" t="s">
        <v>2706</v>
      </c>
    </row>
    <row r="172" spans="1:1" x14ac:dyDescent="0.3">
      <c r="A172" s="6" t="s">
        <v>2707</v>
      </c>
    </row>
    <row r="173" spans="1:1" x14ac:dyDescent="0.3">
      <c r="A173" s="6" t="s">
        <v>2708</v>
      </c>
    </row>
    <row r="174" spans="1:1" x14ac:dyDescent="0.3">
      <c r="A174" s="6" t="s">
        <v>2709</v>
      </c>
    </row>
    <row r="175" spans="1:1" x14ac:dyDescent="0.3">
      <c r="A175" s="6" t="s">
        <v>2710</v>
      </c>
    </row>
    <row r="176" spans="1:1" x14ac:dyDescent="0.3">
      <c r="A176" s="6" t="s">
        <v>2711</v>
      </c>
    </row>
    <row r="177" spans="1:1" x14ac:dyDescent="0.3">
      <c r="A177" s="6" t="s">
        <v>2712</v>
      </c>
    </row>
    <row r="178" spans="1:1" x14ac:dyDescent="0.3">
      <c r="A178" s="6" t="s">
        <v>2713</v>
      </c>
    </row>
    <row r="179" spans="1:1" x14ac:dyDescent="0.3">
      <c r="A179" s="6" t="s">
        <v>2714</v>
      </c>
    </row>
    <row r="180" spans="1:1" x14ac:dyDescent="0.3">
      <c r="A180" s="6" t="s">
        <v>2715</v>
      </c>
    </row>
    <row r="181" spans="1:1" x14ac:dyDescent="0.3">
      <c r="A181" s="6" t="s">
        <v>2716</v>
      </c>
    </row>
    <row r="182" spans="1:1" x14ac:dyDescent="0.3">
      <c r="A182" s="6" t="s">
        <v>2717</v>
      </c>
    </row>
    <row r="183" spans="1:1" x14ac:dyDescent="0.3">
      <c r="A183" s="6" t="s">
        <v>2718</v>
      </c>
    </row>
    <row r="184" spans="1:1" x14ac:dyDescent="0.3">
      <c r="A184" s="6" t="s">
        <v>2719</v>
      </c>
    </row>
    <row r="185" spans="1:1" x14ac:dyDescent="0.3">
      <c r="A185" s="6" t="s">
        <v>2720</v>
      </c>
    </row>
    <row r="186" spans="1:1" x14ac:dyDescent="0.3">
      <c r="A186" s="6" t="s">
        <v>2721</v>
      </c>
    </row>
    <row r="187" spans="1:1" x14ac:dyDescent="0.3">
      <c r="A187" s="6" t="s">
        <v>2722</v>
      </c>
    </row>
    <row r="188" spans="1:1" x14ac:dyDescent="0.3">
      <c r="A188" s="6" t="s">
        <v>2723</v>
      </c>
    </row>
    <row r="189" spans="1:1" x14ac:dyDescent="0.3">
      <c r="A189" s="6" t="s">
        <v>2724</v>
      </c>
    </row>
    <row r="190" spans="1:1" x14ac:dyDescent="0.3">
      <c r="A190" s="6" t="s">
        <v>2725</v>
      </c>
    </row>
    <row r="191" spans="1:1" x14ac:dyDescent="0.3">
      <c r="A191" s="6" t="s">
        <v>2726</v>
      </c>
    </row>
    <row r="192" spans="1:1" x14ac:dyDescent="0.3">
      <c r="A192" s="6" t="s">
        <v>2727</v>
      </c>
    </row>
    <row r="193" spans="1:1" x14ac:dyDescent="0.3">
      <c r="A193" s="6" t="s">
        <v>2728</v>
      </c>
    </row>
    <row r="194" spans="1:1" x14ac:dyDescent="0.3">
      <c r="A194" s="6" t="s">
        <v>2729</v>
      </c>
    </row>
    <row r="195" spans="1:1" x14ac:dyDescent="0.3">
      <c r="A195" s="6" t="s">
        <v>2730</v>
      </c>
    </row>
    <row r="196" spans="1:1" x14ac:dyDescent="0.3">
      <c r="A196" s="6" t="s">
        <v>2731</v>
      </c>
    </row>
    <row r="197" spans="1:1" x14ac:dyDescent="0.3">
      <c r="A197" s="6" t="s">
        <v>2732</v>
      </c>
    </row>
    <row r="198" spans="1:1" x14ac:dyDescent="0.3">
      <c r="A198" s="6" t="s">
        <v>2733</v>
      </c>
    </row>
    <row r="199" spans="1:1" x14ac:dyDescent="0.3">
      <c r="A199" s="6" t="s">
        <v>2734</v>
      </c>
    </row>
    <row r="200" spans="1:1" x14ac:dyDescent="0.3">
      <c r="A200" s="6" t="s">
        <v>2735</v>
      </c>
    </row>
    <row r="201" spans="1:1" x14ac:dyDescent="0.3">
      <c r="A201" s="6" t="s">
        <v>2736</v>
      </c>
    </row>
    <row r="202" spans="1:1" x14ac:dyDescent="0.3">
      <c r="A202" s="6" t="s">
        <v>2737</v>
      </c>
    </row>
    <row r="203" spans="1:1" x14ac:dyDescent="0.3">
      <c r="A203" s="6" t="s">
        <v>2738</v>
      </c>
    </row>
    <row r="204" spans="1:1" x14ac:dyDescent="0.3">
      <c r="A204" s="6" t="s">
        <v>2739</v>
      </c>
    </row>
    <row r="205" spans="1:1" x14ac:dyDescent="0.3">
      <c r="A205" s="6" t="s">
        <v>2740</v>
      </c>
    </row>
    <row r="206" spans="1:1" x14ac:dyDescent="0.3">
      <c r="A206" s="6" t="s">
        <v>2741</v>
      </c>
    </row>
    <row r="207" spans="1:1" x14ac:dyDescent="0.3">
      <c r="A207" s="6" t="s">
        <v>2742</v>
      </c>
    </row>
    <row r="208" spans="1:1" x14ac:dyDescent="0.3">
      <c r="A208" s="6" t="s">
        <v>2743</v>
      </c>
    </row>
    <row r="209" spans="1:1" x14ac:dyDescent="0.3">
      <c r="A209" s="6" t="s">
        <v>2744</v>
      </c>
    </row>
    <row r="210" spans="1:1" x14ac:dyDescent="0.3">
      <c r="A210" s="6" t="s">
        <v>2745</v>
      </c>
    </row>
    <row r="211" spans="1:1" x14ac:dyDescent="0.3">
      <c r="A211" s="6" t="s">
        <v>2746</v>
      </c>
    </row>
    <row r="212" spans="1:1" x14ac:dyDescent="0.3">
      <c r="A212" s="6" t="s">
        <v>2747</v>
      </c>
    </row>
    <row r="213" spans="1:1" x14ac:dyDescent="0.3">
      <c r="A213" s="6" t="s">
        <v>2748</v>
      </c>
    </row>
    <row r="214" spans="1:1" x14ac:dyDescent="0.3">
      <c r="A214" s="6" t="s">
        <v>2749</v>
      </c>
    </row>
    <row r="215" spans="1:1" x14ac:dyDescent="0.3">
      <c r="A215" s="6" t="s">
        <v>2750</v>
      </c>
    </row>
    <row r="216" spans="1:1" x14ac:dyDescent="0.3">
      <c r="A216" s="6" t="s">
        <v>2751</v>
      </c>
    </row>
    <row r="217" spans="1:1" x14ac:dyDescent="0.3">
      <c r="A217" s="6" t="s">
        <v>2752</v>
      </c>
    </row>
    <row r="218" spans="1:1" x14ac:dyDescent="0.3">
      <c r="A218" s="6" t="s">
        <v>2753</v>
      </c>
    </row>
    <row r="219" spans="1:1" x14ac:dyDescent="0.3">
      <c r="A219" s="6" t="s">
        <v>2754</v>
      </c>
    </row>
    <row r="220" spans="1:1" x14ac:dyDescent="0.3">
      <c r="A220" s="6" t="s">
        <v>2755</v>
      </c>
    </row>
    <row r="221" spans="1:1" x14ac:dyDescent="0.3">
      <c r="A221" s="6" t="s">
        <v>2756</v>
      </c>
    </row>
    <row r="222" spans="1:1" x14ac:dyDescent="0.3">
      <c r="A222" s="6" t="s">
        <v>2757</v>
      </c>
    </row>
    <row r="223" spans="1:1" x14ac:dyDescent="0.3">
      <c r="A223" s="6" t="s">
        <v>2758</v>
      </c>
    </row>
    <row r="224" spans="1:1" x14ac:dyDescent="0.3">
      <c r="A224" s="6" t="s">
        <v>2759</v>
      </c>
    </row>
    <row r="225" spans="1:1" x14ac:dyDescent="0.3">
      <c r="A225" s="6" t="s">
        <v>2760</v>
      </c>
    </row>
    <row r="226" spans="1:1" x14ac:dyDescent="0.3">
      <c r="A226" s="6" t="s">
        <v>2761</v>
      </c>
    </row>
    <row r="227" spans="1:1" x14ac:dyDescent="0.3">
      <c r="A227" s="6" t="s">
        <v>2762</v>
      </c>
    </row>
    <row r="228" spans="1:1" x14ac:dyDescent="0.3">
      <c r="A228" s="6" t="s">
        <v>2763</v>
      </c>
    </row>
    <row r="229" spans="1:1" x14ac:dyDescent="0.3">
      <c r="A229" s="6" t="s">
        <v>2764</v>
      </c>
    </row>
    <row r="230" spans="1:1" x14ac:dyDescent="0.3">
      <c r="A230" s="6" t="s">
        <v>2765</v>
      </c>
    </row>
    <row r="231" spans="1:1" x14ac:dyDescent="0.3">
      <c r="A231" s="6" t="s">
        <v>2766</v>
      </c>
    </row>
    <row r="232" spans="1:1" x14ac:dyDescent="0.3">
      <c r="A232" s="6" t="s">
        <v>2767</v>
      </c>
    </row>
    <row r="233" spans="1:1" x14ac:dyDescent="0.3">
      <c r="A233" s="6" t="s">
        <v>2768</v>
      </c>
    </row>
    <row r="234" spans="1:1" x14ac:dyDescent="0.3">
      <c r="A234" s="6" t="s">
        <v>2769</v>
      </c>
    </row>
    <row r="235" spans="1:1" x14ac:dyDescent="0.3">
      <c r="A235" s="6" t="s">
        <v>2770</v>
      </c>
    </row>
    <row r="236" spans="1:1" x14ac:dyDescent="0.3">
      <c r="A236" s="6" t="s">
        <v>2771</v>
      </c>
    </row>
    <row r="237" spans="1:1" x14ac:dyDescent="0.3">
      <c r="A237" s="6" t="s">
        <v>2772</v>
      </c>
    </row>
    <row r="238" spans="1:1" x14ac:dyDescent="0.3">
      <c r="A238" s="6" t="s">
        <v>2773</v>
      </c>
    </row>
    <row r="239" spans="1:1" x14ac:dyDescent="0.3">
      <c r="A239" s="6" t="s">
        <v>2774</v>
      </c>
    </row>
    <row r="240" spans="1:1" x14ac:dyDescent="0.3">
      <c r="A240" s="6" t="s">
        <v>2775</v>
      </c>
    </row>
    <row r="241" spans="1:1" x14ac:dyDescent="0.3">
      <c r="A241" s="6" t="s">
        <v>2776</v>
      </c>
    </row>
    <row r="242" spans="1:1" x14ac:dyDescent="0.3">
      <c r="A242" s="6" t="s">
        <v>2777</v>
      </c>
    </row>
    <row r="243" spans="1:1" x14ac:dyDescent="0.3">
      <c r="A243" s="6" t="s">
        <v>2778</v>
      </c>
    </row>
    <row r="244" spans="1:1" x14ac:dyDescent="0.3">
      <c r="A244" s="6" t="s">
        <v>2779</v>
      </c>
    </row>
    <row r="245" spans="1:1" x14ac:dyDescent="0.3">
      <c r="A245" s="6" t="s">
        <v>2780</v>
      </c>
    </row>
    <row r="246" spans="1:1" x14ac:dyDescent="0.3">
      <c r="A246" s="6" t="s">
        <v>2781</v>
      </c>
    </row>
    <row r="247" spans="1:1" x14ac:dyDescent="0.3">
      <c r="A247" s="6" t="s">
        <v>2782</v>
      </c>
    </row>
    <row r="248" spans="1:1" x14ac:dyDescent="0.3">
      <c r="A248" s="6" t="s">
        <v>2783</v>
      </c>
    </row>
    <row r="249" spans="1:1" x14ac:dyDescent="0.3">
      <c r="A249" s="6" t="s">
        <v>2784</v>
      </c>
    </row>
    <row r="250" spans="1:1" x14ac:dyDescent="0.3">
      <c r="A250" s="6" t="s">
        <v>2785</v>
      </c>
    </row>
    <row r="251" spans="1:1" x14ac:dyDescent="0.3">
      <c r="A251" s="6" t="s">
        <v>2786</v>
      </c>
    </row>
    <row r="252" spans="1:1" x14ac:dyDescent="0.3">
      <c r="A252" s="6" t="s">
        <v>2787</v>
      </c>
    </row>
    <row r="253" spans="1:1" x14ac:dyDescent="0.3">
      <c r="A253" s="6" t="s">
        <v>2788</v>
      </c>
    </row>
    <row r="254" spans="1:1" x14ac:dyDescent="0.3">
      <c r="A254" s="6" t="s">
        <v>2789</v>
      </c>
    </row>
    <row r="255" spans="1:1" x14ac:dyDescent="0.3">
      <c r="A255" s="6" t="s">
        <v>2790</v>
      </c>
    </row>
    <row r="256" spans="1:1" x14ac:dyDescent="0.3">
      <c r="A256" s="6" t="s">
        <v>2791</v>
      </c>
    </row>
    <row r="257" spans="1:1" x14ac:dyDescent="0.3">
      <c r="A257" s="6" t="s">
        <v>2792</v>
      </c>
    </row>
    <row r="258" spans="1:1" x14ac:dyDescent="0.3">
      <c r="A258" s="6" t="s">
        <v>2793</v>
      </c>
    </row>
    <row r="259" spans="1:1" x14ac:dyDescent="0.3">
      <c r="A259" s="6" t="s">
        <v>2794</v>
      </c>
    </row>
    <row r="260" spans="1:1" x14ac:dyDescent="0.3">
      <c r="A260" s="6" t="s">
        <v>2795</v>
      </c>
    </row>
    <row r="261" spans="1:1" x14ac:dyDescent="0.3">
      <c r="A261" s="6" t="s">
        <v>2796</v>
      </c>
    </row>
    <row r="262" spans="1:1" x14ac:dyDescent="0.3">
      <c r="A262" s="6" t="s">
        <v>2797</v>
      </c>
    </row>
    <row r="263" spans="1:1" x14ac:dyDescent="0.3">
      <c r="A263" s="6" t="s">
        <v>2798</v>
      </c>
    </row>
    <row r="264" spans="1:1" x14ac:dyDescent="0.3">
      <c r="A264" s="6" t="s">
        <v>2799</v>
      </c>
    </row>
    <row r="265" spans="1:1" x14ac:dyDescent="0.3">
      <c r="A265" s="6" t="s">
        <v>2800</v>
      </c>
    </row>
    <row r="266" spans="1:1" x14ac:dyDescent="0.3">
      <c r="A266" s="6" t="s">
        <v>2801</v>
      </c>
    </row>
    <row r="267" spans="1:1" x14ac:dyDescent="0.3">
      <c r="A267" s="6" t="s">
        <v>2802</v>
      </c>
    </row>
    <row r="268" spans="1:1" x14ac:dyDescent="0.3">
      <c r="A268" s="6" t="s">
        <v>2803</v>
      </c>
    </row>
    <row r="269" spans="1:1" x14ac:dyDescent="0.3">
      <c r="A269" s="6" t="s">
        <v>2804</v>
      </c>
    </row>
    <row r="270" spans="1:1" x14ac:dyDescent="0.3">
      <c r="A270" s="6" t="s">
        <v>2805</v>
      </c>
    </row>
    <row r="271" spans="1:1" x14ac:dyDescent="0.3">
      <c r="A271" s="6" t="s">
        <v>2806</v>
      </c>
    </row>
    <row r="272" spans="1:1" x14ac:dyDescent="0.3">
      <c r="A272" s="6" t="s">
        <v>2807</v>
      </c>
    </row>
    <row r="273" spans="1:1" x14ac:dyDescent="0.3">
      <c r="A273" s="6" t="s">
        <v>2808</v>
      </c>
    </row>
    <row r="274" spans="1:1" x14ac:dyDescent="0.3">
      <c r="A274" s="6" t="s">
        <v>2809</v>
      </c>
    </row>
    <row r="275" spans="1:1" x14ac:dyDescent="0.3">
      <c r="A275" s="6" t="s">
        <v>2810</v>
      </c>
    </row>
    <row r="276" spans="1:1" x14ac:dyDescent="0.3">
      <c r="A276" s="6" t="s">
        <v>2811</v>
      </c>
    </row>
    <row r="277" spans="1:1" x14ac:dyDescent="0.3">
      <c r="A277" s="6" t="s">
        <v>2812</v>
      </c>
    </row>
    <row r="278" spans="1:1" x14ac:dyDescent="0.3">
      <c r="A278" s="6" t="s">
        <v>2813</v>
      </c>
    </row>
    <row r="279" spans="1:1" x14ac:dyDescent="0.3">
      <c r="A279" s="6" t="s">
        <v>2814</v>
      </c>
    </row>
    <row r="280" spans="1:1" x14ac:dyDescent="0.3">
      <c r="A280" s="6" t="s">
        <v>2815</v>
      </c>
    </row>
    <row r="281" spans="1:1" x14ac:dyDescent="0.3">
      <c r="A281" s="6" t="s">
        <v>2816</v>
      </c>
    </row>
    <row r="282" spans="1:1" x14ac:dyDescent="0.3">
      <c r="A282" s="6" t="s">
        <v>2817</v>
      </c>
    </row>
    <row r="283" spans="1:1" x14ac:dyDescent="0.3">
      <c r="A283" s="6" t="s">
        <v>2818</v>
      </c>
    </row>
    <row r="284" spans="1:1" x14ac:dyDescent="0.3">
      <c r="A284" s="6" t="s">
        <v>2819</v>
      </c>
    </row>
    <row r="285" spans="1:1" x14ac:dyDescent="0.3">
      <c r="A285" s="6" t="s">
        <v>2820</v>
      </c>
    </row>
    <row r="286" spans="1:1" x14ac:dyDescent="0.3">
      <c r="A286" s="6" t="s">
        <v>2821</v>
      </c>
    </row>
    <row r="287" spans="1:1" x14ac:dyDescent="0.3">
      <c r="A287" s="6" t="s">
        <v>2822</v>
      </c>
    </row>
    <row r="288" spans="1:1" x14ac:dyDescent="0.3">
      <c r="A288" s="6" t="s">
        <v>2823</v>
      </c>
    </row>
    <row r="289" spans="1:1" x14ac:dyDescent="0.3">
      <c r="A289" s="6" t="s">
        <v>2824</v>
      </c>
    </row>
    <row r="290" spans="1:1" x14ac:dyDescent="0.3">
      <c r="A290" s="6" t="s">
        <v>2825</v>
      </c>
    </row>
    <row r="291" spans="1:1" x14ac:dyDescent="0.3">
      <c r="A291" s="6" t="s">
        <v>2826</v>
      </c>
    </row>
    <row r="292" spans="1:1" x14ac:dyDescent="0.3">
      <c r="A292" s="6" t="s">
        <v>2827</v>
      </c>
    </row>
    <row r="293" spans="1:1" x14ac:dyDescent="0.3">
      <c r="A293" s="6" t="s">
        <v>2828</v>
      </c>
    </row>
    <row r="294" spans="1:1" x14ac:dyDescent="0.3">
      <c r="A294" s="6" t="s">
        <v>2829</v>
      </c>
    </row>
    <row r="295" spans="1:1" x14ac:dyDescent="0.3">
      <c r="A295" s="6" t="s">
        <v>2830</v>
      </c>
    </row>
    <row r="296" spans="1:1" x14ac:dyDescent="0.3">
      <c r="A296" s="6" t="s">
        <v>2831</v>
      </c>
    </row>
    <row r="297" spans="1:1" x14ac:dyDescent="0.3">
      <c r="A297" s="6" t="s">
        <v>2832</v>
      </c>
    </row>
    <row r="298" spans="1:1" x14ac:dyDescent="0.3">
      <c r="A298" s="6" t="s">
        <v>2833</v>
      </c>
    </row>
    <row r="299" spans="1:1" x14ac:dyDescent="0.3">
      <c r="A299" s="6" t="s">
        <v>2834</v>
      </c>
    </row>
    <row r="300" spans="1:1" x14ac:dyDescent="0.3">
      <c r="A300" s="6" t="s">
        <v>2835</v>
      </c>
    </row>
    <row r="301" spans="1:1" x14ac:dyDescent="0.3">
      <c r="A301" s="6" t="s">
        <v>2836</v>
      </c>
    </row>
    <row r="302" spans="1:1" x14ac:dyDescent="0.3">
      <c r="A302" s="6" t="s">
        <v>2837</v>
      </c>
    </row>
    <row r="303" spans="1:1" x14ac:dyDescent="0.3">
      <c r="A303" s="6" t="s">
        <v>2838</v>
      </c>
    </row>
    <row r="304" spans="1:1" x14ac:dyDescent="0.3">
      <c r="A304" s="6" t="s">
        <v>2839</v>
      </c>
    </row>
    <row r="305" spans="1:1" x14ac:dyDescent="0.3">
      <c r="A305" s="6" t="s">
        <v>2840</v>
      </c>
    </row>
    <row r="306" spans="1:1" x14ac:dyDescent="0.3">
      <c r="A306" s="6" t="s">
        <v>2841</v>
      </c>
    </row>
    <row r="307" spans="1:1" x14ac:dyDescent="0.3">
      <c r="A307" s="6" t="s">
        <v>2842</v>
      </c>
    </row>
    <row r="308" spans="1:1" x14ac:dyDescent="0.3">
      <c r="A308" s="6" t="s">
        <v>2843</v>
      </c>
    </row>
    <row r="309" spans="1:1" x14ac:dyDescent="0.3">
      <c r="A309" s="6" t="s">
        <v>2844</v>
      </c>
    </row>
    <row r="310" spans="1:1" x14ac:dyDescent="0.3">
      <c r="A310" s="6" t="s">
        <v>2845</v>
      </c>
    </row>
    <row r="311" spans="1:1" x14ac:dyDescent="0.3">
      <c r="A311" s="6" t="s">
        <v>2846</v>
      </c>
    </row>
    <row r="312" spans="1:1" x14ac:dyDescent="0.3">
      <c r="A312" s="6" t="s">
        <v>2847</v>
      </c>
    </row>
    <row r="313" spans="1:1" x14ac:dyDescent="0.3">
      <c r="A313" s="6" t="s">
        <v>2848</v>
      </c>
    </row>
    <row r="314" spans="1:1" x14ac:dyDescent="0.3">
      <c r="A314" s="6" t="s">
        <v>2849</v>
      </c>
    </row>
    <row r="315" spans="1:1" x14ac:dyDescent="0.3">
      <c r="A315" s="6" t="s">
        <v>2850</v>
      </c>
    </row>
    <row r="316" spans="1:1" x14ac:dyDescent="0.3">
      <c r="A316" s="6" t="s">
        <v>2851</v>
      </c>
    </row>
    <row r="317" spans="1:1" x14ac:dyDescent="0.3">
      <c r="A317" s="6" t="s">
        <v>2852</v>
      </c>
    </row>
    <row r="318" spans="1:1" x14ac:dyDescent="0.3">
      <c r="A318" s="6" t="s">
        <v>2853</v>
      </c>
    </row>
    <row r="319" spans="1:1" x14ac:dyDescent="0.3">
      <c r="A319" s="6" t="s">
        <v>2854</v>
      </c>
    </row>
    <row r="320" spans="1:1" x14ac:dyDescent="0.3">
      <c r="A320" s="6" t="s">
        <v>2855</v>
      </c>
    </row>
    <row r="321" spans="1:1" x14ac:dyDescent="0.3">
      <c r="A321" s="6" t="s">
        <v>2856</v>
      </c>
    </row>
    <row r="322" spans="1:1" x14ac:dyDescent="0.3">
      <c r="A322" s="6" t="s">
        <v>2857</v>
      </c>
    </row>
    <row r="323" spans="1:1" x14ac:dyDescent="0.3">
      <c r="A323" s="6" t="s">
        <v>2858</v>
      </c>
    </row>
    <row r="324" spans="1:1" x14ac:dyDescent="0.3">
      <c r="A324" s="6" t="s">
        <v>2859</v>
      </c>
    </row>
    <row r="325" spans="1:1" x14ac:dyDescent="0.3">
      <c r="A325" s="6" t="s">
        <v>2860</v>
      </c>
    </row>
    <row r="326" spans="1:1" x14ac:dyDescent="0.3">
      <c r="A326" s="6" t="s">
        <v>2861</v>
      </c>
    </row>
    <row r="327" spans="1:1" x14ac:dyDescent="0.3">
      <c r="A327" s="6" t="s">
        <v>2862</v>
      </c>
    </row>
    <row r="328" spans="1:1" x14ac:dyDescent="0.3">
      <c r="A328" s="6" t="s">
        <v>2863</v>
      </c>
    </row>
    <row r="329" spans="1:1" x14ac:dyDescent="0.3">
      <c r="A329" s="6" t="s">
        <v>2864</v>
      </c>
    </row>
    <row r="330" spans="1:1" x14ac:dyDescent="0.3">
      <c r="A330" s="6" t="s">
        <v>2865</v>
      </c>
    </row>
    <row r="331" spans="1:1" x14ac:dyDescent="0.3">
      <c r="A331" s="6" t="s">
        <v>2866</v>
      </c>
    </row>
    <row r="332" spans="1:1" x14ac:dyDescent="0.3">
      <c r="A332" s="6" t="s">
        <v>2867</v>
      </c>
    </row>
    <row r="333" spans="1:1" x14ac:dyDescent="0.3">
      <c r="A333" s="6" t="s">
        <v>2868</v>
      </c>
    </row>
    <row r="334" spans="1:1" x14ac:dyDescent="0.3">
      <c r="A334" s="6" t="s">
        <v>2869</v>
      </c>
    </row>
    <row r="335" spans="1:1" x14ac:dyDescent="0.3">
      <c r="A335" s="6" t="s">
        <v>2870</v>
      </c>
    </row>
    <row r="336" spans="1:1" x14ac:dyDescent="0.3">
      <c r="A336" s="6" t="s">
        <v>2871</v>
      </c>
    </row>
    <row r="337" spans="1:1" x14ac:dyDescent="0.3">
      <c r="A337" s="6" t="s">
        <v>2872</v>
      </c>
    </row>
    <row r="338" spans="1:1" x14ac:dyDescent="0.3">
      <c r="A338" s="6" t="s">
        <v>2873</v>
      </c>
    </row>
    <row r="339" spans="1:1" x14ac:dyDescent="0.3">
      <c r="A339" s="6" t="s">
        <v>2874</v>
      </c>
    </row>
    <row r="340" spans="1:1" x14ac:dyDescent="0.3">
      <c r="A340" s="6" t="s">
        <v>2875</v>
      </c>
    </row>
    <row r="341" spans="1:1" x14ac:dyDescent="0.3">
      <c r="A341" s="6" t="s">
        <v>2876</v>
      </c>
    </row>
    <row r="342" spans="1:1" x14ac:dyDescent="0.3">
      <c r="A342" s="6" t="s">
        <v>2877</v>
      </c>
    </row>
    <row r="343" spans="1:1" x14ac:dyDescent="0.3">
      <c r="A343" s="6" t="s">
        <v>2878</v>
      </c>
    </row>
    <row r="344" spans="1:1" x14ac:dyDescent="0.3">
      <c r="A344" s="6" t="s">
        <v>2879</v>
      </c>
    </row>
    <row r="345" spans="1:1" x14ac:dyDescent="0.3">
      <c r="A345" s="6" t="s">
        <v>2880</v>
      </c>
    </row>
    <row r="346" spans="1:1" x14ac:dyDescent="0.3">
      <c r="A346" s="6" t="s">
        <v>2881</v>
      </c>
    </row>
    <row r="347" spans="1:1" x14ac:dyDescent="0.3">
      <c r="A347" s="6" t="s">
        <v>2882</v>
      </c>
    </row>
    <row r="348" spans="1:1" x14ac:dyDescent="0.3">
      <c r="A348" s="6" t="s">
        <v>2883</v>
      </c>
    </row>
    <row r="349" spans="1:1" x14ac:dyDescent="0.3">
      <c r="A349" s="6" t="s">
        <v>2884</v>
      </c>
    </row>
    <row r="350" spans="1:1" x14ac:dyDescent="0.3">
      <c r="A350" s="6" t="s">
        <v>2885</v>
      </c>
    </row>
    <row r="351" spans="1:1" x14ac:dyDescent="0.3">
      <c r="A351" s="6" t="s">
        <v>2886</v>
      </c>
    </row>
    <row r="352" spans="1:1" x14ac:dyDescent="0.3">
      <c r="A352" s="6" t="s">
        <v>2887</v>
      </c>
    </row>
    <row r="353" spans="1:1" x14ac:dyDescent="0.3">
      <c r="A353" s="6" t="s">
        <v>2888</v>
      </c>
    </row>
    <row r="354" spans="1:1" x14ac:dyDescent="0.3">
      <c r="A354" s="6" t="s">
        <v>2889</v>
      </c>
    </row>
    <row r="355" spans="1:1" x14ac:dyDescent="0.3">
      <c r="A355" s="6" t="s">
        <v>2890</v>
      </c>
    </row>
    <row r="356" spans="1:1" x14ac:dyDescent="0.3">
      <c r="A356" s="6" t="s">
        <v>2891</v>
      </c>
    </row>
    <row r="357" spans="1:1" x14ac:dyDescent="0.3">
      <c r="A357" s="6" t="s">
        <v>2892</v>
      </c>
    </row>
    <row r="358" spans="1:1" x14ac:dyDescent="0.3">
      <c r="A358" s="6" t="s">
        <v>2893</v>
      </c>
    </row>
    <row r="359" spans="1:1" x14ac:dyDescent="0.3">
      <c r="A359" s="6" t="s">
        <v>2894</v>
      </c>
    </row>
    <row r="360" spans="1:1" x14ac:dyDescent="0.3">
      <c r="A360" s="6" t="s">
        <v>2895</v>
      </c>
    </row>
    <row r="361" spans="1:1" x14ac:dyDescent="0.3">
      <c r="A361" s="6" t="s">
        <v>2896</v>
      </c>
    </row>
    <row r="362" spans="1:1" x14ac:dyDescent="0.3">
      <c r="A362" s="6" t="s">
        <v>2897</v>
      </c>
    </row>
    <row r="363" spans="1:1" x14ac:dyDescent="0.3">
      <c r="A363" s="6" t="s">
        <v>2898</v>
      </c>
    </row>
    <row r="364" spans="1:1" x14ac:dyDescent="0.3">
      <c r="A364" s="6" t="s">
        <v>2899</v>
      </c>
    </row>
    <row r="365" spans="1:1" x14ac:dyDescent="0.3">
      <c r="A365" s="6" t="s">
        <v>2900</v>
      </c>
    </row>
    <row r="366" spans="1:1" x14ac:dyDescent="0.3">
      <c r="A366" s="6" t="s">
        <v>2901</v>
      </c>
    </row>
    <row r="367" spans="1:1" x14ac:dyDescent="0.3">
      <c r="A367" s="6" t="s">
        <v>2902</v>
      </c>
    </row>
    <row r="368" spans="1:1" x14ac:dyDescent="0.3">
      <c r="A368" s="6" t="s">
        <v>2903</v>
      </c>
    </row>
    <row r="369" spans="1:1" x14ac:dyDescent="0.3">
      <c r="A369" s="6" t="s">
        <v>2904</v>
      </c>
    </row>
    <row r="370" spans="1:1" x14ac:dyDescent="0.3">
      <c r="A370" s="6" t="s">
        <v>2905</v>
      </c>
    </row>
    <row r="371" spans="1:1" x14ac:dyDescent="0.3">
      <c r="A371" s="6" t="s">
        <v>2906</v>
      </c>
    </row>
    <row r="372" spans="1:1" x14ac:dyDescent="0.3">
      <c r="A372" s="6" t="s">
        <v>2907</v>
      </c>
    </row>
    <row r="373" spans="1:1" x14ac:dyDescent="0.3">
      <c r="A373" s="6" t="s">
        <v>2908</v>
      </c>
    </row>
    <row r="374" spans="1:1" x14ac:dyDescent="0.3">
      <c r="A374" s="6" t="s">
        <v>2909</v>
      </c>
    </row>
    <row r="375" spans="1:1" x14ac:dyDescent="0.3">
      <c r="A375" s="6" t="s">
        <v>2910</v>
      </c>
    </row>
    <row r="376" spans="1:1" x14ac:dyDescent="0.3">
      <c r="A376" s="6" t="s">
        <v>2911</v>
      </c>
    </row>
    <row r="377" spans="1:1" x14ac:dyDescent="0.3">
      <c r="A377" s="6" t="s">
        <v>2912</v>
      </c>
    </row>
    <row r="378" spans="1:1" x14ac:dyDescent="0.3">
      <c r="A378" s="6" t="s">
        <v>2913</v>
      </c>
    </row>
    <row r="379" spans="1:1" x14ac:dyDescent="0.3">
      <c r="A379" s="6" t="s">
        <v>2914</v>
      </c>
    </row>
    <row r="380" spans="1:1" x14ac:dyDescent="0.3">
      <c r="A380" s="6" t="s">
        <v>2915</v>
      </c>
    </row>
    <row r="381" spans="1:1" x14ac:dyDescent="0.3">
      <c r="A381" s="6" t="s">
        <v>2916</v>
      </c>
    </row>
    <row r="382" spans="1:1" x14ac:dyDescent="0.3">
      <c r="A382" s="6" t="s">
        <v>2917</v>
      </c>
    </row>
    <row r="383" spans="1:1" x14ac:dyDescent="0.3">
      <c r="A383" s="6" t="s">
        <v>2918</v>
      </c>
    </row>
    <row r="384" spans="1:1" x14ac:dyDescent="0.3">
      <c r="A384" s="6" t="s">
        <v>2919</v>
      </c>
    </row>
    <row r="385" spans="1:1" x14ac:dyDescent="0.3">
      <c r="A385" s="6" t="s">
        <v>2920</v>
      </c>
    </row>
    <row r="386" spans="1:1" x14ac:dyDescent="0.3">
      <c r="A386" s="6" t="s">
        <v>2921</v>
      </c>
    </row>
    <row r="387" spans="1:1" x14ac:dyDescent="0.3">
      <c r="A387" s="6" t="s">
        <v>2922</v>
      </c>
    </row>
    <row r="388" spans="1:1" x14ac:dyDescent="0.3">
      <c r="A388" s="6" t="s">
        <v>2923</v>
      </c>
    </row>
    <row r="389" spans="1:1" x14ac:dyDescent="0.3">
      <c r="A389" s="6" t="s">
        <v>2924</v>
      </c>
    </row>
    <row r="390" spans="1:1" x14ac:dyDescent="0.3">
      <c r="A390" s="6" t="s">
        <v>2925</v>
      </c>
    </row>
    <row r="391" spans="1:1" x14ac:dyDescent="0.3">
      <c r="A391" s="6" t="s">
        <v>2926</v>
      </c>
    </row>
    <row r="392" spans="1:1" x14ac:dyDescent="0.3">
      <c r="A392" s="6" t="s">
        <v>2927</v>
      </c>
    </row>
    <row r="393" spans="1:1" x14ac:dyDescent="0.3">
      <c r="A393" s="6" t="s">
        <v>2928</v>
      </c>
    </row>
    <row r="394" spans="1:1" x14ac:dyDescent="0.3">
      <c r="A394" s="6" t="s">
        <v>2929</v>
      </c>
    </row>
    <row r="395" spans="1:1" x14ac:dyDescent="0.3">
      <c r="A395" s="6" t="s">
        <v>2930</v>
      </c>
    </row>
    <row r="396" spans="1:1" x14ac:dyDescent="0.3">
      <c r="A396" s="6" t="s">
        <v>2931</v>
      </c>
    </row>
    <row r="397" spans="1:1" x14ac:dyDescent="0.3">
      <c r="A397" s="6" t="s">
        <v>2932</v>
      </c>
    </row>
    <row r="398" spans="1:1" x14ac:dyDescent="0.3">
      <c r="A398" s="6" t="s">
        <v>2933</v>
      </c>
    </row>
    <row r="399" spans="1:1" x14ac:dyDescent="0.3">
      <c r="A399" s="6" t="s">
        <v>2934</v>
      </c>
    </row>
    <row r="400" spans="1:1" x14ac:dyDescent="0.3">
      <c r="A400" s="6" t="s">
        <v>2935</v>
      </c>
    </row>
    <row r="401" spans="1:1" x14ac:dyDescent="0.3">
      <c r="A401" s="6" t="s">
        <v>2936</v>
      </c>
    </row>
    <row r="402" spans="1:1" x14ac:dyDescent="0.3">
      <c r="A402" s="6" t="s">
        <v>2937</v>
      </c>
    </row>
    <row r="403" spans="1:1" x14ac:dyDescent="0.3">
      <c r="A403" s="6" t="s">
        <v>2938</v>
      </c>
    </row>
    <row r="404" spans="1:1" ht="83.4" x14ac:dyDescent="0.3">
      <c r="A404" s="6" t="s">
        <v>2939</v>
      </c>
    </row>
    <row r="405" spans="1:1" x14ac:dyDescent="0.3">
      <c r="A405" s="6" t="s">
        <v>2940</v>
      </c>
    </row>
    <row r="406" spans="1:1" x14ac:dyDescent="0.3">
      <c r="A406" s="6" t="s">
        <v>2941</v>
      </c>
    </row>
    <row r="407" spans="1:1" x14ac:dyDescent="0.3">
      <c r="A407" s="6" t="s">
        <v>2942</v>
      </c>
    </row>
    <row r="408" spans="1:1" x14ac:dyDescent="0.3">
      <c r="A408" s="6" t="s">
        <v>2943</v>
      </c>
    </row>
    <row r="409" spans="1:1" x14ac:dyDescent="0.3">
      <c r="A409" s="6" t="s">
        <v>2944</v>
      </c>
    </row>
    <row r="410" spans="1:1" x14ac:dyDescent="0.3">
      <c r="A410" s="6" t="s">
        <v>2945</v>
      </c>
    </row>
    <row r="411" spans="1:1" x14ac:dyDescent="0.3">
      <c r="A411" s="6" t="s">
        <v>2946</v>
      </c>
    </row>
    <row r="412" spans="1:1" x14ac:dyDescent="0.3">
      <c r="A412" s="6" t="s">
        <v>2947</v>
      </c>
    </row>
    <row r="413" spans="1:1" x14ac:dyDescent="0.3">
      <c r="A413" s="6" t="s">
        <v>2948</v>
      </c>
    </row>
    <row r="414" spans="1:1" x14ac:dyDescent="0.3">
      <c r="A414" s="6" t="s">
        <v>2949</v>
      </c>
    </row>
    <row r="415" spans="1:1" x14ac:dyDescent="0.3">
      <c r="A415" s="6" t="s">
        <v>2950</v>
      </c>
    </row>
    <row r="416" spans="1:1" x14ac:dyDescent="0.3">
      <c r="A416" s="6" t="s">
        <v>2951</v>
      </c>
    </row>
    <row r="417" spans="1:1" x14ac:dyDescent="0.3">
      <c r="A417" s="6" t="s">
        <v>2952</v>
      </c>
    </row>
    <row r="418" spans="1:1" x14ac:dyDescent="0.3">
      <c r="A418" s="6" t="s">
        <v>2953</v>
      </c>
    </row>
    <row r="419" spans="1:1" x14ac:dyDescent="0.3">
      <c r="A419" s="6" t="s">
        <v>2954</v>
      </c>
    </row>
    <row r="420" spans="1:1" x14ac:dyDescent="0.3">
      <c r="A420" s="6" t="s">
        <v>2955</v>
      </c>
    </row>
    <row r="421" spans="1:1" x14ac:dyDescent="0.3">
      <c r="A421" s="6" t="s">
        <v>2956</v>
      </c>
    </row>
    <row r="422" spans="1:1" x14ac:dyDescent="0.3">
      <c r="A422" s="6" t="s">
        <v>2957</v>
      </c>
    </row>
    <row r="423" spans="1:1" x14ac:dyDescent="0.3">
      <c r="A423" s="6" t="s">
        <v>2958</v>
      </c>
    </row>
    <row r="424" spans="1:1" x14ac:dyDescent="0.3">
      <c r="A424" s="6" t="s">
        <v>2959</v>
      </c>
    </row>
    <row r="425" spans="1:1" x14ac:dyDescent="0.3">
      <c r="A425" s="6" t="s">
        <v>2960</v>
      </c>
    </row>
    <row r="426" spans="1:1" x14ac:dyDescent="0.3">
      <c r="A426" s="6" t="s">
        <v>2961</v>
      </c>
    </row>
    <row r="427" spans="1:1" x14ac:dyDescent="0.3">
      <c r="A427" s="6" t="s">
        <v>2962</v>
      </c>
    </row>
    <row r="428" spans="1:1" x14ac:dyDescent="0.3">
      <c r="A428" s="6" t="s">
        <v>2963</v>
      </c>
    </row>
    <row r="429" spans="1:1" x14ac:dyDescent="0.3">
      <c r="A429" s="6" t="s">
        <v>2964</v>
      </c>
    </row>
    <row r="430" spans="1:1" x14ac:dyDescent="0.3">
      <c r="A430" s="6" t="s">
        <v>2965</v>
      </c>
    </row>
    <row r="431" spans="1:1" x14ac:dyDescent="0.3">
      <c r="A431" s="6" t="s">
        <v>2966</v>
      </c>
    </row>
    <row r="432" spans="1:1" x14ac:dyDescent="0.3">
      <c r="A432" s="6" t="s">
        <v>2967</v>
      </c>
    </row>
    <row r="433" spans="1:1" x14ac:dyDescent="0.3">
      <c r="A433" s="6" t="s">
        <v>2968</v>
      </c>
    </row>
    <row r="434" spans="1:1" x14ac:dyDescent="0.3">
      <c r="A434" s="6" t="s">
        <v>2969</v>
      </c>
    </row>
    <row r="435" spans="1:1" x14ac:dyDescent="0.3">
      <c r="A435" s="6" t="s">
        <v>2970</v>
      </c>
    </row>
    <row r="436" spans="1:1" x14ac:dyDescent="0.3">
      <c r="A436" s="6" t="s">
        <v>2971</v>
      </c>
    </row>
    <row r="437" spans="1:1" x14ac:dyDescent="0.3">
      <c r="A437" s="6" t="s">
        <v>2972</v>
      </c>
    </row>
    <row r="438" spans="1:1" x14ac:dyDescent="0.3">
      <c r="A438" s="6" t="s">
        <v>2973</v>
      </c>
    </row>
    <row r="439" spans="1:1" x14ac:dyDescent="0.3">
      <c r="A439" s="6" t="s">
        <v>2974</v>
      </c>
    </row>
    <row r="440" spans="1:1" x14ac:dyDescent="0.3">
      <c r="A440" s="6" t="s">
        <v>2975</v>
      </c>
    </row>
    <row r="441" spans="1:1" x14ac:dyDescent="0.3">
      <c r="A441" s="6" t="s">
        <v>2976</v>
      </c>
    </row>
    <row r="442" spans="1:1" x14ac:dyDescent="0.3">
      <c r="A442" s="6" t="s">
        <v>2977</v>
      </c>
    </row>
    <row r="443" spans="1:1" x14ac:dyDescent="0.3">
      <c r="A443" s="6" t="s">
        <v>2978</v>
      </c>
    </row>
    <row r="444" spans="1:1" x14ac:dyDescent="0.3">
      <c r="A444" s="6" t="s">
        <v>2979</v>
      </c>
    </row>
    <row r="445" spans="1:1" x14ac:dyDescent="0.3">
      <c r="A445" s="6" t="s">
        <v>2980</v>
      </c>
    </row>
    <row r="446" spans="1:1" x14ac:dyDescent="0.3">
      <c r="A446" s="6" t="s">
        <v>2981</v>
      </c>
    </row>
    <row r="447" spans="1:1" x14ac:dyDescent="0.3">
      <c r="A447" s="6" t="s">
        <v>2982</v>
      </c>
    </row>
    <row r="448" spans="1:1" x14ac:dyDescent="0.3">
      <c r="A448" s="6" t="s">
        <v>2983</v>
      </c>
    </row>
    <row r="449" spans="1:1" x14ac:dyDescent="0.3">
      <c r="A449" s="6" t="s">
        <v>2984</v>
      </c>
    </row>
    <row r="450" spans="1:1" x14ac:dyDescent="0.3">
      <c r="A450" s="6" t="s">
        <v>2985</v>
      </c>
    </row>
    <row r="451" spans="1:1" x14ac:dyDescent="0.3">
      <c r="A451" s="6" t="s">
        <v>2986</v>
      </c>
    </row>
    <row r="452" spans="1:1" x14ac:dyDescent="0.3">
      <c r="A452" s="6" t="s">
        <v>2987</v>
      </c>
    </row>
    <row r="453" spans="1:1" x14ac:dyDescent="0.3">
      <c r="A453" s="6" t="s">
        <v>2988</v>
      </c>
    </row>
    <row r="454" spans="1:1" x14ac:dyDescent="0.3">
      <c r="A454" s="6" t="s">
        <v>2989</v>
      </c>
    </row>
    <row r="455" spans="1:1" x14ac:dyDescent="0.3">
      <c r="A455" s="6" t="s">
        <v>2990</v>
      </c>
    </row>
    <row r="456" spans="1:1" x14ac:dyDescent="0.3">
      <c r="A456" s="6" t="s">
        <v>2991</v>
      </c>
    </row>
    <row r="457" spans="1:1" x14ac:dyDescent="0.3">
      <c r="A457" s="6" t="s">
        <v>2992</v>
      </c>
    </row>
    <row r="458" spans="1:1" x14ac:dyDescent="0.3">
      <c r="A458" s="6" t="s">
        <v>2993</v>
      </c>
    </row>
    <row r="459" spans="1:1" x14ac:dyDescent="0.3">
      <c r="A459" s="6" t="s">
        <v>2994</v>
      </c>
    </row>
    <row r="460" spans="1:1" x14ac:dyDescent="0.3">
      <c r="A460" s="6" t="s">
        <v>2995</v>
      </c>
    </row>
    <row r="461" spans="1:1" x14ac:dyDescent="0.3">
      <c r="A461" s="6" t="s">
        <v>2996</v>
      </c>
    </row>
    <row r="462" spans="1:1" x14ac:dyDescent="0.3">
      <c r="A462" s="6" t="s">
        <v>2997</v>
      </c>
    </row>
    <row r="463" spans="1:1" x14ac:dyDescent="0.3">
      <c r="A463" s="6" t="s">
        <v>2998</v>
      </c>
    </row>
    <row r="464" spans="1:1" x14ac:dyDescent="0.3">
      <c r="A464" s="6" t="s">
        <v>2999</v>
      </c>
    </row>
    <row r="465" spans="1:1" x14ac:dyDescent="0.3">
      <c r="A465" s="6" t="s">
        <v>3000</v>
      </c>
    </row>
    <row r="466" spans="1:1" x14ac:dyDescent="0.3">
      <c r="A466" s="6" t="s">
        <v>3001</v>
      </c>
    </row>
    <row r="467" spans="1:1" x14ac:dyDescent="0.3">
      <c r="A467" s="6" t="s">
        <v>3002</v>
      </c>
    </row>
    <row r="468" spans="1:1" x14ac:dyDescent="0.3">
      <c r="A468" s="6" t="s">
        <v>3003</v>
      </c>
    </row>
    <row r="469" spans="1:1" x14ac:dyDescent="0.3">
      <c r="A469" s="6" t="s">
        <v>3004</v>
      </c>
    </row>
    <row r="470" spans="1:1" x14ac:dyDescent="0.3">
      <c r="A470" s="6" t="s">
        <v>3005</v>
      </c>
    </row>
    <row r="471" spans="1:1" x14ac:dyDescent="0.3">
      <c r="A471" s="6" t="s">
        <v>3006</v>
      </c>
    </row>
    <row r="472" spans="1:1" x14ac:dyDescent="0.3">
      <c r="A472" s="6" t="s">
        <v>3007</v>
      </c>
    </row>
    <row r="473" spans="1:1" x14ac:dyDescent="0.3">
      <c r="A473" s="6" t="s">
        <v>3008</v>
      </c>
    </row>
    <row r="474" spans="1:1" x14ac:dyDescent="0.3">
      <c r="A474" s="6" t="s">
        <v>3009</v>
      </c>
    </row>
    <row r="475" spans="1:1" x14ac:dyDescent="0.3">
      <c r="A475" s="6" t="s">
        <v>3010</v>
      </c>
    </row>
    <row r="476" spans="1:1" x14ac:dyDescent="0.3">
      <c r="A476" s="6" t="s">
        <v>3011</v>
      </c>
    </row>
    <row r="477" spans="1:1" x14ac:dyDescent="0.3">
      <c r="A477" s="6" t="s">
        <v>3012</v>
      </c>
    </row>
    <row r="478" spans="1:1" x14ac:dyDescent="0.3">
      <c r="A478" s="6" t="s">
        <v>3013</v>
      </c>
    </row>
    <row r="479" spans="1:1" x14ac:dyDescent="0.3">
      <c r="A479" s="6" t="s">
        <v>3014</v>
      </c>
    </row>
    <row r="480" spans="1:1" x14ac:dyDescent="0.3">
      <c r="A480" s="6" t="s">
        <v>3015</v>
      </c>
    </row>
    <row r="481" spans="1:1" x14ac:dyDescent="0.3">
      <c r="A481" s="6" t="s">
        <v>3016</v>
      </c>
    </row>
    <row r="482" spans="1:1" x14ac:dyDescent="0.3">
      <c r="A482" s="6" t="s">
        <v>3017</v>
      </c>
    </row>
    <row r="483" spans="1:1" x14ac:dyDescent="0.3">
      <c r="A483" s="6" t="s">
        <v>3018</v>
      </c>
    </row>
    <row r="484" spans="1:1" x14ac:dyDescent="0.3">
      <c r="A484" s="6" t="s">
        <v>3019</v>
      </c>
    </row>
    <row r="485" spans="1:1" x14ac:dyDescent="0.3">
      <c r="A485" s="6" t="s">
        <v>3020</v>
      </c>
    </row>
    <row r="486" spans="1:1" x14ac:dyDescent="0.3">
      <c r="A486" s="6" t="s">
        <v>3021</v>
      </c>
    </row>
    <row r="487" spans="1:1" x14ac:dyDescent="0.3">
      <c r="A487" s="6" t="s">
        <v>3022</v>
      </c>
    </row>
    <row r="488" spans="1:1" x14ac:dyDescent="0.3">
      <c r="A488" s="6" t="s">
        <v>3023</v>
      </c>
    </row>
    <row r="489" spans="1:1" x14ac:dyDescent="0.3">
      <c r="A489" s="6" t="s">
        <v>3024</v>
      </c>
    </row>
    <row r="490" spans="1:1" x14ac:dyDescent="0.3">
      <c r="A490" s="6" t="s">
        <v>3025</v>
      </c>
    </row>
    <row r="491" spans="1:1" x14ac:dyDescent="0.3">
      <c r="A491" s="6" t="s">
        <v>3026</v>
      </c>
    </row>
    <row r="492" spans="1:1" x14ac:dyDescent="0.3">
      <c r="A492" s="6" t="s">
        <v>3027</v>
      </c>
    </row>
    <row r="493" spans="1:1" x14ac:dyDescent="0.3">
      <c r="A493" s="6" t="s">
        <v>3028</v>
      </c>
    </row>
    <row r="494" spans="1:1" x14ac:dyDescent="0.3">
      <c r="A494" s="6" t="s">
        <v>3029</v>
      </c>
    </row>
    <row r="495" spans="1:1" x14ac:dyDescent="0.3">
      <c r="A495" s="6" t="s">
        <v>3030</v>
      </c>
    </row>
    <row r="496" spans="1:1" x14ac:dyDescent="0.3">
      <c r="A496" s="6"/>
    </row>
    <row r="497" spans="1:1" x14ac:dyDescent="0.3">
      <c r="A497" s="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0A1FF-3EE7-4AAE-A55C-B856049863EA}">
  <dimension ref="A1:F511"/>
  <sheetViews>
    <sheetView workbookViewId="0">
      <selection activeCell="G20" sqref="G20"/>
    </sheetView>
  </sheetViews>
  <sheetFormatPr defaultRowHeight="14.4" x14ac:dyDescent="0.3"/>
  <cols>
    <col min="1" max="1" width="19.5546875" customWidth="1"/>
    <col min="2" max="2" width="30.33203125" customWidth="1"/>
  </cols>
  <sheetData>
    <row r="1" spans="1:6" x14ac:dyDescent="0.3">
      <c r="A1" t="s">
        <v>3727</v>
      </c>
      <c r="B1" t="s">
        <v>3054</v>
      </c>
      <c r="C1" t="s">
        <v>3055</v>
      </c>
      <c r="D1" t="s">
        <v>3056</v>
      </c>
      <c r="E1" t="s">
        <v>3057</v>
      </c>
      <c r="F1" t="s">
        <v>3642</v>
      </c>
    </row>
    <row r="2" spans="1:6" x14ac:dyDescent="0.3">
      <c r="A2" t="s">
        <v>3058</v>
      </c>
      <c r="B2" t="s">
        <v>3059</v>
      </c>
      <c r="C2">
        <v>5</v>
      </c>
      <c r="D2">
        <v>37.5</v>
      </c>
      <c r="E2">
        <v>2</v>
      </c>
      <c r="F2" t="s">
        <v>3643</v>
      </c>
    </row>
    <row r="3" spans="1:6" x14ac:dyDescent="0.3">
      <c r="A3" t="s">
        <v>1401</v>
      </c>
      <c r="B3" t="s">
        <v>1402</v>
      </c>
      <c r="C3">
        <v>0</v>
      </c>
      <c r="D3">
        <v>25</v>
      </c>
      <c r="E3">
        <v>5</v>
      </c>
      <c r="F3" t="s">
        <v>3644</v>
      </c>
    </row>
    <row r="4" spans="1:6" x14ac:dyDescent="0.3">
      <c r="A4" t="s">
        <v>3060</v>
      </c>
      <c r="B4" t="s">
        <v>3061</v>
      </c>
      <c r="C4">
        <v>8.1999999999999993</v>
      </c>
      <c r="D4">
        <v>25</v>
      </c>
      <c r="E4">
        <v>2</v>
      </c>
      <c r="F4" t="s">
        <v>3643</v>
      </c>
    </row>
    <row r="5" spans="1:6" x14ac:dyDescent="0.3">
      <c r="A5" t="s">
        <v>3062</v>
      </c>
      <c r="B5" t="s">
        <v>835</v>
      </c>
      <c r="C5">
        <v>-2</v>
      </c>
      <c r="D5">
        <v>40</v>
      </c>
      <c r="E5">
        <v>6</v>
      </c>
      <c r="F5" t="s">
        <v>3644</v>
      </c>
    </row>
    <row r="6" spans="1:6" x14ac:dyDescent="0.3">
      <c r="A6" t="s">
        <v>1403</v>
      </c>
      <c r="B6" t="s">
        <v>1404</v>
      </c>
      <c r="C6">
        <v>0</v>
      </c>
      <c r="D6">
        <v>43</v>
      </c>
      <c r="E6">
        <v>25</v>
      </c>
      <c r="F6" t="s">
        <v>3644</v>
      </c>
    </row>
    <row r="7" spans="1:6" x14ac:dyDescent="0.3">
      <c r="A7" t="s">
        <v>3063</v>
      </c>
      <c r="B7" t="s">
        <v>837</v>
      </c>
      <c r="C7">
        <v>-2</v>
      </c>
      <c r="D7">
        <v>40</v>
      </c>
      <c r="E7">
        <v>3</v>
      </c>
      <c r="F7" t="s">
        <v>3644</v>
      </c>
    </row>
    <row r="8" spans="1:6" x14ac:dyDescent="0.3">
      <c r="A8" t="s">
        <v>3064</v>
      </c>
      <c r="B8" t="s">
        <v>3065</v>
      </c>
      <c r="C8">
        <v>3</v>
      </c>
      <c r="D8">
        <v>45</v>
      </c>
      <c r="E8">
        <v>3</v>
      </c>
      <c r="F8" t="s">
        <v>3643</v>
      </c>
    </row>
    <row r="9" spans="1:6" x14ac:dyDescent="0.3">
      <c r="A9" t="s">
        <v>1405</v>
      </c>
      <c r="B9" t="s">
        <v>1406</v>
      </c>
      <c r="C9">
        <v>10</v>
      </c>
      <c r="D9">
        <v>40</v>
      </c>
      <c r="E9">
        <v>20</v>
      </c>
      <c r="F9" t="s">
        <v>3644</v>
      </c>
    </row>
    <row r="10" spans="1:6" x14ac:dyDescent="0.3">
      <c r="A10" t="s">
        <v>3066</v>
      </c>
      <c r="B10" t="s">
        <v>3067</v>
      </c>
      <c r="C10">
        <v>1.5</v>
      </c>
      <c r="D10">
        <v>37</v>
      </c>
      <c r="E10">
        <v>3</v>
      </c>
      <c r="F10" t="s">
        <v>3643</v>
      </c>
    </row>
    <row r="11" spans="1:6" x14ac:dyDescent="0.3">
      <c r="A11" t="s">
        <v>1407</v>
      </c>
      <c r="B11" t="s">
        <v>1408</v>
      </c>
      <c r="C11">
        <v>12</v>
      </c>
      <c r="D11">
        <v>34.5</v>
      </c>
      <c r="E11">
        <v>12</v>
      </c>
      <c r="F11" t="s">
        <v>3644</v>
      </c>
    </row>
    <row r="12" spans="1:6" x14ac:dyDescent="0.3">
      <c r="A12" t="s">
        <v>3068</v>
      </c>
      <c r="B12" t="s">
        <v>3069</v>
      </c>
      <c r="C12">
        <v>2</v>
      </c>
      <c r="D12">
        <v>18</v>
      </c>
      <c r="E12">
        <v>3</v>
      </c>
      <c r="F12" t="s">
        <v>3643</v>
      </c>
    </row>
    <row r="13" spans="1:6" x14ac:dyDescent="0.3">
      <c r="A13" t="s">
        <v>3070</v>
      </c>
      <c r="B13" t="s">
        <v>3071</v>
      </c>
      <c r="C13">
        <v>3.9</v>
      </c>
      <c r="D13">
        <v>36.1</v>
      </c>
      <c r="E13">
        <v>3</v>
      </c>
      <c r="F13" t="s">
        <v>3643</v>
      </c>
    </row>
    <row r="14" spans="1:6" x14ac:dyDescent="0.3">
      <c r="A14" t="s">
        <v>3072</v>
      </c>
      <c r="B14" t="s">
        <v>3073</v>
      </c>
      <c r="C14">
        <v>10</v>
      </c>
      <c r="D14">
        <v>30</v>
      </c>
      <c r="E14">
        <v>3</v>
      </c>
      <c r="F14" t="s">
        <v>3643</v>
      </c>
    </row>
    <row r="15" spans="1:6" x14ac:dyDescent="0.3">
      <c r="A15" t="s">
        <v>3074</v>
      </c>
      <c r="B15" t="s">
        <v>3075</v>
      </c>
      <c r="C15">
        <v>-2</v>
      </c>
      <c r="D15">
        <v>40</v>
      </c>
      <c r="E15">
        <v>3</v>
      </c>
      <c r="F15" t="s">
        <v>3643</v>
      </c>
    </row>
    <row r="16" spans="1:6" x14ac:dyDescent="0.3">
      <c r="A16" t="s">
        <v>1409</v>
      </c>
      <c r="B16" t="s">
        <v>1410</v>
      </c>
      <c r="C16">
        <v>6</v>
      </c>
      <c r="D16">
        <v>36</v>
      </c>
      <c r="E16">
        <v>9</v>
      </c>
      <c r="F16" t="s">
        <v>3644</v>
      </c>
    </row>
    <row r="17" spans="1:6" x14ac:dyDescent="0.3">
      <c r="A17" t="s">
        <v>1411</v>
      </c>
      <c r="B17" t="s">
        <v>1412</v>
      </c>
      <c r="C17">
        <v>-0.6</v>
      </c>
      <c r="D17">
        <v>36.299999999999997</v>
      </c>
      <c r="E17">
        <v>11</v>
      </c>
      <c r="F17" t="s">
        <v>3644</v>
      </c>
    </row>
    <row r="18" spans="1:6" x14ac:dyDescent="0.3">
      <c r="A18" t="s">
        <v>3076</v>
      </c>
      <c r="B18" t="s">
        <v>838</v>
      </c>
      <c r="C18">
        <v>0</v>
      </c>
      <c r="D18">
        <v>41</v>
      </c>
      <c r="E18">
        <v>24</v>
      </c>
      <c r="F18" t="s">
        <v>3644</v>
      </c>
    </row>
    <row r="19" spans="1:6" x14ac:dyDescent="0.3">
      <c r="A19" t="s">
        <v>1413</v>
      </c>
      <c r="B19" t="s">
        <v>1414</v>
      </c>
      <c r="C19">
        <v>1.7</v>
      </c>
      <c r="D19">
        <v>34.15</v>
      </c>
      <c r="E19">
        <v>5</v>
      </c>
      <c r="F19" t="s">
        <v>3644</v>
      </c>
    </row>
    <row r="20" spans="1:6" x14ac:dyDescent="0.3">
      <c r="A20" t="s">
        <v>1415</v>
      </c>
      <c r="B20" t="s">
        <v>1416</v>
      </c>
      <c r="C20">
        <v>10</v>
      </c>
      <c r="D20">
        <v>35</v>
      </c>
      <c r="E20">
        <v>3</v>
      </c>
      <c r="F20" t="s">
        <v>3644</v>
      </c>
    </row>
    <row r="21" spans="1:6" x14ac:dyDescent="0.3">
      <c r="A21" t="s">
        <v>3077</v>
      </c>
      <c r="B21" t="s">
        <v>3078</v>
      </c>
      <c r="C21">
        <v>10</v>
      </c>
      <c r="D21">
        <v>39</v>
      </c>
      <c r="E21">
        <v>9</v>
      </c>
      <c r="F21" t="s">
        <v>3643</v>
      </c>
    </row>
    <row r="22" spans="1:6" x14ac:dyDescent="0.3">
      <c r="A22" t="s">
        <v>3079</v>
      </c>
      <c r="B22" t="s">
        <v>3080</v>
      </c>
      <c r="C22">
        <v>4</v>
      </c>
      <c r="D22">
        <v>35</v>
      </c>
      <c r="E22">
        <v>3</v>
      </c>
      <c r="F22" t="s">
        <v>3643</v>
      </c>
    </row>
    <row r="23" spans="1:6" x14ac:dyDescent="0.3">
      <c r="A23" t="s">
        <v>1417</v>
      </c>
      <c r="B23" t="s">
        <v>1418</v>
      </c>
      <c r="C23">
        <v>6.5</v>
      </c>
      <c r="D23">
        <v>37</v>
      </c>
      <c r="E23">
        <v>32</v>
      </c>
      <c r="F23" t="s">
        <v>3644</v>
      </c>
    </row>
    <row r="24" spans="1:6" x14ac:dyDescent="0.3">
      <c r="A24" t="s">
        <v>3081</v>
      </c>
      <c r="B24" t="s">
        <v>3082</v>
      </c>
      <c r="C24">
        <v>9</v>
      </c>
      <c r="D24">
        <v>35</v>
      </c>
      <c r="E24">
        <v>13</v>
      </c>
      <c r="F24" t="s">
        <v>3643</v>
      </c>
    </row>
    <row r="25" spans="1:6" x14ac:dyDescent="0.3">
      <c r="A25" t="s">
        <v>3083</v>
      </c>
      <c r="B25" t="s">
        <v>843</v>
      </c>
      <c r="C25">
        <v>15</v>
      </c>
      <c r="D25">
        <v>30</v>
      </c>
      <c r="E25">
        <v>5</v>
      </c>
      <c r="F25" t="s">
        <v>3644</v>
      </c>
    </row>
    <row r="26" spans="1:6" x14ac:dyDescent="0.3">
      <c r="A26" t="s">
        <v>3084</v>
      </c>
      <c r="B26" t="s">
        <v>3085</v>
      </c>
      <c r="C26">
        <v>0</v>
      </c>
      <c r="D26">
        <v>30</v>
      </c>
      <c r="E26">
        <v>6</v>
      </c>
      <c r="F26" t="s">
        <v>3643</v>
      </c>
    </row>
    <row r="27" spans="1:6" x14ac:dyDescent="0.3">
      <c r="A27" t="s">
        <v>3086</v>
      </c>
      <c r="B27" t="s">
        <v>3087</v>
      </c>
      <c r="C27">
        <v>5</v>
      </c>
      <c r="D27">
        <v>32</v>
      </c>
      <c r="E27">
        <v>12</v>
      </c>
      <c r="F27" t="s">
        <v>3643</v>
      </c>
    </row>
    <row r="28" spans="1:6" x14ac:dyDescent="0.3">
      <c r="A28" t="s">
        <v>3088</v>
      </c>
      <c r="B28" t="s">
        <v>383</v>
      </c>
      <c r="C28">
        <v>7.2</v>
      </c>
      <c r="D28">
        <v>37.799999999999997</v>
      </c>
      <c r="E28">
        <v>2</v>
      </c>
      <c r="F28" t="s">
        <v>3643</v>
      </c>
    </row>
    <row r="29" spans="1:6" x14ac:dyDescent="0.3">
      <c r="A29" t="s">
        <v>3089</v>
      </c>
      <c r="B29" t="s">
        <v>3090</v>
      </c>
      <c r="C29">
        <v>6</v>
      </c>
      <c r="D29">
        <v>35</v>
      </c>
      <c r="E29">
        <v>3</v>
      </c>
      <c r="F29" t="s">
        <v>3643</v>
      </c>
    </row>
    <row r="30" spans="1:6" x14ac:dyDescent="0.3">
      <c r="A30" t="s">
        <v>1419</v>
      </c>
      <c r="B30" t="s">
        <v>1375</v>
      </c>
      <c r="C30">
        <v>15</v>
      </c>
      <c r="D30">
        <v>40</v>
      </c>
      <c r="E30">
        <v>12</v>
      </c>
      <c r="F30" t="s">
        <v>3644</v>
      </c>
    </row>
    <row r="31" spans="1:6" x14ac:dyDescent="0.3">
      <c r="A31" t="s">
        <v>3091</v>
      </c>
      <c r="B31" t="s">
        <v>846</v>
      </c>
      <c r="C31">
        <v>12</v>
      </c>
      <c r="D31">
        <v>40</v>
      </c>
      <c r="E31">
        <v>3</v>
      </c>
      <c r="F31" t="s">
        <v>3644</v>
      </c>
    </row>
    <row r="32" spans="1:6" x14ac:dyDescent="0.3">
      <c r="A32" t="s">
        <v>3092</v>
      </c>
      <c r="B32" t="s">
        <v>847</v>
      </c>
      <c r="C32">
        <v>13</v>
      </c>
      <c r="D32">
        <v>40</v>
      </c>
      <c r="E32">
        <v>6</v>
      </c>
      <c r="F32" t="s">
        <v>3644</v>
      </c>
    </row>
    <row r="33" spans="1:6" x14ac:dyDescent="0.3">
      <c r="A33" t="s">
        <v>3093</v>
      </c>
      <c r="B33" t="s">
        <v>849</v>
      </c>
      <c r="C33">
        <v>8</v>
      </c>
      <c r="D33">
        <v>41</v>
      </c>
      <c r="E33">
        <v>3</v>
      </c>
      <c r="F33" t="s">
        <v>3644</v>
      </c>
    </row>
    <row r="34" spans="1:6" x14ac:dyDescent="0.3">
      <c r="A34" t="s">
        <v>3094</v>
      </c>
      <c r="B34" t="s">
        <v>3095</v>
      </c>
      <c r="C34">
        <v>7</v>
      </c>
      <c r="D34">
        <v>30</v>
      </c>
      <c r="E34">
        <v>3</v>
      </c>
      <c r="F34" t="s">
        <v>3643</v>
      </c>
    </row>
    <row r="35" spans="1:6" x14ac:dyDescent="0.3">
      <c r="A35" t="s">
        <v>1420</v>
      </c>
      <c r="B35" t="s">
        <v>1421</v>
      </c>
      <c r="C35">
        <v>12</v>
      </c>
      <c r="D35">
        <v>40</v>
      </c>
      <c r="E35">
        <v>3</v>
      </c>
      <c r="F35" t="s">
        <v>3644</v>
      </c>
    </row>
    <row r="36" spans="1:6" x14ac:dyDescent="0.3">
      <c r="A36" t="s">
        <v>1422</v>
      </c>
      <c r="B36" t="s">
        <v>1423</v>
      </c>
      <c r="C36">
        <v>11</v>
      </c>
      <c r="D36">
        <v>37.5</v>
      </c>
      <c r="E36">
        <v>3</v>
      </c>
      <c r="F36" t="s">
        <v>3644</v>
      </c>
    </row>
    <row r="37" spans="1:6" x14ac:dyDescent="0.3">
      <c r="A37" t="s">
        <v>3096</v>
      </c>
      <c r="B37" t="s">
        <v>852</v>
      </c>
      <c r="C37">
        <v>15.5</v>
      </c>
      <c r="D37">
        <v>40</v>
      </c>
      <c r="E37">
        <v>3</v>
      </c>
      <c r="F37" t="s">
        <v>3644</v>
      </c>
    </row>
    <row r="38" spans="1:6" x14ac:dyDescent="0.3">
      <c r="A38" t="s">
        <v>3097</v>
      </c>
      <c r="B38" t="s">
        <v>853</v>
      </c>
      <c r="C38">
        <v>8</v>
      </c>
      <c r="D38">
        <v>40</v>
      </c>
      <c r="E38">
        <v>12</v>
      </c>
      <c r="F38" t="s">
        <v>3644</v>
      </c>
    </row>
    <row r="39" spans="1:6" x14ac:dyDescent="0.3">
      <c r="A39" t="s">
        <v>3098</v>
      </c>
      <c r="B39" t="s">
        <v>747</v>
      </c>
      <c r="C39">
        <v>12.5</v>
      </c>
      <c r="D39">
        <v>40</v>
      </c>
      <c r="E39">
        <v>3</v>
      </c>
      <c r="F39" t="s">
        <v>3644</v>
      </c>
    </row>
    <row r="40" spans="1:6" x14ac:dyDescent="0.3">
      <c r="A40" t="s">
        <v>3099</v>
      </c>
      <c r="B40" t="s">
        <v>3100</v>
      </c>
      <c r="C40">
        <v>14.5</v>
      </c>
      <c r="D40">
        <v>40</v>
      </c>
      <c r="E40">
        <v>3</v>
      </c>
      <c r="F40" t="s">
        <v>3643</v>
      </c>
    </row>
    <row r="41" spans="1:6" x14ac:dyDescent="0.3">
      <c r="A41" t="s">
        <v>3101</v>
      </c>
      <c r="B41" t="s">
        <v>3102</v>
      </c>
      <c r="C41">
        <v>12.25</v>
      </c>
      <c r="D41">
        <v>40</v>
      </c>
      <c r="E41">
        <v>3</v>
      </c>
      <c r="F41" t="s">
        <v>3643</v>
      </c>
    </row>
    <row r="42" spans="1:6" x14ac:dyDescent="0.3">
      <c r="A42" t="s">
        <v>3103</v>
      </c>
      <c r="B42" t="s">
        <v>854</v>
      </c>
      <c r="C42">
        <v>14.5</v>
      </c>
      <c r="D42">
        <v>40</v>
      </c>
      <c r="E42">
        <v>3</v>
      </c>
      <c r="F42" t="s">
        <v>3644</v>
      </c>
    </row>
    <row r="43" spans="1:6" x14ac:dyDescent="0.3">
      <c r="A43" t="s">
        <v>3104</v>
      </c>
      <c r="B43" t="s">
        <v>855</v>
      </c>
      <c r="C43">
        <v>7</v>
      </c>
      <c r="D43">
        <v>45.5</v>
      </c>
      <c r="E43">
        <v>16</v>
      </c>
      <c r="F43" t="s">
        <v>3644</v>
      </c>
    </row>
    <row r="44" spans="1:6" x14ac:dyDescent="0.3">
      <c r="A44" t="s">
        <v>3105</v>
      </c>
      <c r="B44" t="s">
        <v>1263</v>
      </c>
      <c r="C44">
        <v>12</v>
      </c>
      <c r="D44">
        <v>40</v>
      </c>
      <c r="E44">
        <v>3</v>
      </c>
      <c r="F44" t="s">
        <v>3644</v>
      </c>
    </row>
    <row r="45" spans="1:6" x14ac:dyDescent="0.3">
      <c r="A45" t="s">
        <v>3106</v>
      </c>
      <c r="B45" t="s">
        <v>857</v>
      </c>
      <c r="C45">
        <v>12</v>
      </c>
      <c r="D45">
        <v>40</v>
      </c>
      <c r="E45">
        <v>3</v>
      </c>
      <c r="F45" t="s">
        <v>3644</v>
      </c>
    </row>
    <row r="46" spans="1:6" x14ac:dyDescent="0.3">
      <c r="A46" t="s">
        <v>1424</v>
      </c>
      <c r="B46" t="s">
        <v>1425</v>
      </c>
      <c r="C46">
        <v>8</v>
      </c>
      <c r="D46">
        <v>35</v>
      </c>
      <c r="E46">
        <v>3</v>
      </c>
      <c r="F46" t="s">
        <v>3644</v>
      </c>
    </row>
    <row r="47" spans="1:6" x14ac:dyDescent="0.3">
      <c r="A47" t="s">
        <v>3107</v>
      </c>
      <c r="B47" t="s">
        <v>860</v>
      </c>
      <c r="C47">
        <v>8</v>
      </c>
      <c r="D47">
        <v>35</v>
      </c>
      <c r="E47">
        <v>3</v>
      </c>
      <c r="F47" t="s">
        <v>3644</v>
      </c>
    </row>
    <row r="48" spans="1:6" x14ac:dyDescent="0.3">
      <c r="A48" t="s">
        <v>1426</v>
      </c>
      <c r="B48" t="s">
        <v>1322</v>
      </c>
      <c r="C48">
        <v>8</v>
      </c>
      <c r="D48">
        <v>37</v>
      </c>
      <c r="E48">
        <v>4</v>
      </c>
      <c r="F48" t="s">
        <v>3644</v>
      </c>
    </row>
    <row r="49" spans="1:6" x14ac:dyDescent="0.3">
      <c r="A49" t="s">
        <v>3108</v>
      </c>
      <c r="B49" t="s">
        <v>3109</v>
      </c>
      <c r="C49">
        <v>5</v>
      </c>
      <c r="D49">
        <v>36</v>
      </c>
      <c r="E49">
        <v>3</v>
      </c>
      <c r="F49" t="s">
        <v>3643</v>
      </c>
    </row>
    <row r="50" spans="1:6" x14ac:dyDescent="0.3">
      <c r="A50" t="s">
        <v>3110</v>
      </c>
      <c r="B50" t="s">
        <v>3111</v>
      </c>
      <c r="C50">
        <v>0</v>
      </c>
      <c r="D50">
        <v>41.5</v>
      </c>
      <c r="E50">
        <v>41</v>
      </c>
      <c r="F50" t="s">
        <v>3643</v>
      </c>
    </row>
    <row r="51" spans="1:6" x14ac:dyDescent="0.3">
      <c r="A51" t="s">
        <v>1427</v>
      </c>
      <c r="B51" t="s">
        <v>1428</v>
      </c>
      <c r="C51">
        <v>8</v>
      </c>
      <c r="D51">
        <v>42</v>
      </c>
      <c r="E51">
        <v>15</v>
      </c>
      <c r="F51" t="s">
        <v>3644</v>
      </c>
    </row>
    <row r="52" spans="1:6" x14ac:dyDescent="0.3">
      <c r="A52" t="s">
        <v>3112</v>
      </c>
      <c r="B52" t="s">
        <v>862</v>
      </c>
      <c r="C52">
        <v>6</v>
      </c>
      <c r="D52">
        <v>23</v>
      </c>
      <c r="E52">
        <v>2</v>
      </c>
      <c r="F52" t="s">
        <v>3644</v>
      </c>
    </row>
    <row r="53" spans="1:6" x14ac:dyDescent="0.3">
      <c r="A53" t="s">
        <v>1429</v>
      </c>
      <c r="B53" t="s">
        <v>1430</v>
      </c>
      <c r="C53">
        <v>7.5</v>
      </c>
      <c r="D53">
        <v>36</v>
      </c>
      <c r="E53">
        <v>54</v>
      </c>
      <c r="F53" t="s">
        <v>3644</v>
      </c>
    </row>
    <row r="54" spans="1:6" x14ac:dyDescent="0.3">
      <c r="A54" t="s">
        <v>3113</v>
      </c>
      <c r="B54" t="s">
        <v>3114</v>
      </c>
      <c r="C54">
        <v>7.5</v>
      </c>
      <c r="D54">
        <v>35</v>
      </c>
      <c r="E54">
        <v>3</v>
      </c>
      <c r="F54" t="s">
        <v>3643</v>
      </c>
    </row>
    <row r="55" spans="1:6" x14ac:dyDescent="0.3">
      <c r="A55" t="s">
        <v>3115</v>
      </c>
      <c r="B55" t="s">
        <v>3116</v>
      </c>
      <c r="C55">
        <v>7.5</v>
      </c>
      <c r="D55">
        <v>35</v>
      </c>
      <c r="E55">
        <v>3</v>
      </c>
      <c r="F55" t="s">
        <v>3643</v>
      </c>
    </row>
    <row r="56" spans="1:6" x14ac:dyDescent="0.3">
      <c r="A56" t="s">
        <v>3117</v>
      </c>
      <c r="B56" t="s">
        <v>868</v>
      </c>
      <c r="C56">
        <v>5.5</v>
      </c>
      <c r="D56">
        <v>43</v>
      </c>
      <c r="E56">
        <v>70</v>
      </c>
      <c r="F56" t="s">
        <v>3644</v>
      </c>
    </row>
    <row r="57" spans="1:6" x14ac:dyDescent="0.3">
      <c r="A57" t="s">
        <v>1431</v>
      </c>
      <c r="B57" t="s">
        <v>1432</v>
      </c>
      <c r="C57">
        <v>2</v>
      </c>
      <c r="D57">
        <v>41</v>
      </c>
      <c r="E57">
        <v>92</v>
      </c>
      <c r="F57" t="s">
        <v>3644</v>
      </c>
    </row>
    <row r="58" spans="1:6" x14ac:dyDescent="0.3">
      <c r="A58" t="s">
        <v>3118</v>
      </c>
      <c r="B58" t="s">
        <v>3119</v>
      </c>
      <c r="C58">
        <v>7.5</v>
      </c>
      <c r="D58">
        <v>35</v>
      </c>
      <c r="E58">
        <v>3</v>
      </c>
      <c r="F58" t="s">
        <v>3643</v>
      </c>
    </row>
    <row r="59" spans="1:6" x14ac:dyDescent="0.3">
      <c r="A59" t="s">
        <v>1433</v>
      </c>
      <c r="B59" t="s">
        <v>1331</v>
      </c>
      <c r="C59">
        <v>1</v>
      </c>
      <c r="D59">
        <v>39</v>
      </c>
      <c r="E59">
        <v>49</v>
      </c>
      <c r="F59" t="s">
        <v>3644</v>
      </c>
    </row>
    <row r="60" spans="1:6" x14ac:dyDescent="0.3">
      <c r="A60" t="s">
        <v>3120</v>
      </c>
      <c r="B60" t="s">
        <v>3121</v>
      </c>
      <c r="C60">
        <v>19</v>
      </c>
      <c r="D60">
        <v>31</v>
      </c>
      <c r="E60">
        <v>3</v>
      </c>
      <c r="F60" t="s">
        <v>3643</v>
      </c>
    </row>
    <row r="61" spans="1:6" x14ac:dyDescent="0.3">
      <c r="A61" t="s">
        <v>1434</v>
      </c>
      <c r="B61" t="s">
        <v>1435</v>
      </c>
      <c r="C61">
        <v>5</v>
      </c>
      <c r="D61">
        <v>35</v>
      </c>
      <c r="E61">
        <v>3</v>
      </c>
      <c r="F61" t="s">
        <v>3644</v>
      </c>
    </row>
    <row r="62" spans="1:6" x14ac:dyDescent="0.3">
      <c r="A62" t="s">
        <v>1436</v>
      </c>
      <c r="B62" t="s">
        <v>1437</v>
      </c>
      <c r="C62">
        <v>5</v>
      </c>
      <c r="D62">
        <v>37.5</v>
      </c>
      <c r="E62">
        <v>5</v>
      </c>
      <c r="F62" t="s">
        <v>3644</v>
      </c>
    </row>
    <row r="63" spans="1:6" x14ac:dyDescent="0.3">
      <c r="A63" t="s">
        <v>3122</v>
      </c>
      <c r="B63" t="s">
        <v>870</v>
      </c>
      <c r="C63">
        <v>15</v>
      </c>
      <c r="D63">
        <v>35</v>
      </c>
      <c r="E63">
        <v>5</v>
      </c>
      <c r="F63" t="s">
        <v>3644</v>
      </c>
    </row>
    <row r="64" spans="1:6" x14ac:dyDescent="0.3">
      <c r="A64" t="s">
        <v>3123</v>
      </c>
      <c r="B64" t="s">
        <v>3124</v>
      </c>
      <c r="C64">
        <v>4</v>
      </c>
      <c r="D64">
        <v>35</v>
      </c>
      <c r="E64">
        <v>5</v>
      </c>
      <c r="F64" t="s">
        <v>3643</v>
      </c>
    </row>
    <row r="65" spans="1:6" x14ac:dyDescent="0.3">
      <c r="A65" t="s">
        <v>1438</v>
      </c>
      <c r="B65" t="s">
        <v>1439</v>
      </c>
      <c r="C65">
        <v>4</v>
      </c>
      <c r="D65">
        <v>28</v>
      </c>
      <c r="E65">
        <v>9</v>
      </c>
      <c r="F65" t="s">
        <v>3644</v>
      </c>
    </row>
    <row r="66" spans="1:6" x14ac:dyDescent="0.3">
      <c r="A66" t="s">
        <v>1440</v>
      </c>
      <c r="B66" t="s">
        <v>1441</v>
      </c>
      <c r="C66">
        <v>15</v>
      </c>
      <c r="D66">
        <v>40</v>
      </c>
      <c r="E66">
        <v>6</v>
      </c>
      <c r="F66" t="s">
        <v>3644</v>
      </c>
    </row>
    <row r="67" spans="1:6" x14ac:dyDescent="0.3">
      <c r="A67" t="s">
        <v>3125</v>
      </c>
      <c r="B67" t="s">
        <v>3126</v>
      </c>
      <c r="C67">
        <v>5</v>
      </c>
      <c r="D67">
        <v>38</v>
      </c>
      <c r="E67">
        <v>167</v>
      </c>
      <c r="F67" t="s">
        <v>3643</v>
      </c>
    </row>
    <row r="68" spans="1:6" x14ac:dyDescent="0.3">
      <c r="A68" t="s">
        <v>3127</v>
      </c>
      <c r="B68" t="s">
        <v>3128</v>
      </c>
      <c r="C68">
        <v>10</v>
      </c>
      <c r="D68">
        <v>30</v>
      </c>
      <c r="E68">
        <v>3</v>
      </c>
      <c r="F68" t="s">
        <v>3643</v>
      </c>
    </row>
    <row r="69" spans="1:6" x14ac:dyDescent="0.3">
      <c r="A69" t="s">
        <v>3129</v>
      </c>
      <c r="B69" t="s">
        <v>3130</v>
      </c>
      <c r="C69">
        <v>3</v>
      </c>
      <c r="D69">
        <v>33</v>
      </c>
      <c r="E69">
        <v>15</v>
      </c>
      <c r="F69" t="s">
        <v>3643</v>
      </c>
    </row>
    <row r="70" spans="1:6" x14ac:dyDescent="0.3">
      <c r="A70" t="s">
        <v>3131</v>
      </c>
      <c r="B70" t="s">
        <v>3132</v>
      </c>
      <c r="C70">
        <v>2</v>
      </c>
      <c r="D70">
        <v>40</v>
      </c>
      <c r="E70">
        <v>19</v>
      </c>
      <c r="F70" t="s">
        <v>3643</v>
      </c>
    </row>
    <row r="71" spans="1:6" x14ac:dyDescent="0.3">
      <c r="A71" t="s">
        <v>3133</v>
      </c>
      <c r="B71" t="s">
        <v>3134</v>
      </c>
      <c r="C71">
        <v>15</v>
      </c>
      <c r="D71">
        <v>25</v>
      </c>
      <c r="E71">
        <v>4</v>
      </c>
      <c r="F71" t="s">
        <v>3643</v>
      </c>
    </row>
    <row r="72" spans="1:6" x14ac:dyDescent="0.3">
      <c r="A72" t="s">
        <v>3135</v>
      </c>
      <c r="B72" t="s">
        <v>877</v>
      </c>
      <c r="C72">
        <v>-2</v>
      </c>
      <c r="D72">
        <v>39.5</v>
      </c>
      <c r="E72">
        <v>95</v>
      </c>
      <c r="F72" t="s">
        <v>3644</v>
      </c>
    </row>
    <row r="73" spans="1:6" x14ac:dyDescent="0.3">
      <c r="A73" t="s">
        <v>3136</v>
      </c>
      <c r="B73" t="s">
        <v>3137</v>
      </c>
      <c r="C73">
        <v>8</v>
      </c>
      <c r="D73">
        <v>36</v>
      </c>
      <c r="E73">
        <v>6</v>
      </c>
      <c r="F73" t="s">
        <v>3643</v>
      </c>
    </row>
    <row r="74" spans="1:6" x14ac:dyDescent="0.3">
      <c r="A74" t="s">
        <v>1442</v>
      </c>
      <c r="B74" t="s">
        <v>930</v>
      </c>
      <c r="C74">
        <v>9.5</v>
      </c>
      <c r="D74">
        <v>35.25</v>
      </c>
      <c r="E74">
        <v>28</v>
      </c>
      <c r="F74" t="s">
        <v>3644</v>
      </c>
    </row>
    <row r="75" spans="1:6" x14ac:dyDescent="0.3">
      <c r="A75" t="s">
        <v>3138</v>
      </c>
      <c r="B75" t="s">
        <v>3139</v>
      </c>
      <c r="C75">
        <v>7</v>
      </c>
      <c r="D75">
        <v>35</v>
      </c>
      <c r="E75">
        <v>13</v>
      </c>
      <c r="F75" t="s">
        <v>3643</v>
      </c>
    </row>
    <row r="76" spans="1:6" x14ac:dyDescent="0.3">
      <c r="A76" t="s">
        <v>3140</v>
      </c>
      <c r="B76" t="s">
        <v>3141</v>
      </c>
      <c r="C76">
        <v>6</v>
      </c>
      <c r="D76">
        <v>35</v>
      </c>
      <c r="E76">
        <v>9</v>
      </c>
      <c r="F76" t="s">
        <v>3643</v>
      </c>
    </row>
    <row r="77" spans="1:6" x14ac:dyDescent="0.3">
      <c r="A77" t="s">
        <v>1443</v>
      </c>
      <c r="B77" t="s">
        <v>1444</v>
      </c>
      <c r="C77">
        <v>5.5</v>
      </c>
      <c r="D77">
        <v>36</v>
      </c>
      <c r="E77">
        <v>20</v>
      </c>
      <c r="F77" t="s">
        <v>3644</v>
      </c>
    </row>
    <row r="78" spans="1:6" x14ac:dyDescent="0.3">
      <c r="A78" t="s">
        <v>3142</v>
      </c>
      <c r="B78" t="s">
        <v>3143</v>
      </c>
      <c r="C78">
        <v>8.5</v>
      </c>
      <c r="D78">
        <v>37</v>
      </c>
      <c r="E78">
        <v>3</v>
      </c>
      <c r="F78" t="s">
        <v>3643</v>
      </c>
    </row>
    <row r="79" spans="1:6" x14ac:dyDescent="0.3">
      <c r="A79" t="s">
        <v>1445</v>
      </c>
      <c r="B79" t="s">
        <v>1446</v>
      </c>
      <c r="C79">
        <v>10</v>
      </c>
      <c r="D79">
        <v>35</v>
      </c>
      <c r="E79">
        <v>5</v>
      </c>
      <c r="F79" t="s">
        <v>3644</v>
      </c>
    </row>
    <row r="80" spans="1:6" x14ac:dyDescent="0.3">
      <c r="A80" t="s">
        <v>1447</v>
      </c>
      <c r="B80" t="s">
        <v>1448</v>
      </c>
      <c r="C80">
        <v>2.5</v>
      </c>
      <c r="D80">
        <v>37.799999999999997</v>
      </c>
      <c r="E80">
        <v>26</v>
      </c>
      <c r="F80" t="s">
        <v>3644</v>
      </c>
    </row>
    <row r="81" spans="1:6" x14ac:dyDescent="0.3">
      <c r="A81" t="s">
        <v>3144</v>
      </c>
      <c r="B81" t="s">
        <v>3145</v>
      </c>
      <c r="C81">
        <v>5</v>
      </c>
      <c r="D81">
        <v>35</v>
      </c>
      <c r="E81">
        <v>3</v>
      </c>
      <c r="F81" t="s">
        <v>3643</v>
      </c>
    </row>
    <row r="82" spans="1:6" x14ac:dyDescent="0.3">
      <c r="A82" t="s">
        <v>3146</v>
      </c>
      <c r="B82" t="s">
        <v>3147</v>
      </c>
      <c r="C82">
        <v>7</v>
      </c>
      <c r="D82">
        <v>35</v>
      </c>
      <c r="E82">
        <v>11</v>
      </c>
      <c r="F82" t="s">
        <v>3643</v>
      </c>
    </row>
    <row r="83" spans="1:6" x14ac:dyDescent="0.3">
      <c r="A83" t="s">
        <v>3148</v>
      </c>
      <c r="B83" t="s">
        <v>3149</v>
      </c>
      <c r="C83">
        <v>3</v>
      </c>
      <c r="D83">
        <v>33</v>
      </c>
      <c r="E83">
        <v>3</v>
      </c>
      <c r="F83" t="s">
        <v>3643</v>
      </c>
    </row>
    <row r="84" spans="1:6" x14ac:dyDescent="0.3">
      <c r="A84" t="s">
        <v>1449</v>
      </c>
      <c r="B84" t="s">
        <v>1330</v>
      </c>
      <c r="C84">
        <v>9</v>
      </c>
      <c r="D84">
        <v>35</v>
      </c>
      <c r="E84">
        <v>6</v>
      </c>
      <c r="F84" t="s">
        <v>3644</v>
      </c>
    </row>
    <row r="85" spans="1:6" x14ac:dyDescent="0.3">
      <c r="A85" t="s">
        <v>1450</v>
      </c>
      <c r="B85" t="s">
        <v>1451</v>
      </c>
      <c r="C85">
        <v>5</v>
      </c>
      <c r="D85">
        <v>35</v>
      </c>
      <c r="E85">
        <v>3</v>
      </c>
      <c r="F85" t="s">
        <v>3644</v>
      </c>
    </row>
    <row r="86" spans="1:6" x14ac:dyDescent="0.3">
      <c r="A86" t="s">
        <v>3150</v>
      </c>
      <c r="B86" t="s">
        <v>3151</v>
      </c>
      <c r="C86">
        <v>2</v>
      </c>
      <c r="D86">
        <v>33</v>
      </c>
      <c r="E86">
        <v>15</v>
      </c>
      <c r="F86" t="s">
        <v>3643</v>
      </c>
    </row>
    <row r="87" spans="1:6" x14ac:dyDescent="0.3">
      <c r="A87" t="s">
        <v>3152</v>
      </c>
      <c r="B87" t="s">
        <v>3153</v>
      </c>
      <c r="C87">
        <v>13.5</v>
      </c>
      <c r="D87">
        <v>32</v>
      </c>
      <c r="E87">
        <v>19</v>
      </c>
      <c r="F87" t="s">
        <v>3643</v>
      </c>
    </row>
    <row r="88" spans="1:6" x14ac:dyDescent="0.3">
      <c r="A88" t="s">
        <v>1452</v>
      </c>
      <c r="B88" t="s">
        <v>1453</v>
      </c>
      <c r="C88">
        <v>5.5</v>
      </c>
      <c r="D88">
        <v>32.5</v>
      </c>
      <c r="E88">
        <v>3</v>
      </c>
      <c r="F88" t="s">
        <v>3644</v>
      </c>
    </row>
    <row r="89" spans="1:6" x14ac:dyDescent="0.3">
      <c r="A89" t="s">
        <v>1454</v>
      </c>
      <c r="B89" t="s">
        <v>1455</v>
      </c>
      <c r="C89">
        <v>0</v>
      </c>
      <c r="D89">
        <v>35</v>
      </c>
      <c r="E89">
        <v>7</v>
      </c>
      <c r="F89" t="s">
        <v>3644</v>
      </c>
    </row>
    <row r="90" spans="1:6" x14ac:dyDescent="0.3">
      <c r="A90" t="s">
        <v>3154</v>
      </c>
      <c r="B90" t="s">
        <v>3155</v>
      </c>
      <c r="C90">
        <v>-2</v>
      </c>
      <c r="D90">
        <v>33</v>
      </c>
      <c r="E90">
        <v>3</v>
      </c>
      <c r="F90" t="s">
        <v>3643</v>
      </c>
    </row>
    <row r="91" spans="1:6" x14ac:dyDescent="0.3">
      <c r="A91" t="s">
        <v>1456</v>
      </c>
      <c r="B91" t="s">
        <v>1457</v>
      </c>
      <c r="C91">
        <v>3</v>
      </c>
      <c r="D91">
        <v>35</v>
      </c>
      <c r="E91">
        <v>3</v>
      </c>
      <c r="F91" t="s">
        <v>3644</v>
      </c>
    </row>
    <row r="92" spans="1:6" x14ac:dyDescent="0.3">
      <c r="A92" t="s">
        <v>3156</v>
      </c>
      <c r="B92" t="s">
        <v>3157</v>
      </c>
      <c r="C92">
        <v>7.5</v>
      </c>
      <c r="D92">
        <v>35</v>
      </c>
      <c r="E92">
        <v>12</v>
      </c>
      <c r="F92" t="s">
        <v>3643</v>
      </c>
    </row>
    <row r="93" spans="1:6" x14ac:dyDescent="0.3">
      <c r="A93" t="s">
        <v>3158</v>
      </c>
      <c r="B93" t="s">
        <v>3159</v>
      </c>
      <c r="C93">
        <v>7.5</v>
      </c>
      <c r="D93">
        <v>33</v>
      </c>
      <c r="E93">
        <v>6</v>
      </c>
      <c r="F93" t="s">
        <v>3643</v>
      </c>
    </row>
    <row r="94" spans="1:6" x14ac:dyDescent="0.3">
      <c r="A94" t="s">
        <v>3160</v>
      </c>
      <c r="B94" t="s">
        <v>3161</v>
      </c>
      <c r="C94">
        <v>2</v>
      </c>
      <c r="D94">
        <v>32</v>
      </c>
      <c r="E94">
        <v>20</v>
      </c>
      <c r="F94" t="s">
        <v>3643</v>
      </c>
    </row>
    <row r="95" spans="1:6" x14ac:dyDescent="0.3">
      <c r="A95" t="s">
        <v>1458</v>
      </c>
      <c r="B95" t="s">
        <v>1459</v>
      </c>
      <c r="C95">
        <v>1.7</v>
      </c>
      <c r="D95">
        <v>40</v>
      </c>
      <c r="E95">
        <v>37</v>
      </c>
      <c r="F95" t="s">
        <v>3644</v>
      </c>
    </row>
    <row r="96" spans="1:6" x14ac:dyDescent="0.3">
      <c r="A96" t="s">
        <v>1460</v>
      </c>
      <c r="B96" t="s">
        <v>1461</v>
      </c>
      <c r="C96">
        <v>6.25</v>
      </c>
      <c r="D96">
        <v>34</v>
      </c>
      <c r="E96">
        <v>3</v>
      </c>
      <c r="F96" t="s">
        <v>3644</v>
      </c>
    </row>
    <row r="97" spans="1:6" x14ac:dyDescent="0.3">
      <c r="A97" t="s">
        <v>1462</v>
      </c>
      <c r="B97" t="s">
        <v>1463</v>
      </c>
      <c r="C97">
        <v>6.5</v>
      </c>
      <c r="D97">
        <v>37.5</v>
      </c>
      <c r="E97">
        <v>6</v>
      </c>
      <c r="F97" t="s">
        <v>3644</v>
      </c>
    </row>
    <row r="98" spans="1:6" x14ac:dyDescent="0.3">
      <c r="A98" t="s">
        <v>1464</v>
      </c>
      <c r="B98" t="s">
        <v>3162</v>
      </c>
      <c r="C98">
        <v>0</v>
      </c>
      <c r="D98">
        <v>30</v>
      </c>
      <c r="E98">
        <v>6</v>
      </c>
      <c r="F98" t="s">
        <v>3643</v>
      </c>
    </row>
    <row r="99" spans="1:6" x14ac:dyDescent="0.3">
      <c r="A99" t="s">
        <v>3163</v>
      </c>
      <c r="B99" t="s">
        <v>944</v>
      </c>
      <c r="C99">
        <v>0</v>
      </c>
      <c r="D99">
        <v>37.5</v>
      </c>
      <c r="E99">
        <v>54</v>
      </c>
      <c r="F99" t="s">
        <v>3644</v>
      </c>
    </row>
    <row r="100" spans="1:6" x14ac:dyDescent="0.3">
      <c r="A100" t="s">
        <v>3164</v>
      </c>
      <c r="B100" t="s">
        <v>3165</v>
      </c>
      <c r="C100">
        <v>10</v>
      </c>
      <c r="D100">
        <v>37.5</v>
      </c>
      <c r="E100">
        <v>6</v>
      </c>
      <c r="F100" t="s">
        <v>3643</v>
      </c>
    </row>
    <row r="101" spans="1:6" x14ac:dyDescent="0.3">
      <c r="A101" t="s">
        <v>3166</v>
      </c>
      <c r="B101" t="s">
        <v>3167</v>
      </c>
      <c r="C101">
        <v>10.5</v>
      </c>
      <c r="D101">
        <v>37.5</v>
      </c>
      <c r="E101">
        <v>10</v>
      </c>
      <c r="F101" t="s">
        <v>3643</v>
      </c>
    </row>
    <row r="102" spans="1:6" x14ac:dyDescent="0.3">
      <c r="A102" t="s">
        <v>1465</v>
      </c>
      <c r="B102" t="s">
        <v>1466</v>
      </c>
      <c r="C102">
        <v>9</v>
      </c>
      <c r="D102">
        <v>36.5</v>
      </c>
      <c r="E102">
        <v>8</v>
      </c>
      <c r="F102" t="s">
        <v>3644</v>
      </c>
    </row>
    <row r="103" spans="1:6" x14ac:dyDescent="0.3">
      <c r="A103" t="s">
        <v>3168</v>
      </c>
      <c r="B103" t="s">
        <v>3169</v>
      </c>
      <c r="C103">
        <v>3.5</v>
      </c>
      <c r="D103">
        <v>33</v>
      </c>
      <c r="E103">
        <v>3</v>
      </c>
      <c r="F103" t="s">
        <v>3643</v>
      </c>
    </row>
    <row r="104" spans="1:6" x14ac:dyDescent="0.3">
      <c r="A104" t="s">
        <v>1467</v>
      </c>
      <c r="B104" t="s">
        <v>1468</v>
      </c>
      <c r="C104">
        <v>0</v>
      </c>
      <c r="D104">
        <v>42</v>
      </c>
      <c r="E104">
        <v>62</v>
      </c>
      <c r="F104" t="s">
        <v>3644</v>
      </c>
    </row>
    <row r="105" spans="1:6" x14ac:dyDescent="0.3">
      <c r="A105" t="s">
        <v>1469</v>
      </c>
      <c r="B105" t="s">
        <v>1470</v>
      </c>
      <c r="C105">
        <v>10</v>
      </c>
      <c r="D105">
        <v>35</v>
      </c>
      <c r="E105">
        <v>3</v>
      </c>
      <c r="F105" t="s">
        <v>3644</v>
      </c>
    </row>
    <row r="106" spans="1:6" x14ac:dyDescent="0.3">
      <c r="A106" t="s">
        <v>1471</v>
      </c>
      <c r="B106" t="s">
        <v>1472</v>
      </c>
      <c r="C106">
        <v>6.5</v>
      </c>
      <c r="D106">
        <v>37.5</v>
      </c>
      <c r="E106">
        <v>12</v>
      </c>
      <c r="F106" t="s">
        <v>3644</v>
      </c>
    </row>
    <row r="107" spans="1:6" x14ac:dyDescent="0.3">
      <c r="A107" t="s">
        <v>3170</v>
      </c>
      <c r="B107" t="s">
        <v>947</v>
      </c>
      <c r="C107">
        <v>4</v>
      </c>
      <c r="D107">
        <v>34.5</v>
      </c>
      <c r="E107">
        <v>28</v>
      </c>
      <c r="F107" t="s">
        <v>3644</v>
      </c>
    </row>
    <row r="108" spans="1:6" x14ac:dyDescent="0.3">
      <c r="A108" t="s">
        <v>3171</v>
      </c>
      <c r="B108" t="s">
        <v>3172</v>
      </c>
      <c r="C108">
        <v>10</v>
      </c>
      <c r="D108">
        <v>30</v>
      </c>
      <c r="E108">
        <v>6</v>
      </c>
      <c r="F108" t="s">
        <v>3643</v>
      </c>
    </row>
    <row r="109" spans="1:6" x14ac:dyDescent="0.3">
      <c r="A109" t="s">
        <v>3173</v>
      </c>
      <c r="B109" t="s">
        <v>3174</v>
      </c>
      <c r="C109">
        <v>9</v>
      </c>
      <c r="D109">
        <v>36</v>
      </c>
      <c r="E109">
        <v>3</v>
      </c>
      <c r="F109" t="s">
        <v>3643</v>
      </c>
    </row>
    <row r="110" spans="1:6" x14ac:dyDescent="0.3">
      <c r="A110" t="s">
        <v>1473</v>
      </c>
      <c r="B110" t="s">
        <v>1336</v>
      </c>
      <c r="C110">
        <v>10</v>
      </c>
      <c r="D110">
        <v>35</v>
      </c>
      <c r="E110">
        <v>13</v>
      </c>
      <c r="F110" t="s">
        <v>3644</v>
      </c>
    </row>
    <row r="111" spans="1:6" x14ac:dyDescent="0.3">
      <c r="A111" t="s">
        <v>1474</v>
      </c>
      <c r="B111" t="s">
        <v>1475</v>
      </c>
      <c r="C111">
        <v>5</v>
      </c>
      <c r="D111">
        <v>39.5</v>
      </c>
      <c r="E111">
        <v>6</v>
      </c>
      <c r="F111" t="s">
        <v>3644</v>
      </c>
    </row>
    <row r="112" spans="1:6" x14ac:dyDescent="0.3">
      <c r="A112" t="s">
        <v>3175</v>
      </c>
      <c r="B112" t="s">
        <v>948</v>
      </c>
      <c r="C112">
        <v>3</v>
      </c>
      <c r="D112">
        <v>38</v>
      </c>
      <c r="E112">
        <v>12</v>
      </c>
      <c r="F112" t="s">
        <v>3644</v>
      </c>
    </row>
    <row r="113" spans="1:6" x14ac:dyDescent="0.3">
      <c r="A113" t="s">
        <v>3176</v>
      </c>
      <c r="B113" t="s">
        <v>3177</v>
      </c>
      <c r="C113">
        <v>2</v>
      </c>
      <c r="D113">
        <v>37</v>
      </c>
      <c r="E113">
        <v>3</v>
      </c>
      <c r="F113" t="s">
        <v>3643</v>
      </c>
    </row>
    <row r="114" spans="1:6" x14ac:dyDescent="0.3">
      <c r="A114" t="s">
        <v>3178</v>
      </c>
      <c r="B114" t="s">
        <v>3179</v>
      </c>
      <c r="C114">
        <v>8</v>
      </c>
      <c r="D114">
        <v>33</v>
      </c>
      <c r="E114">
        <v>3</v>
      </c>
      <c r="F114" t="s">
        <v>3643</v>
      </c>
    </row>
    <row r="115" spans="1:6" x14ac:dyDescent="0.3">
      <c r="A115" t="s">
        <v>3180</v>
      </c>
      <c r="B115" t="s">
        <v>3181</v>
      </c>
      <c r="C115">
        <v>-1</v>
      </c>
      <c r="D115">
        <v>26.5</v>
      </c>
      <c r="E115">
        <v>8</v>
      </c>
      <c r="F115" t="s">
        <v>3643</v>
      </c>
    </row>
    <row r="116" spans="1:6" x14ac:dyDescent="0.3">
      <c r="A116" t="s">
        <v>3182</v>
      </c>
      <c r="B116" t="s">
        <v>1273</v>
      </c>
      <c r="C116">
        <v>6</v>
      </c>
      <c r="D116">
        <v>36</v>
      </c>
      <c r="E116">
        <v>8</v>
      </c>
      <c r="F116" t="s">
        <v>3644</v>
      </c>
    </row>
    <row r="117" spans="1:6" x14ac:dyDescent="0.3">
      <c r="A117" t="s">
        <v>3183</v>
      </c>
      <c r="B117" t="s">
        <v>955</v>
      </c>
      <c r="C117">
        <v>0.5</v>
      </c>
      <c r="D117">
        <v>26.7</v>
      </c>
      <c r="E117">
        <v>11</v>
      </c>
      <c r="F117" t="s">
        <v>3644</v>
      </c>
    </row>
    <row r="118" spans="1:6" x14ac:dyDescent="0.3">
      <c r="A118" t="s">
        <v>3184</v>
      </c>
      <c r="B118" t="s">
        <v>958</v>
      </c>
      <c r="C118">
        <v>4.5</v>
      </c>
      <c r="D118">
        <v>38.75</v>
      </c>
      <c r="E118">
        <v>24</v>
      </c>
      <c r="F118" t="s">
        <v>3644</v>
      </c>
    </row>
    <row r="119" spans="1:6" x14ac:dyDescent="0.3">
      <c r="A119" t="s">
        <v>3185</v>
      </c>
      <c r="B119" t="s">
        <v>3186</v>
      </c>
      <c r="C119">
        <v>0.5</v>
      </c>
      <c r="D119">
        <v>27.5</v>
      </c>
      <c r="E119">
        <v>6</v>
      </c>
      <c r="F119" t="s">
        <v>3643</v>
      </c>
    </row>
    <row r="120" spans="1:6" x14ac:dyDescent="0.3">
      <c r="A120" t="s">
        <v>3187</v>
      </c>
      <c r="B120" t="s">
        <v>3188</v>
      </c>
      <c r="C120">
        <v>0</v>
      </c>
      <c r="D120">
        <v>20</v>
      </c>
      <c r="E120">
        <v>3</v>
      </c>
      <c r="F120" t="s">
        <v>3643</v>
      </c>
    </row>
    <row r="121" spans="1:6" x14ac:dyDescent="0.3">
      <c r="A121" t="s">
        <v>1476</v>
      </c>
      <c r="B121" t="s">
        <v>1338</v>
      </c>
      <c r="C121">
        <v>7.5</v>
      </c>
      <c r="D121">
        <v>35</v>
      </c>
      <c r="E121">
        <v>6</v>
      </c>
      <c r="F121" t="s">
        <v>3644</v>
      </c>
    </row>
    <row r="122" spans="1:6" x14ac:dyDescent="0.3">
      <c r="A122" t="s">
        <v>3189</v>
      </c>
      <c r="B122" t="s">
        <v>3190</v>
      </c>
      <c r="C122">
        <v>7.5</v>
      </c>
      <c r="D122">
        <v>37</v>
      </c>
      <c r="E122">
        <v>9</v>
      </c>
      <c r="F122" t="s">
        <v>3643</v>
      </c>
    </row>
    <row r="123" spans="1:6" x14ac:dyDescent="0.3">
      <c r="A123" t="s">
        <v>3191</v>
      </c>
      <c r="B123" t="s">
        <v>3192</v>
      </c>
      <c r="C123">
        <v>10</v>
      </c>
      <c r="D123">
        <v>40</v>
      </c>
      <c r="E123">
        <v>6</v>
      </c>
      <c r="F123" t="s">
        <v>3643</v>
      </c>
    </row>
    <row r="124" spans="1:6" x14ac:dyDescent="0.3">
      <c r="A124" t="s">
        <v>3193</v>
      </c>
      <c r="B124" t="s">
        <v>3194</v>
      </c>
      <c r="C124">
        <v>10</v>
      </c>
      <c r="D124">
        <v>40</v>
      </c>
      <c r="E124">
        <v>6</v>
      </c>
      <c r="F124" t="s">
        <v>3643</v>
      </c>
    </row>
    <row r="125" spans="1:6" x14ac:dyDescent="0.3">
      <c r="A125" t="s">
        <v>1477</v>
      </c>
      <c r="B125" t="s">
        <v>1478</v>
      </c>
      <c r="C125">
        <v>7</v>
      </c>
      <c r="D125">
        <v>40</v>
      </c>
      <c r="E125">
        <v>19</v>
      </c>
      <c r="F125" t="s">
        <v>3644</v>
      </c>
    </row>
    <row r="126" spans="1:6" x14ac:dyDescent="0.3">
      <c r="A126" t="s">
        <v>1479</v>
      </c>
      <c r="B126" t="s">
        <v>1395</v>
      </c>
      <c r="C126">
        <v>3</v>
      </c>
      <c r="D126">
        <v>35</v>
      </c>
      <c r="E126">
        <v>3</v>
      </c>
      <c r="F126" t="s">
        <v>3644</v>
      </c>
    </row>
    <row r="127" spans="1:6" x14ac:dyDescent="0.3">
      <c r="A127" t="s">
        <v>3195</v>
      </c>
      <c r="B127" t="s">
        <v>3196</v>
      </c>
      <c r="C127">
        <v>5</v>
      </c>
      <c r="D127">
        <v>32</v>
      </c>
      <c r="E127">
        <v>30</v>
      </c>
      <c r="F127" t="s">
        <v>3643</v>
      </c>
    </row>
    <row r="128" spans="1:6" x14ac:dyDescent="0.3">
      <c r="A128" t="s">
        <v>1480</v>
      </c>
      <c r="B128" t="s">
        <v>1339</v>
      </c>
      <c r="C128">
        <v>5</v>
      </c>
      <c r="D128">
        <v>40</v>
      </c>
      <c r="E128">
        <v>14</v>
      </c>
      <c r="F128" t="s">
        <v>3644</v>
      </c>
    </row>
    <row r="129" spans="1:6" x14ac:dyDescent="0.3">
      <c r="A129" t="s">
        <v>3197</v>
      </c>
      <c r="B129" t="s">
        <v>1394</v>
      </c>
      <c r="C129">
        <v>7.5</v>
      </c>
      <c r="D129">
        <v>37.5</v>
      </c>
      <c r="E129">
        <v>3</v>
      </c>
      <c r="F129" t="s">
        <v>3644</v>
      </c>
    </row>
    <row r="130" spans="1:6" x14ac:dyDescent="0.3">
      <c r="A130" t="s">
        <v>3198</v>
      </c>
      <c r="B130" t="s">
        <v>3199</v>
      </c>
      <c r="C130">
        <v>4</v>
      </c>
      <c r="D130">
        <v>35</v>
      </c>
      <c r="E130">
        <v>3</v>
      </c>
      <c r="F130" t="s">
        <v>3643</v>
      </c>
    </row>
    <row r="131" spans="1:6" x14ac:dyDescent="0.3">
      <c r="A131" t="s">
        <v>3200</v>
      </c>
      <c r="B131" t="s">
        <v>383</v>
      </c>
      <c r="C131">
        <v>16</v>
      </c>
      <c r="D131">
        <v>35</v>
      </c>
      <c r="E131">
        <v>3</v>
      </c>
      <c r="F131" t="s">
        <v>3643</v>
      </c>
    </row>
    <row r="132" spans="1:6" x14ac:dyDescent="0.3">
      <c r="A132" t="s">
        <v>3201</v>
      </c>
      <c r="B132" t="s">
        <v>968</v>
      </c>
      <c r="C132">
        <v>10</v>
      </c>
      <c r="D132">
        <v>44</v>
      </c>
      <c r="E132">
        <v>5</v>
      </c>
      <c r="F132" t="s">
        <v>3644</v>
      </c>
    </row>
    <row r="133" spans="1:6" x14ac:dyDescent="0.3">
      <c r="A133" t="s">
        <v>3202</v>
      </c>
      <c r="B133" t="s">
        <v>3203</v>
      </c>
      <c r="C133">
        <v>4</v>
      </c>
      <c r="D133">
        <v>35</v>
      </c>
      <c r="E133">
        <v>3</v>
      </c>
      <c r="F133" t="s">
        <v>3643</v>
      </c>
    </row>
    <row r="134" spans="1:6" x14ac:dyDescent="0.3">
      <c r="A134" t="s">
        <v>1481</v>
      </c>
      <c r="B134" t="s">
        <v>1482</v>
      </c>
      <c r="C134">
        <v>4</v>
      </c>
      <c r="D134">
        <v>40</v>
      </c>
      <c r="E134">
        <v>31</v>
      </c>
      <c r="F134" t="s">
        <v>3644</v>
      </c>
    </row>
    <row r="135" spans="1:6" x14ac:dyDescent="0.3">
      <c r="A135" t="s">
        <v>1483</v>
      </c>
      <c r="B135" t="s">
        <v>1484</v>
      </c>
      <c r="C135">
        <v>11.75</v>
      </c>
      <c r="D135">
        <v>40.25</v>
      </c>
      <c r="E135">
        <v>6</v>
      </c>
      <c r="F135" t="s">
        <v>3644</v>
      </c>
    </row>
    <row r="136" spans="1:6" x14ac:dyDescent="0.3">
      <c r="A136" t="s">
        <v>3204</v>
      </c>
      <c r="B136" t="s">
        <v>3205</v>
      </c>
      <c r="C136">
        <v>8</v>
      </c>
      <c r="D136">
        <v>33</v>
      </c>
      <c r="E136">
        <v>4</v>
      </c>
      <c r="F136" t="s">
        <v>3643</v>
      </c>
    </row>
    <row r="137" spans="1:6" x14ac:dyDescent="0.3">
      <c r="A137" t="s">
        <v>3206</v>
      </c>
      <c r="B137" t="s">
        <v>3207</v>
      </c>
      <c r="C137">
        <v>4</v>
      </c>
      <c r="D137">
        <v>38</v>
      </c>
      <c r="E137">
        <v>3</v>
      </c>
      <c r="F137" t="s">
        <v>3643</v>
      </c>
    </row>
    <row r="138" spans="1:6" x14ac:dyDescent="0.3">
      <c r="A138" t="s">
        <v>3208</v>
      </c>
      <c r="B138" t="s">
        <v>3209</v>
      </c>
      <c r="C138">
        <v>2</v>
      </c>
      <c r="D138">
        <v>19.5</v>
      </c>
      <c r="E138">
        <v>6</v>
      </c>
      <c r="F138" t="s">
        <v>3643</v>
      </c>
    </row>
    <row r="139" spans="1:6" x14ac:dyDescent="0.3">
      <c r="A139" t="s">
        <v>3210</v>
      </c>
      <c r="B139" t="s">
        <v>3211</v>
      </c>
      <c r="C139">
        <v>2</v>
      </c>
      <c r="D139">
        <v>28</v>
      </c>
      <c r="E139">
        <v>2</v>
      </c>
      <c r="F139" t="s">
        <v>3643</v>
      </c>
    </row>
    <row r="140" spans="1:6" x14ac:dyDescent="0.3">
      <c r="A140" t="s">
        <v>3212</v>
      </c>
      <c r="B140" t="s">
        <v>3213</v>
      </c>
      <c r="C140">
        <v>3</v>
      </c>
      <c r="D140">
        <v>34</v>
      </c>
      <c r="E140">
        <v>3</v>
      </c>
      <c r="F140" t="s">
        <v>3643</v>
      </c>
    </row>
    <row r="141" spans="1:6" x14ac:dyDescent="0.3">
      <c r="A141" t="s">
        <v>3214</v>
      </c>
      <c r="B141" t="s">
        <v>3215</v>
      </c>
      <c r="C141">
        <v>4.5</v>
      </c>
      <c r="D141">
        <v>32</v>
      </c>
      <c r="E141">
        <v>6</v>
      </c>
      <c r="F141" t="s">
        <v>3643</v>
      </c>
    </row>
    <row r="142" spans="1:6" x14ac:dyDescent="0.3">
      <c r="A142" t="s">
        <v>1485</v>
      </c>
      <c r="B142" t="s">
        <v>1486</v>
      </c>
      <c r="C142">
        <v>0</v>
      </c>
      <c r="D142">
        <v>35</v>
      </c>
      <c r="E142">
        <v>8</v>
      </c>
      <c r="F142" t="s">
        <v>3644</v>
      </c>
    </row>
    <row r="143" spans="1:6" x14ac:dyDescent="0.3">
      <c r="A143" t="s">
        <v>1487</v>
      </c>
      <c r="B143" t="s">
        <v>1488</v>
      </c>
      <c r="C143">
        <v>0</v>
      </c>
      <c r="D143">
        <v>35</v>
      </c>
      <c r="E143">
        <v>11</v>
      </c>
      <c r="F143" t="s">
        <v>3644</v>
      </c>
    </row>
    <row r="144" spans="1:6" x14ac:dyDescent="0.3">
      <c r="A144" t="s">
        <v>1489</v>
      </c>
      <c r="B144" t="s">
        <v>1490</v>
      </c>
      <c r="C144">
        <v>0</v>
      </c>
      <c r="D144">
        <v>35</v>
      </c>
      <c r="E144">
        <v>8</v>
      </c>
      <c r="F144" t="s">
        <v>3644</v>
      </c>
    </row>
    <row r="145" spans="1:6" x14ac:dyDescent="0.3">
      <c r="A145" t="s">
        <v>3216</v>
      </c>
      <c r="B145" t="s">
        <v>3217</v>
      </c>
      <c r="C145">
        <v>4</v>
      </c>
      <c r="D145">
        <v>32</v>
      </c>
      <c r="E145">
        <v>9</v>
      </c>
      <c r="F145" t="s">
        <v>3643</v>
      </c>
    </row>
    <row r="146" spans="1:6" x14ac:dyDescent="0.3">
      <c r="A146" t="s">
        <v>3218</v>
      </c>
      <c r="B146" t="s">
        <v>3219</v>
      </c>
      <c r="C146">
        <v>7.2</v>
      </c>
      <c r="D146">
        <v>31.1</v>
      </c>
      <c r="E146">
        <v>6</v>
      </c>
      <c r="F146" t="s">
        <v>3643</v>
      </c>
    </row>
    <row r="147" spans="1:6" x14ac:dyDescent="0.3">
      <c r="A147" t="s">
        <v>3220</v>
      </c>
      <c r="B147" t="s">
        <v>1010</v>
      </c>
      <c r="C147">
        <v>2</v>
      </c>
      <c r="D147">
        <v>38</v>
      </c>
      <c r="E147">
        <v>11</v>
      </c>
      <c r="F147" t="s">
        <v>3644</v>
      </c>
    </row>
    <row r="148" spans="1:6" x14ac:dyDescent="0.3">
      <c r="A148" t="s">
        <v>3221</v>
      </c>
      <c r="B148" t="s">
        <v>3222</v>
      </c>
      <c r="C148">
        <v>10.5</v>
      </c>
      <c r="D148">
        <v>41.5</v>
      </c>
      <c r="E148">
        <v>4</v>
      </c>
      <c r="F148" t="s">
        <v>3643</v>
      </c>
    </row>
    <row r="149" spans="1:6" x14ac:dyDescent="0.3">
      <c r="A149" t="s">
        <v>1491</v>
      </c>
      <c r="B149" t="s">
        <v>1492</v>
      </c>
      <c r="C149">
        <v>10</v>
      </c>
      <c r="D149">
        <v>30</v>
      </c>
      <c r="E149">
        <v>3</v>
      </c>
      <c r="F149" t="s">
        <v>3644</v>
      </c>
    </row>
    <row r="150" spans="1:6" x14ac:dyDescent="0.3">
      <c r="A150" t="s">
        <v>3223</v>
      </c>
      <c r="B150" t="s">
        <v>3224</v>
      </c>
      <c r="C150">
        <v>6</v>
      </c>
      <c r="D150">
        <v>38</v>
      </c>
      <c r="E150">
        <v>9</v>
      </c>
      <c r="F150" t="s">
        <v>3643</v>
      </c>
    </row>
    <row r="151" spans="1:6" x14ac:dyDescent="0.3">
      <c r="A151" t="s">
        <v>3225</v>
      </c>
      <c r="B151" t="s">
        <v>3226</v>
      </c>
      <c r="C151">
        <v>3</v>
      </c>
      <c r="D151">
        <v>35</v>
      </c>
      <c r="E151">
        <v>5</v>
      </c>
      <c r="F151" t="s">
        <v>3643</v>
      </c>
    </row>
    <row r="152" spans="1:6" x14ac:dyDescent="0.3">
      <c r="A152" t="s">
        <v>3227</v>
      </c>
      <c r="B152" t="s">
        <v>3228</v>
      </c>
      <c r="C152">
        <v>7.5</v>
      </c>
      <c r="D152">
        <v>35</v>
      </c>
      <c r="E152">
        <v>3</v>
      </c>
      <c r="F152" t="s">
        <v>3643</v>
      </c>
    </row>
    <row r="153" spans="1:6" x14ac:dyDescent="0.3">
      <c r="A153" t="s">
        <v>3229</v>
      </c>
      <c r="B153" t="s">
        <v>3230</v>
      </c>
      <c r="C153">
        <v>4</v>
      </c>
      <c r="D153">
        <v>32</v>
      </c>
      <c r="E153">
        <v>21</v>
      </c>
      <c r="F153" t="s">
        <v>3643</v>
      </c>
    </row>
    <row r="154" spans="1:6" x14ac:dyDescent="0.3">
      <c r="A154" t="s">
        <v>1493</v>
      </c>
      <c r="B154" t="s">
        <v>1494</v>
      </c>
      <c r="C154">
        <v>4</v>
      </c>
      <c r="D154">
        <v>30</v>
      </c>
      <c r="E154">
        <v>3</v>
      </c>
      <c r="F154" t="s">
        <v>3644</v>
      </c>
    </row>
    <row r="155" spans="1:6" x14ac:dyDescent="0.3">
      <c r="A155" t="s">
        <v>3231</v>
      </c>
      <c r="B155" t="s">
        <v>3232</v>
      </c>
      <c r="C155">
        <v>21.5</v>
      </c>
      <c r="D155">
        <v>33.5</v>
      </c>
      <c r="E155">
        <v>4</v>
      </c>
      <c r="F155" t="s">
        <v>3643</v>
      </c>
    </row>
    <row r="156" spans="1:6" x14ac:dyDescent="0.3">
      <c r="A156" t="s">
        <v>1495</v>
      </c>
      <c r="B156" t="s">
        <v>1496</v>
      </c>
      <c r="C156">
        <v>0</v>
      </c>
      <c r="D156">
        <v>36</v>
      </c>
      <c r="E156">
        <v>8</v>
      </c>
      <c r="F156" t="s">
        <v>3644</v>
      </c>
    </row>
    <row r="157" spans="1:6" x14ac:dyDescent="0.3">
      <c r="A157" t="s">
        <v>3233</v>
      </c>
      <c r="B157" t="s">
        <v>3234</v>
      </c>
      <c r="C157">
        <v>3</v>
      </c>
      <c r="D157">
        <v>26.25</v>
      </c>
      <c r="E157">
        <v>4</v>
      </c>
      <c r="F157" t="s">
        <v>3643</v>
      </c>
    </row>
    <row r="158" spans="1:6" x14ac:dyDescent="0.3">
      <c r="A158" t="s">
        <v>3235</v>
      </c>
      <c r="B158" t="s">
        <v>3236</v>
      </c>
      <c r="C158">
        <v>7</v>
      </c>
      <c r="D158">
        <v>38.75</v>
      </c>
      <c r="E158">
        <v>12</v>
      </c>
      <c r="F158" t="s">
        <v>3643</v>
      </c>
    </row>
    <row r="159" spans="1:6" x14ac:dyDescent="0.3">
      <c r="A159" t="s">
        <v>1497</v>
      </c>
      <c r="B159" t="s">
        <v>1498</v>
      </c>
      <c r="C159">
        <v>8.5</v>
      </c>
      <c r="D159">
        <v>32</v>
      </c>
      <c r="E159">
        <v>3</v>
      </c>
      <c r="F159" t="s">
        <v>3644</v>
      </c>
    </row>
    <row r="160" spans="1:6" x14ac:dyDescent="0.3">
      <c r="A160" t="s">
        <v>3237</v>
      </c>
      <c r="B160" t="s">
        <v>3238</v>
      </c>
      <c r="C160">
        <v>7</v>
      </c>
      <c r="D160">
        <v>38.75</v>
      </c>
      <c r="E160">
        <v>6</v>
      </c>
      <c r="F160" t="s">
        <v>3643</v>
      </c>
    </row>
    <row r="161" spans="1:6" x14ac:dyDescent="0.3">
      <c r="A161" t="s">
        <v>3239</v>
      </c>
      <c r="B161" t="s">
        <v>3240</v>
      </c>
      <c r="C161">
        <v>4</v>
      </c>
      <c r="D161">
        <v>28</v>
      </c>
      <c r="E161">
        <v>3</v>
      </c>
      <c r="F161" t="s">
        <v>3643</v>
      </c>
    </row>
    <row r="162" spans="1:6" x14ac:dyDescent="0.3">
      <c r="A162" t="s">
        <v>1499</v>
      </c>
      <c r="B162" t="s">
        <v>1500</v>
      </c>
      <c r="C162">
        <v>3</v>
      </c>
      <c r="D162">
        <v>38</v>
      </c>
      <c r="E162">
        <v>21</v>
      </c>
      <c r="F162" t="s">
        <v>3644</v>
      </c>
    </row>
    <row r="163" spans="1:6" x14ac:dyDescent="0.3">
      <c r="A163" t="s">
        <v>1501</v>
      </c>
      <c r="B163" t="s">
        <v>1502</v>
      </c>
      <c r="C163">
        <v>8.5</v>
      </c>
      <c r="D163">
        <v>40</v>
      </c>
      <c r="E163">
        <v>8</v>
      </c>
      <c r="F163" t="s">
        <v>3644</v>
      </c>
    </row>
    <row r="164" spans="1:6" x14ac:dyDescent="0.3">
      <c r="A164" t="s">
        <v>1503</v>
      </c>
      <c r="B164" t="s">
        <v>1391</v>
      </c>
      <c r="C164">
        <v>10</v>
      </c>
      <c r="D164">
        <v>37.799999999999997</v>
      </c>
      <c r="E164">
        <v>6</v>
      </c>
      <c r="F164" t="s">
        <v>3644</v>
      </c>
    </row>
    <row r="165" spans="1:6" x14ac:dyDescent="0.3">
      <c r="A165" t="s">
        <v>3241</v>
      </c>
      <c r="B165" t="s">
        <v>3242</v>
      </c>
      <c r="C165">
        <v>10</v>
      </c>
      <c r="D165">
        <v>32.5</v>
      </c>
      <c r="E165">
        <v>27</v>
      </c>
      <c r="F165" t="s">
        <v>3643</v>
      </c>
    </row>
    <row r="166" spans="1:6" x14ac:dyDescent="0.3">
      <c r="A166" t="s">
        <v>3243</v>
      </c>
      <c r="B166" t="s">
        <v>3244</v>
      </c>
      <c r="C166">
        <v>7.5</v>
      </c>
      <c r="D166">
        <v>35</v>
      </c>
      <c r="E166">
        <v>3</v>
      </c>
      <c r="F166" t="s">
        <v>3643</v>
      </c>
    </row>
    <row r="167" spans="1:6" x14ac:dyDescent="0.3">
      <c r="A167" t="s">
        <v>1504</v>
      </c>
      <c r="B167" t="s">
        <v>1341</v>
      </c>
      <c r="C167">
        <v>7.5</v>
      </c>
      <c r="D167">
        <v>35</v>
      </c>
      <c r="E167">
        <v>24</v>
      </c>
      <c r="F167" t="s">
        <v>3644</v>
      </c>
    </row>
    <row r="168" spans="1:6" x14ac:dyDescent="0.3">
      <c r="A168" t="s">
        <v>3245</v>
      </c>
      <c r="B168" t="s">
        <v>3246</v>
      </c>
      <c r="C168">
        <v>5</v>
      </c>
      <c r="D168">
        <v>45</v>
      </c>
      <c r="E168">
        <v>6</v>
      </c>
      <c r="F168" t="s">
        <v>3643</v>
      </c>
    </row>
    <row r="169" spans="1:6" x14ac:dyDescent="0.3">
      <c r="A169" t="s">
        <v>3247</v>
      </c>
      <c r="B169" t="s">
        <v>987</v>
      </c>
      <c r="C169">
        <v>10</v>
      </c>
      <c r="D169">
        <v>35</v>
      </c>
      <c r="E169">
        <v>3</v>
      </c>
      <c r="F169" t="s">
        <v>3644</v>
      </c>
    </row>
    <row r="170" spans="1:6" x14ac:dyDescent="0.3">
      <c r="A170" t="s">
        <v>3248</v>
      </c>
      <c r="B170" t="s">
        <v>3249</v>
      </c>
      <c r="C170">
        <v>6.5</v>
      </c>
      <c r="D170">
        <v>37</v>
      </c>
      <c r="E170">
        <v>3</v>
      </c>
      <c r="F170" t="s">
        <v>3643</v>
      </c>
    </row>
    <row r="171" spans="1:6" x14ac:dyDescent="0.3">
      <c r="A171" t="s">
        <v>1505</v>
      </c>
      <c r="B171" t="s">
        <v>1506</v>
      </c>
      <c r="C171">
        <v>8</v>
      </c>
      <c r="D171">
        <v>38</v>
      </c>
      <c r="E171">
        <v>12</v>
      </c>
      <c r="F171" t="s">
        <v>3644</v>
      </c>
    </row>
    <row r="172" spans="1:6" x14ac:dyDescent="0.3">
      <c r="A172" t="s">
        <v>3250</v>
      </c>
      <c r="B172" t="s">
        <v>990</v>
      </c>
      <c r="C172">
        <v>0.5</v>
      </c>
      <c r="D172">
        <v>35</v>
      </c>
      <c r="E172">
        <v>44</v>
      </c>
      <c r="F172" t="s">
        <v>3644</v>
      </c>
    </row>
    <row r="173" spans="1:6" x14ac:dyDescent="0.3">
      <c r="A173" t="s">
        <v>1507</v>
      </c>
      <c r="B173" t="s">
        <v>1508</v>
      </c>
      <c r="C173">
        <v>5</v>
      </c>
      <c r="D173">
        <v>37.5</v>
      </c>
      <c r="E173">
        <v>18</v>
      </c>
      <c r="F173" t="s">
        <v>3644</v>
      </c>
    </row>
    <row r="174" spans="1:6" x14ac:dyDescent="0.3">
      <c r="A174" t="s">
        <v>3251</v>
      </c>
      <c r="B174" t="s">
        <v>383</v>
      </c>
      <c r="C174">
        <v>5</v>
      </c>
      <c r="D174">
        <v>37.5</v>
      </c>
      <c r="E174">
        <v>2</v>
      </c>
      <c r="F174" t="s">
        <v>3643</v>
      </c>
    </row>
    <row r="175" spans="1:6" x14ac:dyDescent="0.3">
      <c r="A175" t="s">
        <v>1509</v>
      </c>
      <c r="B175" t="s">
        <v>1510</v>
      </c>
      <c r="C175">
        <v>3</v>
      </c>
      <c r="D175">
        <v>33</v>
      </c>
      <c r="E175">
        <v>6</v>
      </c>
      <c r="F175" t="s">
        <v>3644</v>
      </c>
    </row>
    <row r="176" spans="1:6" x14ac:dyDescent="0.3">
      <c r="A176" t="s">
        <v>3252</v>
      </c>
      <c r="B176" t="s">
        <v>383</v>
      </c>
      <c r="C176">
        <v>17</v>
      </c>
      <c r="D176">
        <v>37</v>
      </c>
      <c r="E176">
        <v>4</v>
      </c>
      <c r="F176" t="s">
        <v>3643</v>
      </c>
    </row>
    <row r="177" spans="1:6" x14ac:dyDescent="0.3">
      <c r="A177" t="s">
        <v>1511</v>
      </c>
      <c r="B177" t="s">
        <v>1512</v>
      </c>
      <c r="C177">
        <v>5</v>
      </c>
      <c r="D177">
        <v>37.5</v>
      </c>
      <c r="E177">
        <v>2</v>
      </c>
      <c r="F177" t="s">
        <v>3644</v>
      </c>
    </row>
    <row r="178" spans="1:6" x14ac:dyDescent="0.3">
      <c r="A178" t="s">
        <v>3253</v>
      </c>
      <c r="B178" t="s">
        <v>3254</v>
      </c>
      <c r="C178">
        <v>3</v>
      </c>
      <c r="D178">
        <v>33</v>
      </c>
      <c r="E178">
        <v>4</v>
      </c>
      <c r="F178" t="s">
        <v>3643</v>
      </c>
    </row>
    <row r="179" spans="1:6" x14ac:dyDescent="0.3">
      <c r="A179" t="s">
        <v>1513</v>
      </c>
      <c r="B179" t="s">
        <v>1514</v>
      </c>
      <c r="C179">
        <v>-10</v>
      </c>
      <c r="D179">
        <v>38</v>
      </c>
      <c r="E179">
        <v>28</v>
      </c>
      <c r="F179" t="s">
        <v>3644</v>
      </c>
    </row>
    <row r="180" spans="1:6" x14ac:dyDescent="0.3">
      <c r="A180" t="s">
        <v>3255</v>
      </c>
      <c r="B180" t="s">
        <v>3256</v>
      </c>
      <c r="C180">
        <v>0</v>
      </c>
      <c r="D180">
        <v>38</v>
      </c>
      <c r="E180">
        <v>20</v>
      </c>
      <c r="F180" t="s">
        <v>3643</v>
      </c>
    </row>
    <row r="181" spans="1:6" x14ac:dyDescent="0.3">
      <c r="A181" t="s">
        <v>3257</v>
      </c>
      <c r="B181" t="s">
        <v>3258</v>
      </c>
      <c r="C181">
        <v>17</v>
      </c>
      <c r="D181">
        <v>32</v>
      </c>
      <c r="E181">
        <v>6</v>
      </c>
      <c r="F181" t="s">
        <v>3643</v>
      </c>
    </row>
    <row r="182" spans="1:6" x14ac:dyDescent="0.3">
      <c r="A182" t="s">
        <v>1515</v>
      </c>
      <c r="B182" t="s">
        <v>1516</v>
      </c>
      <c r="C182">
        <v>5</v>
      </c>
      <c r="D182">
        <v>35.75</v>
      </c>
      <c r="E182">
        <v>4</v>
      </c>
      <c r="F182" t="s">
        <v>3644</v>
      </c>
    </row>
    <row r="183" spans="1:6" x14ac:dyDescent="0.3">
      <c r="A183" t="s">
        <v>1517</v>
      </c>
      <c r="B183" t="s">
        <v>1518</v>
      </c>
      <c r="C183">
        <v>5</v>
      </c>
      <c r="D183">
        <v>37.5</v>
      </c>
      <c r="E183">
        <v>6</v>
      </c>
      <c r="F183" t="s">
        <v>3644</v>
      </c>
    </row>
    <row r="184" spans="1:6" x14ac:dyDescent="0.3">
      <c r="A184" t="s">
        <v>3259</v>
      </c>
      <c r="B184" t="s">
        <v>383</v>
      </c>
      <c r="C184">
        <v>5</v>
      </c>
      <c r="D184">
        <v>34</v>
      </c>
      <c r="E184">
        <v>2</v>
      </c>
      <c r="F184" t="s">
        <v>3643</v>
      </c>
    </row>
    <row r="185" spans="1:6" x14ac:dyDescent="0.3">
      <c r="A185" t="s">
        <v>1519</v>
      </c>
      <c r="B185" t="s">
        <v>1344</v>
      </c>
      <c r="C185">
        <v>0.5</v>
      </c>
      <c r="D185">
        <v>38</v>
      </c>
      <c r="E185">
        <v>60</v>
      </c>
      <c r="F185" t="s">
        <v>3644</v>
      </c>
    </row>
    <row r="186" spans="1:6" x14ac:dyDescent="0.3">
      <c r="A186" t="s">
        <v>3260</v>
      </c>
      <c r="B186" t="s">
        <v>3261</v>
      </c>
      <c r="C186">
        <v>5</v>
      </c>
      <c r="D186">
        <v>35.75</v>
      </c>
      <c r="E186">
        <v>2</v>
      </c>
      <c r="F186" t="s">
        <v>3643</v>
      </c>
    </row>
    <row r="187" spans="1:6" x14ac:dyDescent="0.3">
      <c r="A187" t="s">
        <v>3262</v>
      </c>
      <c r="B187" t="s">
        <v>383</v>
      </c>
      <c r="C187">
        <v>5</v>
      </c>
      <c r="D187">
        <v>35.75</v>
      </c>
      <c r="E187">
        <v>2</v>
      </c>
      <c r="F187" t="s">
        <v>3643</v>
      </c>
    </row>
    <row r="188" spans="1:6" x14ac:dyDescent="0.3">
      <c r="A188" t="s">
        <v>3263</v>
      </c>
      <c r="B188" t="s">
        <v>992</v>
      </c>
      <c r="C188">
        <v>5</v>
      </c>
      <c r="D188">
        <v>37.5</v>
      </c>
      <c r="E188">
        <v>6</v>
      </c>
      <c r="F188" t="s">
        <v>3644</v>
      </c>
    </row>
    <row r="189" spans="1:6" x14ac:dyDescent="0.3">
      <c r="A189" t="s">
        <v>3264</v>
      </c>
      <c r="B189" t="s">
        <v>3265</v>
      </c>
      <c r="C189">
        <v>5</v>
      </c>
      <c r="D189">
        <v>34</v>
      </c>
      <c r="E189">
        <v>4</v>
      </c>
      <c r="F189" t="s">
        <v>3643</v>
      </c>
    </row>
    <row r="190" spans="1:6" x14ac:dyDescent="0.3">
      <c r="A190" t="s">
        <v>1520</v>
      </c>
      <c r="B190" t="s">
        <v>1521</v>
      </c>
      <c r="C190">
        <v>5</v>
      </c>
      <c r="D190">
        <v>35.75</v>
      </c>
      <c r="E190">
        <v>2</v>
      </c>
      <c r="F190" t="s">
        <v>3644</v>
      </c>
    </row>
    <row r="191" spans="1:6" x14ac:dyDescent="0.3">
      <c r="A191" t="s">
        <v>3266</v>
      </c>
      <c r="B191" t="s">
        <v>993</v>
      </c>
      <c r="C191">
        <v>3</v>
      </c>
      <c r="D191">
        <v>40</v>
      </c>
      <c r="E191">
        <v>94</v>
      </c>
      <c r="F191" t="s">
        <v>3644</v>
      </c>
    </row>
    <row r="192" spans="1:6" x14ac:dyDescent="0.3">
      <c r="A192" t="s">
        <v>3267</v>
      </c>
      <c r="B192" t="s">
        <v>383</v>
      </c>
      <c r="C192">
        <v>5</v>
      </c>
      <c r="D192">
        <v>37.5</v>
      </c>
      <c r="E192">
        <v>2</v>
      </c>
      <c r="F192" t="s">
        <v>3643</v>
      </c>
    </row>
    <row r="193" spans="1:6" x14ac:dyDescent="0.3">
      <c r="A193" t="s">
        <v>3268</v>
      </c>
      <c r="B193" t="s">
        <v>3269</v>
      </c>
      <c r="C193">
        <v>5</v>
      </c>
      <c r="D193">
        <v>37.5</v>
      </c>
      <c r="E193">
        <v>11</v>
      </c>
      <c r="F193" t="s">
        <v>3643</v>
      </c>
    </row>
    <row r="194" spans="1:6" x14ac:dyDescent="0.3">
      <c r="A194" t="s">
        <v>3270</v>
      </c>
      <c r="B194" t="s">
        <v>994</v>
      </c>
      <c r="C194">
        <v>3</v>
      </c>
      <c r="D194">
        <v>39</v>
      </c>
      <c r="E194">
        <v>149</v>
      </c>
      <c r="F194" t="s">
        <v>3644</v>
      </c>
    </row>
    <row r="195" spans="1:6" x14ac:dyDescent="0.3">
      <c r="A195" t="s">
        <v>1522</v>
      </c>
      <c r="B195" t="s">
        <v>1523</v>
      </c>
      <c r="C195">
        <v>5</v>
      </c>
      <c r="D195">
        <v>37.5</v>
      </c>
      <c r="E195">
        <v>7</v>
      </c>
      <c r="F195" t="s">
        <v>3644</v>
      </c>
    </row>
    <row r="196" spans="1:6" x14ac:dyDescent="0.3">
      <c r="A196" t="s">
        <v>3271</v>
      </c>
      <c r="B196" t="s">
        <v>383</v>
      </c>
      <c r="C196">
        <v>5</v>
      </c>
      <c r="D196">
        <v>37.5</v>
      </c>
      <c r="E196">
        <v>4</v>
      </c>
      <c r="F196" t="s">
        <v>3643</v>
      </c>
    </row>
    <row r="197" spans="1:6" x14ac:dyDescent="0.3">
      <c r="A197" t="s">
        <v>3272</v>
      </c>
      <c r="B197" t="s">
        <v>996</v>
      </c>
      <c r="C197">
        <v>5</v>
      </c>
      <c r="D197">
        <v>37.5</v>
      </c>
      <c r="E197">
        <v>43</v>
      </c>
      <c r="F197" t="s">
        <v>3644</v>
      </c>
    </row>
    <row r="198" spans="1:6" x14ac:dyDescent="0.3">
      <c r="A198" t="s">
        <v>1524</v>
      </c>
      <c r="B198" t="s">
        <v>1525</v>
      </c>
      <c r="C198">
        <v>5</v>
      </c>
      <c r="D198">
        <v>35.75</v>
      </c>
      <c r="E198">
        <v>38</v>
      </c>
      <c r="F198" t="s">
        <v>3644</v>
      </c>
    </row>
    <row r="199" spans="1:6" x14ac:dyDescent="0.3">
      <c r="A199" t="s">
        <v>3273</v>
      </c>
      <c r="B199" t="s">
        <v>995</v>
      </c>
      <c r="C199">
        <v>5</v>
      </c>
      <c r="D199">
        <v>37.5</v>
      </c>
      <c r="E199">
        <v>6</v>
      </c>
      <c r="F199" t="s">
        <v>3644</v>
      </c>
    </row>
    <row r="200" spans="1:6" x14ac:dyDescent="0.3">
      <c r="A200" t="s">
        <v>1526</v>
      </c>
      <c r="B200" t="s">
        <v>1345</v>
      </c>
      <c r="C200">
        <v>5</v>
      </c>
      <c r="D200">
        <v>37.5</v>
      </c>
      <c r="E200">
        <v>2</v>
      </c>
      <c r="F200" t="s">
        <v>3644</v>
      </c>
    </row>
    <row r="201" spans="1:6" x14ac:dyDescent="0.3">
      <c r="A201" t="s">
        <v>3274</v>
      </c>
      <c r="B201" t="s">
        <v>383</v>
      </c>
      <c r="C201">
        <v>19</v>
      </c>
      <c r="D201">
        <v>35</v>
      </c>
      <c r="E201">
        <v>2</v>
      </c>
      <c r="F201" t="s">
        <v>3643</v>
      </c>
    </row>
    <row r="202" spans="1:6" x14ac:dyDescent="0.3">
      <c r="A202" t="s">
        <v>3275</v>
      </c>
      <c r="B202" t="s">
        <v>3276</v>
      </c>
      <c r="C202">
        <v>5</v>
      </c>
      <c r="D202">
        <v>35.75</v>
      </c>
      <c r="E202">
        <v>2</v>
      </c>
      <c r="F202" t="s">
        <v>3643</v>
      </c>
    </row>
    <row r="203" spans="1:6" x14ac:dyDescent="0.3">
      <c r="A203" t="s">
        <v>3277</v>
      </c>
      <c r="B203" t="s">
        <v>3278</v>
      </c>
      <c r="C203">
        <v>5</v>
      </c>
      <c r="D203">
        <v>35.75</v>
      </c>
      <c r="E203">
        <v>2</v>
      </c>
      <c r="F203" t="s">
        <v>3643</v>
      </c>
    </row>
    <row r="204" spans="1:6" x14ac:dyDescent="0.3">
      <c r="A204" t="s">
        <v>3279</v>
      </c>
      <c r="B204" t="s">
        <v>998</v>
      </c>
      <c r="C204">
        <v>3</v>
      </c>
      <c r="D204">
        <v>40</v>
      </c>
      <c r="E204">
        <v>842</v>
      </c>
      <c r="F204" t="s">
        <v>3644</v>
      </c>
    </row>
    <row r="205" spans="1:6" x14ac:dyDescent="0.3">
      <c r="A205" t="s">
        <v>3280</v>
      </c>
      <c r="B205" t="s">
        <v>3281</v>
      </c>
      <c r="C205">
        <v>5</v>
      </c>
      <c r="D205">
        <v>37.5</v>
      </c>
      <c r="E205">
        <v>12</v>
      </c>
      <c r="F205" t="s">
        <v>3643</v>
      </c>
    </row>
    <row r="206" spans="1:6" x14ac:dyDescent="0.3">
      <c r="A206" t="s">
        <v>3282</v>
      </c>
      <c r="B206" t="s">
        <v>1000</v>
      </c>
      <c r="C206">
        <v>5</v>
      </c>
      <c r="D206">
        <v>37</v>
      </c>
      <c r="E206">
        <v>13</v>
      </c>
      <c r="F206" t="s">
        <v>3644</v>
      </c>
    </row>
    <row r="207" spans="1:6" x14ac:dyDescent="0.3">
      <c r="A207" t="s">
        <v>3283</v>
      </c>
      <c r="B207" t="s">
        <v>383</v>
      </c>
      <c r="C207">
        <v>5</v>
      </c>
      <c r="D207">
        <v>34</v>
      </c>
      <c r="E207">
        <v>2</v>
      </c>
      <c r="F207" t="s">
        <v>3643</v>
      </c>
    </row>
    <row r="208" spans="1:6" x14ac:dyDescent="0.3">
      <c r="A208" t="s">
        <v>3284</v>
      </c>
      <c r="B208" t="s">
        <v>1347</v>
      </c>
      <c r="C208">
        <v>5</v>
      </c>
      <c r="D208">
        <v>37.5</v>
      </c>
      <c r="E208">
        <v>7</v>
      </c>
      <c r="F208" t="s">
        <v>3644</v>
      </c>
    </row>
    <row r="209" spans="1:6" x14ac:dyDescent="0.3">
      <c r="A209" t="s">
        <v>1527</v>
      </c>
      <c r="B209" t="s">
        <v>1528</v>
      </c>
      <c r="C209">
        <v>0</v>
      </c>
      <c r="D209">
        <v>38</v>
      </c>
      <c r="E209">
        <v>29</v>
      </c>
      <c r="F209" t="s">
        <v>3644</v>
      </c>
    </row>
    <row r="210" spans="1:6" x14ac:dyDescent="0.3">
      <c r="A210" t="s">
        <v>3285</v>
      </c>
      <c r="B210" t="s">
        <v>383</v>
      </c>
      <c r="C210">
        <v>19</v>
      </c>
      <c r="D210">
        <v>35</v>
      </c>
      <c r="E210">
        <v>2</v>
      </c>
      <c r="F210" t="s">
        <v>3643</v>
      </c>
    </row>
    <row r="211" spans="1:6" x14ac:dyDescent="0.3">
      <c r="A211" t="s">
        <v>3286</v>
      </c>
      <c r="B211" t="s">
        <v>1004</v>
      </c>
      <c r="C211">
        <v>3</v>
      </c>
      <c r="D211">
        <v>33</v>
      </c>
      <c r="E211">
        <v>6</v>
      </c>
      <c r="F211" t="s">
        <v>3644</v>
      </c>
    </row>
    <row r="212" spans="1:6" x14ac:dyDescent="0.3">
      <c r="A212" t="s">
        <v>3287</v>
      </c>
      <c r="B212" t="s">
        <v>1528</v>
      </c>
      <c r="C212">
        <v>5</v>
      </c>
      <c r="D212">
        <v>34</v>
      </c>
      <c r="E212">
        <v>6</v>
      </c>
      <c r="F212" t="s">
        <v>3644</v>
      </c>
    </row>
    <row r="213" spans="1:6" x14ac:dyDescent="0.3">
      <c r="A213" t="s">
        <v>3288</v>
      </c>
      <c r="B213" t="s">
        <v>3289</v>
      </c>
      <c r="C213">
        <v>2</v>
      </c>
      <c r="D213">
        <v>37.5</v>
      </c>
      <c r="E213">
        <v>40</v>
      </c>
      <c r="F213" t="s">
        <v>3643</v>
      </c>
    </row>
    <row r="214" spans="1:6" x14ac:dyDescent="0.3">
      <c r="A214" t="s">
        <v>3290</v>
      </c>
      <c r="B214" t="s">
        <v>1005</v>
      </c>
      <c r="C214">
        <v>0</v>
      </c>
      <c r="D214">
        <v>38</v>
      </c>
      <c r="E214">
        <v>37</v>
      </c>
      <c r="F214" t="s">
        <v>3644</v>
      </c>
    </row>
    <row r="215" spans="1:6" x14ac:dyDescent="0.3">
      <c r="A215" t="s">
        <v>3291</v>
      </c>
      <c r="B215" t="s">
        <v>3292</v>
      </c>
      <c r="C215">
        <v>5</v>
      </c>
      <c r="D215">
        <v>34</v>
      </c>
      <c r="E215">
        <v>2</v>
      </c>
      <c r="F215" t="s">
        <v>3643</v>
      </c>
    </row>
    <row r="216" spans="1:6" x14ac:dyDescent="0.3">
      <c r="A216" t="s">
        <v>1529</v>
      </c>
      <c r="B216" t="s">
        <v>1530</v>
      </c>
      <c r="C216">
        <v>2.5</v>
      </c>
      <c r="D216">
        <v>35</v>
      </c>
      <c r="E216">
        <v>54</v>
      </c>
      <c r="F216" t="s">
        <v>3644</v>
      </c>
    </row>
    <row r="217" spans="1:6" x14ac:dyDescent="0.3">
      <c r="A217" t="s">
        <v>3293</v>
      </c>
      <c r="B217" t="s">
        <v>3294</v>
      </c>
      <c r="C217">
        <v>10</v>
      </c>
      <c r="D217">
        <v>38</v>
      </c>
      <c r="E217">
        <v>14</v>
      </c>
      <c r="F217" t="s">
        <v>3643</v>
      </c>
    </row>
    <row r="218" spans="1:6" x14ac:dyDescent="0.3">
      <c r="A218" t="s">
        <v>3295</v>
      </c>
      <c r="B218" t="s">
        <v>1006</v>
      </c>
      <c r="C218">
        <v>9</v>
      </c>
      <c r="D218">
        <v>46</v>
      </c>
      <c r="E218">
        <v>10</v>
      </c>
      <c r="F218" t="s">
        <v>3644</v>
      </c>
    </row>
    <row r="219" spans="1:6" x14ac:dyDescent="0.3">
      <c r="A219" t="s">
        <v>1531</v>
      </c>
      <c r="B219" t="s">
        <v>1532</v>
      </c>
      <c r="C219">
        <v>3</v>
      </c>
      <c r="D219">
        <v>37.5</v>
      </c>
      <c r="E219">
        <v>33</v>
      </c>
      <c r="F219" t="s">
        <v>3644</v>
      </c>
    </row>
    <row r="220" spans="1:6" x14ac:dyDescent="0.3">
      <c r="A220" t="s">
        <v>1533</v>
      </c>
      <c r="B220" t="s">
        <v>1534</v>
      </c>
      <c r="C220">
        <v>10</v>
      </c>
      <c r="D220">
        <v>37.5</v>
      </c>
      <c r="E220">
        <v>3</v>
      </c>
      <c r="F220" t="s">
        <v>3644</v>
      </c>
    </row>
    <row r="221" spans="1:6" x14ac:dyDescent="0.3">
      <c r="A221" t="s">
        <v>1535</v>
      </c>
      <c r="B221" t="s">
        <v>1536</v>
      </c>
      <c r="C221">
        <v>2</v>
      </c>
      <c r="D221">
        <v>41.8</v>
      </c>
      <c r="E221">
        <v>24</v>
      </c>
      <c r="F221" t="s">
        <v>3644</v>
      </c>
    </row>
    <row r="222" spans="1:6" x14ac:dyDescent="0.3">
      <c r="A222" t="s">
        <v>3296</v>
      </c>
      <c r="B222" t="s">
        <v>3297</v>
      </c>
      <c r="C222">
        <v>0</v>
      </c>
      <c r="D222">
        <v>30</v>
      </c>
      <c r="E222">
        <v>3</v>
      </c>
      <c r="F222" t="s">
        <v>3643</v>
      </c>
    </row>
    <row r="223" spans="1:6" x14ac:dyDescent="0.3">
      <c r="A223" t="s">
        <v>3298</v>
      </c>
      <c r="B223" t="s">
        <v>3299</v>
      </c>
      <c r="C223">
        <v>10</v>
      </c>
      <c r="D223">
        <v>30</v>
      </c>
      <c r="E223">
        <v>3</v>
      </c>
      <c r="F223" t="s">
        <v>3643</v>
      </c>
    </row>
    <row r="224" spans="1:6" x14ac:dyDescent="0.3">
      <c r="A224" t="s">
        <v>3300</v>
      </c>
      <c r="B224" t="s">
        <v>3301</v>
      </c>
      <c r="C224">
        <v>16</v>
      </c>
      <c r="D224">
        <v>38</v>
      </c>
      <c r="E224">
        <v>3</v>
      </c>
      <c r="F224" t="s">
        <v>3643</v>
      </c>
    </row>
    <row r="225" spans="1:6" x14ac:dyDescent="0.3">
      <c r="A225" t="s">
        <v>3302</v>
      </c>
      <c r="B225" t="s">
        <v>3303</v>
      </c>
      <c r="C225">
        <v>5</v>
      </c>
      <c r="D225">
        <v>45</v>
      </c>
      <c r="E225">
        <v>13</v>
      </c>
      <c r="F225" t="s">
        <v>3643</v>
      </c>
    </row>
    <row r="226" spans="1:6" x14ac:dyDescent="0.3">
      <c r="A226" t="s">
        <v>3304</v>
      </c>
      <c r="B226" t="s">
        <v>3305</v>
      </c>
      <c r="C226">
        <v>4</v>
      </c>
      <c r="D226">
        <v>35</v>
      </c>
      <c r="E226">
        <v>3</v>
      </c>
      <c r="F226" t="s">
        <v>3643</v>
      </c>
    </row>
    <row r="227" spans="1:6" x14ac:dyDescent="0.3">
      <c r="A227" t="s">
        <v>3306</v>
      </c>
      <c r="B227" t="s">
        <v>1015</v>
      </c>
      <c r="C227">
        <v>5</v>
      </c>
      <c r="D227">
        <v>46</v>
      </c>
      <c r="E227">
        <v>7</v>
      </c>
      <c r="F227" t="s">
        <v>3644</v>
      </c>
    </row>
    <row r="228" spans="1:6" x14ac:dyDescent="0.3">
      <c r="A228" t="s">
        <v>3307</v>
      </c>
      <c r="B228" t="s">
        <v>3308</v>
      </c>
      <c r="C228">
        <v>6.5</v>
      </c>
      <c r="D228">
        <v>37.5</v>
      </c>
      <c r="E228">
        <v>6</v>
      </c>
      <c r="F228" t="s">
        <v>3643</v>
      </c>
    </row>
    <row r="229" spans="1:6" x14ac:dyDescent="0.3">
      <c r="A229" t="s">
        <v>3309</v>
      </c>
      <c r="B229" t="s">
        <v>3310</v>
      </c>
      <c r="C229">
        <v>5.5</v>
      </c>
      <c r="D229">
        <v>32.5</v>
      </c>
      <c r="E229">
        <v>6</v>
      </c>
      <c r="F229" t="s">
        <v>3643</v>
      </c>
    </row>
    <row r="230" spans="1:6" x14ac:dyDescent="0.3">
      <c r="A230" t="s">
        <v>3311</v>
      </c>
      <c r="B230" t="s">
        <v>3312</v>
      </c>
      <c r="C230">
        <v>10.5</v>
      </c>
      <c r="D230">
        <v>38</v>
      </c>
      <c r="E230">
        <v>6</v>
      </c>
      <c r="F230" t="s">
        <v>3643</v>
      </c>
    </row>
    <row r="231" spans="1:6" x14ac:dyDescent="0.3">
      <c r="A231" t="s">
        <v>3313</v>
      </c>
      <c r="B231" t="s">
        <v>3314</v>
      </c>
      <c r="C231">
        <v>5.5</v>
      </c>
      <c r="D231">
        <v>32</v>
      </c>
      <c r="E231">
        <v>9</v>
      </c>
      <c r="F231" t="s">
        <v>3643</v>
      </c>
    </row>
    <row r="232" spans="1:6" x14ac:dyDescent="0.3">
      <c r="A232" t="s">
        <v>3315</v>
      </c>
      <c r="B232" t="s">
        <v>383</v>
      </c>
      <c r="C232">
        <v>3</v>
      </c>
      <c r="D232">
        <v>32.5</v>
      </c>
      <c r="E232">
        <v>5</v>
      </c>
      <c r="F232" t="s">
        <v>3643</v>
      </c>
    </row>
    <row r="233" spans="1:6" x14ac:dyDescent="0.3">
      <c r="A233" t="s">
        <v>3316</v>
      </c>
      <c r="B233" t="s">
        <v>3317</v>
      </c>
      <c r="C233">
        <v>11</v>
      </c>
      <c r="D233">
        <v>32</v>
      </c>
      <c r="E233">
        <v>6</v>
      </c>
      <c r="F233" t="s">
        <v>3643</v>
      </c>
    </row>
    <row r="234" spans="1:6" x14ac:dyDescent="0.3">
      <c r="A234" t="s">
        <v>3318</v>
      </c>
      <c r="B234" t="s">
        <v>383</v>
      </c>
      <c r="C234">
        <v>5</v>
      </c>
      <c r="D234">
        <v>35</v>
      </c>
      <c r="E234">
        <v>6</v>
      </c>
      <c r="F234" t="s">
        <v>3643</v>
      </c>
    </row>
    <row r="235" spans="1:6" x14ac:dyDescent="0.3">
      <c r="A235" t="s">
        <v>3319</v>
      </c>
      <c r="B235" t="s">
        <v>383</v>
      </c>
      <c r="C235">
        <v>6.5</v>
      </c>
      <c r="D235">
        <v>36</v>
      </c>
      <c r="E235">
        <v>14</v>
      </c>
      <c r="F235" t="s">
        <v>3643</v>
      </c>
    </row>
    <row r="236" spans="1:6" x14ac:dyDescent="0.3">
      <c r="A236" t="s">
        <v>3320</v>
      </c>
      <c r="B236" t="s">
        <v>3321</v>
      </c>
      <c r="C236">
        <v>10</v>
      </c>
      <c r="D236">
        <v>35</v>
      </c>
      <c r="E236">
        <v>3</v>
      </c>
      <c r="F236" t="s">
        <v>3643</v>
      </c>
    </row>
    <row r="237" spans="1:6" x14ac:dyDescent="0.3">
      <c r="A237" t="s">
        <v>3322</v>
      </c>
      <c r="B237" t="s">
        <v>3323</v>
      </c>
      <c r="C237">
        <v>4</v>
      </c>
      <c r="D237">
        <v>32</v>
      </c>
      <c r="E237">
        <v>17</v>
      </c>
      <c r="F237" t="s">
        <v>3643</v>
      </c>
    </row>
    <row r="238" spans="1:6" x14ac:dyDescent="0.3">
      <c r="A238" t="s">
        <v>3324</v>
      </c>
      <c r="B238" t="s">
        <v>3325</v>
      </c>
      <c r="C238">
        <v>4</v>
      </c>
      <c r="D238">
        <v>32</v>
      </c>
      <c r="E238">
        <v>12</v>
      </c>
      <c r="F238" t="s">
        <v>3643</v>
      </c>
    </row>
    <row r="239" spans="1:6" x14ac:dyDescent="0.3">
      <c r="A239" t="s">
        <v>3326</v>
      </c>
      <c r="B239" t="s">
        <v>3327</v>
      </c>
      <c r="C239">
        <v>4</v>
      </c>
      <c r="D239">
        <v>32</v>
      </c>
      <c r="E239">
        <v>19</v>
      </c>
      <c r="F239" t="s">
        <v>3643</v>
      </c>
    </row>
    <row r="240" spans="1:6" x14ac:dyDescent="0.3">
      <c r="A240" t="s">
        <v>3328</v>
      </c>
      <c r="B240" t="s">
        <v>3329</v>
      </c>
      <c r="C240">
        <v>7</v>
      </c>
      <c r="D240">
        <v>30</v>
      </c>
      <c r="E240">
        <v>4</v>
      </c>
      <c r="F240" t="s">
        <v>3643</v>
      </c>
    </row>
    <row r="241" spans="1:6" x14ac:dyDescent="0.3">
      <c r="A241" t="s">
        <v>3330</v>
      </c>
      <c r="B241" t="s">
        <v>3331</v>
      </c>
      <c r="C241">
        <v>10</v>
      </c>
      <c r="D241">
        <v>37</v>
      </c>
      <c r="E241">
        <v>3</v>
      </c>
      <c r="F241" t="s">
        <v>3643</v>
      </c>
    </row>
    <row r="242" spans="1:6" x14ac:dyDescent="0.3">
      <c r="A242" t="s">
        <v>1537</v>
      </c>
      <c r="B242" t="s">
        <v>1538</v>
      </c>
      <c r="C242">
        <v>3</v>
      </c>
      <c r="D242">
        <v>30</v>
      </c>
      <c r="E242">
        <v>7</v>
      </c>
      <c r="F242" t="s">
        <v>3644</v>
      </c>
    </row>
    <row r="243" spans="1:6" x14ac:dyDescent="0.3">
      <c r="A243" t="s">
        <v>3332</v>
      </c>
      <c r="B243" t="s">
        <v>3333</v>
      </c>
      <c r="C243">
        <v>4</v>
      </c>
      <c r="D243">
        <v>35</v>
      </c>
      <c r="E243">
        <v>6</v>
      </c>
      <c r="F243" t="s">
        <v>3643</v>
      </c>
    </row>
    <row r="244" spans="1:6" x14ac:dyDescent="0.3">
      <c r="A244" t="s">
        <v>3334</v>
      </c>
      <c r="B244" t="s">
        <v>3335</v>
      </c>
      <c r="C244">
        <v>-3</v>
      </c>
      <c r="D244">
        <v>24</v>
      </c>
      <c r="E244">
        <v>3</v>
      </c>
      <c r="F244" t="s">
        <v>3643</v>
      </c>
    </row>
    <row r="245" spans="1:6" x14ac:dyDescent="0.3">
      <c r="A245" t="s">
        <v>3336</v>
      </c>
      <c r="B245" t="s">
        <v>1022</v>
      </c>
      <c r="C245">
        <v>8</v>
      </c>
      <c r="D245">
        <v>44</v>
      </c>
      <c r="E245">
        <v>9</v>
      </c>
      <c r="F245" t="s">
        <v>3644</v>
      </c>
    </row>
    <row r="246" spans="1:6" x14ac:dyDescent="0.3">
      <c r="A246" t="s">
        <v>3337</v>
      </c>
      <c r="B246" t="s">
        <v>3338</v>
      </c>
      <c r="C246">
        <v>18</v>
      </c>
      <c r="D246">
        <v>47</v>
      </c>
      <c r="E246">
        <v>4</v>
      </c>
      <c r="F246" t="s">
        <v>3643</v>
      </c>
    </row>
    <row r="247" spans="1:6" x14ac:dyDescent="0.3">
      <c r="A247" t="s">
        <v>3339</v>
      </c>
      <c r="B247" t="s">
        <v>3340</v>
      </c>
      <c r="C247">
        <v>0</v>
      </c>
      <c r="D247">
        <v>32</v>
      </c>
      <c r="E247">
        <v>10</v>
      </c>
      <c r="F247" t="s">
        <v>3643</v>
      </c>
    </row>
    <row r="248" spans="1:6" x14ac:dyDescent="0.3">
      <c r="A248" t="s">
        <v>3341</v>
      </c>
      <c r="B248" t="s">
        <v>3342</v>
      </c>
      <c r="C248">
        <v>6</v>
      </c>
      <c r="D248">
        <v>29.5</v>
      </c>
      <c r="E248">
        <v>6</v>
      </c>
      <c r="F248" t="s">
        <v>3643</v>
      </c>
    </row>
    <row r="249" spans="1:6" x14ac:dyDescent="0.3">
      <c r="A249" t="s">
        <v>1539</v>
      </c>
      <c r="B249" t="s">
        <v>1540</v>
      </c>
      <c r="C249">
        <v>8</v>
      </c>
      <c r="D249">
        <v>32</v>
      </c>
      <c r="E249">
        <v>6</v>
      </c>
      <c r="F249" t="s">
        <v>3644</v>
      </c>
    </row>
    <row r="250" spans="1:6" x14ac:dyDescent="0.3">
      <c r="A250" t="s">
        <v>1541</v>
      </c>
      <c r="B250" t="s">
        <v>1542</v>
      </c>
      <c r="C250">
        <v>3</v>
      </c>
      <c r="D250">
        <v>28</v>
      </c>
      <c r="E250">
        <v>3</v>
      </c>
      <c r="F250" t="s">
        <v>3644</v>
      </c>
    </row>
    <row r="251" spans="1:6" x14ac:dyDescent="0.3">
      <c r="A251" t="s">
        <v>1543</v>
      </c>
      <c r="B251" t="s">
        <v>1544</v>
      </c>
      <c r="C251">
        <v>3</v>
      </c>
      <c r="D251">
        <v>28</v>
      </c>
      <c r="E251">
        <v>3</v>
      </c>
      <c r="F251" t="s">
        <v>3644</v>
      </c>
    </row>
    <row r="252" spans="1:6" x14ac:dyDescent="0.3">
      <c r="A252" t="s">
        <v>3343</v>
      </c>
      <c r="B252" t="s">
        <v>3344</v>
      </c>
      <c r="C252">
        <v>7</v>
      </c>
      <c r="D252">
        <v>40</v>
      </c>
      <c r="E252">
        <v>3</v>
      </c>
      <c r="F252" t="s">
        <v>3643</v>
      </c>
    </row>
    <row r="253" spans="1:6" x14ac:dyDescent="0.3">
      <c r="A253" t="s">
        <v>3345</v>
      </c>
      <c r="B253" t="s">
        <v>3346</v>
      </c>
      <c r="C253">
        <v>9</v>
      </c>
      <c r="D253">
        <v>40</v>
      </c>
      <c r="E253">
        <v>3</v>
      </c>
      <c r="F253" t="s">
        <v>3643</v>
      </c>
    </row>
    <row r="254" spans="1:6" x14ac:dyDescent="0.3">
      <c r="A254" t="s">
        <v>3347</v>
      </c>
      <c r="B254" t="s">
        <v>3348</v>
      </c>
      <c r="C254">
        <v>4</v>
      </c>
      <c r="D254">
        <v>30</v>
      </c>
      <c r="E254">
        <v>3</v>
      </c>
      <c r="F254" t="s">
        <v>3643</v>
      </c>
    </row>
    <row r="255" spans="1:6" x14ac:dyDescent="0.3">
      <c r="A255" t="s">
        <v>3349</v>
      </c>
      <c r="B255" t="s">
        <v>3350</v>
      </c>
      <c r="C255">
        <v>4</v>
      </c>
      <c r="D255">
        <v>35</v>
      </c>
      <c r="E255">
        <v>3</v>
      </c>
      <c r="F255" t="s">
        <v>3643</v>
      </c>
    </row>
    <row r="256" spans="1:6" x14ac:dyDescent="0.3">
      <c r="A256" t="s">
        <v>3351</v>
      </c>
      <c r="B256" t="s">
        <v>3352</v>
      </c>
      <c r="C256">
        <v>7</v>
      </c>
      <c r="D256">
        <v>36</v>
      </c>
      <c r="E256">
        <v>12</v>
      </c>
      <c r="F256" t="s">
        <v>3643</v>
      </c>
    </row>
    <row r="257" spans="1:6" x14ac:dyDescent="0.3">
      <c r="A257" t="s">
        <v>3353</v>
      </c>
      <c r="B257" t="s">
        <v>3354</v>
      </c>
      <c r="C257">
        <v>4</v>
      </c>
      <c r="D257">
        <v>32</v>
      </c>
      <c r="E257">
        <v>9</v>
      </c>
      <c r="F257" t="s">
        <v>3643</v>
      </c>
    </row>
    <row r="258" spans="1:6" x14ac:dyDescent="0.3">
      <c r="A258" t="s">
        <v>3355</v>
      </c>
      <c r="B258" t="s">
        <v>1042</v>
      </c>
      <c r="C258">
        <v>10.5</v>
      </c>
      <c r="D258">
        <v>40</v>
      </c>
      <c r="E258">
        <v>8</v>
      </c>
      <c r="F258" t="s">
        <v>3644</v>
      </c>
    </row>
    <row r="259" spans="1:6" x14ac:dyDescent="0.3">
      <c r="A259" t="s">
        <v>3356</v>
      </c>
      <c r="B259" t="s">
        <v>1272</v>
      </c>
      <c r="C259">
        <v>8.4</v>
      </c>
      <c r="D259">
        <v>38.5</v>
      </c>
      <c r="E259">
        <v>21</v>
      </c>
      <c r="F259" t="s">
        <v>3644</v>
      </c>
    </row>
    <row r="260" spans="1:6" x14ac:dyDescent="0.3">
      <c r="A260" t="s">
        <v>3357</v>
      </c>
      <c r="B260" t="s">
        <v>3358</v>
      </c>
      <c r="C260">
        <v>15</v>
      </c>
      <c r="D260">
        <v>45</v>
      </c>
      <c r="E260">
        <v>3</v>
      </c>
      <c r="F260" t="s">
        <v>3643</v>
      </c>
    </row>
    <row r="261" spans="1:6" x14ac:dyDescent="0.3">
      <c r="A261" t="s">
        <v>3359</v>
      </c>
      <c r="B261" t="s">
        <v>1352</v>
      </c>
      <c r="C261">
        <v>7</v>
      </c>
      <c r="D261">
        <v>43</v>
      </c>
      <c r="E261">
        <v>3</v>
      </c>
      <c r="F261" t="s">
        <v>3644</v>
      </c>
    </row>
    <row r="262" spans="1:6" x14ac:dyDescent="0.3">
      <c r="A262" t="s">
        <v>1545</v>
      </c>
      <c r="B262" t="s">
        <v>1546</v>
      </c>
      <c r="C262">
        <v>4</v>
      </c>
      <c r="D262">
        <v>40</v>
      </c>
      <c r="E262">
        <v>6</v>
      </c>
      <c r="F262" t="s">
        <v>3644</v>
      </c>
    </row>
    <row r="263" spans="1:6" x14ac:dyDescent="0.3">
      <c r="A263" t="s">
        <v>3360</v>
      </c>
      <c r="B263" t="s">
        <v>383</v>
      </c>
      <c r="C263">
        <v>3</v>
      </c>
      <c r="D263">
        <v>43</v>
      </c>
      <c r="E263">
        <v>3</v>
      </c>
      <c r="F263" t="s">
        <v>3643</v>
      </c>
    </row>
    <row r="264" spans="1:6" x14ac:dyDescent="0.3">
      <c r="A264" t="s">
        <v>3361</v>
      </c>
      <c r="B264" t="s">
        <v>3362</v>
      </c>
      <c r="C264">
        <v>4</v>
      </c>
      <c r="D264">
        <v>35</v>
      </c>
      <c r="E264">
        <v>3</v>
      </c>
      <c r="F264" t="s">
        <v>3643</v>
      </c>
    </row>
    <row r="265" spans="1:6" x14ac:dyDescent="0.3">
      <c r="A265" t="s">
        <v>1547</v>
      </c>
      <c r="B265" t="s">
        <v>1548</v>
      </c>
      <c r="C265">
        <v>2</v>
      </c>
      <c r="D265">
        <v>36</v>
      </c>
      <c r="E265">
        <v>6</v>
      </c>
      <c r="F265" t="s">
        <v>3644</v>
      </c>
    </row>
    <row r="266" spans="1:6" x14ac:dyDescent="0.3">
      <c r="A266" t="s">
        <v>3363</v>
      </c>
      <c r="B266" t="s">
        <v>3364</v>
      </c>
      <c r="C266">
        <v>2</v>
      </c>
      <c r="D266">
        <v>29</v>
      </c>
      <c r="E266">
        <v>6</v>
      </c>
      <c r="F266" t="s">
        <v>3643</v>
      </c>
    </row>
    <row r="267" spans="1:6" x14ac:dyDescent="0.3">
      <c r="A267" t="s">
        <v>3365</v>
      </c>
      <c r="B267" t="s">
        <v>1353</v>
      </c>
      <c r="C267">
        <v>8</v>
      </c>
      <c r="D267">
        <v>42</v>
      </c>
      <c r="E267">
        <v>13</v>
      </c>
      <c r="F267" t="s">
        <v>3644</v>
      </c>
    </row>
    <row r="268" spans="1:6" x14ac:dyDescent="0.3">
      <c r="A268" t="s">
        <v>3366</v>
      </c>
      <c r="B268" t="s">
        <v>3367</v>
      </c>
      <c r="C268">
        <v>2.5</v>
      </c>
      <c r="D268">
        <v>30.5</v>
      </c>
      <c r="E268">
        <v>6</v>
      </c>
      <c r="F268" t="s">
        <v>3643</v>
      </c>
    </row>
    <row r="269" spans="1:6" x14ac:dyDescent="0.3">
      <c r="A269" t="s">
        <v>1549</v>
      </c>
      <c r="B269" t="s">
        <v>1550</v>
      </c>
      <c r="C269">
        <v>0.5</v>
      </c>
      <c r="D269">
        <v>30</v>
      </c>
      <c r="E269">
        <v>17</v>
      </c>
      <c r="F269" t="s">
        <v>3644</v>
      </c>
    </row>
    <row r="270" spans="1:6" x14ac:dyDescent="0.3">
      <c r="A270" t="s">
        <v>3368</v>
      </c>
      <c r="B270" t="s">
        <v>3369</v>
      </c>
      <c r="C270">
        <v>7</v>
      </c>
      <c r="D270">
        <v>38.75</v>
      </c>
      <c r="E270">
        <v>9</v>
      </c>
      <c r="F270" t="s">
        <v>3643</v>
      </c>
    </row>
    <row r="271" spans="1:6" x14ac:dyDescent="0.3">
      <c r="A271" t="s">
        <v>3370</v>
      </c>
      <c r="B271" t="s">
        <v>1299</v>
      </c>
      <c r="C271">
        <v>0</v>
      </c>
      <c r="D271">
        <v>32</v>
      </c>
      <c r="E271">
        <v>11</v>
      </c>
      <c r="F271" t="s">
        <v>3644</v>
      </c>
    </row>
    <row r="272" spans="1:6" x14ac:dyDescent="0.3">
      <c r="A272" t="s">
        <v>3371</v>
      </c>
      <c r="B272" t="s">
        <v>3372</v>
      </c>
      <c r="C272">
        <v>5</v>
      </c>
      <c r="D272">
        <v>32</v>
      </c>
      <c r="E272">
        <v>5</v>
      </c>
      <c r="F272" t="s">
        <v>3643</v>
      </c>
    </row>
    <row r="273" spans="1:6" x14ac:dyDescent="0.3">
      <c r="A273" t="s">
        <v>3373</v>
      </c>
      <c r="B273" t="s">
        <v>1362</v>
      </c>
      <c r="C273">
        <v>0</v>
      </c>
      <c r="D273">
        <v>33</v>
      </c>
      <c r="E273">
        <v>9</v>
      </c>
      <c r="F273" t="s">
        <v>3644</v>
      </c>
    </row>
    <row r="274" spans="1:6" x14ac:dyDescent="0.3">
      <c r="A274" t="s">
        <v>1551</v>
      </c>
      <c r="B274" t="s">
        <v>1363</v>
      </c>
      <c r="C274">
        <v>0</v>
      </c>
      <c r="D274">
        <v>35</v>
      </c>
      <c r="E274">
        <v>19</v>
      </c>
      <c r="F274" t="s">
        <v>3644</v>
      </c>
    </row>
    <row r="275" spans="1:6" x14ac:dyDescent="0.3">
      <c r="A275" t="s">
        <v>3374</v>
      </c>
      <c r="B275" t="s">
        <v>1364</v>
      </c>
      <c r="C275">
        <v>0</v>
      </c>
      <c r="D275">
        <v>33</v>
      </c>
      <c r="E275">
        <v>11</v>
      </c>
      <c r="F275" t="s">
        <v>3644</v>
      </c>
    </row>
    <row r="276" spans="1:6" x14ac:dyDescent="0.3">
      <c r="A276" t="s">
        <v>3375</v>
      </c>
      <c r="B276" t="s">
        <v>3376</v>
      </c>
      <c r="C276">
        <v>6.5</v>
      </c>
      <c r="D276">
        <v>31</v>
      </c>
      <c r="E276">
        <v>2</v>
      </c>
      <c r="F276" t="s">
        <v>3643</v>
      </c>
    </row>
    <row r="277" spans="1:6" x14ac:dyDescent="0.3">
      <c r="A277" t="s">
        <v>1552</v>
      </c>
      <c r="B277" t="s">
        <v>1553</v>
      </c>
      <c r="C277">
        <v>0</v>
      </c>
      <c r="D277">
        <v>33</v>
      </c>
      <c r="E277">
        <v>5</v>
      </c>
      <c r="F277" t="s">
        <v>3644</v>
      </c>
    </row>
    <row r="278" spans="1:6" x14ac:dyDescent="0.3">
      <c r="A278" t="s">
        <v>3377</v>
      </c>
      <c r="B278" t="s">
        <v>3378</v>
      </c>
      <c r="C278">
        <v>0</v>
      </c>
      <c r="D278">
        <v>32.5</v>
      </c>
      <c r="E278">
        <v>6</v>
      </c>
      <c r="F278" t="s">
        <v>3643</v>
      </c>
    </row>
    <row r="279" spans="1:6" x14ac:dyDescent="0.3">
      <c r="A279" t="s">
        <v>3379</v>
      </c>
      <c r="B279" t="s">
        <v>3380</v>
      </c>
      <c r="C279">
        <v>4</v>
      </c>
      <c r="D279">
        <v>30</v>
      </c>
      <c r="E279">
        <v>3</v>
      </c>
      <c r="F279" t="s">
        <v>3643</v>
      </c>
    </row>
    <row r="280" spans="1:6" x14ac:dyDescent="0.3">
      <c r="A280" t="s">
        <v>1554</v>
      </c>
      <c r="B280" t="s">
        <v>1385</v>
      </c>
      <c r="C280">
        <v>5</v>
      </c>
      <c r="D280">
        <v>32</v>
      </c>
      <c r="E280">
        <v>6</v>
      </c>
      <c r="F280" t="s">
        <v>3644</v>
      </c>
    </row>
    <row r="281" spans="1:6" x14ac:dyDescent="0.3">
      <c r="A281" t="s">
        <v>1555</v>
      </c>
      <c r="B281" t="s">
        <v>1380</v>
      </c>
      <c r="C281">
        <v>9</v>
      </c>
      <c r="D281">
        <v>32</v>
      </c>
      <c r="E281">
        <v>5</v>
      </c>
      <c r="F281" t="s">
        <v>3644</v>
      </c>
    </row>
    <row r="282" spans="1:6" x14ac:dyDescent="0.3">
      <c r="A282" t="s">
        <v>3381</v>
      </c>
      <c r="B282" t="s">
        <v>3382</v>
      </c>
      <c r="C282">
        <v>10</v>
      </c>
      <c r="D282">
        <v>33</v>
      </c>
      <c r="E282">
        <v>8</v>
      </c>
      <c r="F282" t="s">
        <v>3643</v>
      </c>
    </row>
    <row r="283" spans="1:6" x14ac:dyDescent="0.3">
      <c r="A283" t="s">
        <v>3383</v>
      </c>
      <c r="B283" t="s">
        <v>3384</v>
      </c>
      <c r="C283">
        <v>2</v>
      </c>
      <c r="D283">
        <v>32</v>
      </c>
      <c r="E283">
        <v>9</v>
      </c>
      <c r="F283" t="s">
        <v>3643</v>
      </c>
    </row>
    <row r="284" spans="1:6" x14ac:dyDescent="0.3">
      <c r="A284" t="s">
        <v>1556</v>
      </c>
      <c r="B284" t="s">
        <v>1557</v>
      </c>
      <c r="C284">
        <v>13</v>
      </c>
      <c r="D284">
        <v>33.75</v>
      </c>
      <c r="E284">
        <v>6</v>
      </c>
      <c r="F284" t="s">
        <v>3644</v>
      </c>
    </row>
    <row r="285" spans="1:6" x14ac:dyDescent="0.3">
      <c r="A285" t="s">
        <v>3385</v>
      </c>
      <c r="B285" t="s">
        <v>3386</v>
      </c>
      <c r="C285">
        <v>0</v>
      </c>
      <c r="D285">
        <v>35</v>
      </c>
      <c r="E285">
        <v>9</v>
      </c>
      <c r="F285" t="s">
        <v>3643</v>
      </c>
    </row>
    <row r="286" spans="1:6" x14ac:dyDescent="0.3">
      <c r="A286" t="s">
        <v>3387</v>
      </c>
      <c r="B286" t="s">
        <v>3388</v>
      </c>
      <c r="C286">
        <v>6</v>
      </c>
      <c r="D286">
        <v>37</v>
      </c>
      <c r="E286">
        <v>3</v>
      </c>
      <c r="F286" t="s">
        <v>3643</v>
      </c>
    </row>
    <row r="287" spans="1:6" x14ac:dyDescent="0.3">
      <c r="A287" t="s">
        <v>3389</v>
      </c>
      <c r="B287" t="s">
        <v>3390</v>
      </c>
      <c r="C287">
        <v>13.5</v>
      </c>
      <c r="D287">
        <v>40</v>
      </c>
      <c r="E287">
        <v>3</v>
      </c>
      <c r="F287" t="s">
        <v>3643</v>
      </c>
    </row>
    <row r="288" spans="1:6" x14ac:dyDescent="0.3">
      <c r="A288" t="s">
        <v>1558</v>
      </c>
      <c r="B288" t="s">
        <v>1559</v>
      </c>
      <c r="C288">
        <v>4</v>
      </c>
      <c r="D288">
        <v>35</v>
      </c>
      <c r="E288">
        <v>10</v>
      </c>
      <c r="F288" t="s">
        <v>3644</v>
      </c>
    </row>
    <row r="289" spans="1:6" x14ac:dyDescent="0.3">
      <c r="A289" t="s">
        <v>1560</v>
      </c>
      <c r="B289" t="s">
        <v>1561</v>
      </c>
      <c r="C289">
        <v>5</v>
      </c>
      <c r="D289">
        <v>37.5</v>
      </c>
      <c r="E289">
        <v>10</v>
      </c>
      <c r="F289" t="s">
        <v>3644</v>
      </c>
    </row>
    <row r="290" spans="1:6" x14ac:dyDescent="0.3">
      <c r="A290" t="s">
        <v>1562</v>
      </c>
      <c r="B290" t="s">
        <v>1348</v>
      </c>
      <c r="C290">
        <v>5</v>
      </c>
      <c r="D290">
        <v>37.5</v>
      </c>
      <c r="E290">
        <v>2</v>
      </c>
      <c r="F290" t="s">
        <v>3644</v>
      </c>
    </row>
    <row r="291" spans="1:6" x14ac:dyDescent="0.3">
      <c r="A291" t="s">
        <v>3391</v>
      </c>
      <c r="B291" t="s">
        <v>1003</v>
      </c>
      <c r="C291">
        <v>5</v>
      </c>
      <c r="D291">
        <v>39</v>
      </c>
      <c r="E291">
        <v>117</v>
      </c>
      <c r="F291" t="s">
        <v>3644</v>
      </c>
    </row>
    <row r="292" spans="1:6" x14ac:dyDescent="0.3">
      <c r="A292" t="s">
        <v>3392</v>
      </c>
      <c r="B292" t="s">
        <v>3393</v>
      </c>
      <c r="C292">
        <v>5</v>
      </c>
      <c r="D292">
        <v>37.5</v>
      </c>
      <c r="E292">
        <v>2</v>
      </c>
      <c r="F292" t="s">
        <v>3643</v>
      </c>
    </row>
    <row r="293" spans="1:6" x14ac:dyDescent="0.3">
      <c r="A293" t="s">
        <v>3394</v>
      </c>
      <c r="B293" t="s">
        <v>3395</v>
      </c>
      <c r="C293">
        <v>0</v>
      </c>
      <c r="D293">
        <v>30</v>
      </c>
      <c r="E293">
        <v>7</v>
      </c>
      <c r="F293" t="s">
        <v>3643</v>
      </c>
    </row>
    <row r="294" spans="1:6" x14ac:dyDescent="0.3">
      <c r="A294" t="s">
        <v>1563</v>
      </c>
      <c r="B294" t="s">
        <v>1564</v>
      </c>
      <c r="C294">
        <v>10</v>
      </c>
      <c r="D294">
        <v>35</v>
      </c>
      <c r="E294">
        <v>12</v>
      </c>
      <c r="F294" t="s">
        <v>3644</v>
      </c>
    </row>
    <row r="295" spans="1:6" x14ac:dyDescent="0.3">
      <c r="A295" t="s">
        <v>3396</v>
      </c>
      <c r="B295" t="s">
        <v>1045</v>
      </c>
      <c r="C295">
        <v>9</v>
      </c>
      <c r="D295">
        <v>40</v>
      </c>
      <c r="E295">
        <v>8</v>
      </c>
      <c r="F295" t="s">
        <v>3644</v>
      </c>
    </row>
    <row r="296" spans="1:6" x14ac:dyDescent="0.3">
      <c r="A296" t="s">
        <v>3397</v>
      </c>
      <c r="B296" t="s">
        <v>1296</v>
      </c>
      <c r="C296">
        <v>5</v>
      </c>
      <c r="D296">
        <v>37.5</v>
      </c>
      <c r="E296">
        <v>5</v>
      </c>
      <c r="F296" t="s">
        <v>3644</v>
      </c>
    </row>
    <row r="297" spans="1:6" x14ac:dyDescent="0.3">
      <c r="A297" t="s">
        <v>3398</v>
      </c>
      <c r="B297" t="s">
        <v>3399</v>
      </c>
      <c r="C297">
        <v>10</v>
      </c>
      <c r="D297">
        <v>35</v>
      </c>
      <c r="E297">
        <v>2</v>
      </c>
      <c r="F297" t="s">
        <v>3643</v>
      </c>
    </row>
    <row r="298" spans="1:6" x14ac:dyDescent="0.3">
      <c r="A298" t="s">
        <v>3400</v>
      </c>
      <c r="B298" t="s">
        <v>3401</v>
      </c>
      <c r="C298">
        <v>6.5</v>
      </c>
      <c r="D298">
        <v>32</v>
      </c>
      <c r="E298">
        <v>3</v>
      </c>
      <c r="F298" t="s">
        <v>3643</v>
      </c>
    </row>
    <row r="299" spans="1:6" x14ac:dyDescent="0.3">
      <c r="A299" t="s">
        <v>3402</v>
      </c>
      <c r="B299" t="s">
        <v>3403</v>
      </c>
      <c r="C299">
        <v>5</v>
      </c>
      <c r="D299">
        <v>32.5</v>
      </c>
      <c r="E299">
        <v>3</v>
      </c>
      <c r="F299" t="s">
        <v>3643</v>
      </c>
    </row>
    <row r="300" spans="1:6" x14ac:dyDescent="0.3">
      <c r="A300" t="s">
        <v>1565</v>
      </c>
      <c r="B300" t="s">
        <v>1566</v>
      </c>
      <c r="C300">
        <v>9</v>
      </c>
      <c r="D300">
        <v>47</v>
      </c>
      <c r="E300">
        <v>25</v>
      </c>
      <c r="F300" t="s">
        <v>3644</v>
      </c>
    </row>
    <row r="301" spans="1:6" x14ac:dyDescent="0.3">
      <c r="A301" t="s">
        <v>3404</v>
      </c>
      <c r="B301" t="s">
        <v>1148</v>
      </c>
      <c r="C301">
        <v>-2.5</v>
      </c>
      <c r="D301">
        <v>30</v>
      </c>
      <c r="E301">
        <v>4</v>
      </c>
      <c r="F301" t="s">
        <v>3644</v>
      </c>
    </row>
    <row r="302" spans="1:6" x14ac:dyDescent="0.3">
      <c r="A302" t="s">
        <v>3405</v>
      </c>
      <c r="B302" t="s">
        <v>3406</v>
      </c>
      <c r="C302">
        <v>15</v>
      </c>
      <c r="D302">
        <v>20</v>
      </c>
      <c r="E302">
        <v>2</v>
      </c>
      <c r="F302" t="s">
        <v>3643</v>
      </c>
    </row>
    <row r="303" spans="1:6" x14ac:dyDescent="0.3">
      <c r="A303" t="s">
        <v>3407</v>
      </c>
      <c r="B303" t="s">
        <v>3408</v>
      </c>
      <c r="C303">
        <v>12</v>
      </c>
      <c r="D303">
        <v>38</v>
      </c>
      <c r="E303">
        <v>4</v>
      </c>
      <c r="F303" t="s">
        <v>3643</v>
      </c>
    </row>
    <row r="304" spans="1:6" x14ac:dyDescent="0.3">
      <c r="A304" t="s">
        <v>1567</v>
      </c>
      <c r="B304" t="s">
        <v>1568</v>
      </c>
      <c r="C304">
        <v>4</v>
      </c>
      <c r="D304">
        <v>35</v>
      </c>
      <c r="E304">
        <v>6</v>
      </c>
      <c r="F304" t="s">
        <v>3644</v>
      </c>
    </row>
    <row r="305" spans="1:6" x14ac:dyDescent="0.3">
      <c r="A305" t="s">
        <v>3409</v>
      </c>
      <c r="B305" t="s">
        <v>1099</v>
      </c>
      <c r="C305">
        <v>7</v>
      </c>
      <c r="D305">
        <v>38</v>
      </c>
      <c r="E305">
        <v>10</v>
      </c>
      <c r="F305" t="s">
        <v>3644</v>
      </c>
    </row>
    <row r="306" spans="1:6" x14ac:dyDescent="0.3">
      <c r="A306" t="s">
        <v>1569</v>
      </c>
      <c r="B306" t="s">
        <v>1570</v>
      </c>
      <c r="C306">
        <v>1</v>
      </c>
      <c r="D306">
        <v>33.5</v>
      </c>
      <c r="E306">
        <v>3</v>
      </c>
      <c r="F306" t="s">
        <v>3644</v>
      </c>
    </row>
    <row r="307" spans="1:6" x14ac:dyDescent="0.3">
      <c r="A307" t="s">
        <v>3410</v>
      </c>
      <c r="B307" t="s">
        <v>1103</v>
      </c>
      <c r="C307">
        <v>4</v>
      </c>
      <c r="D307">
        <v>32</v>
      </c>
      <c r="E307">
        <v>4</v>
      </c>
      <c r="F307" t="s">
        <v>3644</v>
      </c>
    </row>
    <row r="308" spans="1:6" x14ac:dyDescent="0.3">
      <c r="A308" t="s">
        <v>3411</v>
      </c>
      <c r="B308" t="s">
        <v>3412</v>
      </c>
      <c r="C308">
        <v>5.5</v>
      </c>
      <c r="D308">
        <v>37.5</v>
      </c>
      <c r="E308">
        <v>5</v>
      </c>
      <c r="F308" t="s">
        <v>3643</v>
      </c>
    </row>
    <row r="309" spans="1:6" x14ac:dyDescent="0.3">
      <c r="A309" t="s">
        <v>3413</v>
      </c>
      <c r="B309" t="s">
        <v>3414</v>
      </c>
      <c r="C309">
        <v>16</v>
      </c>
      <c r="D309">
        <v>31</v>
      </c>
      <c r="E309">
        <v>7</v>
      </c>
      <c r="F309" t="s">
        <v>3643</v>
      </c>
    </row>
    <row r="310" spans="1:6" x14ac:dyDescent="0.3">
      <c r="A310" t="s">
        <v>3415</v>
      </c>
      <c r="B310" t="s">
        <v>1108</v>
      </c>
      <c r="C310">
        <v>1</v>
      </c>
      <c r="D310">
        <v>37.5</v>
      </c>
      <c r="E310">
        <v>3</v>
      </c>
      <c r="F310" t="s">
        <v>3644</v>
      </c>
    </row>
    <row r="311" spans="1:6" x14ac:dyDescent="0.3">
      <c r="A311" t="s">
        <v>3416</v>
      </c>
      <c r="B311" t="s">
        <v>1110</v>
      </c>
      <c r="C311">
        <v>7</v>
      </c>
      <c r="D311">
        <v>36</v>
      </c>
      <c r="E311">
        <v>6</v>
      </c>
      <c r="F311" t="s">
        <v>3644</v>
      </c>
    </row>
    <row r="312" spans="1:6" x14ac:dyDescent="0.3">
      <c r="A312" t="s">
        <v>3417</v>
      </c>
      <c r="B312" t="s">
        <v>1112</v>
      </c>
      <c r="C312">
        <v>0</v>
      </c>
      <c r="D312">
        <v>35</v>
      </c>
      <c r="E312">
        <v>19</v>
      </c>
      <c r="F312" t="s">
        <v>3644</v>
      </c>
    </row>
    <row r="313" spans="1:6" x14ac:dyDescent="0.3">
      <c r="A313" t="s">
        <v>3418</v>
      </c>
      <c r="B313" t="s">
        <v>1113</v>
      </c>
      <c r="C313">
        <v>0</v>
      </c>
      <c r="D313">
        <v>30</v>
      </c>
      <c r="E313">
        <v>8</v>
      </c>
      <c r="F313" t="s">
        <v>3644</v>
      </c>
    </row>
    <row r="314" spans="1:6" x14ac:dyDescent="0.3">
      <c r="A314" t="s">
        <v>3419</v>
      </c>
      <c r="B314" t="s">
        <v>3420</v>
      </c>
      <c r="C314">
        <v>7</v>
      </c>
      <c r="D314">
        <v>33</v>
      </c>
      <c r="E314">
        <v>3</v>
      </c>
      <c r="F314" t="s">
        <v>3643</v>
      </c>
    </row>
    <row r="315" spans="1:6" x14ac:dyDescent="0.3">
      <c r="A315" t="s">
        <v>3421</v>
      </c>
      <c r="B315" t="s">
        <v>3422</v>
      </c>
      <c r="C315">
        <v>2.25</v>
      </c>
      <c r="D315">
        <v>30</v>
      </c>
      <c r="E315">
        <v>22</v>
      </c>
      <c r="F315" t="s">
        <v>3643</v>
      </c>
    </row>
    <row r="316" spans="1:6" x14ac:dyDescent="0.3">
      <c r="A316" t="s">
        <v>1571</v>
      </c>
      <c r="B316" t="s">
        <v>1113</v>
      </c>
      <c r="C316">
        <v>1.5</v>
      </c>
      <c r="D316">
        <v>43</v>
      </c>
      <c r="E316">
        <v>13</v>
      </c>
      <c r="F316" t="s">
        <v>3644</v>
      </c>
    </row>
    <row r="317" spans="1:6" x14ac:dyDescent="0.3">
      <c r="A317" t="s">
        <v>3423</v>
      </c>
      <c r="B317" t="s">
        <v>1117</v>
      </c>
      <c r="C317">
        <v>0</v>
      </c>
      <c r="D317">
        <v>32.5</v>
      </c>
      <c r="E317">
        <v>19</v>
      </c>
      <c r="F317" t="s">
        <v>3644</v>
      </c>
    </row>
    <row r="318" spans="1:6" x14ac:dyDescent="0.3">
      <c r="A318" t="s">
        <v>1572</v>
      </c>
      <c r="B318" t="s">
        <v>1573</v>
      </c>
      <c r="C318">
        <v>10</v>
      </c>
      <c r="D318">
        <v>33</v>
      </c>
      <c r="E318">
        <v>3</v>
      </c>
      <c r="F318" t="s">
        <v>3644</v>
      </c>
    </row>
    <row r="319" spans="1:6" x14ac:dyDescent="0.3">
      <c r="A319" t="s">
        <v>3424</v>
      </c>
      <c r="B319" t="s">
        <v>3425</v>
      </c>
      <c r="C319">
        <v>6.5</v>
      </c>
      <c r="D319">
        <v>25</v>
      </c>
      <c r="E319">
        <v>3</v>
      </c>
      <c r="F319" t="s">
        <v>3643</v>
      </c>
    </row>
    <row r="320" spans="1:6" x14ac:dyDescent="0.3">
      <c r="A320" t="s">
        <v>1574</v>
      </c>
      <c r="B320" t="s">
        <v>1575</v>
      </c>
      <c r="C320">
        <v>10</v>
      </c>
      <c r="D320">
        <v>30</v>
      </c>
      <c r="E320">
        <v>6</v>
      </c>
      <c r="F320" t="s">
        <v>3644</v>
      </c>
    </row>
    <row r="321" spans="1:6" x14ac:dyDescent="0.3">
      <c r="A321" t="s">
        <v>3426</v>
      </c>
      <c r="B321" t="s">
        <v>3427</v>
      </c>
      <c r="C321">
        <v>5.5</v>
      </c>
      <c r="D321">
        <v>25.5</v>
      </c>
      <c r="E321">
        <v>3</v>
      </c>
      <c r="F321" t="s">
        <v>3643</v>
      </c>
    </row>
    <row r="322" spans="1:6" x14ac:dyDescent="0.3">
      <c r="A322" t="s">
        <v>1576</v>
      </c>
      <c r="B322" t="s">
        <v>1577</v>
      </c>
      <c r="C322">
        <v>3</v>
      </c>
      <c r="D322">
        <v>28</v>
      </c>
      <c r="E322">
        <v>9</v>
      </c>
      <c r="F322" t="s">
        <v>3644</v>
      </c>
    </row>
    <row r="323" spans="1:6" x14ac:dyDescent="0.3">
      <c r="A323" t="s">
        <v>1578</v>
      </c>
      <c r="B323" t="s">
        <v>383</v>
      </c>
      <c r="C323">
        <v>0.5</v>
      </c>
      <c r="D323">
        <v>30</v>
      </c>
      <c r="E323">
        <v>19</v>
      </c>
      <c r="F323" t="s">
        <v>3643</v>
      </c>
    </row>
    <row r="324" spans="1:6" x14ac:dyDescent="0.3">
      <c r="A324" t="s">
        <v>3428</v>
      </c>
      <c r="B324" t="s">
        <v>1124</v>
      </c>
      <c r="C324">
        <v>1</v>
      </c>
      <c r="D324">
        <v>31.1</v>
      </c>
      <c r="E324">
        <v>24</v>
      </c>
      <c r="F324" t="s">
        <v>3644</v>
      </c>
    </row>
    <row r="325" spans="1:6" x14ac:dyDescent="0.3">
      <c r="A325" t="s">
        <v>3429</v>
      </c>
      <c r="B325" t="s">
        <v>3430</v>
      </c>
      <c r="C325">
        <v>4</v>
      </c>
      <c r="D325">
        <v>28</v>
      </c>
      <c r="E325">
        <v>7</v>
      </c>
      <c r="F325" t="s">
        <v>3643</v>
      </c>
    </row>
    <row r="326" spans="1:6" x14ac:dyDescent="0.3">
      <c r="A326" t="s">
        <v>3431</v>
      </c>
      <c r="B326" t="s">
        <v>1370</v>
      </c>
      <c r="C326">
        <v>2.5</v>
      </c>
      <c r="D326">
        <v>36</v>
      </c>
      <c r="E326">
        <v>9</v>
      </c>
      <c r="F326" t="s">
        <v>3644</v>
      </c>
    </row>
    <row r="327" spans="1:6" x14ac:dyDescent="0.3">
      <c r="A327" t="s">
        <v>3432</v>
      </c>
      <c r="B327" t="s">
        <v>3433</v>
      </c>
      <c r="C327">
        <v>10</v>
      </c>
      <c r="D327">
        <v>38</v>
      </c>
      <c r="E327">
        <v>6</v>
      </c>
      <c r="F327" t="s">
        <v>3643</v>
      </c>
    </row>
    <row r="328" spans="1:6" x14ac:dyDescent="0.3">
      <c r="A328" t="s">
        <v>3434</v>
      </c>
      <c r="B328" t="s">
        <v>3435</v>
      </c>
      <c r="C328">
        <v>7.5</v>
      </c>
      <c r="D328">
        <v>36</v>
      </c>
      <c r="E328">
        <v>15</v>
      </c>
      <c r="F328" t="s">
        <v>3643</v>
      </c>
    </row>
    <row r="329" spans="1:6" x14ac:dyDescent="0.3">
      <c r="A329" t="s">
        <v>3436</v>
      </c>
      <c r="B329" t="s">
        <v>3437</v>
      </c>
      <c r="C329">
        <v>4</v>
      </c>
      <c r="D329">
        <v>35</v>
      </c>
      <c r="E329">
        <v>3</v>
      </c>
      <c r="F329" t="s">
        <v>3643</v>
      </c>
    </row>
    <row r="330" spans="1:6" x14ac:dyDescent="0.3">
      <c r="A330" t="s">
        <v>3438</v>
      </c>
      <c r="B330" t="s">
        <v>3439</v>
      </c>
      <c r="C330">
        <v>4</v>
      </c>
      <c r="D330">
        <v>40</v>
      </c>
      <c r="E330">
        <v>8</v>
      </c>
      <c r="F330" t="s">
        <v>3643</v>
      </c>
    </row>
    <row r="331" spans="1:6" x14ac:dyDescent="0.3">
      <c r="A331" t="s">
        <v>1579</v>
      </c>
      <c r="B331" t="s">
        <v>1580</v>
      </c>
      <c r="C331">
        <v>10</v>
      </c>
      <c r="D331">
        <v>40</v>
      </c>
      <c r="E331">
        <v>6</v>
      </c>
      <c r="F331" t="s">
        <v>3644</v>
      </c>
    </row>
    <row r="332" spans="1:6" x14ac:dyDescent="0.3">
      <c r="A332" t="s">
        <v>3440</v>
      </c>
      <c r="B332" t="s">
        <v>3441</v>
      </c>
      <c r="C332">
        <v>1.5</v>
      </c>
      <c r="D332">
        <v>35</v>
      </c>
      <c r="E332">
        <v>2</v>
      </c>
      <c r="F332" t="s">
        <v>3643</v>
      </c>
    </row>
    <row r="333" spans="1:6" x14ac:dyDescent="0.3">
      <c r="A333" t="s">
        <v>3442</v>
      </c>
      <c r="B333" t="s">
        <v>3443</v>
      </c>
      <c r="C333">
        <v>5</v>
      </c>
      <c r="D333">
        <v>20</v>
      </c>
      <c r="E333">
        <v>3</v>
      </c>
      <c r="F333" t="s">
        <v>3643</v>
      </c>
    </row>
    <row r="334" spans="1:6" x14ac:dyDescent="0.3">
      <c r="A334" t="s">
        <v>3444</v>
      </c>
      <c r="B334" t="s">
        <v>3445</v>
      </c>
      <c r="C334">
        <v>5</v>
      </c>
      <c r="D334">
        <v>37.5</v>
      </c>
      <c r="E334">
        <v>8</v>
      </c>
      <c r="F334" t="s">
        <v>3643</v>
      </c>
    </row>
    <row r="335" spans="1:6" x14ac:dyDescent="0.3">
      <c r="A335" t="s">
        <v>1581</v>
      </c>
      <c r="B335" t="s">
        <v>383</v>
      </c>
      <c r="C335">
        <v>4.9000000000000004</v>
      </c>
      <c r="D335">
        <v>37.799999999999997</v>
      </c>
      <c r="E335">
        <v>10</v>
      </c>
      <c r="F335" t="s">
        <v>3643</v>
      </c>
    </row>
    <row r="336" spans="1:6" x14ac:dyDescent="0.3">
      <c r="A336" t="s">
        <v>1582</v>
      </c>
      <c r="B336" t="s">
        <v>1583</v>
      </c>
      <c r="C336">
        <v>0</v>
      </c>
      <c r="D336">
        <v>34</v>
      </c>
      <c r="E336">
        <v>8</v>
      </c>
      <c r="F336" t="s">
        <v>3644</v>
      </c>
    </row>
    <row r="337" spans="1:6" x14ac:dyDescent="0.3">
      <c r="A337" t="s">
        <v>3446</v>
      </c>
      <c r="B337" t="s">
        <v>3447</v>
      </c>
      <c r="C337">
        <v>4</v>
      </c>
      <c r="D337">
        <v>35</v>
      </c>
      <c r="E337">
        <v>8</v>
      </c>
      <c r="F337" t="s">
        <v>3643</v>
      </c>
    </row>
    <row r="338" spans="1:6" x14ac:dyDescent="0.3">
      <c r="A338" t="s">
        <v>1584</v>
      </c>
      <c r="B338" t="s">
        <v>1585</v>
      </c>
      <c r="C338">
        <v>10.5</v>
      </c>
      <c r="D338">
        <v>35</v>
      </c>
      <c r="E338">
        <v>4</v>
      </c>
      <c r="F338" t="s">
        <v>3644</v>
      </c>
    </row>
    <row r="339" spans="1:6" x14ac:dyDescent="0.3">
      <c r="A339" t="s">
        <v>1586</v>
      </c>
      <c r="B339" t="s">
        <v>1587</v>
      </c>
      <c r="C339">
        <v>11</v>
      </c>
      <c r="D339">
        <v>38</v>
      </c>
      <c r="E339">
        <v>9</v>
      </c>
      <c r="F339" t="s">
        <v>3644</v>
      </c>
    </row>
    <row r="340" spans="1:6" x14ac:dyDescent="0.3">
      <c r="A340" t="s">
        <v>3448</v>
      </c>
      <c r="B340" t="s">
        <v>3449</v>
      </c>
      <c r="C340">
        <v>15</v>
      </c>
      <c r="D340">
        <v>35</v>
      </c>
      <c r="E340">
        <v>6</v>
      </c>
      <c r="F340" t="s">
        <v>3643</v>
      </c>
    </row>
    <row r="341" spans="1:6" x14ac:dyDescent="0.3">
      <c r="A341" t="s">
        <v>3450</v>
      </c>
      <c r="B341" t="s">
        <v>3451</v>
      </c>
      <c r="C341">
        <v>5</v>
      </c>
      <c r="D341">
        <v>39</v>
      </c>
      <c r="E341">
        <v>30</v>
      </c>
      <c r="F341" t="s">
        <v>3643</v>
      </c>
    </row>
    <row r="342" spans="1:6" x14ac:dyDescent="0.3">
      <c r="A342" t="s">
        <v>3452</v>
      </c>
      <c r="B342" t="s">
        <v>3453</v>
      </c>
      <c r="C342">
        <v>2.5</v>
      </c>
      <c r="D342">
        <v>30</v>
      </c>
      <c r="E342">
        <v>5</v>
      </c>
      <c r="F342" t="s">
        <v>3643</v>
      </c>
    </row>
    <row r="343" spans="1:6" x14ac:dyDescent="0.3">
      <c r="A343" t="s">
        <v>3454</v>
      </c>
      <c r="B343" t="s">
        <v>3455</v>
      </c>
      <c r="C343">
        <v>23</v>
      </c>
      <c r="D343">
        <v>30</v>
      </c>
      <c r="E343">
        <v>9</v>
      </c>
      <c r="F343" t="s">
        <v>3643</v>
      </c>
    </row>
    <row r="344" spans="1:6" x14ac:dyDescent="0.3">
      <c r="A344" t="s">
        <v>1588</v>
      </c>
      <c r="B344" t="s">
        <v>1589</v>
      </c>
      <c r="C344">
        <v>9</v>
      </c>
      <c r="D344">
        <v>35</v>
      </c>
      <c r="E344">
        <v>8</v>
      </c>
      <c r="F344" t="s">
        <v>3644</v>
      </c>
    </row>
    <row r="345" spans="1:6" x14ac:dyDescent="0.3">
      <c r="A345" t="s">
        <v>1590</v>
      </c>
      <c r="B345" t="s">
        <v>1591</v>
      </c>
      <c r="C345">
        <v>4</v>
      </c>
      <c r="D345">
        <v>38</v>
      </c>
      <c r="E345">
        <v>114</v>
      </c>
      <c r="F345" t="s">
        <v>3644</v>
      </c>
    </row>
    <row r="346" spans="1:6" x14ac:dyDescent="0.3">
      <c r="A346" t="s">
        <v>1592</v>
      </c>
      <c r="B346" t="s">
        <v>1593</v>
      </c>
      <c r="C346">
        <v>5</v>
      </c>
      <c r="D346">
        <v>35</v>
      </c>
      <c r="E346">
        <v>11</v>
      </c>
      <c r="F346" t="s">
        <v>3644</v>
      </c>
    </row>
    <row r="347" spans="1:6" x14ac:dyDescent="0.3">
      <c r="A347" t="s">
        <v>1594</v>
      </c>
      <c r="B347" t="s">
        <v>1595</v>
      </c>
      <c r="C347">
        <v>8</v>
      </c>
      <c r="D347">
        <v>37.5</v>
      </c>
      <c r="E347">
        <v>14</v>
      </c>
      <c r="F347" t="s">
        <v>3644</v>
      </c>
    </row>
    <row r="348" spans="1:6" x14ac:dyDescent="0.3">
      <c r="A348" t="s">
        <v>1596</v>
      </c>
      <c r="B348" t="s">
        <v>1597</v>
      </c>
      <c r="C348">
        <v>5</v>
      </c>
      <c r="D348">
        <v>35</v>
      </c>
      <c r="E348">
        <v>33</v>
      </c>
      <c r="F348" t="s">
        <v>3644</v>
      </c>
    </row>
    <row r="349" spans="1:6" x14ac:dyDescent="0.3">
      <c r="A349" t="s">
        <v>1598</v>
      </c>
      <c r="B349" t="s">
        <v>1599</v>
      </c>
      <c r="C349">
        <v>5</v>
      </c>
      <c r="D349">
        <v>33</v>
      </c>
      <c r="E349">
        <v>12</v>
      </c>
      <c r="F349" t="s">
        <v>3644</v>
      </c>
    </row>
    <row r="350" spans="1:6" x14ac:dyDescent="0.3">
      <c r="A350" t="s">
        <v>1600</v>
      </c>
      <c r="B350" t="s">
        <v>1601</v>
      </c>
      <c r="C350">
        <v>5</v>
      </c>
      <c r="D350">
        <v>37</v>
      </c>
      <c r="E350">
        <v>41</v>
      </c>
      <c r="F350" t="s">
        <v>3644</v>
      </c>
    </row>
    <row r="351" spans="1:6" x14ac:dyDescent="0.3">
      <c r="A351" t="s">
        <v>1602</v>
      </c>
      <c r="B351" t="s">
        <v>1603</v>
      </c>
      <c r="C351">
        <v>8</v>
      </c>
      <c r="D351">
        <v>35</v>
      </c>
      <c r="E351">
        <v>12</v>
      </c>
      <c r="F351" t="s">
        <v>3644</v>
      </c>
    </row>
    <row r="352" spans="1:6" x14ac:dyDescent="0.3">
      <c r="A352" t="s">
        <v>1604</v>
      </c>
      <c r="B352" t="s">
        <v>1605</v>
      </c>
      <c r="C352">
        <v>5</v>
      </c>
      <c r="D352">
        <v>35</v>
      </c>
      <c r="E352">
        <v>8</v>
      </c>
      <c r="F352" t="s">
        <v>3644</v>
      </c>
    </row>
    <row r="353" spans="1:6" x14ac:dyDescent="0.3">
      <c r="A353" t="s">
        <v>3456</v>
      </c>
      <c r="B353" t="s">
        <v>3457</v>
      </c>
      <c r="C353">
        <v>5</v>
      </c>
      <c r="D353">
        <v>37.5</v>
      </c>
      <c r="E353">
        <v>7</v>
      </c>
      <c r="F353" t="s">
        <v>3643</v>
      </c>
    </row>
    <row r="354" spans="1:6" x14ac:dyDescent="0.3">
      <c r="A354" t="s">
        <v>3458</v>
      </c>
      <c r="B354" t="s">
        <v>3459</v>
      </c>
      <c r="C354">
        <v>5</v>
      </c>
      <c r="D354">
        <v>31</v>
      </c>
      <c r="E354">
        <v>5</v>
      </c>
      <c r="F354" t="s">
        <v>3643</v>
      </c>
    </row>
    <row r="355" spans="1:6" x14ac:dyDescent="0.3">
      <c r="A355" t="s">
        <v>3460</v>
      </c>
      <c r="B355" t="s">
        <v>3461</v>
      </c>
      <c r="C355">
        <v>10</v>
      </c>
      <c r="D355">
        <v>40</v>
      </c>
      <c r="E355">
        <v>3</v>
      </c>
      <c r="F355" t="s">
        <v>3643</v>
      </c>
    </row>
    <row r="356" spans="1:6" x14ac:dyDescent="0.3">
      <c r="A356" t="s">
        <v>1606</v>
      </c>
      <c r="B356" t="s">
        <v>1607</v>
      </c>
      <c r="C356">
        <v>5</v>
      </c>
      <c r="D356">
        <v>32</v>
      </c>
      <c r="E356">
        <v>8</v>
      </c>
      <c r="F356" t="s">
        <v>3644</v>
      </c>
    </row>
    <row r="357" spans="1:6" x14ac:dyDescent="0.3">
      <c r="A357" t="s">
        <v>3462</v>
      </c>
      <c r="B357" t="s">
        <v>1305</v>
      </c>
      <c r="C357">
        <v>1.5</v>
      </c>
      <c r="D357">
        <v>36.5</v>
      </c>
      <c r="E357">
        <v>112</v>
      </c>
      <c r="F357" t="s">
        <v>3644</v>
      </c>
    </row>
    <row r="358" spans="1:6" x14ac:dyDescent="0.3">
      <c r="A358" t="s">
        <v>3463</v>
      </c>
      <c r="B358" t="s">
        <v>3464</v>
      </c>
      <c r="C358">
        <v>10</v>
      </c>
      <c r="D358">
        <v>35</v>
      </c>
      <c r="E358">
        <v>4</v>
      </c>
      <c r="F358" t="s">
        <v>3643</v>
      </c>
    </row>
    <row r="359" spans="1:6" x14ac:dyDescent="0.3">
      <c r="A359" t="s">
        <v>1608</v>
      </c>
      <c r="B359" t="s">
        <v>1609</v>
      </c>
      <c r="C359">
        <v>8</v>
      </c>
      <c r="D359">
        <v>35</v>
      </c>
      <c r="E359">
        <v>9</v>
      </c>
      <c r="F359" t="s">
        <v>3644</v>
      </c>
    </row>
    <row r="360" spans="1:6" x14ac:dyDescent="0.3">
      <c r="A360" t="s">
        <v>3465</v>
      </c>
      <c r="B360" t="s">
        <v>3466</v>
      </c>
      <c r="C360">
        <v>18</v>
      </c>
      <c r="D360">
        <v>35</v>
      </c>
      <c r="E360">
        <v>6</v>
      </c>
      <c r="F360" t="s">
        <v>3643</v>
      </c>
    </row>
    <row r="361" spans="1:6" x14ac:dyDescent="0.3">
      <c r="A361" t="s">
        <v>3467</v>
      </c>
      <c r="B361" t="s">
        <v>3468</v>
      </c>
      <c r="C361">
        <v>8</v>
      </c>
      <c r="D361">
        <v>37</v>
      </c>
      <c r="E361">
        <v>4</v>
      </c>
      <c r="F361" t="s">
        <v>3643</v>
      </c>
    </row>
    <row r="362" spans="1:6" x14ac:dyDescent="0.3">
      <c r="A362" t="s">
        <v>1610</v>
      </c>
      <c r="B362" t="s">
        <v>383</v>
      </c>
      <c r="C362">
        <v>5</v>
      </c>
      <c r="D362">
        <v>44</v>
      </c>
      <c r="E362">
        <v>309</v>
      </c>
      <c r="F362" t="s">
        <v>3643</v>
      </c>
    </row>
    <row r="363" spans="1:6" x14ac:dyDescent="0.3">
      <c r="A363" t="s">
        <v>3469</v>
      </c>
      <c r="B363" t="s">
        <v>3470</v>
      </c>
      <c r="C363">
        <v>5</v>
      </c>
      <c r="D363">
        <v>38</v>
      </c>
      <c r="E363">
        <v>197</v>
      </c>
      <c r="F363" t="s">
        <v>3643</v>
      </c>
    </row>
    <row r="364" spans="1:6" x14ac:dyDescent="0.3">
      <c r="A364" t="s">
        <v>1611</v>
      </c>
      <c r="B364" t="s">
        <v>1612</v>
      </c>
      <c r="C364">
        <v>8</v>
      </c>
      <c r="D364">
        <v>35</v>
      </c>
      <c r="E364">
        <v>2</v>
      </c>
      <c r="F364" t="s">
        <v>3644</v>
      </c>
    </row>
    <row r="365" spans="1:6" x14ac:dyDescent="0.3">
      <c r="A365" t="s">
        <v>3471</v>
      </c>
      <c r="B365" t="s">
        <v>3472</v>
      </c>
      <c r="C365">
        <v>5</v>
      </c>
      <c r="D365">
        <v>35</v>
      </c>
      <c r="E365">
        <v>12</v>
      </c>
      <c r="F365" t="s">
        <v>3643</v>
      </c>
    </row>
    <row r="366" spans="1:6" x14ac:dyDescent="0.3">
      <c r="A366" t="s">
        <v>3473</v>
      </c>
      <c r="B366" t="s">
        <v>3474</v>
      </c>
      <c r="C366">
        <v>8</v>
      </c>
      <c r="D366">
        <v>31</v>
      </c>
      <c r="E366">
        <v>5</v>
      </c>
      <c r="F366" t="s">
        <v>3643</v>
      </c>
    </row>
    <row r="367" spans="1:6" x14ac:dyDescent="0.3">
      <c r="A367" t="s">
        <v>1613</v>
      </c>
      <c r="B367" t="s">
        <v>1614</v>
      </c>
      <c r="C367">
        <v>5</v>
      </c>
      <c r="D367">
        <v>35.5</v>
      </c>
      <c r="E367">
        <v>3</v>
      </c>
      <c r="F367" t="s">
        <v>3644</v>
      </c>
    </row>
    <row r="368" spans="1:6" x14ac:dyDescent="0.3">
      <c r="A368" t="s">
        <v>1615</v>
      </c>
      <c r="B368" t="s">
        <v>1616</v>
      </c>
      <c r="C368">
        <v>5</v>
      </c>
      <c r="D368">
        <v>35</v>
      </c>
      <c r="E368">
        <v>45</v>
      </c>
      <c r="F368" t="s">
        <v>3644</v>
      </c>
    </row>
    <row r="369" spans="1:6" x14ac:dyDescent="0.3">
      <c r="A369" t="s">
        <v>3475</v>
      </c>
      <c r="B369" t="s">
        <v>3476</v>
      </c>
      <c r="C369">
        <v>8</v>
      </c>
      <c r="D369">
        <v>30</v>
      </c>
      <c r="E369">
        <v>2</v>
      </c>
      <c r="F369" t="s">
        <v>3643</v>
      </c>
    </row>
    <row r="370" spans="1:6" x14ac:dyDescent="0.3">
      <c r="A370" t="s">
        <v>3477</v>
      </c>
      <c r="B370" t="s">
        <v>383</v>
      </c>
      <c r="C370">
        <v>0</v>
      </c>
      <c r="D370">
        <v>27</v>
      </c>
      <c r="E370">
        <v>10</v>
      </c>
      <c r="F370" t="s">
        <v>3643</v>
      </c>
    </row>
    <row r="371" spans="1:6" x14ac:dyDescent="0.3">
      <c r="A371" t="s">
        <v>1617</v>
      </c>
      <c r="B371" t="s">
        <v>1378</v>
      </c>
      <c r="C371">
        <v>10</v>
      </c>
      <c r="D371">
        <v>30</v>
      </c>
      <c r="E371">
        <v>9</v>
      </c>
      <c r="F371" t="s">
        <v>3644</v>
      </c>
    </row>
    <row r="372" spans="1:6" x14ac:dyDescent="0.3">
      <c r="A372" t="s">
        <v>1618</v>
      </c>
      <c r="B372" t="s">
        <v>1619</v>
      </c>
      <c r="C372">
        <v>0.55000000000000004</v>
      </c>
      <c r="D372">
        <v>30.6</v>
      </c>
      <c r="E372">
        <v>18</v>
      </c>
      <c r="F372" t="s">
        <v>3644</v>
      </c>
    </row>
    <row r="373" spans="1:6" x14ac:dyDescent="0.3">
      <c r="A373" t="s">
        <v>1620</v>
      </c>
      <c r="B373" t="s">
        <v>1621</v>
      </c>
      <c r="C373">
        <v>5</v>
      </c>
      <c r="D373">
        <v>33</v>
      </c>
      <c r="E373">
        <v>9</v>
      </c>
      <c r="F373" t="s">
        <v>3644</v>
      </c>
    </row>
    <row r="374" spans="1:6" x14ac:dyDescent="0.3">
      <c r="A374" t="s">
        <v>1622</v>
      </c>
      <c r="B374" t="s">
        <v>1623</v>
      </c>
      <c r="C374">
        <v>5</v>
      </c>
      <c r="D374">
        <v>35</v>
      </c>
      <c r="E374">
        <v>3</v>
      </c>
      <c r="F374" t="s">
        <v>3644</v>
      </c>
    </row>
    <row r="375" spans="1:6" x14ac:dyDescent="0.3">
      <c r="A375" t="s">
        <v>3478</v>
      </c>
      <c r="B375" t="s">
        <v>3479</v>
      </c>
      <c r="C375">
        <v>8.5</v>
      </c>
      <c r="D375">
        <v>34.5</v>
      </c>
      <c r="E375">
        <v>3</v>
      </c>
      <c r="F375" t="s">
        <v>3643</v>
      </c>
    </row>
    <row r="376" spans="1:6" x14ac:dyDescent="0.3">
      <c r="A376" t="s">
        <v>1624</v>
      </c>
      <c r="B376" t="s">
        <v>1625</v>
      </c>
      <c r="C376">
        <v>0</v>
      </c>
      <c r="D376">
        <v>31</v>
      </c>
      <c r="E376">
        <v>44</v>
      </c>
      <c r="F376" t="s">
        <v>3644</v>
      </c>
    </row>
    <row r="377" spans="1:6" x14ac:dyDescent="0.3">
      <c r="A377" t="s">
        <v>1626</v>
      </c>
      <c r="B377" t="s">
        <v>1627</v>
      </c>
      <c r="C377">
        <v>10</v>
      </c>
      <c r="D377">
        <v>38</v>
      </c>
      <c r="E377">
        <v>3</v>
      </c>
      <c r="F377" t="s">
        <v>3644</v>
      </c>
    </row>
    <row r="378" spans="1:6" x14ac:dyDescent="0.3">
      <c r="A378" t="s">
        <v>3480</v>
      </c>
      <c r="B378" t="s">
        <v>3481</v>
      </c>
      <c r="C378">
        <v>0</v>
      </c>
      <c r="D378">
        <v>30</v>
      </c>
      <c r="E378">
        <v>17</v>
      </c>
      <c r="F378" t="s">
        <v>3643</v>
      </c>
    </row>
    <row r="379" spans="1:6" x14ac:dyDescent="0.3">
      <c r="A379" t="s">
        <v>3482</v>
      </c>
      <c r="B379" t="s">
        <v>3483</v>
      </c>
      <c r="C379">
        <v>6</v>
      </c>
      <c r="D379">
        <v>30</v>
      </c>
      <c r="E379">
        <v>2</v>
      </c>
      <c r="F379" t="s">
        <v>3643</v>
      </c>
    </row>
    <row r="380" spans="1:6" x14ac:dyDescent="0.3">
      <c r="A380" t="s">
        <v>3484</v>
      </c>
      <c r="B380" t="s">
        <v>1152</v>
      </c>
      <c r="C380">
        <v>1</v>
      </c>
      <c r="D380">
        <v>35</v>
      </c>
      <c r="E380">
        <v>34</v>
      </c>
      <c r="F380" t="s">
        <v>3644</v>
      </c>
    </row>
    <row r="381" spans="1:6" x14ac:dyDescent="0.3">
      <c r="A381" t="s">
        <v>3485</v>
      </c>
      <c r="B381" t="s">
        <v>383</v>
      </c>
      <c r="C381">
        <v>2</v>
      </c>
      <c r="D381">
        <v>36</v>
      </c>
      <c r="E381">
        <v>11</v>
      </c>
      <c r="F381" t="s">
        <v>3643</v>
      </c>
    </row>
    <row r="382" spans="1:6" x14ac:dyDescent="0.3">
      <c r="A382" t="s">
        <v>3486</v>
      </c>
      <c r="B382" t="s">
        <v>1153</v>
      </c>
      <c r="C382">
        <v>1.75</v>
      </c>
      <c r="D382">
        <v>35</v>
      </c>
      <c r="E382">
        <v>89</v>
      </c>
      <c r="F382" t="s">
        <v>3644</v>
      </c>
    </row>
    <row r="383" spans="1:6" x14ac:dyDescent="0.3">
      <c r="A383" t="s">
        <v>3487</v>
      </c>
      <c r="B383" t="s">
        <v>3488</v>
      </c>
      <c r="C383">
        <v>6</v>
      </c>
      <c r="D383">
        <v>28</v>
      </c>
      <c r="E383">
        <v>10</v>
      </c>
      <c r="F383" t="s">
        <v>3643</v>
      </c>
    </row>
    <row r="384" spans="1:6" x14ac:dyDescent="0.3">
      <c r="A384" t="s">
        <v>3489</v>
      </c>
      <c r="B384" t="s">
        <v>1154</v>
      </c>
      <c r="C384">
        <v>8</v>
      </c>
      <c r="D384">
        <v>30</v>
      </c>
      <c r="E384">
        <v>12</v>
      </c>
      <c r="F384" t="s">
        <v>3644</v>
      </c>
    </row>
    <row r="385" spans="1:6" x14ac:dyDescent="0.3">
      <c r="A385" t="s">
        <v>3490</v>
      </c>
      <c r="B385" t="s">
        <v>3491</v>
      </c>
      <c r="C385">
        <v>1</v>
      </c>
      <c r="D385">
        <v>30</v>
      </c>
      <c r="E385">
        <v>6</v>
      </c>
      <c r="F385" t="s">
        <v>3643</v>
      </c>
    </row>
    <row r="386" spans="1:6" x14ac:dyDescent="0.3">
      <c r="A386" t="s">
        <v>3492</v>
      </c>
      <c r="B386" t="s">
        <v>1157</v>
      </c>
      <c r="C386">
        <v>0</v>
      </c>
      <c r="D386">
        <v>31.5</v>
      </c>
      <c r="E386">
        <v>35</v>
      </c>
      <c r="F386" t="s">
        <v>3644</v>
      </c>
    </row>
    <row r="387" spans="1:6" x14ac:dyDescent="0.3">
      <c r="A387" t="s">
        <v>3493</v>
      </c>
      <c r="B387" t="s">
        <v>1155</v>
      </c>
      <c r="C387">
        <v>4</v>
      </c>
      <c r="D387">
        <v>32</v>
      </c>
      <c r="E387">
        <v>13</v>
      </c>
      <c r="F387" t="s">
        <v>3644</v>
      </c>
    </row>
    <row r="388" spans="1:6" x14ac:dyDescent="0.3">
      <c r="A388" t="s">
        <v>3494</v>
      </c>
      <c r="B388" t="s">
        <v>1156</v>
      </c>
      <c r="C388">
        <v>0</v>
      </c>
      <c r="D388">
        <v>29</v>
      </c>
      <c r="E388">
        <v>28</v>
      </c>
      <c r="F388" t="s">
        <v>3644</v>
      </c>
    </row>
    <row r="389" spans="1:6" x14ac:dyDescent="0.3">
      <c r="A389" t="s">
        <v>1628</v>
      </c>
      <c r="B389" t="s">
        <v>1629</v>
      </c>
      <c r="C389">
        <v>4</v>
      </c>
      <c r="D389">
        <v>45</v>
      </c>
      <c r="E389">
        <v>3</v>
      </c>
      <c r="F389" t="s">
        <v>3644</v>
      </c>
    </row>
    <row r="390" spans="1:6" x14ac:dyDescent="0.3">
      <c r="A390" t="s">
        <v>3495</v>
      </c>
      <c r="B390" t="s">
        <v>3496</v>
      </c>
      <c r="C390">
        <v>4.4000000000000004</v>
      </c>
      <c r="D390">
        <v>34</v>
      </c>
      <c r="E390">
        <v>6</v>
      </c>
      <c r="F390" t="s">
        <v>3643</v>
      </c>
    </row>
    <row r="391" spans="1:6" x14ac:dyDescent="0.3">
      <c r="A391" t="s">
        <v>3497</v>
      </c>
      <c r="B391" t="s">
        <v>3498</v>
      </c>
      <c r="C391">
        <v>2.5</v>
      </c>
      <c r="D391">
        <v>37</v>
      </c>
      <c r="E391">
        <v>14</v>
      </c>
      <c r="F391" t="s">
        <v>3643</v>
      </c>
    </row>
    <row r="392" spans="1:6" x14ac:dyDescent="0.3">
      <c r="A392" t="s">
        <v>1630</v>
      </c>
      <c r="B392" t="s">
        <v>1631</v>
      </c>
      <c r="C392">
        <v>4</v>
      </c>
      <c r="D392">
        <v>34</v>
      </c>
      <c r="E392">
        <v>25</v>
      </c>
      <c r="F392" t="s">
        <v>3644</v>
      </c>
    </row>
    <row r="393" spans="1:6" x14ac:dyDescent="0.3">
      <c r="A393" t="s">
        <v>3499</v>
      </c>
      <c r="B393" t="s">
        <v>3500</v>
      </c>
      <c r="C393">
        <v>5</v>
      </c>
      <c r="D393">
        <v>34</v>
      </c>
      <c r="E393">
        <v>3</v>
      </c>
      <c r="F393" t="s">
        <v>3643</v>
      </c>
    </row>
    <row r="394" spans="1:6" x14ac:dyDescent="0.3">
      <c r="A394" t="s">
        <v>1632</v>
      </c>
      <c r="B394" t="s">
        <v>1381</v>
      </c>
      <c r="C394">
        <v>4</v>
      </c>
      <c r="D394">
        <v>33</v>
      </c>
      <c r="E394">
        <v>11</v>
      </c>
      <c r="F394" t="s">
        <v>3644</v>
      </c>
    </row>
    <row r="395" spans="1:6" x14ac:dyDescent="0.3">
      <c r="A395" t="s">
        <v>3501</v>
      </c>
      <c r="B395" t="s">
        <v>1159</v>
      </c>
      <c r="C395">
        <v>7.5</v>
      </c>
      <c r="D395">
        <v>35</v>
      </c>
      <c r="E395">
        <v>3</v>
      </c>
      <c r="F395" t="s">
        <v>3644</v>
      </c>
    </row>
    <row r="396" spans="1:6" x14ac:dyDescent="0.3">
      <c r="A396" t="s">
        <v>3502</v>
      </c>
      <c r="B396" t="s">
        <v>1160</v>
      </c>
      <c r="C396">
        <v>8.5</v>
      </c>
      <c r="D396">
        <v>37</v>
      </c>
      <c r="E396">
        <v>6</v>
      </c>
      <c r="F396" t="s">
        <v>3644</v>
      </c>
    </row>
    <row r="397" spans="1:6" x14ac:dyDescent="0.3">
      <c r="A397" t="s">
        <v>3503</v>
      </c>
      <c r="B397" t="s">
        <v>1161</v>
      </c>
      <c r="C397">
        <v>8.5</v>
      </c>
      <c r="D397">
        <v>39</v>
      </c>
      <c r="E397">
        <v>69</v>
      </c>
      <c r="F397" t="s">
        <v>3644</v>
      </c>
    </row>
    <row r="398" spans="1:6" x14ac:dyDescent="0.3">
      <c r="A398" t="s">
        <v>3504</v>
      </c>
      <c r="B398" t="s">
        <v>3505</v>
      </c>
      <c r="C398">
        <v>8.5</v>
      </c>
      <c r="D398">
        <v>36.5</v>
      </c>
      <c r="E398">
        <v>4</v>
      </c>
      <c r="F398" t="s">
        <v>3643</v>
      </c>
    </row>
    <row r="399" spans="1:6" x14ac:dyDescent="0.3">
      <c r="A399" t="s">
        <v>1633</v>
      </c>
      <c r="B399" t="s">
        <v>1634</v>
      </c>
      <c r="C399">
        <v>5</v>
      </c>
      <c r="D399">
        <v>45</v>
      </c>
      <c r="E399">
        <v>26</v>
      </c>
      <c r="F399" t="s">
        <v>3644</v>
      </c>
    </row>
    <row r="400" spans="1:6" x14ac:dyDescent="0.3">
      <c r="A400" t="s">
        <v>1635</v>
      </c>
      <c r="B400" t="s">
        <v>1636</v>
      </c>
      <c r="C400">
        <v>4</v>
      </c>
      <c r="D400">
        <v>42</v>
      </c>
      <c r="E400">
        <v>9</v>
      </c>
      <c r="F400" t="s">
        <v>3644</v>
      </c>
    </row>
    <row r="401" spans="1:6" x14ac:dyDescent="0.3">
      <c r="A401" t="s">
        <v>3506</v>
      </c>
      <c r="B401" t="s">
        <v>3507</v>
      </c>
      <c r="C401">
        <v>6</v>
      </c>
      <c r="D401">
        <v>38.799999999999997</v>
      </c>
      <c r="E401">
        <v>9</v>
      </c>
      <c r="F401" t="s">
        <v>3643</v>
      </c>
    </row>
    <row r="402" spans="1:6" x14ac:dyDescent="0.3">
      <c r="A402" t="s">
        <v>3508</v>
      </c>
      <c r="B402" t="s">
        <v>3509</v>
      </c>
      <c r="C402">
        <v>3.5</v>
      </c>
      <c r="D402">
        <v>36</v>
      </c>
      <c r="E402">
        <v>3</v>
      </c>
      <c r="F402" t="s">
        <v>3643</v>
      </c>
    </row>
    <row r="403" spans="1:6" x14ac:dyDescent="0.3">
      <c r="A403" t="s">
        <v>1637</v>
      </c>
      <c r="B403" t="s">
        <v>1638</v>
      </c>
      <c r="C403">
        <v>7</v>
      </c>
      <c r="D403">
        <v>35</v>
      </c>
      <c r="E403">
        <v>6</v>
      </c>
      <c r="F403" t="s">
        <v>3644</v>
      </c>
    </row>
    <row r="404" spans="1:6" x14ac:dyDescent="0.3">
      <c r="A404" t="s">
        <v>1639</v>
      </c>
      <c r="B404" t="s">
        <v>1640</v>
      </c>
      <c r="C404">
        <v>8</v>
      </c>
      <c r="D404">
        <v>38.5</v>
      </c>
      <c r="E404">
        <v>3</v>
      </c>
      <c r="F404" t="s">
        <v>3644</v>
      </c>
    </row>
    <row r="405" spans="1:6" x14ac:dyDescent="0.3">
      <c r="A405" t="s">
        <v>3510</v>
      </c>
      <c r="B405" t="s">
        <v>3511</v>
      </c>
      <c r="C405">
        <v>0</v>
      </c>
      <c r="D405">
        <v>27.2</v>
      </c>
      <c r="E405">
        <v>3</v>
      </c>
      <c r="F405" t="s">
        <v>3643</v>
      </c>
    </row>
    <row r="406" spans="1:6" x14ac:dyDescent="0.3">
      <c r="A406" t="s">
        <v>3512</v>
      </c>
      <c r="B406" t="s">
        <v>383</v>
      </c>
      <c r="C406">
        <v>4</v>
      </c>
      <c r="D406">
        <v>27</v>
      </c>
      <c r="E406">
        <v>3</v>
      </c>
      <c r="F406" t="s">
        <v>3643</v>
      </c>
    </row>
    <row r="407" spans="1:6" x14ac:dyDescent="0.3">
      <c r="A407" t="s">
        <v>1641</v>
      </c>
      <c r="B407" t="s">
        <v>1642</v>
      </c>
      <c r="C407">
        <v>0</v>
      </c>
      <c r="D407">
        <v>37</v>
      </c>
      <c r="E407">
        <v>7</v>
      </c>
      <c r="F407" t="s">
        <v>3644</v>
      </c>
    </row>
    <row r="408" spans="1:6" x14ac:dyDescent="0.3">
      <c r="A408" t="s">
        <v>3513</v>
      </c>
      <c r="B408" t="s">
        <v>3514</v>
      </c>
      <c r="C408">
        <v>4.4000000000000004</v>
      </c>
      <c r="D408">
        <v>32.5</v>
      </c>
      <c r="E408">
        <v>12</v>
      </c>
      <c r="F408" t="s">
        <v>3643</v>
      </c>
    </row>
    <row r="409" spans="1:6" x14ac:dyDescent="0.3">
      <c r="A409" t="s">
        <v>3515</v>
      </c>
      <c r="B409" t="s">
        <v>3516</v>
      </c>
      <c r="C409">
        <v>0</v>
      </c>
      <c r="D409">
        <v>30</v>
      </c>
      <c r="E409">
        <v>6</v>
      </c>
      <c r="F409" t="s">
        <v>3643</v>
      </c>
    </row>
    <row r="410" spans="1:6" x14ac:dyDescent="0.3">
      <c r="A410" t="s">
        <v>3517</v>
      </c>
      <c r="B410" t="s">
        <v>3518</v>
      </c>
      <c r="C410">
        <v>12</v>
      </c>
      <c r="D410">
        <v>22</v>
      </c>
      <c r="E410">
        <v>3</v>
      </c>
      <c r="F410" t="s">
        <v>3643</v>
      </c>
    </row>
    <row r="411" spans="1:6" x14ac:dyDescent="0.3">
      <c r="A411" t="s">
        <v>1643</v>
      </c>
      <c r="B411" t="s">
        <v>1644</v>
      </c>
      <c r="C411">
        <v>10</v>
      </c>
      <c r="D411">
        <v>41</v>
      </c>
      <c r="E411">
        <v>6</v>
      </c>
      <c r="F411" t="s">
        <v>3644</v>
      </c>
    </row>
    <row r="412" spans="1:6" x14ac:dyDescent="0.3">
      <c r="A412" t="s">
        <v>3519</v>
      </c>
      <c r="B412" t="s">
        <v>1165</v>
      </c>
      <c r="C412">
        <v>1</v>
      </c>
      <c r="D412">
        <v>43</v>
      </c>
      <c r="E412">
        <v>148</v>
      </c>
      <c r="F412" t="s">
        <v>3644</v>
      </c>
    </row>
    <row r="413" spans="1:6" x14ac:dyDescent="0.3">
      <c r="A413" t="s">
        <v>3520</v>
      </c>
      <c r="B413" t="s">
        <v>1168</v>
      </c>
      <c r="C413">
        <v>18</v>
      </c>
      <c r="D413">
        <v>49</v>
      </c>
      <c r="E413">
        <v>13</v>
      </c>
      <c r="F413" t="s">
        <v>3644</v>
      </c>
    </row>
    <row r="414" spans="1:6" x14ac:dyDescent="0.3">
      <c r="A414" t="s">
        <v>3521</v>
      </c>
      <c r="B414" t="s">
        <v>383</v>
      </c>
      <c r="C414">
        <v>15</v>
      </c>
      <c r="D414">
        <v>48</v>
      </c>
      <c r="E414">
        <v>6</v>
      </c>
      <c r="F414" t="s">
        <v>3643</v>
      </c>
    </row>
    <row r="415" spans="1:6" x14ac:dyDescent="0.3">
      <c r="A415" t="s">
        <v>3522</v>
      </c>
      <c r="B415" t="s">
        <v>1171</v>
      </c>
      <c r="C415">
        <v>1.5</v>
      </c>
      <c r="D415">
        <v>48</v>
      </c>
      <c r="E415">
        <v>318</v>
      </c>
      <c r="F415" t="s">
        <v>3644</v>
      </c>
    </row>
    <row r="416" spans="1:6" x14ac:dyDescent="0.3">
      <c r="A416" t="s">
        <v>3523</v>
      </c>
      <c r="B416" t="s">
        <v>3524</v>
      </c>
      <c r="C416">
        <v>1.5</v>
      </c>
      <c r="D416">
        <v>38</v>
      </c>
      <c r="E416">
        <v>21</v>
      </c>
      <c r="F416" t="s">
        <v>3643</v>
      </c>
    </row>
    <row r="417" spans="1:6" x14ac:dyDescent="0.3">
      <c r="A417" t="s">
        <v>3525</v>
      </c>
      <c r="B417" t="s">
        <v>1382</v>
      </c>
      <c r="C417">
        <v>1.5</v>
      </c>
      <c r="D417">
        <v>52</v>
      </c>
      <c r="E417">
        <v>38</v>
      </c>
      <c r="F417" t="s">
        <v>3644</v>
      </c>
    </row>
    <row r="418" spans="1:6" x14ac:dyDescent="0.3">
      <c r="A418" t="s">
        <v>3526</v>
      </c>
      <c r="B418" t="s">
        <v>3527</v>
      </c>
      <c r="C418">
        <v>14</v>
      </c>
      <c r="D418">
        <v>42</v>
      </c>
      <c r="E418">
        <v>8</v>
      </c>
      <c r="F418" t="s">
        <v>3643</v>
      </c>
    </row>
    <row r="419" spans="1:6" x14ac:dyDescent="0.3">
      <c r="A419" t="s">
        <v>3528</v>
      </c>
      <c r="B419" t="s">
        <v>1172</v>
      </c>
      <c r="C419">
        <v>1</v>
      </c>
      <c r="D419">
        <v>41</v>
      </c>
      <c r="E419">
        <v>208</v>
      </c>
      <c r="F419" t="s">
        <v>3644</v>
      </c>
    </row>
    <row r="420" spans="1:6" x14ac:dyDescent="0.3">
      <c r="A420" t="s">
        <v>3529</v>
      </c>
      <c r="B420" t="s">
        <v>3530</v>
      </c>
      <c r="C420">
        <v>16</v>
      </c>
      <c r="D420">
        <v>32</v>
      </c>
      <c r="E420">
        <v>3</v>
      </c>
      <c r="F420" t="s">
        <v>3643</v>
      </c>
    </row>
    <row r="421" spans="1:6" x14ac:dyDescent="0.3">
      <c r="A421" t="s">
        <v>3531</v>
      </c>
      <c r="B421" t="s">
        <v>3532</v>
      </c>
      <c r="C421">
        <v>16.5</v>
      </c>
      <c r="D421">
        <v>44</v>
      </c>
      <c r="E421">
        <v>6</v>
      </c>
      <c r="F421" t="s">
        <v>3643</v>
      </c>
    </row>
    <row r="422" spans="1:6" x14ac:dyDescent="0.3">
      <c r="A422" t="s">
        <v>3533</v>
      </c>
      <c r="B422" t="s">
        <v>3534</v>
      </c>
      <c r="C422">
        <v>16</v>
      </c>
      <c r="D422">
        <v>34</v>
      </c>
      <c r="E422">
        <v>3</v>
      </c>
      <c r="F422" t="s">
        <v>3643</v>
      </c>
    </row>
    <row r="423" spans="1:6" x14ac:dyDescent="0.3">
      <c r="A423" t="s">
        <v>3535</v>
      </c>
      <c r="B423" t="s">
        <v>383</v>
      </c>
      <c r="C423">
        <v>16</v>
      </c>
      <c r="D423">
        <v>32</v>
      </c>
      <c r="E423">
        <v>3</v>
      </c>
      <c r="F423" t="s">
        <v>3643</v>
      </c>
    </row>
    <row r="424" spans="1:6" x14ac:dyDescent="0.3">
      <c r="A424" t="s">
        <v>3536</v>
      </c>
      <c r="B424" t="s">
        <v>3537</v>
      </c>
      <c r="C424">
        <v>1.5</v>
      </c>
      <c r="D424">
        <v>32.5</v>
      </c>
      <c r="E424">
        <v>6</v>
      </c>
      <c r="F424" t="s">
        <v>3643</v>
      </c>
    </row>
    <row r="425" spans="1:6" x14ac:dyDescent="0.3">
      <c r="A425" t="s">
        <v>3538</v>
      </c>
      <c r="B425" t="s">
        <v>1193</v>
      </c>
      <c r="C425">
        <v>4</v>
      </c>
      <c r="D425">
        <v>45</v>
      </c>
      <c r="E425">
        <v>11</v>
      </c>
      <c r="F425" t="s">
        <v>3644</v>
      </c>
    </row>
    <row r="426" spans="1:6" x14ac:dyDescent="0.3">
      <c r="A426" t="s">
        <v>1645</v>
      </c>
      <c r="B426" t="s">
        <v>1646</v>
      </c>
      <c r="C426">
        <v>5</v>
      </c>
      <c r="D426">
        <v>38</v>
      </c>
      <c r="E426">
        <v>69</v>
      </c>
      <c r="F426" t="s">
        <v>3644</v>
      </c>
    </row>
    <row r="427" spans="1:6" x14ac:dyDescent="0.3">
      <c r="A427" t="s">
        <v>1647</v>
      </c>
      <c r="B427" t="s">
        <v>1648</v>
      </c>
      <c r="C427">
        <v>0</v>
      </c>
      <c r="D427">
        <v>32.5</v>
      </c>
      <c r="E427">
        <v>11</v>
      </c>
      <c r="F427" t="s">
        <v>3644</v>
      </c>
    </row>
    <row r="428" spans="1:6" x14ac:dyDescent="0.3">
      <c r="A428" t="s">
        <v>3539</v>
      </c>
      <c r="B428" t="s">
        <v>3540</v>
      </c>
      <c r="C428">
        <v>19</v>
      </c>
      <c r="D428">
        <v>25</v>
      </c>
      <c r="E428">
        <v>3</v>
      </c>
      <c r="F428" t="s">
        <v>3643</v>
      </c>
    </row>
    <row r="429" spans="1:6" x14ac:dyDescent="0.3">
      <c r="A429" t="s">
        <v>3541</v>
      </c>
      <c r="B429" t="s">
        <v>3542</v>
      </c>
      <c r="C429">
        <v>12</v>
      </c>
      <c r="D429">
        <v>35</v>
      </c>
      <c r="E429">
        <v>3</v>
      </c>
      <c r="F429" t="s">
        <v>3643</v>
      </c>
    </row>
    <row r="430" spans="1:6" x14ac:dyDescent="0.3">
      <c r="A430" t="s">
        <v>3543</v>
      </c>
      <c r="B430" t="s">
        <v>1199</v>
      </c>
      <c r="C430">
        <v>0</v>
      </c>
      <c r="D430">
        <v>37</v>
      </c>
      <c r="E430">
        <v>48</v>
      </c>
      <c r="F430" t="s">
        <v>3644</v>
      </c>
    </row>
    <row r="431" spans="1:6" x14ac:dyDescent="0.3">
      <c r="A431" t="s">
        <v>3544</v>
      </c>
      <c r="B431" t="s">
        <v>383</v>
      </c>
      <c r="C431">
        <v>5</v>
      </c>
      <c r="D431">
        <v>30</v>
      </c>
      <c r="E431">
        <v>3</v>
      </c>
      <c r="F431" t="s">
        <v>3643</v>
      </c>
    </row>
    <row r="432" spans="1:6" x14ac:dyDescent="0.3">
      <c r="A432" t="s">
        <v>3545</v>
      </c>
      <c r="B432" t="s">
        <v>3546</v>
      </c>
      <c r="C432">
        <v>10</v>
      </c>
      <c r="D432">
        <v>27</v>
      </c>
      <c r="E432">
        <v>8</v>
      </c>
      <c r="F432" t="s">
        <v>3643</v>
      </c>
    </row>
    <row r="433" spans="1:6" x14ac:dyDescent="0.3">
      <c r="A433" t="s">
        <v>3547</v>
      </c>
      <c r="B433" t="s">
        <v>383</v>
      </c>
      <c r="C433">
        <v>6</v>
      </c>
      <c r="D433">
        <v>32</v>
      </c>
      <c r="E433">
        <v>9</v>
      </c>
      <c r="F433" t="s">
        <v>3643</v>
      </c>
    </row>
    <row r="434" spans="1:6" x14ac:dyDescent="0.3">
      <c r="A434" t="s">
        <v>3548</v>
      </c>
      <c r="B434" t="s">
        <v>3549</v>
      </c>
      <c r="C434">
        <v>9</v>
      </c>
      <c r="D434">
        <v>35</v>
      </c>
      <c r="E434">
        <v>3</v>
      </c>
      <c r="F434" t="s">
        <v>3643</v>
      </c>
    </row>
    <row r="435" spans="1:6" x14ac:dyDescent="0.3">
      <c r="A435" t="s">
        <v>3550</v>
      </c>
      <c r="B435" t="s">
        <v>3551</v>
      </c>
      <c r="C435">
        <v>8.25</v>
      </c>
      <c r="D435">
        <v>32</v>
      </c>
      <c r="E435">
        <v>6</v>
      </c>
      <c r="F435" t="s">
        <v>3643</v>
      </c>
    </row>
    <row r="436" spans="1:6" x14ac:dyDescent="0.3">
      <c r="A436" t="s">
        <v>3552</v>
      </c>
      <c r="B436" t="s">
        <v>383</v>
      </c>
      <c r="C436">
        <v>3</v>
      </c>
      <c r="D436">
        <v>32</v>
      </c>
      <c r="E436">
        <v>7</v>
      </c>
      <c r="F436" t="s">
        <v>3643</v>
      </c>
    </row>
    <row r="437" spans="1:6" x14ac:dyDescent="0.3">
      <c r="A437" t="s">
        <v>3553</v>
      </c>
      <c r="B437" t="s">
        <v>3554</v>
      </c>
      <c r="C437">
        <v>1.7</v>
      </c>
      <c r="D437">
        <v>34.4</v>
      </c>
      <c r="E437">
        <v>6</v>
      </c>
      <c r="F437" t="s">
        <v>3643</v>
      </c>
    </row>
    <row r="438" spans="1:6" x14ac:dyDescent="0.3">
      <c r="A438" t="s">
        <v>3555</v>
      </c>
      <c r="B438" t="s">
        <v>3556</v>
      </c>
      <c r="C438">
        <v>7.5</v>
      </c>
      <c r="D438">
        <v>36</v>
      </c>
      <c r="E438">
        <v>6</v>
      </c>
      <c r="F438" t="s">
        <v>3643</v>
      </c>
    </row>
    <row r="439" spans="1:6" x14ac:dyDescent="0.3">
      <c r="A439" t="s">
        <v>3557</v>
      </c>
      <c r="B439" t="s">
        <v>3558</v>
      </c>
      <c r="C439">
        <v>8.25</v>
      </c>
      <c r="D439">
        <v>32</v>
      </c>
      <c r="E439">
        <v>6</v>
      </c>
      <c r="F439" t="s">
        <v>3643</v>
      </c>
    </row>
    <row r="440" spans="1:6" x14ac:dyDescent="0.3">
      <c r="A440" t="s">
        <v>1649</v>
      </c>
      <c r="B440" t="s">
        <v>1650</v>
      </c>
      <c r="C440">
        <v>3</v>
      </c>
      <c r="D440">
        <v>36</v>
      </c>
      <c r="E440">
        <v>25</v>
      </c>
      <c r="F440" t="s">
        <v>3644</v>
      </c>
    </row>
    <row r="441" spans="1:6" x14ac:dyDescent="0.3">
      <c r="A441" t="s">
        <v>3559</v>
      </c>
      <c r="B441" t="s">
        <v>1200</v>
      </c>
      <c r="C441">
        <v>3</v>
      </c>
      <c r="D441">
        <v>32</v>
      </c>
      <c r="E441">
        <v>23</v>
      </c>
      <c r="F441" t="s">
        <v>3644</v>
      </c>
    </row>
    <row r="442" spans="1:6" x14ac:dyDescent="0.3">
      <c r="A442" t="s">
        <v>3560</v>
      </c>
      <c r="B442" t="s">
        <v>3561</v>
      </c>
      <c r="C442">
        <v>19</v>
      </c>
      <c r="D442">
        <v>36</v>
      </c>
      <c r="E442">
        <v>3</v>
      </c>
      <c r="F442" t="s">
        <v>3643</v>
      </c>
    </row>
    <row r="443" spans="1:6" x14ac:dyDescent="0.3">
      <c r="A443" t="s">
        <v>3562</v>
      </c>
      <c r="B443" t="s">
        <v>3563</v>
      </c>
      <c r="C443">
        <v>3.5</v>
      </c>
      <c r="D443">
        <v>37.9</v>
      </c>
      <c r="E443">
        <v>3</v>
      </c>
      <c r="F443" t="s">
        <v>3643</v>
      </c>
    </row>
    <row r="444" spans="1:6" x14ac:dyDescent="0.3">
      <c r="A444" t="s">
        <v>3564</v>
      </c>
      <c r="B444" t="s">
        <v>3565</v>
      </c>
      <c r="C444">
        <v>-1</v>
      </c>
      <c r="D444">
        <v>36</v>
      </c>
      <c r="E444">
        <v>4</v>
      </c>
      <c r="F444" t="s">
        <v>3643</v>
      </c>
    </row>
    <row r="445" spans="1:6" x14ac:dyDescent="0.3">
      <c r="A445" t="s">
        <v>3566</v>
      </c>
      <c r="B445" t="s">
        <v>3567</v>
      </c>
      <c r="C445">
        <v>16</v>
      </c>
      <c r="D445">
        <v>31</v>
      </c>
      <c r="E445">
        <v>3</v>
      </c>
      <c r="F445" t="s">
        <v>3643</v>
      </c>
    </row>
    <row r="446" spans="1:6" x14ac:dyDescent="0.3">
      <c r="A446" t="s">
        <v>3568</v>
      </c>
      <c r="B446" t="s">
        <v>3569</v>
      </c>
      <c r="C446">
        <v>2</v>
      </c>
      <c r="D446">
        <v>34.5</v>
      </c>
      <c r="E446">
        <v>3</v>
      </c>
      <c r="F446" t="s">
        <v>3643</v>
      </c>
    </row>
    <row r="447" spans="1:6" x14ac:dyDescent="0.3">
      <c r="A447" t="s">
        <v>3570</v>
      </c>
      <c r="B447" t="s">
        <v>3571</v>
      </c>
      <c r="C447">
        <v>12</v>
      </c>
      <c r="D447">
        <v>42</v>
      </c>
      <c r="E447">
        <v>10</v>
      </c>
      <c r="F447" t="s">
        <v>3643</v>
      </c>
    </row>
    <row r="448" spans="1:6" x14ac:dyDescent="0.3">
      <c r="A448" t="s">
        <v>3572</v>
      </c>
      <c r="B448" t="s">
        <v>3573</v>
      </c>
      <c r="C448">
        <v>7.5</v>
      </c>
      <c r="D448">
        <v>37.5</v>
      </c>
      <c r="E448">
        <v>6</v>
      </c>
      <c r="F448" t="s">
        <v>3643</v>
      </c>
    </row>
    <row r="449" spans="1:6" x14ac:dyDescent="0.3">
      <c r="A449" t="s">
        <v>1651</v>
      </c>
      <c r="B449" t="s">
        <v>1652</v>
      </c>
      <c r="C449">
        <v>16</v>
      </c>
      <c r="D449">
        <v>36</v>
      </c>
      <c r="E449">
        <v>6</v>
      </c>
      <c r="F449" t="s">
        <v>3644</v>
      </c>
    </row>
    <row r="450" spans="1:6" x14ac:dyDescent="0.3">
      <c r="A450" t="s">
        <v>1653</v>
      </c>
      <c r="B450" t="s">
        <v>1654</v>
      </c>
      <c r="C450">
        <v>10</v>
      </c>
      <c r="D450">
        <v>35</v>
      </c>
      <c r="E450">
        <v>8</v>
      </c>
      <c r="F450" t="s">
        <v>3644</v>
      </c>
    </row>
    <row r="451" spans="1:6" x14ac:dyDescent="0.3">
      <c r="A451" t="s">
        <v>3574</v>
      </c>
      <c r="B451" t="s">
        <v>3575</v>
      </c>
      <c r="C451">
        <v>15</v>
      </c>
      <c r="D451">
        <v>30</v>
      </c>
      <c r="E451">
        <v>3</v>
      </c>
      <c r="F451" t="s">
        <v>3643</v>
      </c>
    </row>
    <row r="452" spans="1:6" x14ac:dyDescent="0.3">
      <c r="A452" t="s">
        <v>3576</v>
      </c>
      <c r="B452" t="s">
        <v>3577</v>
      </c>
      <c r="C452">
        <v>10</v>
      </c>
      <c r="D452">
        <v>35</v>
      </c>
      <c r="E452">
        <v>8</v>
      </c>
      <c r="F452" t="s">
        <v>3643</v>
      </c>
    </row>
    <row r="453" spans="1:6" x14ac:dyDescent="0.3">
      <c r="A453" t="s">
        <v>1655</v>
      </c>
      <c r="B453" t="s">
        <v>1656</v>
      </c>
      <c r="C453">
        <v>0</v>
      </c>
      <c r="D453">
        <v>37</v>
      </c>
      <c r="E453">
        <v>6</v>
      </c>
      <c r="F453" t="s">
        <v>3644</v>
      </c>
    </row>
    <row r="454" spans="1:6" x14ac:dyDescent="0.3">
      <c r="A454" t="s">
        <v>3578</v>
      </c>
      <c r="B454" t="s">
        <v>3579</v>
      </c>
      <c r="C454">
        <v>6.5</v>
      </c>
      <c r="D454">
        <v>37</v>
      </c>
      <c r="E454">
        <v>9</v>
      </c>
      <c r="F454" t="s">
        <v>3643</v>
      </c>
    </row>
    <row r="455" spans="1:6" x14ac:dyDescent="0.3">
      <c r="A455" t="s">
        <v>1657</v>
      </c>
      <c r="B455" t="s">
        <v>1658</v>
      </c>
      <c r="C455">
        <v>10</v>
      </c>
      <c r="D455">
        <v>40</v>
      </c>
      <c r="E455">
        <v>24</v>
      </c>
      <c r="F455" t="s">
        <v>3644</v>
      </c>
    </row>
    <row r="456" spans="1:6" x14ac:dyDescent="0.3">
      <c r="A456" t="s">
        <v>3580</v>
      </c>
      <c r="B456" t="s">
        <v>1203</v>
      </c>
      <c r="C456">
        <v>3</v>
      </c>
      <c r="D456">
        <v>35</v>
      </c>
      <c r="E456">
        <v>8</v>
      </c>
      <c r="F456" t="s">
        <v>3644</v>
      </c>
    </row>
    <row r="457" spans="1:6" x14ac:dyDescent="0.3">
      <c r="A457" t="s">
        <v>3581</v>
      </c>
      <c r="B457" t="s">
        <v>383</v>
      </c>
      <c r="C457">
        <v>8</v>
      </c>
      <c r="D457">
        <v>38</v>
      </c>
      <c r="E457">
        <v>3</v>
      </c>
      <c r="F457" t="s">
        <v>3643</v>
      </c>
    </row>
    <row r="458" spans="1:6" x14ac:dyDescent="0.3">
      <c r="A458" t="s">
        <v>1659</v>
      </c>
      <c r="B458" t="s">
        <v>1660</v>
      </c>
      <c r="C458">
        <v>4</v>
      </c>
      <c r="D458">
        <v>37.5</v>
      </c>
      <c r="E458">
        <v>3</v>
      </c>
      <c r="F458" t="s">
        <v>3644</v>
      </c>
    </row>
    <row r="459" spans="1:6" x14ac:dyDescent="0.3">
      <c r="A459" t="s">
        <v>3582</v>
      </c>
      <c r="B459" t="s">
        <v>3583</v>
      </c>
      <c r="C459">
        <v>8</v>
      </c>
      <c r="D459">
        <v>39</v>
      </c>
      <c r="E459">
        <v>6</v>
      </c>
      <c r="F459" t="s">
        <v>3643</v>
      </c>
    </row>
    <row r="460" spans="1:6" x14ac:dyDescent="0.3">
      <c r="A460" t="s">
        <v>1661</v>
      </c>
      <c r="B460" t="s">
        <v>1662</v>
      </c>
      <c r="C460">
        <v>5</v>
      </c>
      <c r="D460">
        <v>29</v>
      </c>
      <c r="E460">
        <v>23</v>
      </c>
      <c r="F460" t="s">
        <v>3644</v>
      </c>
    </row>
    <row r="461" spans="1:6" x14ac:dyDescent="0.3">
      <c r="A461" t="s">
        <v>3584</v>
      </c>
      <c r="B461" t="s">
        <v>3585</v>
      </c>
      <c r="C461">
        <v>0</v>
      </c>
      <c r="D461">
        <v>35</v>
      </c>
      <c r="E461">
        <v>3</v>
      </c>
      <c r="F461" t="s">
        <v>3643</v>
      </c>
    </row>
    <row r="462" spans="1:6" x14ac:dyDescent="0.3">
      <c r="A462" t="s">
        <v>3586</v>
      </c>
      <c r="B462" t="s">
        <v>3587</v>
      </c>
      <c r="C462">
        <v>0</v>
      </c>
      <c r="D462">
        <v>33</v>
      </c>
      <c r="E462">
        <v>11</v>
      </c>
      <c r="F462" t="s">
        <v>3643</v>
      </c>
    </row>
    <row r="463" spans="1:6" x14ac:dyDescent="0.3">
      <c r="A463" t="s">
        <v>1663</v>
      </c>
      <c r="B463" t="s">
        <v>1387</v>
      </c>
      <c r="C463">
        <v>0</v>
      </c>
      <c r="D463">
        <v>30</v>
      </c>
      <c r="E463">
        <v>18</v>
      </c>
      <c r="F463" t="s">
        <v>3644</v>
      </c>
    </row>
    <row r="464" spans="1:6" x14ac:dyDescent="0.3">
      <c r="A464" t="s">
        <v>3588</v>
      </c>
      <c r="B464" t="s">
        <v>3589</v>
      </c>
      <c r="C464">
        <v>5</v>
      </c>
      <c r="D464">
        <v>30</v>
      </c>
      <c r="E464">
        <v>3</v>
      </c>
      <c r="F464" t="s">
        <v>3643</v>
      </c>
    </row>
    <row r="465" spans="1:6" x14ac:dyDescent="0.3">
      <c r="A465" t="s">
        <v>1664</v>
      </c>
      <c r="B465" t="s">
        <v>1665</v>
      </c>
      <c r="C465">
        <v>5</v>
      </c>
      <c r="D465">
        <v>30</v>
      </c>
      <c r="E465">
        <v>3</v>
      </c>
      <c r="F465" t="s">
        <v>3644</v>
      </c>
    </row>
    <row r="466" spans="1:6" x14ac:dyDescent="0.3">
      <c r="A466" t="s">
        <v>1666</v>
      </c>
      <c r="B466" t="s">
        <v>1667</v>
      </c>
      <c r="C466">
        <v>15</v>
      </c>
      <c r="D466">
        <v>40</v>
      </c>
      <c r="E466">
        <v>3</v>
      </c>
      <c r="F466" t="s">
        <v>3644</v>
      </c>
    </row>
    <row r="467" spans="1:6" x14ac:dyDescent="0.3">
      <c r="A467" t="s">
        <v>3590</v>
      </c>
      <c r="B467" t="s">
        <v>3591</v>
      </c>
      <c r="C467">
        <v>8.5</v>
      </c>
      <c r="D467">
        <v>28.5</v>
      </c>
      <c r="E467">
        <v>3</v>
      </c>
      <c r="F467" t="s">
        <v>3643</v>
      </c>
    </row>
    <row r="468" spans="1:6" x14ac:dyDescent="0.3">
      <c r="A468" t="s">
        <v>1668</v>
      </c>
      <c r="B468" t="s">
        <v>1389</v>
      </c>
      <c r="C468">
        <v>8.5</v>
      </c>
      <c r="D468">
        <v>28</v>
      </c>
      <c r="E468">
        <v>5</v>
      </c>
      <c r="F468" t="s">
        <v>3644</v>
      </c>
    </row>
    <row r="469" spans="1:6" x14ac:dyDescent="0.3">
      <c r="A469" t="s">
        <v>3592</v>
      </c>
      <c r="B469" t="s">
        <v>3593</v>
      </c>
      <c r="C469">
        <v>18</v>
      </c>
      <c r="D469">
        <v>30</v>
      </c>
      <c r="E469">
        <v>3</v>
      </c>
      <c r="F469" t="s">
        <v>3643</v>
      </c>
    </row>
    <row r="470" spans="1:6" x14ac:dyDescent="0.3">
      <c r="A470" t="s">
        <v>3594</v>
      </c>
      <c r="B470" t="s">
        <v>3595</v>
      </c>
      <c r="C470">
        <v>4</v>
      </c>
      <c r="D470">
        <v>35</v>
      </c>
      <c r="E470">
        <v>9</v>
      </c>
      <c r="F470" t="s">
        <v>3643</v>
      </c>
    </row>
    <row r="471" spans="1:6" x14ac:dyDescent="0.3">
      <c r="A471" t="s">
        <v>3596</v>
      </c>
      <c r="B471" t="s">
        <v>3597</v>
      </c>
      <c r="C471">
        <v>19</v>
      </c>
      <c r="D471">
        <v>40</v>
      </c>
      <c r="E471">
        <v>4</v>
      </c>
      <c r="F471" t="s">
        <v>3643</v>
      </c>
    </row>
    <row r="472" spans="1:6" x14ac:dyDescent="0.3">
      <c r="A472" t="s">
        <v>1669</v>
      </c>
      <c r="B472" t="s">
        <v>1670</v>
      </c>
      <c r="C472">
        <v>4</v>
      </c>
      <c r="D472">
        <v>36</v>
      </c>
      <c r="E472">
        <v>12</v>
      </c>
      <c r="F472" t="s">
        <v>3644</v>
      </c>
    </row>
    <row r="473" spans="1:6" x14ac:dyDescent="0.3">
      <c r="A473" t="s">
        <v>1671</v>
      </c>
      <c r="B473" t="s">
        <v>1672</v>
      </c>
      <c r="C473">
        <v>0</v>
      </c>
      <c r="D473">
        <v>35</v>
      </c>
      <c r="E473">
        <v>40</v>
      </c>
      <c r="F473" t="s">
        <v>3644</v>
      </c>
    </row>
    <row r="474" spans="1:6" x14ac:dyDescent="0.3">
      <c r="A474" t="s">
        <v>1673</v>
      </c>
      <c r="B474" t="s">
        <v>1674</v>
      </c>
      <c r="C474">
        <v>10</v>
      </c>
      <c r="D474">
        <v>40</v>
      </c>
      <c r="E474">
        <v>3</v>
      </c>
      <c r="F474" t="s">
        <v>3644</v>
      </c>
    </row>
    <row r="475" spans="1:6" x14ac:dyDescent="0.3">
      <c r="A475" t="s">
        <v>3598</v>
      </c>
      <c r="B475" t="s">
        <v>1309</v>
      </c>
      <c r="C475">
        <v>4</v>
      </c>
      <c r="D475">
        <v>45</v>
      </c>
      <c r="E475">
        <v>8</v>
      </c>
      <c r="F475" t="s">
        <v>3644</v>
      </c>
    </row>
    <row r="476" spans="1:6" x14ac:dyDescent="0.3">
      <c r="A476" t="s">
        <v>3599</v>
      </c>
      <c r="B476" t="s">
        <v>1224</v>
      </c>
      <c r="C476">
        <v>0</v>
      </c>
      <c r="D476">
        <v>40</v>
      </c>
      <c r="E476">
        <v>15</v>
      </c>
      <c r="F476" t="s">
        <v>3644</v>
      </c>
    </row>
    <row r="477" spans="1:6" x14ac:dyDescent="0.3">
      <c r="A477" t="s">
        <v>3600</v>
      </c>
      <c r="B477" t="s">
        <v>3601</v>
      </c>
      <c r="C477">
        <v>8</v>
      </c>
      <c r="D477">
        <v>38</v>
      </c>
      <c r="E477">
        <v>3</v>
      </c>
      <c r="F477" t="s">
        <v>3643</v>
      </c>
    </row>
    <row r="478" spans="1:6" x14ac:dyDescent="0.3">
      <c r="A478" t="s">
        <v>3602</v>
      </c>
      <c r="B478" t="s">
        <v>1231</v>
      </c>
      <c r="C478">
        <v>16</v>
      </c>
      <c r="D478">
        <v>33</v>
      </c>
      <c r="E478">
        <v>6</v>
      </c>
      <c r="F478" t="s">
        <v>3644</v>
      </c>
    </row>
    <row r="479" spans="1:6" x14ac:dyDescent="0.3">
      <c r="A479" t="s">
        <v>3603</v>
      </c>
      <c r="B479" t="s">
        <v>1294</v>
      </c>
      <c r="C479">
        <v>5</v>
      </c>
      <c r="D479">
        <v>31</v>
      </c>
      <c r="E479">
        <v>6</v>
      </c>
      <c r="F479" t="s">
        <v>3644</v>
      </c>
    </row>
    <row r="480" spans="1:6" x14ac:dyDescent="0.3">
      <c r="A480" t="s">
        <v>3604</v>
      </c>
      <c r="B480" t="s">
        <v>3605</v>
      </c>
      <c r="C480">
        <v>-8.5</v>
      </c>
      <c r="D480">
        <v>38</v>
      </c>
      <c r="E480">
        <v>3</v>
      </c>
      <c r="F480" t="s">
        <v>3643</v>
      </c>
    </row>
    <row r="481" spans="1:6" x14ac:dyDescent="0.3">
      <c r="A481" t="s">
        <v>3606</v>
      </c>
      <c r="B481" t="s">
        <v>1238</v>
      </c>
      <c r="C481">
        <v>0</v>
      </c>
      <c r="D481">
        <v>35</v>
      </c>
      <c r="E481">
        <v>19</v>
      </c>
      <c r="F481" t="s">
        <v>3644</v>
      </c>
    </row>
    <row r="482" spans="1:6" x14ac:dyDescent="0.3">
      <c r="A482" t="s">
        <v>3607</v>
      </c>
      <c r="B482" t="s">
        <v>3608</v>
      </c>
      <c r="C482">
        <v>4</v>
      </c>
      <c r="D482">
        <v>32</v>
      </c>
      <c r="E482">
        <v>49</v>
      </c>
      <c r="F482" t="s">
        <v>3643</v>
      </c>
    </row>
    <row r="483" spans="1:6" x14ac:dyDescent="0.3">
      <c r="A483" t="s">
        <v>3609</v>
      </c>
      <c r="B483" t="s">
        <v>3610</v>
      </c>
      <c r="C483">
        <v>0</v>
      </c>
      <c r="D483">
        <v>32</v>
      </c>
      <c r="E483">
        <v>13</v>
      </c>
      <c r="F483" t="s">
        <v>3643</v>
      </c>
    </row>
    <row r="484" spans="1:6" x14ac:dyDescent="0.3">
      <c r="A484" t="s">
        <v>3611</v>
      </c>
      <c r="B484" t="s">
        <v>3612</v>
      </c>
      <c r="C484">
        <v>4</v>
      </c>
      <c r="D484">
        <v>29</v>
      </c>
      <c r="E484">
        <v>4</v>
      </c>
      <c r="F484" t="s">
        <v>3643</v>
      </c>
    </row>
    <row r="485" spans="1:6" x14ac:dyDescent="0.3">
      <c r="A485" t="s">
        <v>3613</v>
      </c>
      <c r="B485" t="s">
        <v>3614</v>
      </c>
      <c r="C485">
        <v>3</v>
      </c>
      <c r="D485">
        <v>33</v>
      </c>
      <c r="E485">
        <v>21</v>
      </c>
      <c r="F485" t="s">
        <v>3643</v>
      </c>
    </row>
    <row r="486" spans="1:6" x14ac:dyDescent="0.3">
      <c r="A486" t="s">
        <v>3615</v>
      </c>
      <c r="B486" t="s">
        <v>3616</v>
      </c>
      <c r="C486">
        <v>3</v>
      </c>
      <c r="D486">
        <v>33</v>
      </c>
      <c r="E486">
        <v>15</v>
      </c>
      <c r="F486" t="s">
        <v>3643</v>
      </c>
    </row>
    <row r="487" spans="1:6" x14ac:dyDescent="0.3">
      <c r="A487" t="s">
        <v>3617</v>
      </c>
      <c r="B487" t="s">
        <v>3618</v>
      </c>
      <c r="C487">
        <v>1.8</v>
      </c>
      <c r="D487">
        <v>34.5</v>
      </c>
      <c r="E487">
        <v>5</v>
      </c>
      <c r="F487" t="s">
        <v>3643</v>
      </c>
    </row>
    <row r="488" spans="1:6" x14ac:dyDescent="0.3">
      <c r="A488" t="s">
        <v>3619</v>
      </c>
      <c r="B488" t="s">
        <v>3620</v>
      </c>
      <c r="C488">
        <v>6</v>
      </c>
      <c r="D488">
        <v>30</v>
      </c>
      <c r="E488">
        <v>12</v>
      </c>
      <c r="F488" t="s">
        <v>3643</v>
      </c>
    </row>
    <row r="489" spans="1:6" x14ac:dyDescent="0.3">
      <c r="A489" t="s">
        <v>3621</v>
      </c>
      <c r="B489" t="s">
        <v>1242</v>
      </c>
      <c r="C489">
        <v>0</v>
      </c>
      <c r="D489">
        <v>33</v>
      </c>
      <c r="E489">
        <v>8</v>
      </c>
      <c r="F489" t="s">
        <v>3644</v>
      </c>
    </row>
    <row r="490" spans="1:6" x14ac:dyDescent="0.3">
      <c r="A490" t="s">
        <v>3622</v>
      </c>
      <c r="B490" t="s">
        <v>3623</v>
      </c>
      <c r="C490">
        <v>0</v>
      </c>
      <c r="D490">
        <v>35</v>
      </c>
      <c r="E490">
        <v>73</v>
      </c>
      <c r="F490" t="s">
        <v>3643</v>
      </c>
    </row>
    <row r="491" spans="1:6" x14ac:dyDescent="0.3">
      <c r="A491" t="s">
        <v>3624</v>
      </c>
      <c r="B491" t="s">
        <v>3625</v>
      </c>
      <c r="C491">
        <v>3</v>
      </c>
      <c r="D491">
        <v>29.5</v>
      </c>
      <c r="E491">
        <v>5</v>
      </c>
      <c r="F491" t="s">
        <v>3643</v>
      </c>
    </row>
    <row r="492" spans="1:6" x14ac:dyDescent="0.3">
      <c r="A492" t="s">
        <v>1675</v>
      </c>
      <c r="B492" t="s">
        <v>1676</v>
      </c>
      <c r="C492">
        <v>-1</v>
      </c>
      <c r="D492">
        <v>35</v>
      </c>
      <c r="E492">
        <v>28</v>
      </c>
      <c r="F492" t="s">
        <v>3644</v>
      </c>
    </row>
    <row r="493" spans="1:6" x14ac:dyDescent="0.3">
      <c r="A493" t="s">
        <v>1677</v>
      </c>
      <c r="B493" t="s">
        <v>1393</v>
      </c>
      <c r="C493">
        <v>7.5</v>
      </c>
      <c r="D493">
        <v>40</v>
      </c>
      <c r="E493">
        <v>25</v>
      </c>
      <c r="F493" t="s">
        <v>3644</v>
      </c>
    </row>
    <row r="494" spans="1:6" x14ac:dyDescent="0.3">
      <c r="A494" t="s">
        <v>1678</v>
      </c>
      <c r="B494" t="s">
        <v>1679</v>
      </c>
      <c r="C494">
        <v>2.5</v>
      </c>
      <c r="D494">
        <v>35</v>
      </c>
      <c r="E494">
        <v>32</v>
      </c>
      <c r="F494" t="s">
        <v>3644</v>
      </c>
    </row>
    <row r="495" spans="1:6" x14ac:dyDescent="0.3">
      <c r="A495" t="s">
        <v>3626</v>
      </c>
      <c r="B495" t="s">
        <v>3627</v>
      </c>
      <c r="C495">
        <v>7</v>
      </c>
      <c r="D495">
        <v>37</v>
      </c>
      <c r="E495">
        <v>48</v>
      </c>
      <c r="F495" t="s">
        <v>3643</v>
      </c>
    </row>
    <row r="496" spans="1:6" x14ac:dyDescent="0.3">
      <c r="A496" t="s">
        <v>3628</v>
      </c>
      <c r="B496" t="s">
        <v>1679</v>
      </c>
      <c r="C496">
        <v>0.5</v>
      </c>
      <c r="D496">
        <v>36</v>
      </c>
      <c r="E496">
        <v>42</v>
      </c>
      <c r="F496" t="s">
        <v>3644</v>
      </c>
    </row>
    <row r="497" spans="1:6" x14ac:dyDescent="0.3">
      <c r="A497" t="s">
        <v>3629</v>
      </c>
      <c r="B497" t="s">
        <v>3630</v>
      </c>
      <c r="C497">
        <v>5</v>
      </c>
      <c r="D497">
        <v>31</v>
      </c>
      <c r="E497">
        <v>6</v>
      </c>
      <c r="F497" t="s">
        <v>3643</v>
      </c>
    </row>
    <row r="498" spans="1:6" x14ac:dyDescent="0.3">
      <c r="A498" t="s">
        <v>1680</v>
      </c>
      <c r="B498" t="s">
        <v>1681</v>
      </c>
      <c r="C498">
        <v>0</v>
      </c>
      <c r="D498">
        <v>36</v>
      </c>
      <c r="E498">
        <v>11</v>
      </c>
      <c r="F498" t="s">
        <v>3644</v>
      </c>
    </row>
    <row r="499" spans="1:6" x14ac:dyDescent="0.3">
      <c r="A499" t="s">
        <v>3631</v>
      </c>
      <c r="B499" t="s">
        <v>3632</v>
      </c>
      <c r="C499">
        <v>0</v>
      </c>
      <c r="D499">
        <v>36</v>
      </c>
      <c r="E499">
        <v>5</v>
      </c>
      <c r="F499" t="s">
        <v>3643</v>
      </c>
    </row>
    <row r="500" spans="1:6" x14ac:dyDescent="0.3">
      <c r="A500" t="s">
        <v>1682</v>
      </c>
      <c r="B500" t="s">
        <v>1396</v>
      </c>
      <c r="C500">
        <v>15</v>
      </c>
      <c r="D500">
        <v>30</v>
      </c>
      <c r="E500">
        <v>4</v>
      </c>
      <c r="F500" t="s">
        <v>3644</v>
      </c>
    </row>
    <row r="501" spans="1:6" x14ac:dyDescent="0.3">
      <c r="A501" t="s">
        <v>3633</v>
      </c>
      <c r="B501" t="s">
        <v>1244</v>
      </c>
      <c r="C501">
        <v>0</v>
      </c>
      <c r="D501">
        <v>33.5</v>
      </c>
      <c r="E501">
        <v>72</v>
      </c>
      <c r="F501" t="s">
        <v>3644</v>
      </c>
    </row>
    <row r="502" spans="1:6" x14ac:dyDescent="0.3">
      <c r="A502" t="s">
        <v>3634</v>
      </c>
      <c r="B502" t="s">
        <v>3635</v>
      </c>
      <c r="C502">
        <v>1.5</v>
      </c>
      <c r="D502">
        <v>28</v>
      </c>
      <c r="E502">
        <v>4</v>
      </c>
      <c r="F502" t="s">
        <v>3643</v>
      </c>
    </row>
    <row r="503" spans="1:6" x14ac:dyDescent="0.3">
      <c r="A503" t="s">
        <v>1683</v>
      </c>
      <c r="B503" t="s">
        <v>1684</v>
      </c>
      <c r="C503">
        <v>0</v>
      </c>
      <c r="D503">
        <v>30</v>
      </c>
      <c r="E503">
        <v>3</v>
      </c>
      <c r="F503" t="s">
        <v>3644</v>
      </c>
    </row>
    <row r="504" spans="1:6" x14ac:dyDescent="0.3">
      <c r="A504" t="s">
        <v>3636</v>
      </c>
      <c r="B504" t="s">
        <v>1246</v>
      </c>
      <c r="C504">
        <v>4.4000000000000004</v>
      </c>
      <c r="D504">
        <v>37</v>
      </c>
      <c r="E504">
        <v>103</v>
      </c>
      <c r="F504" t="s">
        <v>3644</v>
      </c>
    </row>
    <row r="505" spans="1:6" x14ac:dyDescent="0.3">
      <c r="A505" t="s">
        <v>3637</v>
      </c>
      <c r="B505" t="s">
        <v>1247</v>
      </c>
      <c r="C505">
        <v>8</v>
      </c>
      <c r="D505">
        <v>36</v>
      </c>
      <c r="E505">
        <v>21</v>
      </c>
      <c r="F505" t="s">
        <v>3644</v>
      </c>
    </row>
    <row r="506" spans="1:6" x14ac:dyDescent="0.3">
      <c r="A506" t="s">
        <v>3638</v>
      </c>
      <c r="B506" t="s">
        <v>3639</v>
      </c>
      <c r="C506">
        <v>12.5</v>
      </c>
      <c r="D506">
        <v>41</v>
      </c>
      <c r="E506">
        <v>3</v>
      </c>
      <c r="F506" t="s">
        <v>3643</v>
      </c>
    </row>
    <row r="507" spans="1:6" x14ac:dyDescent="0.3">
      <c r="A507" t="s">
        <v>1685</v>
      </c>
      <c r="B507" t="s">
        <v>1397</v>
      </c>
      <c r="C507">
        <v>5</v>
      </c>
      <c r="D507">
        <v>35</v>
      </c>
      <c r="E507">
        <v>3</v>
      </c>
      <c r="F507" t="s">
        <v>3644</v>
      </c>
    </row>
    <row r="508" spans="1:6" x14ac:dyDescent="0.3">
      <c r="A508" t="s">
        <v>1686</v>
      </c>
      <c r="B508" t="s">
        <v>1398</v>
      </c>
      <c r="C508">
        <v>0</v>
      </c>
      <c r="D508">
        <v>30</v>
      </c>
      <c r="E508">
        <v>3</v>
      </c>
      <c r="F508" t="s">
        <v>3644</v>
      </c>
    </row>
    <row r="509" spans="1:6" x14ac:dyDescent="0.3">
      <c r="A509" t="s">
        <v>1687</v>
      </c>
      <c r="B509" t="s">
        <v>1688</v>
      </c>
      <c r="C509">
        <v>0</v>
      </c>
      <c r="D509">
        <v>30</v>
      </c>
      <c r="E509">
        <v>5</v>
      </c>
      <c r="F509" t="s">
        <v>3644</v>
      </c>
    </row>
    <row r="510" spans="1:6" x14ac:dyDescent="0.3">
      <c r="A510" t="s">
        <v>3640</v>
      </c>
      <c r="B510" t="s">
        <v>3641</v>
      </c>
      <c r="C510">
        <v>4</v>
      </c>
      <c r="D510">
        <v>35</v>
      </c>
      <c r="E510">
        <v>8</v>
      </c>
      <c r="F510" t="s">
        <v>3643</v>
      </c>
    </row>
    <row r="511" spans="1:6" x14ac:dyDescent="0.3">
      <c r="A511" t="s">
        <v>1689</v>
      </c>
      <c r="B511" t="s">
        <v>1399</v>
      </c>
      <c r="C511">
        <v>2.5</v>
      </c>
      <c r="D511">
        <v>32.200000000000003</v>
      </c>
      <c r="E511">
        <v>9</v>
      </c>
      <c r="F511" t="s">
        <v>3644</v>
      </c>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0BB357-1C66-4405-AD3D-7DC6B9EE87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 Me</vt:lpstr>
      <vt:lpstr>Genomes and temp DB</vt:lpstr>
      <vt:lpstr>Eukaryotes_df</vt:lpstr>
      <vt:lpstr>Temperature of growth model</vt:lpstr>
      <vt:lpstr>References</vt:lpstr>
      <vt:lpstr>Togashi complete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2025-03-03T09:51:29Z</dcterms:created>
  <dcterms:modified xsi:type="dcterms:W3CDTF">2026-08-14T16:13:49Z</dcterms:modified>
</cp:coreProperties>
</file>